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2.xml" ContentType="application/vnd.openxmlformats-officedocument.drawing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4.xml" ContentType="application/vnd.openxmlformats-officedocument.drawing+xml"/>
  <Override PartName="/xl/charts/chart35.xml" ContentType="application/vnd.openxmlformats-officedocument.drawingml.chart+xml"/>
  <Override PartName="/xl/drawings/drawing15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7.xml" ContentType="application/vnd.openxmlformats-officedocument.drawing+xml"/>
  <Override PartName="/xl/charts/chart41.xml" ContentType="application/vnd.openxmlformats-officedocument.drawingml.chart+xml"/>
  <Override PartName="/xl/drawings/drawing18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19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FD2D5C95-4D1B-4DED-86BD-F6A79598BA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Active 10" sheetId="10" r:id="rId2"/>
    <sheet name="Graphs 10" sheetId="19" r:id="rId3"/>
    <sheet name="Active 20" sheetId="13" r:id="rId4"/>
    <sheet name="Graphs 20" sheetId="20" r:id="rId5"/>
    <sheet name="A (4)" sheetId="2" r:id="rId6"/>
    <sheet name="Q_fit (8)" sheetId="3" r:id="rId7"/>
    <sheet name="A (5)" sheetId="4" r:id="rId8"/>
    <sheet name="Q_fit (5)" sheetId="5" r:id="rId9"/>
    <sheet name="A (6)" sheetId="6" r:id="rId10"/>
    <sheet name="A (7)" sheetId="7" r:id="rId11"/>
    <sheet name="Q_fit (7)" sheetId="8" r:id="rId12"/>
    <sheet name="A (8)" sheetId="9" r:id="rId13"/>
    <sheet name="Q_fit (10)" sheetId="11" r:id="rId14"/>
    <sheet name="errors (10)" sheetId="12" r:id="rId15"/>
    <sheet name="errors (20)" sheetId="14" r:id="rId16"/>
    <sheet name="Q_fit (20)" sheetId="15" r:id="rId17"/>
    <sheet name="errors (2)" sheetId="16" r:id="rId18"/>
    <sheet name="BAV" sheetId="17" r:id="rId19"/>
    <sheet name="errors (10-old)" sheetId="18" r:id="rId20"/>
  </sheets>
  <definedNames>
    <definedName name="solver_adj" localSheetId="5">'A (4)'!$E$11:$E$13</definedName>
    <definedName name="solver_adj" localSheetId="7">'A (5)'!$E$11:$E$13</definedName>
    <definedName name="solver_adj" localSheetId="9">'A (6)'!$E$11:$E$13</definedName>
    <definedName name="solver_adj" localSheetId="10">'A (7)'!$S$11:$S$16</definedName>
    <definedName name="solver_adj" localSheetId="12">'A (8)'!$T$4:$T$10</definedName>
    <definedName name="solver_adj" localSheetId="0">'Active 1'!$E$11:$E$13</definedName>
    <definedName name="solver_adj" localSheetId="1">'Active 10'!$AC$3:$AC$5</definedName>
    <definedName name="solver_adj" localSheetId="3">'Active 20'!$AC$3:$AC$10</definedName>
    <definedName name="solver_adj" localSheetId="14">'errors (10)'!$AC$3:$AC$6</definedName>
    <definedName name="solver_adj" localSheetId="19">'errors (10-old)'!$AC$3:$AC$10</definedName>
    <definedName name="solver_adj" localSheetId="17">'errors (2)'!$AC$3:$AC$10</definedName>
    <definedName name="solver_adj" localSheetId="15">'errors (20)'!$AC$3:$AC$10</definedName>
    <definedName name="solver_cvg" localSheetId="5">0.0001</definedName>
    <definedName name="solver_cvg" localSheetId="7">0.0001</definedName>
    <definedName name="solver_cvg" localSheetId="9">0.0001</definedName>
    <definedName name="solver_cvg" localSheetId="10">0.0001</definedName>
    <definedName name="solver_cvg" localSheetId="12">0.0001</definedName>
    <definedName name="solver_cvg" localSheetId="0">0.0001</definedName>
    <definedName name="solver_cvg" localSheetId="1">0.0001</definedName>
    <definedName name="solver_cvg" localSheetId="3">0.0001</definedName>
    <definedName name="solver_cvg" localSheetId="14">0.0001</definedName>
    <definedName name="solver_cvg" localSheetId="19">0.0001</definedName>
    <definedName name="solver_cvg" localSheetId="17">0.0001</definedName>
    <definedName name="solver_cvg" localSheetId="15">0.0001</definedName>
    <definedName name="solver_drv" localSheetId="5">1</definedName>
    <definedName name="solver_drv" localSheetId="7">1</definedName>
    <definedName name="solver_drv" localSheetId="9">1</definedName>
    <definedName name="solver_drv" localSheetId="10">1</definedName>
    <definedName name="solver_drv" localSheetId="12">1</definedName>
    <definedName name="solver_drv" localSheetId="0">1</definedName>
    <definedName name="solver_drv" localSheetId="1">1</definedName>
    <definedName name="solver_drv" localSheetId="3">1</definedName>
    <definedName name="solver_drv" localSheetId="14">1</definedName>
    <definedName name="solver_drv" localSheetId="19">1</definedName>
    <definedName name="solver_drv" localSheetId="17">1</definedName>
    <definedName name="solver_drv" localSheetId="15">1</definedName>
    <definedName name="solver_est" localSheetId="5">1</definedName>
    <definedName name="solver_est" localSheetId="7">1</definedName>
    <definedName name="solver_est" localSheetId="9">1</definedName>
    <definedName name="solver_est" localSheetId="10">1</definedName>
    <definedName name="solver_est" localSheetId="12">1</definedName>
    <definedName name="solver_est" localSheetId="0">1</definedName>
    <definedName name="solver_est" localSheetId="1">1</definedName>
    <definedName name="solver_est" localSheetId="3">1</definedName>
    <definedName name="solver_est" localSheetId="14">1</definedName>
    <definedName name="solver_est" localSheetId="19">1</definedName>
    <definedName name="solver_est" localSheetId="17">1</definedName>
    <definedName name="solver_est" localSheetId="15">1</definedName>
    <definedName name="solver_itr" localSheetId="5">100</definedName>
    <definedName name="solver_itr" localSheetId="7">100</definedName>
    <definedName name="solver_itr" localSheetId="9">100</definedName>
    <definedName name="solver_itr" localSheetId="10">100</definedName>
    <definedName name="solver_itr" localSheetId="12">100</definedName>
    <definedName name="solver_itr" localSheetId="0">100</definedName>
    <definedName name="solver_itr" localSheetId="1">100</definedName>
    <definedName name="solver_itr" localSheetId="3">100</definedName>
    <definedName name="solver_itr" localSheetId="14">100</definedName>
    <definedName name="solver_itr" localSheetId="19">100</definedName>
    <definedName name="solver_itr" localSheetId="17">100</definedName>
    <definedName name="solver_itr" localSheetId="15">100</definedName>
    <definedName name="solver_lin" localSheetId="5">2</definedName>
    <definedName name="solver_lin" localSheetId="7">2</definedName>
    <definedName name="solver_lin" localSheetId="9">2</definedName>
    <definedName name="solver_lin" localSheetId="10">2</definedName>
    <definedName name="solver_lin" localSheetId="12">2</definedName>
    <definedName name="solver_lin" localSheetId="0">2</definedName>
    <definedName name="solver_lin" localSheetId="1">2</definedName>
    <definedName name="solver_lin" localSheetId="3">2</definedName>
    <definedName name="solver_lin" localSheetId="14">2</definedName>
    <definedName name="solver_lin" localSheetId="19">2</definedName>
    <definedName name="solver_lin" localSheetId="17">2</definedName>
    <definedName name="solver_lin" localSheetId="15">2</definedName>
    <definedName name="solver_neg" localSheetId="5">2</definedName>
    <definedName name="solver_neg" localSheetId="7">2</definedName>
    <definedName name="solver_neg" localSheetId="9">2</definedName>
    <definedName name="solver_neg" localSheetId="10">2</definedName>
    <definedName name="solver_neg" localSheetId="12">2</definedName>
    <definedName name="solver_neg" localSheetId="0">2</definedName>
    <definedName name="solver_neg" localSheetId="1">2</definedName>
    <definedName name="solver_neg" localSheetId="3">2</definedName>
    <definedName name="solver_neg" localSheetId="14">2</definedName>
    <definedName name="solver_neg" localSheetId="19">2</definedName>
    <definedName name="solver_neg" localSheetId="17">2</definedName>
    <definedName name="solver_neg" localSheetId="15">2</definedName>
    <definedName name="solver_num" localSheetId="5">0</definedName>
    <definedName name="solver_num" localSheetId="7">0</definedName>
    <definedName name="solver_num" localSheetId="9">0</definedName>
    <definedName name="solver_num" localSheetId="10">0</definedName>
    <definedName name="solver_num" localSheetId="12">0</definedName>
    <definedName name="solver_num" localSheetId="0">0</definedName>
    <definedName name="solver_num" localSheetId="1">0</definedName>
    <definedName name="solver_num" localSheetId="3">0</definedName>
    <definedName name="solver_num" localSheetId="14">0</definedName>
    <definedName name="solver_num" localSheetId="19">0</definedName>
    <definedName name="solver_num" localSheetId="17">0</definedName>
    <definedName name="solver_num" localSheetId="15">0</definedName>
    <definedName name="solver_nwt" localSheetId="5">1</definedName>
    <definedName name="solver_nwt" localSheetId="7">1</definedName>
    <definedName name="solver_nwt" localSheetId="9">1</definedName>
    <definedName name="solver_nwt" localSheetId="10">1</definedName>
    <definedName name="solver_nwt" localSheetId="12">1</definedName>
    <definedName name="solver_nwt" localSheetId="0">1</definedName>
    <definedName name="solver_nwt" localSheetId="1">1</definedName>
    <definedName name="solver_nwt" localSheetId="3">1</definedName>
    <definedName name="solver_nwt" localSheetId="14">1</definedName>
    <definedName name="solver_nwt" localSheetId="19">1</definedName>
    <definedName name="solver_nwt" localSheetId="17">1</definedName>
    <definedName name="solver_nwt" localSheetId="15">1</definedName>
    <definedName name="solver_opt" localSheetId="5">'A (4)'!$E$14</definedName>
    <definedName name="solver_opt" localSheetId="7">'A (5)'!$E$14</definedName>
    <definedName name="solver_opt" localSheetId="9">'A (6)'!$E$14</definedName>
    <definedName name="solver_opt" localSheetId="10">'A (7)'!$S$17</definedName>
    <definedName name="solver_opt" localSheetId="12">'A (8)'!$T$11</definedName>
    <definedName name="solver_opt" localSheetId="0">'Active 1'!$E$14</definedName>
    <definedName name="solver_opt" localSheetId="1">'Active 10'!$AC$11</definedName>
    <definedName name="solver_opt" localSheetId="3">'Active 20'!$AC$11</definedName>
    <definedName name="solver_opt" localSheetId="14">'errors (10)'!$AC$11</definedName>
    <definedName name="solver_opt" localSheetId="19">'errors (10-old)'!$AC$11</definedName>
    <definedName name="solver_opt" localSheetId="17">'errors (2)'!$AC$11</definedName>
    <definedName name="solver_opt" localSheetId="15">'errors (20)'!$AC$11</definedName>
    <definedName name="solver_pre" localSheetId="5">0.000001</definedName>
    <definedName name="solver_pre" localSheetId="7">0.000001</definedName>
    <definedName name="solver_pre" localSheetId="9">0.000001</definedName>
    <definedName name="solver_pre" localSheetId="10">0.000001</definedName>
    <definedName name="solver_pre" localSheetId="12">0.000001</definedName>
    <definedName name="solver_pre" localSheetId="0">0.000001</definedName>
    <definedName name="solver_pre" localSheetId="1">0.000001</definedName>
    <definedName name="solver_pre" localSheetId="3">0.000001</definedName>
    <definedName name="solver_pre" localSheetId="14">0.000001</definedName>
    <definedName name="solver_pre" localSheetId="19">0.000001</definedName>
    <definedName name="solver_pre" localSheetId="17">0.000001</definedName>
    <definedName name="solver_pre" localSheetId="15">0.000001</definedName>
    <definedName name="solver_scl" localSheetId="5">2</definedName>
    <definedName name="solver_scl" localSheetId="7">2</definedName>
    <definedName name="solver_scl" localSheetId="9">2</definedName>
    <definedName name="solver_scl" localSheetId="10">2</definedName>
    <definedName name="solver_scl" localSheetId="12">2</definedName>
    <definedName name="solver_scl" localSheetId="0">2</definedName>
    <definedName name="solver_scl" localSheetId="1">2</definedName>
    <definedName name="solver_scl" localSheetId="3">2</definedName>
    <definedName name="solver_scl" localSheetId="14">2</definedName>
    <definedName name="solver_scl" localSheetId="19">2</definedName>
    <definedName name="solver_scl" localSheetId="17">2</definedName>
    <definedName name="solver_scl" localSheetId="15">2</definedName>
    <definedName name="solver_sho" localSheetId="5">2</definedName>
    <definedName name="solver_sho" localSheetId="7">2</definedName>
    <definedName name="solver_sho" localSheetId="9">2</definedName>
    <definedName name="solver_sho" localSheetId="10">2</definedName>
    <definedName name="solver_sho" localSheetId="12">2</definedName>
    <definedName name="solver_sho" localSheetId="0">2</definedName>
    <definedName name="solver_sho" localSheetId="1">2</definedName>
    <definedName name="solver_sho" localSheetId="3">2</definedName>
    <definedName name="solver_sho" localSheetId="14">2</definedName>
    <definedName name="solver_sho" localSheetId="19">2</definedName>
    <definedName name="solver_sho" localSheetId="17">2</definedName>
    <definedName name="solver_sho" localSheetId="15">2</definedName>
    <definedName name="solver_tim" localSheetId="5">100</definedName>
    <definedName name="solver_tim" localSheetId="7">100</definedName>
    <definedName name="solver_tim" localSheetId="9">100</definedName>
    <definedName name="solver_tim" localSheetId="10">100</definedName>
    <definedName name="solver_tim" localSheetId="12">100</definedName>
    <definedName name="solver_tim" localSheetId="0">100</definedName>
    <definedName name="solver_tim" localSheetId="1">100</definedName>
    <definedName name="solver_tim" localSheetId="3">100</definedName>
    <definedName name="solver_tim" localSheetId="14">100</definedName>
    <definedName name="solver_tim" localSheetId="19">100</definedName>
    <definedName name="solver_tim" localSheetId="17">100</definedName>
    <definedName name="solver_tim" localSheetId="15">100</definedName>
    <definedName name="solver_tol" localSheetId="5">0.05</definedName>
    <definedName name="solver_tol" localSheetId="7">0.05</definedName>
    <definedName name="solver_tol" localSheetId="9">0.05</definedName>
    <definedName name="solver_tol" localSheetId="10">0.05</definedName>
    <definedName name="solver_tol" localSheetId="12">0.05</definedName>
    <definedName name="solver_tol" localSheetId="0">0.05</definedName>
    <definedName name="solver_tol" localSheetId="1">0.05</definedName>
    <definedName name="solver_tol" localSheetId="3">0.05</definedName>
    <definedName name="solver_tol" localSheetId="14">0.05</definedName>
    <definedName name="solver_tol" localSheetId="19">0.05</definedName>
    <definedName name="solver_tol" localSheetId="17">0.05</definedName>
    <definedName name="solver_tol" localSheetId="15">0.05</definedName>
    <definedName name="solver_typ" localSheetId="5">2</definedName>
    <definedName name="solver_typ" localSheetId="7">2</definedName>
    <definedName name="solver_typ" localSheetId="9">2</definedName>
    <definedName name="solver_typ" localSheetId="10">2</definedName>
    <definedName name="solver_typ" localSheetId="12">2</definedName>
    <definedName name="solver_typ" localSheetId="0">2</definedName>
    <definedName name="solver_typ" localSheetId="1">2</definedName>
    <definedName name="solver_typ" localSheetId="3">2</definedName>
    <definedName name="solver_typ" localSheetId="14">2</definedName>
    <definedName name="solver_typ" localSheetId="19">2</definedName>
    <definedName name="solver_typ" localSheetId="17">2</definedName>
    <definedName name="solver_typ" localSheetId="15">2</definedName>
    <definedName name="solver_val" localSheetId="5">0</definedName>
    <definedName name="solver_val" localSheetId="7">0</definedName>
    <definedName name="solver_val" localSheetId="9">0</definedName>
    <definedName name="solver_val" localSheetId="10">0</definedName>
    <definedName name="solver_val" localSheetId="12">0</definedName>
    <definedName name="solver_val" localSheetId="0">0</definedName>
    <definedName name="solver_val" localSheetId="1">0</definedName>
    <definedName name="solver_val" localSheetId="3">0</definedName>
    <definedName name="solver_val" localSheetId="14">0</definedName>
    <definedName name="solver_val" localSheetId="19">0</definedName>
    <definedName name="solver_val" localSheetId="17">0</definedName>
    <definedName name="solver_val" localSheetId="15">0</definedName>
  </definedNames>
  <calcPr calcId="181029"/>
</workbook>
</file>

<file path=xl/calcChain.xml><?xml version="1.0" encoding="utf-8"?>
<calcChain xmlns="http://schemas.openxmlformats.org/spreadsheetml/2006/main">
  <c r="E226" i="1" l="1"/>
  <c r="F226" i="1" s="1"/>
  <c r="Q226" i="1"/>
  <c r="E227" i="1"/>
  <c r="F227" i="1"/>
  <c r="G227" i="1" s="1"/>
  <c r="Q227" i="1"/>
  <c r="E225" i="1"/>
  <c r="F225" i="1" s="1"/>
  <c r="Q225" i="1"/>
  <c r="E226" i="10"/>
  <c r="F226" i="10" s="1"/>
  <c r="Q226" i="10"/>
  <c r="AF226" i="10"/>
  <c r="E227" i="10"/>
  <c r="F227" i="10" s="1"/>
  <c r="Q227" i="10"/>
  <c r="AF227" i="10"/>
  <c r="E215" i="13"/>
  <c r="F215" i="13" s="1"/>
  <c r="Q215" i="13"/>
  <c r="AF215" i="13"/>
  <c r="E216" i="13"/>
  <c r="F216" i="13" s="1"/>
  <c r="Q216" i="13"/>
  <c r="AF216" i="13"/>
  <c r="E214" i="13"/>
  <c r="F214" i="13"/>
  <c r="G214" i="13" s="1"/>
  <c r="Q214" i="13"/>
  <c r="AF214" i="13"/>
  <c r="AU214" i="13"/>
  <c r="E225" i="10"/>
  <c r="F225" i="10" s="1"/>
  <c r="Q225" i="10"/>
  <c r="AF225" i="10"/>
  <c r="E204" i="13"/>
  <c r="F204" i="13" s="1"/>
  <c r="Q204" i="13"/>
  <c r="AF204" i="13"/>
  <c r="E205" i="13"/>
  <c r="F205" i="13" s="1"/>
  <c r="Q205" i="13"/>
  <c r="AF205" i="13"/>
  <c r="E206" i="13"/>
  <c r="F206" i="13" s="1"/>
  <c r="Q206" i="13"/>
  <c r="AF206" i="13"/>
  <c r="E207" i="13"/>
  <c r="F207" i="13" s="1"/>
  <c r="Q207" i="13"/>
  <c r="AF207" i="13"/>
  <c r="E208" i="13"/>
  <c r="F208" i="13" s="1"/>
  <c r="Q208" i="13"/>
  <c r="AF208" i="13"/>
  <c r="E209" i="13"/>
  <c r="F209" i="13" s="1"/>
  <c r="Q209" i="13"/>
  <c r="AF209" i="13"/>
  <c r="E210" i="13"/>
  <c r="F210" i="13" s="1"/>
  <c r="Q210" i="13"/>
  <c r="AF210" i="13"/>
  <c r="E211" i="13"/>
  <c r="F211" i="13" s="1"/>
  <c r="Q211" i="13"/>
  <c r="AF211" i="13"/>
  <c r="E212" i="13"/>
  <c r="F212" i="13" s="1"/>
  <c r="Q212" i="13"/>
  <c r="AF212" i="13"/>
  <c r="E213" i="13"/>
  <c r="F213" i="13" s="1"/>
  <c r="Q213" i="13"/>
  <c r="AF213" i="13"/>
  <c r="E215" i="10"/>
  <c r="F215" i="10" s="1"/>
  <c r="Q215" i="10"/>
  <c r="AF215" i="10"/>
  <c r="E216" i="10"/>
  <c r="F216" i="10" s="1"/>
  <c r="Q216" i="10"/>
  <c r="AF216" i="10"/>
  <c r="E217" i="10"/>
  <c r="F217" i="10" s="1"/>
  <c r="Q217" i="10"/>
  <c r="AF217" i="10"/>
  <c r="E218" i="10"/>
  <c r="F218" i="10"/>
  <c r="Z218" i="10" s="1"/>
  <c r="Q218" i="10"/>
  <c r="AF218" i="10"/>
  <c r="E219" i="10"/>
  <c r="F219" i="10" s="1"/>
  <c r="Q219" i="10"/>
  <c r="AF219" i="10"/>
  <c r="E220" i="10"/>
  <c r="F220" i="10"/>
  <c r="Q220" i="10"/>
  <c r="Z220" i="10"/>
  <c r="AF220" i="10"/>
  <c r="E221" i="10"/>
  <c r="F221" i="10"/>
  <c r="Z221" i="10" s="1"/>
  <c r="G221" i="10"/>
  <c r="Q221" i="10"/>
  <c r="AF221" i="10"/>
  <c r="AS221" i="10"/>
  <c r="AT221" i="10"/>
  <c r="AU221" i="10"/>
  <c r="E222" i="10"/>
  <c r="F222" i="10"/>
  <c r="G222" i="10"/>
  <c r="K222" i="10"/>
  <c r="Q222" i="10"/>
  <c r="Z222" i="10"/>
  <c r="AF222" i="10"/>
  <c r="AT222" i="10"/>
  <c r="AU222" i="10"/>
  <c r="E223" i="10"/>
  <c r="F223" i="10" s="1"/>
  <c r="Q223" i="10"/>
  <c r="AF223" i="10"/>
  <c r="E224" i="10"/>
  <c r="F224" i="10" s="1"/>
  <c r="Q224" i="10"/>
  <c r="AF224" i="10"/>
  <c r="E215" i="1"/>
  <c r="F215" i="1" s="1"/>
  <c r="Q215" i="1"/>
  <c r="E216" i="1"/>
  <c r="F216" i="1"/>
  <c r="G216" i="1"/>
  <c r="K216" i="1"/>
  <c r="Q216" i="1"/>
  <c r="E217" i="1"/>
  <c r="F217" i="1"/>
  <c r="G217" i="1" s="1"/>
  <c r="Q217" i="1"/>
  <c r="E218" i="1"/>
  <c r="F218" i="1"/>
  <c r="G218" i="1" s="1"/>
  <c r="Q218" i="1"/>
  <c r="E219" i="1"/>
  <c r="F219" i="1"/>
  <c r="G219" i="1"/>
  <c r="K219" i="1"/>
  <c r="Q219" i="1"/>
  <c r="E220" i="1"/>
  <c r="F220" i="1" s="1"/>
  <c r="Q220" i="1"/>
  <c r="E221" i="1"/>
  <c r="F221" i="1" s="1"/>
  <c r="Q221" i="1"/>
  <c r="E222" i="1"/>
  <c r="F222" i="1"/>
  <c r="G222" i="1"/>
  <c r="K222" i="1" s="1"/>
  <c r="Q222" i="1"/>
  <c r="E223" i="1"/>
  <c r="F223" i="1" s="1"/>
  <c r="Q223" i="1"/>
  <c r="E224" i="1"/>
  <c r="F224" i="1"/>
  <c r="G224" i="1"/>
  <c r="K224" i="1"/>
  <c r="Q224" i="1"/>
  <c r="E181" i="13"/>
  <c r="F181" i="13"/>
  <c r="Q181" i="13"/>
  <c r="AF181" i="13"/>
  <c r="AU181" i="13"/>
  <c r="E182" i="13"/>
  <c r="F182" i="13"/>
  <c r="Q182" i="13"/>
  <c r="AF182" i="13"/>
  <c r="E183" i="13"/>
  <c r="F183" i="13"/>
  <c r="Q183" i="13"/>
  <c r="AF183" i="13"/>
  <c r="E184" i="13"/>
  <c r="F184" i="13"/>
  <c r="Q184" i="13"/>
  <c r="AF184" i="13"/>
  <c r="AU184" i="13"/>
  <c r="E185" i="13"/>
  <c r="F185" i="13"/>
  <c r="Q185" i="13"/>
  <c r="AF185" i="13"/>
  <c r="AU185" i="13"/>
  <c r="E186" i="13"/>
  <c r="F186" i="13"/>
  <c r="Q186" i="13"/>
  <c r="AF186" i="13"/>
  <c r="E187" i="13"/>
  <c r="F187" i="13"/>
  <c r="Q187" i="13"/>
  <c r="AF187" i="13"/>
  <c r="E188" i="13"/>
  <c r="F188" i="13"/>
  <c r="Q188" i="13"/>
  <c r="AF188" i="13"/>
  <c r="AT188" i="13"/>
  <c r="AU188" i="13"/>
  <c r="AS188" i="13"/>
  <c r="E189" i="13"/>
  <c r="F189" i="13"/>
  <c r="Q189" i="13"/>
  <c r="AF189" i="13"/>
  <c r="AS189" i="13"/>
  <c r="AT189" i="13"/>
  <c r="AU189" i="13"/>
  <c r="E190" i="13"/>
  <c r="F190" i="13"/>
  <c r="Q190" i="13"/>
  <c r="AF190" i="13"/>
  <c r="AU190" i="13"/>
  <c r="E191" i="13"/>
  <c r="F191" i="13"/>
  <c r="Q191" i="13"/>
  <c r="AF191" i="13"/>
  <c r="E192" i="13"/>
  <c r="F192" i="13"/>
  <c r="Q192" i="13"/>
  <c r="AF192" i="13"/>
  <c r="AT192" i="13"/>
  <c r="AS192" i="13"/>
  <c r="AR192" i="13"/>
  <c r="AU192" i="13"/>
  <c r="E193" i="13"/>
  <c r="F193" i="13"/>
  <c r="Z193" i="13"/>
  <c r="Q193" i="13"/>
  <c r="AF193" i="13"/>
  <c r="AU193" i="13"/>
  <c r="E194" i="13"/>
  <c r="F194" i="13"/>
  <c r="Q194" i="13"/>
  <c r="AF194" i="13"/>
  <c r="E195" i="13"/>
  <c r="F195" i="13"/>
  <c r="Z195" i="13"/>
  <c r="Q195" i="13"/>
  <c r="AF195" i="13"/>
  <c r="AU195" i="13"/>
  <c r="E196" i="13"/>
  <c r="F196" i="13"/>
  <c r="Q196" i="13"/>
  <c r="AF196" i="13"/>
  <c r="E197" i="13"/>
  <c r="F197" i="13"/>
  <c r="Z197" i="13"/>
  <c r="Q197" i="13"/>
  <c r="AF197" i="13"/>
  <c r="AU197" i="13"/>
  <c r="E198" i="13"/>
  <c r="F198" i="13"/>
  <c r="Q198" i="13"/>
  <c r="AF198" i="13"/>
  <c r="E199" i="13"/>
  <c r="F199" i="13"/>
  <c r="Z199" i="13"/>
  <c r="Q199" i="13"/>
  <c r="AF199" i="13"/>
  <c r="AU199" i="13"/>
  <c r="E200" i="13"/>
  <c r="F200" i="13"/>
  <c r="Q200" i="13"/>
  <c r="AF200" i="13"/>
  <c r="E201" i="13"/>
  <c r="F201" i="13"/>
  <c r="Z201" i="13"/>
  <c r="Q201" i="13"/>
  <c r="AF201" i="13"/>
  <c r="AU201" i="13"/>
  <c r="E202" i="13"/>
  <c r="F202" i="13"/>
  <c r="Q202" i="13"/>
  <c r="AF202" i="13"/>
  <c r="E203" i="13"/>
  <c r="F203" i="13"/>
  <c r="Q203" i="13"/>
  <c r="AF203" i="13"/>
  <c r="E177" i="1"/>
  <c r="F177" i="1"/>
  <c r="Q177" i="1"/>
  <c r="E178" i="1"/>
  <c r="F178" i="1"/>
  <c r="Q178" i="1"/>
  <c r="E179" i="1"/>
  <c r="F179" i="1"/>
  <c r="G179" i="1"/>
  <c r="Q179" i="1"/>
  <c r="E180" i="1"/>
  <c r="F180" i="1"/>
  <c r="G180" i="1"/>
  <c r="Q180" i="1"/>
  <c r="E181" i="1"/>
  <c r="F181" i="1"/>
  <c r="Q181" i="1"/>
  <c r="E182" i="1"/>
  <c r="F182" i="1"/>
  <c r="Q182" i="1"/>
  <c r="E183" i="1"/>
  <c r="F183" i="1"/>
  <c r="Q183" i="1"/>
  <c r="E184" i="1"/>
  <c r="F184" i="1"/>
  <c r="Q184" i="1"/>
  <c r="E185" i="1"/>
  <c r="F185" i="1"/>
  <c r="Q185" i="1"/>
  <c r="E186" i="1"/>
  <c r="F186" i="1"/>
  <c r="Q186" i="1"/>
  <c r="E187" i="1"/>
  <c r="F187" i="1"/>
  <c r="G187" i="1"/>
  <c r="Q187" i="1"/>
  <c r="E188" i="1"/>
  <c r="F188" i="1"/>
  <c r="G188" i="1"/>
  <c r="Q188" i="1"/>
  <c r="E189" i="1"/>
  <c r="F189" i="1"/>
  <c r="Q189" i="1"/>
  <c r="E190" i="1"/>
  <c r="F190" i="1"/>
  <c r="Q190" i="1"/>
  <c r="E191" i="1"/>
  <c r="F191" i="1"/>
  <c r="Q191" i="1"/>
  <c r="E192" i="1"/>
  <c r="F192" i="1"/>
  <c r="Q192" i="1"/>
  <c r="E193" i="1"/>
  <c r="F193" i="1"/>
  <c r="Q193" i="1"/>
  <c r="E194" i="1"/>
  <c r="F194" i="1"/>
  <c r="Q194" i="1"/>
  <c r="E195" i="1"/>
  <c r="F195" i="1"/>
  <c r="G195" i="1"/>
  <c r="Q195" i="1"/>
  <c r="E196" i="1"/>
  <c r="F196" i="1"/>
  <c r="G196" i="1"/>
  <c r="Q196" i="1"/>
  <c r="E197" i="1"/>
  <c r="F197" i="1"/>
  <c r="Q197" i="1"/>
  <c r="E198" i="1"/>
  <c r="F198" i="1"/>
  <c r="Q198" i="1"/>
  <c r="E199" i="1"/>
  <c r="F199" i="1"/>
  <c r="Q199" i="1"/>
  <c r="E200" i="1"/>
  <c r="F200" i="1"/>
  <c r="Q200" i="1"/>
  <c r="E201" i="1"/>
  <c r="F201" i="1"/>
  <c r="Q201" i="1"/>
  <c r="E202" i="1"/>
  <c r="F202" i="1"/>
  <c r="Q202" i="1"/>
  <c r="E203" i="1"/>
  <c r="F203" i="1"/>
  <c r="G203" i="1"/>
  <c r="Q203" i="1"/>
  <c r="E204" i="1"/>
  <c r="F204" i="1"/>
  <c r="G204" i="1"/>
  <c r="Q204" i="1"/>
  <c r="E205" i="1"/>
  <c r="F205" i="1"/>
  <c r="Q205" i="1"/>
  <c r="E206" i="1"/>
  <c r="F206" i="1"/>
  <c r="Q206" i="1"/>
  <c r="E207" i="1"/>
  <c r="F207" i="1"/>
  <c r="Q207" i="1"/>
  <c r="E208" i="1"/>
  <c r="F208" i="1"/>
  <c r="Q208" i="1"/>
  <c r="E209" i="1"/>
  <c r="F209" i="1"/>
  <c r="Q209" i="1"/>
  <c r="E210" i="1"/>
  <c r="F210" i="1"/>
  <c r="Q210" i="1"/>
  <c r="E211" i="1"/>
  <c r="F211" i="1"/>
  <c r="G211" i="1"/>
  <c r="Q211" i="1"/>
  <c r="E212" i="1"/>
  <c r="F212" i="1"/>
  <c r="G212" i="1"/>
  <c r="Q212" i="1"/>
  <c r="E213" i="1"/>
  <c r="F213" i="1"/>
  <c r="Q213" i="1"/>
  <c r="E214" i="1"/>
  <c r="F214" i="1"/>
  <c r="Q214" i="1"/>
  <c r="G15" i="1"/>
  <c r="G16" i="1" s="1"/>
  <c r="G203" i="13"/>
  <c r="Z203" i="13"/>
  <c r="AU203" i="13"/>
  <c r="Z200" i="13"/>
  <c r="G200" i="13"/>
  <c r="AU200" i="13"/>
  <c r="Z198" i="13"/>
  <c r="G198" i="13"/>
  <c r="AU198" i="13"/>
  <c r="Z194" i="13"/>
  <c r="G194" i="13"/>
  <c r="AU194" i="13"/>
  <c r="G202" i="13"/>
  <c r="Z202" i="13"/>
  <c r="AU202" i="13"/>
  <c r="Z196" i="13"/>
  <c r="G196" i="13"/>
  <c r="AU196" i="13"/>
  <c r="AT184" i="13"/>
  <c r="AT201" i="13"/>
  <c r="G201" i="13"/>
  <c r="AT199" i="13"/>
  <c r="G199" i="13"/>
  <c r="AT197" i="13"/>
  <c r="AS197" i="13"/>
  <c r="AR197" i="13"/>
  <c r="AQ197" i="13"/>
  <c r="AP197" i="13"/>
  <c r="AO197" i="13"/>
  <c r="AN197" i="13"/>
  <c r="AM197" i="13"/>
  <c r="AL197" i="13"/>
  <c r="G197" i="13"/>
  <c r="AT195" i="13"/>
  <c r="G195" i="13"/>
  <c r="AT193" i="13"/>
  <c r="G193" i="13"/>
  <c r="G191" i="13"/>
  <c r="Z191" i="13"/>
  <c r="G186" i="13"/>
  <c r="Z186" i="13"/>
  <c r="AS184" i="13"/>
  <c r="AR184" i="13"/>
  <c r="AQ184" i="13"/>
  <c r="AP184" i="13"/>
  <c r="AO184" i="13"/>
  <c r="AN184" i="13"/>
  <c r="AM184" i="13"/>
  <c r="AL184" i="13"/>
  <c r="G182" i="13"/>
  <c r="Z182" i="13"/>
  <c r="AS193" i="13"/>
  <c r="AT185" i="13"/>
  <c r="AR201" i="13"/>
  <c r="AR193" i="13"/>
  <c r="AQ193" i="13"/>
  <c r="AP193" i="13"/>
  <c r="AO193" i="13"/>
  <c r="AN193" i="13"/>
  <c r="AM193" i="13"/>
  <c r="AL193" i="13"/>
  <c r="AT190" i="13"/>
  <c r="AS190" i="13"/>
  <c r="AR190" i="13"/>
  <c r="AQ190" i="13"/>
  <c r="AP190" i="13"/>
  <c r="AO190" i="13"/>
  <c r="AN190" i="13"/>
  <c r="AM190" i="13"/>
  <c r="AL190" i="13"/>
  <c r="G187" i="13"/>
  <c r="Z187" i="13"/>
  <c r="AS185" i="13"/>
  <c r="AR185" i="13"/>
  <c r="AQ185" i="13"/>
  <c r="AP185" i="13"/>
  <c r="AO185" i="13"/>
  <c r="AN185" i="13"/>
  <c r="AM185" i="13"/>
  <c r="AL185" i="13"/>
  <c r="G183" i="13"/>
  <c r="Z183" i="13"/>
  <c r="AS199" i="13"/>
  <c r="AR199" i="13"/>
  <c r="AQ199" i="13"/>
  <c r="AP199" i="13"/>
  <c r="AO199" i="13"/>
  <c r="AN199" i="13"/>
  <c r="AM199" i="13"/>
  <c r="AL199" i="13"/>
  <c r="AT181" i="13"/>
  <c r="AS181" i="13"/>
  <c r="AR181" i="13"/>
  <c r="AQ181" i="13"/>
  <c r="AP181" i="13"/>
  <c r="AO181" i="13"/>
  <c r="AN181" i="13"/>
  <c r="AM181" i="13"/>
  <c r="AL181" i="13"/>
  <c r="AQ192" i="13"/>
  <c r="AP192" i="13"/>
  <c r="AO192" i="13"/>
  <c r="AN192" i="13"/>
  <c r="AM192" i="13"/>
  <c r="AL192" i="13"/>
  <c r="G192" i="13"/>
  <c r="Z192" i="13"/>
  <c r="AU186" i="13"/>
  <c r="AU182" i="13"/>
  <c r="AS201" i="13"/>
  <c r="AU191" i="13"/>
  <c r="G190" i="13"/>
  <c r="Z190" i="13"/>
  <c r="G188" i="13"/>
  <c r="Z188" i="13"/>
  <c r="G184" i="13"/>
  <c r="Z184" i="13"/>
  <c r="AQ201" i="13"/>
  <c r="AP201" i="13"/>
  <c r="AO201" i="13"/>
  <c r="AN201" i="13"/>
  <c r="AM201" i="13"/>
  <c r="AL201" i="13"/>
  <c r="AR189" i="13"/>
  <c r="AQ189" i="13"/>
  <c r="AP189" i="13"/>
  <c r="AO189" i="13"/>
  <c r="AN189" i="13"/>
  <c r="AM189" i="13"/>
  <c r="AL189" i="13"/>
  <c r="G189" i="13"/>
  <c r="Z189" i="13"/>
  <c r="AU187" i="13"/>
  <c r="AU183" i="13"/>
  <c r="AS195" i="13"/>
  <c r="AR195" i="13"/>
  <c r="AQ195" i="13"/>
  <c r="AP195" i="13"/>
  <c r="AO195" i="13"/>
  <c r="AN195" i="13"/>
  <c r="AM195" i="13"/>
  <c r="AL195" i="13"/>
  <c r="AQ188" i="13"/>
  <c r="AP188" i="13"/>
  <c r="AO188" i="13"/>
  <c r="AN188" i="13"/>
  <c r="AM188" i="13"/>
  <c r="AL188" i="13"/>
  <c r="AR188" i="13"/>
  <c r="G185" i="13"/>
  <c r="Z185" i="13"/>
  <c r="G181" i="13"/>
  <c r="Z181" i="13"/>
  <c r="K179" i="1"/>
  <c r="G214" i="1"/>
  <c r="G207" i="1"/>
  <c r="G200" i="1"/>
  <c r="G193" i="1"/>
  <c r="K188" i="1"/>
  <c r="G186" i="1"/>
  <c r="G209" i="1"/>
  <c r="K204" i="1"/>
  <c r="G202" i="1"/>
  <c r="K212" i="1"/>
  <c r="G206" i="1"/>
  <c r="G199" i="1"/>
  <c r="G192" i="1"/>
  <c r="G185" i="1"/>
  <c r="K180" i="1"/>
  <c r="G178" i="1"/>
  <c r="G190" i="1"/>
  <c r="K211" i="1"/>
  <c r="G182" i="1"/>
  <c r="G210" i="1"/>
  <c r="K195" i="1"/>
  <c r="G183" i="1"/>
  <c r="K187" i="1"/>
  <c r="G208" i="1"/>
  <c r="G201" i="1"/>
  <c r="K196" i="1"/>
  <c r="G194" i="1"/>
  <c r="K203" i="1"/>
  <c r="G198" i="1"/>
  <c r="G191" i="1"/>
  <c r="G184" i="1"/>
  <c r="G177" i="1"/>
  <c r="G213" i="1"/>
  <c r="G205" i="1"/>
  <c r="G197" i="1"/>
  <c r="G189" i="1"/>
  <c r="G181" i="1"/>
  <c r="AI193" i="13"/>
  <c r="AJ193" i="13"/>
  <c r="AK193" i="13"/>
  <c r="AI189" i="13"/>
  <c r="AH189" i="13"/>
  <c r="AJ189" i="13"/>
  <c r="AK189" i="13"/>
  <c r="AI199" i="13"/>
  <c r="AJ199" i="13"/>
  <c r="AK199" i="13"/>
  <c r="AI181" i="13"/>
  <c r="AJ181" i="13"/>
  <c r="AK181" i="13"/>
  <c r="AI197" i="13"/>
  <c r="AJ197" i="13"/>
  <c r="AK197" i="13"/>
  <c r="AI201" i="13"/>
  <c r="AH201" i="13"/>
  <c r="AA201" i="13"/>
  <c r="AE201" i="13"/>
  <c r="AJ201" i="13"/>
  <c r="AK201" i="13"/>
  <c r="AI185" i="13"/>
  <c r="AJ185" i="13"/>
  <c r="AK185" i="13"/>
  <c r="AI195" i="13"/>
  <c r="AJ195" i="13"/>
  <c r="AK195" i="13"/>
  <c r="AI188" i="13"/>
  <c r="AH188" i="13"/>
  <c r="AJ188" i="13"/>
  <c r="AK188" i="13"/>
  <c r="AI184" i="13"/>
  <c r="AH184" i="13"/>
  <c r="AA184" i="13"/>
  <c r="AE184" i="13"/>
  <c r="AJ184" i="13"/>
  <c r="AK184" i="13"/>
  <c r="AI190" i="13"/>
  <c r="AJ190" i="13"/>
  <c r="AK190" i="13"/>
  <c r="AT183" i="13"/>
  <c r="AS183" i="13"/>
  <c r="AR183" i="13"/>
  <c r="AQ183" i="13"/>
  <c r="AP183" i="13"/>
  <c r="AO183" i="13"/>
  <c r="AN183" i="13"/>
  <c r="AM183" i="13"/>
  <c r="AL183" i="13"/>
  <c r="AT182" i="13"/>
  <c r="AS182" i="13"/>
  <c r="AR182" i="13"/>
  <c r="AQ182" i="13"/>
  <c r="AP182" i="13"/>
  <c r="AO182" i="13"/>
  <c r="AN182" i="13"/>
  <c r="AM182" i="13"/>
  <c r="AL182" i="13"/>
  <c r="K197" i="13"/>
  <c r="K203" i="13"/>
  <c r="AT187" i="13"/>
  <c r="AS187" i="13"/>
  <c r="AR187" i="13"/>
  <c r="AQ187" i="13"/>
  <c r="AP187" i="13"/>
  <c r="AO187" i="13"/>
  <c r="AN187" i="13"/>
  <c r="AM187" i="13"/>
  <c r="AL187" i="13"/>
  <c r="AA189" i="13"/>
  <c r="AA188" i="13"/>
  <c r="AT186" i="13"/>
  <c r="AS186" i="13"/>
  <c r="AR186" i="13"/>
  <c r="AQ186" i="13"/>
  <c r="AP186" i="13"/>
  <c r="AO186" i="13"/>
  <c r="AN186" i="13"/>
  <c r="AM186" i="13"/>
  <c r="AL186" i="13"/>
  <c r="K199" i="13"/>
  <c r="K202" i="13"/>
  <c r="AT198" i="13"/>
  <c r="AS198" i="13"/>
  <c r="AR198" i="13"/>
  <c r="AQ198" i="13"/>
  <c r="AP198" i="13"/>
  <c r="AO198" i="13"/>
  <c r="AN198" i="13"/>
  <c r="AM198" i="13"/>
  <c r="AL198" i="13"/>
  <c r="AT202" i="13"/>
  <c r="AS202" i="13"/>
  <c r="AR202" i="13"/>
  <c r="AQ202" i="13"/>
  <c r="AP202" i="13"/>
  <c r="AO202" i="13"/>
  <c r="AN202" i="13"/>
  <c r="AM202" i="13"/>
  <c r="AL202" i="13"/>
  <c r="K186" i="13"/>
  <c r="Y189" i="13"/>
  <c r="AD189" i="13"/>
  <c r="K189" i="13"/>
  <c r="AE189" i="13"/>
  <c r="AB189" i="13"/>
  <c r="Y188" i="13"/>
  <c r="AD188" i="13"/>
  <c r="K188" i="13"/>
  <c r="AE188" i="13"/>
  <c r="AB188" i="13"/>
  <c r="K183" i="13"/>
  <c r="K191" i="13"/>
  <c r="K198" i="13"/>
  <c r="K200" i="13"/>
  <c r="Y184" i="13"/>
  <c r="AD184" i="13"/>
  <c r="K184" i="13"/>
  <c r="AB184" i="13"/>
  <c r="K193" i="13"/>
  <c r="K201" i="13"/>
  <c r="AT196" i="13"/>
  <c r="AS196" i="13"/>
  <c r="AR196" i="13"/>
  <c r="AQ196" i="13"/>
  <c r="AP196" i="13"/>
  <c r="AO196" i="13"/>
  <c r="AN196" i="13"/>
  <c r="AM196" i="13"/>
  <c r="AL196" i="13"/>
  <c r="AT191" i="13"/>
  <c r="AS191" i="13"/>
  <c r="AR191" i="13"/>
  <c r="AQ191" i="13"/>
  <c r="AP191" i="13"/>
  <c r="AO191" i="13"/>
  <c r="AN191" i="13"/>
  <c r="AM191" i="13"/>
  <c r="AL191" i="13"/>
  <c r="K194" i="13"/>
  <c r="K181" i="13"/>
  <c r="K185" i="13"/>
  <c r="K190" i="13"/>
  <c r="K192" i="13"/>
  <c r="K196" i="13"/>
  <c r="AT203" i="13"/>
  <c r="AS203" i="13"/>
  <c r="AR203" i="13"/>
  <c r="AQ203" i="13"/>
  <c r="AP203" i="13"/>
  <c r="AO203" i="13"/>
  <c r="AN203" i="13"/>
  <c r="AM203" i="13"/>
  <c r="AL203" i="13"/>
  <c r="AI192" i="13"/>
  <c r="AJ192" i="13"/>
  <c r="AK192" i="13"/>
  <c r="K187" i="13"/>
  <c r="K182" i="13"/>
  <c r="K195" i="13"/>
  <c r="AT194" i="13"/>
  <c r="AS194" i="13"/>
  <c r="AR194" i="13"/>
  <c r="AQ194" i="13"/>
  <c r="AP194" i="13"/>
  <c r="AO194" i="13"/>
  <c r="AN194" i="13"/>
  <c r="AM194" i="13"/>
  <c r="AL194" i="13"/>
  <c r="AT200" i="13"/>
  <c r="AS200" i="13"/>
  <c r="AR200" i="13"/>
  <c r="AQ200" i="13"/>
  <c r="AP200" i="13"/>
  <c r="AO200" i="13"/>
  <c r="AN200" i="13"/>
  <c r="AM200" i="13"/>
  <c r="AL200" i="13"/>
  <c r="K198" i="1"/>
  <c r="K201" i="1"/>
  <c r="K192" i="1"/>
  <c r="K186" i="1"/>
  <c r="K213" i="1"/>
  <c r="K207" i="1"/>
  <c r="K178" i="1"/>
  <c r="K183" i="1"/>
  <c r="K189" i="1"/>
  <c r="K190" i="1"/>
  <c r="K202" i="1"/>
  <c r="K197" i="1"/>
  <c r="K194" i="1"/>
  <c r="K199" i="1"/>
  <c r="K214" i="1"/>
  <c r="K181" i="1"/>
  <c r="K177" i="1"/>
  <c r="B177" i="1"/>
  <c r="K184" i="1"/>
  <c r="B184" i="1"/>
  <c r="K210" i="1"/>
  <c r="K208" i="1"/>
  <c r="K205" i="1"/>
  <c r="K191" i="1"/>
  <c r="K182" i="1"/>
  <c r="B182" i="1"/>
  <c r="K206" i="1"/>
  <c r="K209" i="1"/>
  <c r="K193" i="1"/>
  <c r="K185" i="1"/>
  <c r="K200" i="1"/>
  <c r="D9" i="1"/>
  <c r="E9" i="1"/>
  <c r="D11" i="1"/>
  <c r="P179" i="1" s="1"/>
  <c r="D12" i="1"/>
  <c r="D13" i="1"/>
  <c r="C17" i="1"/>
  <c r="E21" i="1"/>
  <c r="F21" i="1"/>
  <c r="Q21" i="1"/>
  <c r="W21" i="1"/>
  <c r="E22" i="1"/>
  <c r="F22" i="1"/>
  <c r="Q22" i="1"/>
  <c r="W22" i="1"/>
  <c r="E23" i="1"/>
  <c r="F23" i="1"/>
  <c r="Q23" i="1"/>
  <c r="W23" i="1"/>
  <c r="E24" i="1"/>
  <c r="F24" i="1"/>
  <c r="G24" i="1"/>
  <c r="Q24" i="1"/>
  <c r="W24" i="1"/>
  <c r="E25" i="1"/>
  <c r="F25" i="1"/>
  <c r="G25" i="1"/>
  <c r="Q25" i="1"/>
  <c r="W25" i="1"/>
  <c r="E26" i="1"/>
  <c r="F26" i="1"/>
  <c r="Q26" i="1"/>
  <c r="W26" i="1"/>
  <c r="E27" i="1"/>
  <c r="F27" i="1"/>
  <c r="Q27" i="1"/>
  <c r="W27" i="1"/>
  <c r="E28" i="1"/>
  <c r="F28" i="1"/>
  <c r="G28" i="1"/>
  <c r="Q28" i="1"/>
  <c r="W28" i="1"/>
  <c r="E29" i="1"/>
  <c r="F29" i="1"/>
  <c r="G29" i="1"/>
  <c r="Q29" i="1"/>
  <c r="W29" i="1"/>
  <c r="E30" i="1"/>
  <c r="F30" i="1"/>
  <c r="G30" i="1"/>
  <c r="Q30" i="1"/>
  <c r="W30" i="1"/>
  <c r="E31" i="1"/>
  <c r="F31" i="1"/>
  <c r="Q31" i="1"/>
  <c r="W31" i="1"/>
  <c r="E32" i="1"/>
  <c r="F32" i="1"/>
  <c r="G32" i="1"/>
  <c r="Q32" i="1"/>
  <c r="W32" i="1"/>
  <c r="E33" i="1"/>
  <c r="F33" i="1"/>
  <c r="G33" i="1"/>
  <c r="Q33" i="1"/>
  <c r="W33" i="1"/>
  <c r="E34" i="1"/>
  <c r="F34" i="1"/>
  <c r="G34" i="1"/>
  <c r="Q34" i="1"/>
  <c r="W34" i="1"/>
  <c r="E35" i="1"/>
  <c r="F35" i="1"/>
  <c r="Q35" i="1"/>
  <c r="W35" i="1"/>
  <c r="E36" i="1"/>
  <c r="F36" i="1"/>
  <c r="G36" i="1"/>
  <c r="Q36" i="1"/>
  <c r="W36" i="1"/>
  <c r="E37" i="1"/>
  <c r="F37" i="1"/>
  <c r="G37" i="1"/>
  <c r="Q37" i="1"/>
  <c r="W37" i="1"/>
  <c r="E38" i="1"/>
  <c r="F38" i="1"/>
  <c r="G38" i="1"/>
  <c r="Q38" i="1"/>
  <c r="W38" i="1"/>
  <c r="E39" i="1"/>
  <c r="F39" i="1"/>
  <c r="Q39" i="1"/>
  <c r="W39" i="1"/>
  <c r="E40" i="1"/>
  <c r="F40" i="1"/>
  <c r="G40" i="1"/>
  <c r="Q40" i="1"/>
  <c r="W40" i="1"/>
  <c r="E41" i="1"/>
  <c r="F41" i="1"/>
  <c r="G41" i="1"/>
  <c r="Q41" i="1"/>
  <c r="W41" i="1"/>
  <c r="E42" i="1"/>
  <c r="F42" i="1"/>
  <c r="G42" i="1"/>
  <c r="Q42" i="1"/>
  <c r="W42" i="1"/>
  <c r="E43" i="1"/>
  <c r="F43" i="1"/>
  <c r="Q43" i="1"/>
  <c r="E44" i="1"/>
  <c r="F44" i="1"/>
  <c r="G44" i="1"/>
  <c r="Q44" i="1"/>
  <c r="W44" i="1"/>
  <c r="E45" i="1"/>
  <c r="F45" i="1"/>
  <c r="G45" i="1"/>
  <c r="Q45" i="1"/>
  <c r="W45" i="1"/>
  <c r="E46" i="1"/>
  <c r="F46" i="1"/>
  <c r="G46" i="1"/>
  <c r="Q46" i="1"/>
  <c r="W46" i="1"/>
  <c r="E47" i="1"/>
  <c r="F47" i="1"/>
  <c r="Q47" i="1"/>
  <c r="W47" i="1"/>
  <c r="E48" i="1"/>
  <c r="F48" i="1"/>
  <c r="G48" i="1"/>
  <c r="Q48" i="1"/>
  <c r="W48" i="1"/>
  <c r="E49" i="1"/>
  <c r="F49" i="1"/>
  <c r="G49" i="1"/>
  <c r="Q49" i="1"/>
  <c r="W49" i="1"/>
  <c r="E50" i="1"/>
  <c r="F50" i="1"/>
  <c r="G50" i="1"/>
  <c r="Q50" i="1"/>
  <c r="W50" i="1"/>
  <c r="E51" i="1"/>
  <c r="F51" i="1"/>
  <c r="Q51" i="1"/>
  <c r="W51" i="1"/>
  <c r="E52" i="1"/>
  <c r="F52" i="1"/>
  <c r="G52" i="1"/>
  <c r="Q52" i="1"/>
  <c r="W52" i="1"/>
  <c r="E53" i="1"/>
  <c r="F53" i="1"/>
  <c r="G53" i="1"/>
  <c r="Q53" i="1"/>
  <c r="W53" i="1"/>
  <c r="E54" i="1"/>
  <c r="F54" i="1"/>
  <c r="G54" i="1"/>
  <c r="Q54" i="1"/>
  <c r="W54" i="1"/>
  <c r="E55" i="1"/>
  <c r="F55" i="1"/>
  <c r="G55" i="1"/>
  <c r="J55" i="1"/>
  <c r="Q55" i="1"/>
  <c r="W55" i="1"/>
  <c r="E56" i="1"/>
  <c r="F56" i="1"/>
  <c r="G56" i="1"/>
  <c r="J56" i="1"/>
  <c r="Q56" i="1"/>
  <c r="W56" i="1"/>
  <c r="E57" i="1"/>
  <c r="F57" i="1"/>
  <c r="G57" i="1"/>
  <c r="Q57" i="1"/>
  <c r="W57" i="1"/>
  <c r="E58" i="1"/>
  <c r="F58" i="1"/>
  <c r="G58" i="1"/>
  <c r="Q58" i="1"/>
  <c r="W58" i="1"/>
  <c r="E59" i="1"/>
  <c r="F59" i="1"/>
  <c r="G59" i="1"/>
  <c r="I59" i="1"/>
  <c r="Q59" i="1"/>
  <c r="W59" i="1"/>
  <c r="E60" i="1"/>
  <c r="F60" i="1"/>
  <c r="Q60" i="1"/>
  <c r="W60" i="1"/>
  <c r="E61" i="1"/>
  <c r="F61" i="1"/>
  <c r="G61" i="1"/>
  <c r="Q61" i="1"/>
  <c r="W61" i="1"/>
  <c r="E62" i="1"/>
  <c r="F62" i="1"/>
  <c r="G62" i="1"/>
  <c r="I62" i="1"/>
  <c r="Q62" i="1"/>
  <c r="W62" i="1"/>
  <c r="E63" i="1"/>
  <c r="F63" i="1"/>
  <c r="G63" i="1"/>
  <c r="I63" i="1"/>
  <c r="Q63" i="1"/>
  <c r="W63" i="1"/>
  <c r="E64" i="1"/>
  <c r="F64" i="1"/>
  <c r="Q64" i="1"/>
  <c r="W64" i="1"/>
  <c r="E65" i="1"/>
  <c r="F65" i="1"/>
  <c r="Q65" i="1"/>
  <c r="W65" i="1"/>
  <c r="E66" i="1"/>
  <c r="F66" i="1"/>
  <c r="G66" i="1"/>
  <c r="Q66" i="1"/>
  <c r="W66" i="1"/>
  <c r="E67" i="1"/>
  <c r="F67" i="1"/>
  <c r="G67" i="1"/>
  <c r="I67" i="1"/>
  <c r="Q67" i="1"/>
  <c r="W67" i="1"/>
  <c r="E68" i="1"/>
  <c r="F68" i="1"/>
  <c r="Q68" i="1"/>
  <c r="W68" i="1"/>
  <c r="E69" i="1"/>
  <c r="F69" i="1"/>
  <c r="G69" i="1"/>
  <c r="I69" i="1"/>
  <c r="Q69" i="1"/>
  <c r="W69" i="1"/>
  <c r="E70" i="1"/>
  <c r="F70" i="1"/>
  <c r="Q70" i="1"/>
  <c r="W70" i="1"/>
  <c r="E71" i="1"/>
  <c r="F71" i="1"/>
  <c r="Q71" i="1"/>
  <c r="E72" i="1"/>
  <c r="F72" i="1"/>
  <c r="G72" i="1"/>
  <c r="I72" i="1"/>
  <c r="Q72" i="1"/>
  <c r="W72" i="1"/>
  <c r="E73" i="1"/>
  <c r="F73" i="1"/>
  <c r="Q73" i="1"/>
  <c r="W73" i="1"/>
  <c r="E74" i="1"/>
  <c r="F74" i="1"/>
  <c r="Q74" i="1"/>
  <c r="W74" i="1"/>
  <c r="E75" i="1"/>
  <c r="F75" i="1"/>
  <c r="G75" i="1"/>
  <c r="J75" i="1"/>
  <c r="Q75" i="1"/>
  <c r="E76" i="1"/>
  <c r="F76" i="1"/>
  <c r="G76" i="1"/>
  <c r="I76" i="1"/>
  <c r="Q76" i="1"/>
  <c r="W76" i="1"/>
  <c r="E77" i="1"/>
  <c r="F77" i="1"/>
  <c r="G77" i="1"/>
  <c r="I77" i="1"/>
  <c r="Q77" i="1"/>
  <c r="W77" i="1"/>
  <c r="E78" i="1"/>
  <c r="F78" i="1"/>
  <c r="Q78" i="1"/>
  <c r="W78" i="1"/>
  <c r="E79" i="1"/>
  <c r="F79" i="1"/>
  <c r="G79" i="1"/>
  <c r="Q79" i="1"/>
  <c r="W79" i="1"/>
  <c r="E80" i="1"/>
  <c r="F80" i="1"/>
  <c r="G80" i="1"/>
  <c r="I80" i="1"/>
  <c r="Q80" i="1"/>
  <c r="W80" i="1"/>
  <c r="E81" i="1"/>
  <c r="F81" i="1"/>
  <c r="G81" i="1"/>
  <c r="Q81" i="1"/>
  <c r="W81" i="1"/>
  <c r="E82" i="1"/>
  <c r="F82" i="1"/>
  <c r="Q82" i="1"/>
  <c r="W82" i="1"/>
  <c r="E83" i="1"/>
  <c r="F83" i="1"/>
  <c r="Q83" i="1"/>
  <c r="W83" i="1"/>
  <c r="E84" i="1"/>
  <c r="F84" i="1"/>
  <c r="G84" i="1"/>
  <c r="Q84" i="1"/>
  <c r="W84" i="1"/>
  <c r="E85" i="1"/>
  <c r="F85" i="1"/>
  <c r="G85" i="1"/>
  <c r="I85" i="1"/>
  <c r="Q85" i="1"/>
  <c r="W85" i="1"/>
  <c r="E86" i="1"/>
  <c r="F86" i="1"/>
  <c r="Q86" i="1"/>
  <c r="W86" i="1"/>
  <c r="E87" i="1"/>
  <c r="F87" i="1"/>
  <c r="Q87" i="1"/>
  <c r="W87" i="1"/>
  <c r="E88" i="1"/>
  <c r="F88" i="1"/>
  <c r="G88" i="1"/>
  <c r="Q88" i="1"/>
  <c r="W88" i="1"/>
  <c r="E89" i="1"/>
  <c r="F89" i="1"/>
  <c r="G89" i="1"/>
  <c r="K89" i="1"/>
  <c r="Q89" i="1"/>
  <c r="W89" i="1"/>
  <c r="E90" i="1"/>
  <c r="F90" i="1"/>
  <c r="G90" i="1"/>
  <c r="Q90" i="1"/>
  <c r="E91" i="1"/>
  <c r="F91" i="1"/>
  <c r="G91" i="1"/>
  <c r="Q91" i="1"/>
  <c r="E92" i="1"/>
  <c r="F92" i="1"/>
  <c r="G92" i="1"/>
  <c r="J92" i="1"/>
  <c r="Q92" i="1"/>
  <c r="E93" i="1"/>
  <c r="F93" i="1"/>
  <c r="Q93" i="1"/>
  <c r="E94" i="1"/>
  <c r="F94" i="1"/>
  <c r="Q94" i="1"/>
  <c r="W94" i="1"/>
  <c r="E95" i="1"/>
  <c r="F95" i="1"/>
  <c r="G95" i="1"/>
  <c r="K95" i="1"/>
  <c r="Q95" i="1"/>
  <c r="W95" i="1"/>
  <c r="E96" i="1"/>
  <c r="F96" i="1"/>
  <c r="G96" i="1"/>
  <c r="Q96" i="1"/>
  <c r="W96" i="1"/>
  <c r="E97" i="1"/>
  <c r="F97" i="1"/>
  <c r="Q97" i="1"/>
  <c r="E98" i="1"/>
  <c r="F98" i="1"/>
  <c r="G98" i="1"/>
  <c r="Q98" i="1"/>
  <c r="E99" i="1"/>
  <c r="F99" i="1"/>
  <c r="G99" i="1"/>
  <c r="Q99" i="1"/>
  <c r="W99" i="1"/>
  <c r="E100" i="1"/>
  <c r="F100" i="1"/>
  <c r="Q100" i="1"/>
  <c r="W100" i="1"/>
  <c r="E101" i="1"/>
  <c r="F101" i="1"/>
  <c r="G101" i="1"/>
  <c r="Q101" i="1"/>
  <c r="E102" i="1"/>
  <c r="F102" i="1"/>
  <c r="G102" i="1"/>
  <c r="K102" i="1"/>
  <c r="Q102" i="1"/>
  <c r="W102" i="1"/>
  <c r="E103" i="1"/>
  <c r="F103" i="1"/>
  <c r="G103" i="1"/>
  <c r="K103" i="1"/>
  <c r="Q103" i="1"/>
  <c r="W103" i="1"/>
  <c r="E104" i="1"/>
  <c r="F104" i="1"/>
  <c r="Q104" i="1"/>
  <c r="W104" i="1"/>
  <c r="E105" i="1"/>
  <c r="F105" i="1"/>
  <c r="G105" i="1"/>
  <c r="Q105" i="1"/>
  <c r="E106" i="1"/>
  <c r="F106" i="1"/>
  <c r="Q106" i="1"/>
  <c r="E107" i="1"/>
  <c r="F107" i="1"/>
  <c r="Q107" i="1"/>
  <c r="W107" i="1"/>
  <c r="E108" i="1"/>
  <c r="F108" i="1"/>
  <c r="G108" i="1"/>
  <c r="J108" i="1"/>
  <c r="Q108" i="1"/>
  <c r="W108" i="1"/>
  <c r="E109" i="1"/>
  <c r="F109" i="1"/>
  <c r="Q109" i="1"/>
  <c r="W109" i="1"/>
  <c r="E110" i="1"/>
  <c r="F110" i="1"/>
  <c r="G110" i="1"/>
  <c r="K110" i="1"/>
  <c r="Q110" i="1"/>
  <c r="E111" i="1"/>
  <c r="F111" i="1"/>
  <c r="G111" i="1"/>
  <c r="K111" i="1"/>
  <c r="Q111" i="1"/>
  <c r="E112" i="1"/>
  <c r="F112" i="1"/>
  <c r="G112" i="1"/>
  <c r="K112" i="1"/>
  <c r="Q112" i="1"/>
  <c r="E113" i="1"/>
  <c r="F113" i="1"/>
  <c r="Q113" i="1"/>
  <c r="E114" i="1"/>
  <c r="F114" i="1"/>
  <c r="G114" i="1"/>
  <c r="K114" i="1"/>
  <c r="Q114" i="1"/>
  <c r="E115" i="1"/>
  <c r="F115" i="1"/>
  <c r="G115" i="1"/>
  <c r="K115" i="1"/>
  <c r="Q115" i="1"/>
  <c r="E116" i="1"/>
  <c r="F116" i="1"/>
  <c r="G116" i="1"/>
  <c r="K116" i="1"/>
  <c r="Q116" i="1"/>
  <c r="E117" i="1"/>
  <c r="F117" i="1"/>
  <c r="G117" i="1"/>
  <c r="K117" i="1"/>
  <c r="Q117" i="1"/>
  <c r="E118" i="1"/>
  <c r="F118" i="1"/>
  <c r="G118" i="1"/>
  <c r="Q118" i="1"/>
  <c r="E119" i="1"/>
  <c r="F119" i="1"/>
  <c r="G119" i="1"/>
  <c r="Q119" i="1"/>
  <c r="E120" i="1"/>
  <c r="F120" i="1"/>
  <c r="G120" i="1"/>
  <c r="K120" i="1"/>
  <c r="Q120" i="1"/>
  <c r="E121" i="1"/>
  <c r="F121" i="1"/>
  <c r="Q121" i="1"/>
  <c r="E122" i="1"/>
  <c r="F122" i="1"/>
  <c r="G122" i="1"/>
  <c r="K122" i="1"/>
  <c r="Q122" i="1"/>
  <c r="E123" i="1"/>
  <c r="F123" i="1"/>
  <c r="G123" i="1"/>
  <c r="K123" i="1"/>
  <c r="Q123" i="1"/>
  <c r="E124" i="1"/>
  <c r="F124" i="1"/>
  <c r="Q124" i="1"/>
  <c r="E125" i="1"/>
  <c r="F125" i="1"/>
  <c r="G125" i="1"/>
  <c r="Q125" i="1"/>
  <c r="E126" i="1"/>
  <c r="F126" i="1"/>
  <c r="G126" i="1"/>
  <c r="Q126" i="1"/>
  <c r="E127" i="1"/>
  <c r="F127" i="1"/>
  <c r="Q127" i="1"/>
  <c r="E128" i="1"/>
  <c r="F128" i="1"/>
  <c r="G128" i="1"/>
  <c r="J128" i="1"/>
  <c r="Q128" i="1"/>
  <c r="W128" i="1"/>
  <c r="E129" i="1"/>
  <c r="F129" i="1"/>
  <c r="G129" i="1"/>
  <c r="K129" i="1"/>
  <c r="Q129" i="1"/>
  <c r="W129" i="1"/>
  <c r="E130" i="1"/>
  <c r="F130" i="1"/>
  <c r="G130" i="1"/>
  <c r="K130" i="1"/>
  <c r="Q130" i="1"/>
  <c r="W130" i="1"/>
  <c r="E131" i="1"/>
  <c r="F131" i="1"/>
  <c r="G131" i="1"/>
  <c r="Q131" i="1"/>
  <c r="W131" i="1"/>
  <c r="E132" i="1"/>
  <c r="F132" i="1"/>
  <c r="G132" i="1"/>
  <c r="K132" i="1"/>
  <c r="Q132" i="1"/>
  <c r="W132" i="1"/>
  <c r="E133" i="1"/>
  <c r="F133" i="1"/>
  <c r="G133" i="1"/>
  <c r="K133" i="1"/>
  <c r="Q133" i="1"/>
  <c r="W133" i="1"/>
  <c r="E134" i="1"/>
  <c r="F134" i="1"/>
  <c r="G134" i="1"/>
  <c r="K134" i="1"/>
  <c r="Q134" i="1"/>
  <c r="W134" i="1"/>
  <c r="E135" i="1"/>
  <c r="F135" i="1"/>
  <c r="Q135" i="1"/>
  <c r="W135" i="1"/>
  <c r="E136" i="1"/>
  <c r="F136" i="1"/>
  <c r="G136" i="1"/>
  <c r="K136" i="1"/>
  <c r="Q136" i="1"/>
  <c r="W136" i="1"/>
  <c r="E137" i="1"/>
  <c r="F137" i="1"/>
  <c r="G137" i="1"/>
  <c r="J137" i="1"/>
  <c r="Q137" i="1"/>
  <c r="E138" i="1"/>
  <c r="F138" i="1"/>
  <c r="Q138" i="1"/>
  <c r="W138" i="1"/>
  <c r="E139" i="1"/>
  <c r="F139" i="1"/>
  <c r="G139" i="1"/>
  <c r="K139" i="1"/>
  <c r="Q139" i="1"/>
  <c r="W139" i="1"/>
  <c r="E140" i="1"/>
  <c r="F140" i="1"/>
  <c r="G140" i="1"/>
  <c r="K140" i="1"/>
  <c r="Q140" i="1"/>
  <c r="W140" i="1"/>
  <c r="E141" i="1"/>
  <c r="F141" i="1"/>
  <c r="G141" i="1"/>
  <c r="J141" i="1"/>
  <c r="Q141" i="1"/>
  <c r="E142" i="1"/>
  <c r="F142" i="1"/>
  <c r="Q142" i="1"/>
  <c r="E143" i="1"/>
  <c r="F143" i="1"/>
  <c r="Q143" i="1"/>
  <c r="W143" i="1"/>
  <c r="E144" i="1"/>
  <c r="F144" i="1"/>
  <c r="G144" i="1"/>
  <c r="J144" i="1"/>
  <c r="Q144" i="1"/>
  <c r="W144" i="1"/>
  <c r="E145" i="1"/>
  <c r="F145" i="1"/>
  <c r="G145" i="1"/>
  <c r="Q145" i="1"/>
  <c r="E146" i="1"/>
  <c r="F146" i="1"/>
  <c r="Q146" i="1"/>
  <c r="E147" i="1"/>
  <c r="F147" i="1"/>
  <c r="Q147" i="1"/>
  <c r="W147" i="1"/>
  <c r="E148" i="1"/>
  <c r="F148" i="1"/>
  <c r="Q148" i="1"/>
  <c r="E149" i="1"/>
  <c r="F149" i="1"/>
  <c r="Q149" i="1"/>
  <c r="E150" i="1"/>
  <c r="F150" i="1"/>
  <c r="Q150" i="1"/>
  <c r="W150" i="1"/>
  <c r="E151" i="1"/>
  <c r="F151" i="1"/>
  <c r="G151" i="1"/>
  <c r="Q151" i="1"/>
  <c r="E152" i="1"/>
  <c r="F152" i="1"/>
  <c r="G152" i="1"/>
  <c r="Q152" i="1"/>
  <c r="E153" i="1"/>
  <c r="F153" i="1"/>
  <c r="G153" i="1"/>
  <c r="Q153" i="1"/>
  <c r="E154" i="1"/>
  <c r="F154" i="1"/>
  <c r="Q154" i="1"/>
  <c r="E155" i="1"/>
  <c r="F155" i="1"/>
  <c r="G155" i="1"/>
  <c r="Q155" i="1"/>
  <c r="E156" i="1"/>
  <c r="F156" i="1"/>
  <c r="G156" i="1"/>
  <c r="K156" i="1"/>
  <c r="Q156" i="1"/>
  <c r="E157" i="1"/>
  <c r="F157" i="1"/>
  <c r="G157" i="1"/>
  <c r="K157" i="1"/>
  <c r="Q157" i="1"/>
  <c r="E158" i="1"/>
  <c r="F158" i="1"/>
  <c r="G158" i="1"/>
  <c r="J158" i="1"/>
  <c r="Q158" i="1"/>
  <c r="E159" i="1"/>
  <c r="F159" i="1"/>
  <c r="G159" i="1"/>
  <c r="Q159" i="1"/>
  <c r="E160" i="1"/>
  <c r="F160" i="1"/>
  <c r="Q160" i="1"/>
  <c r="E161" i="1"/>
  <c r="F161" i="1"/>
  <c r="Q161" i="1"/>
  <c r="E162" i="1"/>
  <c r="F162" i="1"/>
  <c r="Q162" i="1"/>
  <c r="E163" i="1"/>
  <c r="F163" i="1"/>
  <c r="Q163" i="1"/>
  <c r="E164" i="1"/>
  <c r="F164" i="1"/>
  <c r="G164" i="1"/>
  <c r="Q164" i="1"/>
  <c r="E165" i="1"/>
  <c r="F165" i="1"/>
  <c r="P165" i="1"/>
  <c r="R165" i="1" s="1"/>
  <c r="T165" i="1" s="1"/>
  <c r="G165" i="1"/>
  <c r="Q165" i="1"/>
  <c r="E166" i="1"/>
  <c r="F166" i="1"/>
  <c r="G166" i="1"/>
  <c r="K166" i="1"/>
  <c r="Q166" i="1"/>
  <c r="E167" i="1"/>
  <c r="F167" i="1"/>
  <c r="Q167" i="1"/>
  <c r="E168" i="1"/>
  <c r="F168" i="1"/>
  <c r="G168" i="1"/>
  <c r="Q168" i="1"/>
  <c r="E169" i="1"/>
  <c r="F169" i="1"/>
  <c r="Q169" i="1"/>
  <c r="E170" i="1"/>
  <c r="F170" i="1"/>
  <c r="Q170" i="1"/>
  <c r="E171" i="1"/>
  <c r="F171" i="1"/>
  <c r="G171" i="1"/>
  <c r="K171" i="1"/>
  <c r="Q171" i="1"/>
  <c r="E172" i="1"/>
  <c r="F172" i="1"/>
  <c r="G172" i="1"/>
  <c r="Q172" i="1"/>
  <c r="E173" i="1"/>
  <c r="F173" i="1"/>
  <c r="Q173" i="1"/>
  <c r="E174" i="1"/>
  <c r="F174" i="1"/>
  <c r="G174" i="1"/>
  <c r="K174" i="1"/>
  <c r="Q174" i="1"/>
  <c r="E175" i="1"/>
  <c r="F175" i="1"/>
  <c r="G175" i="1"/>
  <c r="J175" i="1"/>
  <c r="Q175" i="1"/>
  <c r="E176" i="1"/>
  <c r="F176" i="1"/>
  <c r="Q176" i="1"/>
  <c r="F2" i="10"/>
  <c r="H2" i="10"/>
  <c r="AB2" i="10"/>
  <c r="AD2" i="10"/>
  <c r="H3" i="10"/>
  <c r="AB3" i="10"/>
  <c r="H4" i="10"/>
  <c r="AB4" i="10"/>
  <c r="H5" i="10"/>
  <c r="AB5" i="10"/>
  <c r="AB6" i="10"/>
  <c r="AB7" i="10"/>
  <c r="G8" i="10"/>
  <c r="G9" i="10"/>
  <c r="AB8" i="10"/>
  <c r="D9" i="10"/>
  <c r="E9" i="10"/>
  <c r="AB9" i="10"/>
  <c r="BL18" i="10"/>
  <c r="AB10" i="10"/>
  <c r="AB15" i="10"/>
  <c r="D12" i="10"/>
  <c r="AY12" i="10"/>
  <c r="AB14" i="10"/>
  <c r="F16" i="10"/>
  <c r="F17" i="10" s="1"/>
  <c r="AB16" i="10"/>
  <c r="C17" i="10"/>
  <c r="AB18" i="10"/>
  <c r="AY18" i="10"/>
  <c r="S19" i="10"/>
  <c r="E21" i="10"/>
  <c r="F21" i="10"/>
  <c r="Q21" i="10"/>
  <c r="AF21" i="10"/>
  <c r="E22" i="10"/>
  <c r="F22" i="10"/>
  <c r="Q22" i="10"/>
  <c r="AF22" i="10"/>
  <c r="BL22" i="10"/>
  <c r="E23" i="10"/>
  <c r="F23" i="10"/>
  <c r="G23" i="10"/>
  <c r="I23" i="10"/>
  <c r="Q23" i="10"/>
  <c r="AF23" i="10"/>
  <c r="E24" i="10"/>
  <c r="F24" i="10"/>
  <c r="Q24" i="10"/>
  <c r="AF24" i="10"/>
  <c r="AY24" i="10"/>
  <c r="E25" i="10"/>
  <c r="F25" i="10"/>
  <c r="G25" i="10"/>
  <c r="Q25" i="10"/>
  <c r="Z25" i="10"/>
  <c r="AF25" i="10"/>
  <c r="E26" i="10"/>
  <c r="F26" i="10"/>
  <c r="Z26" i="10"/>
  <c r="G26" i="10"/>
  <c r="Q26" i="10"/>
  <c r="AF26" i="10"/>
  <c r="AY26" i="10"/>
  <c r="E27" i="10"/>
  <c r="F27" i="10"/>
  <c r="G27" i="10"/>
  <c r="I27" i="10"/>
  <c r="Q27" i="10"/>
  <c r="Z27" i="10"/>
  <c r="AF27" i="10"/>
  <c r="AY27" i="10"/>
  <c r="E28" i="10"/>
  <c r="F28" i="10"/>
  <c r="Q28" i="10"/>
  <c r="AF28" i="10"/>
  <c r="AY28" i="10"/>
  <c r="BL28" i="10"/>
  <c r="E29" i="10"/>
  <c r="F29" i="10"/>
  <c r="Z29" i="10"/>
  <c r="G29" i="10"/>
  <c r="Q29" i="10"/>
  <c r="AF29" i="10"/>
  <c r="AY29" i="10"/>
  <c r="E30" i="10"/>
  <c r="F30" i="10"/>
  <c r="Z30" i="10"/>
  <c r="G30" i="10"/>
  <c r="I30" i="10"/>
  <c r="Q30" i="10"/>
  <c r="AF30" i="10"/>
  <c r="BL30" i="10"/>
  <c r="E31" i="10"/>
  <c r="F31" i="10"/>
  <c r="G31" i="10"/>
  <c r="Q31" i="10"/>
  <c r="AF31" i="10"/>
  <c r="AU31" i="10"/>
  <c r="AY31" i="10"/>
  <c r="E32" i="10"/>
  <c r="F32" i="10"/>
  <c r="G32" i="10"/>
  <c r="Q32" i="10"/>
  <c r="Z32" i="10"/>
  <c r="AF32" i="10"/>
  <c r="AY32" i="10"/>
  <c r="E33" i="10"/>
  <c r="F33" i="10"/>
  <c r="Q33" i="10"/>
  <c r="AF33" i="10"/>
  <c r="AU33" i="10"/>
  <c r="AY33" i="10"/>
  <c r="BL33" i="10"/>
  <c r="E34" i="10"/>
  <c r="F34" i="10"/>
  <c r="Q34" i="10"/>
  <c r="AF34" i="10"/>
  <c r="E35" i="10"/>
  <c r="F35" i="10"/>
  <c r="G35" i="10"/>
  <c r="I35" i="10"/>
  <c r="Q35" i="10"/>
  <c r="AF35" i="10"/>
  <c r="AY35" i="10"/>
  <c r="E36" i="10"/>
  <c r="F36" i="10"/>
  <c r="Q36" i="10"/>
  <c r="AF36" i="10"/>
  <c r="AY36" i="10"/>
  <c r="BL36" i="10"/>
  <c r="E37" i="10"/>
  <c r="F37" i="10"/>
  <c r="Z37" i="10"/>
  <c r="G37" i="10"/>
  <c r="Q37" i="10"/>
  <c r="AF37" i="10"/>
  <c r="AY37" i="10"/>
  <c r="BL37" i="10"/>
  <c r="E38" i="10"/>
  <c r="F38" i="10"/>
  <c r="Q38" i="10"/>
  <c r="AF38" i="10"/>
  <c r="E39" i="10"/>
  <c r="F39" i="10"/>
  <c r="G39" i="10"/>
  <c r="I39" i="10"/>
  <c r="Q39" i="10"/>
  <c r="Z39" i="10"/>
  <c r="AF39" i="10"/>
  <c r="AY39" i="10"/>
  <c r="E40" i="10"/>
  <c r="F40" i="10"/>
  <c r="Q40" i="10"/>
  <c r="AF40" i="10"/>
  <c r="AU40" i="10"/>
  <c r="AY40" i="10"/>
  <c r="BL40" i="10"/>
  <c r="E41" i="10"/>
  <c r="F41" i="10"/>
  <c r="G41" i="10"/>
  <c r="Q41" i="10"/>
  <c r="Z41" i="10"/>
  <c r="AF41" i="10"/>
  <c r="AY41" i="10"/>
  <c r="E42" i="10"/>
  <c r="F42" i="10"/>
  <c r="Z42" i="10"/>
  <c r="G42" i="10"/>
  <c r="Q42" i="10"/>
  <c r="AF42" i="10"/>
  <c r="AY42" i="10"/>
  <c r="BL42" i="10"/>
  <c r="E43" i="10"/>
  <c r="F43" i="10"/>
  <c r="G43" i="10"/>
  <c r="Q43" i="10"/>
  <c r="Z43" i="10"/>
  <c r="AF43" i="10"/>
  <c r="AU43" i="10"/>
  <c r="AY43" i="10"/>
  <c r="E44" i="10"/>
  <c r="F44" i="10"/>
  <c r="Q44" i="10"/>
  <c r="AF44" i="10"/>
  <c r="AY44" i="10"/>
  <c r="E45" i="10"/>
  <c r="F45" i="10"/>
  <c r="G45" i="10"/>
  <c r="I45" i="10"/>
  <c r="Q45" i="10"/>
  <c r="Z45" i="10"/>
  <c r="AF45" i="10"/>
  <c r="AU45" i="10"/>
  <c r="AY45" i="10"/>
  <c r="E46" i="10"/>
  <c r="F46" i="10"/>
  <c r="AU46" i="10"/>
  <c r="Q46" i="10"/>
  <c r="AF46" i="10"/>
  <c r="AY46" i="10"/>
  <c r="E47" i="10"/>
  <c r="F47" i="10"/>
  <c r="G47" i="10"/>
  <c r="I47" i="10"/>
  <c r="Q47" i="10"/>
  <c r="Z47" i="10"/>
  <c r="AF47" i="10"/>
  <c r="AU47" i="10"/>
  <c r="AY47" i="10"/>
  <c r="E48" i="10"/>
  <c r="F48" i="10"/>
  <c r="Q48" i="10"/>
  <c r="AF48" i="10"/>
  <c r="AY48" i="10"/>
  <c r="BK48" i="10"/>
  <c r="BL48" i="10"/>
  <c r="E49" i="10"/>
  <c r="F49" i="10"/>
  <c r="Z49" i="10"/>
  <c r="M49" i="10"/>
  <c r="Q49" i="10"/>
  <c r="AF49" i="10"/>
  <c r="AU49" i="10"/>
  <c r="AY49" i="10"/>
  <c r="BL49" i="10"/>
  <c r="E50" i="10"/>
  <c r="F50" i="10"/>
  <c r="Q50" i="10"/>
  <c r="AF50" i="10"/>
  <c r="AY50" i="10"/>
  <c r="E51" i="10"/>
  <c r="F51" i="10"/>
  <c r="M51" i="10"/>
  <c r="Q51" i="10"/>
  <c r="Z51" i="10"/>
  <c r="AF51" i="10"/>
  <c r="AY51" i="10"/>
  <c r="E52" i="10"/>
  <c r="F52" i="10"/>
  <c r="Z52" i="10"/>
  <c r="G52" i="10"/>
  <c r="Q52" i="10"/>
  <c r="AF52" i="10"/>
  <c r="AU52" i="10"/>
  <c r="AY52" i="10"/>
  <c r="BL52" i="10"/>
  <c r="E53" i="10"/>
  <c r="F53" i="10"/>
  <c r="Q53" i="10"/>
  <c r="AF53" i="10"/>
  <c r="AY53" i="10"/>
  <c r="E54" i="10"/>
  <c r="F54" i="10"/>
  <c r="Q54" i="10"/>
  <c r="Z54" i="10"/>
  <c r="AF54" i="10"/>
  <c r="AY54" i="10"/>
  <c r="BJ54" i="10"/>
  <c r="BK54" i="10"/>
  <c r="BL54" i="10"/>
  <c r="E55" i="10"/>
  <c r="F55" i="10"/>
  <c r="Q55" i="10"/>
  <c r="AF55" i="10"/>
  <c r="AU55" i="10"/>
  <c r="AY55" i="10"/>
  <c r="BL55" i="10"/>
  <c r="E56" i="10"/>
  <c r="F56" i="10"/>
  <c r="Q56" i="10"/>
  <c r="Z56" i="10"/>
  <c r="AF56" i="10"/>
  <c r="AY56" i="10"/>
  <c r="E57" i="10"/>
  <c r="F57" i="10"/>
  <c r="Z57" i="10"/>
  <c r="G57" i="10"/>
  <c r="Q57" i="10"/>
  <c r="AF57" i="10"/>
  <c r="AU57" i="10"/>
  <c r="AT57" i="10"/>
  <c r="AY57" i="10"/>
  <c r="BL57" i="10"/>
  <c r="E58" i="10"/>
  <c r="F58" i="10"/>
  <c r="Q58" i="10"/>
  <c r="Z58" i="10"/>
  <c r="AF58" i="10"/>
  <c r="AY58" i="10"/>
  <c r="BL58" i="10"/>
  <c r="BK58" i="10"/>
  <c r="BJ58" i="10"/>
  <c r="BI58" i="10"/>
  <c r="BH58" i="10"/>
  <c r="BG58" i="10"/>
  <c r="BF58" i="10"/>
  <c r="BE58" i="10"/>
  <c r="BD58" i="10"/>
  <c r="BC58" i="10"/>
  <c r="E59" i="10"/>
  <c r="F59" i="10"/>
  <c r="Q59" i="10"/>
  <c r="AF59" i="10"/>
  <c r="AY59" i="10"/>
  <c r="BJ59" i="10"/>
  <c r="BK59" i="10"/>
  <c r="BL59" i="10"/>
  <c r="E60" i="10"/>
  <c r="F60" i="10"/>
  <c r="Q60" i="10"/>
  <c r="AF60" i="10"/>
  <c r="AY60" i="10"/>
  <c r="BK60" i="10"/>
  <c r="BL60" i="10"/>
  <c r="E61" i="10"/>
  <c r="F61" i="10"/>
  <c r="G61" i="10"/>
  <c r="Q61" i="10"/>
  <c r="Z61" i="10"/>
  <c r="AF61" i="10"/>
  <c r="AU61" i="10"/>
  <c r="AY61" i="10"/>
  <c r="BJ61" i="10"/>
  <c r="BI61" i="10"/>
  <c r="BK61" i="10"/>
  <c r="BL61" i="10"/>
  <c r="E62" i="10"/>
  <c r="F62" i="10"/>
  <c r="Q62" i="10"/>
  <c r="Z62" i="10"/>
  <c r="AF62" i="10"/>
  <c r="AY62" i="10"/>
  <c r="BK62" i="10"/>
  <c r="BJ62" i="10"/>
  <c r="BI62" i="10"/>
  <c r="BH62" i="10"/>
  <c r="BG62" i="10"/>
  <c r="BF62" i="10"/>
  <c r="BE62" i="10"/>
  <c r="BD62" i="10"/>
  <c r="BC62" i="10"/>
  <c r="BL62" i="10"/>
  <c r="E63" i="10"/>
  <c r="F63" i="10"/>
  <c r="Z63" i="10"/>
  <c r="M63" i="10"/>
  <c r="Q63" i="10"/>
  <c r="AF63" i="10"/>
  <c r="AY63" i="10"/>
  <c r="BK63" i="10"/>
  <c r="BL63" i="10"/>
  <c r="E64" i="10"/>
  <c r="F64" i="10"/>
  <c r="Z64" i="10"/>
  <c r="G64" i="10"/>
  <c r="I64" i="10"/>
  <c r="Q64" i="10"/>
  <c r="AF64" i="10"/>
  <c r="AY64" i="10"/>
  <c r="BL64" i="10"/>
  <c r="BK64" i="10"/>
  <c r="BJ64" i="10"/>
  <c r="BI64" i="10"/>
  <c r="BH64" i="10"/>
  <c r="BG64" i="10"/>
  <c r="BF64" i="10"/>
  <c r="BE64" i="10"/>
  <c r="BD64" i="10"/>
  <c r="BC64" i="10"/>
  <c r="E65" i="10"/>
  <c r="F65" i="10"/>
  <c r="Q65" i="10"/>
  <c r="AF65" i="10"/>
  <c r="AY65" i="10"/>
  <c r="BK65" i="10"/>
  <c r="BL65" i="10"/>
  <c r="E66" i="10"/>
  <c r="F66" i="10"/>
  <c r="G66" i="10"/>
  <c r="I66" i="10"/>
  <c r="Q66" i="10"/>
  <c r="Z66" i="10"/>
  <c r="AF66" i="10"/>
  <c r="AU66" i="10"/>
  <c r="AY66" i="10"/>
  <c r="BL66" i="10"/>
  <c r="E67" i="10"/>
  <c r="F67" i="10"/>
  <c r="Q67" i="10"/>
  <c r="AF67" i="10"/>
  <c r="AY67" i="10"/>
  <c r="BL67" i="10"/>
  <c r="E68" i="10"/>
  <c r="F68" i="10"/>
  <c r="Q68" i="10"/>
  <c r="AF68" i="10"/>
  <c r="AY68" i="10"/>
  <c r="BL68" i="10"/>
  <c r="E69" i="10"/>
  <c r="F69" i="10"/>
  <c r="Q69" i="10"/>
  <c r="Z69" i="10"/>
  <c r="AF69" i="10"/>
  <c r="AY69" i="10"/>
  <c r="BK69" i="10"/>
  <c r="BJ69" i="10"/>
  <c r="BL69" i="10"/>
  <c r="E70" i="10"/>
  <c r="F70" i="10"/>
  <c r="AU70" i="10"/>
  <c r="Q70" i="10"/>
  <c r="Z70" i="10"/>
  <c r="AF70" i="10"/>
  <c r="AY70" i="10"/>
  <c r="BL70" i="10"/>
  <c r="E71" i="10"/>
  <c r="F71" i="10"/>
  <c r="Q71" i="10"/>
  <c r="Z71" i="10"/>
  <c r="AF71" i="10"/>
  <c r="AY71" i="10"/>
  <c r="BL71" i="10"/>
  <c r="E72" i="10"/>
  <c r="F72" i="10"/>
  <c r="G72" i="10"/>
  <c r="Q72" i="10"/>
  <c r="Z72" i="10"/>
  <c r="AF72" i="10"/>
  <c r="AU72" i="10"/>
  <c r="AY72" i="10"/>
  <c r="BL72" i="10"/>
  <c r="E73" i="10"/>
  <c r="F73" i="10"/>
  <c r="Q73" i="10"/>
  <c r="AF73" i="10"/>
  <c r="AY73" i="10"/>
  <c r="BL73" i="10"/>
  <c r="E74" i="10"/>
  <c r="F74" i="10"/>
  <c r="G74" i="10"/>
  <c r="I74" i="10"/>
  <c r="Q74" i="10"/>
  <c r="Z74" i="10"/>
  <c r="AF74" i="10"/>
  <c r="AT74" i="10"/>
  <c r="AU74" i="10"/>
  <c r="AY74" i="10"/>
  <c r="BL74" i="10"/>
  <c r="E75" i="10"/>
  <c r="F75" i="10"/>
  <c r="Q75" i="10"/>
  <c r="Z75" i="10"/>
  <c r="AF75" i="10"/>
  <c r="AY75" i="10"/>
  <c r="BK75" i="10"/>
  <c r="BL75" i="10"/>
  <c r="E76" i="10"/>
  <c r="F76" i="10"/>
  <c r="AU76" i="10"/>
  <c r="G76" i="10"/>
  <c r="I76" i="10"/>
  <c r="Q76" i="10"/>
  <c r="Z76" i="10"/>
  <c r="AF76" i="10"/>
  <c r="AY76" i="10"/>
  <c r="BL76" i="10"/>
  <c r="E77" i="10"/>
  <c r="F77" i="10"/>
  <c r="Q77" i="10"/>
  <c r="Z77" i="10"/>
  <c r="AF77" i="10"/>
  <c r="AY77" i="10"/>
  <c r="BJ77" i="10"/>
  <c r="BK77" i="10"/>
  <c r="BL77" i="10"/>
  <c r="E78" i="10"/>
  <c r="F78" i="10"/>
  <c r="AU78" i="10"/>
  <c r="G78" i="10"/>
  <c r="Q78" i="10"/>
  <c r="Z78" i="10"/>
  <c r="AF78" i="10"/>
  <c r="AY78" i="10"/>
  <c r="BL78" i="10"/>
  <c r="E79" i="10"/>
  <c r="F79" i="10"/>
  <c r="Q79" i="10"/>
  <c r="AF79" i="10"/>
  <c r="AY79" i="10"/>
  <c r="BL79" i="10"/>
  <c r="E80" i="10"/>
  <c r="F80" i="10"/>
  <c r="Q80" i="10"/>
  <c r="Z80" i="10"/>
  <c r="AF80" i="10"/>
  <c r="AY80" i="10"/>
  <c r="BL80" i="10"/>
  <c r="E81" i="10"/>
  <c r="F81" i="10"/>
  <c r="Q81" i="10"/>
  <c r="AF81" i="10"/>
  <c r="AY81" i="10"/>
  <c r="BL81" i="10"/>
  <c r="E82" i="10"/>
  <c r="F82" i="10"/>
  <c r="G82" i="10"/>
  <c r="I82" i="10"/>
  <c r="Q82" i="10"/>
  <c r="Z82" i="10"/>
  <c r="AF82" i="10"/>
  <c r="AT82" i="10"/>
  <c r="AU82" i="10"/>
  <c r="AY82" i="10"/>
  <c r="BL82" i="10"/>
  <c r="E83" i="10"/>
  <c r="F83" i="10"/>
  <c r="Q83" i="10"/>
  <c r="Z83" i="10"/>
  <c r="AF83" i="10"/>
  <c r="AY83" i="10"/>
  <c r="BL83" i="10"/>
  <c r="E84" i="10"/>
  <c r="F84" i="10"/>
  <c r="AU84" i="10"/>
  <c r="G84" i="10"/>
  <c r="Q84" i="10"/>
  <c r="Z84" i="10"/>
  <c r="AF84" i="10"/>
  <c r="AT84" i="10"/>
  <c r="AY84" i="10"/>
  <c r="BL84" i="10"/>
  <c r="E85" i="10"/>
  <c r="F85" i="10"/>
  <c r="Q85" i="10"/>
  <c r="AF85" i="10"/>
  <c r="AY85" i="10"/>
  <c r="BJ85" i="10"/>
  <c r="BK85" i="10"/>
  <c r="BL85" i="10"/>
  <c r="E86" i="10"/>
  <c r="F86" i="10"/>
  <c r="AU86" i="10"/>
  <c r="Q86" i="10"/>
  <c r="Z86" i="10"/>
  <c r="AF86" i="10"/>
  <c r="AY86" i="10"/>
  <c r="BL86" i="10"/>
  <c r="E87" i="10"/>
  <c r="F87" i="10"/>
  <c r="Q87" i="10"/>
  <c r="AF87" i="10"/>
  <c r="AY87" i="10"/>
  <c r="BL87" i="10"/>
  <c r="E88" i="10"/>
  <c r="F88" i="10"/>
  <c r="Q88" i="10"/>
  <c r="Z88" i="10"/>
  <c r="AF88" i="10"/>
  <c r="AY88" i="10"/>
  <c r="BK88" i="10"/>
  <c r="BJ88" i="10"/>
  <c r="BI88" i="10"/>
  <c r="BH88" i="10"/>
  <c r="BG88" i="10"/>
  <c r="BF88" i="10"/>
  <c r="BE88" i="10"/>
  <c r="BD88" i="10"/>
  <c r="BC88" i="10"/>
  <c r="BL88" i="10"/>
  <c r="E89" i="10"/>
  <c r="F89" i="10"/>
  <c r="Z89" i="10"/>
  <c r="G89" i="10"/>
  <c r="Q89" i="10"/>
  <c r="AF89" i="10"/>
  <c r="AU89" i="10"/>
  <c r="AT89" i="10"/>
  <c r="AY89" i="10"/>
  <c r="BL89" i="10"/>
  <c r="E90" i="10"/>
  <c r="F90" i="10"/>
  <c r="Z90" i="10"/>
  <c r="Q90" i="10"/>
  <c r="AF90" i="10"/>
  <c r="AY90" i="10"/>
  <c r="BK90" i="10"/>
  <c r="BJ90" i="10"/>
  <c r="BI90" i="10"/>
  <c r="BL90" i="10"/>
  <c r="E91" i="10"/>
  <c r="F91" i="10"/>
  <c r="Z91" i="10"/>
  <c r="G91" i="10"/>
  <c r="Q91" i="10"/>
  <c r="AF91" i="10"/>
  <c r="AU91" i="10"/>
  <c r="AY91" i="10"/>
  <c r="BL91" i="10"/>
  <c r="E92" i="10"/>
  <c r="F92" i="10"/>
  <c r="G92" i="10"/>
  <c r="J92" i="10"/>
  <c r="Q92" i="10"/>
  <c r="Z92" i="10"/>
  <c r="AF92" i="10"/>
  <c r="AU92" i="10"/>
  <c r="AY92" i="10"/>
  <c r="BK92" i="10"/>
  <c r="BJ92" i="10"/>
  <c r="BI92" i="10"/>
  <c r="BH92" i="10"/>
  <c r="BG92" i="10"/>
  <c r="BF92" i="10"/>
  <c r="BE92" i="10"/>
  <c r="BD92" i="10"/>
  <c r="BC92" i="10"/>
  <c r="BL92" i="10"/>
  <c r="E93" i="10"/>
  <c r="F93" i="10"/>
  <c r="Q93" i="10"/>
  <c r="AF93" i="10"/>
  <c r="AY93" i="10"/>
  <c r="BL93" i="10"/>
  <c r="E94" i="10"/>
  <c r="F94" i="10"/>
  <c r="AU94" i="10"/>
  <c r="G94" i="10"/>
  <c r="H94" i="10"/>
  <c r="Q94" i="10"/>
  <c r="Z94" i="10"/>
  <c r="AF94" i="10"/>
  <c r="AY94" i="10"/>
  <c r="BK94" i="10"/>
  <c r="BJ94" i="10"/>
  <c r="BI94" i="10"/>
  <c r="BL94" i="10"/>
  <c r="E95" i="10"/>
  <c r="F95" i="10"/>
  <c r="Z95" i="10"/>
  <c r="G95" i="10"/>
  <c r="Q95" i="10"/>
  <c r="AF95" i="10"/>
  <c r="AY95" i="10"/>
  <c r="BL95" i="10"/>
  <c r="E96" i="10"/>
  <c r="F96" i="10"/>
  <c r="G96" i="10"/>
  <c r="I96" i="10"/>
  <c r="Q96" i="10"/>
  <c r="Z96" i="10"/>
  <c r="AF96" i="10"/>
  <c r="AU96" i="10"/>
  <c r="AY96" i="10"/>
  <c r="BK96" i="10"/>
  <c r="BJ96" i="10"/>
  <c r="BI96" i="10"/>
  <c r="BH96" i="10"/>
  <c r="BG96" i="10"/>
  <c r="BF96" i="10"/>
  <c r="BE96" i="10"/>
  <c r="BD96" i="10"/>
  <c r="BC96" i="10"/>
  <c r="BL96" i="10"/>
  <c r="E97" i="10"/>
  <c r="F97" i="10"/>
  <c r="Q97" i="10"/>
  <c r="AF97" i="10"/>
  <c r="AY97" i="10"/>
  <c r="BL97" i="10"/>
  <c r="E98" i="10"/>
  <c r="F98" i="10"/>
  <c r="AU98" i="10"/>
  <c r="G98" i="10"/>
  <c r="J98" i="10"/>
  <c r="Q98" i="10"/>
  <c r="Z98" i="10"/>
  <c r="AF98" i="10"/>
  <c r="AY98" i="10"/>
  <c r="BK98" i="10"/>
  <c r="BJ98" i="10"/>
  <c r="BI98" i="10"/>
  <c r="BL98" i="10"/>
  <c r="E99" i="10"/>
  <c r="F99" i="10"/>
  <c r="Z99" i="10"/>
  <c r="M99" i="10"/>
  <c r="Q99" i="10"/>
  <c r="AF99" i="10"/>
  <c r="AY99" i="10"/>
  <c r="BK99" i="10"/>
  <c r="BL99" i="10"/>
  <c r="E100" i="10"/>
  <c r="F100" i="10"/>
  <c r="G100" i="10"/>
  <c r="K100" i="10"/>
  <c r="Q100" i="10"/>
  <c r="Z100" i="10"/>
  <c r="AF100" i="10"/>
  <c r="AU100" i="10"/>
  <c r="AY100" i="10"/>
  <c r="BK100" i="10"/>
  <c r="BJ100" i="10"/>
  <c r="BI100" i="10"/>
  <c r="BL100" i="10"/>
  <c r="E101" i="10"/>
  <c r="F101" i="10"/>
  <c r="AU101" i="10"/>
  <c r="Q101" i="10"/>
  <c r="Z101" i="10"/>
  <c r="AF101" i="10"/>
  <c r="AY101" i="10"/>
  <c r="BJ101" i="10"/>
  <c r="BI101" i="10"/>
  <c r="BH101" i="10"/>
  <c r="BG101" i="10"/>
  <c r="BF101" i="10"/>
  <c r="BE101" i="10"/>
  <c r="BD101" i="10"/>
  <c r="BC101" i="10"/>
  <c r="BK101" i="10"/>
  <c r="BL101" i="10"/>
  <c r="E102" i="10"/>
  <c r="F102" i="10"/>
  <c r="Z102" i="10"/>
  <c r="Q102" i="10"/>
  <c r="AF102" i="10"/>
  <c r="AY102" i="10"/>
  <c r="BK102" i="10"/>
  <c r="BL102" i="10"/>
  <c r="E103" i="10"/>
  <c r="F103" i="10"/>
  <c r="G103" i="10"/>
  <c r="K103" i="10"/>
  <c r="Q103" i="10"/>
  <c r="Z103" i="10"/>
  <c r="AF103" i="10"/>
  <c r="AU103" i="10"/>
  <c r="AY103" i="10"/>
  <c r="BK103" i="10"/>
  <c r="BJ103" i="10"/>
  <c r="BI103" i="10"/>
  <c r="BL103" i="10"/>
  <c r="E104" i="10"/>
  <c r="F104" i="10"/>
  <c r="Z104" i="10"/>
  <c r="G104" i="10"/>
  <c r="Q104" i="10"/>
  <c r="AF104" i="10"/>
  <c r="AU104" i="10"/>
  <c r="AY104" i="10"/>
  <c r="BL104" i="10"/>
  <c r="E105" i="10"/>
  <c r="F105" i="10"/>
  <c r="AU105" i="10"/>
  <c r="Q105" i="10"/>
  <c r="Z105" i="10"/>
  <c r="AF105" i="10"/>
  <c r="AY105" i="10"/>
  <c r="BJ105" i="10"/>
  <c r="BI105" i="10"/>
  <c r="BH105" i="10"/>
  <c r="BG105" i="10"/>
  <c r="BF105" i="10"/>
  <c r="BE105" i="10"/>
  <c r="BD105" i="10"/>
  <c r="BC105" i="10"/>
  <c r="BK105" i="10"/>
  <c r="BL105" i="10"/>
  <c r="E106" i="10"/>
  <c r="F106" i="10"/>
  <c r="Q106" i="10"/>
  <c r="AF106" i="10"/>
  <c r="AY106" i="10"/>
  <c r="BK106" i="10"/>
  <c r="BL106" i="10"/>
  <c r="E107" i="10"/>
  <c r="F107" i="10"/>
  <c r="G107" i="10"/>
  <c r="K107" i="10"/>
  <c r="Q107" i="10"/>
  <c r="Z107" i="10"/>
  <c r="AF107" i="10"/>
  <c r="AU107" i="10"/>
  <c r="AY107" i="10"/>
  <c r="BG107" i="10"/>
  <c r="BF107" i="10"/>
  <c r="BE107" i="10"/>
  <c r="BD107" i="10"/>
  <c r="BC107" i="10"/>
  <c r="BK107" i="10"/>
  <c r="BJ107" i="10"/>
  <c r="BI107" i="10"/>
  <c r="BL107" i="10"/>
  <c r="BH107" i="10"/>
  <c r="E108" i="10"/>
  <c r="F108" i="10"/>
  <c r="Z108" i="10"/>
  <c r="G108" i="10"/>
  <c r="Q108" i="10"/>
  <c r="AF108" i="10"/>
  <c r="AU108" i="10"/>
  <c r="AY108" i="10"/>
  <c r="BL108" i="10"/>
  <c r="E109" i="10"/>
  <c r="F109" i="10"/>
  <c r="Q109" i="10"/>
  <c r="Z109" i="10"/>
  <c r="AF109" i="10"/>
  <c r="AY109" i="10"/>
  <c r="BI109" i="10"/>
  <c r="BH109" i="10"/>
  <c r="BG109" i="10"/>
  <c r="BF109" i="10"/>
  <c r="BE109" i="10"/>
  <c r="BD109" i="10"/>
  <c r="BC109" i="10"/>
  <c r="BJ109" i="10"/>
  <c r="BK109" i="10"/>
  <c r="BL109" i="10"/>
  <c r="E110" i="10"/>
  <c r="F110" i="10"/>
  <c r="Q110" i="10"/>
  <c r="AF110" i="10"/>
  <c r="AY110" i="10"/>
  <c r="BK110" i="10"/>
  <c r="BL110" i="10"/>
  <c r="E111" i="10"/>
  <c r="F111" i="10"/>
  <c r="G111" i="10"/>
  <c r="K111" i="10"/>
  <c r="Q111" i="10"/>
  <c r="Z111" i="10"/>
  <c r="AF111" i="10"/>
  <c r="AU111" i="10"/>
  <c r="AY111" i="10"/>
  <c r="BK111" i="10"/>
  <c r="BJ111" i="10"/>
  <c r="BI111" i="10"/>
  <c r="BL111" i="10"/>
  <c r="E112" i="10"/>
  <c r="F112" i="10"/>
  <c r="Z112" i="10"/>
  <c r="G112" i="10"/>
  <c r="Q112" i="10"/>
  <c r="AF112" i="10"/>
  <c r="AT112" i="10"/>
  <c r="AU112" i="10"/>
  <c r="AY112" i="10"/>
  <c r="BL112" i="10"/>
  <c r="E113" i="10"/>
  <c r="F113" i="10"/>
  <c r="Q113" i="10"/>
  <c r="AF113" i="10"/>
  <c r="AY113" i="10"/>
  <c r="BJ113" i="10"/>
  <c r="BI113" i="10"/>
  <c r="BH113" i="10"/>
  <c r="BG113" i="10"/>
  <c r="BF113" i="10"/>
  <c r="BE113" i="10"/>
  <c r="BD113" i="10"/>
  <c r="BC113" i="10"/>
  <c r="BK113" i="10"/>
  <c r="BL113" i="10"/>
  <c r="E114" i="10"/>
  <c r="F114" i="10"/>
  <c r="Q114" i="10"/>
  <c r="AF114" i="10"/>
  <c r="AY114" i="10"/>
  <c r="BK114" i="10"/>
  <c r="BL114" i="10"/>
  <c r="E115" i="10"/>
  <c r="F115" i="10"/>
  <c r="G115" i="10"/>
  <c r="K115" i="10"/>
  <c r="Q115" i="10"/>
  <c r="Z115" i="10"/>
  <c r="AF115" i="10"/>
  <c r="AU115" i="10"/>
  <c r="AY115" i="10"/>
  <c r="BK115" i="10"/>
  <c r="BJ115" i="10"/>
  <c r="BI115" i="10"/>
  <c r="BL115" i="10"/>
  <c r="BH115" i="10"/>
  <c r="BG115" i="10"/>
  <c r="BF115" i="10"/>
  <c r="BE115" i="10"/>
  <c r="BD115" i="10"/>
  <c r="BC115" i="10"/>
  <c r="E116" i="10"/>
  <c r="F116" i="10"/>
  <c r="Z116" i="10"/>
  <c r="G116" i="10"/>
  <c r="Q116" i="10"/>
  <c r="AF116" i="10"/>
  <c r="AU116" i="10"/>
  <c r="AY116" i="10"/>
  <c r="BL116" i="10"/>
  <c r="E117" i="10"/>
  <c r="F117" i="10"/>
  <c r="Q117" i="10"/>
  <c r="Z117" i="10"/>
  <c r="AF117" i="10"/>
  <c r="AY117" i="10"/>
  <c r="BI117" i="10"/>
  <c r="BH117" i="10"/>
  <c r="BG117" i="10"/>
  <c r="BF117" i="10"/>
  <c r="BE117" i="10"/>
  <c r="BD117" i="10"/>
  <c r="BC117" i="10"/>
  <c r="BJ117" i="10"/>
  <c r="BK117" i="10"/>
  <c r="BL117" i="10"/>
  <c r="E118" i="10"/>
  <c r="F118" i="10"/>
  <c r="Q118" i="10"/>
  <c r="AF118" i="10"/>
  <c r="AY118" i="10"/>
  <c r="BL118" i="10"/>
  <c r="E119" i="10"/>
  <c r="F119" i="10"/>
  <c r="Q119" i="10"/>
  <c r="AF119" i="10"/>
  <c r="AU119" i="10"/>
  <c r="AY119" i="10"/>
  <c r="BJ119" i="10"/>
  <c r="BI119" i="10"/>
  <c r="BH119" i="10"/>
  <c r="BL119" i="10"/>
  <c r="BK119" i="10"/>
  <c r="E120" i="10"/>
  <c r="F120" i="10"/>
  <c r="Q120" i="10"/>
  <c r="AF120" i="10"/>
  <c r="AY120" i="10"/>
  <c r="BL120" i="10"/>
  <c r="E121" i="10"/>
  <c r="F121" i="10"/>
  <c r="AU121" i="10"/>
  <c r="G121" i="10"/>
  <c r="K121" i="10"/>
  <c r="Q121" i="10"/>
  <c r="Z121" i="10"/>
  <c r="AF121" i="10"/>
  <c r="AY121" i="10"/>
  <c r="BL121" i="10"/>
  <c r="E122" i="10"/>
  <c r="F122" i="10"/>
  <c r="Q122" i="10"/>
  <c r="AF122" i="10"/>
  <c r="AY122" i="10"/>
  <c r="BK122" i="10"/>
  <c r="BJ122" i="10"/>
  <c r="BL122" i="10"/>
  <c r="E123" i="10"/>
  <c r="F123" i="10"/>
  <c r="AU123" i="10"/>
  <c r="G123" i="10"/>
  <c r="Q123" i="10"/>
  <c r="Z123" i="10"/>
  <c r="AF123" i="10"/>
  <c r="AY123" i="10"/>
  <c r="BL123" i="10"/>
  <c r="E124" i="10"/>
  <c r="F124" i="10"/>
  <c r="Q124" i="10"/>
  <c r="Z124" i="10"/>
  <c r="AF124" i="10"/>
  <c r="AY124" i="10"/>
  <c r="BL124" i="10"/>
  <c r="E125" i="10"/>
  <c r="F125" i="10"/>
  <c r="AU125" i="10"/>
  <c r="Q125" i="10"/>
  <c r="Z125" i="10"/>
  <c r="AF125" i="10"/>
  <c r="AY125" i="10"/>
  <c r="BL125" i="10"/>
  <c r="E126" i="10"/>
  <c r="F126" i="10"/>
  <c r="Q126" i="10"/>
  <c r="AF126" i="10"/>
  <c r="AY126" i="10"/>
  <c r="BL126" i="10"/>
  <c r="E127" i="10"/>
  <c r="F127" i="10"/>
  <c r="G127" i="10"/>
  <c r="J127" i="10"/>
  <c r="Q127" i="10"/>
  <c r="Z127" i="10"/>
  <c r="AF127" i="10"/>
  <c r="AU127" i="10"/>
  <c r="AY127" i="10"/>
  <c r="BL127" i="10"/>
  <c r="E128" i="10"/>
  <c r="F128" i="10"/>
  <c r="Q128" i="10"/>
  <c r="Z128" i="10"/>
  <c r="AF128" i="10"/>
  <c r="AY128" i="10"/>
  <c r="BL128" i="10"/>
  <c r="E129" i="10"/>
  <c r="F129" i="10"/>
  <c r="G129" i="10"/>
  <c r="Q129" i="10"/>
  <c r="Z129" i="10"/>
  <c r="AF129" i="10"/>
  <c r="AY129" i="10"/>
  <c r="BL129" i="10"/>
  <c r="E130" i="10"/>
  <c r="F130" i="10"/>
  <c r="Q130" i="10"/>
  <c r="Z130" i="10"/>
  <c r="AF130" i="10"/>
  <c r="AY130" i="10"/>
  <c r="BK130" i="10"/>
  <c r="BJ130" i="10"/>
  <c r="BL130" i="10"/>
  <c r="E131" i="10"/>
  <c r="F131" i="10"/>
  <c r="G131" i="10"/>
  <c r="Q131" i="10"/>
  <c r="Z131" i="10"/>
  <c r="AF131" i="10"/>
  <c r="AU131" i="10"/>
  <c r="AY131" i="10"/>
  <c r="BL131" i="10"/>
  <c r="E132" i="10"/>
  <c r="F132" i="10"/>
  <c r="Q132" i="10"/>
  <c r="Z132" i="10"/>
  <c r="AF132" i="10"/>
  <c r="E133" i="10"/>
  <c r="F133" i="10"/>
  <c r="Q133" i="10"/>
  <c r="AF133" i="10"/>
  <c r="E134" i="10"/>
  <c r="F134" i="10"/>
  <c r="Z134" i="10"/>
  <c r="Q134" i="10"/>
  <c r="AF134" i="10"/>
  <c r="E135" i="10"/>
  <c r="F135" i="10"/>
  <c r="Q135" i="10"/>
  <c r="Z135" i="10"/>
  <c r="AF135" i="10"/>
  <c r="E136" i="10"/>
  <c r="F136" i="10"/>
  <c r="Z136" i="10"/>
  <c r="Q136" i="10"/>
  <c r="AF136" i="10"/>
  <c r="E137" i="10"/>
  <c r="F137" i="10"/>
  <c r="Q137" i="10"/>
  <c r="AF137" i="10"/>
  <c r="E138" i="10"/>
  <c r="F138" i="10"/>
  <c r="Q138" i="10"/>
  <c r="Z138" i="10"/>
  <c r="AF138" i="10"/>
  <c r="E139" i="10"/>
  <c r="F139" i="10"/>
  <c r="Z139" i="10"/>
  <c r="Q139" i="10"/>
  <c r="AF139" i="10"/>
  <c r="E140" i="10"/>
  <c r="F140" i="10"/>
  <c r="Q140" i="10"/>
  <c r="AF140" i="10"/>
  <c r="E141" i="10"/>
  <c r="F141" i="10"/>
  <c r="Q141" i="10"/>
  <c r="AF141" i="10"/>
  <c r="E142" i="10"/>
  <c r="F142" i="10"/>
  <c r="G142" i="10"/>
  <c r="Q142" i="10"/>
  <c r="AF142" i="10"/>
  <c r="AU142" i="10"/>
  <c r="E143" i="10"/>
  <c r="F143" i="10"/>
  <c r="Q143" i="10"/>
  <c r="Z143" i="10"/>
  <c r="AF143" i="10"/>
  <c r="E144" i="10"/>
  <c r="F144" i="10"/>
  <c r="Q144" i="10"/>
  <c r="AF144" i="10"/>
  <c r="E145" i="10"/>
  <c r="F145" i="10"/>
  <c r="Q145" i="10"/>
  <c r="AF145" i="10"/>
  <c r="E146" i="10"/>
  <c r="F146" i="10"/>
  <c r="G146" i="10"/>
  <c r="Q146" i="10"/>
  <c r="AF146" i="10"/>
  <c r="AU146" i="10"/>
  <c r="E147" i="10"/>
  <c r="F147" i="10"/>
  <c r="Q147" i="10"/>
  <c r="Z147" i="10"/>
  <c r="AF147" i="10"/>
  <c r="E148" i="10"/>
  <c r="F148" i="10"/>
  <c r="Q148" i="10"/>
  <c r="AF148" i="10"/>
  <c r="E149" i="10"/>
  <c r="F149" i="10"/>
  <c r="Q149" i="10"/>
  <c r="AF149" i="10"/>
  <c r="E150" i="10"/>
  <c r="F150" i="10"/>
  <c r="G150" i="10"/>
  <c r="K150" i="10"/>
  <c r="Q150" i="10"/>
  <c r="Z150" i="10"/>
  <c r="AF150" i="10"/>
  <c r="AU150" i="10"/>
  <c r="E151" i="10"/>
  <c r="F151" i="10"/>
  <c r="Z151" i="10"/>
  <c r="Q151" i="10"/>
  <c r="AF151" i="10"/>
  <c r="E152" i="10"/>
  <c r="F152" i="10"/>
  <c r="Z152" i="10"/>
  <c r="Q152" i="10"/>
  <c r="AF152" i="10"/>
  <c r="E153" i="10"/>
  <c r="F153" i="10"/>
  <c r="G153" i="10"/>
  <c r="K153" i="10"/>
  <c r="Q153" i="10"/>
  <c r="AF153" i="10"/>
  <c r="AU153" i="10"/>
  <c r="E154" i="10"/>
  <c r="F154" i="10"/>
  <c r="G154" i="10"/>
  <c r="Q154" i="10"/>
  <c r="AF154" i="10"/>
  <c r="E155" i="10"/>
  <c r="F155" i="10"/>
  <c r="Q155" i="10"/>
  <c r="AF155" i="10"/>
  <c r="E156" i="10"/>
  <c r="F156" i="10"/>
  <c r="Z156" i="10"/>
  <c r="G156" i="10"/>
  <c r="Q156" i="10"/>
  <c r="AF156" i="10"/>
  <c r="E157" i="10"/>
  <c r="F157" i="10"/>
  <c r="G157" i="10"/>
  <c r="K157" i="10"/>
  <c r="Q157" i="10"/>
  <c r="Z157" i="10"/>
  <c r="AF157" i="10"/>
  <c r="AU157" i="10"/>
  <c r="E158" i="10"/>
  <c r="F158" i="10"/>
  <c r="G158" i="10"/>
  <c r="J158" i="10"/>
  <c r="Q158" i="10"/>
  <c r="AF158" i="10"/>
  <c r="AU158" i="10"/>
  <c r="E159" i="10"/>
  <c r="F159" i="10"/>
  <c r="Q159" i="10"/>
  <c r="AF159" i="10"/>
  <c r="E160" i="10"/>
  <c r="F160" i="10"/>
  <c r="Q160" i="10"/>
  <c r="AF160" i="10"/>
  <c r="E161" i="10"/>
  <c r="F161" i="10"/>
  <c r="AU161" i="10"/>
  <c r="Q161" i="10"/>
  <c r="Z161" i="10"/>
  <c r="AF161" i="10"/>
  <c r="E162" i="10"/>
  <c r="F162" i="10"/>
  <c r="AU162" i="10"/>
  <c r="Q162" i="10"/>
  <c r="Z162" i="10"/>
  <c r="AF162" i="10"/>
  <c r="E163" i="10"/>
  <c r="F163" i="10"/>
  <c r="Q163" i="10"/>
  <c r="Z163" i="10"/>
  <c r="AF163" i="10"/>
  <c r="E164" i="10"/>
  <c r="F164" i="10"/>
  <c r="Z164" i="10"/>
  <c r="Q164" i="10"/>
  <c r="AF164" i="10"/>
  <c r="E165" i="10"/>
  <c r="F165" i="10"/>
  <c r="AU165" i="10"/>
  <c r="Q165" i="10"/>
  <c r="Z165" i="10"/>
  <c r="AF165" i="10"/>
  <c r="E166" i="10"/>
  <c r="F166" i="10"/>
  <c r="AU166" i="10"/>
  <c r="Q166" i="10"/>
  <c r="Z166" i="10"/>
  <c r="AF166" i="10"/>
  <c r="E167" i="10"/>
  <c r="F167" i="10"/>
  <c r="Q167" i="10"/>
  <c r="Z167" i="10"/>
  <c r="AF167" i="10"/>
  <c r="E168" i="10"/>
  <c r="F168" i="10"/>
  <c r="Q168" i="10"/>
  <c r="AF168" i="10"/>
  <c r="E169" i="10"/>
  <c r="F169" i="10"/>
  <c r="Q169" i="10"/>
  <c r="Z169" i="10"/>
  <c r="AF169" i="10"/>
  <c r="E170" i="10"/>
  <c r="F170" i="10"/>
  <c r="Q170" i="10"/>
  <c r="Z170" i="10"/>
  <c r="AF170" i="10"/>
  <c r="E171" i="10"/>
  <c r="F171" i="10"/>
  <c r="Z171" i="10"/>
  <c r="Q171" i="10"/>
  <c r="AF171" i="10"/>
  <c r="E172" i="10"/>
  <c r="F172" i="10"/>
  <c r="Q172" i="10"/>
  <c r="AF172" i="10"/>
  <c r="E173" i="10"/>
  <c r="F173" i="10"/>
  <c r="Q173" i="10"/>
  <c r="AF173" i="10"/>
  <c r="E174" i="10"/>
  <c r="F174" i="10"/>
  <c r="Q174" i="10"/>
  <c r="AF174" i="10"/>
  <c r="E175" i="10"/>
  <c r="F175" i="10"/>
  <c r="Q175" i="10"/>
  <c r="Z175" i="10"/>
  <c r="AF175" i="10"/>
  <c r="E176" i="10"/>
  <c r="F176" i="10"/>
  <c r="Q176" i="10"/>
  <c r="AF176" i="10"/>
  <c r="E177" i="10"/>
  <c r="F177" i="10"/>
  <c r="G177" i="10"/>
  <c r="Q177" i="10"/>
  <c r="AF177" i="10"/>
  <c r="E178" i="10"/>
  <c r="F178" i="10"/>
  <c r="AU178" i="10"/>
  <c r="G178" i="10"/>
  <c r="Q178" i="10"/>
  <c r="Z178" i="10"/>
  <c r="AF178" i="10"/>
  <c r="E179" i="10"/>
  <c r="F179" i="10"/>
  <c r="AU179" i="10"/>
  <c r="Q179" i="10"/>
  <c r="AF179" i="10"/>
  <c r="E180" i="10"/>
  <c r="F180" i="10"/>
  <c r="Q180" i="10"/>
  <c r="Z180" i="10"/>
  <c r="AF180" i="10"/>
  <c r="E181" i="10"/>
  <c r="F181" i="10"/>
  <c r="G181" i="10"/>
  <c r="Q181" i="10"/>
  <c r="AF181" i="10"/>
  <c r="E182" i="10"/>
  <c r="F182" i="10"/>
  <c r="Q182" i="10"/>
  <c r="AF182" i="10"/>
  <c r="E183" i="10"/>
  <c r="F183" i="10"/>
  <c r="Z183" i="10"/>
  <c r="G183" i="10"/>
  <c r="Q183" i="10"/>
  <c r="AF183" i="10"/>
  <c r="AU183" i="10"/>
  <c r="E184" i="10"/>
  <c r="F184" i="10"/>
  <c r="G184" i="10"/>
  <c r="Q184" i="10"/>
  <c r="Z184" i="10"/>
  <c r="AF184" i="10"/>
  <c r="AU184" i="10"/>
  <c r="E185" i="10"/>
  <c r="F185" i="10"/>
  <c r="Z185" i="10"/>
  <c r="Q185" i="10"/>
  <c r="AF185" i="10"/>
  <c r="E186" i="10"/>
  <c r="F186" i="10"/>
  <c r="Q186" i="10"/>
  <c r="AF186" i="10"/>
  <c r="E187" i="10"/>
  <c r="F187" i="10"/>
  <c r="Q187" i="10"/>
  <c r="AF187" i="10"/>
  <c r="E188" i="10"/>
  <c r="F188" i="10"/>
  <c r="Q188" i="10"/>
  <c r="AF188" i="10"/>
  <c r="E189" i="10"/>
  <c r="F189" i="10"/>
  <c r="Q189" i="10"/>
  <c r="AF189" i="10"/>
  <c r="E190" i="10"/>
  <c r="F190" i="10"/>
  <c r="Z190" i="10"/>
  <c r="Q190" i="10"/>
  <c r="AF190" i="10"/>
  <c r="E191" i="10"/>
  <c r="F191" i="10"/>
  <c r="AU191" i="10"/>
  <c r="G191" i="10"/>
  <c r="Q191" i="10"/>
  <c r="Z191" i="10"/>
  <c r="AF191" i="10"/>
  <c r="E192" i="10"/>
  <c r="F192" i="10"/>
  <c r="Q192" i="10"/>
  <c r="AF192" i="10"/>
  <c r="E193" i="10"/>
  <c r="F193" i="10"/>
  <c r="Q193" i="10"/>
  <c r="AF193" i="10"/>
  <c r="E194" i="10"/>
  <c r="F194" i="10"/>
  <c r="Z194" i="10"/>
  <c r="Q194" i="10"/>
  <c r="AF194" i="10"/>
  <c r="E195" i="10"/>
  <c r="F195" i="10"/>
  <c r="AU195" i="10"/>
  <c r="G195" i="10"/>
  <c r="Q195" i="10"/>
  <c r="Z195" i="10"/>
  <c r="AF195" i="10"/>
  <c r="E196" i="10"/>
  <c r="F196" i="10"/>
  <c r="Q196" i="10"/>
  <c r="AF196" i="10"/>
  <c r="E197" i="10"/>
  <c r="F197" i="10"/>
  <c r="Q197" i="10"/>
  <c r="AF197" i="10"/>
  <c r="E198" i="10"/>
  <c r="F198" i="10"/>
  <c r="Q198" i="10"/>
  <c r="Z198" i="10"/>
  <c r="AF198" i="10"/>
  <c r="E199" i="10"/>
  <c r="F199" i="10"/>
  <c r="Z199" i="10"/>
  <c r="Q199" i="10"/>
  <c r="AF199" i="10"/>
  <c r="AU199" i="10"/>
  <c r="E200" i="10"/>
  <c r="F200" i="10"/>
  <c r="AU200" i="10"/>
  <c r="Q200" i="10"/>
  <c r="Z200" i="10"/>
  <c r="AF200" i="10"/>
  <c r="E201" i="10"/>
  <c r="F201" i="10"/>
  <c r="G201" i="10"/>
  <c r="Q201" i="10"/>
  <c r="Z201" i="10"/>
  <c r="AF201" i="10"/>
  <c r="AU201" i="10"/>
  <c r="E202" i="10"/>
  <c r="F202" i="10"/>
  <c r="Q202" i="10"/>
  <c r="Z202" i="10"/>
  <c r="AF202" i="10"/>
  <c r="E203" i="10"/>
  <c r="F203" i="10"/>
  <c r="Z203" i="10"/>
  <c r="Q203" i="10"/>
  <c r="AF203" i="10"/>
  <c r="AU203" i="10"/>
  <c r="E204" i="10"/>
  <c r="F204" i="10"/>
  <c r="AU204" i="10"/>
  <c r="Q204" i="10"/>
  <c r="Z204" i="10"/>
  <c r="AF204" i="10"/>
  <c r="AT204" i="10"/>
  <c r="E205" i="10"/>
  <c r="F205" i="10"/>
  <c r="G205" i="10"/>
  <c r="Q205" i="10"/>
  <c r="Z205" i="10"/>
  <c r="AF205" i="10"/>
  <c r="AU205" i="10"/>
  <c r="E206" i="10"/>
  <c r="F206" i="10"/>
  <c r="Q206" i="10"/>
  <c r="Z206" i="10"/>
  <c r="AF206" i="10"/>
  <c r="E207" i="10"/>
  <c r="F207" i="10"/>
  <c r="Z207" i="10"/>
  <c r="Q207" i="10"/>
  <c r="AF207" i="10"/>
  <c r="AU207" i="10"/>
  <c r="E208" i="10"/>
  <c r="F208" i="10"/>
  <c r="AU208" i="10"/>
  <c r="AT208" i="10"/>
  <c r="Q208" i="10"/>
  <c r="Z208" i="10"/>
  <c r="AF208" i="10"/>
  <c r="E209" i="10"/>
  <c r="F209" i="10"/>
  <c r="G209" i="10"/>
  <c r="Q209" i="10"/>
  <c r="Z209" i="10"/>
  <c r="AF209" i="10"/>
  <c r="AU209" i="10"/>
  <c r="E210" i="10"/>
  <c r="F210" i="10"/>
  <c r="Z210" i="10"/>
  <c r="Q210" i="10"/>
  <c r="AF210" i="10"/>
  <c r="E211" i="10"/>
  <c r="F211" i="10"/>
  <c r="Q211" i="10"/>
  <c r="AF211" i="10"/>
  <c r="AU211" i="10"/>
  <c r="E212" i="10"/>
  <c r="F212" i="10"/>
  <c r="Q212" i="10"/>
  <c r="Z212" i="10"/>
  <c r="AF212" i="10"/>
  <c r="E213" i="10"/>
  <c r="F213" i="10"/>
  <c r="G213" i="10"/>
  <c r="Q213" i="10"/>
  <c r="AF213" i="10"/>
  <c r="AU213" i="10"/>
  <c r="E214" i="10"/>
  <c r="F214" i="10"/>
  <c r="Z214" i="10"/>
  <c r="Q214" i="10"/>
  <c r="AF214" i="10"/>
  <c r="F2" i="13"/>
  <c r="AB2" i="13"/>
  <c r="AB15" i="13"/>
  <c r="BL3" i="13"/>
  <c r="AD2" i="13"/>
  <c r="BL2" i="13"/>
  <c r="AB3" i="13"/>
  <c r="AY3" i="13"/>
  <c r="AB4" i="13"/>
  <c r="BL4" i="13"/>
  <c r="AB5" i="13"/>
  <c r="AB14" i="13"/>
  <c r="AY5" i="13"/>
  <c r="BL5" i="13"/>
  <c r="AB6" i="13"/>
  <c r="Z7" i="13"/>
  <c r="AB7" i="13"/>
  <c r="AY7" i="13"/>
  <c r="AB8" i="13"/>
  <c r="AY8" i="13"/>
  <c r="D9" i="13"/>
  <c r="E9" i="13"/>
  <c r="Y9" i="13"/>
  <c r="Z9" i="13"/>
  <c r="AB9" i="13"/>
  <c r="AY9" i="13"/>
  <c r="BL9" i="13"/>
  <c r="AB10" i="13"/>
  <c r="D11" i="13"/>
  <c r="AB11" i="13"/>
  <c r="AY11" i="13"/>
  <c r="D12" i="13"/>
  <c r="AB12" i="13"/>
  <c r="AY12" i="13"/>
  <c r="D13" i="13"/>
  <c r="AY13" i="13"/>
  <c r="AY14" i="13"/>
  <c r="AY15" i="13"/>
  <c r="F16" i="13"/>
  <c r="F17" i="13" s="1"/>
  <c r="AB16" i="13"/>
  <c r="Y10" i="13"/>
  <c r="Z10" i="13"/>
  <c r="AY16" i="13"/>
  <c r="BL16" i="13"/>
  <c r="C17" i="13"/>
  <c r="AY17" i="13"/>
  <c r="AB18" i="13"/>
  <c r="BL10" i="13"/>
  <c r="AY18" i="13"/>
  <c r="S19" i="13"/>
  <c r="AY19" i="13"/>
  <c r="BL20" i="13"/>
  <c r="E21" i="13"/>
  <c r="F21" i="13"/>
  <c r="Q21" i="13"/>
  <c r="AF21" i="13"/>
  <c r="AY21" i="13"/>
  <c r="E22" i="13"/>
  <c r="F22" i="13"/>
  <c r="Q22" i="13"/>
  <c r="AF22" i="13"/>
  <c r="AY22" i="13"/>
  <c r="BL22" i="13"/>
  <c r="E23" i="13"/>
  <c r="F23" i="13"/>
  <c r="G23" i="13"/>
  <c r="I23" i="13"/>
  <c r="Q23" i="13"/>
  <c r="Z23" i="13"/>
  <c r="AF23" i="13"/>
  <c r="AY23" i="13"/>
  <c r="E24" i="13"/>
  <c r="F24" i="13"/>
  <c r="AU24" i="13"/>
  <c r="G24" i="13"/>
  <c r="I24" i="13"/>
  <c r="Q24" i="13"/>
  <c r="Z24" i="13"/>
  <c r="AF24" i="13"/>
  <c r="AT24" i="13"/>
  <c r="AY24" i="13"/>
  <c r="BL24" i="13"/>
  <c r="E25" i="13"/>
  <c r="F25" i="13"/>
  <c r="G25" i="13"/>
  <c r="I25" i="13"/>
  <c r="Q25" i="13"/>
  <c r="AF25" i="13"/>
  <c r="AY25" i="13"/>
  <c r="E26" i="13"/>
  <c r="F26" i="13"/>
  <c r="G26" i="13"/>
  <c r="Q26" i="13"/>
  <c r="AF26" i="13"/>
  <c r="AY26" i="13"/>
  <c r="BK26" i="13"/>
  <c r="BJ26" i="13"/>
  <c r="BL26" i="13"/>
  <c r="E27" i="13"/>
  <c r="F27" i="13"/>
  <c r="G27" i="13"/>
  <c r="I27" i="13"/>
  <c r="Q27" i="13"/>
  <c r="AF27" i="13"/>
  <c r="AU27" i="13"/>
  <c r="AY27" i="13"/>
  <c r="BK27" i="13"/>
  <c r="BL27" i="13"/>
  <c r="E28" i="13"/>
  <c r="F28" i="13"/>
  <c r="Z28" i="13"/>
  <c r="Q28" i="13"/>
  <c r="AF28" i="13"/>
  <c r="AU28" i="13"/>
  <c r="AY28" i="13"/>
  <c r="BL28" i="13"/>
  <c r="E29" i="13"/>
  <c r="F29" i="13"/>
  <c r="G29" i="13"/>
  <c r="I29" i="13"/>
  <c r="Q29" i="13"/>
  <c r="AF29" i="13"/>
  <c r="AY29" i="13"/>
  <c r="E30" i="13"/>
  <c r="F30" i="13"/>
  <c r="Z30" i="13"/>
  <c r="G30" i="13"/>
  <c r="I30" i="13"/>
  <c r="Q30" i="13"/>
  <c r="AF30" i="13"/>
  <c r="AY30" i="13"/>
  <c r="BL30" i="13"/>
  <c r="E31" i="13"/>
  <c r="F31" i="13"/>
  <c r="AU31" i="13"/>
  <c r="Q31" i="13"/>
  <c r="Z31" i="13"/>
  <c r="AF31" i="13"/>
  <c r="AY31" i="13"/>
  <c r="BL31" i="13"/>
  <c r="E32" i="13"/>
  <c r="F32" i="13"/>
  <c r="G32" i="13"/>
  <c r="I32" i="13"/>
  <c r="Q32" i="13"/>
  <c r="Z32" i="13"/>
  <c r="AF32" i="13"/>
  <c r="AU32" i="13"/>
  <c r="AY32" i="13"/>
  <c r="BL32" i="13"/>
  <c r="E33" i="13"/>
  <c r="F33" i="13"/>
  <c r="Q33" i="13"/>
  <c r="Z33" i="13"/>
  <c r="AF33" i="13"/>
  <c r="AU33" i="13"/>
  <c r="AY33" i="13"/>
  <c r="BL33" i="13"/>
  <c r="E34" i="13"/>
  <c r="F34" i="13"/>
  <c r="G34" i="13"/>
  <c r="Q34" i="13"/>
  <c r="AF34" i="13"/>
  <c r="AY34" i="13"/>
  <c r="BL34" i="13"/>
  <c r="E35" i="13"/>
  <c r="F35" i="13"/>
  <c r="Q35" i="13"/>
  <c r="AF35" i="13"/>
  <c r="AU35" i="13"/>
  <c r="AY35" i="13"/>
  <c r="BK35" i="13"/>
  <c r="BL35" i="13"/>
  <c r="E36" i="13"/>
  <c r="F36" i="13"/>
  <c r="AU36" i="13"/>
  <c r="Q36" i="13"/>
  <c r="AF36" i="13"/>
  <c r="AT36" i="13"/>
  <c r="AY36" i="13"/>
  <c r="BL36" i="13"/>
  <c r="E37" i="13"/>
  <c r="F37" i="13"/>
  <c r="Q37" i="13"/>
  <c r="AF37" i="13"/>
  <c r="AY37" i="13"/>
  <c r="E38" i="13"/>
  <c r="F38" i="13"/>
  <c r="AU38" i="13"/>
  <c r="G38" i="13"/>
  <c r="I38" i="13"/>
  <c r="Q38" i="13"/>
  <c r="Z38" i="13"/>
  <c r="AF38" i="13"/>
  <c r="AT38" i="13"/>
  <c r="AS38" i="13"/>
  <c r="AR38" i="13"/>
  <c r="AY38" i="13"/>
  <c r="BL38" i="13"/>
  <c r="E39" i="13"/>
  <c r="F39" i="13"/>
  <c r="Q39" i="13"/>
  <c r="AF39" i="13"/>
  <c r="AY39" i="13"/>
  <c r="BL39" i="13"/>
  <c r="E40" i="13"/>
  <c r="F40" i="13"/>
  <c r="G40" i="13"/>
  <c r="Q40" i="13"/>
  <c r="Z40" i="13"/>
  <c r="AF40" i="13"/>
  <c r="AY40" i="13"/>
  <c r="BK40" i="13"/>
  <c r="BL40" i="13"/>
  <c r="E41" i="13"/>
  <c r="F41" i="13"/>
  <c r="Q41" i="13"/>
  <c r="AF41" i="13"/>
  <c r="AY41" i="13"/>
  <c r="BL41" i="13"/>
  <c r="E42" i="13"/>
  <c r="F42" i="13"/>
  <c r="G42" i="13"/>
  <c r="Q42" i="13"/>
  <c r="AF42" i="13"/>
  <c r="AU42" i="13"/>
  <c r="AY42" i="13"/>
  <c r="BK42" i="13"/>
  <c r="BJ42" i="13"/>
  <c r="BL42" i="13"/>
  <c r="E43" i="13"/>
  <c r="F43" i="13"/>
  <c r="AU43" i="13"/>
  <c r="G43" i="13"/>
  <c r="Q43" i="13"/>
  <c r="AF43" i="13"/>
  <c r="AT43" i="13"/>
  <c r="AY43" i="13"/>
  <c r="BL43" i="13"/>
  <c r="E44" i="13"/>
  <c r="F44" i="13"/>
  <c r="Q44" i="13"/>
  <c r="AF44" i="13"/>
  <c r="AY44" i="13"/>
  <c r="BL44" i="13"/>
  <c r="E45" i="13"/>
  <c r="F45" i="13"/>
  <c r="Q45" i="13"/>
  <c r="Z45" i="13"/>
  <c r="AF45" i="13"/>
  <c r="AY45" i="13"/>
  <c r="E46" i="13"/>
  <c r="F46" i="13"/>
  <c r="Q46" i="13"/>
  <c r="AF46" i="13"/>
  <c r="AY46" i="13"/>
  <c r="BL46" i="13"/>
  <c r="E47" i="13"/>
  <c r="F47" i="13"/>
  <c r="Q47" i="13"/>
  <c r="Z47" i="13"/>
  <c r="AF47" i="13"/>
  <c r="AT47" i="13"/>
  <c r="AU47" i="13"/>
  <c r="AY47" i="13"/>
  <c r="BL47" i="13"/>
  <c r="E48" i="13"/>
  <c r="F48" i="13"/>
  <c r="G48" i="13"/>
  <c r="I48" i="13"/>
  <c r="Q48" i="13"/>
  <c r="Z48" i="13"/>
  <c r="AF48" i="13"/>
  <c r="AY48" i="13"/>
  <c r="BJ48" i="13"/>
  <c r="BI48" i="13"/>
  <c r="BK48" i="13"/>
  <c r="BL48" i="13"/>
  <c r="E49" i="13"/>
  <c r="F49" i="13"/>
  <c r="Q49" i="13"/>
  <c r="AD49" i="13"/>
  <c r="AF49" i="13"/>
  <c r="AU49" i="13"/>
  <c r="AY49" i="13"/>
  <c r="BK49" i="13"/>
  <c r="BJ49" i="13"/>
  <c r="BI49" i="13"/>
  <c r="BH49" i="13"/>
  <c r="BG49" i="13"/>
  <c r="BF49" i="13"/>
  <c r="BE49" i="13"/>
  <c r="BD49" i="13"/>
  <c r="BC49" i="13"/>
  <c r="BL49" i="13"/>
  <c r="E50" i="13"/>
  <c r="F50" i="13"/>
  <c r="Q50" i="13"/>
  <c r="AD50" i="13"/>
  <c r="AF50" i="13"/>
  <c r="AY50" i="13"/>
  <c r="BJ50" i="13"/>
  <c r="BI50" i="13"/>
  <c r="BK50" i="13"/>
  <c r="BL50" i="13"/>
  <c r="E51" i="13"/>
  <c r="F51" i="13"/>
  <c r="M51" i="13"/>
  <c r="Q51" i="13"/>
  <c r="AD51" i="13"/>
  <c r="AF51" i="13"/>
  <c r="AY51" i="13"/>
  <c r="BK51" i="13"/>
  <c r="BJ51" i="13"/>
  <c r="BI51" i="13"/>
  <c r="BH51" i="13"/>
  <c r="BG51" i="13"/>
  <c r="BF51" i="13"/>
  <c r="BE51" i="13"/>
  <c r="BD51" i="13"/>
  <c r="BC51" i="13"/>
  <c r="BL51" i="13"/>
  <c r="E52" i="13"/>
  <c r="F52" i="13"/>
  <c r="Q52" i="13"/>
  <c r="AF52" i="13"/>
  <c r="AY52" i="13"/>
  <c r="BJ52" i="13"/>
  <c r="BI52" i="13"/>
  <c r="BK52" i="13"/>
  <c r="BL52" i="13"/>
  <c r="BH52" i="13"/>
  <c r="BG52" i="13"/>
  <c r="BF52" i="13"/>
  <c r="E53" i="13"/>
  <c r="F53" i="13"/>
  <c r="Z53" i="13"/>
  <c r="Q53" i="13"/>
  <c r="AD53" i="13"/>
  <c r="AF53" i="13"/>
  <c r="AU53" i="13"/>
  <c r="AY53" i="13"/>
  <c r="BK53" i="13"/>
  <c r="BJ53" i="13"/>
  <c r="BL53" i="13"/>
  <c r="E54" i="13"/>
  <c r="F54" i="13"/>
  <c r="M54" i="13"/>
  <c r="Q54" i="13"/>
  <c r="AD54" i="13"/>
  <c r="AF54" i="13"/>
  <c r="AT54" i="13"/>
  <c r="AU54" i="13"/>
  <c r="AY54" i="13"/>
  <c r="BL54" i="13"/>
  <c r="E55" i="13"/>
  <c r="F55" i="13"/>
  <c r="Q55" i="13"/>
  <c r="AF55" i="13"/>
  <c r="AY55" i="13"/>
  <c r="BL55" i="13"/>
  <c r="BK55" i="13"/>
  <c r="E56" i="13"/>
  <c r="F56" i="13"/>
  <c r="Q56" i="13"/>
  <c r="AF56" i="13"/>
  <c r="AY56" i="13"/>
  <c r="BJ56" i="13"/>
  <c r="BI56" i="13"/>
  <c r="BK56" i="13"/>
  <c r="BL56" i="13"/>
  <c r="BH56" i="13"/>
  <c r="BG56" i="13"/>
  <c r="BF56" i="13"/>
  <c r="BE56" i="13"/>
  <c r="BD56" i="13"/>
  <c r="BC56" i="13"/>
  <c r="E57" i="13"/>
  <c r="F57" i="13"/>
  <c r="AU57" i="13"/>
  <c r="Q57" i="13"/>
  <c r="AF57" i="13"/>
  <c r="AY57" i="13"/>
  <c r="BK57" i="13"/>
  <c r="BJ57" i="13"/>
  <c r="BL57" i="13"/>
  <c r="E58" i="13"/>
  <c r="F58" i="13"/>
  <c r="Z58" i="13"/>
  <c r="M58" i="13"/>
  <c r="Q58" i="13"/>
  <c r="AD58" i="13"/>
  <c r="AF58" i="13"/>
  <c r="AY58" i="13"/>
  <c r="BK58" i="13"/>
  <c r="BL58" i="13"/>
  <c r="E59" i="13"/>
  <c r="F59" i="13"/>
  <c r="M59" i="13"/>
  <c r="Q59" i="13"/>
  <c r="AD59" i="13"/>
  <c r="AF59" i="13"/>
  <c r="AY59" i="13"/>
  <c r="BK59" i="13"/>
  <c r="BJ59" i="13"/>
  <c r="BL59" i="13"/>
  <c r="E60" i="13"/>
  <c r="F60" i="13"/>
  <c r="Z60" i="13"/>
  <c r="M60" i="13"/>
  <c r="Q60" i="13"/>
  <c r="AD60" i="13"/>
  <c r="AF60" i="13"/>
  <c r="AY60" i="13"/>
  <c r="BK60" i="13"/>
  <c r="BL60" i="13"/>
  <c r="E61" i="13"/>
  <c r="F61" i="13"/>
  <c r="Z61" i="13"/>
  <c r="G61" i="13"/>
  <c r="Q61" i="13"/>
  <c r="AF61" i="13"/>
  <c r="AT61" i="13"/>
  <c r="AU61" i="13"/>
  <c r="AY61" i="13"/>
  <c r="BL61" i="13"/>
  <c r="E62" i="13"/>
  <c r="F62" i="13"/>
  <c r="Q62" i="13"/>
  <c r="AD62" i="13"/>
  <c r="AF62" i="13"/>
  <c r="AY62" i="13"/>
  <c r="BL62" i="13"/>
  <c r="E63" i="13"/>
  <c r="F63" i="13"/>
  <c r="Q63" i="13"/>
  <c r="AD63" i="13"/>
  <c r="AF63" i="13"/>
  <c r="AY63" i="13"/>
  <c r="BL63" i="13"/>
  <c r="E64" i="13"/>
  <c r="F64" i="13"/>
  <c r="Q64" i="13"/>
  <c r="AF64" i="13"/>
  <c r="AY64" i="13"/>
  <c r="BL64" i="13"/>
  <c r="BK64" i="13"/>
  <c r="E65" i="13"/>
  <c r="F65" i="13"/>
  <c r="Q65" i="13"/>
  <c r="AF65" i="13"/>
  <c r="AY65" i="13"/>
  <c r="BJ65" i="13"/>
  <c r="BI65" i="13"/>
  <c r="BK65" i="13"/>
  <c r="BL65" i="13"/>
  <c r="E66" i="13"/>
  <c r="F66" i="13"/>
  <c r="Q66" i="13"/>
  <c r="AF66" i="13"/>
  <c r="AY66" i="13"/>
  <c r="BK66" i="13"/>
  <c r="BJ66" i="13"/>
  <c r="BL66" i="13"/>
  <c r="E67" i="13"/>
  <c r="F67" i="13"/>
  <c r="Z67" i="13"/>
  <c r="G67" i="13"/>
  <c r="Q67" i="13"/>
  <c r="AF67" i="13"/>
  <c r="AY67" i="13"/>
  <c r="BL67" i="13"/>
  <c r="E68" i="13"/>
  <c r="F68" i="13"/>
  <c r="Q68" i="13"/>
  <c r="Z68" i="13"/>
  <c r="AF68" i="13"/>
  <c r="AU68" i="13"/>
  <c r="AY68" i="13"/>
  <c r="BL68" i="13"/>
  <c r="E69" i="13"/>
  <c r="F69" i="13"/>
  <c r="Q69" i="13"/>
  <c r="Z69" i="13"/>
  <c r="AF69" i="13"/>
  <c r="AY69" i="13"/>
  <c r="BK69" i="13"/>
  <c r="BJ69" i="13"/>
  <c r="BI69" i="13"/>
  <c r="BH69" i="13"/>
  <c r="BG69" i="13"/>
  <c r="BF69" i="13"/>
  <c r="BE69" i="13"/>
  <c r="BD69" i="13"/>
  <c r="BC69" i="13"/>
  <c r="BL69" i="13"/>
  <c r="E70" i="13"/>
  <c r="F70" i="13"/>
  <c r="Q70" i="13"/>
  <c r="AF70" i="13"/>
  <c r="AY70" i="13"/>
  <c r="BL70" i="13"/>
  <c r="E71" i="13"/>
  <c r="F71" i="13"/>
  <c r="Z71" i="13"/>
  <c r="G71" i="13"/>
  <c r="Q71" i="13"/>
  <c r="AF71" i="13"/>
  <c r="AU71" i="13"/>
  <c r="AY71" i="13"/>
  <c r="BK71" i="13"/>
  <c r="BL71" i="13"/>
  <c r="E72" i="13"/>
  <c r="F72" i="13"/>
  <c r="Q72" i="13"/>
  <c r="AF72" i="13"/>
  <c r="AU72" i="13"/>
  <c r="AY72" i="13"/>
  <c r="BL72" i="13"/>
  <c r="E73" i="13"/>
  <c r="F73" i="13"/>
  <c r="Q73" i="13"/>
  <c r="AF73" i="13"/>
  <c r="AY73" i="13"/>
  <c r="BK73" i="13"/>
  <c r="BJ73" i="13"/>
  <c r="BI73" i="13"/>
  <c r="BL73" i="13"/>
  <c r="E74" i="13"/>
  <c r="F74" i="13"/>
  <c r="Q74" i="13"/>
  <c r="AF74" i="13"/>
  <c r="AY74" i="13"/>
  <c r="BK74" i="13"/>
  <c r="BJ74" i="13"/>
  <c r="BL74" i="13"/>
  <c r="E75" i="13"/>
  <c r="F75" i="13"/>
  <c r="Q75" i="13"/>
  <c r="AF75" i="13"/>
  <c r="AY75" i="13"/>
  <c r="BK75" i="13"/>
  <c r="BL75" i="13"/>
  <c r="BJ75" i="13"/>
  <c r="BI75" i="13"/>
  <c r="E76" i="13"/>
  <c r="F76" i="13"/>
  <c r="Q76" i="13"/>
  <c r="AF76" i="13"/>
  <c r="AY76" i="13"/>
  <c r="BL76" i="13"/>
  <c r="E77" i="13"/>
  <c r="F77" i="13"/>
  <c r="Q77" i="13"/>
  <c r="AF77" i="13"/>
  <c r="AU77" i="13"/>
  <c r="AY77" i="13"/>
  <c r="BL77" i="13"/>
  <c r="BK77" i="13"/>
  <c r="E78" i="13"/>
  <c r="F78" i="13"/>
  <c r="Q78" i="13"/>
  <c r="AF78" i="13"/>
  <c r="AY78" i="13"/>
  <c r="BL78" i="13"/>
  <c r="E79" i="13"/>
  <c r="F79" i="13"/>
  <c r="AU79" i="13"/>
  <c r="Q79" i="13"/>
  <c r="AF79" i="13"/>
  <c r="AY79" i="13"/>
  <c r="BK79" i="13"/>
  <c r="BL79" i="13"/>
  <c r="BJ79" i="13"/>
  <c r="BI79" i="13"/>
  <c r="BH79" i="13"/>
  <c r="BG79" i="13"/>
  <c r="BF79" i="13"/>
  <c r="BE79" i="13"/>
  <c r="BD79" i="13"/>
  <c r="BC79" i="13"/>
  <c r="E80" i="13"/>
  <c r="F80" i="13"/>
  <c r="Q80" i="13"/>
  <c r="AF80" i="13"/>
  <c r="AY80" i="13"/>
  <c r="BL80" i="13"/>
  <c r="E81" i="13"/>
  <c r="F81" i="13"/>
  <c r="G81" i="13"/>
  <c r="Q81" i="13"/>
  <c r="Z81" i="13"/>
  <c r="AF81" i="13"/>
  <c r="AU81" i="13"/>
  <c r="AY81" i="13"/>
  <c r="BK81" i="13"/>
  <c r="BJ81" i="13"/>
  <c r="BI81" i="13"/>
  <c r="BH81" i="13"/>
  <c r="BG81" i="13"/>
  <c r="BF81" i="13"/>
  <c r="BE81" i="13"/>
  <c r="BD81" i="13"/>
  <c r="BC81" i="13"/>
  <c r="BL81" i="13"/>
  <c r="E82" i="13"/>
  <c r="F82" i="13"/>
  <c r="Q82" i="13"/>
  <c r="AF82" i="13"/>
  <c r="AY82" i="13"/>
  <c r="BL82" i="13"/>
  <c r="E83" i="13"/>
  <c r="F83" i="13"/>
  <c r="Z83" i="13"/>
  <c r="Q83" i="13"/>
  <c r="AF83" i="13"/>
  <c r="AU83" i="13"/>
  <c r="AY83" i="13"/>
  <c r="BK83" i="13"/>
  <c r="BJ83" i="13"/>
  <c r="BI83" i="13"/>
  <c r="BL83" i="13"/>
  <c r="E84" i="13"/>
  <c r="F84" i="13"/>
  <c r="Q84" i="13"/>
  <c r="AF84" i="13"/>
  <c r="AY84" i="13"/>
  <c r="BL84" i="13"/>
  <c r="E85" i="13"/>
  <c r="F85" i="13"/>
  <c r="Q85" i="13"/>
  <c r="AF85" i="13"/>
  <c r="AU85" i="13"/>
  <c r="AY85" i="13"/>
  <c r="BK85" i="13"/>
  <c r="BL85" i="13"/>
  <c r="E86" i="13"/>
  <c r="F86" i="13"/>
  <c r="Q86" i="13"/>
  <c r="AF86" i="13"/>
  <c r="AY86" i="13"/>
  <c r="BL86" i="13"/>
  <c r="E87" i="13"/>
  <c r="F87" i="13"/>
  <c r="Q87" i="13"/>
  <c r="AF87" i="13"/>
  <c r="AY87" i="13"/>
  <c r="BK87" i="13"/>
  <c r="BL87" i="13"/>
  <c r="BJ87" i="13"/>
  <c r="BI87" i="13"/>
  <c r="BH87" i="13"/>
  <c r="BG87" i="13"/>
  <c r="BF87" i="13"/>
  <c r="BE87" i="13"/>
  <c r="BD87" i="13"/>
  <c r="BC87" i="13"/>
  <c r="E88" i="13"/>
  <c r="F88" i="13"/>
  <c r="G88" i="13"/>
  <c r="Q88" i="13"/>
  <c r="AF88" i="13"/>
  <c r="AY88" i="13"/>
  <c r="BL88" i="13"/>
  <c r="E89" i="13"/>
  <c r="F89" i="13"/>
  <c r="G89" i="13"/>
  <c r="K89" i="13"/>
  <c r="Q89" i="13"/>
  <c r="Z89" i="13"/>
  <c r="AF89" i="13"/>
  <c r="AU89" i="13"/>
  <c r="AY89" i="13"/>
  <c r="BI89" i="13"/>
  <c r="BH89" i="13"/>
  <c r="BG89" i="13"/>
  <c r="BF89" i="13"/>
  <c r="BE89" i="13"/>
  <c r="BD89" i="13"/>
  <c r="BC89" i="13"/>
  <c r="BB89" i="13"/>
  <c r="BK89" i="13"/>
  <c r="BJ89" i="13"/>
  <c r="BL89" i="13"/>
  <c r="E90" i="13"/>
  <c r="F90" i="13"/>
  <c r="Q90" i="13"/>
  <c r="AF90" i="13"/>
  <c r="AY90" i="13"/>
  <c r="BL90" i="13"/>
  <c r="E91" i="13"/>
  <c r="F91" i="13"/>
  <c r="Z91" i="13"/>
  <c r="Q91" i="13"/>
  <c r="AF91" i="13"/>
  <c r="AU91" i="13"/>
  <c r="AY91" i="13"/>
  <c r="BK91" i="13"/>
  <c r="BJ91" i="13"/>
  <c r="BI91" i="13"/>
  <c r="BL91" i="13"/>
  <c r="E92" i="13"/>
  <c r="F92" i="13"/>
  <c r="Q92" i="13"/>
  <c r="AF92" i="13"/>
  <c r="AY92" i="13"/>
  <c r="BL92" i="13"/>
  <c r="E93" i="13"/>
  <c r="F93" i="13"/>
  <c r="Z93" i="13"/>
  <c r="Q93" i="13"/>
  <c r="AF93" i="13"/>
  <c r="AU93" i="13"/>
  <c r="AY93" i="13"/>
  <c r="BK93" i="13"/>
  <c r="BL93" i="13"/>
  <c r="E94" i="13"/>
  <c r="F94" i="13"/>
  <c r="G94" i="13"/>
  <c r="Q94" i="13"/>
  <c r="AF94" i="13"/>
  <c r="AY94" i="13"/>
  <c r="BL94" i="13"/>
  <c r="E95" i="13"/>
  <c r="F95" i="13"/>
  <c r="Q95" i="13"/>
  <c r="AF95" i="13"/>
  <c r="AY95" i="13"/>
  <c r="BK95" i="13"/>
  <c r="BL95" i="13"/>
  <c r="BJ95" i="13"/>
  <c r="BI95" i="13"/>
  <c r="BH95" i="13"/>
  <c r="BG95" i="13"/>
  <c r="BF95" i="13"/>
  <c r="BE95" i="13"/>
  <c r="BD95" i="13"/>
  <c r="BC95" i="13"/>
  <c r="E96" i="13"/>
  <c r="F96" i="13"/>
  <c r="Q96" i="13"/>
  <c r="AF96" i="13"/>
  <c r="AY96" i="13"/>
  <c r="BL96" i="13"/>
  <c r="E97" i="13"/>
  <c r="F97" i="13"/>
  <c r="G97" i="13"/>
  <c r="Q97" i="13"/>
  <c r="AF97" i="13"/>
  <c r="AU97" i="13"/>
  <c r="AY97" i="13"/>
  <c r="BI97" i="13"/>
  <c r="BH97" i="13"/>
  <c r="BG97" i="13"/>
  <c r="BF97" i="13"/>
  <c r="BE97" i="13"/>
  <c r="BD97" i="13"/>
  <c r="BC97" i="13"/>
  <c r="BK97" i="13"/>
  <c r="BJ97" i="13"/>
  <c r="BL97" i="13"/>
  <c r="E98" i="13"/>
  <c r="F98" i="13"/>
  <c r="G98" i="13"/>
  <c r="J98" i="13"/>
  <c r="Q98" i="13"/>
  <c r="Z98" i="13"/>
  <c r="AF98" i="13"/>
  <c r="AY98" i="13"/>
  <c r="BL98" i="13"/>
  <c r="E99" i="13"/>
  <c r="F99" i="13"/>
  <c r="M99" i="13"/>
  <c r="Q99" i="13"/>
  <c r="Z99" i="13"/>
  <c r="AD99" i="13"/>
  <c r="AF99" i="13"/>
  <c r="AU99" i="13"/>
  <c r="AY99" i="13"/>
  <c r="BK99" i="13"/>
  <c r="BL99" i="13"/>
  <c r="E100" i="13"/>
  <c r="F100" i="13"/>
  <c r="G100" i="13"/>
  <c r="Q100" i="13"/>
  <c r="AF100" i="13"/>
  <c r="AY100" i="13"/>
  <c r="BL100" i="13"/>
  <c r="E101" i="13"/>
  <c r="F101" i="13"/>
  <c r="Q101" i="13"/>
  <c r="AD101" i="13"/>
  <c r="AF101" i="13"/>
  <c r="AY101" i="13"/>
  <c r="BL101" i="13"/>
  <c r="E102" i="13"/>
  <c r="F102" i="13"/>
  <c r="Q102" i="13"/>
  <c r="Z102" i="13"/>
  <c r="AF102" i="13"/>
  <c r="AU102" i="13"/>
  <c r="AY102" i="13"/>
  <c r="BJ102" i="13"/>
  <c r="BI102" i="13"/>
  <c r="BH102" i="13"/>
  <c r="BG102" i="13"/>
  <c r="BF102" i="13"/>
  <c r="BE102" i="13"/>
  <c r="BD102" i="13"/>
  <c r="BC102" i="13"/>
  <c r="BK102" i="13"/>
  <c r="BL102" i="13"/>
  <c r="E103" i="13"/>
  <c r="F103" i="13"/>
  <c r="Q103" i="13"/>
  <c r="AF103" i="13"/>
  <c r="AY103" i="13"/>
  <c r="BK103" i="13"/>
  <c r="BJ103" i="13"/>
  <c r="BI103" i="13"/>
  <c r="BH103" i="13"/>
  <c r="BG103" i="13"/>
  <c r="BF103" i="13"/>
  <c r="BL103" i="13"/>
  <c r="BE103" i="13"/>
  <c r="BD103" i="13"/>
  <c r="BC103" i="13"/>
  <c r="E104" i="13"/>
  <c r="F104" i="13"/>
  <c r="AU104" i="13"/>
  <c r="Q104" i="13"/>
  <c r="AF104" i="13"/>
  <c r="AY104" i="13"/>
  <c r="BL104" i="13"/>
  <c r="E105" i="13"/>
  <c r="F105" i="13"/>
  <c r="Q105" i="13"/>
  <c r="AF105" i="13"/>
  <c r="AY105" i="13"/>
  <c r="BL105" i="13"/>
  <c r="E106" i="13"/>
  <c r="F106" i="13"/>
  <c r="Q106" i="13"/>
  <c r="AF106" i="13"/>
  <c r="AY106" i="13"/>
  <c r="BL106" i="13"/>
  <c r="E107" i="13"/>
  <c r="F107" i="13"/>
  <c r="G107" i="13"/>
  <c r="Q107" i="13"/>
  <c r="AF107" i="13"/>
  <c r="AY107" i="13"/>
  <c r="BL107" i="13"/>
  <c r="E108" i="13"/>
  <c r="F108" i="13"/>
  <c r="Z108" i="13"/>
  <c r="G108" i="13"/>
  <c r="J108" i="13"/>
  <c r="Q108" i="13"/>
  <c r="AF108" i="13"/>
  <c r="AY108" i="13"/>
  <c r="BK108" i="13"/>
  <c r="BL108" i="13"/>
  <c r="E109" i="13"/>
  <c r="F109" i="13"/>
  <c r="G109" i="13"/>
  <c r="J109" i="13"/>
  <c r="Q109" i="13"/>
  <c r="Z109" i="13"/>
  <c r="AF109" i="13"/>
  <c r="AY109" i="13"/>
  <c r="BL109" i="13"/>
  <c r="E110" i="13"/>
  <c r="F110" i="13"/>
  <c r="G110" i="13"/>
  <c r="K110" i="13"/>
  <c r="Q110" i="13"/>
  <c r="Z110" i="13"/>
  <c r="AF110" i="13"/>
  <c r="AU110" i="13"/>
  <c r="AY110" i="13"/>
  <c r="BJ110" i="13"/>
  <c r="BI110" i="13"/>
  <c r="BH110" i="13"/>
  <c r="BG110" i="13"/>
  <c r="BF110" i="13"/>
  <c r="BE110" i="13"/>
  <c r="BD110" i="13"/>
  <c r="BC110" i="13"/>
  <c r="BK110" i="13"/>
  <c r="BL110" i="13"/>
  <c r="E111" i="13"/>
  <c r="F111" i="13"/>
  <c r="Q111" i="13"/>
  <c r="AF111" i="13"/>
  <c r="AY111" i="13"/>
  <c r="BK111" i="13"/>
  <c r="BJ111" i="13"/>
  <c r="BI111" i="13"/>
  <c r="BH111" i="13"/>
  <c r="BG111" i="13"/>
  <c r="BF111" i="13"/>
  <c r="BL111" i="13"/>
  <c r="BE111" i="13"/>
  <c r="BD111" i="13"/>
  <c r="BC111" i="13"/>
  <c r="E112" i="13"/>
  <c r="F112" i="13"/>
  <c r="AU112" i="13"/>
  <c r="Q112" i="13"/>
  <c r="AF112" i="13"/>
  <c r="AY112" i="13"/>
  <c r="BL112" i="13"/>
  <c r="E113" i="13"/>
  <c r="F113" i="13"/>
  <c r="Q113" i="13"/>
  <c r="AF113" i="13"/>
  <c r="AY113" i="13"/>
  <c r="BL113" i="13"/>
  <c r="E114" i="13"/>
  <c r="F114" i="13"/>
  <c r="Q114" i="13"/>
  <c r="AF114" i="13"/>
  <c r="AY114" i="13"/>
  <c r="BL114" i="13"/>
  <c r="E115" i="13"/>
  <c r="F115" i="13"/>
  <c r="G115" i="13"/>
  <c r="Q115" i="13"/>
  <c r="AF115" i="13"/>
  <c r="AY115" i="13"/>
  <c r="BL115" i="13"/>
  <c r="E116" i="13"/>
  <c r="F116" i="13"/>
  <c r="Z116" i="13"/>
  <c r="G116" i="13"/>
  <c r="K116" i="13"/>
  <c r="Q116" i="13"/>
  <c r="AF116" i="13"/>
  <c r="AY116" i="13"/>
  <c r="BK116" i="13"/>
  <c r="BL116" i="13"/>
  <c r="E117" i="13"/>
  <c r="F117" i="13"/>
  <c r="G117" i="13"/>
  <c r="Q117" i="13"/>
  <c r="Z117" i="13"/>
  <c r="AF117" i="13"/>
  <c r="AY117" i="13"/>
  <c r="BL117" i="13"/>
  <c r="E118" i="13"/>
  <c r="F118" i="13"/>
  <c r="G118" i="13"/>
  <c r="K118" i="13"/>
  <c r="Q118" i="13"/>
  <c r="Z118" i="13"/>
  <c r="AF118" i="13"/>
  <c r="AU118" i="13"/>
  <c r="AY118" i="13"/>
  <c r="BI118" i="13"/>
  <c r="BH118" i="13"/>
  <c r="BG118" i="13"/>
  <c r="BF118" i="13"/>
  <c r="BE118" i="13"/>
  <c r="BD118" i="13"/>
  <c r="BC118" i="13"/>
  <c r="BJ118" i="13"/>
  <c r="BK118" i="13"/>
  <c r="BL118" i="13"/>
  <c r="E119" i="13"/>
  <c r="F119" i="13"/>
  <c r="Q119" i="13"/>
  <c r="AF119" i="13"/>
  <c r="AY119" i="13"/>
  <c r="BJ119" i="13"/>
  <c r="BI119" i="13"/>
  <c r="BH119" i="13"/>
  <c r="BG119" i="13"/>
  <c r="BF119" i="13"/>
  <c r="BK119" i="13"/>
  <c r="BL119" i="13"/>
  <c r="E120" i="13"/>
  <c r="F120" i="13"/>
  <c r="AU120" i="13"/>
  <c r="Q120" i="13"/>
  <c r="AF120" i="13"/>
  <c r="AY120" i="13"/>
  <c r="BK120" i="13"/>
  <c r="BL120" i="13"/>
  <c r="E121" i="13"/>
  <c r="F121" i="13"/>
  <c r="Q121" i="13"/>
  <c r="AF121" i="13"/>
  <c r="AY121" i="13"/>
  <c r="BL121" i="13"/>
  <c r="E122" i="13"/>
  <c r="F122" i="13"/>
  <c r="Q122" i="13"/>
  <c r="AF122" i="13"/>
  <c r="AY122" i="13"/>
  <c r="BL122" i="13"/>
  <c r="E123" i="13"/>
  <c r="F123" i="13"/>
  <c r="Q123" i="13"/>
  <c r="AF123" i="13"/>
  <c r="AY123" i="13"/>
  <c r="BL123" i="13"/>
  <c r="E124" i="13"/>
  <c r="F124" i="13"/>
  <c r="Z124" i="13"/>
  <c r="Q124" i="13"/>
  <c r="AF124" i="13"/>
  <c r="AY124" i="13"/>
  <c r="BK124" i="13"/>
  <c r="BL124" i="13"/>
  <c r="E125" i="13"/>
  <c r="F125" i="13"/>
  <c r="G125" i="13"/>
  <c r="Q125" i="13"/>
  <c r="Z125" i="13"/>
  <c r="AF125" i="13"/>
  <c r="AY125" i="13"/>
  <c r="BL125" i="13"/>
  <c r="E126" i="13"/>
  <c r="F126" i="13"/>
  <c r="G126" i="13"/>
  <c r="J126" i="13"/>
  <c r="Q126" i="13"/>
  <c r="Z126" i="13"/>
  <c r="AF126" i="13"/>
  <c r="AU126" i="13"/>
  <c r="AY126" i="13"/>
  <c r="BI126" i="13"/>
  <c r="BH126" i="13"/>
  <c r="BG126" i="13"/>
  <c r="BF126" i="13"/>
  <c r="BE126" i="13"/>
  <c r="BD126" i="13"/>
  <c r="BC126" i="13"/>
  <c r="BJ126" i="13"/>
  <c r="BK126" i="13"/>
  <c r="BL126" i="13"/>
  <c r="E127" i="13"/>
  <c r="F127" i="13"/>
  <c r="Q127" i="13"/>
  <c r="AF127" i="13"/>
  <c r="AY127" i="13"/>
  <c r="BJ127" i="13"/>
  <c r="BI127" i="13"/>
  <c r="BH127" i="13"/>
  <c r="BG127" i="13"/>
  <c r="BF127" i="13"/>
  <c r="BK127" i="13"/>
  <c r="BL127" i="13"/>
  <c r="E128" i="13"/>
  <c r="F128" i="13"/>
  <c r="AU128" i="13"/>
  <c r="Q128" i="13"/>
  <c r="AF128" i="13"/>
  <c r="AY128" i="13"/>
  <c r="BK128" i="13"/>
  <c r="BL128" i="13"/>
  <c r="E129" i="13"/>
  <c r="F129" i="13"/>
  <c r="Q129" i="13"/>
  <c r="AF129" i="13"/>
  <c r="AY129" i="13"/>
  <c r="BL129" i="13"/>
  <c r="E130" i="13"/>
  <c r="F130" i="13"/>
  <c r="Q130" i="13"/>
  <c r="AF130" i="13"/>
  <c r="AY130" i="13"/>
  <c r="BL130" i="13"/>
  <c r="E131" i="13"/>
  <c r="F131" i="13"/>
  <c r="Q131" i="13"/>
  <c r="AF131" i="13"/>
  <c r="AY131" i="13"/>
  <c r="BL131" i="13"/>
  <c r="E132" i="13"/>
  <c r="F132" i="13"/>
  <c r="Z132" i="13"/>
  <c r="Q132" i="13"/>
  <c r="AF132" i="13"/>
  <c r="AY132" i="13"/>
  <c r="BK132" i="13"/>
  <c r="BL132" i="13"/>
  <c r="E133" i="13"/>
  <c r="F133" i="13"/>
  <c r="G133" i="13"/>
  <c r="Q133" i="13"/>
  <c r="Z133" i="13"/>
  <c r="AF133" i="13"/>
  <c r="AY133" i="13"/>
  <c r="BL133" i="13"/>
  <c r="E134" i="13"/>
  <c r="F134" i="13"/>
  <c r="G134" i="13"/>
  <c r="K134" i="13"/>
  <c r="Q134" i="13"/>
  <c r="Z134" i="13"/>
  <c r="AF134" i="13"/>
  <c r="AU134" i="13"/>
  <c r="AY134" i="13"/>
  <c r="BI134" i="13"/>
  <c r="BH134" i="13"/>
  <c r="BG134" i="13"/>
  <c r="BF134" i="13"/>
  <c r="BE134" i="13"/>
  <c r="BD134" i="13"/>
  <c r="BC134" i="13"/>
  <c r="BJ134" i="13"/>
  <c r="BK134" i="13"/>
  <c r="BL134" i="13"/>
  <c r="E135" i="13"/>
  <c r="F135" i="13"/>
  <c r="Q135" i="13"/>
  <c r="AF135" i="13"/>
  <c r="AY135" i="13"/>
  <c r="BJ135" i="13"/>
  <c r="BI135" i="13"/>
  <c r="BH135" i="13"/>
  <c r="BG135" i="13"/>
  <c r="BF135" i="13"/>
  <c r="BK135" i="13"/>
  <c r="BL135" i="13"/>
  <c r="E136" i="13"/>
  <c r="F136" i="13"/>
  <c r="Q136" i="13"/>
  <c r="AF136" i="13"/>
  <c r="AY136" i="13"/>
  <c r="BK136" i="13"/>
  <c r="BL136" i="13"/>
  <c r="E137" i="13"/>
  <c r="F137" i="13"/>
  <c r="Q137" i="13"/>
  <c r="AF137" i="13"/>
  <c r="AY137" i="13"/>
  <c r="BL137" i="13"/>
  <c r="E138" i="13"/>
  <c r="F138" i="13"/>
  <c r="Q138" i="13"/>
  <c r="Z138" i="13"/>
  <c r="AF138" i="13"/>
  <c r="AU138" i="13"/>
  <c r="AY138" i="13"/>
  <c r="BL138" i="13"/>
  <c r="E139" i="13"/>
  <c r="F139" i="13"/>
  <c r="Q139" i="13"/>
  <c r="AF139" i="13"/>
  <c r="AY139" i="13"/>
  <c r="BL139" i="13"/>
  <c r="E140" i="13"/>
  <c r="F140" i="13"/>
  <c r="Q140" i="13"/>
  <c r="AF140" i="13"/>
  <c r="AY140" i="13"/>
  <c r="BK140" i="13"/>
  <c r="BL140" i="13"/>
  <c r="E141" i="13"/>
  <c r="F141" i="13"/>
  <c r="G141" i="13"/>
  <c r="Q141" i="13"/>
  <c r="Z141" i="13"/>
  <c r="AF141" i="13"/>
  <c r="AY141" i="13"/>
  <c r="BL141" i="13"/>
  <c r="E142" i="13"/>
  <c r="F142" i="13"/>
  <c r="G142" i="13"/>
  <c r="J142" i="13"/>
  <c r="Q142" i="13"/>
  <c r="Z142" i="13"/>
  <c r="AF142" i="13"/>
  <c r="AU142" i="13"/>
  <c r="AY142" i="13"/>
  <c r="BA142" i="13"/>
  <c r="AZ142" i="13"/>
  <c r="AX142" i="13"/>
  <c r="BE142" i="13"/>
  <c r="BD142" i="13"/>
  <c r="BC142" i="13"/>
  <c r="BB142" i="13"/>
  <c r="BI142" i="13"/>
  <c r="BH142" i="13"/>
  <c r="BG142" i="13"/>
  <c r="BF142" i="13"/>
  <c r="BJ142" i="13"/>
  <c r="BK142" i="13"/>
  <c r="BL142" i="13"/>
  <c r="E143" i="13"/>
  <c r="F143" i="13"/>
  <c r="Q143" i="13"/>
  <c r="AF143" i="13"/>
  <c r="AY143" i="13"/>
  <c r="BJ143" i="13"/>
  <c r="BI143" i="13"/>
  <c r="BH143" i="13"/>
  <c r="BG143" i="13"/>
  <c r="BF143" i="13"/>
  <c r="BK143" i="13"/>
  <c r="BL143" i="13"/>
  <c r="E144" i="13"/>
  <c r="F144" i="13"/>
  <c r="Q144" i="13"/>
  <c r="AF144" i="13"/>
  <c r="AY144" i="13"/>
  <c r="BK144" i="13"/>
  <c r="BL144" i="13"/>
  <c r="E145" i="13"/>
  <c r="F145" i="13"/>
  <c r="AU145" i="13"/>
  <c r="G145" i="13"/>
  <c r="Q145" i="13"/>
  <c r="AF145" i="13"/>
  <c r="AY145" i="13"/>
  <c r="BL145" i="13"/>
  <c r="E146" i="13"/>
  <c r="F146" i="13"/>
  <c r="Q146" i="13"/>
  <c r="Z146" i="13"/>
  <c r="AF146" i="13"/>
  <c r="AU146" i="13"/>
  <c r="AY146" i="13"/>
  <c r="BL146" i="13"/>
  <c r="E147" i="13"/>
  <c r="F147" i="13"/>
  <c r="Q147" i="13"/>
  <c r="AF147" i="13"/>
  <c r="AY147" i="13"/>
  <c r="BL147" i="13"/>
  <c r="E148" i="13"/>
  <c r="F148" i="13"/>
  <c r="Q148" i="13"/>
  <c r="AF148" i="13"/>
  <c r="AY148" i="13"/>
  <c r="BK148" i="13"/>
  <c r="BL148" i="13"/>
  <c r="E149" i="13"/>
  <c r="F149" i="13"/>
  <c r="G149" i="13"/>
  <c r="Q149" i="13"/>
  <c r="AF149" i="13"/>
  <c r="AY149" i="13"/>
  <c r="BL149" i="13"/>
  <c r="E150" i="13"/>
  <c r="F150" i="13"/>
  <c r="G150" i="13"/>
  <c r="K150" i="13"/>
  <c r="Q150" i="13"/>
  <c r="Z150" i="13"/>
  <c r="AF150" i="13"/>
  <c r="AU150" i="13"/>
  <c r="AY150" i="13"/>
  <c r="BH150" i="13"/>
  <c r="BG150" i="13"/>
  <c r="BF150" i="13"/>
  <c r="BE150" i="13"/>
  <c r="BD150" i="13"/>
  <c r="BC150" i="13"/>
  <c r="BI150" i="13"/>
  <c r="BJ150" i="13"/>
  <c r="BK150" i="13"/>
  <c r="BL150" i="13"/>
  <c r="E151" i="13"/>
  <c r="F151" i="13"/>
  <c r="AU151" i="13"/>
  <c r="G151" i="13"/>
  <c r="K151" i="13"/>
  <c r="Q151" i="13"/>
  <c r="Z151" i="13"/>
  <c r="AF151" i="13"/>
  <c r="AT151" i="13"/>
  <c r="AS151" i="13"/>
  <c r="AR151" i="13"/>
  <c r="AY151" i="13"/>
  <c r="BL151" i="13"/>
  <c r="E152" i="13"/>
  <c r="F152" i="13"/>
  <c r="G152" i="13"/>
  <c r="Q152" i="13"/>
  <c r="AF152" i="13"/>
  <c r="AY152" i="13"/>
  <c r="BL152" i="13"/>
  <c r="E153" i="13"/>
  <c r="F153" i="13"/>
  <c r="G153" i="13"/>
  <c r="Q153" i="13"/>
  <c r="AF153" i="13"/>
  <c r="AY153" i="13"/>
  <c r="BL153" i="13"/>
  <c r="E154" i="13"/>
  <c r="F154" i="13"/>
  <c r="G154" i="13"/>
  <c r="Q154" i="13"/>
  <c r="Z154" i="13"/>
  <c r="AF154" i="13"/>
  <c r="AU154" i="13"/>
  <c r="AY154" i="13"/>
  <c r="BL154" i="13"/>
  <c r="BK154" i="13"/>
  <c r="BJ154" i="13"/>
  <c r="BI154" i="13"/>
  <c r="BH154" i="13"/>
  <c r="BG154" i="13"/>
  <c r="E155" i="13"/>
  <c r="F155" i="13"/>
  <c r="Q155" i="13"/>
  <c r="AF155" i="13"/>
  <c r="AY155" i="13"/>
  <c r="BJ155" i="13"/>
  <c r="BI155" i="13"/>
  <c r="BH155" i="13"/>
  <c r="BG155" i="13"/>
  <c r="BF155" i="13"/>
  <c r="BE155" i="13"/>
  <c r="BD155" i="13"/>
  <c r="BC155" i="13"/>
  <c r="BK155" i="13"/>
  <c r="BL155" i="13"/>
  <c r="E156" i="13"/>
  <c r="F156" i="13"/>
  <c r="Z156" i="13"/>
  <c r="Q156" i="13"/>
  <c r="AF156" i="13"/>
  <c r="AY156" i="13"/>
  <c r="BK156" i="13"/>
  <c r="BL156" i="13"/>
  <c r="E157" i="13"/>
  <c r="F157" i="13"/>
  <c r="Z157" i="13"/>
  <c r="G157" i="13"/>
  <c r="Q157" i="13"/>
  <c r="AF157" i="13"/>
  <c r="AT157" i="13"/>
  <c r="AU157" i="13"/>
  <c r="AY157" i="13"/>
  <c r="BL157" i="13"/>
  <c r="E158" i="13"/>
  <c r="F158" i="13"/>
  <c r="Q158" i="13"/>
  <c r="AF158" i="13"/>
  <c r="AY158" i="13"/>
  <c r="BL158" i="13"/>
  <c r="BK158" i="13"/>
  <c r="E159" i="13"/>
  <c r="F159" i="13"/>
  <c r="Q159" i="13"/>
  <c r="AF159" i="13"/>
  <c r="AY159" i="13"/>
  <c r="BL159" i="13"/>
  <c r="E160" i="13"/>
  <c r="F160" i="13"/>
  <c r="AU160" i="13"/>
  <c r="Q160" i="13"/>
  <c r="AF160" i="13"/>
  <c r="AY160" i="13"/>
  <c r="BK160" i="13"/>
  <c r="BJ160" i="13"/>
  <c r="BL160" i="13"/>
  <c r="E161" i="13"/>
  <c r="F161" i="13"/>
  <c r="Q161" i="13"/>
  <c r="AF161" i="13"/>
  <c r="AY161" i="13"/>
  <c r="BL161" i="13"/>
  <c r="E162" i="13"/>
  <c r="F162" i="13"/>
  <c r="G162" i="13"/>
  <c r="Q162" i="13"/>
  <c r="Z162" i="13"/>
  <c r="AF162" i="13"/>
  <c r="AU162" i="13"/>
  <c r="AY162" i="13"/>
  <c r="BL162" i="13"/>
  <c r="BK162" i="13"/>
  <c r="BJ162" i="13"/>
  <c r="BI162" i="13"/>
  <c r="BH162" i="13"/>
  <c r="BG162" i="13"/>
  <c r="E163" i="13"/>
  <c r="F163" i="13"/>
  <c r="Q163" i="13"/>
  <c r="AF163" i="13"/>
  <c r="AY163" i="13"/>
  <c r="BJ163" i="13"/>
  <c r="BI163" i="13"/>
  <c r="BH163" i="13"/>
  <c r="BG163" i="13"/>
  <c r="BF163" i="13"/>
  <c r="BE163" i="13"/>
  <c r="BD163" i="13"/>
  <c r="BC163" i="13"/>
  <c r="BK163" i="13"/>
  <c r="BL163" i="13"/>
  <c r="E164" i="13"/>
  <c r="F164" i="13"/>
  <c r="Z164" i="13"/>
  <c r="Q164" i="13"/>
  <c r="AF164" i="13"/>
  <c r="AY164" i="13"/>
  <c r="BK164" i="13"/>
  <c r="BL164" i="13"/>
  <c r="E165" i="13"/>
  <c r="F165" i="13"/>
  <c r="Z165" i="13"/>
  <c r="G165" i="13"/>
  <c r="Q165" i="13"/>
  <c r="AF165" i="13"/>
  <c r="AT165" i="13"/>
  <c r="AU165" i="13"/>
  <c r="AY165" i="13"/>
  <c r="BL165" i="13"/>
  <c r="E166" i="13"/>
  <c r="F166" i="13"/>
  <c r="Q166" i="13"/>
  <c r="AF166" i="13"/>
  <c r="AY166" i="13"/>
  <c r="BK166" i="13"/>
  <c r="BL166" i="13"/>
  <c r="E167" i="13"/>
  <c r="F167" i="13"/>
  <c r="Q167" i="13"/>
  <c r="AF167" i="13"/>
  <c r="AY167" i="13"/>
  <c r="BL167" i="13"/>
  <c r="E168" i="13"/>
  <c r="F168" i="13"/>
  <c r="AU168" i="13"/>
  <c r="Q168" i="13"/>
  <c r="AF168" i="13"/>
  <c r="AY168" i="13"/>
  <c r="BK168" i="13"/>
  <c r="BJ168" i="13"/>
  <c r="BL168" i="13"/>
  <c r="E169" i="13"/>
  <c r="F169" i="13"/>
  <c r="Q169" i="13"/>
  <c r="AF169" i="13"/>
  <c r="AY169" i="13"/>
  <c r="BL169" i="13"/>
  <c r="E170" i="13"/>
  <c r="F170" i="13"/>
  <c r="G170" i="13"/>
  <c r="Q170" i="13"/>
  <c r="Z170" i="13"/>
  <c r="AF170" i="13"/>
  <c r="AU170" i="13"/>
  <c r="AY170" i="13"/>
  <c r="BL170" i="13"/>
  <c r="BK170" i="13"/>
  <c r="BJ170" i="13"/>
  <c r="BI170" i="13"/>
  <c r="BH170" i="13"/>
  <c r="BG170" i="13"/>
  <c r="E171" i="13"/>
  <c r="F171" i="13"/>
  <c r="Q171" i="13"/>
  <c r="AF171" i="13"/>
  <c r="AY171" i="13"/>
  <c r="BJ171" i="13"/>
  <c r="BI171" i="13"/>
  <c r="BH171" i="13"/>
  <c r="BG171" i="13"/>
  <c r="BF171" i="13"/>
  <c r="BE171" i="13"/>
  <c r="BD171" i="13"/>
  <c r="BC171" i="13"/>
  <c r="BK171" i="13"/>
  <c r="BL171" i="13"/>
  <c r="E172" i="13"/>
  <c r="F172" i="13"/>
  <c r="Z172" i="13"/>
  <c r="Q172" i="13"/>
  <c r="AF172" i="13"/>
  <c r="AY172" i="13"/>
  <c r="BK172" i="13"/>
  <c r="BL172" i="13"/>
  <c r="E173" i="13"/>
  <c r="F173" i="13"/>
  <c r="Z173" i="13"/>
  <c r="G173" i="13"/>
  <c r="Q173" i="13"/>
  <c r="AF173" i="13"/>
  <c r="AT173" i="13"/>
  <c r="AU173" i="13"/>
  <c r="AY173" i="13"/>
  <c r="BL173" i="13"/>
  <c r="E174" i="13"/>
  <c r="F174" i="13"/>
  <c r="Q174" i="13"/>
  <c r="AF174" i="13"/>
  <c r="AY174" i="13"/>
  <c r="BK174" i="13"/>
  <c r="BL174" i="13"/>
  <c r="E175" i="13"/>
  <c r="F175" i="13"/>
  <c r="Q175" i="13"/>
  <c r="AF175" i="13"/>
  <c r="AY175" i="13"/>
  <c r="BL175" i="13"/>
  <c r="E176" i="13"/>
  <c r="F176" i="13"/>
  <c r="AU176" i="13"/>
  <c r="Q176" i="13"/>
  <c r="AF176" i="13"/>
  <c r="AY176" i="13"/>
  <c r="BK176" i="13"/>
  <c r="BJ176" i="13"/>
  <c r="BL176" i="13"/>
  <c r="BI176" i="13"/>
  <c r="BH176" i="13"/>
  <c r="BG176" i="13"/>
  <c r="BF176" i="13"/>
  <c r="BE176" i="13"/>
  <c r="BD176" i="13"/>
  <c r="BC176" i="13"/>
  <c r="E177" i="13"/>
  <c r="F177" i="13"/>
  <c r="AU177" i="13"/>
  <c r="Q177" i="13"/>
  <c r="AF177" i="13"/>
  <c r="AY177" i="13"/>
  <c r="BK177" i="13"/>
  <c r="BJ177" i="13"/>
  <c r="BL177" i="13"/>
  <c r="E178" i="13"/>
  <c r="F178" i="13"/>
  <c r="AU178" i="13"/>
  <c r="Q178" i="13"/>
  <c r="AF178" i="13"/>
  <c r="AY178" i="13"/>
  <c r="BK178" i="13"/>
  <c r="BL178" i="13"/>
  <c r="E179" i="13"/>
  <c r="F179" i="13"/>
  <c r="AU179" i="13"/>
  <c r="Q179" i="13"/>
  <c r="AF179" i="13"/>
  <c r="AY179" i="13"/>
  <c r="BK179" i="13"/>
  <c r="BL179" i="13"/>
  <c r="E180" i="13"/>
  <c r="F180" i="13"/>
  <c r="Q180" i="13"/>
  <c r="AF180" i="13"/>
  <c r="AY180" i="13"/>
  <c r="BL180" i="13"/>
  <c r="AY181" i="13"/>
  <c r="BL181" i="13"/>
  <c r="BK181" i="13"/>
  <c r="BJ181" i="13"/>
  <c r="BI181" i="13"/>
  <c r="BH181" i="13"/>
  <c r="BG181" i="13"/>
  <c r="BF181" i="13"/>
  <c r="BE181" i="13"/>
  <c r="BD181" i="13"/>
  <c r="BC181" i="13"/>
  <c r="AY182" i="13"/>
  <c r="BJ182" i="13"/>
  <c r="BI182" i="13"/>
  <c r="BH182" i="13"/>
  <c r="BG182" i="13"/>
  <c r="BF182" i="13"/>
  <c r="BE182" i="13"/>
  <c r="BD182" i="13"/>
  <c r="BC182" i="13"/>
  <c r="BK182" i="13"/>
  <c r="BL182" i="13"/>
  <c r="AY183" i="13"/>
  <c r="BK183" i="13"/>
  <c r="BL183" i="13"/>
  <c r="AY184" i="13"/>
  <c r="BL184" i="13"/>
  <c r="AY185" i="13"/>
  <c r="BK185" i="13"/>
  <c r="BL185" i="13"/>
  <c r="AY186" i="13"/>
  <c r="BL186" i="13"/>
  <c r="AY187" i="13"/>
  <c r="BK187" i="13"/>
  <c r="BL187" i="13"/>
  <c r="AY188" i="13"/>
  <c r="BL188" i="13"/>
  <c r="AY189" i="13"/>
  <c r="BL189" i="13"/>
  <c r="BK189" i="13"/>
  <c r="BJ189" i="13"/>
  <c r="BI189" i="13"/>
  <c r="BH189" i="13"/>
  <c r="BG189" i="13"/>
  <c r="BF189" i="13"/>
  <c r="BE189" i="13"/>
  <c r="BD189" i="13"/>
  <c r="BC189" i="13"/>
  <c r="AY190" i="13"/>
  <c r="BJ190" i="13"/>
  <c r="BI190" i="13"/>
  <c r="BH190" i="13"/>
  <c r="BG190" i="13"/>
  <c r="BF190" i="13"/>
  <c r="BE190" i="13"/>
  <c r="BD190" i="13"/>
  <c r="BC190" i="13"/>
  <c r="BK190" i="13"/>
  <c r="BL190" i="13"/>
  <c r="AY191" i="13"/>
  <c r="BK191" i="13"/>
  <c r="BL191" i="13"/>
  <c r="AY192" i="13"/>
  <c r="BL192" i="13"/>
  <c r="AY193" i="13"/>
  <c r="BK193" i="13"/>
  <c r="BL193" i="13"/>
  <c r="AY194" i="13"/>
  <c r="BL194" i="13"/>
  <c r="AY195" i="13"/>
  <c r="BK195" i="13"/>
  <c r="BL195" i="13"/>
  <c r="AY196" i="13"/>
  <c r="BL196" i="13"/>
  <c r="AY197" i="13"/>
  <c r="BL197" i="13"/>
  <c r="BK197" i="13"/>
  <c r="BJ197" i="13"/>
  <c r="BI197" i="13"/>
  <c r="BH197" i="13"/>
  <c r="BG197" i="13"/>
  <c r="BF197" i="13"/>
  <c r="BE197" i="13"/>
  <c r="BD197" i="13"/>
  <c r="BC197" i="13"/>
  <c r="AY198" i="13"/>
  <c r="BJ198" i="13"/>
  <c r="BI198" i="13"/>
  <c r="BH198" i="13"/>
  <c r="BG198" i="13"/>
  <c r="BF198" i="13"/>
  <c r="BE198" i="13"/>
  <c r="BD198" i="13"/>
  <c r="BC198" i="13"/>
  <c r="BK198" i="13"/>
  <c r="BL198" i="13"/>
  <c r="AY199" i="13"/>
  <c r="BK199" i="13"/>
  <c r="BL199" i="13"/>
  <c r="AY200" i="13"/>
  <c r="BL200" i="13"/>
  <c r="AY201" i="13"/>
  <c r="BK201" i="13"/>
  <c r="BL201" i="13"/>
  <c r="AY202" i="13"/>
  <c r="BL202" i="13"/>
  <c r="AY203" i="13"/>
  <c r="BK203" i="13"/>
  <c r="BL203" i="13"/>
  <c r="AY204" i="13"/>
  <c r="BL204" i="13"/>
  <c r="AY205" i="13"/>
  <c r="BL205" i="13"/>
  <c r="BK205" i="13"/>
  <c r="BJ205" i="13"/>
  <c r="BI205" i="13"/>
  <c r="BH205" i="13"/>
  <c r="BG205" i="13"/>
  <c r="BF205" i="13"/>
  <c r="BE205" i="13"/>
  <c r="BD205" i="13"/>
  <c r="BC205" i="13"/>
  <c r="AY206" i="13"/>
  <c r="BJ206" i="13"/>
  <c r="BI206" i="13"/>
  <c r="BH206" i="13"/>
  <c r="BG206" i="13"/>
  <c r="BF206" i="13"/>
  <c r="BE206" i="13"/>
  <c r="BD206" i="13"/>
  <c r="BC206" i="13"/>
  <c r="BK206" i="13"/>
  <c r="BL206" i="13"/>
  <c r="AY207" i="13"/>
  <c r="BK207" i="13"/>
  <c r="BL207" i="13"/>
  <c r="AY208" i="13"/>
  <c r="BL208" i="13"/>
  <c r="AY209" i="13"/>
  <c r="BK209" i="13"/>
  <c r="BL209" i="13"/>
  <c r="AY210" i="13"/>
  <c r="BL210" i="13"/>
  <c r="AY211" i="13"/>
  <c r="BK211" i="13"/>
  <c r="BL211" i="13"/>
  <c r="AY212" i="13"/>
  <c r="BL212" i="13"/>
  <c r="AY213" i="13"/>
  <c r="BL213" i="13"/>
  <c r="BK213" i="13"/>
  <c r="BJ213" i="13"/>
  <c r="BI213" i="13"/>
  <c r="BH213" i="13"/>
  <c r="BG213" i="13"/>
  <c r="BF213" i="13"/>
  <c r="BE213" i="13"/>
  <c r="BD213" i="13"/>
  <c r="BC213" i="13"/>
  <c r="AY214" i="13"/>
  <c r="BJ214" i="13"/>
  <c r="BI214" i="13"/>
  <c r="BH214" i="13"/>
  <c r="BG214" i="13"/>
  <c r="BF214" i="13"/>
  <c r="BE214" i="13"/>
  <c r="BD214" i="13"/>
  <c r="BC214" i="13"/>
  <c r="BA214" i="13"/>
  <c r="BK214" i="13"/>
  <c r="BL214" i="13"/>
  <c r="AY215" i="13"/>
  <c r="BK215" i="13"/>
  <c r="BL215" i="13"/>
  <c r="AY216" i="13"/>
  <c r="BL216" i="13"/>
  <c r="AY217" i="13"/>
  <c r="BK217" i="13"/>
  <c r="BL217" i="13"/>
  <c r="AY218" i="13"/>
  <c r="BL218" i="13"/>
  <c r="AY219" i="13"/>
  <c r="BK219" i="13"/>
  <c r="BL219" i="13"/>
  <c r="AY220" i="13"/>
  <c r="BL220" i="13"/>
  <c r="AY221" i="13"/>
  <c r="BI221" i="13"/>
  <c r="BH221" i="13"/>
  <c r="BG221" i="13"/>
  <c r="BF221" i="13"/>
  <c r="BE221" i="13"/>
  <c r="BD221" i="13"/>
  <c r="BC221" i="13"/>
  <c r="BL221" i="13"/>
  <c r="BK221" i="13"/>
  <c r="BJ221" i="13"/>
  <c r="AY222" i="13"/>
  <c r="BJ222" i="13"/>
  <c r="BI222" i="13"/>
  <c r="BH222" i="13"/>
  <c r="BG222" i="13"/>
  <c r="BF222" i="13"/>
  <c r="BE222" i="13"/>
  <c r="BD222" i="13"/>
  <c r="BC222" i="13"/>
  <c r="BK222" i="13"/>
  <c r="BL222" i="13"/>
  <c r="AY223" i="13"/>
  <c r="BK223" i="13"/>
  <c r="BL223" i="13"/>
  <c r="AY224" i="13"/>
  <c r="BL224" i="13"/>
  <c r="AY225" i="13"/>
  <c r="BK225" i="13"/>
  <c r="BL225" i="13"/>
  <c r="AY226" i="13"/>
  <c r="BL226" i="13"/>
  <c r="AY227" i="13"/>
  <c r="BK227" i="13"/>
  <c r="BL227" i="13"/>
  <c r="AY228" i="13"/>
  <c r="BL228" i="13"/>
  <c r="AY229" i="13"/>
  <c r="BI229" i="13"/>
  <c r="BH229" i="13"/>
  <c r="BG229" i="13"/>
  <c r="BF229" i="13"/>
  <c r="BE229" i="13"/>
  <c r="BD229" i="13"/>
  <c r="BC229" i="13"/>
  <c r="BL229" i="13"/>
  <c r="BK229" i="13"/>
  <c r="BJ229" i="13"/>
  <c r="AY230" i="13"/>
  <c r="BB230" i="13"/>
  <c r="BF230" i="13"/>
  <c r="BE230" i="13"/>
  <c r="BD230" i="13"/>
  <c r="BC230" i="13"/>
  <c r="BA230" i="13"/>
  <c r="BJ230" i="13"/>
  <c r="BI230" i="13"/>
  <c r="BH230" i="13"/>
  <c r="BG230" i="13"/>
  <c r="BK230" i="13"/>
  <c r="BL230" i="13"/>
  <c r="AY231" i="13"/>
  <c r="BL231" i="13"/>
  <c r="AY232" i="13"/>
  <c r="BL232" i="13"/>
  <c r="AY233" i="13"/>
  <c r="BK233" i="13"/>
  <c r="BL233" i="13"/>
  <c r="AY234" i="13"/>
  <c r="BL234" i="13"/>
  <c r="AY235" i="13"/>
  <c r="BK235" i="13"/>
  <c r="BL235" i="13"/>
  <c r="AY236" i="13"/>
  <c r="BL236" i="13"/>
  <c r="AY237" i="13"/>
  <c r="BL237" i="13"/>
  <c r="BK237" i="13"/>
  <c r="BJ237" i="13"/>
  <c r="BI237" i="13"/>
  <c r="BH237" i="13"/>
  <c r="BG237" i="13"/>
  <c r="BF237" i="13"/>
  <c r="BE237" i="13"/>
  <c r="BD237" i="13"/>
  <c r="BC237" i="13"/>
  <c r="AY238" i="13"/>
  <c r="BK238" i="13"/>
  <c r="BJ238" i="13"/>
  <c r="BI238" i="13"/>
  <c r="BH238" i="13"/>
  <c r="BG238" i="13"/>
  <c r="BF238" i="13"/>
  <c r="BE238" i="13"/>
  <c r="BD238" i="13"/>
  <c r="BC238" i="13"/>
  <c r="BL238" i="13"/>
  <c r="AY239" i="13"/>
  <c r="BL239" i="13"/>
  <c r="AY240" i="13"/>
  <c r="BL240" i="13"/>
  <c r="AY241" i="13"/>
  <c r="BK241" i="13"/>
  <c r="BL241" i="13"/>
  <c r="AY242" i="13"/>
  <c r="BL242" i="13"/>
  <c r="AY243" i="13"/>
  <c r="BK243" i="13"/>
  <c r="BL243" i="13"/>
  <c r="AY244" i="13"/>
  <c r="BL244" i="13"/>
  <c r="AY245" i="13"/>
  <c r="BI245" i="13"/>
  <c r="BH245" i="13"/>
  <c r="BG245" i="13"/>
  <c r="BF245" i="13"/>
  <c r="BE245" i="13"/>
  <c r="BD245" i="13"/>
  <c r="BC245" i="13"/>
  <c r="BJ245" i="13"/>
  <c r="BL245" i="13"/>
  <c r="BK245" i="13"/>
  <c r="AY246" i="13"/>
  <c r="BK246" i="13"/>
  <c r="BJ246" i="13"/>
  <c r="BI246" i="13"/>
  <c r="BH246" i="13"/>
  <c r="BG246" i="13"/>
  <c r="BF246" i="13"/>
  <c r="BE246" i="13"/>
  <c r="BD246" i="13"/>
  <c r="BC246" i="13"/>
  <c r="BL246" i="13"/>
  <c r="AY247" i="13"/>
  <c r="BK247" i="13"/>
  <c r="BJ247" i="13"/>
  <c r="BL247" i="13"/>
  <c r="AY248" i="13"/>
  <c r="BL248" i="13"/>
  <c r="AY249" i="13"/>
  <c r="BK249" i="13"/>
  <c r="BL249" i="13"/>
  <c r="AY250" i="13"/>
  <c r="BL250" i="13"/>
  <c r="AY251" i="13"/>
  <c r="BK251" i="13"/>
  <c r="BL251" i="13"/>
  <c r="AY252" i="13"/>
  <c r="BL252" i="13"/>
  <c r="AY253" i="13"/>
  <c r="BL253" i="13"/>
  <c r="BK253" i="13"/>
  <c r="BJ253" i="13"/>
  <c r="BI253" i="13"/>
  <c r="BH253" i="13"/>
  <c r="BG253" i="13"/>
  <c r="BF253" i="13"/>
  <c r="BE253" i="13"/>
  <c r="BD253" i="13"/>
  <c r="BC253" i="13"/>
  <c r="AY254" i="13"/>
  <c r="BK254" i="13"/>
  <c r="BJ254" i="13"/>
  <c r="BI254" i="13"/>
  <c r="BH254" i="13"/>
  <c r="BG254" i="13"/>
  <c r="BF254" i="13"/>
  <c r="BE254" i="13"/>
  <c r="BD254" i="13"/>
  <c r="BC254" i="13"/>
  <c r="BL254" i="13"/>
  <c r="AY255" i="13"/>
  <c r="BL255" i="13"/>
  <c r="AY256" i="13"/>
  <c r="BL256" i="13"/>
  <c r="AY257" i="13"/>
  <c r="BK257" i="13"/>
  <c r="BL257" i="13"/>
  <c r="AY258" i="13"/>
  <c r="BL258" i="13"/>
  <c r="AY259" i="13"/>
  <c r="BK259" i="13"/>
  <c r="BL259" i="13"/>
  <c r="AY260" i="13"/>
  <c r="BL260" i="13"/>
  <c r="AY261" i="13"/>
  <c r="BL261" i="13"/>
  <c r="BK261" i="13"/>
  <c r="BJ261" i="13"/>
  <c r="BI261" i="13"/>
  <c r="BH261" i="13"/>
  <c r="BG261" i="13"/>
  <c r="BF261" i="13"/>
  <c r="BE261" i="13"/>
  <c r="BD261" i="13"/>
  <c r="BC261" i="13"/>
  <c r="AY262" i="13"/>
  <c r="BK262" i="13"/>
  <c r="BJ262" i="13"/>
  <c r="BI262" i="13"/>
  <c r="BH262" i="13"/>
  <c r="BG262" i="13"/>
  <c r="BF262" i="13"/>
  <c r="BE262" i="13"/>
  <c r="BD262" i="13"/>
  <c r="BC262" i="13"/>
  <c r="BL262" i="13"/>
  <c r="AY263" i="13"/>
  <c r="BL263" i="13"/>
  <c r="AY264" i="13"/>
  <c r="BL264" i="13"/>
  <c r="AY265" i="13"/>
  <c r="BJ265" i="13"/>
  <c r="BI265" i="13"/>
  <c r="BH265" i="13"/>
  <c r="BK265" i="13"/>
  <c r="BL265" i="13"/>
  <c r="AY266" i="13"/>
  <c r="BL266" i="13"/>
  <c r="AY267" i="13"/>
  <c r="BL267" i="13"/>
  <c r="AY268" i="13"/>
  <c r="BL268" i="13"/>
  <c r="AY269" i="13"/>
  <c r="BJ269" i="13"/>
  <c r="BI269" i="13"/>
  <c r="BH269" i="13"/>
  <c r="BG269" i="13"/>
  <c r="BF269" i="13"/>
  <c r="BE269" i="13"/>
  <c r="BD269" i="13"/>
  <c r="BC269" i="13"/>
  <c r="BK269" i="13"/>
  <c r="BL269" i="13"/>
  <c r="AY270" i="13"/>
  <c r="BK270" i="13"/>
  <c r="BL270" i="13"/>
  <c r="AY271" i="13"/>
  <c r="BL271" i="13"/>
  <c r="AY272" i="13"/>
  <c r="BL272" i="13"/>
  <c r="BK272" i="13"/>
  <c r="AY273" i="13"/>
  <c r="BL273" i="13"/>
  <c r="AY274" i="13"/>
  <c r="BK274" i="13"/>
  <c r="BJ274" i="13"/>
  <c r="BL274" i="13"/>
  <c r="BI274" i="13"/>
  <c r="BH274" i="13"/>
  <c r="BG274" i="13"/>
  <c r="BF274" i="13"/>
  <c r="BE274" i="13"/>
  <c r="BD274" i="13"/>
  <c r="BC274" i="13"/>
  <c r="AY275" i="13"/>
  <c r="BL275" i="13"/>
  <c r="AY276" i="13"/>
  <c r="BL276" i="13"/>
  <c r="AY277" i="13"/>
  <c r="BJ277" i="13"/>
  <c r="BI277" i="13"/>
  <c r="BH277" i="13"/>
  <c r="BG277" i="13"/>
  <c r="BF277" i="13"/>
  <c r="BE277" i="13"/>
  <c r="BD277" i="13"/>
  <c r="BC277" i="13"/>
  <c r="BK277" i="13"/>
  <c r="BL277" i="13"/>
  <c r="AY278" i="13"/>
  <c r="BK278" i="13"/>
  <c r="BL278" i="13"/>
  <c r="AY279" i="13"/>
  <c r="BL279" i="13"/>
  <c r="AY280" i="13"/>
  <c r="BL280" i="13"/>
  <c r="BK280" i="13"/>
  <c r="AY281" i="13"/>
  <c r="BL281" i="13"/>
  <c r="AY282" i="13"/>
  <c r="BK282" i="13"/>
  <c r="BJ282" i="13"/>
  <c r="BL282" i="13"/>
  <c r="AY283" i="13"/>
  <c r="BL283" i="13"/>
  <c r="AY284" i="13"/>
  <c r="BL284" i="13"/>
  <c r="AY285" i="13"/>
  <c r="BJ285" i="13"/>
  <c r="BI285" i="13"/>
  <c r="BH285" i="13"/>
  <c r="BG285" i="13"/>
  <c r="BF285" i="13"/>
  <c r="BE285" i="13"/>
  <c r="BD285" i="13"/>
  <c r="BC285" i="13"/>
  <c r="BK285" i="13"/>
  <c r="BL285" i="13"/>
  <c r="AY286" i="13"/>
  <c r="BK286" i="13"/>
  <c r="BL286" i="13"/>
  <c r="AY287" i="13"/>
  <c r="BL287" i="13"/>
  <c r="AY288" i="13"/>
  <c r="BL288" i="13"/>
  <c r="BK288" i="13"/>
  <c r="AY289" i="13"/>
  <c r="BL289" i="13"/>
  <c r="AY290" i="13"/>
  <c r="BK290" i="13"/>
  <c r="BJ290" i="13"/>
  <c r="BL290" i="13"/>
  <c r="BI290" i="13"/>
  <c r="BH290" i="13"/>
  <c r="BG290" i="13"/>
  <c r="BF290" i="13"/>
  <c r="BE290" i="13"/>
  <c r="BD290" i="13"/>
  <c r="BC290" i="13"/>
  <c r="AY291" i="13"/>
  <c r="BL291" i="13"/>
  <c r="AY292" i="13"/>
  <c r="BL292" i="13"/>
  <c r="AY293" i="13"/>
  <c r="BJ293" i="13"/>
  <c r="BI293" i="13"/>
  <c r="BH293" i="13"/>
  <c r="BG293" i="13"/>
  <c r="BF293" i="13"/>
  <c r="BE293" i="13"/>
  <c r="BD293" i="13"/>
  <c r="BC293" i="13"/>
  <c r="BK293" i="13"/>
  <c r="BL293" i="13"/>
  <c r="AY294" i="13"/>
  <c r="BK294" i="13"/>
  <c r="BL294" i="13"/>
  <c r="AY295" i="13"/>
  <c r="BL295" i="13"/>
  <c r="AY296" i="13"/>
  <c r="BL296" i="13"/>
  <c r="BK296" i="13"/>
  <c r="AY297" i="13"/>
  <c r="BL297" i="13"/>
  <c r="AY298" i="13"/>
  <c r="BK298" i="13"/>
  <c r="BJ298" i="13"/>
  <c r="BL298" i="13"/>
  <c r="AY299" i="13"/>
  <c r="BL299" i="13"/>
  <c r="AY300" i="13"/>
  <c r="BL300" i="13"/>
  <c r="AY301" i="13"/>
  <c r="BJ301" i="13"/>
  <c r="BI301" i="13"/>
  <c r="BH301" i="13"/>
  <c r="BG301" i="13"/>
  <c r="BF301" i="13"/>
  <c r="BE301" i="13"/>
  <c r="BD301" i="13"/>
  <c r="BC301" i="13"/>
  <c r="BK301" i="13"/>
  <c r="BL301" i="13"/>
  <c r="AY302" i="13"/>
  <c r="BK302" i="13"/>
  <c r="BL302" i="13"/>
  <c r="AY303" i="13"/>
  <c r="BL303" i="13"/>
  <c r="AY304" i="13"/>
  <c r="BL304" i="13"/>
  <c r="BK304" i="13"/>
  <c r="AY305" i="13"/>
  <c r="BL305" i="13"/>
  <c r="AY306" i="13"/>
  <c r="BK306" i="13"/>
  <c r="BJ306" i="13"/>
  <c r="BL306" i="13"/>
  <c r="BI306" i="13"/>
  <c r="BH306" i="13"/>
  <c r="BG306" i="13"/>
  <c r="BF306" i="13"/>
  <c r="BE306" i="13"/>
  <c r="BD306" i="13"/>
  <c r="BC306" i="13"/>
  <c r="AY307" i="13"/>
  <c r="BL307" i="13"/>
  <c r="AY308" i="13"/>
  <c r="BL308" i="13"/>
  <c r="AY309" i="13"/>
  <c r="BJ309" i="13"/>
  <c r="BI309" i="13"/>
  <c r="BH309" i="13"/>
  <c r="BK309" i="13"/>
  <c r="BL309" i="13"/>
  <c r="BG309" i="13"/>
  <c r="BF309" i="13"/>
  <c r="BE309" i="13"/>
  <c r="BD309" i="13"/>
  <c r="BC309" i="13"/>
  <c r="AY310" i="13"/>
  <c r="BK310" i="13"/>
  <c r="BL310" i="13"/>
  <c r="AY311" i="13"/>
  <c r="BL311" i="13"/>
  <c r="AY312" i="13"/>
  <c r="BL312" i="13"/>
  <c r="BK312" i="13"/>
  <c r="AY313" i="13"/>
  <c r="BL313" i="13"/>
  <c r="AY314" i="13"/>
  <c r="BK314" i="13"/>
  <c r="BJ314" i="13"/>
  <c r="BL314" i="13"/>
  <c r="AY315" i="13"/>
  <c r="BL315" i="13"/>
  <c r="AY316" i="13"/>
  <c r="BL316" i="13"/>
  <c r="AY317" i="13"/>
  <c r="BJ317" i="13"/>
  <c r="BI317" i="13"/>
  <c r="BH317" i="13"/>
  <c r="BK317" i="13"/>
  <c r="BL317" i="13"/>
  <c r="BG317" i="13"/>
  <c r="BF317" i="13"/>
  <c r="BE317" i="13"/>
  <c r="BD317" i="13"/>
  <c r="BC317" i="13"/>
  <c r="AY318" i="13"/>
  <c r="BK318" i="13"/>
  <c r="BL318" i="13"/>
  <c r="AY319" i="13"/>
  <c r="BL319" i="13"/>
  <c r="AY320" i="13"/>
  <c r="BL320" i="13"/>
  <c r="BK320" i="13"/>
  <c r="AY321" i="13"/>
  <c r="BL321" i="13"/>
  <c r="AY322" i="13"/>
  <c r="BK322" i="13"/>
  <c r="BJ322" i="13"/>
  <c r="BL322" i="13"/>
  <c r="BI322" i="13"/>
  <c r="BH322" i="13"/>
  <c r="BG322" i="13"/>
  <c r="BF322" i="13"/>
  <c r="BE322" i="13"/>
  <c r="BD322" i="13"/>
  <c r="BC322" i="13"/>
  <c r="AY323" i="13"/>
  <c r="BL323" i="13"/>
  <c r="AY324" i="13"/>
  <c r="BL324" i="13"/>
  <c r="AY325" i="13"/>
  <c r="BJ325" i="13"/>
  <c r="BI325" i="13"/>
  <c r="BH325" i="13"/>
  <c r="BK325" i="13"/>
  <c r="BL325" i="13"/>
  <c r="BG325" i="13"/>
  <c r="BF325" i="13"/>
  <c r="BE325" i="13"/>
  <c r="BD325" i="13"/>
  <c r="BC325" i="13"/>
  <c r="AY326" i="13"/>
  <c r="BK326" i="13"/>
  <c r="BL326" i="13"/>
  <c r="AY327" i="13"/>
  <c r="BL327" i="13"/>
  <c r="AY328" i="13"/>
  <c r="BL328" i="13"/>
  <c r="BK328" i="13"/>
  <c r="AY329" i="13"/>
  <c r="BL329" i="13"/>
  <c r="AY330" i="13"/>
  <c r="BK330" i="13"/>
  <c r="BJ330" i="13"/>
  <c r="BL330" i="13"/>
  <c r="AY331" i="13"/>
  <c r="BL331" i="13"/>
  <c r="AY332" i="13"/>
  <c r="BL332" i="13"/>
  <c r="AY333" i="13"/>
  <c r="BJ333" i="13"/>
  <c r="BI333" i="13"/>
  <c r="BH333" i="13"/>
  <c r="BK333" i="13"/>
  <c r="BL333" i="13"/>
  <c r="BG333" i="13"/>
  <c r="BF333" i="13"/>
  <c r="BE333" i="13"/>
  <c r="BD333" i="13"/>
  <c r="BC333" i="13"/>
  <c r="AY334" i="13"/>
  <c r="BK334" i="13"/>
  <c r="BL334" i="13"/>
  <c r="AY335" i="13"/>
  <c r="BL335" i="13"/>
  <c r="AY336" i="13"/>
  <c r="BL336" i="13"/>
  <c r="BK336" i="13"/>
  <c r="AY337" i="13"/>
  <c r="BL337" i="13"/>
  <c r="AY338" i="13"/>
  <c r="BK338" i="13"/>
  <c r="BJ338" i="13"/>
  <c r="BI338" i="13"/>
  <c r="BH338" i="13"/>
  <c r="BG338" i="13"/>
  <c r="BF338" i="13"/>
  <c r="BE338" i="13"/>
  <c r="BD338" i="13"/>
  <c r="BC338" i="13"/>
  <c r="BL338" i="13"/>
  <c r="AY339" i="13"/>
  <c r="BL339" i="13"/>
  <c r="AY340" i="13"/>
  <c r="BL340" i="13"/>
  <c r="AY341" i="13"/>
  <c r="BJ341" i="13"/>
  <c r="BI341" i="13"/>
  <c r="BH341" i="13"/>
  <c r="BK341" i="13"/>
  <c r="BL341" i="13"/>
  <c r="BG341" i="13"/>
  <c r="BF341" i="13"/>
  <c r="BE341" i="13"/>
  <c r="BD341" i="13"/>
  <c r="BC341" i="13"/>
  <c r="AY342" i="13"/>
  <c r="BK342" i="13"/>
  <c r="BL342" i="13"/>
  <c r="AY343" i="13"/>
  <c r="BL343" i="13"/>
  <c r="AY344" i="13"/>
  <c r="BL344" i="13"/>
  <c r="BK344" i="13"/>
  <c r="AY345" i="13"/>
  <c r="BL345" i="13"/>
  <c r="AY346" i="13"/>
  <c r="BK346" i="13"/>
  <c r="BJ346" i="13"/>
  <c r="BI346" i="13"/>
  <c r="BH346" i="13"/>
  <c r="BG346" i="13"/>
  <c r="BF346" i="13"/>
  <c r="BE346" i="13"/>
  <c r="BD346" i="13"/>
  <c r="BC346" i="13"/>
  <c r="BL346" i="13"/>
  <c r="AY347" i="13"/>
  <c r="BL347" i="13"/>
  <c r="AY348" i="13"/>
  <c r="BL348" i="13"/>
  <c r="AY349" i="13"/>
  <c r="BJ349" i="13"/>
  <c r="BI349" i="13"/>
  <c r="BH349" i="13"/>
  <c r="BK349" i="13"/>
  <c r="BL349" i="13"/>
  <c r="BG349" i="13"/>
  <c r="BF349" i="13"/>
  <c r="BE349" i="13"/>
  <c r="BD349" i="13"/>
  <c r="BC349" i="13"/>
  <c r="AY350" i="13"/>
  <c r="BK350" i="13"/>
  <c r="BL350" i="13"/>
  <c r="AY351" i="13"/>
  <c r="BL351" i="13"/>
  <c r="AY352" i="13"/>
  <c r="BL352" i="13"/>
  <c r="BK352" i="13"/>
  <c r="AY353" i="13"/>
  <c r="BL353" i="13"/>
  <c r="AY354" i="13"/>
  <c r="BG354" i="13"/>
  <c r="BF354" i="13"/>
  <c r="BE354" i="13"/>
  <c r="BD354" i="13"/>
  <c r="BC354" i="13"/>
  <c r="BK354" i="13"/>
  <c r="BJ354" i="13"/>
  <c r="BI354" i="13"/>
  <c r="BH354" i="13"/>
  <c r="BL354" i="13"/>
  <c r="AY355" i="13"/>
  <c r="BL355" i="13"/>
  <c r="AY356" i="13"/>
  <c r="BL356" i="13"/>
  <c r="AY357" i="13"/>
  <c r="BB357" i="13"/>
  <c r="BJ357" i="13"/>
  <c r="BI357" i="13"/>
  <c r="BH357" i="13"/>
  <c r="BK357" i="13"/>
  <c r="BL357" i="13"/>
  <c r="BG357" i="13"/>
  <c r="BF357" i="13"/>
  <c r="BE357" i="13"/>
  <c r="BD357" i="13"/>
  <c r="BC357" i="13"/>
  <c r="BA357" i="13"/>
  <c r="AY358" i="13"/>
  <c r="BK358" i="13"/>
  <c r="BL358" i="13"/>
  <c r="AY359" i="13"/>
  <c r="BL359" i="13"/>
  <c r="AY360" i="13"/>
  <c r="BL360" i="13"/>
  <c r="BK360" i="13"/>
  <c r="AY361" i="13"/>
  <c r="BL361" i="13"/>
  <c r="AY362" i="13"/>
  <c r="BK362" i="13"/>
  <c r="BJ362" i="13"/>
  <c r="BI362" i="13"/>
  <c r="BH362" i="13"/>
  <c r="BG362" i="13"/>
  <c r="BF362" i="13"/>
  <c r="BE362" i="13"/>
  <c r="BD362" i="13"/>
  <c r="BC362" i="13"/>
  <c r="BL362" i="13"/>
  <c r="AY363" i="13"/>
  <c r="BL363" i="13"/>
  <c r="AY364" i="13"/>
  <c r="BL364" i="13"/>
  <c r="AY365" i="13"/>
  <c r="BJ365" i="13"/>
  <c r="BI365" i="13"/>
  <c r="BH365" i="13"/>
  <c r="BK365" i="13"/>
  <c r="BL365" i="13"/>
  <c r="AY366" i="13"/>
  <c r="BK366" i="13"/>
  <c r="BL366" i="13"/>
  <c r="AY367" i="13"/>
  <c r="BL367" i="13"/>
  <c r="AY368" i="13"/>
  <c r="BL368" i="13"/>
  <c r="BK368" i="13"/>
  <c r="AY369" i="13"/>
  <c r="BL369" i="13"/>
  <c r="AY370" i="13"/>
  <c r="BG370" i="13"/>
  <c r="BF370" i="13"/>
  <c r="BE370" i="13"/>
  <c r="BD370" i="13"/>
  <c r="BC370" i="13"/>
  <c r="BK370" i="13"/>
  <c r="BJ370" i="13"/>
  <c r="BI370" i="13"/>
  <c r="BH370" i="13"/>
  <c r="BL370" i="13"/>
  <c r="AY371" i="13"/>
  <c r="BL371" i="13"/>
  <c r="AY372" i="13"/>
  <c r="BL372" i="13"/>
  <c r="AY373" i="13"/>
  <c r="BJ373" i="13"/>
  <c r="BI373" i="13"/>
  <c r="BH373" i="13"/>
  <c r="BK373" i="13"/>
  <c r="BL373" i="13"/>
  <c r="AY374" i="13"/>
  <c r="BK374" i="13"/>
  <c r="BL374" i="13"/>
  <c r="AY375" i="13"/>
  <c r="BL375" i="13"/>
  <c r="AY376" i="13"/>
  <c r="BL376" i="13"/>
  <c r="BK376" i="13"/>
  <c r="AY377" i="13"/>
  <c r="BL377" i="13"/>
  <c r="AY378" i="13"/>
  <c r="BK378" i="13"/>
  <c r="BJ378" i="13"/>
  <c r="BI378" i="13"/>
  <c r="BH378" i="13"/>
  <c r="BG378" i="13"/>
  <c r="BF378" i="13"/>
  <c r="BE378" i="13"/>
  <c r="BD378" i="13"/>
  <c r="BC378" i="13"/>
  <c r="BL378" i="13"/>
  <c r="AY379" i="13"/>
  <c r="BL379" i="13"/>
  <c r="AY380" i="13"/>
  <c r="BL380" i="13"/>
  <c r="AY381" i="13"/>
  <c r="BB381" i="13"/>
  <c r="BF381" i="13"/>
  <c r="BE381" i="13"/>
  <c r="BD381" i="13"/>
  <c r="BC381" i="13"/>
  <c r="BA381" i="13"/>
  <c r="BJ381" i="13"/>
  <c r="BI381" i="13"/>
  <c r="BH381" i="13"/>
  <c r="BK381" i="13"/>
  <c r="BL381" i="13"/>
  <c r="BG381" i="13"/>
  <c r="AY382" i="13"/>
  <c r="BK382" i="13"/>
  <c r="BL382" i="13"/>
  <c r="AY383" i="13"/>
  <c r="BL383" i="13"/>
  <c r="AY384" i="13"/>
  <c r="BL384" i="13"/>
  <c r="BK384" i="13"/>
  <c r="AY385" i="13"/>
  <c r="BL385" i="13"/>
  <c r="AY386" i="13"/>
  <c r="BK386" i="13"/>
  <c r="BJ386" i="13"/>
  <c r="BI386" i="13"/>
  <c r="BH386" i="13"/>
  <c r="BG386" i="13"/>
  <c r="BF386" i="13"/>
  <c r="BE386" i="13"/>
  <c r="BD386" i="13"/>
  <c r="BC386" i="13"/>
  <c r="BL386" i="13"/>
  <c r="AY387" i="13"/>
  <c r="BL387" i="13"/>
  <c r="AY388" i="13"/>
  <c r="BL388" i="13"/>
  <c r="AY389" i="13"/>
  <c r="BJ389" i="13"/>
  <c r="BI389" i="13"/>
  <c r="BH389" i="13"/>
  <c r="BK389" i="13"/>
  <c r="BL389" i="13"/>
  <c r="AY390" i="13"/>
  <c r="BK390" i="13"/>
  <c r="BL390" i="13"/>
  <c r="AY391" i="13"/>
  <c r="BL391" i="13"/>
  <c r="AY392" i="13"/>
  <c r="BL392" i="13"/>
  <c r="BK392" i="13"/>
  <c r="AY393" i="13"/>
  <c r="BL393" i="13"/>
  <c r="AY394" i="13"/>
  <c r="BK394" i="13"/>
  <c r="BJ394" i="13"/>
  <c r="BI394" i="13"/>
  <c r="BH394" i="13"/>
  <c r="BG394" i="13"/>
  <c r="BF394" i="13"/>
  <c r="BE394" i="13"/>
  <c r="BD394" i="13"/>
  <c r="BC394" i="13"/>
  <c r="BL394" i="13"/>
  <c r="AY395" i="13"/>
  <c r="BL395" i="13"/>
  <c r="AY396" i="13"/>
  <c r="BL396" i="13"/>
  <c r="AY397" i="13"/>
  <c r="BJ397" i="13"/>
  <c r="BI397" i="13"/>
  <c r="BH397" i="13"/>
  <c r="BK397" i="13"/>
  <c r="BL397" i="13"/>
  <c r="AY398" i="13"/>
  <c r="BK398" i="13"/>
  <c r="BL398" i="13"/>
  <c r="AY399" i="13"/>
  <c r="BL399" i="13"/>
  <c r="AY400" i="13"/>
  <c r="BL400" i="13"/>
  <c r="BK400" i="13"/>
  <c r="AY401" i="13"/>
  <c r="BL401" i="13"/>
  <c r="AY402" i="13"/>
  <c r="BK402" i="13"/>
  <c r="BJ402" i="13"/>
  <c r="BI402" i="13"/>
  <c r="BH402" i="13"/>
  <c r="BG402" i="13"/>
  <c r="BF402" i="13"/>
  <c r="BE402" i="13"/>
  <c r="BD402" i="13"/>
  <c r="BC402" i="13"/>
  <c r="BL402" i="13"/>
  <c r="AY403" i="13"/>
  <c r="BL403" i="13"/>
  <c r="AY404" i="13"/>
  <c r="BL404" i="13"/>
  <c r="AY405" i="13"/>
  <c r="BJ405" i="13"/>
  <c r="BI405" i="13"/>
  <c r="BH405" i="13"/>
  <c r="BK405" i="13"/>
  <c r="BL405" i="13"/>
  <c r="BG405" i="13"/>
  <c r="BF405" i="13"/>
  <c r="BE405" i="13"/>
  <c r="BD405" i="13"/>
  <c r="BC405" i="13"/>
  <c r="AY406" i="13"/>
  <c r="BJ406" i="13"/>
  <c r="BK406" i="13"/>
  <c r="BL406" i="13"/>
  <c r="AY407" i="13"/>
  <c r="BK407" i="13"/>
  <c r="BL407" i="13"/>
  <c r="AY408" i="13"/>
  <c r="BL408" i="13"/>
  <c r="AY409" i="13"/>
  <c r="BL409" i="13"/>
  <c r="AY410" i="13"/>
  <c r="BG410" i="13"/>
  <c r="BF410" i="13"/>
  <c r="BE410" i="13"/>
  <c r="BD410" i="13"/>
  <c r="BC410" i="13"/>
  <c r="BH410" i="13"/>
  <c r="BK410" i="13"/>
  <c r="BJ410" i="13"/>
  <c r="BI410" i="13"/>
  <c r="BL410" i="13"/>
  <c r="AY411" i="13"/>
  <c r="BL411" i="13"/>
  <c r="AY412" i="13"/>
  <c r="BL412" i="13"/>
  <c r="AY413" i="13"/>
  <c r="BK413" i="13"/>
  <c r="BJ413" i="13"/>
  <c r="BI413" i="13"/>
  <c r="BH413" i="13"/>
  <c r="BL413" i="13"/>
  <c r="AY414" i="13"/>
  <c r="BK414" i="13"/>
  <c r="BL414" i="13"/>
  <c r="AY415" i="13"/>
  <c r="BK415" i="13"/>
  <c r="BL415" i="13"/>
  <c r="AY416" i="13"/>
  <c r="BL416" i="13"/>
  <c r="AY417" i="13"/>
  <c r="BL417" i="13"/>
  <c r="AY418" i="13"/>
  <c r="BK418" i="13"/>
  <c r="BJ418" i="13"/>
  <c r="BI418" i="13"/>
  <c r="BH418" i="13"/>
  <c r="BG418" i="13"/>
  <c r="BF418" i="13"/>
  <c r="BE418" i="13"/>
  <c r="BD418" i="13"/>
  <c r="BC418" i="13"/>
  <c r="BL418" i="13"/>
  <c r="AY419" i="13"/>
  <c r="BL419" i="13"/>
  <c r="AY420" i="13"/>
  <c r="BK420" i="13"/>
  <c r="BL420" i="13"/>
  <c r="AY421" i="13"/>
  <c r="BL421" i="13"/>
  <c r="AY422" i="13"/>
  <c r="BL422" i="13"/>
  <c r="AY423" i="13"/>
  <c r="BK423" i="13"/>
  <c r="BL423" i="13"/>
  <c r="AY424" i="13"/>
  <c r="BL424" i="13"/>
  <c r="AY425" i="13"/>
  <c r="BL425" i="13"/>
  <c r="BK425" i="13"/>
  <c r="BJ425" i="13"/>
  <c r="BI425" i="13"/>
  <c r="BH425" i="13"/>
  <c r="BG425" i="13"/>
  <c r="BF425" i="13"/>
  <c r="BE425" i="13"/>
  <c r="BD425" i="13"/>
  <c r="BC425" i="13"/>
  <c r="AY426" i="13"/>
  <c r="BJ426" i="13"/>
  <c r="BI426" i="13"/>
  <c r="BH426" i="13"/>
  <c r="BG426" i="13"/>
  <c r="BF426" i="13"/>
  <c r="BE426" i="13"/>
  <c r="BD426" i="13"/>
  <c r="BC426" i="13"/>
  <c r="BK426" i="13"/>
  <c r="BL426" i="13"/>
  <c r="AY427" i="13"/>
  <c r="BK427" i="13"/>
  <c r="BL427" i="13"/>
  <c r="AY428" i="13"/>
  <c r="BJ428" i="13"/>
  <c r="BI428" i="13"/>
  <c r="BH428" i="13"/>
  <c r="BK428" i="13"/>
  <c r="BL428" i="13"/>
  <c r="AY429" i="13"/>
  <c r="BK429" i="13"/>
  <c r="BL429" i="13"/>
  <c r="AY430" i="13"/>
  <c r="BK430" i="13"/>
  <c r="BL430" i="13"/>
  <c r="AY431" i="13"/>
  <c r="BL431" i="13"/>
  <c r="AY432" i="13"/>
  <c r="BK432" i="13"/>
  <c r="BL432" i="13"/>
  <c r="AY433" i="13"/>
  <c r="BI433" i="13"/>
  <c r="BJ433" i="13"/>
  <c r="BL433" i="13"/>
  <c r="BK433" i="13"/>
  <c r="AY434" i="13"/>
  <c r="BJ434" i="13"/>
  <c r="BI434" i="13"/>
  <c r="BH434" i="13"/>
  <c r="BG434" i="13"/>
  <c r="BF434" i="13"/>
  <c r="BE434" i="13"/>
  <c r="BD434" i="13"/>
  <c r="BC434" i="13"/>
  <c r="BK434" i="13"/>
  <c r="BL434" i="13"/>
  <c r="AY435" i="13"/>
  <c r="BL435" i="13"/>
  <c r="AY436" i="13"/>
  <c r="BL436" i="13"/>
  <c r="AY437" i="13"/>
  <c r="BK437" i="13"/>
  <c r="BL437" i="13"/>
  <c r="AY438" i="13"/>
  <c r="BL438" i="13"/>
  <c r="AY439" i="13"/>
  <c r="BL439" i="13"/>
  <c r="AY440" i="13"/>
  <c r="BL440" i="13"/>
  <c r="AY441" i="13"/>
  <c r="BL441" i="13"/>
  <c r="BK441" i="13"/>
  <c r="BJ441" i="13"/>
  <c r="BI441" i="13"/>
  <c r="AY442" i="13"/>
  <c r="BJ442" i="13"/>
  <c r="BI442" i="13"/>
  <c r="BH442" i="13"/>
  <c r="BG442" i="13"/>
  <c r="BF442" i="13"/>
  <c r="BE442" i="13"/>
  <c r="BD442" i="13"/>
  <c r="BC442" i="13"/>
  <c r="BK442" i="13"/>
  <c r="BL442" i="13"/>
  <c r="AY443" i="13"/>
  <c r="BK443" i="13"/>
  <c r="BL443" i="13"/>
  <c r="AY444" i="13"/>
  <c r="BL444" i="13"/>
  <c r="AY445" i="13"/>
  <c r="BJ445" i="13"/>
  <c r="BK445" i="13"/>
  <c r="BL445" i="13"/>
  <c r="AY446" i="13"/>
  <c r="BK446" i="13"/>
  <c r="BL446" i="13"/>
  <c r="AY447" i="13"/>
  <c r="BL447" i="13"/>
  <c r="AY448" i="13"/>
  <c r="BK448" i="13"/>
  <c r="BL448" i="13"/>
  <c r="BJ448" i="13"/>
  <c r="BI448" i="13"/>
  <c r="BH448" i="13"/>
  <c r="BG448" i="13"/>
  <c r="BF448" i="13"/>
  <c r="BE448" i="13"/>
  <c r="BD448" i="13"/>
  <c r="BC448" i="13"/>
  <c r="AY449" i="13"/>
  <c r="BL449" i="13"/>
  <c r="BK449" i="13"/>
  <c r="BJ449" i="13"/>
  <c r="BI449" i="13"/>
  <c r="AY450" i="13"/>
  <c r="BJ450" i="13"/>
  <c r="BI450" i="13"/>
  <c r="BH450" i="13"/>
  <c r="BG450" i="13"/>
  <c r="BF450" i="13"/>
  <c r="BE450" i="13"/>
  <c r="BD450" i="13"/>
  <c r="BC450" i="13"/>
  <c r="BK450" i="13"/>
  <c r="BL450" i="13"/>
  <c r="AY451" i="13"/>
  <c r="BK451" i="13"/>
  <c r="BL451" i="13"/>
  <c r="AY452" i="13"/>
  <c r="BL452" i="13"/>
  <c r="AY453" i="13"/>
  <c r="BJ453" i="13"/>
  <c r="BK453" i="13"/>
  <c r="BL453" i="13"/>
  <c r="AY454" i="13"/>
  <c r="BK454" i="13"/>
  <c r="BL454" i="13"/>
  <c r="AY455" i="13"/>
  <c r="BL455" i="13"/>
  <c r="AY456" i="13"/>
  <c r="BK456" i="13"/>
  <c r="BL456" i="13"/>
  <c r="BJ456" i="13"/>
  <c r="BI456" i="13"/>
  <c r="BH456" i="13"/>
  <c r="BG456" i="13"/>
  <c r="BF456" i="13"/>
  <c r="BE456" i="13"/>
  <c r="BD456" i="13"/>
  <c r="BC456" i="13"/>
  <c r="AY457" i="13"/>
  <c r="BL457" i="13"/>
  <c r="BK457" i="13"/>
  <c r="BJ457" i="13"/>
  <c r="BI457" i="13"/>
  <c r="AY458" i="13"/>
  <c r="BJ458" i="13"/>
  <c r="BI458" i="13"/>
  <c r="BH458" i="13"/>
  <c r="BG458" i="13"/>
  <c r="BF458" i="13"/>
  <c r="BE458" i="13"/>
  <c r="BD458" i="13"/>
  <c r="BC458" i="13"/>
  <c r="BK458" i="13"/>
  <c r="BL458" i="13"/>
  <c r="AY459" i="13"/>
  <c r="BK459" i="13"/>
  <c r="BL459" i="13"/>
  <c r="AY460" i="13"/>
  <c r="BL460" i="13"/>
  <c r="AY461" i="13"/>
  <c r="BJ461" i="13"/>
  <c r="BK461" i="13"/>
  <c r="BL461" i="13"/>
  <c r="AY462" i="13"/>
  <c r="BK462" i="13"/>
  <c r="BL462" i="13"/>
  <c r="AY463" i="13"/>
  <c r="BL463" i="13"/>
  <c r="AY464" i="13"/>
  <c r="BK464" i="13"/>
  <c r="BL464" i="13"/>
  <c r="BJ464" i="13"/>
  <c r="BI464" i="13"/>
  <c r="BH464" i="13"/>
  <c r="BG464" i="13"/>
  <c r="BF464" i="13"/>
  <c r="BE464" i="13"/>
  <c r="BD464" i="13"/>
  <c r="BC464" i="13"/>
  <c r="AY465" i="13"/>
  <c r="BL465" i="13"/>
  <c r="BK465" i="13"/>
  <c r="BJ465" i="13"/>
  <c r="BI465" i="13"/>
  <c r="AY466" i="13"/>
  <c r="BJ466" i="13"/>
  <c r="BI466" i="13"/>
  <c r="BH466" i="13"/>
  <c r="BG466" i="13"/>
  <c r="BF466" i="13"/>
  <c r="BE466" i="13"/>
  <c r="BD466" i="13"/>
  <c r="BC466" i="13"/>
  <c r="BK466" i="13"/>
  <c r="BL466" i="13"/>
  <c r="AY467" i="13"/>
  <c r="BK467" i="13"/>
  <c r="BL467" i="13"/>
  <c r="AY468" i="13"/>
  <c r="BL468" i="13"/>
  <c r="AY469" i="13"/>
  <c r="BJ469" i="13"/>
  <c r="BK469" i="13"/>
  <c r="BL469" i="13"/>
  <c r="AY470" i="13"/>
  <c r="BK470" i="13"/>
  <c r="BL470" i="13"/>
  <c r="AY471" i="13"/>
  <c r="BL471" i="13"/>
  <c r="AY472" i="13"/>
  <c r="BK472" i="13"/>
  <c r="BL472" i="13"/>
  <c r="BJ472" i="13"/>
  <c r="BI472" i="13"/>
  <c r="BH472" i="13"/>
  <c r="BG472" i="13"/>
  <c r="BF472" i="13"/>
  <c r="BE472" i="13"/>
  <c r="BD472" i="13"/>
  <c r="BC472" i="13"/>
  <c r="AY473" i="13"/>
  <c r="BL473" i="13"/>
  <c r="BK473" i="13"/>
  <c r="BJ473" i="13"/>
  <c r="BI473" i="13"/>
  <c r="AY474" i="13"/>
  <c r="BJ474" i="13"/>
  <c r="BI474" i="13"/>
  <c r="BH474" i="13"/>
  <c r="BG474" i="13"/>
  <c r="BF474" i="13"/>
  <c r="BE474" i="13"/>
  <c r="BD474" i="13"/>
  <c r="BC474" i="13"/>
  <c r="BK474" i="13"/>
  <c r="BL474" i="13"/>
  <c r="AY475" i="13"/>
  <c r="BK475" i="13"/>
  <c r="BL475" i="13"/>
  <c r="AY476" i="13"/>
  <c r="BL476" i="13"/>
  <c r="AY477" i="13"/>
  <c r="BJ477" i="13"/>
  <c r="BK477" i="13"/>
  <c r="BL477" i="13"/>
  <c r="AY478" i="13"/>
  <c r="BK478" i="13"/>
  <c r="BL478" i="13"/>
  <c r="AY479" i="13"/>
  <c r="BL479" i="13"/>
  <c r="AY480" i="13"/>
  <c r="BK480" i="13"/>
  <c r="BL480" i="13"/>
  <c r="BJ480" i="13"/>
  <c r="BI480" i="13"/>
  <c r="BH480" i="13"/>
  <c r="BG480" i="13"/>
  <c r="BF480" i="13"/>
  <c r="BE480" i="13"/>
  <c r="BD480" i="13"/>
  <c r="BC480" i="13"/>
  <c r="AY481" i="13"/>
  <c r="BL481" i="13"/>
  <c r="BK481" i="13"/>
  <c r="BJ481" i="13"/>
  <c r="BI481" i="13"/>
  <c r="AY482" i="13"/>
  <c r="BJ482" i="13"/>
  <c r="BI482" i="13"/>
  <c r="BH482" i="13"/>
  <c r="BG482" i="13"/>
  <c r="BF482" i="13"/>
  <c r="BE482" i="13"/>
  <c r="BD482" i="13"/>
  <c r="BC482" i="13"/>
  <c r="BA482" i="13"/>
  <c r="BK482" i="13"/>
  <c r="BL482" i="13"/>
  <c r="AY483" i="13"/>
  <c r="BK483" i="13"/>
  <c r="BL483" i="13"/>
  <c r="AY484" i="13"/>
  <c r="BL484" i="13"/>
  <c r="AY485" i="13"/>
  <c r="BJ485" i="13"/>
  <c r="BK485" i="13"/>
  <c r="BL485" i="13"/>
  <c r="AY486" i="13"/>
  <c r="BK486" i="13"/>
  <c r="BL486" i="13"/>
  <c r="AY487" i="13"/>
  <c r="BL487" i="13"/>
  <c r="AY488" i="13"/>
  <c r="BK488" i="13"/>
  <c r="BL488" i="13"/>
  <c r="BJ488" i="13"/>
  <c r="BI488" i="13"/>
  <c r="BH488" i="13"/>
  <c r="BG488" i="13"/>
  <c r="BF488" i="13"/>
  <c r="BE488" i="13"/>
  <c r="BD488" i="13"/>
  <c r="BC488" i="13"/>
  <c r="AY489" i="13"/>
  <c r="BI489" i="13"/>
  <c r="BL489" i="13"/>
  <c r="BK489" i="13"/>
  <c r="BJ489" i="13"/>
  <c r="AY490" i="13"/>
  <c r="BG490" i="13"/>
  <c r="BF490" i="13"/>
  <c r="BE490" i="13"/>
  <c r="BD490" i="13"/>
  <c r="BC490" i="13"/>
  <c r="BA490" i="13"/>
  <c r="BJ490" i="13"/>
  <c r="BI490" i="13"/>
  <c r="BH490" i="13"/>
  <c r="BK490" i="13"/>
  <c r="BL490" i="13"/>
  <c r="AY491" i="13"/>
  <c r="BK491" i="13"/>
  <c r="BL491" i="13"/>
  <c r="AY492" i="13"/>
  <c r="BL492" i="13"/>
  <c r="AY493" i="13"/>
  <c r="BJ493" i="13"/>
  <c r="BK493" i="13"/>
  <c r="BL493" i="13"/>
  <c r="AY494" i="13"/>
  <c r="BK494" i="13"/>
  <c r="BL494" i="13"/>
  <c r="AY495" i="13"/>
  <c r="BL495" i="13"/>
  <c r="AY496" i="13"/>
  <c r="BK496" i="13"/>
  <c r="BL496" i="13"/>
  <c r="BJ496" i="13"/>
  <c r="BI496" i="13"/>
  <c r="BH496" i="13"/>
  <c r="BG496" i="13"/>
  <c r="BF496" i="13"/>
  <c r="BE496" i="13"/>
  <c r="BD496" i="13"/>
  <c r="BC496" i="13"/>
  <c r="AY497" i="13"/>
  <c r="BL497" i="13"/>
  <c r="BK497" i="13"/>
  <c r="BJ497" i="13"/>
  <c r="BI497" i="13"/>
  <c r="AY498" i="13"/>
  <c r="BJ498" i="13"/>
  <c r="BI498" i="13"/>
  <c r="BH498" i="13"/>
  <c r="BG498" i="13"/>
  <c r="BF498" i="13"/>
  <c r="BE498" i="13"/>
  <c r="BD498" i="13"/>
  <c r="BC498" i="13"/>
  <c r="BK498" i="13"/>
  <c r="BL498" i="13"/>
  <c r="AY499" i="13"/>
  <c r="BK499" i="13"/>
  <c r="BL499" i="13"/>
  <c r="AY500" i="13"/>
  <c r="BL500" i="13"/>
  <c r="AY501" i="13"/>
  <c r="BJ501" i="13"/>
  <c r="BK501" i="13"/>
  <c r="BL501" i="13"/>
  <c r="AY502" i="13"/>
  <c r="BK502" i="13"/>
  <c r="BL502" i="13"/>
  <c r="AY503" i="13"/>
  <c r="BL503" i="13"/>
  <c r="AY504" i="13"/>
  <c r="BK504" i="13"/>
  <c r="BL504" i="13"/>
  <c r="BJ504" i="13"/>
  <c r="BI504" i="13"/>
  <c r="BH504" i="13"/>
  <c r="BG504" i="13"/>
  <c r="BF504" i="13"/>
  <c r="BE504" i="13"/>
  <c r="BD504" i="13"/>
  <c r="BC504" i="13"/>
  <c r="AY505" i="13"/>
  <c r="BI505" i="13"/>
  <c r="BL505" i="13"/>
  <c r="BK505" i="13"/>
  <c r="BJ505" i="13"/>
  <c r="AY506" i="13"/>
  <c r="BJ506" i="13"/>
  <c r="BI506" i="13"/>
  <c r="BH506" i="13"/>
  <c r="BG506" i="13"/>
  <c r="BF506" i="13"/>
  <c r="BE506" i="13"/>
  <c r="BD506" i="13"/>
  <c r="BC506" i="13"/>
  <c r="BK506" i="13"/>
  <c r="BL506" i="13"/>
  <c r="AY507" i="13"/>
  <c r="BK507" i="13"/>
  <c r="BL507" i="13"/>
  <c r="AY508" i="13"/>
  <c r="BL508" i="13"/>
  <c r="AY509" i="13"/>
  <c r="BJ509" i="13"/>
  <c r="BK509" i="13"/>
  <c r="BL509" i="13"/>
  <c r="AY510" i="13"/>
  <c r="BK510" i="13"/>
  <c r="BL510" i="13"/>
  <c r="AY511" i="13"/>
  <c r="BL511" i="13"/>
  <c r="AY512" i="13"/>
  <c r="BK512" i="13"/>
  <c r="BL512" i="13"/>
  <c r="BJ512" i="13"/>
  <c r="BI512" i="13"/>
  <c r="BH512" i="13"/>
  <c r="BG512" i="13"/>
  <c r="BF512" i="13"/>
  <c r="BE512" i="13"/>
  <c r="BD512" i="13"/>
  <c r="BC512" i="13"/>
  <c r="AY513" i="13"/>
  <c r="BI513" i="13"/>
  <c r="BL513" i="13"/>
  <c r="BK513" i="13"/>
  <c r="BJ513" i="13"/>
  <c r="AY514" i="13"/>
  <c r="BJ514" i="13"/>
  <c r="BI514" i="13"/>
  <c r="BH514" i="13"/>
  <c r="BG514" i="13"/>
  <c r="BF514" i="13"/>
  <c r="BE514" i="13"/>
  <c r="BD514" i="13"/>
  <c r="BC514" i="13"/>
  <c r="BK514" i="13"/>
  <c r="BL514" i="13"/>
  <c r="AY515" i="13"/>
  <c r="BK515" i="13"/>
  <c r="BL515" i="13"/>
  <c r="AY516" i="13"/>
  <c r="BL516" i="13"/>
  <c r="AY517" i="13"/>
  <c r="BJ517" i="13"/>
  <c r="BK517" i="13"/>
  <c r="BL517" i="13"/>
  <c r="AY518" i="13"/>
  <c r="BK518" i="13"/>
  <c r="BL518" i="13"/>
  <c r="AY519" i="13"/>
  <c r="BL519" i="13"/>
  <c r="AY520" i="13"/>
  <c r="BK520" i="13"/>
  <c r="BL520" i="13"/>
  <c r="BJ520" i="13"/>
  <c r="BI520" i="13"/>
  <c r="BH520" i="13"/>
  <c r="BG520" i="13"/>
  <c r="BF520" i="13"/>
  <c r="BE520" i="13"/>
  <c r="BD520" i="13"/>
  <c r="BC520" i="13"/>
  <c r="AY521" i="13"/>
  <c r="BI521" i="13"/>
  <c r="BL521" i="13"/>
  <c r="BK521" i="13"/>
  <c r="BJ521" i="13"/>
  <c r="AY522" i="13"/>
  <c r="BB522" i="13"/>
  <c r="BG522" i="13"/>
  <c r="BF522" i="13"/>
  <c r="BE522" i="13"/>
  <c r="BD522" i="13"/>
  <c r="BC522" i="13"/>
  <c r="BA522" i="13"/>
  <c r="BJ522" i="13"/>
  <c r="BI522" i="13"/>
  <c r="BH522" i="13"/>
  <c r="BK522" i="13"/>
  <c r="BL522" i="13"/>
  <c r="AY523" i="13"/>
  <c r="BK523" i="13"/>
  <c r="BL523" i="13"/>
  <c r="AY524" i="13"/>
  <c r="BL524" i="13"/>
  <c r="AY525" i="13"/>
  <c r="BJ525" i="13"/>
  <c r="BK525" i="13"/>
  <c r="BL525" i="13"/>
  <c r="AY526" i="13"/>
  <c r="BK526" i="13"/>
  <c r="BL526" i="13"/>
  <c r="AY527" i="13"/>
  <c r="BL527" i="13"/>
  <c r="AY528" i="13"/>
  <c r="BK528" i="13"/>
  <c r="BL528" i="13"/>
  <c r="BJ528" i="13"/>
  <c r="BI528" i="13"/>
  <c r="BH528" i="13"/>
  <c r="BG528" i="13"/>
  <c r="BF528" i="13"/>
  <c r="BE528" i="13"/>
  <c r="BD528" i="13"/>
  <c r="BC528" i="13"/>
  <c r="AY529" i="13"/>
  <c r="BL529" i="13"/>
  <c r="BK529" i="13"/>
  <c r="BJ529" i="13"/>
  <c r="BI529" i="13"/>
  <c r="AY530" i="13"/>
  <c r="BJ530" i="13"/>
  <c r="BI530" i="13"/>
  <c r="BH530" i="13"/>
  <c r="BG530" i="13"/>
  <c r="BF530" i="13"/>
  <c r="BE530" i="13"/>
  <c r="BD530" i="13"/>
  <c r="BC530" i="13"/>
  <c r="BK530" i="13"/>
  <c r="BL530" i="13"/>
  <c r="AY531" i="13"/>
  <c r="BK531" i="13"/>
  <c r="BL531" i="13"/>
  <c r="AY532" i="13"/>
  <c r="BL532" i="13"/>
  <c r="AY533" i="13"/>
  <c r="BJ533" i="13"/>
  <c r="BK533" i="13"/>
  <c r="BL533" i="13"/>
  <c r="AY534" i="13"/>
  <c r="BK534" i="13"/>
  <c r="BL534" i="13"/>
  <c r="AY535" i="13"/>
  <c r="BL535" i="13"/>
  <c r="AY536" i="13"/>
  <c r="BH536" i="13"/>
  <c r="BG536" i="13"/>
  <c r="BF536" i="13"/>
  <c r="BE536" i="13"/>
  <c r="BD536" i="13"/>
  <c r="BC536" i="13"/>
  <c r="BK536" i="13"/>
  <c r="BL536" i="13"/>
  <c r="BJ536" i="13"/>
  <c r="BI536" i="13"/>
  <c r="AY537" i="13"/>
  <c r="BL537" i="13"/>
  <c r="BK537" i="13"/>
  <c r="BJ537" i="13"/>
  <c r="BI537" i="13"/>
  <c r="AY538" i="13"/>
  <c r="BG538" i="13"/>
  <c r="BF538" i="13"/>
  <c r="BE538" i="13"/>
  <c r="BD538" i="13"/>
  <c r="BC538" i="13"/>
  <c r="BA538" i="13"/>
  <c r="BJ538" i="13"/>
  <c r="BI538" i="13"/>
  <c r="BH538" i="13"/>
  <c r="BK538" i="13"/>
  <c r="BL538" i="13"/>
  <c r="AY539" i="13"/>
  <c r="BK539" i="13"/>
  <c r="BL539" i="13"/>
  <c r="AY540" i="13"/>
  <c r="BL540" i="13"/>
  <c r="AY541" i="13"/>
  <c r="BJ541" i="13"/>
  <c r="BK541" i="13"/>
  <c r="BL541" i="13"/>
  <c r="AY542" i="13"/>
  <c r="BK542" i="13"/>
  <c r="BL542" i="13"/>
  <c r="AY543" i="13"/>
  <c r="BL543" i="13"/>
  <c r="AY544" i="13"/>
  <c r="BI544" i="13"/>
  <c r="BH544" i="13"/>
  <c r="BG544" i="13"/>
  <c r="BF544" i="13"/>
  <c r="BE544" i="13"/>
  <c r="BD544" i="13"/>
  <c r="BC544" i="13"/>
  <c r="BK544" i="13"/>
  <c r="BL544" i="13"/>
  <c r="BJ544" i="13"/>
  <c r="AY545" i="13"/>
  <c r="BL545" i="13"/>
  <c r="BK545" i="13"/>
  <c r="BJ545" i="13"/>
  <c r="BI545" i="13"/>
  <c r="AY546" i="13"/>
  <c r="BK546" i="13"/>
  <c r="BJ546" i="13"/>
  <c r="BI546" i="13"/>
  <c r="BH546" i="13"/>
  <c r="BG546" i="13"/>
  <c r="BF546" i="13"/>
  <c r="BE546" i="13"/>
  <c r="BD546" i="13"/>
  <c r="BC546" i="13"/>
  <c r="BL546" i="13"/>
  <c r="AY547" i="13"/>
  <c r="BK547" i="13"/>
  <c r="BL547" i="13"/>
  <c r="AY548" i="13"/>
  <c r="BL548" i="13"/>
  <c r="AY549" i="13"/>
  <c r="BJ549" i="13"/>
  <c r="BK549" i="13"/>
  <c r="BL549" i="13"/>
  <c r="AY550" i="13"/>
  <c r="BL550" i="13"/>
  <c r="AY551" i="13"/>
  <c r="BL551" i="13"/>
  <c r="AY552" i="13"/>
  <c r="BK552" i="13"/>
  <c r="BL552" i="13"/>
  <c r="BJ552" i="13"/>
  <c r="BI552" i="13"/>
  <c r="BH552" i="13"/>
  <c r="BG552" i="13"/>
  <c r="BF552" i="13"/>
  <c r="BE552" i="13"/>
  <c r="BD552" i="13"/>
  <c r="BC552" i="13"/>
  <c r="AY553" i="13"/>
  <c r="BJ553" i="13"/>
  <c r="BI553" i="13"/>
  <c r="BL553" i="13"/>
  <c r="BK553" i="13"/>
  <c r="AY554" i="13"/>
  <c r="BJ554" i="13"/>
  <c r="BI554" i="13"/>
  <c r="BH554" i="13"/>
  <c r="BG554" i="13"/>
  <c r="BF554" i="13"/>
  <c r="BE554" i="13"/>
  <c r="BD554" i="13"/>
  <c r="BC554" i="13"/>
  <c r="BK554" i="13"/>
  <c r="BL554" i="13"/>
  <c r="AY555" i="13"/>
  <c r="BL555" i="13"/>
  <c r="AY556" i="13"/>
  <c r="BL556" i="13"/>
  <c r="AY557" i="13"/>
  <c r="BK557" i="13"/>
  <c r="BJ557" i="13"/>
  <c r="BL557" i="13"/>
  <c r="AY558" i="13"/>
  <c r="BL558" i="13"/>
  <c r="AY559" i="13"/>
  <c r="BL559" i="13"/>
  <c r="AY560" i="13"/>
  <c r="BK560" i="13"/>
  <c r="BL560" i="13"/>
  <c r="AY561" i="13"/>
  <c r="BL561" i="13"/>
  <c r="AY562" i="13"/>
  <c r="BK562" i="13"/>
  <c r="BJ562" i="13"/>
  <c r="BI562" i="13"/>
  <c r="BH562" i="13"/>
  <c r="BG562" i="13"/>
  <c r="BF562" i="13"/>
  <c r="BE562" i="13"/>
  <c r="BD562" i="13"/>
  <c r="BC562" i="13"/>
  <c r="BL562" i="13"/>
  <c r="AY563" i="13"/>
  <c r="BL563" i="13"/>
  <c r="AY564" i="13"/>
  <c r="BL564" i="13"/>
  <c r="AY565" i="13"/>
  <c r="BJ565" i="13"/>
  <c r="BK565" i="13"/>
  <c r="BL565" i="13"/>
  <c r="AY566" i="13"/>
  <c r="BK566" i="13"/>
  <c r="BL566" i="13"/>
  <c r="AY567" i="13"/>
  <c r="BL567" i="13"/>
  <c r="AY568" i="13"/>
  <c r="BK568" i="13"/>
  <c r="BL568" i="13"/>
  <c r="AY569" i="13"/>
  <c r="BL569" i="13"/>
  <c r="AY570" i="13"/>
  <c r="BK570" i="13"/>
  <c r="BJ570" i="13"/>
  <c r="BI570" i="13"/>
  <c r="BH570" i="13"/>
  <c r="BG570" i="13"/>
  <c r="BF570" i="13"/>
  <c r="BE570" i="13"/>
  <c r="BD570" i="13"/>
  <c r="BC570" i="13"/>
  <c r="BL570" i="13"/>
  <c r="AY571" i="13"/>
  <c r="BK571" i="13"/>
  <c r="BL571" i="13"/>
  <c r="AY572" i="13"/>
  <c r="BK572" i="13"/>
  <c r="BL572" i="13"/>
  <c r="AY573" i="13"/>
  <c r="BL573" i="13"/>
  <c r="AY574" i="13"/>
  <c r="BL574" i="13"/>
  <c r="AY575" i="13"/>
  <c r="BL575" i="13"/>
  <c r="AY576" i="13"/>
  <c r="BI576" i="13"/>
  <c r="BH576" i="13"/>
  <c r="BG576" i="13"/>
  <c r="BF576" i="13"/>
  <c r="BE576" i="13"/>
  <c r="BD576" i="13"/>
  <c r="BC576" i="13"/>
  <c r="BK576" i="13"/>
  <c r="BL576" i="13"/>
  <c r="BJ576" i="13"/>
  <c r="AY577" i="13"/>
  <c r="BL577" i="13"/>
  <c r="AY578" i="13"/>
  <c r="BJ578" i="13"/>
  <c r="BI578" i="13"/>
  <c r="BH578" i="13"/>
  <c r="BG578" i="13"/>
  <c r="BF578" i="13"/>
  <c r="BE578" i="13"/>
  <c r="BD578" i="13"/>
  <c r="BC578" i="13"/>
  <c r="BK578" i="13"/>
  <c r="BL578" i="13"/>
  <c r="AY579" i="13"/>
  <c r="BK579" i="13"/>
  <c r="BL579" i="13"/>
  <c r="AY580" i="13"/>
  <c r="BL580" i="13"/>
  <c r="AY581" i="13"/>
  <c r="BL581" i="13"/>
  <c r="AY582" i="13"/>
  <c r="BK582" i="13"/>
  <c r="BL582" i="13"/>
  <c r="AY583" i="13"/>
  <c r="BL583" i="13"/>
  <c r="AY584" i="13"/>
  <c r="BK584" i="13"/>
  <c r="BL584" i="13"/>
  <c r="BJ584" i="13"/>
  <c r="BI584" i="13"/>
  <c r="BH584" i="13"/>
  <c r="BG584" i="13"/>
  <c r="BF584" i="13"/>
  <c r="BE584" i="13"/>
  <c r="BD584" i="13"/>
  <c r="BC584" i="13"/>
  <c r="AY585" i="13"/>
  <c r="BL585" i="13"/>
  <c r="AY586" i="13"/>
  <c r="BJ586" i="13"/>
  <c r="BI586" i="13"/>
  <c r="BH586" i="13"/>
  <c r="BG586" i="13"/>
  <c r="BF586" i="13"/>
  <c r="BE586" i="13"/>
  <c r="BD586" i="13"/>
  <c r="BC586" i="13"/>
  <c r="BK586" i="13"/>
  <c r="BL586" i="13"/>
  <c r="AY587" i="13"/>
  <c r="BJ587" i="13"/>
  <c r="BI587" i="13"/>
  <c r="BH587" i="13"/>
  <c r="BK587" i="13"/>
  <c r="BL587" i="13"/>
  <c r="AY588" i="13"/>
  <c r="BL588" i="13"/>
  <c r="AY589" i="13"/>
  <c r="BK589" i="13"/>
  <c r="BL589" i="13"/>
  <c r="AY590" i="13"/>
  <c r="BK590" i="13"/>
  <c r="BL590" i="13"/>
  <c r="AY591" i="13"/>
  <c r="BL591" i="13"/>
  <c r="AY592" i="13"/>
  <c r="BK592" i="13"/>
  <c r="BL592" i="13"/>
  <c r="BJ592" i="13"/>
  <c r="BI592" i="13"/>
  <c r="BH592" i="13"/>
  <c r="BG592" i="13"/>
  <c r="BF592" i="13"/>
  <c r="BE592" i="13"/>
  <c r="BD592" i="13"/>
  <c r="BC592" i="13"/>
  <c r="AY593" i="13"/>
  <c r="BL593" i="13"/>
  <c r="AY594" i="13"/>
  <c r="BI594" i="13"/>
  <c r="BH594" i="13"/>
  <c r="BG594" i="13"/>
  <c r="BF594" i="13"/>
  <c r="BE594" i="13"/>
  <c r="BD594" i="13"/>
  <c r="BC594" i="13"/>
  <c r="BJ594" i="13"/>
  <c r="BK594" i="13"/>
  <c r="BL594" i="13"/>
  <c r="AY595" i="13"/>
  <c r="BL595" i="13"/>
  <c r="AY596" i="13"/>
  <c r="BL596" i="13"/>
  <c r="AY597" i="13"/>
  <c r="BL597" i="13"/>
  <c r="AY598" i="13"/>
  <c r="BK598" i="13"/>
  <c r="BL598" i="13"/>
  <c r="AY599" i="13"/>
  <c r="BL599" i="13"/>
  <c r="AY600" i="13"/>
  <c r="BK600" i="13"/>
  <c r="BL600" i="13"/>
  <c r="AY601" i="13"/>
  <c r="BL601" i="13"/>
  <c r="AY602" i="13"/>
  <c r="BK602" i="13"/>
  <c r="BJ602" i="13"/>
  <c r="BI602" i="13"/>
  <c r="BH602" i="13"/>
  <c r="BG602" i="13"/>
  <c r="BF602" i="13"/>
  <c r="BE602" i="13"/>
  <c r="BD602" i="13"/>
  <c r="BC602" i="13"/>
  <c r="BL602" i="13"/>
  <c r="AY603" i="13"/>
  <c r="BK603" i="13"/>
  <c r="BJ603" i="13"/>
  <c r="BI603" i="13"/>
  <c r="BL603" i="13"/>
  <c r="AY604" i="13"/>
  <c r="BK604" i="13"/>
  <c r="BL604" i="13"/>
  <c r="AY605" i="13"/>
  <c r="BL605" i="13"/>
  <c r="AY606" i="13"/>
  <c r="BL606" i="13"/>
  <c r="AY607" i="13"/>
  <c r="BK607" i="13"/>
  <c r="BL607" i="13"/>
  <c r="BJ607" i="13"/>
  <c r="BI607" i="13"/>
  <c r="BH607" i="13"/>
  <c r="BG607" i="13"/>
  <c r="AY608" i="13"/>
  <c r="BL608" i="13"/>
  <c r="AY609" i="13"/>
  <c r="BJ609" i="13"/>
  <c r="BI609" i="13"/>
  <c r="BH609" i="13"/>
  <c r="BG609" i="13"/>
  <c r="BF609" i="13"/>
  <c r="BE609" i="13"/>
  <c r="BD609" i="13"/>
  <c r="BC609" i="13"/>
  <c r="BK609" i="13"/>
  <c r="BL609" i="13"/>
  <c r="AY610" i="13"/>
  <c r="BK610" i="13"/>
  <c r="BL610" i="13"/>
  <c r="BJ610" i="13"/>
  <c r="AY611" i="13"/>
  <c r="BL611" i="13"/>
  <c r="BK611" i="13"/>
  <c r="AY612" i="13"/>
  <c r="BL612" i="13"/>
  <c r="AY613" i="13"/>
  <c r="BK613" i="13"/>
  <c r="BJ613" i="13"/>
  <c r="BI613" i="13"/>
  <c r="BL613" i="13"/>
  <c r="AY614" i="13"/>
  <c r="BL614" i="13"/>
  <c r="AY615" i="13"/>
  <c r="BK615" i="13"/>
  <c r="BL615" i="13"/>
  <c r="BJ615" i="13"/>
  <c r="BI615" i="13"/>
  <c r="BH615" i="13"/>
  <c r="BG615" i="13"/>
  <c r="AY616" i="13"/>
  <c r="BL616" i="13"/>
  <c r="AY617" i="13"/>
  <c r="BJ617" i="13"/>
  <c r="BI617" i="13"/>
  <c r="BH617" i="13"/>
  <c r="BG617" i="13"/>
  <c r="BF617" i="13"/>
  <c r="BE617" i="13"/>
  <c r="BD617" i="13"/>
  <c r="BC617" i="13"/>
  <c r="BK617" i="13"/>
  <c r="BL617" i="13"/>
  <c r="AY618" i="13"/>
  <c r="BK618" i="13"/>
  <c r="BL618" i="13"/>
  <c r="BJ618" i="13"/>
  <c r="AY619" i="13"/>
  <c r="BL619" i="13"/>
  <c r="BK619" i="13"/>
  <c r="AY620" i="13"/>
  <c r="BL620" i="13"/>
  <c r="AY621" i="13"/>
  <c r="BK621" i="13"/>
  <c r="BJ621" i="13"/>
  <c r="BI621" i="13"/>
  <c r="BL621" i="13"/>
  <c r="BH621" i="13"/>
  <c r="BG621" i="13"/>
  <c r="BF621" i="13"/>
  <c r="BE621" i="13"/>
  <c r="BD621" i="13"/>
  <c r="BC621" i="13"/>
  <c r="AY622" i="13"/>
  <c r="BL622" i="13"/>
  <c r="AY623" i="13"/>
  <c r="BK623" i="13"/>
  <c r="BL623" i="13"/>
  <c r="BJ623" i="13"/>
  <c r="BI623" i="13"/>
  <c r="BH623" i="13"/>
  <c r="BG623" i="13"/>
  <c r="AY624" i="13"/>
  <c r="BL624" i="13"/>
  <c r="AY625" i="13"/>
  <c r="BJ625" i="13"/>
  <c r="BI625" i="13"/>
  <c r="BH625" i="13"/>
  <c r="BG625" i="13"/>
  <c r="BF625" i="13"/>
  <c r="BE625" i="13"/>
  <c r="BD625" i="13"/>
  <c r="BC625" i="13"/>
  <c r="BK625" i="13"/>
  <c r="BL625" i="13"/>
  <c r="AY626" i="13"/>
  <c r="BK626" i="13"/>
  <c r="BL626" i="13"/>
  <c r="BJ626" i="13"/>
  <c r="AY627" i="13"/>
  <c r="BL627" i="13"/>
  <c r="BK627" i="13"/>
  <c r="AY628" i="13"/>
  <c r="BL628" i="13"/>
  <c r="AY629" i="13"/>
  <c r="BK629" i="13"/>
  <c r="BJ629" i="13"/>
  <c r="BI629" i="13"/>
  <c r="BL629" i="13"/>
  <c r="BH629" i="13"/>
  <c r="BG629" i="13"/>
  <c r="BF629" i="13"/>
  <c r="BE629" i="13"/>
  <c r="BD629" i="13"/>
  <c r="BC629" i="13"/>
  <c r="AY630" i="13"/>
  <c r="BL630" i="13"/>
  <c r="AY631" i="13"/>
  <c r="BK631" i="13"/>
  <c r="BL631" i="13"/>
  <c r="BJ631" i="13"/>
  <c r="BI631" i="13"/>
  <c r="BH631" i="13"/>
  <c r="BG631" i="13"/>
  <c r="AY632" i="13"/>
  <c r="BL632" i="13"/>
  <c r="AY633" i="13"/>
  <c r="BJ633" i="13"/>
  <c r="BI633" i="13"/>
  <c r="BH633" i="13"/>
  <c r="BG633" i="13"/>
  <c r="BF633" i="13"/>
  <c r="BE633" i="13"/>
  <c r="BD633" i="13"/>
  <c r="BC633" i="13"/>
  <c r="BK633" i="13"/>
  <c r="BL633" i="13"/>
  <c r="AY634" i="13"/>
  <c r="BK634" i="13"/>
  <c r="BL634" i="13"/>
  <c r="BJ634" i="13"/>
  <c r="AY635" i="13"/>
  <c r="BL635" i="13"/>
  <c r="BK635" i="13"/>
  <c r="AY636" i="13"/>
  <c r="BL636" i="13"/>
  <c r="AY637" i="13"/>
  <c r="BK637" i="13"/>
  <c r="BJ637" i="13"/>
  <c r="BI637" i="13"/>
  <c r="BL637" i="13"/>
  <c r="AY638" i="13"/>
  <c r="BL638" i="13"/>
  <c r="AY639" i="13"/>
  <c r="BK639" i="13"/>
  <c r="BL639" i="13"/>
  <c r="BJ639" i="13"/>
  <c r="BI639" i="13"/>
  <c r="BH639" i="13"/>
  <c r="BG639" i="13"/>
  <c r="AY640" i="13"/>
  <c r="BL640" i="13"/>
  <c r="AY641" i="13"/>
  <c r="BJ641" i="13"/>
  <c r="BI641" i="13"/>
  <c r="BH641" i="13"/>
  <c r="BG641" i="13"/>
  <c r="BF641" i="13"/>
  <c r="BE641" i="13"/>
  <c r="BD641" i="13"/>
  <c r="BC641" i="13"/>
  <c r="BK641" i="13"/>
  <c r="BL641" i="13"/>
  <c r="AY642" i="13"/>
  <c r="BK642" i="13"/>
  <c r="BL642" i="13"/>
  <c r="BJ642" i="13"/>
  <c r="AY643" i="13"/>
  <c r="BL643" i="13"/>
  <c r="BK643" i="13"/>
  <c r="AY644" i="13"/>
  <c r="BL644" i="13"/>
  <c r="AY645" i="13"/>
  <c r="BK645" i="13"/>
  <c r="BJ645" i="13"/>
  <c r="BI645" i="13"/>
  <c r="BL645" i="13"/>
  <c r="AY646" i="13"/>
  <c r="BL646" i="13"/>
  <c r="AY647" i="13"/>
  <c r="BK647" i="13"/>
  <c r="BL647" i="13"/>
  <c r="BJ647" i="13"/>
  <c r="BI647" i="13"/>
  <c r="BH647" i="13"/>
  <c r="BG647" i="13"/>
  <c r="AY648" i="13"/>
  <c r="BL648" i="13"/>
  <c r="AY649" i="13"/>
  <c r="BJ649" i="13"/>
  <c r="BI649" i="13"/>
  <c r="BH649" i="13"/>
  <c r="BG649" i="13"/>
  <c r="BF649" i="13"/>
  <c r="BE649" i="13"/>
  <c r="BD649" i="13"/>
  <c r="BC649" i="13"/>
  <c r="BK649" i="13"/>
  <c r="BL649" i="13"/>
  <c r="AY650" i="13"/>
  <c r="BK650" i="13"/>
  <c r="BL650" i="13"/>
  <c r="BJ650" i="13"/>
  <c r="AY651" i="13"/>
  <c r="BL651" i="13"/>
  <c r="BK651" i="13"/>
  <c r="AY652" i="13"/>
  <c r="BL652" i="13"/>
  <c r="AY653" i="13"/>
  <c r="BK653" i="13"/>
  <c r="BJ653" i="13"/>
  <c r="BI653" i="13"/>
  <c r="BL653" i="13"/>
  <c r="BH653" i="13"/>
  <c r="BG653" i="13"/>
  <c r="BF653" i="13"/>
  <c r="BE653" i="13"/>
  <c r="BD653" i="13"/>
  <c r="BC653" i="13"/>
  <c r="AY654" i="13"/>
  <c r="BL654" i="13"/>
  <c r="AY655" i="13"/>
  <c r="BK655" i="13"/>
  <c r="BL655" i="13"/>
  <c r="BJ655" i="13"/>
  <c r="BI655" i="13"/>
  <c r="BH655" i="13"/>
  <c r="BG655" i="13"/>
  <c r="AY656" i="13"/>
  <c r="BL656" i="13"/>
  <c r="AY657" i="13"/>
  <c r="BJ657" i="13"/>
  <c r="BI657" i="13"/>
  <c r="BH657" i="13"/>
  <c r="BG657" i="13"/>
  <c r="BF657" i="13"/>
  <c r="BE657" i="13"/>
  <c r="BD657" i="13"/>
  <c r="BC657" i="13"/>
  <c r="BK657" i="13"/>
  <c r="BL657" i="13"/>
  <c r="AY658" i="13"/>
  <c r="BK658" i="13"/>
  <c r="BL658" i="13"/>
  <c r="BJ658" i="13"/>
  <c r="AY659" i="13"/>
  <c r="BL659" i="13"/>
  <c r="BK659" i="13"/>
  <c r="AY660" i="13"/>
  <c r="BL660" i="13"/>
  <c r="AY661" i="13"/>
  <c r="BK661" i="13"/>
  <c r="BJ661" i="13"/>
  <c r="BI661" i="13"/>
  <c r="BL661" i="13"/>
  <c r="BH661" i="13"/>
  <c r="BG661" i="13"/>
  <c r="BF661" i="13"/>
  <c r="BE661" i="13"/>
  <c r="BD661" i="13"/>
  <c r="BC661" i="13"/>
  <c r="AY662" i="13"/>
  <c r="BL662" i="13"/>
  <c r="AY663" i="13"/>
  <c r="BK663" i="13"/>
  <c r="BL663" i="13"/>
  <c r="BJ663" i="13"/>
  <c r="BI663" i="13"/>
  <c r="BH663" i="13"/>
  <c r="BG663" i="13"/>
  <c r="AY664" i="13"/>
  <c r="BL664" i="13"/>
  <c r="AY665" i="13"/>
  <c r="BJ665" i="13"/>
  <c r="BI665" i="13"/>
  <c r="BH665" i="13"/>
  <c r="BG665" i="13"/>
  <c r="BF665" i="13"/>
  <c r="BE665" i="13"/>
  <c r="BD665" i="13"/>
  <c r="BC665" i="13"/>
  <c r="BK665" i="13"/>
  <c r="BL665" i="13"/>
  <c r="AY666" i="13"/>
  <c r="BK666" i="13"/>
  <c r="BL666" i="13"/>
  <c r="BJ666" i="13"/>
  <c r="AY667" i="13"/>
  <c r="BL667" i="13"/>
  <c r="BK667" i="13"/>
  <c r="AY668" i="13"/>
  <c r="BL668" i="13"/>
  <c r="AY669" i="13"/>
  <c r="BK669" i="13"/>
  <c r="BJ669" i="13"/>
  <c r="BI669" i="13"/>
  <c r="BL669" i="13"/>
  <c r="AY670" i="13"/>
  <c r="BL670" i="13"/>
  <c r="AY671" i="13"/>
  <c r="BK671" i="13"/>
  <c r="BL671" i="13"/>
  <c r="BJ671" i="13"/>
  <c r="BI671" i="13"/>
  <c r="BH671" i="13"/>
  <c r="BG671" i="13"/>
  <c r="AY672" i="13"/>
  <c r="BL672" i="13"/>
  <c r="AY673" i="13"/>
  <c r="BJ673" i="13"/>
  <c r="BI673" i="13"/>
  <c r="BH673" i="13"/>
  <c r="BG673" i="13"/>
  <c r="BF673" i="13"/>
  <c r="BE673" i="13"/>
  <c r="BD673" i="13"/>
  <c r="BC673" i="13"/>
  <c r="BK673" i="13"/>
  <c r="BL673" i="13"/>
  <c r="AY674" i="13"/>
  <c r="BK674" i="13"/>
  <c r="BL674" i="13"/>
  <c r="BJ674" i="13"/>
  <c r="AY675" i="13"/>
  <c r="BL675" i="13"/>
  <c r="BK675" i="13"/>
  <c r="AY676" i="13"/>
  <c r="BL676" i="13"/>
  <c r="AY677" i="13"/>
  <c r="BK677" i="13"/>
  <c r="BJ677" i="13"/>
  <c r="BI677" i="13"/>
  <c r="BL677" i="13"/>
  <c r="AY678" i="13"/>
  <c r="BL678" i="13"/>
  <c r="AY679" i="13"/>
  <c r="BK679" i="13"/>
  <c r="BL679" i="13"/>
  <c r="BJ679" i="13"/>
  <c r="BI679" i="13"/>
  <c r="BH679" i="13"/>
  <c r="BG679" i="13"/>
  <c r="AY680" i="13"/>
  <c r="BL680" i="13"/>
  <c r="AY681" i="13"/>
  <c r="BJ681" i="13"/>
  <c r="BI681" i="13"/>
  <c r="BK681" i="13"/>
  <c r="BL681" i="13"/>
  <c r="BH681" i="13"/>
  <c r="BG681" i="13"/>
  <c r="BF681" i="13"/>
  <c r="BE681" i="13"/>
  <c r="BD681" i="13"/>
  <c r="BC681" i="13"/>
  <c r="AY682" i="13"/>
  <c r="BK682" i="13"/>
  <c r="BL682" i="13"/>
  <c r="BJ682" i="13"/>
  <c r="AY683" i="13"/>
  <c r="BL683" i="13"/>
  <c r="BK683" i="13"/>
  <c r="AY684" i="13"/>
  <c r="BL684" i="13"/>
  <c r="AY685" i="13"/>
  <c r="BK685" i="13"/>
  <c r="BJ685" i="13"/>
  <c r="BI685" i="13"/>
  <c r="BH685" i="13"/>
  <c r="BG685" i="13"/>
  <c r="BF685" i="13"/>
  <c r="BE685" i="13"/>
  <c r="BD685" i="13"/>
  <c r="BC685" i="13"/>
  <c r="BL685" i="13"/>
  <c r="AY686" i="13"/>
  <c r="BL686" i="13"/>
  <c r="AY687" i="13"/>
  <c r="BK687" i="13"/>
  <c r="BL687" i="13"/>
  <c r="BJ687" i="13"/>
  <c r="BI687" i="13"/>
  <c r="BH687" i="13"/>
  <c r="BG687" i="13"/>
  <c r="AY688" i="13"/>
  <c r="BL688" i="13"/>
  <c r="AY689" i="13"/>
  <c r="BJ689" i="13"/>
  <c r="BI689" i="13"/>
  <c r="BK689" i="13"/>
  <c r="BL689" i="13"/>
  <c r="AY690" i="13"/>
  <c r="BK690" i="13"/>
  <c r="BL690" i="13"/>
  <c r="BJ690" i="13"/>
  <c r="AY691" i="13"/>
  <c r="BL691" i="13"/>
  <c r="BK691" i="13"/>
  <c r="AY692" i="13"/>
  <c r="BL692" i="13"/>
  <c r="AY693" i="13"/>
  <c r="BK693" i="13"/>
  <c r="BJ693" i="13"/>
  <c r="BI693" i="13"/>
  <c r="BH693" i="13"/>
  <c r="BG693" i="13"/>
  <c r="BF693" i="13"/>
  <c r="BE693" i="13"/>
  <c r="BD693" i="13"/>
  <c r="BC693" i="13"/>
  <c r="BL693" i="13"/>
  <c r="AY694" i="13"/>
  <c r="BL694" i="13"/>
  <c r="AY695" i="13"/>
  <c r="BK695" i="13"/>
  <c r="BL695" i="13"/>
  <c r="BJ695" i="13"/>
  <c r="BI695" i="13"/>
  <c r="BH695" i="13"/>
  <c r="BG695" i="13"/>
  <c r="AY696" i="13"/>
  <c r="BL696" i="13"/>
  <c r="AY697" i="13"/>
  <c r="BJ697" i="13"/>
  <c r="BI697" i="13"/>
  <c r="BK697" i="13"/>
  <c r="BL697" i="13"/>
  <c r="AY698" i="13"/>
  <c r="BK698" i="13"/>
  <c r="BL698" i="13"/>
  <c r="AY699" i="13"/>
  <c r="BL699" i="13"/>
  <c r="AY700" i="13"/>
  <c r="BL700" i="13"/>
  <c r="AY701" i="13"/>
  <c r="BK701" i="13"/>
  <c r="BJ701" i="13"/>
  <c r="BI701" i="13"/>
  <c r="BL701" i="13"/>
  <c r="AY702" i="13"/>
  <c r="BL702" i="13"/>
  <c r="AY703" i="13"/>
  <c r="BK703" i="13"/>
  <c r="BL703" i="13"/>
  <c r="BJ703" i="13"/>
  <c r="BI703" i="13"/>
  <c r="BH703" i="13"/>
  <c r="BG703" i="13"/>
  <c r="AY704" i="13"/>
  <c r="BL704" i="13"/>
  <c r="AY705" i="13"/>
  <c r="BK705" i="13"/>
  <c r="BJ705" i="13"/>
  <c r="BI705" i="13"/>
  <c r="BL705" i="13"/>
  <c r="AY706" i="13"/>
  <c r="BL706" i="13"/>
  <c r="AY707" i="13"/>
  <c r="BL707" i="13"/>
  <c r="AY708" i="13"/>
  <c r="BL708" i="13"/>
  <c r="AY709" i="13"/>
  <c r="BK709" i="13"/>
  <c r="BJ709" i="13"/>
  <c r="BI709" i="13"/>
  <c r="BL709" i="13"/>
  <c r="BH709" i="13"/>
  <c r="BG709" i="13"/>
  <c r="BF709" i="13"/>
  <c r="BE709" i="13"/>
  <c r="BD709" i="13"/>
  <c r="BC709" i="13"/>
  <c r="AY710" i="13"/>
  <c r="BL710" i="13"/>
  <c r="AY711" i="13"/>
  <c r="BI711" i="13"/>
  <c r="BH711" i="13"/>
  <c r="BG711" i="13"/>
  <c r="BK711" i="13"/>
  <c r="BL711" i="13"/>
  <c r="BJ711" i="13"/>
  <c r="AY712" i="13"/>
  <c r="BL712" i="13"/>
  <c r="AY713" i="13"/>
  <c r="BJ713" i="13"/>
  <c r="BI713" i="13"/>
  <c r="BK713" i="13"/>
  <c r="BL713" i="13"/>
  <c r="AY714" i="13"/>
  <c r="BL714" i="13"/>
  <c r="AY715" i="13"/>
  <c r="BL715" i="13"/>
  <c r="AY716" i="13"/>
  <c r="BL716" i="13"/>
  <c r="AY717" i="13"/>
  <c r="BK717" i="13"/>
  <c r="BJ717" i="13"/>
  <c r="BI717" i="13"/>
  <c r="BH717" i="13"/>
  <c r="BG717" i="13"/>
  <c r="BF717" i="13"/>
  <c r="BE717" i="13"/>
  <c r="BD717" i="13"/>
  <c r="BC717" i="13"/>
  <c r="BL717" i="13"/>
  <c r="AY718" i="13"/>
  <c r="BL718" i="13"/>
  <c r="AY719" i="13"/>
  <c r="BK719" i="13"/>
  <c r="BL719" i="13"/>
  <c r="AY720" i="13"/>
  <c r="BL720" i="13"/>
  <c r="AY721" i="13"/>
  <c r="BJ721" i="13"/>
  <c r="BI721" i="13"/>
  <c r="BK721" i="13"/>
  <c r="BL721" i="13"/>
  <c r="AY722" i="13"/>
  <c r="BL722" i="13"/>
  <c r="AY723" i="13"/>
  <c r="BL723" i="13"/>
  <c r="AY724" i="13"/>
  <c r="BL724" i="13"/>
  <c r="AY725" i="13"/>
  <c r="BK725" i="13"/>
  <c r="BJ725" i="13"/>
  <c r="BI725" i="13"/>
  <c r="BH725" i="13"/>
  <c r="BG725" i="13"/>
  <c r="BF725" i="13"/>
  <c r="BE725" i="13"/>
  <c r="BD725" i="13"/>
  <c r="BC725" i="13"/>
  <c r="BL725" i="13"/>
  <c r="AY726" i="13"/>
  <c r="BL726" i="13"/>
  <c r="AY727" i="13"/>
  <c r="BK727" i="13"/>
  <c r="BL727" i="13"/>
  <c r="BJ727" i="13"/>
  <c r="BI727" i="13"/>
  <c r="BH727" i="13"/>
  <c r="BG727" i="13"/>
  <c r="AY728" i="13"/>
  <c r="BL728" i="13"/>
  <c r="AY729" i="13"/>
  <c r="BK729" i="13"/>
  <c r="BJ729" i="13"/>
  <c r="BI729" i="13"/>
  <c r="BL729" i="13"/>
  <c r="AY730" i="13"/>
  <c r="BL730" i="13"/>
  <c r="AY731" i="13"/>
  <c r="BK731" i="13"/>
  <c r="BL731" i="13"/>
  <c r="AY732" i="13"/>
  <c r="BL732" i="13"/>
  <c r="AY733" i="13"/>
  <c r="BK733" i="13"/>
  <c r="BJ733" i="13"/>
  <c r="BI733" i="13"/>
  <c r="BH733" i="13"/>
  <c r="BG733" i="13"/>
  <c r="BF733" i="13"/>
  <c r="BE733" i="13"/>
  <c r="BD733" i="13"/>
  <c r="BC733" i="13"/>
  <c r="BL733" i="13"/>
  <c r="AY734" i="13"/>
  <c r="BL734" i="13"/>
  <c r="AY735" i="13"/>
  <c r="BK735" i="13"/>
  <c r="BL735" i="13"/>
  <c r="AY736" i="13"/>
  <c r="BL736" i="13"/>
  <c r="AY737" i="13"/>
  <c r="BJ737" i="13"/>
  <c r="BI737" i="13"/>
  <c r="BK737" i="13"/>
  <c r="BL737" i="13"/>
  <c r="AY738" i="13"/>
  <c r="BK738" i="13"/>
  <c r="BL738" i="13"/>
  <c r="AY739" i="13"/>
  <c r="BK739" i="13"/>
  <c r="BL739" i="13"/>
  <c r="AY740" i="13"/>
  <c r="BL740" i="13"/>
  <c r="AY741" i="13"/>
  <c r="BI741" i="13"/>
  <c r="BH741" i="13"/>
  <c r="BG741" i="13"/>
  <c r="BF741" i="13"/>
  <c r="BE741" i="13"/>
  <c r="BD741" i="13"/>
  <c r="BC741" i="13"/>
  <c r="BK741" i="13"/>
  <c r="BJ741" i="13"/>
  <c r="BL741" i="13"/>
  <c r="AY742" i="13"/>
  <c r="BL742" i="13"/>
  <c r="AY743" i="13"/>
  <c r="BK743" i="13"/>
  <c r="BL743" i="13"/>
  <c r="AY744" i="13"/>
  <c r="BL744" i="13"/>
  <c r="AY745" i="13"/>
  <c r="BI745" i="13"/>
  <c r="BJ745" i="13"/>
  <c r="BK745" i="13"/>
  <c r="BL745" i="13"/>
  <c r="AY746" i="13"/>
  <c r="BL746" i="13"/>
  <c r="AY747" i="13"/>
  <c r="BK747" i="13"/>
  <c r="BL747" i="13"/>
  <c r="AY748" i="13"/>
  <c r="BL748" i="13"/>
  <c r="AY749" i="13"/>
  <c r="BJ749" i="13"/>
  <c r="BI749" i="13"/>
  <c r="BH749" i="13"/>
  <c r="BG749" i="13"/>
  <c r="BF749" i="13"/>
  <c r="BE749" i="13"/>
  <c r="BD749" i="13"/>
  <c r="BC749" i="13"/>
  <c r="BK749" i="13"/>
  <c r="BL749" i="13"/>
  <c r="AY750" i="13"/>
  <c r="BJ750" i="13"/>
  <c r="BK750" i="13"/>
  <c r="BL750" i="13"/>
  <c r="AY751" i="13"/>
  <c r="BK751" i="13"/>
  <c r="BL751" i="13"/>
  <c r="AY752" i="13"/>
  <c r="BL752" i="13"/>
  <c r="AY753" i="13"/>
  <c r="BL753" i="13"/>
  <c r="AY754" i="13"/>
  <c r="BJ754" i="13"/>
  <c r="BI754" i="13"/>
  <c r="BH754" i="13"/>
  <c r="BG754" i="13"/>
  <c r="BF754" i="13"/>
  <c r="BE754" i="13"/>
  <c r="BD754" i="13"/>
  <c r="BC754" i="13"/>
  <c r="BK754" i="13"/>
  <c r="BL754" i="13"/>
  <c r="AY755" i="13"/>
  <c r="BK755" i="13"/>
  <c r="BL755" i="13"/>
  <c r="AY756" i="13"/>
  <c r="BL756" i="13"/>
  <c r="AY757" i="13"/>
  <c r="BL757" i="13"/>
  <c r="BK757" i="13"/>
  <c r="BJ757" i="13"/>
  <c r="BI757" i="13"/>
  <c r="AY758" i="13"/>
  <c r="BJ758" i="13"/>
  <c r="BI758" i="13"/>
  <c r="BK758" i="13"/>
  <c r="BL758" i="13"/>
  <c r="BH758" i="13"/>
  <c r="BG758" i="13"/>
  <c r="BF758" i="13"/>
  <c r="BE758" i="13"/>
  <c r="BD758" i="13"/>
  <c r="BC758" i="13"/>
  <c r="AY759" i="13"/>
  <c r="BK759" i="13"/>
  <c r="BL759" i="13"/>
  <c r="AY760" i="13"/>
  <c r="BL760" i="13"/>
  <c r="AY761" i="13"/>
  <c r="BL761" i="13"/>
  <c r="AY762" i="13"/>
  <c r="BJ762" i="13"/>
  <c r="BI762" i="13"/>
  <c r="BH762" i="13"/>
  <c r="BG762" i="13"/>
  <c r="BF762" i="13"/>
  <c r="BE762" i="13"/>
  <c r="BD762" i="13"/>
  <c r="BC762" i="13"/>
  <c r="BK762" i="13"/>
  <c r="BL762" i="13"/>
  <c r="AY763" i="13"/>
  <c r="BK763" i="13"/>
  <c r="BL763" i="13"/>
  <c r="AY764" i="13"/>
  <c r="BL764" i="13"/>
  <c r="AY765" i="13"/>
  <c r="BL765" i="13"/>
  <c r="BK765" i="13"/>
  <c r="BJ765" i="13"/>
  <c r="BI765" i="13"/>
  <c r="AY766" i="13"/>
  <c r="BJ766" i="13"/>
  <c r="BI766" i="13"/>
  <c r="BK766" i="13"/>
  <c r="BL766" i="13"/>
  <c r="AY767" i="13"/>
  <c r="BK767" i="13"/>
  <c r="BL767" i="13"/>
  <c r="AY768" i="13"/>
  <c r="BL768" i="13"/>
  <c r="AY769" i="13"/>
  <c r="BL769" i="13"/>
  <c r="AY770" i="13"/>
  <c r="BJ770" i="13"/>
  <c r="BI770" i="13"/>
  <c r="BH770" i="13"/>
  <c r="BG770" i="13"/>
  <c r="BF770" i="13"/>
  <c r="BE770" i="13"/>
  <c r="BD770" i="13"/>
  <c r="BC770" i="13"/>
  <c r="BK770" i="13"/>
  <c r="BL770" i="13"/>
  <c r="AY771" i="13"/>
  <c r="BK771" i="13"/>
  <c r="BL771" i="13"/>
  <c r="AY772" i="13"/>
  <c r="BL772" i="13"/>
  <c r="AY773" i="13"/>
  <c r="BL773" i="13"/>
  <c r="BK773" i="13"/>
  <c r="BJ773" i="13"/>
  <c r="BI773" i="13"/>
  <c r="AY774" i="13"/>
  <c r="BJ774" i="13"/>
  <c r="BI774" i="13"/>
  <c r="BK774" i="13"/>
  <c r="BL774" i="13"/>
  <c r="BH774" i="13"/>
  <c r="BG774" i="13"/>
  <c r="BF774" i="13"/>
  <c r="BE774" i="13"/>
  <c r="BD774" i="13"/>
  <c r="BC774" i="13"/>
  <c r="AY775" i="13"/>
  <c r="BK775" i="13"/>
  <c r="BL775" i="13"/>
  <c r="AY776" i="13"/>
  <c r="BL776" i="13"/>
  <c r="AY777" i="13"/>
  <c r="BL777" i="13"/>
  <c r="AY778" i="13"/>
  <c r="BJ778" i="13"/>
  <c r="BI778" i="13"/>
  <c r="BH778" i="13"/>
  <c r="BG778" i="13"/>
  <c r="BF778" i="13"/>
  <c r="BE778" i="13"/>
  <c r="BD778" i="13"/>
  <c r="BC778" i="13"/>
  <c r="BK778" i="13"/>
  <c r="BL778" i="13"/>
  <c r="AY779" i="13"/>
  <c r="BK779" i="13"/>
  <c r="BL779" i="13"/>
  <c r="AY780" i="13"/>
  <c r="BL780" i="13"/>
  <c r="AY781" i="13"/>
  <c r="BL781" i="13"/>
  <c r="BK781" i="13"/>
  <c r="BJ781" i="13"/>
  <c r="BI781" i="13"/>
  <c r="AY782" i="13"/>
  <c r="BJ782" i="13"/>
  <c r="BI782" i="13"/>
  <c r="BK782" i="13"/>
  <c r="BL782" i="13"/>
  <c r="AY783" i="13"/>
  <c r="BK783" i="13"/>
  <c r="BL783" i="13"/>
  <c r="AY784" i="13"/>
  <c r="BL784" i="13"/>
  <c r="AY785" i="13"/>
  <c r="BL785" i="13"/>
  <c r="AY786" i="13"/>
  <c r="BJ786" i="13"/>
  <c r="BI786" i="13"/>
  <c r="BH786" i="13"/>
  <c r="BG786" i="13"/>
  <c r="BF786" i="13"/>
  <c r="BE786" i="13"/>
  <c r="BD786" i="13"/>
  <c r="BC786" i="13"/>
  <c r="BK786" i="13"/>
  <c r="BL786" i="13"/>
  <c r="AY787" i="13"/>
  <c r="BK787" i="13"/>
  <c r="BL787" i="13"/>
  <c r="AY788" i="13"/>
  <c r="BL788" i="13"/>
  <c r="AY789" i="13"/>
  <c r="BL789" i="13"/>
  <c r="BK789" i="13"/>
  <c r="BJ789" i="13"/>
  <c r="BI789" i="13"/>
  <c r="AY790" i="13"/>
  <c r="BJ790" i="13"/>
  <c r="BI790" i="13"/>
  <c r="BK790" i="13"/>
  <c r="BL790" i="13"/>
  <c r="BH790" i="13"/>
  <c r="BG790" i="13"/>
  <c r="BF790" i="13"/>
  <c r="BE790" i="13"/>
  <c r="BD790" i="13"/>
  <c r="BC790" i="13"/>
  <c r="AY791" i="13"/>
  <c r="BK791" i="13"/>
  <c r="BL791" i="13"/>
  <c r="AY792" i="13"/>
  <c r="BL792" i="13"/>
  <c r="AY793" i="13"/>
  <c r="BL793" i="13"/>
  <c r="AY794" i="13"/>
  <c r="BJ794" i="13"/>
  <c r="BI794" i="13"/>
  <c r="BH794" i="13"/>
  <c r="BG794" i="13"/>
  <c r="BF794" i="13"/>
  <c r="BE794" i="13"/>
  <c r="BD794" i="13"/>
  <c r="BC794" i="13"/>
  <c r="BK794" i="13"/>
  <c r="BL794" i="13"/>
  <c r="AY795" i="13"/>
  <c r="BK795" i="13"/>
  <c r="BL795" i="13"/>
  <c r="AY796" i="13"/>
  <c r="BL796" i="13"/>
  <c r="AY797" i="13"/>
  <c r="BL797" i="13"/>
  <c r="BK797" i="13"/>
  <c r="BJ797" i="13"/>
  <c r="BI797" i="13"/>
  <c r="BH797" i="13"/>
  <c r="AY798" i="13"/>
  <c r="BJ798" i="13"/>
  <c r="BI798" i="13"/>
  <c r="BK798" i="13"/>
  <c r="BL798" i="13"/>
  <c r="AY799" i="13"/>
  <c r="BK799" i="13"/>
  <c r="BL799" i="13"/>
  <c r="AY800" i="13"/>
  <c r="BL800" i="13"/>
  <c r="AY801" i="13"/>
  <c r="BL801" i="13"/>
  <c r="AY802" i="13"/>
  <c r="BJ802" i="13"/>
  <c r="BI802" i="13"/>
  <c r="BH802" i="13"/>
  <c r="BG802" i="13"/>
  <c r="BF802" i="13"/>
  <c r="BE802" i="13"/>
  <c r="BD802" i="13"/>
  <c r="BC802" i="13"/>
  <c r="BK802" i="13"/>
  <c r="BL802" i="13"/>
  <c r="AY803" i="13"/>
  <c r="BK803" i="13"/>
  <c r="BL803" i="13"/>
  <c r="AY804" i="13"/>
  <c r="BL804" i="13"/>
  <c r="AY805" i="13"/>
  <c r="BL805" i="13"/>
  <c r="BK805" i="13"/>
  <c r="BJ805" i="13"/>
  <c r="BI805" i="13"/>
  <c r="BH805" i="13"/>
  <c r="AY806" i="13"/>
  <c r="BJ806" i="13"/>
  <c r="BI806" i="13"/>
  <c r="BK806" i="13"/>
  <c r="BL806" i="13"/>
  <c r="BH806" i="13"/>
  <c r="BG806" i="13"/>
  <c r="BF806" i="13"/>
  <c r="BE806" i="13"/>
  <c r="BD806" i="13"/>
  <c r="BC806" i="13"/>
  <c r="AY807" i="13"/>
  <c r="BK807" i="13"/>
  <c r="BL807" i="13"/>
  <c r="AY808" i="13"/>
  <c r="BL808" i="13"/>
  <c r="AY809" i="13"/>
  <c r="BL809" i="13"/>
  <c r="AY810" i="13"/>
  <c r="BJ810" i="13"/>
  <c r="BI810" i="13"/>
  <c r="BH810" i="13"/>
  <c r="BG810" i="13"/>
  <c r="BF810" i="13"/>
  <c r="BE810" i="13"/>
  <c r="BD810" i="13"/>
  <c r="BC810" i="13"/>
  <c r="BK810" i="13"/>
  <c r="BL810" i="13"/>
  <c r="AY811" i="13"/>
  <c r="BK811" i="13"/>
  <c r="BL811" i="13"/>
  <c r="AY812" i="13"/>
  <c r="BL812" i="13"/>
  <c r="AY813" i="13"/>
  <c r="BL813" i="13"/>
  <c r="BK813" i="13"/>
  <c r="BJ813" i="13"/>
  <c r="BI813" i="13"/>
  <c r="BH813" i="13"/>
  <c r="AY814" i="13"/>
  <c r="BJ814" i="13"/>
  <c r="BI814" i="13"/>
  <c r="BK814" i="13"/>
  <c r="BL814" i="13"/>
  <c r="AY815" i="13"/>
  <c r="BK815" i="13"/>
  <c r="BL815" i="13"/>
  <c r="AY816" i="13"/>
  <c r="BL816" i="13"/>
  <c r="AY817" i="13"/>
  <c r="BL817" i="13"/>
  <c r="AY818" i="13"/>
  <c r="BJ818" i="13"/>
  <c r="BI818" i="13"/>
  <c r="BH818" i="13"/>
  <c r="BG818" i="13"/>
  <c r="BF818" i="13"/>
  <c r="BE818" i="13"/>
  <c r="BD818" i="13"/>
  <c r="BC818" i="13"/>
  <c r="BK818" i="13"/>
  <c r="BL818" i="13"/>
  <c r="AY819" i="13"/>
  <c r="BK819" i="13"/>
  <c r="BL819" i="13"/>
  <c r="AY820" i="13"/>
  <c r="BL820" i="13"/>
  <c r="AY821" i="13"/>
  <c r="BL821" i="13"/>
  <c r="BK821" i="13"/>
  <c r="BJ821" i="13"/>
  <c r="BI821" i="13"/>
  <c r="BH821" i="13"/>
  <c r="AY822" i="13"/>
  <c r="BJ822" i="13"/>
  <c r="BI822" i="13"/>
  <c r="BK822" i="13"/>
  <c r="BL822" i="13"/>
  <c r="BH822" i="13"/>
  <c r="BG822" i="13"/>
  <c r="BF822" i="13"/>
  <c r="BE822" i="13"/>
  <c r="BD822" i="13"/>
  <c r="BC822" i="13"/>
  <c r="AY823" i="13"/>
  <c r="BK823" i="13"/>
  <c r="BL823" i="13"/>
  <c r="AY824" i="13"/>
  <c r="BL824" i="13"/>
  <c r="AY825" i="13"/>
  <c r="BL825" i="13"/>
  <c r="AY826" i="13"/>
  <c r="BJ826" i="13"/>
  <c r="BI826" i="13"/>
  <c r="BH826" i="13"/>
  <c r="BG826" i="13"/>
  <c r="BF826" i="13"/>
  <c r="BE826" i="13"/>
  <c r="BD826" i="13"/>
  <c r="BC826" i="13"/>
  <c r="BK826" i="13"/>
  <c r="BL826" i="13"/>
  <c r="AY827" i="13"/>
  <c r="BK827" i="13"/>
  <c r="BL827" i="13"/>
  <c r="AY828" i="13"/>
  <c r="BL828" i="13"/>
  <c r="AY829" i="13"/>
  <c r="BL829" i="13"/>
  <c r="BK829" i="13"/>
  <c r="BJ829" i="13"/>
  <c r="BI829" i="13"/>
  <c r="BH829" i="13"/>
  <c r="AY830" i="13"/>
  <c r="BJ830" i="13"/>
  <c r="BI830" i="13"/>
  <c r="BK830" i="13"/>
  <c r="BL830" i="13"/>
  <c r="AY831" i="13"/>
  <c r="BK831" i="13"/>
  <c r="BL831" i="13"/>
  <c r="AY832" i="13"/>
  <c r="BL832" i="13"/>
  <c r="AY833" i="13"/>
  <c r="BL833" i="13"/>
  <c r="AY834" i="13"/>
  <c r="BJ834" i="13"/>
  <c r="BI834" i="13"/>
  <c r="BH834" i="13"/>
  <c r="BG834" i="13"/>
  <c r="BF834" i="13"/>
  <c r="BE834" i="13"/>
  <c r="BD834" i="13"/>
  <c r="BC834" i="13"/>
  <c r="BK834" i="13"/>
  <c r="BL834" i="13"/>
  <c r="AY835" i="13"/>
  <c r="BK835" i="13"/>
  <c r="BL835" i="13"/>
  <c r="AY836" i="13"/>
  <c r="BL836" i="13"/>
  <c r="AY837" i="13"/>
  <c r="BL837" i="13"/>
  <c r="BK837" i="13"/>
  <c r="BJ837" i="13"/>
  <c r="BI837" i="13"/>
  <c r="BH837" i="13"/>
  <c r="AY838" i="13"/>
  <c r="BJ838" i="13"/>
  <c r="BI838" i="13"/>
  <c r="BK838" i="13"/>
  <c r="BL838" i="13"/>
  <c r="BH838" i="13"/>
  <c r="BG838" i="13"/>
  <c r="BF838" i="13"/>
  <c r="BE838" i="13"/>
  <c r="BD838" i="13"/>
  <c r="BC838" i="13"/>
  <c r="AY839" i="13"/>
  <c r="BK839" i="13"/>
  <c r="BL839" i="13"/>
  <c r="AY840" i="13"/>
  <c r="BL840" i="13"/>
  <c r="AY841" i="13"/>
  <c r="BL841" i="13"/>
  <c r="AY842" i="13"/>
  <c r="BJ842" i="13"/>
  <c r="BI842" i="13"/>
  <c r="BH842" i="13"/>
  <c r="BG842" i="13"/>
  <c r="BF842" i="13"/>
  <c r="BE842" i="13"/>
  <c r="BD842" i="13"/>
  <c r="BC842" i="13"/>
  <c r="BK842" i="13"/>
  <c r="BL842" i="13"/>
  <c r="AY843" i="13"/>
  <c r="BK843" i="13"/>
  <c r="BL843" i="13"/>
  <c r="AY844" i="13"/>
  <c r="BL844" i="13"/>
  <c r="AY845" i="13"/>
  <c r="BL845" i="13"/>
  <c r="BK845" i="13"/>
  <c r="BJ845" i="13"/>
  <c r="BI845" i="13"/>
  <c r="BH845" i="13"/>
  <c r="AY846" i="13"/>
  <c r="BJ846" i="13"/>
  <c r="BI846" i="13"/>
  <c r="BK846" i="13"/>
  <c r="BL846" i="13"/>
  <c r="AY847" i="13"/>
  <c r="BK847" i="13"/>
  <c r="BL847" i="13"/>
  <c r="AY848" i="13"/>
  <c r="BL848" i="13"/>
  <c r="AY849" i="13"/>
  <c r="BL849" i="13"/>
  <c r="AY850" i="13"/>
  <c r="BJ850" i="13"/>
  <c r="BI850" i="13"/>
  <c r="BH850" i="13"/>
  <c r="BG850" i="13"/>
  <c r="BF850" i="13"/>
  <c r="BE850" i="13"/>
  <c r="BD850" i="13"/>
  <c r="BC850" i="13"/>
  <c r="BK850" i="13"/>
  <c r="BL850" i="13"/>
  <c r="AY851" i="13"/>
  <c r="BK851" i="13"/>
  <c r="BL851" i="13"/>
  <c r="AY852" i="13"/>
  <c r="BL852" i="13"/>
  <c r="AY853" i="13"/>
  <c r="BL853" i="13"/>
  <c r="BK853" i="13"/>
  <c r="BJ853" i="13"/>
  <c r="BI853" i="13"/>
  <c r="BH853" i="13"/>
  <c r="AY854" i="13"/>
  <c r="BJ854" i="13"/>
  <c r="BI854" i="13"/>
  <c r="BK854" i="13"/>
  <c r="BL854" i="13"/>
  <c r="BH854" i="13"/>
  <c r="BG854" i="13"/>
  <c r="BF854" i="13"/>
  <c r="BE854" i="13"/>
  <c r="BD854" i="13"/>
  <c r="BC854" i="13"/>
  <c r="AY855" i="13"/>
  <c r="BK855" i="13"/>
  <c r="BL855" i="13"/>
  <c r="AY856" i="13"/>
  <c r="BL856" i="13"/>
  <c r="AY857" i="13"/>
  <c r="BL857" i="13"/>
  <c r="AY858" i="13"/>
  <c r="BJ858" i="13"/>
  <c r="BI858" i="13"/>
  <c r="BH858" i="13"/>
  <c r="BG858" i="13"/>
  <c r="BF858" i="13"/>
  <c r="BE858" i="13"/>
  <c r="BD858" i="13"/>
  <c r="BC858" i="13"/>
  <c r="BK858" i="13"/>
  <c r="BL858" i="13"/>
  <c r="AY859" i="13"/>
  <c r="BK859" i="13"/>
  <c r="BL859" i="13"/>
  <c r="AY860" i="13"/>
  <c r="BL860" i="13"/>
  <c r="AY861" i="13"/>
  <c r="BL861" i="13"/>
  <c r="BK861" i="13"/>
  <c r="BJ861" i="13"/>
  <c r="BI861" i="13"/>
  <c r="BH861" i="13"/>
  <c r="AY862" i="13"/>
  <c r="BJ862" i="13"/>
  <c r="BI862" i="13"/>
  <c r="BK862" i="13"/>
  <c r="BL862" i="13"/>
  <c r="D9" i="2"/>
  <c r="E9" i="2"/>
  <c r="D11" i="2"/>
  <c r="D12" i="2"/>
  <c r="D16" i="2" s="1"/>
  <c r="D19" i="2" s="1"/>
  <c r="D13" i="2"/>
  <c r="C17" i="2"/>
  <c r="E21" i="2"/>
  <c r="F21" i="2"/>
  <c r="G21" i="2"/>
  <c r="H21" i="2"/>
  <c r="Q21" i="2"/>
  <c r="E22" i="2"/>
  <c r="F22" i="2"/>
  <c r="G22" i="2"/>
  <c r="H22" i="2"/>
  <c r="Q22" i="2"/>
  <c r="E23" i="2"/>
  <c r="F23" i="2"/>
  <c r="Q23" i="2"/>
  <c r="E24" i="2"/>
  <c r="F24" i="2"/>
  <c r="Q24" i="2"/>
  <c r="E25" i="2"/>
  <c r="F25" i="2"/>
  <c r="G25" i="2"/>
  <c r="I25" i="2"/>
  <c r="Q25" i="2"/>
  <c r="E26" i="2"/>
  <c r="F26" i="2"/>
  <c r="Q26" i="2"/>
  <c r="E27" i="2"/>
  <c r="F27" i="2"/>
  <c r="Q27" i="2"/>
  <c r="E28" i="2"/>
  <c r="F28" i="2"/>
  <c r="Q28" i="2"/>
  <c r="E29" i="2"/>
  <c r="F29" i="2"/>
  <c r="G29" i="2"/>
  <c r="I29" i="2"/>
  <c r="Q29" i="2"/>
  <c r="E30" i="2"/>
  <c r="F30" i="2"/>
  <c r="Q30" i="2"/>
  <c r="E31" i="2"/>
  <c r="F31" i="2"/>
  <c r="Q31" i="2"/>
  <c r="E32" i="2"/>
  <c r="F32" i="2"/>
  <c r="G32" i="2"/>
  <c r="J32" i="2"/>
  <c r="Q32" i="2"/>
  <c r="E33" i="2"/>
  <c r="F33" i="2"/>
  <c r="Q33" i="2"/>
  <c r="E34" i="2"/>
  <c r="F34" i="2"/>
  <c r="Q34" i="2"/>
  <c r="E35" i="2"/>
  <c r="F35" i="2"/>
  <c r="Q35" i="2"/>
  <c r="D9" i="4"/>
  <c r="E9" i="4"/>
  <c r="D11" i="4"/>
  <c r="D12" i="4"/>
  <c r="P34" i="4" s="1"/>
  <c r="R34" i="4" s="1"/>
  <c r="T34" i="4" s="1"/>
  <c r="D13" i="4"/>
  <c r="C17" i="4"/>
  <c r="E21" i="4"/>
  <c r="F21" i="4"/>
  <c r="I21" i="4"/>
  <c r="Q21" i="4"/>
  <c r="S21" i="4"/>
  <c r="E22" i="4"/>
  <c r="F22" i="4"/>
  <c r="G22" i="4"/>
  <c r="I22" i="4"/>
  <c r="Q22" i="4"/>
  <c r="S22" i="4"/>
  <c r="E23" i="4"/>
  <c r="F23" i="4"/>
  <c r="Q23" i="4"/>
  <c r="S23" i="4"/>
  <c r="E24" i="4"/>
  <c r="F24" i="4"/>
  <c r="G24" i="4"/>
  <c r="I24" i="4"/>
  <c r="Q24" i="4"/>
  <c r="S24" i="4"/>
  <c r="E25" i="4"/>
  <c r="F25" i="4"/>
  <c r="Q25" i="4"/>
  <c r="S25" i="4"/>
  <c r="E26" i="4"/>
  <c r="F26" i="4"/>
  <c r="G26" i="4"/>
  <c r="I26" i="4"/>
  <c r="Q26" i="4"/>
  <c r="S26" i="4"/>
  <c r="E27" i="4"/>
  <c r="F27" i="4"/>
  <c r="Q27" i="4"/>
  <c r="S27" i="4"/>
  <c r="E28" i="4"/>
  <c r="F28" i="4"/>
  <c r="G28" i="4"/>
  <c r="I28" i="4"/>
  <c r="Q28" i="4"/>
  <c r="S28" i="4"/>
  <c r="E29" i="4"/>
  <c r="F29" i="4"/>
  <c r="Q29" i="4"/>
  <c r="S29" i="4"/>
  <c r="E30" i="4"/>
  <c r="F30" i="4"/>
  <c r="G30" i="4"/>
  <c r="J30" i="4"/>
  <c r="Q30" i="4"/>
  <c r="S30" i="4"/>
  <c r="E31" i="4"/>
  <c r="F31" i="4"/>
  <c r="Q31" i="4"/>
  <c r="S31" i="4"/>
  <c r="E32" i="4"/>
  <c r="F32" i="4"/>
  <c r="G32" i="4"/>
  <c r="K32" i="4"/>
  <c r="Q32" i="4"/>
  <c r="S32" i="4"/>
  <c r="E33" i="4"/>
  <c r="F33" i="4"/>
  <c r="Q33" i="4"/>
  <c r="S33" i="4"/>
  <c r="E34" i="4"/>
  <c r="F34" i="4"/>
  <c r="G34" i="4"/>
  <c r="I34" i="4"/>
  <c r="Q34" i="4"/>
  <c r="S34" i="4"/>
  <c r="E35" i="4"/>
  <c r="F35" i="4"/>
  <c r="Q35" i="4"/>
  <c r="S35" i="4"/>
  <c r="E36" i="4"/>
  <c r="F36" i="4"/>
  <c r="G36" i="4"/>
  <c r="I36" i="4"/>
  <c r="Q36" i="4"/>
  <c r="S36" i="4"/>
  <c r="E37" i="4"/>
  <c r="F37" i="4"/>
  <c r="Q37" i="4"/>
  <c r="S37" i="4"/>
  <c r="E38" i="4"/>
  <c r="F38" i="4"/>
  <c r="G38" i="4"/>
  <c r="I38" i="4"/>
  <c r="Q38" i="4"/>
  <c r="S38" i="4"/>
  <c r="E39" i="4"/>
  <c r="F39" i="4"/>
  <c r="Q39" i="4"/>
  <c r="S39" i="4"/>
  <c r="E40" i="4"/>
  <c r="F40" i="4"/>
  <c r="G40" i="4"/>
  <c r="I40" i="4"/>
  <c r="Q40" i="4"/>
  <c r="S40" i="4"/>
  <c r="E41" i="4"/>
  <c r="F41" i="4"/>
  <c r="Q41" i="4"/>
  <c r="S41" i="4"/>
  <c r="E42" i="4"/>
  <c r="F42" i="4"/>
  <c r="G42" i="4"/>
  <c r="I42" i="4"/>
  <c r="Q42" i="4"/>
  <c r="S42" i="4"/>
  <c r="E43" i="4"/>
  <c r="F43" i="4"/>
  <c r="Q43" i="4"/>
  <c r="S43" i="4"/>
  <c r="E44" i="4"/>
  <c r="F44" i="4"/>
  <c r="G44" i="4"/>
  <c r="Q44" i="4"/>
  <c r="S44" i="4"/>
  <c r="E45" i="4"/>
  <c r="F45" i="4"/>
  <c r="Q45" i="4"/>
  <c r="S45" i="4"/>
  <c r="E46" i="4"/>
  <c r="F46" i="4"/>
  <c r="G46" i="4"/>
  <c r="K46" i="4"/>
  <c r="Q46" i="4"/>
  <c r="S46" i="4"/>
  <c r="E47" i="4"/>
  <c r="F47" i="4"/>
  <c r="Q47" i="4"/>
  <c r="S47" i="4"/>
  <c r="AR2" i="6"/>
  <c r="U3" i="6"/>
  <c r="AR7" i="6"/>
  <c r="AR3" i="6"/>
  <c r="U4" i="6"/>
  <c r="AR4" i="6"/>
  <c r="U5" i="6"/>
  <c r="AR5" i="6"/>
  <c r="U6" i="6"/>
  <c r="AR6" i="6"/>
  <c r="C7" i="6"/>
  <c r="U2" i="6"/>
  <c r="U7" i="6"/>
  <c r="C8" i="6"/>
  <c r="U14" i="6"/>
  <c r="U8" i="6"/>
  <c r="AR8" i="6"/>
  <c r="D9" i="6"/>
  <c r="E9" i="6"/>
  <c r="U9" i="6"/>
  <c r="Y9" i="6"/>
  <c r="AR9" i="6"/>
  <c r="AR10" i="6"/>
  <c r="D11" i="6"/>
  <c r="D15" i="6" s="1"/>
  <c r="C19" i="6" s="1"/>
  <c r="AR11" i="6"/>
  <c r="D12" i="6"/>
  <c r="D16" i="6" s="1"/>
  <c r="D19" i="6" s="1"/>
  <c r="AR12" i="6"/>
  <c r="D13" i="6"/>
  <c r="U13" i="6"/>
  <c r="AR13" i="6"/>
  <c r="AR14" i="6"/>
  <c r="AR15" i="6"/>
  <c r="AR16" i="6"/>
  <c r="C17" i="6"/>
  <c r="AR17" i="6"/>
  <c r="AR18" i="6"/>
  <c r="AR19" i="6"/>
  <c r="AR20" i="6"/>
  <c r="E21" i="6"/>
  <c r="F21" i="6"/>
  <c r="Q21" i="6"/>
  <c r="Y21" i="6"/>
  <c r="AR21" i="6"/>
  <c r="Q22" i="6"/>
  <c r="AR22" i="6"/>
  <c r="Q23" i="6"/>
  <c r="AR23" i="6"/>
  <c r="E24" i="6"/>
  <c r="F24" i="6"/>
  <c r="G24" i="6"/>
  <c r="Q24" i="6"/>
  <c r="AR24" i="6"/>
  <c r="Q25" i="6"/>
  <c r="AR25" i="6"/>
  <c r="Q26" i="6"/>
  <c r="AR26" i="6"/>
  <c r="Q27" i="6"/>
  <c r="AR27" i="6"/>
  <c r="E28" i="6"/>
  <c r="F28" i="6"/>
  <c r="G28" i="6"/>
  <c r="Q28" i="6"/>
  <c r="AR28" i="6"/>
  <c r="E29" i="6"/>
  <c r="F29" i="6"/>
  <c r="G29" i="6"/>
  <c r="Q29" i="6"/>
  <c r="AR29" i="6"/>
  <c r="Q30" i="6"/>
  <c r="AR30" i="6"/>
  <c r="Q31" i="6"/>
  <c r="Y31" i="6"/>
  <c r="AR31" i="6"/>
  <c r="E32" i="6"/>
  <c r="F32" i="6"/>
  <c r="G32" i="6"/>
  <c r="Q32" i="6"/>
  <c r="Y32" i="6"/>
  <c r="AR32" i="6"/>
  <c r="Q33" i="6"/>
  <c r="Y33" i="6"/>
  <c r="AR33" i="6"/>
  <c r="E34" i="6"/>
  <c r="F34" i="6"/>
  <c r="G34" i="6"/>
  <c r="Q34" i="6"/>
  <c r="Y34" i="6"/>
  <c r="AR34" i="6"/>
  <c r="Q35" i="6"/>
  <c r="Y35" i="6"/>
  <c r="AR35" i="6"/>
  <c r="E36" i="6"/>
  <c r="F36" i="6"/>
  <c r="G36" i="6"/>
  <c r="Q36" i="6"/>
  <c r="Y36" i="6"/>
  <c r="AR36" i="6"/>
  <c r="Q37" i="6"/>
  <c r="Y37" i="6"/>
  <c r="AR37" i="6"/>
  <c r="E38" i="6"/>
  <c r="F38" i="6"/>
  <c r="G38" i="6"/>
  <c r="Q38" i="6"/>
  <c r="Y38" i="6"/>
  <c r="AR38" i="6"/>
  <c r="E39" i="6"/>
  <c r="F39" i="6"/>
  <c r="G39" i="6"/>
  <c r="Q39" i="6"/>
  <c r="Y39" i="6"/>
  <c r="AR39" i="6"/>
  <c r="E40" i="6"/>
  <c r="F40" i="6"/>
  <c r="G40" i="6"/>
  <c r="Q40" i="6"/>
  <c r="Y40" i="6"/>
  <c r="AR40" i="6"/>
  <c r="E41" i="6"/>
  <c r="F41" i="6"/>
  <c r="G41" i="6"/>
  <c r="Q41" i="6"/>
  <c r="Y41" i="6"/>
  <c r="AR41" i="6"/>
  <c r="E42" i="6"/>
  <c r="F42" i="6"/>
  <c r="G42" i="6"/>
  <c r="Q42" i="6"/>
  <c r="Y42" i="6"/>
  <c r="AR42" i="6"/>
  <c r="E43" i="6"/>
  <c r="F43" i="6"/>
  <c r="G43" i="6"/>
  <c r="Q43" i="6"/>
  <c r="Y43" i="6"/>
  <c r="AR43" i="6"/>
  <c r="E44" i="6"/>
  <c r="F44" i="6"/>
  <c r="G44" i="6"/>
  <c r="Q44" i="6"/>
  <c r="Y44" i="6"/>
  <c r="AR44" i="6"/>
  <c r="E45" i="6"/>
  <c r="F45" i="6"/>
  <c r="G45" i="6"/>
  <c r="Q45" i="6"/>
  <c r="Y45" i="6"/>
  <c r="AR45" i="6"/>
  <c r="E46" i="6"/>
  <c r="F46" i="6"/>
  <c r="G46" i="6"/>
  <c r="Q46" i="6"/>
  <c r="Y46" i="6"/>
  <c r="AR46" i="6"/>
  <c r="E47" i="6"/>
  <c r="F47" i="6"/>
  <c r="G47" i="6"/>
  <c r="Q47" i="6"/>
  <c r="Y47" i="6"/>
  <c r="AR47" i="6"/>
  <c r="E48" i="6"/>
  <c r="F48" i="6"/>
  <c r="G48" i="6"/>
  <c r="Q48" i="6"/>
  <c r="Y48" i="6"/>
  <c r="AR48" i="6"/>
  <c r="E49" i="6"/>
  <c r="F49" i="6"/>
  <c r="G49" i="6"/>
  <c r="Q49" i="6"/>
  <c r="Y49" i="6"/>
  <c r="AR49" i="6"/>
  <c r="E50" i="6"/>
  <c r="F50" i="6"/>
  <c r="G50" i="6"/>
  <c r="Q50" i="6"/>
  <c r="Y50" i="6"/>
  <c r="AR50" i="6"/>
  <c r="E51" i="6"/>
  <c r="F51" i="6"/>
  <c r="G51" i="6"/>
  <c r="Q51" i="6"/>
  <c r="Y51" i="6"/>
  <c r="AR51" i="6"/>
  <c r="E52" i="6"/>
  <c r="F52" i="6"/>
  <c r="G52" i="6"/>
  <c r="Q52" i="6"/>
  <c r="Y52" i="6"/>
  <c r="AR52" i="6"/>
  <c r="E53" i="6"/>
  <c r="F53" i="6"/>
  <c r="G53" i="6"/>
  <c r="Q53" i="6"/>
  <c r="Y53" i="6"/>
  <c r="AR53" i="6"/>
  <c r="E54" i="6"/>
  <c r="F54" i="6"/>
  <c r="G54" i="6"/>
  <c r="Q54" i="6"/>
  <c r="Y54" i="6"/>
  <c r="AR54" i="6"/>
  <c r="E55" i="6"/>
  <c r="F55" i="6"/>
  <c r="G55" i="6"/>
  <c r="Q55" i="6"/>
  <c r="Y55" i="6"/>
  <c r="AR55" i="6"/>
  <c r="E56" i="6"/>
  <c r="F56" i="6"/>
  <c r="G56" i="6"/>
  <c r="Q56" i="6"/>
  <c r="Y56" i="6"/>
  <c r="AR56" i="6"/>
  <c r="E57" i="6"/>
  <c r="F57" i="6"/>
  <c r="G57" i="6"/>
  <c r="Q57" i="6"/>
  <c r="Y57" i="6"/>
  <c r="AR57" i="6"/>
  <c r="E58" i="6"/>
  <c r="F58" i="6"/>
  <c r="G58" i="6"/>
  <c r="Q58" i="6"/>
  <c r="Y58" i="6"/>
  <c r="AR58" i="6"/>
  <c r="E59" i="6"/>
  <c r="F59" i="6"/>
  <c r="G59" i="6"/>
  <c r="Q59" i="6"/>
  <c r="Y59" i="6"/>
  <c r="AR59" i="6"/>
  <c r="E60" i="6"/>
  <c r="F60" i="6"/>
  <c r="G60" i="6"/>
  <c r="Q60" i="6"/>
  <c r="Y60" i="6"/>
  <c r="AR60" i="6"/>
  <c r="E61" i="6"/>
  <c r="F61" i="6"/>
  <c r="G61" i="6"/>
  <c r="Q61" i="6"/>
  <c r="Y61" i="6"/>
  <c r="AR61" i="6"/>
  <c r="E62" i="6"/>
  <c r="F62" i="6"/>
  <c r="G62" i="6"/>
  <c r="Q62" i="6"/>
  <c r="Y62" i="6"/>
  <c r="AR62" i="6"/>
  <c r="E63" i="6"/>
  <c r="F63" i="6"/>
  <c r="G63" i="6"/>
  <c r="Q63" i="6"/>
  <c r="Y63" i="6"/>
  <c r="AR63" i="6"/>
  <c r="E64" i="6"/>
  <c r="F64" i="6"/>
  <c r="G64" i="6"/>
  <c r="Q64" i="6"/>
  <c r="Y64" i="6"/>
  <c r="AR64" i="6"/>
  <c r="E65" i="6"/>
  <c r="F65" i="6"/>
  <c r="G65" i="6"/>
  <c r="Q65" i="6"/>
  <c r="Y65" i="6"/>
  <c r="AR65" i="6"/>
  <c r="E66" i="6"/>
  <c r="F66" i="6"/>
  <c r="G66" i="6"/>
  <c r="Q66" i="6"/>
  <c r="Y66" i="6"/>
  <c r="AR66" i="6"/>
  <c r="E67" i="6"/>
  <c r="F67" i="6"/>
  <c r="G67" i="6"/>
  <c r="Q67" i="6"/>
  <c r="Y67" i="6"/>
  <c r="AR67" i="6"/>
  <c r="E68" i="6"/>
  <c r="F68" i="6"/>
  <c r="G68" i="6"/>
  <c r="Q68" i="6"/>
  <c r="Y68" i="6"/>
  <c r="AR68" i="6"/>
  <c r="E69" i="6"/>
  <c r="F69" i="6"/>
  <c r="G69" i="6"/>
  <c r="Q69" i="6"/>
  <c r="Y69" i="6"/>
  <c r="AR69" i="6"/>
  <c r="E70" i="6"/>
  <c r="F70" i="6"/>
  <c r="G70" i="6"/>
  <c r="Q70" i="6"/>
  <c r="Y70" i="6"/>
  <c r="AR70" i="6"/>
  <c r="E71" i="6"/>
  <c r="F71" i="6"/>
  <c r="G71" i="6"/>
  <c r="Q71" i="6"/>
  <c r="Y71" i="6"/>
  <c r="AR71" i="6"/>
  <c r="E72" i="6"/>
  <c r="F72" i="6"/>
  <c r="G72" i="6"/>
  <c r="Q72" i="6"/>
  <c r="Y72" i="6"/>
  <c r="AR72" i="6"/>
  <c r="E73" i="6"/>
  <c r="F73" i="6"/>
  <c r="G73" i="6"/>
  <c r="Q73" i="6"/>
  <c r="V73" i="6"/>
  <c r="Y73" i="6"/>
  <c r="AR73" i="6"/>
  <c r="E74" i="6"/>
  <c r="F74" i="6"/>
  <c r="G74" i="6"/>
  <c r="Q74" i="6"/>
  <c r="Y74" i="6"/>
  <c r="AR74" i="6"/>
  <c r="E75" i="6"/>
  <c r="F75" i="6"/>
  <c r="G75" i="6"/>
  <c r="I75" i="6"/>
  <c r="Q75" i="6"/>
  <c r="Y75" i="6"/>
  <c r="AR75" i="6"/>
  <c r="E76" i="6"/>
  <c r="F76" i="6"/>
  <c r="G76" i="6"/>
  <c r="Q76" i="6"/>
  <c r="Y76" i="6"/>
  <c r="AR76" i="6"/>
  <c r="E77" i="6"/>
  <c r="F77" i="6"/>
  <c r="G77" i="6"/>
  <c r="Q77" i="6"/>
  <c r="Y77" i="6"/>
  <c r="AR77" i="6"/>
  <c r="E78" i="6"/>
  <c r="F78" i="6"/>
  <c r="G78" i="6"/>
  <c r="Q78" i="6"/>
  <c r="Y78" i="6"/>
  <c r="AR78" i="6"/>
  <c r="E79" i="6"/>
  <c r="F79" i="6"/>
  <c r="G79" i="6"/>
  <c r="Q79" i="6"/>
  <c r="Y79" i="6"/>
  <c r="AR79" i="6"/>
  <c r="E80" i="6"/>
  <c r="F80" i="6"/>
  <c r="G80" i="6"/>
  <c r="Q80" i="6"/>
  <c r="Y80" i="6"/>
  <c r="AR80" i="6"/>
  <c r="E81" i="6"/>
  <c r="F81" i="6"/>
  <c r="G81" i="6"/>
  <c r="K81" i="6"/>
  <c r="Q81" i="6"/>
  <c r="Y81" i="6"/>
  <c r="AR81" i="6"/>
  <c r="E82" i="6"/>
  <c r="F82" i="6"/>
  <c r="G82" i="6"/>
  <c r="Q82" i="6"/>
  <c r="V82" i="6"/>
  <c r="Y82" i="6"/>
  <c r="AR82" i="6"/>
  <c r="E83" i="6"/>
  <c r="F83" i="6"/>
  <c r="G83" i="6"/>
  <c r="Q83" i="6"/>
  <c r="Y83" i="6"/>
  <c r="AR83" i="6"/>
  <c r="E84" i="6"/>
  <c r="F84" i="6"/>
  <c r="G84" i="6"/>
  <c r="Q84" i="6"/>
  <c r="Y84" i="6"/>
  <c r="AR84" i="6"/>
  <c r="E85" i="6"/>
  <c r="F85" i="6"/>
  <c r="G85" i="6"/>
  <c r="K85" i="6"/>
  <c r="Q85" i="6"/>
  <c r="Y85" i="6"/>
  <c r="AR85" i="6"/>
  <c r="E86" i="6"/>
  <c r="F86" i="6"/>
  <c r="G86" i="6"/>
  <c r="Q86" i="6"/>
  <c r="Y86" i="6"/>
  <c r="AR86" i="6"/>
  <c r="E87" i="6"/>
  <c r="F87" i="6"/>
  <c r="G87" i="6"/>
  <c r="Q87" i="6"/>
  <c r="Y87" i="6"/>
  <c r="AR87" i="6"/>
  <c r="E88" i="6"/>
  <c r="F88" i="6"/>
  <c r="G88" i="6"/>
  <c r="Q88" i="6"/>
  <c r="Y88" i="6"/>
  <c r="AR88" i="6"/>
  <c r="E89" i="6"/>
  <c r="F89" i="6"/>
  <c r="G89" i="6"/>
  <c r="R89" i="6"/>
  <c r="K89" i="6"/>
  <c r="Q89" i="6"/>
  <c r="Y89" i="6"/>
  <c r="AR89" i="6"/>
  <c r="E90" i="6"/>
  <c r="F90" i="6"/>
  <c r="G90" i="6"/>
  <c r="Q90" i="6"/>
  <c r="Y90" i="6"/>
  <c r="AR90" i="6"/>
  <c r="E91" i="6"/>
  <c r="F91" i="6"/>
  <c r="G91" i="6"/>
  <c r="R91" i="6"/>
  <c r="Q91" i="6"/>
  <c r="Y91" i="6"/>
  <c r="AR91" i="6"/>
  <c r="E92" i="6"/>
  <c r="F92" i="6"/>
  <c r="G92" i="6"/>
  <c r="Q92" i="6"/>
  <c r="Y92" i="6"/>
  <c r="AR92" i="6"/>
  <c r="E93" i="6"/>
  <c r="F93" i="6"/>
  <c r="G93" i="6"/>
  <c r="K93" i="6"/>
  <c r="Q93" i="6"/>
  <c r="Y93" i="6"/>
  <c r="AR93" i="6"/>
  <c r="E94" i="6"/>
  <c r="F94" i="6"/>
  <c r="G94" i="6"/>
  <c r="Q94" i="6"/>
  <c r="Y94" i="6"/>
  <c r="AR94" i="6"/>
  <c r="E95" i="6"/>
  <c r="F95" i="6"/>
  <c r="G95" i="6"/>
  <c r="V95" i="6"/>
  <c r="Q95" i="6"/>
  <c r="Y95" i="6"/>
  <c r="AR95" i="6"/>
  <c r="E96" i="6"/>
  <c r="F96" i="6"/>
  <c r="G96" i="6"/>
  <c r="R96" i="6"/>
  <c r="Q96" i="6"/>
  <c r="Y96" i="6"/>
  <c r="E97" i="6"/>
  <c r="F97" i="6"/>
  <c r="G97" i="6"/>
  <c r="Q97" i="6"/>
  <c r="Y97" i="6"/>
  <c r="E98" i="6"/>
  <c r="F98" i="6"/>
  <c r="G98" i="6"/>
  <c r="R98" i="6"/>
  <c r="Q98" i="6"/>
  <c r="Y98" i="6"/>
  <c r="E99" i="6"/>
  <c r="F99" i="6"/>
  <c r="G99" i="6"/>
  <c r="Q99" i="6"/>
  <c r="Y99" i="6"/>
  <c r="E100" i="6"/>
  <c r="F100" i="6"/>
  <c r="G100" i="6"/>
  <c r="R100" i="6"/>
  <c r="Q100" i="6"/>
  <c r="Y100" i="6"/>
  <c r="E101" i="6"/>
  <c r="F101" i="6"/>
  <c r="G101" i="6"/>
  <c r="Q101" i="6"/>
  <c r="Y101" i="6"/>
  <c r="E102" i="6"/>
  <c r="F102" i="6"/>
  <c r="G102" i="6"/>
  <c r="Q102" i="6"/>
  <c r="E103" i="6"/>
  <c r="F103" i="6"/>
  <c r="G103" i="6"/>
  <c r="Q103" i="6"/>
  <c r="E104" i="6"/>
  <c r="F104" i="6"/>
  <c r="G104" i="6"/>
  <c r="Q104" i="6"/>
  <c r="E105" i="6"/>
  <c r="F105" i="6"/>
  <c r="G105" i="6"/>
  <c r="Q105" i="6"/>
  <c r="E106" i="6"/>
  <c r="F106" i="6"/>
  <c r="G106" i="6"/>
  <c r="Q106" i="6"/>
  <c r="E107" i="6"/>
  <c r="F107" i="6"/>
  <c r="G107" i="6"/>
  <c r="Q107" i="6"/>
  <c r="T202" i="6"/>
  <c r="U202" i="6"/>
  <c r="V202" i="6"/>
  <c r="W202" i="6"/>
  <c r="X202" i="6"/>
  <c r="Y202" i="6"/>
  <c r="AM202" i="6"/>
  <c r="AN202" i="6"/>
  <c r="AL202" i="6"/>
  <c r="AK202" i="6"/>
  <c r="T203" i="6"/>
  <c r="U203" i="6"/>
  <c r="V203" i="6"/>
  <c r="W203" i="6"/>
  <c r="X203" i="6"/>
  <c r="Y203" i="6"/>
  <c r="AK203" i="6"/>
  <c r="AJ203" i="6"/>
  <c r="AI203" i="6"/>
  <c r="AH203" i="6"/>
  <c r="AG203" i="6"/>
  <c r="AF203" i="6"/>
  <c r="AE203" i="6"/>
  <c r="AM203" i="6"/>
  <c r="AN203" i="6"/>
  <c r="AL203" i="6"/>
  <c r="T204" i="6"/>
  <c r="U204" i="6"/>
  <c r="V204" i="6"/>
  <c r="W204" i="6"/>
  <c r="X204" i="6"/>
  <c r="Y204" i="6"/>
  <c r="AM204" i="6"/>
  <c r="AN204" i="6"/>
  <c r="AL204" i="6"/>
  <c r="AK204" i="6"/>
  <c r="T205" i="6"/>
  <c r="U205" i="6"/>
  <c r="V205" i="6"/>
  <c r="W205" i="6"/>
  <c r="X205" i="6"/>
  <c r="Y205" i="6"/>
  <c r="AM205" i="6"/>
  <c r="AN205" i="6"/>
  <c r="AL205" i="6"/>
  <c r="AK205" i="6"/>
  <c r="AJ205" i="6"/>
  <c r="AI205" i="6"/>
  <c r="AH205" i="6"/>
  <c r="AG205" i="6"/>
  <c r="AF205" i="6"/>
  <c r="AE205" i="6"/>
  <c r="T206" i="6"/>
  <c r="U206" i="6"/>
  <c r="V206" i="6"/>
  <c r="W206" i="6"/>
  <c r="X206" i="6"/>
  <c r="Y206" i="6"/>
  <c r="AM206" i="6"/>
  <c r="AN206" i="6"/>
  <c r="AL206" i="6"/>
  <c r="AK206" i="6"/>
  <c r="T207" i="6"/>
  <c r="U207" i="6"/>
  <c r="V207" i="6"/>
  <c r="W207" i="6"/>
  <c r="X207" i="6"/>
  <c r="Y207" i="6"/>
  <c r="AM207" i="6"/>
  <c r="AN207" i="6"/>
  <c r="T208" i="6"/>
  <c r="U208" i="6"/>
  <c r="V208" i="6"/>
  <c r="W208" i="6"/>
  <c r="X208" i="6"/>
  <c r="Y208" i="6"/>
  <c r="AM208" i="6"/>
  <c r="AN208" i="6"/>
  <c r="AL208" i="6"/>
  <c r="AK208" i="6"/>
  <c r="T209" i="6"/>
  <c r="U209" i="6"/>
  <c r="V209" i="6"/>
  <c r="W209" i="6"/>
  <c r="X209" i="6"/>
  <c r="Y209" i="6"/>
  <c r="AM209" i="6"/>
  <c r="AN209" i="6"/>
  <c r="T210" i="6"/>
  <c r="U210" i="6"/>
  <c r="V210" i="6"/>
  <c r="W210" i="6"/>
  <c r="X210" i="6"/>
  <c r="Y210" i="6"/>
  <c r="AM210" i="6"/>
  <c r="AN210" i="6"/>
  <c r="AL210" i="6"/>
  <c r="AK210" i="6"/>
  <c r="T211" i="6"/>
  <c r="U211" i="6"/>
  <c r="V211" i="6"/>
  <c r="W211" i="6"/>
  <c r="X211" i="6"/>
  <c r="Y211" i="6"/>
  <c r="AM211" i="6"/>
  <c r="AN211" i="6"/>
  <c r="T212" i="6"/>
  <c r="U212" i="6"/>
  <c r="V212" i="6"/>
  <c r="W212" i="6"/>
  <c r="X212" i="6"/>
  <c r="Y212" i="6"/>
  <c r="AM212" i="6"/>
  <c r="AN212" i="6"/>
  <c r="AL212" i="6"/>
  <c r="AK212" i="6"/>
  <c r="T213" i="6"/>
  <c r="U213" i="6"/>
  <c r="V213" i="6"/>
  <c r="W213" i="6"/>
  <c r="X213" i="6"/>
  <c r="Y213" i="6"/>
  <c r="AM213" i="6"/>
  <c r="AN213" i="6"/>
  <c r="T214" i="6"/>
  <c r="U214" i="6"/>
  <c r="V214" i="6"/>
  <c r="W214" i="6"/>
  <c r="X214" i="6"/>
  <c r="Y214" i="6"/>
  <c r="AM214" i="6"/>
  <c r="AN214" i="6"/>
  <c r="AL214" i="6"/>
  <c r="AK214" i="6"/>
  <c r="T215" i="6"/>
  <c r="U215" i="6"/>
  <c r="V215" i="6"/>
  <c r="W215" i="6"/>
  <c r="X215" i="6"/>
  <c r="Y215" i="6"/>
  <c r="AM215" i="6"/>
  <c r="AN215" i="6"/>
  <c r="T216" i="6"/>
  <c r="U216" i="6"/>
  <c r="V216" i="6"/>
  <c r="W216" i="6"/>
  <c r="X216" i="6"/>
  <c r="Y216" i="6"/>
  <c r="AM216" i="6"/>
  <c r="AN216" i="6"/>
  <c r="AL216" i="6"/>
  <c r="AK216" i="6"/>
  <c r="T217" i="6"/>
  <c r="U217" i="6"/>
  <c r="V217" i="6"/>
  <c r="W217" i="6"/>
  <c r="X217" i="6"/>
  <c r="Y217" i="6"/>
  <c r="AM217" i="6"/>
  <c r="AN217" i="6"/>
  <c r="T218" i="6"/>
  <c r="U218" i="6"/>
  <c r="V218" i="6"/>
  <c r="W218" i="6"/>
  <c r="X218" i="6"/>
  <c r="Y218" i="6"/>
  <c r="AM218" i="6"/>
  <c r="AN218" i="6"/>
  <c r="AL218" i="6"/>
  <c r="AK218" i="6"/>
  <c r="T219" i="6"/>
  <c r="U219" i="6"/>
  <c r="V219" i="6"/>
  <c r="W219" i="6"/>
  <c r="X219" i="6"/>
  <c r="Y219" i="6"/>
  <c r="AM219" i="6"/>
  <c r="AN219" i="6"/>
  <c r="T220" i="6"/>
  <c r="U220" i="6"/>
  <c r="V220" i="6"/>
  <c r="W220" i="6"/>
  <c r="X220" i="6"/>
  <c r="Y220" i="6"/>
  <c r="AM220" i="6"/>
  <c r="AN220" i="6"/>
  <c r="AL220" i="6"/>
  <c r="AK220" i="6"/>
  <c r="T221" i="6"/>
  <c r="U221" i="6"/>
  <c r="V221" i="6"/>
  <c r="W221" i="6"/>
  <c r="X221" i="6"/>
  <c r="Y221" i="6"/>
  <c r="AM221" i="6"/>
  <c r="AL221" i="6"/>
  <c r="AK221" i="6"/>
  <c r="AJ221" i="6"/>
  <c r="AI221" i="6"/>
  <c r="AN221" i="6"/>
  <c r="T222" i="6"/>
  <c r="U222" i="6"/>
  <c r="V222" i="6"/>
  <c r="W222" i="6"/>
  <c r="X222" i="6"/>
  <c r="Y222" i="6"/>
  <c r="AM222" i="6"/>
  <c r="AN222" i="6"/>
  <c r="AL222" i="6"/>
  <c r="AK222" i="6"/>
  <c r="T223" i="6"/>
  <c r="U223" i="6"/>
  <c r="V223" i="6"/>
  <c r="W223" i="6"/>
  <c r="X223" i="6"/>
  <c r="Y223" i="6"/>
  <c r="AM223" i="6"/>
  <c r="AL223" i="6"/>
  <c r="AK223" i="6"/>
  <c r="AJ223" i="6"/>
  <c r="AI223" i="6"/>
  <c r="AN223" i="6"/>
  <c r="T224" i="6"/>
  <c r="U224" i="6"/>
  <c r="V224" i="6"/>
  <c r="W224" i="6"/>
  <c r="X224" i="6"/>
  <c r="Y224" i="6"/>
  <c r="AM224" i="6"/>
  <c r="AN224" i="6"/>
  <c r="AL224" i="6"/>
  <c r="AK224" i="6"/>
  <c r="T225" i="6"/>
  <c r="U225" i="6"/>
  <c r="V225" i="6"/>
  <c r="W225" i="6"/>
  <c r="X225" i="6"/>
  <c r="Y225" i="6"/>
  <c r="AK225" i="6"/>
  <c r="AJ225" i="6"/>
  <c r="AI225" i="6"/>
  <c r="AL225" i="6"/>
  <c r="AM225" i="6"/>
  <c r="AN225" i="6"/>
  <c r="T226" i="6"/>
  <c r="U226" i="6"/>
  <c r="V226" i="6"/>
  <c r="W226" i="6"/>
  <c r="X226" i="6"/>
  <c r="Y226" i="6"/>
  <c r="AM226" i="6"/>
  <c r="AN226" i="6"/>
  <c r="AL226" i="6"/>
  <c r="AK226" i="6"/>
  <c r="T227" i="6"/>
  <c r="U227" i="6"/>
  <c r="V227" i="6"/>
  <c r="W227" i="6"/>
  <c r="X227" i="6"/>
  <c r="Y227" i="6"/>
  <c r="AK227" i="6"/>
  <c r="AJ227" i="6"/>
  <c r="AI227" i="6"/>
  <c r="AL227" i="6"/>
  <c r="AM227" i="6"/>
  <c r="AN227" i="6"/>
  <c r="AH227" i="6"/>
  <c r="AG227" i="6"/>
  <c r="AF227" i="6"/>
  <c r="AE227" i="6"/>
  <c r="AC227" i="6"/>
  <c r="T228" i="6"/>
  <c r="U228" i="6"/>
  <c r="V228" i="6"/>
  <c r="W228" i="6"/>
  <c r="X228" i="6"/>
  <c r="Y228" i="6"/>
  <c r="AM228" i="6"/>
  <c r="AN228" i="6"/>
  <c r="AL228" i="6"/>
  <c r="AK228" i="6"/>
  <c r="T229" i="6"/>
  <c r="U229" i="6"/>
  <c r="V229" i="6"/>
  <c r="W229" i="6"/>
  <c r="X229" i="6"/>
  <c r="Y229" i="6"/>
  <c r="AK229" i="6"/>
  <c r="AJ229" i="6"/>
  <c r="AI229" i="6"/>
  <c r="AL229" i="6"/>
  <c r="AM229" i="6"/>
  <c r="AN229" i="6"/>
  <c r="T230" i="6"/>
  <c r="U230" i="6"/>
  <c r="V230" i="6"/>
  <c r="W230" i="6"/>
  <c r="X230" i="6"/>
  <c r="Y230" i="6"/>
  <c r="AM230" i="6"/>
  <c r="AN230" i="6"/>
  <c r="AL230" i="6"/>
  <c r="AK230" i="6"/>
  <c r="T231" i="6"/>
  <c r="U231" i="6"/>
  <c r="V231" i="6"/>
  <c r="W231" i="6"/>
  <c r="X231" i="6"/>
  <c r="Y231" i="6"/>
  <c r="AK231" i="6"/>
  <c r="AJ231" i="6"/>
  <c r="AI231" i="6"/>
  <c r="AL231" i="6"/>
  <c r="AM231" i="6"/>
  <c r="AN231" i="6"/>
  <c r="T232" i="6"/>
  <c r="U232" i="6"/>
  <c r="V232" i="6"/>
  <c r="W232" i="6"/>
  <c r="X232" i="6"/>
  <c r="Y232" i="6"/>
  <c r="AM232" i="6"/>
  <c r="AN232" i="6"/>
  <c r="AL232" i="6"/>
  <c r="AK232" i="6"/>
  <c r="T233" i="6"/>
  <c r="U233" i="6"/>
  <c r="V233" i="6"/>
  <c r="W233" i="6"/>
  <c r="X233" i="6"/>
  <c r="Y233" i="6"/>
  <c r="AK233" i="6"/>
  <c r="AJ233" i="6"/>
  <c r="AI233" i="6"/>
  <c r="AL233" i="6"/>
  <c r="AM233" i="6"/>
  <c r="AN233" i="6"/>
  <c r="T234" i="6"/>
  <c r="U234" i="6"/>
  <c r="V234" i="6"/>
  <c r="W234" i="6"/>
  <c r="X234" i="6"/>
  <c r="Y234" i="6"/>
  <c r="AM234" i="6"/>
  <c r="AN234" i="6"/>
  <c r="AL234" i="6"/>
  <c r="AK234" i="6"/>
  <c r="T235" i="6"/>
  <c r="U235" i="6"/>
  <c r="V235" i="6"/>
  <c r="W235" i="6"/>
  <c r="X235" i="6"/>
  <c r="Y235" i="6"/>
  <c r="AK235" i="6"/>
  <c r="AJ235" i="6"/>
  <c r="AI235" i="6"/>
  <c r="AL235" i="6"/>
  <c r="AM235" i="6"/>
  <c r="AN235" i="6"/>
  <c r="AH235" i="6"/>
  <c r="AG235" i="6"/>
  <c r="AF235" i="6"/>
  <c r="AE235" i="6"/>
  <c r="AC235" i="6"/>
  <c r="T236" i="6"/>
  <c r="U236" i="6"/>
  <c r="V236" i="6"/>
  <c r="W236" i="6"/>
  <c r="X236" i="6"/>
  <c r="Y236" i="6"/>
  <c r="AM236" i="6"/>
  <c r="AN236" i="6"/>
  <c r="AL236" i="6"/>
  <c r="AK236" i="6"/>
  <c r="T237" i="6"/>
  <c r="U237" i="6"/>
  <c r="V237" i="6"/>
  <c r="W237" i="6"/>
  <c r="X237" i="6"/>
  <c r="Y237" i="6"/>
  <c r="AK237" i="6"/>
  <c r="AJ237" i="6"/>
  <c r="AI237" i="6"/>
  <c r="AL237" i="6"/>
  <c r="AM237" i="6"/>
  <c r="AN237" i="6"/>
  <c r="T238" i="6"/>
  <c r="U238" i="6"/>
  <c r="V238" i="6"/>
  <c r="W238" i="6"/>
  <c r="X238" i="6"/>
  <c r="Y238" i="6"/>
  <c r="AM238" i="6"/>
  <c r="AN238" i="6"/>
  <c r="AL238" i="6"/>
  <c r="AK238" i="6"/>
  <c r="T239" i="6"/>
  <c r="U239" i="6"/>
  <c r="V239" i="6"/>
  <c r="W239" i="6"/>
  <c r="X239" i="6"/>
  <c r="Y239" i="6"/>
  <c r="AK239" i="6"/>
  <c r="AJ239" i="6"/>
  <c r="AI239" i="6"/>
  <c r="AL239" i="6"/>
  <c r="AM239" i="6"/>
  <c r="AN239" i="6"/>
  <c r="T240" i="6"/>
  <c r="U240" i="6"/>
  <c r="V240" i="6"/>
  <c r="W240" i="6"/>
  <c r="X240" i="6"/>
  <c r="Y240" i="6"/>
  <c r="AM240" i="6"/>
  <c r="AN240" i="6"/>
  <c r="AL240" i="6"/>
  <c r="AK240" i="6"/>
  <c r="T241" i="6"/>
  <c r="U241" i="6"/>
  <c r="V241" i="6"/>
  <c r="W241" i="6"/>
  <c r="X241" i="6"/>
  <c r="Y241" i="6"/>
  <c r="AK241" i="6"/>
  <c r="AJ241" i="6"/>
  <c r="AI241" i="6"/>
  <c r="AL241" i="6"/>
  <c r="AM241" i="6"/>
  <c r="AN241" i="6"/>
  <c r="T242" i="6"/>
  <c r="U242" i="6"/>
  <c r="V242" i="6"/>
  <c r="W242" i="6"/>
  <c r="X242" i="6"/>
  <c r="Y242" i="6"/>
  <c r="AM242" i="6"/>
  <c r="AN242" i="6"/>
  <c r="AL242" i="6"/>
  <c r="AK242" i="6"/>
  <c r="T243" i="6"/>
  <c r="U243" i="6"/>
  <c r="V243" i="6"/>
  <c r="W243" i="6"/>
  <c r="X243" i="6"/>
  <c r="Y243" i="6"/>
  <c r="AK243" i="6"/>
  <c r="AJ243" i="6"/>
  <c r="AI243" i="6"/>
  <c r="AL243" i="6"/>
  <c r="AM243" i="6"/>
  <c r="AN243" i="6"/>
  <c r="AH243" i="6"/>
  <c r="AG243" i="6"/>
  <c r="AF243" i="6"/>
  <c r="AE243" i="6"/>
  <c r="AC243" i="6"/>
  <c r="T244" i="6"/>
  <c r="U244" i="6"/>
  <c r="V244" i="6"/>
  <c r="W244" i="6"/>
  <c r="X244" i="6"/>
  <c r="Y244" i="6"/>
  <c r="AM244" i="6"/>
  <c r="AN244" i="6"/>
  <c r="AL244" i="6"/>
  <c r="AK244" i="6"/>
  <c r="T245" i="6"/>
  <c r="U245" i="6"/>
  <c r="V245" i="6"/>
  <c r="W245" i="6"/>
  <c r="X245" i="6"/>
  <c r="Y245" i="6"/>
  <c r="AK245" i="6"/>
  <c r="AJ245" i="6"/>
  <c r="AI245" i="6"/>
  <c r="AL245" i="6"/>
  <c r="AM245" i="6"/>
  <c r="AN245" i="6"/>
  <c r="T246" i="6"/>
  <c r="U246" i="6"/>
  <c r="V246" i="6"/>
  <c r="W246" i="6"/>
  <c r="X246" i="6"/>
  <c r="Y246" i="6"/>
  <c r="AM246" i="6"/>
  <c r="AN246" i="6"/>
  <c r="AL246" i="6"/>
  <c r="AK246" i="6"/>
  <c r="T247" i="6"/>
  <c r="U247" i="6"/>
  <c r="V247" i="6"/>
  <c r="W247" i="6"/>
  <c r="X247" i="6"/>
  <c r="Y247" i="6"/>
  <c r="AK247" i="6"/>
  <c r="AJ247" i="6"/>
  <c r="AI247" i="6"/>
  <c r="AL247" i="6"/>
  <c r="AM247" i="6"/>
  <c r="AN247" i="6"/>
  <c r="T248" i="6"/>
  <c r="U248" i="6"/>
  <c r="V248" i="6"/>
  <c r="W248" i="6"/>
  <c r="X248" i="6"/>
  <c r="Y248" i="6"/>
  <c r="AM248" i="6"/>
  <c r="AN248" i="6"/>
  <c r="AL248" i="6"/>
  <c r="AK248" i="6"/>
  <c r="T249" i="6"/>
  <c r="U249" i="6"/>
  <c r="V249" i="6"/>
  <c r="W249" i="6"/>
  <c r="X249" i="6"/>
  <c r="Y249" i="6"/>
  <c r="AK249" i="6"/>
  <c r="AJ249" i="6"/>
  <c r="AI249" i="6"/>
  <c r="AL249" i="6"/>
  <c r="AM249" i="6"/>
  <c r="AN249" i="6"/>
  <c r="T250" i="6"/>
  <c r="U250" i="6"/>
  <c r="V250" i="6"/>
  <c r="W250" i="6"/>
  <c r="X250" i="6"/>
  <c r="Y250" i="6"/>
  <c r="AM250" i="6"/>
  <c r="AN250" i="6"/>
  <c r="AL250" i="6"/>
  <c r="AK250" i="6"/>
  <c r="T251" i="6"/>
  <c r="U251" i="6"/>
  <c r="V251" i="6"/>
  <c r="W251" i="6"/>
  <c r="X251" i="6"/>
  <c r="Y251" i="6"/>
  <c r="AK251" i="6"/>
  <c r="AJ251" i="6"/>
  <c r="AI251" i="6"/>
  <c r="AL251" i="6"/>
  <c r="AM251" i="6"/>
  <c r="AN251" i="6"/>
  <c r="AH251" i="6"/>
  <c r="AG251" i="6"/>
  <c r="AF251" i="6"/>
  <c r="AE251" i="6"/>
  <c r="AC251" i="6"/>
  <c r="T252" i="6"/>
  <c r="U252" i="6"/>
  <c r="V252" i="6"/>
  <c r="W252" i="6"/>
  <c r="X252" i="6"/>
  <c r="Y252" i="6"/>
  <c r="AM252" i="6"/>
  <c r="AN252" i="6"/>
  <c r="AL252" i="6"/>
  <c r="AK252" i="6"/>
  <c r="T253" i="6"/>
  <c r="U253" i="6"/>
  <c r="V253" i="6"/>
  <c r="W253" i="6"/>
  <c r="X253" i="6"/>
  <c r="Y253" i="6"/>
  <c r="AK253" i="6"/>
  <c r="AJ253" i="6"/>
  <c r="AI253" i="6"/>
  <c r="AL253" i="6"/>
  <c r="AM253" i="6"/>
  <c r="AN253" i="6"/>
  <c r="T254" i="6"/>
  <c r="U254" i="6"/>
  <c r="V254" i="6"/>
  <c r="W254" i="6"/>
  <c r="X254" i="6"/>
  <c r="Y254" i="6"/>
  <c r="AM254" i="6"/>
  <c r="AN254" i="6"/>
  <c r="AL254" i="6"/>
  <c r="AK254" i="6"/>
  <c r="T255" i="6"/>
  <c r="U255" i="6"/>
  <c r="V255" i="6"/>
  <c r="W255" i="6"/>
  <c r="X255" i="6"/>
  <c r="Y255" i="6"/>
  <c r="AK255" i="6"/>
  <c r="AJ255" i="6"/>
  <c r="AI255" i="6"/>
  <c r="AL255" i="6"/>
  <c r="AM255" i="6"/>
  <c r="AN255" i="6"/>
  <c r="T256" i="6"/>
  <c r="U256" i="6"/>
  <c r="V256" i="6"/>
  <c r="W256" i="6"/>
  <c r="X256" i="6"/>
  <c r="Y256" i="6"/>
  <c r="AM256" i="6"/>
  <c r="AN256" i="6"/>
  <c r="AL256" i="6"/>
  <c r="AK256" i="6"/>
  <c r="T257" i="6"/>
  <c r="U257" i="6"/>
  <c r="V257" i="6"/>
  <c r="W257" i="6"/>
  <c r="X257" i="6"/>
  <c r="Y257" i="6"/>
  <c r="AK257" i="6"/>
  <c r="AJ257" i="6"/>
  <c r="AI257" i="6"/>
  <c r="AL257" i="6"/>
  <c r="AM257" i="6"/>
  <c r="AN257" i="6"/>
  <c r="T258" i="6"/>
  <c r="U258" i="6"/>
  <c r="V258" i="6"/>
  <c r="W258" i="6"/>
  <c r="X258" i="6"/>
  <c r="Y258" i="6"/>
  <c r="AM258" i="6"/>
  <c r="AN258" i="6"/>
  <c r="AL258" i="6"/>
  <c r="AK258" i="6"/>
  <c r="T259" i="6"/>
  <c r="U259" i="6"/>
  <c r="V259" i="6"/>
  <c r="W259" i="6"/>
  <c r="X259" i="6"/>
  <c r="Y259" i="6"/>
  <c r="AK259" i="6"/>
  <c r="AJ259" i="6"/>
  <c r="AI259" i="6"/>
  <c r="AL259" i="6"/>
  <c r="AM259" i="6"/>
  <c r="AN259" i="6"/>
  <c r="AH259" i="6"/>
  <c r="AG259" i="6"/>
  <c r="AF259" i="6"/>
  <c r="AE259" i="6"/>
  <c r="AC259" i="6"/>
  <c r="T260" i="6"/>
  <c r="U260" i="6"/>
  <c r="V260" i="6"/>
  <c r="W260" i="6"/>
  <c r="X260" i="6"/>
  <c r="Y260" i="6"/>
  <c r="AM260" i="6"/>
  <c r="AN260" i="6"/>
  <c r="AL260" i="6"/>
  <c r="AK260" i="6"/>
  <c r="T261" i="6"/>
  <c r="U261" i="6"/>
  <c r="V261" i="6"/>
  <c r="W261" i="6"/>
  <c r="X261" i="6"/>
  <c r="Y261" i="6"/>
  <c r="AK261" i="6"/>
  <c r="AJ261" i="6"/>
  <c r="AI261" i="6"/>
  <c r="AL261" i="6"/>
  <c r="AM261" i="6"/>
  <c r="AN261" i="6"/>
  <c r="T262" i="6"/>
  <c r="U262" i="6"/>
  <c r="V262" i="6"/>
  <c r="W262" i="6"/>
  <c r="X262" i="6"/>
  <c r="Y262" i="6"/>
  <c r="AM262" i="6"/>
  <c r="AN262" i="6"/>
  <c r="AL262" i="6"/>
  <c r="AK262" i="6"/>
  <c r="T263" i="6"/>
  <c r="U263" i="6"/>
  <c r="V263" i="6"/>
  <c r="W263" i="6"/>
  <c r="X263" i="6"/>
  <c r="Y263" i="6"/>
  <c r="AK263" i="6"/>
  <c r="AJ263" i="6"/>
  <c r="AI263" i="6"/>
  <c r="AL263" i="6"/>
  <c r="AM263" i="6"/>
  <c r="AN263" i="6"/>
  <c r="T264" i="6"/>
  <c r="U264" i="6"/>
  <c r="V264" i="6"/>
  <c r="W264" i="6"/>
  <c r="X264" i="6"/>
  <c r="Y264" i="6"/>
  <c r="AM264" i="6"/>
  <c r="AN264" i="6"/>
  <c r="AL264" i="6"/>
  <c r="AK264" i="6"/>
  <c r="T265" i="6"/>
  <c r="U265" i="6"/>
  <c r="V265" i="6"/>
  <c r="W265" i="6"/>
  <c r="X265" i="6"/>
  <c r="Y265" i="6"/>
  <c r="AK265" i="6"/>
  <c r="AJ265" i="6"/>
  <c r="AI265" i="6"/>
  <c r="AL265" i="6"/>
  <c r="AM265" i="6"/>
  <c r="AN265" i="6"/>
  <c r="T266" i="6"/>
  <c r="U266" i="6"/>
  <c r="V266" i="6"/>
  <c r="W266" i="6"/>
  <c r="X266" i="6"/>
  <c r="Y266" i="6"/>
  <c r="AM266" i="6"/>
  <c r="AN266" i="6"/>
  <c r="AL266" i="6"/>
  <c r="AK266" i="6"/>
  <c r="T267" i="6"/>
  <c r="U267" i="6"/>
  <c r="V267" i="6"/>
  <c r="W267" i="6"/>
  <c r="X267" i="6"/>
  <c r="Y267" i="6"/>
  <c r="AK267" i="6"/>
  <c r="AJ267" i="6"/>
  <c r="AI267" i="6"/>
  <c r="AL267" i="6"/>
  <c r="AM267" i="6"/>
  <c r="AN267" i="6"/>
  <c r="AH267" i="6"/>
  <c r="AG267" i="6"/>
  <c r="AF267" i="6"/>
  <c r="AE267" i="6"/>
  <c r="AC267" i="6"/>
  <c r="T268" i="6"/>
  <c r="U268" i="6"/>
  <c r="V268" i="6"/>
  <c r="W268" i="6"/>
  <c r="X268" i="6"/>
  <c r="Y268" i="6"/>
  <c r="AM268" i="6"/>
  <c r="AN268" i="6"/>
  <c r="AL268" i="6"/>
  <c r="AK268" i="6"/>
  <c r="T269" i="6"/>
  <c r="U269" i="6"/>
  <c r="V269" i="6"/>
  <c r="W269" i="6"/>
  <c r="X269" i="6"/>
  <c r="Y269" i="6"/>
  <c r="AK269" i="6"/>
  <c r="AJ269" i="6"/>
  <c r="AI269" i="6"/>
  <c r="AL269" i="6"/>
  <c r="AM269" i="6"/>
  <c r="AN269" i="6"/>
  <c r="T270" i="6"/>
  <c r="U270" i="6"/>
  <c r="V270" i="6"/>
  <c r="W270" i="6"/>
  <c r="X270" i="6"/>
  <c r="Y270" i="6"/>
  <c r="AM270" i="6"/>
  <c r="AN270" i="6"/>
  <c r="AL270" i="6"/>
  <c r="AK270" i="6"/>
  <c r="T271" i="6"/>
  <c r="U271" i="6"/>
  <c r="V271" i="6"/>
  <c r="W271" i="6"/>
  <c r="X271" i="6"/>
  <c r="Y271" i="6"/>
  <c r="AK271" i="6"/>
  <c r="AJ271" i="6"/>
  <c r="AI271" i="6"/>
  <c r="AL271" i="6"/>
  <c r="AM271" i="6"/>
  <c r="AN271" i="6"/>
  <c r="T272" i="6"/>
  <c r="U272" i="6"/>
  <c r="V272" i="6"/>
  <c r="W272" i="6"/>
  <c r="X272" i="6"/>
  <c r="Y272" i="6"/>
  <c r="AM272" i="6"/>
  <c r="AN272" i="6"/>
  <c r="AL272" i="6"/>
  <c r="AK272" i="6"/>
  <c r="T273" i="6"/>
  <c r="U273" i="6"/>
  <c r="V273" i="6"/>
  <c r="W273" i="6"/>
  <c r="X273" i="6"/>
  <c r="Y273" i="6"/>
  <c r="AK273" i="6"/>
  <c r="AJ273" i="6"/>
  <c r="AI273" i="6"/>
  <c r="AL273" i="6"/>
  <c r="AM273" i="6"/>
  <c r="AN273" i="6"/>
  <c r="T274" i="6"/>
  <c r="U274" i="6"/>
  <c r="V274" i="6"/>
  <c r="W274" i="6"/>
  <c r="X274" i="6"/>
  <c r="Y274" i="6"/>
  <c r="AM274" i="6"/>
  <c r="AN274" i="6"/>
  <c r="AL274" i="6"/>
  <c r="AK274" i="6"/>
  <c r="T275" i="6"/>
  <c r="U275" i="6"/>
  <c r="V275" i="6"/>
  <c r="W275" i="6"/>
  <c r="X275" i="6"/>
  <c r="Y275" i="6"/>
  <c r="AK275" i="6"/>
  <c r="AJ275" i="6"/>
  <c r="AI275" i="6"/>
  <c r="AL275" i="6"/>
  <c r="AM275" i="6"/>
  <c r="AN275" i="6"/>
  <c r="AH275" i="6"/>
  <c r="AG275" i="6"/>
  <c r="AF275" i="6"/>
  <c r="AE275" i="6"/>
  <c r="AC275" i="6"/>
  <c r="T276" i="6"/>
  <c r="U276" i="6"/>
  <c r="V276" i="6"/>
  <c r="W276" i="6"/>
  <c r="X276" i="6"/>
  <c r="Y276" i="6"/>
  <c r="AM276" i="6"/>
  <c r="AN276" i="6"/>
  <c r="AL276" i="6"/>
  <c r="AK276" i="6"/>
  <c r="T277" i="6"/>
  <c r="U277" i="6"/>
  <c r="V277" i="6"/>
  <c r="W277" i="6"/>
  <c r="X277" i="6"/>
  <c r="Y277" i="6"/>
  <c r="AK277" i="6"/>
  <c r="AJ277" i="6"/>
  <c r="AI277" i="6"/>
  <c r="AL277" i="6"/>
  <c r="AM277" i="6"/>
  <c r="AN277" i="6"/>
  <c r="T278" i="6"/>
  <c r="U278" i="6"/>
  <c r="V278" i="6"/>
  <c r="W278" i="6"/>
  <c r="X278" i="6"/>
  <c r="Y278" i="6"/>
  <c r="AM278" i="6"/>
  <c r="AN278" i="6"/>
  <c r="AL278" i="6"/>
  <c r="AK278" i="6"/>
  <c r="T279" i="6"/>
  <c r="U279" i="6"/>
  <c r="V279" i="6"/>
  <c r="W279" i="6"/>
  <c r="X279" i="6"/>
  <c r="Y279" i="6"/>
  <c r="AK279" i="6"/>
  <c r="AJ279" i="6"/>
  <c r="AI279" i="6"/>
  <c r="AL279" i="6"/>
  <c r="AM279" i="6"/>
  <c r="AN279" i="6"/>
  <c r="T280" i="6"/>
  <c r="U280" i="6"/>
  <c r="V280" i="6"/>
  <c r="W280" i="6"/>
  <c r="X280" i="6"/>
  <c r="Y280" i="6"/>
  <c r="AM280" i="6"/>
  <c r="AN280" i="6"/>
  <c r="AL280" i="6"/>
  <c r="AK280" i="6"/>
  <c r="T281" i="6"/>
  <c r="U281" i="6"/>
  <c r="V281" i="6"/>
  <c r="W281" i="6"/>
  <c r="X281" i="6"/>
  <c r="Y281" i="6"/>
  <c r="AK281" i="6"/>
  <c r="AJ281" i="6"/>
  <c r="AI281" i="6"/>
  <c r="AL281" i="6"/>
  <c r="AM281" i="6"/>
  <c r="AN281" i="6"/>
  <c r="T282" i="6"/>
  <c r="U282" i="6"/>
  <c r="V282" i="6"/>
  <c r="W282" i="6"/>
  <c r="X282" i="6"/>
  <c r="Y282" i="6"/>
  <c r="AM282" i="6"/>
  <c r="AN282" i="6"/>
  <c r="AL282" i="6"/>
  <c r="AK282" i="6"/>
  <c r="T283" i="6"/>
  <c r="U283" i="6"/>
  <c r="V283" i="6"/>
  <c r="W283" i="6"/>
  <c r="X283" i="6"/>
  <c r="Y283" i="6"/>
  <c r="AK283" i="6"/>
  <c r="AJ283" i="6"/>
  <c r="AI283" i="6"/>
  <c r="AL283" i="6"/>
  <c r="AM283" i="6"/>
  <c r="AN283" i="6"/>
  <c r="AH283" i="6"/>
  <c r="AG283" i="6"/>
  <c r="AF283" i="6"/>
  <c r="AE283" i="6"/>
  <c r="AC283" i="6"/>
  <c r="T284" i="6"/>
  <c r="U284" i="6"/>
  <c r="V284" i="6"/>
  <c r="W284" i="6"/>
  <c r="X284" i="6"/>
  <c r="Y284" i="6"/>
  <c r="AM284" i="6"/>
  <c r="AN284" i="6"/>
  <c r="AL284" i="6"/>
  <c r="AK284" i="6"/>
  <c r="T285" i="6"/>
  <c r="U285" i="6"/>
  <c r="V285" i="6"/>
  <c r="W285" i="6"/>
  <c r="X285" i="6"/>
  <c r="Y285" i="6"/>
  <c r="AK285" i="6"/>
  <c r="AJ285" i="6"/>
  <c r="AI285" i="6"/>
  <c r="AL285" i="6"/>
  <c r="AM285" i="6"/>
  <c r="AN285" i="6"/>
  <c r="T286" i="6"/>
  <c r="U286" i="6"/>
  <c r="V286" i="6"/>
  <c r="W286" i="6"/>
  <c r="X286" i="6"/>
  <c r="Y286" i="6"/>
  <c r="AM286" i="6"/>
  <c r="AN286" i="6"/>
  <c r="AL286" i="6"/>
  <c r="AK286" i="6"/>
  <c r="T287" i="6"/>
  <c r="U287" i="6"/>
  <c r="V287" i="6"/>
  <c r="W287" i="6"/>
  <c r="X287" i="6"/>
  <c r="Y287" i="6"/>
  <c r="AK287" i="6"/>
  <c r="AJ287" i="6"/>
  <c r="AI287" i="6"/>
  <c r="AL287" i="6"/>
  <c r="AM287" i="6"/>
  <c r="AN287" i="6"/>
  <c r="T288" i="6"/>
  <c r="U288" i="6"/>
  <c r="V288" i="6"/>
  <c r="W288" i="6"/>
  <c r="X288" i="6"/>
  <c r="Y288" i="6"/>
  <c r="AM288" i="6"/>
  <c r="AN288" i="6"/>
  <c r="AL288" i="6"/>
  <c r="AK288" i="6"/>
  <c r="T289" i="6"/>
  <c r="U289" i="6"/>
  <c r="V289" i="6"/>
  <c r="W289" i="6"/>
  <c r="X289" i="6"/>
  <c r="Y289" i="6"/>
  <c r="AK289" i="6"/>
  <c r="AJ289" i="6"/>
  <c r="AI289" i="6"/>
  <c r="AL289" i="6"/>
  <c r="AM289" i="6"/>
  <c r="AN289" i="6"/>
  <c r="T290" i="6"/>
  <c r="U290" i="6"/>
  <c r="V290" i="6"/>
  <c r="W290" i="6"/>
  <c r="X290" i="6"/>
  <c r="Y290" i="6"/>
  <c r="AM290" i="6"/>
  <c r="AN290" i="6"/>
  <c r="AL290" i="6"/>
  <c r="AK290" i="6"/>
  <c r="T291" i="6"/>
  <c r="U291" i="6"/>
  <c r="V291" i="6"/>
  <c r="W291" i="6"/>
  <c r="X291" i="6"/>
  <c r="Y291" i="6"/>
  <c r="AK291" i="6"/>
  <c r="AJ291" i="6"/>
  <c r="AI291" i="6"/>
  <c r="AL291" i="6"/>
  <c r="AM291" i="6"/>
  <c r="AN291" i="6"/>
  <c r="AH291" i="6"/>
  <c r="AG291" i="6"/>
  <c r="AF291" i="6"/>
  <c r="AE291" i="6"/>
  <c r="AC291" i="6"/>
  <c r="T292" i="6"/>
  <c r="U292" i="6"/>
  <c r="V292" i="6"/>
  <c r="W292" i="6"/>
  <c r="X292" i="6"/>
  <c r="Y292" i="6"/>
  <c r="AM292" i="6"/>
  <c r="AN292" i="6"/>
  <c r="AL292" i="6"/>
  <c r="AK292" i="6"/>
  <c r="T293" i="6"/>
  <c r="U293" i="6"/>
  <c r="V293" i="6"/>
  <c r="W293" i="6"/>
  <c r="X293" i="6"/>
  <c r="Y293" i="6"/>
  <c r="AK293" i="6"/>
  <c r="AJ293" i="6"/>
  <c r="AI293" i="6"/>
  <c r="AL293" i="6"/>
  <c r="AM293" i="6"/>
  <c r="AN293" i="6"/>
  <c r="T294" i="6"/>
  <c r="U294" i="6"/>
  <c r="V294" i="6"/>
  <c r="W294" i="6"/>
  <c r="X294" i="6"/>
  <c r="Y294" i="6"/>
  <c r="AM294" i="6"/>
  <c r="AN294" i="6"/>
  <c r="AL294" i="6"/>
  <c r="AK294" i="6"/>
  <c r="T295" i="6"/>
  <c r="U295" i="6"/>
  <c r="V295" i="6"/>
  <c r="W295" i="6"/>
  <c r="X295" i="6"/>
  <c r="Y295" i="6"/>
  <c r="AK295" i="6"/>
  <c r="AJ295" i="6"/>
  <c r="AI295" i="6"/>
  <c r="AL295" i="6"/>
  <c r="AM295" i="6"/>
  <c r="AN295" i="6"/>
  <c r="T296" i="6"/>
  <c r="U296" i="6"/>
  <c r="V296" i="6"/>
  <c r="W296" i="6"/>
  <c r="X296" i="6"/>
  <c r="Y296" i="6"/>
  <c r="AM296" i="6"/>
  <c r="AN296" i="6"/>
  <c r="AL296" i="6"/>
  <c r="AK296" i="6"/>
  <c r="T297" i="6"/>
  <c r="U297" i="6"/>
  <c r="V297" i="6"/>
  <c r="W297" i="6"/>
  <c r="X297" i="6"/>
  <c r="Y297" i="6"/>
  <c r="AN297" i="6"/>
  <c r="T298" i="6"/>
  <c r="U298" i="6"/>
  <c r="V298" i="6"/>
  <c r="W298" i="6"/>
  <c r="X298" i="6"/>
  <c r="Y298" i="6"/>
  <c r="AM298" i="6"/>
  <c r="AN298" i="6"/>
  <c r="AL298" i="6"/>
  <c r="AK298" i="6"/>
  <c r="T299" i="6"/>
  <c r="U299" i="6"/>
  <c r="V299" i="6"/>
  <c r="W299" i="6"/>
  <c r="X299" i="6"/>
  <c r="Y299" i="6"/>
  <c r="AN299" i="6"/>
  <c r="T300" i="6"/>
  <c r="U300" i="6"/>
  <c r="V300" i="6"/>
  <c r="W300" i="6"/>
  <c r="X300" i="6"/>
  <c r="Y300" i="6"/>
  <c r="AN300" i="6"/>
  <c r="T301" i="6"/>
  <c r="U301" i="6"/>
  <c r="V301" i="6"/>
  <c r="W301" i="6"/>
  <c r="X301" i="6"/>
  <c r="Y301" i="6"/>
  <c r="AN301" i="6"/>
  <c r="T302" i="6"/>
  <c r="U302" i="6"/>
  <c r="V302" i="6"/>
  <c r="W302" i="6"/>
  <c r="X302" i="6"/>
  <c r="Y302" i="6"/>
  <c r="AN302" i="6"/>
  <c r="T303" i="6"/>
  <c r="U303" i="6"/>
  <c r="V303" i="6"/>
  <c r="W303" i="6"/>
  <c r="X303" i="6"/>
  <c r="Y303" i="6"/>
  <c r="AN303" i="6"/>
  <c r="T304" i="6"/>
  <c r="U304" i="6"/>
  <c r="V304" i="6"/>
  <c r="W304" i="6"/>
  <c r="X304" i="6"/>
  <c r="Y304" i="6"/>
  <c r="AN304" i="6"/>
  <c r="T305" i="6"/>
  <c r="U305" i="6"/>
  <c r="V305" i="6"/>
  <c r="W305" i="6"/>
  <c r="X305" i="6"/>
  <c r="Y305" i="6"/>
  <c r="AN305" i="6"/>
  <c r="T306" i="6"/>
  <c r="U306" i="6"/>
  <c r="V306" i="6"/>
  <c r="W306" i="6"/>
  <c r="X306" i="6"/>
  <c r="Y306" i="6"/>
  <c r="AN306" i="6"/>
  <c r="T307" i="6"/>
  <c r="U307" i="6"/>
  <c r="V307" i="6"/>
  <c r="W307" i="6"/>
  <c r="X307" i="6"/>
  <c r="Y307" i="6"/>
  <c r="AN307" i="6"/>
  <c r="T308" i="6"/>
  <c r="U308" i="6"/>
  <c r="V308" i="6"/>
  <c r="W308" i="6"/>
  <c r="X308" i="6"/>
  <c r="Y308" i="6"/>
  <c r="AN308" i="6"/>
  <c r="T309" i="6"/>
  <c r="U309" i="6"/>
  <c r="V309" i="6"/>
  <c r="W309" i="6"/>
  <c r="X309" i="6"/>
  <c r="Y309" i="6"/>
  <c r="AN309" i="6"/>
  <c r="T310" i="6"/>
  <c r="U310" i="6"/>
  <c r="V310" i="6"/>
  <c r="W310" i="6"/>
  <c r="X310" i="6"/>
  <c r="Y310" i="6"/>
  <c r="AN310" i="6"/>
  <c r="T311" i="6"/>
  <c r="U311" i="6"/>
  <c r="V311" i="6"/>
  <c r="W311" i="6"/>
  <c r="X311" i="6"/>
  <c r="Y311" i="6"/>
  <c r="AN311" i="6"/>
  <c r="T312" i="6"/>
  <c r="U312" i="6"/>
  <c r="V312" i="6"/>
  <c r="W312" i="6"/>
  <c r="X312" i="6"/>
  <c r="Y312" i="6"/>
  <c r="AN312" i="6"/>
  <c r="T313" i="6"/>
  <c r="U313" i="6"/>
  <c r="V313" i="6"/>
  <c r="W313" i="6"/>
  <c r="X313" i="6"/>
  <c r="Y313" i="6"/>
  <c r="AN313" i="6"/>
  <c r="T314" i="6"/>
  <c r="U314" i="6"/>
  <c r="V314" i="6"/>
  <c r="W314" i="6"/>
  <c r="X314" i="6"/>
  <c r="Y314" i="6"/>
  <c r="AN314" i="6"/>
  <c r="T315" i="6"/>
  <c r="U315" i="6"/>
  <c r="V315" i="6"/>
  <c r="W315" i="6"/>
  <c r="X315" i="6"/>
  <c r="Y315" i="6"/>
  <c r="AN315" i="6"/>
  <c r="T316" i="6"/>
  <c r="U316" i="6"/>
  <c r="V316" i="6"/>
  <c r="W316" i="6"/>
  <c r="X316" i="6"/>
  <c r="Y316" i="6"/>
  <c r="AN316" i="6"/>
  <c r="T317" i="6"/>
  <c r="U317" i="6"/>
  <c r="V317" i="6"/>
  <c r="W317" i="6"/>
  <c r="X317" i="6"/>
  <c r="Y317" i="6"/>
  <c r="AN317" i="6"/>
  <c r="T318" i="6"/>
  <c r="U318" i="6"/>
  <c r="V318" i="6"/>
  <c r="W318" i="6"/>
  <c r="X318" i="6"/>
  <c r="Y318" i="6"/>
  <c r="AN318" i="6"/>
  <c r="T319" i="6"/>
  <c r="U319" i="6"/>
  <c r="V319" i="6"/>
  <c r="W319" i="6"/>
  <c r="X319" i="6"/>
  <c r="Y319" i="6"/>
  <c r="AN319" i="6"/>
  <c r="T320" i="6"/>
  <c r="U320" i="6"/>
  <c r="V320" i="6"/>
  <c r="W320" i="6"/>
  <c r="X320" i="6"/>
  <c r="Y320" i="6"/>
  <c r="AN320" i="6"/>
  <c r="AE8" i="7"/>
  <c r="C9" i="7"/>
  <c r="D9" i="7"/>
  <c r="AE10" i="7"/>
  <c r="D11" i="7"/>
  <c r="R11" i="7"/>
  <c r="D12" i="7"/>
  <c r="R12" i="7"/>
  <c r="D13" i="7"/>
  <c r="R13" i="7"/>
  <c r="R8" i="7"/>
  <c r="R14" i="7"/>
  <c r="AC2" i="7"/>
  <c r="R15" i="7"/>
  <c r="R4" i="7"/>
  <c r="R5" i="7"/>
  <c r="R6" i="7"/>
  <c r="F16" i="7"/>
  <c r="F17" i="7" s="1"/>
  <c r="R16" i="7"/>
  <c r="AE16" i="7"/>
  <c r="C17" i="7"/>
  <c r="AC17" i="7"/>
  <c r="AE18" i="7"/>
  <c r="AC19" i="7"/>
  <c r="AE20" i="7"/>
  <c r="E21" i="7"/>
  <c r="F21" i="7"/>
  <c r="G21" i="7"/>
  <c r="Q21" i="7"/>
  <c r="AD21" i="7"/>
  <c r="E22" i="7"/>
  <c r="F22" i="7"/>
  <c r="G22" i="7"/>
  <c r="Q22" i="7"/>
  <c r="E23" i="7"/>
  <c r="F23" i="7"/>
  <c r="G23" i="7"/>
  <c r="Q23" i="7"/>
  <c r="AE23" i="7"/>
  <c r="E24" i="7"/>
  <c r="F24" i="7"/>
  <c r="G24" i="7"/>
  <c r="J24" i="7"/>
  <c r="Q24" i="7"/>
  <c r="X24" i="7"/>
  <c r="Y24" i="7"/>
  <c r="AD24" i="7"/>
  <c r="E25" i="7"/>
  <c r="F25" i="7"/>
  <c r="G25" i="7"/>
  <c r="J25" i="7"/>
  <c r="Q25" i="7"/>
  <c r="X25" i="7"/>
  <c r="AC25" i="7"/>
  <c r="E26" i="7"/>
  <c r="F26" i="7"/>
  <c r="G26" i="7"/>
  <c r="J26" i="7"/>
  <c r="Q26" i="7"/>
  <c r="E27" i="7"/>
  <c r="F27" i="7"/>
  <c r="Q27" i="7"/>
  <c r="AE27" i="7"/>
  <c r="E28" i="7"/>
  <c r="F28" i="7"/>
  <c r="G28" i="7"/>
  <c r="J28" i="7"/>
  <c r="Q28" i="7"/>
  <c r="AD28" i="7"/>
  <c r="AE28" i="7"/>
  <c r="E29" i="7"/>
  <c r="F29" i="7"/>
  <c r="G29" i="7"/>
  <c r="Q29" i="7"/>
  <c r="AC29" i="7"/>
  <c r="AD29" i="7"/>
  <c r="E30" i="7"/>
  <c r="F30" i="7"/>
  <c r="G30" i="7"/>
  <c r="P30" i="7"/>
  <c r="R30" i="7"/>
  <c r="T30" i="7"/>
  <c r="Q30" i="7"/>
  <c r="V30" i="7"/>
  <c r="AC30" i="7"/>
  <c r="E31" i="7"/>
  <c r="F31" i="7"/>
  <c r="G31" i="7"/>
  <c r="Q31" i="7"/>
  <c r="AE31" i="7"/>
  <c r="E32" i="7"/>
  <c r="F32" i="7"/>
  <c r="G32" i="7"/>
  <c r="J32" i="7"/>
  <c r="Q32" i="7"/>
  <c r="X32" i="7"/>
  <c r="Y32" i="7"/>
  <c r="AD32" i="7"/>
  <c r="E33" i="7"/>
  <c r="F33" i="7"/>
  <c r="G33" i="7"/>
  <c r="J33" i="7"/>
  <c r="Q33" i="7"/>
  <c r="X33" i="7"/>
  <c r="AC33" i="7"/>
  <c r="E34" i="7"/>
  <c r="F34" i="7"/>
  <c r="P34" i="7"/>
  <c r="Q34" i="7"/>
  <c r="V34" i="7"/>
  <c r="E35" i="7"/>
  <c r="F35" i="7"/>
  <c r="G35" i="7"/>
  <c r="Q35" i="7"/>
  <c r="V35" i="7"/>
  <c r="Y35" i="7"/>
  <c r="AE35" i="7"/>
  <c r="E36" i="7"/>
  <c r="F36" i="7"/>
  <c r="G36" i="7"/>
  <c r="I36" i="7"/>
  <c r="Q36" i="7"/>
  <c r="X36" i="7"/>
  <c r="AD36" i="7"/>
  <c r="AE36" i="7"/>
  <c r="E37" i="7"/>
  <c r="F37" i="7"/>
  <c r="G37" i="7"/>
  <c r="Q37" i="7"/>
  <c r="AC37" i="7"/>
  <c r="AD37" i="7"/>
  <c r="E38" i="7"/>
  <c r="F38" i="7"/>
  <c r="G38" i="7"/>
  <c r="Q38" i="7"/>
  <c r="AC38" i="7"/>
  <c r="E39" i="7"/>
  <c r="F39" i="7"/>
  <c r="G39" i="7"/>
  <c r="P39" i="7"/>
  <c r="R39" i="7"/>
  <c r="T39" i="7"/>
  <c r="Q39" i="7"/>
  <c r="AE39" i="7"/>
  <c r="E40" i="7"/>
  <c r="F40" i="7"/>
  <c r="G40" i="7"/>
  <c r="Z40" i="7"/>
  <c r="J40" i="7"/>
  <c r="Q40" i="7"/>
  <c r="X40" i="7"/>
  <c r="Y40" i="7"/>
  <c r="AD40" i="7"/>
  <c r="E41" i="7"/>
  <c r="F41" i="7"/>
  <c r="G41" i="7"/>
  <c r="J41" i="7"/>
  <c r="Q41" i="7"/>
  <c r="X41" i="7"/>
  <c r="AC41" i="7"/>
  <c r="E42" i="7"/>
  <c r="F42" i="7"/>
  <c r="P42" i="7"/>
  <c r="R42" i="7"/>
  <c r="T42" i="7"/>
  <c r="G42" i="7"/>
  <c r="J42" i="7"/>
  <c r="Q42" i="7"/>
  <c r="V42" i="7"/>
  <c r="W42" i="7"/>
  <c r="E43" i="7"/>
  <c r="F43" i="7"/>
  <c r="Q43" i="7"/>
  <c r="AE43" i="7"/>
  <c r="E44" i="7"/>
  <c r="F44" i="7"/>
  <c r="G44" i="7"/>
  <c r="J44" i="7"/>
  <c r="Q44" i="7"/>
  <c r="X44" i="7"/>
  <c r="AD44" i="7"/>
  <c r="AE44" i="7"/>
  <c r="E45" i="7"/>
  <c r="F45" i="7"/>
  <c r="G45" i="7"/>
  <c r="Q45" i="7"/>
  <c r="AC45" i="7"/>
  <c r="AD45" i="7"/>
  <c r="E46" i="7"/>
  <c r="F46" i="7"/>
  <c r="G46" i="7"/>
  <c r="P46" i="7"/>
  <c r="R46" i="7"/>
  <c r="T46" i="7"/>
  <c r="Q46" i="7"/>
  <c r="V46" i="7"/>
  <c r="AC46" i="7"/>
  <c r="E47" i="7"/>
  <c r="F47" i="7"/>
  <c r="G47" i="7"/>
  <c r="Q47" i="7"/>
  <c r="Y47" i="7"/>
  <c r="Z47" i="7"/>
  <c r="AE47" i="7"/>
  <c r="E48" i="7"/>
  <c r="F48" i="7"/>
  <c r="G48" i="7"/>
  <c r="J48" i="7"/>
  <c r="Q48" i="7"/>
  <c r="X48" i="7"/>
  <c r="Y48" i="7"/>
  <c r="AD48" i="7"/>
  <c r="E49" i="7"/>
  <c r="F49" i="7"/>
  <c r="G49" i="7"/>
  <c r="J49" i="7"/>
  <c r="Q49" i="7"/>
  <c r="X49" i="7"/>
  <c r="AC49" i="7"/>
  <c r="E50" i="7"/>
  <c r="F50" i="7"/>
  <c r="G50" i="7"/>
  <c r="P50" i="7"/>
  <c r="Q50" i="7"/>
  <c r="V50" i="7"/>
  <c r="AE50" i="7"/>
  <c r="E51" i="7"/>
  <c r="F51" i="7"/>
  <c r="Q51" i="7"/>
  <c r="AD51" i="7"/>
  <c r="AE51" i="7"/>
  <c r="E52" i="7"/>
  <c r="F52" i="7"/>
  <c r="G52" i="7"/>
  <c r="J52" i="7"/>
  <c r="Q52" i="7"/>
  <c r="AC52" i="7"/>
  <c r="AE52" i="7"/>
  <c r="E53" i="7"/>
  <c r="F53" i="7"/>
  <c r="G53" i="7"/>
  <c r="N53" i="7"/>
  <c r="P53" i="7"/>
  <c r="R53" i="7"/>
  <c r="T53" i="7"/>
  <c r="Q53" i="7"/>
  <c r="AC53" i="7"/>
  <c r="AD53" i="7"/>
  <c r="E54" i="7"/>
  <c r="F54" i="7"/>
  <c r="G54" i="7"/>
  <c r="Q54" i="7"/>
  <c r="V54" i="7"/>
  <c r="Y54" i="7"/>
  <c r="AC54" i="7"/>
  <c r="E55" i="7"/>
  <c r="F55" i="7"/>
  <c r="G55" i="7"/>
  <c r="J55" i="7"/>
  <c r="Q55" i="7"/>
  <c r="AE55" i="7"/>
  <c r="E56" i="7"/>
  <c r="F56" i="7"/>
  <c r="G56" i="7"/>
  <c r="Z56" i="7"/>
  <c r="N56" i="7"/>
  <c r="Q56" i="7"/>
  <c r="X56" i="7"/>
  <c r="Y56" i="7"/>
  <c r="AC56" i="7"/>
  <c r="AD56" i="7"/>
  <c r="E57" i="7"/>
  <c r="F57" i="7"/>
  <c r="G57" i="7"/>
  <c r="P57" i="7"/>
  <c r="Q57" i="7"/>
  <c r="V57" i="7"/>
  <c r="W57" i="7"/>
  <c r="X57" i="7"/>
  <c r="AC57" i="7"/>
  <c r="E58" i="7"/>
  <c r="F58" i="7"/>
  <c r="G58" i="7"/>
  <c r="P58" i="7"/>
  <c r="Q58" i="7"/>
  <c r="V58" i="7"/>
  <c r="Y58" i="7"/>
  <c r="AE58" i="7"/>
  <c r="E59" i="7"/>
  <c r="F59" i="7"/>
  <c r="Q59" i="7"/>
  <c r="AD59" i="7"/>
  <c r="AE59" i="7"/>
  <c r="E60" i="7"/>
  <c r="F60" i="7"/>
  <c r="G60" i="7"/>
  <c r="N60" i="7"/>
  <c r="Q60" i="7"/>
  <c r="X60" i="7"/>
  <c r="AC60" i="7"/>
  <c r="AD60" i="7"/>
  <c r="AE60" i="7"/>
  <c r="E61" i="7"/>
  <c r="F61" i="7"/>
  <c r="V61" i="7"/>
  <c r="Q61" i="7"/>
  <c r="AC61" i="7"/>
  <c r="AD61" i="7"/>
  <c r="E62" i="7"/>
  <c r="F62" i="7"/>
  <c r="G62" i="7"/>
  <c r="Q62" i="7"/>
  <c r="V62" i="7"/>
  <c r="AC62" i="7"/>
  <c r="AE62" i="7"/>
  <c r="E63" i="7"/>
  <c r="F63" i="7"/>
  <c r="G63" i="7"/>
  <c r="N63" i="7"/>
  <c r="P63" i="7"/>
  <c r="R63" i="7"/>
  <c r="T63" i="7"/>
  <c r="Q63" i="7"/>
  <c r="Y63" i="7"/>
  <c r="AD63" i="7"/>
  <c r="AE63" i="7"/>
  <c r="E64" i="7"/>
  <c r="F64" i="7"/>
  <c r="G64" i="7"/>
  <c r="Z64" i="7"/>
  <c r="Q64" i="7"/>
  <c r="X64" i="7"/>
  <c r="Y64" i="7"/>
  <c r="AC64" i="7"/>
  <c r="AD64" i="7"/>
  <c r="E65" i="7"/>
  <c r="F65" i="7"/>
  <c r="Q65" i="7"/>
  <c r="AC65" i="7"/>
  <c r="AE65" i="7"/>
  <c r="E66" i="7"/>
  <c r="F66" i="7"/>
  <c r="P66" i="7"/>
  <c r="Q66" i="7"/>
  <c r="AD66" i="7"/>
  <c r="AE66" i="7"/>
  <c r="E67" i="7"/>
  <c r="F67" i="7"/>
  <c r="Q67" i="7"/>
  <c r="AC67" i="7"/>
  <c r="AD67" i="7"/>
  <c r="AE67" i="7"/>
  <c r="E68" i="7"/>
  <c r="F68" i="7"/>
  <c r="G68" i="7"/>
  <c r="P68" i="7"/>
  <c r="Q68" i="7"/>
  <c r="X68" i="7"/>
  <c r="AC68" i="7"/>
  <c r="AD68" i="7"/>
  <c r="AE68" i="7"/>
  <c r="E69" i="7"/>
  <c r="F69" i="7"/>
  <c r="P69" i="7"/>
  <c r="Q69" i="7"/>
  <c r="Y69" i="7"/>
  <c r="AC69" i="7"/>
  <c r="AD69" i="7"/>
  <c r="AE69" i="7"/>
  <c r="E70" i="7"/>
  <c r="F70" i="7"/>
  <c r="Q70" i="7"/>
  <c r="AC70" i="7"/>
  <c r="AD70" i="7"/>
  <c r="AE70" i="7"/>
  <c r="E71" i="7"/>
  <c r="F71" i="7"/>
  <c r="Y71" i="7"/>
  <c r="G71" i="7"/>
  <c r="P71" i="7"/>
  <c r="R71" i="7"/>
  <c r="T71" i="7"/>
  <c r="Q71" i="7"/>
  <c r="X71" i="7"/>
  <c r="AC71" i="7"/>
  <c r="AD71" i="7"/>
  <c r="AE71" i="7"/>
  <c r="E72" i="7"/>
  <c r="F72" i="7"/>
  <c r="V72" i="7"/>
  <c r="G72" i="7"/>
  <c r="W72" i="7"/>
  <c r="P72" i="7"/>
  <c r="R72" i="7"/>
  <c r="T72" i="7"/>
  <c r="Q72" i="7"/>
  <c r="X72" i="7"/>
  <c r="AC72" i="7"/>
  <c r="AD72" i="7"/>
  <c r="E73" i="7"/>
  <c r="F73" i="7"/>
  <c r="Q73" i="7"/>
  <c r="AC73" i="7"/>
  <c r="AE73" i="7"/>
  <c r="E74" i="7"/>
  <c r="F74" i="7"/>
  <c r="G74" i="7"/>
  <c r="Q74" i="7"/>
  <c r="V74" i="7"/>
  <c r="X74" i="7"/>
  <c r="Y74" i="7"/>
  <c r="AD74" i="7"/>
  <c r="AE74" i="7"/>
  <c r="E75" i="7"/>
  <c r="F75" i="7"/>
  <c r="G75" i="7"/>
  <c r="Q75" i="7"/>
  <c r="Y75" i="7"/>
  <c r="AC75" i="7"/>
  <c r="AD75" i="7"/>
  <c r="AE75" i="7"/>
  <c r="E76" i="7"/>
  <c r="F76" i="7"/>
  <c r="Q76" i="7"/>
  <c r="AC76" i="7"/>
  <c r="AD76" i="7"/>
  <c r="AE76" i="7"/>
  <c r="E77" i="7"/>
  <c r="F77" i="7"/>
  <c r="P77" i="7"/>
  <c r="Q77" i="7"/>
  <c r="AC77" i="7"/>
  <c r="AD77" i="7"/>
  <c r="AE77" i="7"/>
  <c r="E78" i="7"/>
  <c r="F78" i="7"/>
  <c r="Q78" i="7"/>
  <c r="AC78" i="7"/>
  <c r="AD78" i="7"/>
  <c r="AE78" i="7"/>
  <c r="E79" i="7"/>
  <c r="F79" i="7"/>
  <c r="G79" i="7"/>
  <c r="Q79" i="7"/>
  <c r="AC79" i="7"/>
  <c r="AD79" i="7"/>
  <c r="AE79" i="7"/>
  <c r="E80" i="7"/>
  <c r="F80" i="7"/>
  <c r="Y80" i="7"/>
  <c r="AD80" i="7"/>
  <c r="AE80" i="7"/>
  <c r="E81" i="7"/>
  <c r="F81" i="7"/>
  <c r="AC81" i="7"/>
  <c r="AD81" i="7"/>
  <c r="AE81" i="7"/>
  <c r="E82" i="7"/>
  <c r="F82" i="7"/>
  <c r="AC82" i="7"/>
  <c r="AD82" i="7"/>
  <c r="E83" i="7"/>
  <c r="F83" i="7"/>
  <c r="G83" i="7"/>
  <c r="V83" i="7"/>
  <c r="AC83" i="7"/>
  <c r="AD83" i="7"/>
  <c r="AE83" i="7"/>
  <c r="E84" i="7"/>
  <c r="F84" i="7"/>
  <c r="V84" i="7"/>
  <c r="G84" i="7"/>
  <c r="Z84" i="7"/>
  <c r="Y84" i="7"/>
  <c r="AC84" i="7"/>
  <c r="AD84" i="7"/>
  <c r="AE84" i="7"/>
  <c r="E85" i="7"/>
  <c r="F85" i="7"/>
  <c r="Y85" i="7"/>
  <c r="AC85" i="7"/>
  <c r="AE85" i="7"/>
  <c r="E86" i="7"/>
  <c r="F86" i="7"/>
  <c r="AC86" i="7"/>
  <c r="AD86" i="7"/>
  <c r="AE86" i="7"/>
  <c r="E87" i="7"/>
  <c r="F87" i="7"/>
  <c r="AC87" i="7"/>
  <c r="AD87" i="7"/>
  <c r="AE87" i="7"/>
  <c r="E88" i="7"/>
  <c r="F88" i="7"/>
  <c r="G88" i="7"/>
  <c r="W88" i="7"/>
  <c r="V88" i="7"/>
  <c r="X88" i="7"/>
  <c r="Y88" i="7"/>
  <c r="AD88" i="7"/>
  <c r="AE88" i="7"/>
  <c r="E89" i="7"/>
  <c r="F89" i="7"/>
  <c r="G89" i="7"/>
  <c r="AC89" i="7"/>
  <c r="AD89" i="7"/>
  <c r="AE89" i="7"/>
  <c r="E90" i="7"/>
  <c r="F90" i="7"/>
  <c r="AC90" i="7"/>
  <c r="AD90" i="7"/>
  <c r="E91" i="7"/>
  <c r="F91" i="7"/>
  <c r="V91" i="7"/>
  <c r="Y91" i="7"/>
  <c r="AC91" i="7"/>
  <c r="AD91" i="7"/>
  <c r="AE91" i="7"/>
  <c r="E92" i="7"/>
  <c r="F92" i="7"/>
  <c r="G92" i="7"/>
  <c r="V92" i="7"/>
  <c r="X92" i="7"/>
  <c r="AC92" i="7"/>
  <c r="AD92" i="7"/>
  <c r="AE92" i="7"/>
  <c r="E93" i="7"/>
  <c r="F93" i="7"/>
  <c r="G93" i="7"/>
  <c r="W93" i="7"/>
  <c r="V93" i="7"/>
  <c r="X93" i="7"/>
  <c r="Y93" i="7"/>
  <c r="AC93" i="7"/>
  <c r="AE93" i="7"/>
  <c r="E94" i="7"/>
  <c r="F94" i="7"/>
  <c r="G94" i="7"/>
  <c r="AC94" i="7"/>
  <c r="AD94" i="7"/>
  <c r="AE94" i="7"/>
  <c r="E95" i="7"/>
  <c r="F95" i="7"/>
  <c r="AC95" i="7"/>
  <c r="AD95" i="7"/>
  <c r="AE95" i="7"/>
  <c r="E96" i="7"/>
  <c r="F96" i="7"/>
  <c r="V96" i="7"/>
  <c r="W96" i="7"/>
  <c r="G96" i="7"/>
  <c r="Z96" i="7"/>
  <c r="X96" i="7"/>
  <c r="Y96" i="7"/>
  <c r="AD96" i="7"/>
  <c r="AE96" i="7"/>
  <c r="E97" i="7"/>
  <c r="F97" i="7"/>
  <c r="AC97" i="7"/>
  <c r="AD97" i="7"/>
  <c r="AE97" i="7"/>
  <c r="AC98" i="7"/>
  <c r="AD98" i="7"/>
  <c r="AC99" i="7"/>
  <c r="AD99" i="7"/>
  <c r="AE99" i="7"/>
  <c r="AC100" i="7"/>
  <c r="AD100" i="7"/>
  <c r="AE100" i="7"/>
  <c r="AC101" i="7"/>
  <c r="AE101" i="7"/>
  <c r="AC102" i="7"/>
  <c r="AD102" i="7"/>
  <c r="AE102" i="7"/>
  <c r="AC103" i="7"/>
  <c r="AD103" i="7"/>
  <c r="AE103" i="7"/>
  <c r="AD104" i="7"/>
  <c r="AE104" i="7"/>
  <c r="AC105" i="7"/>
  <c r="AD105" i="7"/>
  <c r="AE105" i="7"/>
  <c r="AC106" i="7"/>
  <c r="AD106" i="7"/>
  <c r="AC107" i="7"/>
  <c r="AD107" i="7"/>
  <c r="AE107" i="7"/>
  <c r="AC108" i="7"/>
  <c r="AD108" i="7"/>
  <c r="AE108" i="7"/>
  <c r="AC109" i="7"/>
  <c r="AE109" i="7"/>
  <c r="AC110" i="7"/>
  <c r="AD110" i="7"/>
  <c r="AE110" i="7"/>
  <c r="S4" i="9"/>
  <c r="Y11" i="9"/>
  <c r="S5" i="9"/>
  <c r="S6" i="9"/>
  <c r="S7" i="9"/>
  <c r="Y42" i="9"/>
  <c r="S8" i="9"/>
  <c r="C9" i="9"/>
  <c r="E9" i="9"/>
  <c r="D9" i="9"/>
  <c r="S9" i="9"/>
  <c r="S10" i="9"/>
  <c r="D11" i="9"/>
  <c r="D15" i="9" s="1"/>
  <c r="C19" i="9" s="1"/>
  <c r="D12" i="9"/>
  <c r="D13" i="9"/>
  <c r="F16" i="9"/>
  <c r="F17" i="9" s="1"/>
  <c r="C17" i="9"/>
  <c r="E21" i="9"/>
  <c r="F21" i="9"/>
  <c r="G21" i="9"/>
  <c r="Q21" i="9"/>
  <c r="E22" i="9"/>
  <c r="F22" i="9"/>
  <c r="G22" i="9"/>
  <c r="Q22" i="9"/>
  <c r="E23" i="9"/>
  <c r="F23" i="9"/>
  <c r="G23" i="9"/>
  <c r="Q23" i="9"/>
  <c r="E24" i="9"/>
  <c r="F24" i="9"/>
  <c r="G24" i="9"/>
  <c r="I24" i="9"/>
  <c r="Q24" i="9"/>
  <c r="E25" i="9"/>
  <c r="F25" i="9"/>
  <c r="Q25" i="9"/>
  <c r="E26" i="9"/>
  <c r="F26" i="9"/>
  <c r="G26" i="9"/>
  <c r="I26" i="9"/>
  <c r="Q26" i="9"/>
  <c r="E27" i="9"/>
  <c r="F27" i="9"/>
  <c r="G27" i="9"/>
  <c r="Q27" i="9"/>
  <c r="E28" i="9"/>
  <c r="F28" i="9"/>
  <c r="G28" i="9"/>
  <c r="Q28" i="9"/>
  <c r="E29" i="9"/>
  <c r="F29" i="9"/>
  <c r="G29" i="9"/>
  <c r="I29" i="9"/>
  <c r="P29" i="9"/>
  <c r="R29" i="9"/>
  <c r="T29" i="9"/>
  <c r="Q29" i="9"/>
  <c r="E30" i="9"/>
  <c r="F30" i="9"/>
  <c r="G30" i="9"/>
  <c r="Q30" i="9"/>
  <c r="E31" i="9"/>
  <c r="F31" i="9"/>
  <c r="G31" i="9"/>
  <c r="Q31" i="9"/>
  <c r="Y31" i="9"/>
  <c r="E32" i="9"/>
  <c r="F32" i="9"/>
  <c r="G32" i="9"/>
  <c r="Q32" i="9"/>
  <c r="E33" i="9"/>
  <c r="F33" i="9"/>
  <c r="P33" i="9"/>
  <c r="Q33" i="9"/>
  <c r="E34" i="9"/>
  <c r="F34" i="9"/>
  <c r="G34" i="9"/>
  <c r="Q34" i="9"/>
  <c r="E35" i="9"/>
  <c r="F35" i="9"/>
  <c r="G35" i="9"/>
  <c r="Q35" i="9"/>
  <c r="Y35" i="9"/>
  <c r="E36" i="9"/>
  <c r="F36" i="9"/>
  <c r="G36" i="9"/>
  <c r="Q36" i="9"/>
  <c r="E37" i="9"/>
  <c r="F37" i="9"/>
  <c r="Q37" i="9"/>
  <c r="E38" i="9"/>
  <c r="F38" i="9"/>
  <c r="G38" i="9"/>
  <c r="Q38" i="9"/>
  <c r="E39" i="9"/>
  <c r="F39" i="9"/>
  <c r="G39" i="9"/>
  <c r="Q39" i="9"/>
  <c r="E40" i="9"/>
  <c r="F40" i="9"/>
  <c r="G40" i="9"/>
  <c r="Q40" i="9"/>
  <c r="Y40" i="9"/>
  <c r="E41" i="9"/>
  <c r="F41" i="9"/>
  <c r="G41" i="9"/>
  <c r="Q41" i="9"/>
  <c r="E42" i="9"/>
  <c r="F42" i="9"/>
  <c r="G42" i="9"/>
  <c r="P42" i="9"/>
  <c r="R42" i="9"/>
  <c r="T42" i="9"/>
  <c r="Q42" i="9"/>
  <c r="E43" i="9"/>
  <c r="F43" i="9"/>
  <c r="G43" i="9"/>
  <c r="Q43" i="9"/>
  <c r="E44" i="9"/>
  <c r="F44" i="9"/>
  <c r="G44" i="9"/>
  <c r="Q44" i="9"/>
  <c r="E45" i="9"/>
  <c r="F45" i="9"/>
  <c r="Q45" i="9"/>
  <c r="E46" i="9"/>
  <c r="F46" i="9"/>
  <c r="G46" i="9"/>
  <c r="I46" i="9"/>
  <c r="Q46" i="9"/>
  <c r="E47" i="9"/>
  <c r="F47" i="9"/>
  <c r="P47" i="9"/>
  <c r="Q47" i="9"/>
  <c r="E48" i="9"/>
  <c r="F48" i="9"/>
  <c r="G48" i="9"/>
  <c r="Q48" i="9"/>
  <c r="E49" i="9"/>
  <c r="F49" i="9"/>
  <c r="G49" i="9"/>
  <c r="P49" i="9"/>
  <c r="Q49" i="9"/>
  <c r="E50" i="9"/>
  <c r="F50" i="9"/>
  <c r="G50" i="9"/>
  <c r="Q50" i="9"/>
  <c r="E51" i="9"/>
  <c r="F51" i="9"/>
  <c r="G51" i="9"/>
  <c r="Q51" i="9"/>
  <c r="E52" i="9"/>
  <c r="F52" i="9"/>
  <c r="G52" i="9"/>
  <c r="Q52" i="9"/>
  <c r="E53" i="9"/>
  <c r="F53" i="9"/>
  <c r="G53" i="9"/>
  <c r="Q53" i="9"/>
  <c r="E54" i="9"/>
  <c r="F54" i="9"/>
  <c r="G54" i="9"/>
  <c r="Q54" i="9"/>
  <c r="E55" i="9"/>
  <c r="F55" i="9"/>
  <c r="Q55" i="9"/>
  <c r="E56" i="9"/>
  <c r="F56" i="9"/>
  <c r="G56" i="9"/>
  <c r="Q56" i="9"/>
  <c r="E57" i="9"/>
  <c r="F57" i="9"/>
  <c r="G57" i="9"/>
  <c r="Q57" i="9"/>
  <c r="E58" i="9"/>
  <c r="F58" i="9"/>
  <c r="P58" i="9"/>
  <c r="Q58" i="9"/>
  <c r="E59" i="9"/>
  <c r="F59" i="9"/>
  <c r="Q59" i="9"/>
  <c r="E60" i="9"/>
  <c r="F60" i="9"/>
  <c r="P60" i="9"/>
  <c r="Q60" i="9"/>
  <c r="E61" i="9"/>
  <c r="F61" i="9"/>
  <c r="G61" i="9"/>
  <c r="J61" i="9"/>
  <c r="Q61" i="9"/>
  <c r="E62" i="9"/>
  <c r="F62" i="9"/>
  <c r="Q62" i="9"/>
  <c r="E63" i="9"/>
  <c r="F63" i="9"/>
  <c r="G63" i="9"/>
  <c r="J63" i="9"/>
  <c r="Q63" i="9"/>
  <c r="E64" i="9"/>
  <c r="F64" i="9"/>
  <c r="G64" i="9"/>
  <c r="J64" i="9"/>
  <c r="P64" i="9"/>
  <c r="Q64" i="9"/>
  <c r="E65" i="9"/>
  <c r="F65" i="9"/>
  <c r="G65" i="9"/>
  <c r="J65" i="9"/>
  <c r="Q65" i="9"/>
  <c r="E66" i="9"/>
  <c r="F66" i="9"/>
  <c r="G66" i="9"/>
  <c r="J66" i="9"/>
  <c r="Q66" i="9"/>
  <c r="E67" i="9"/>
  <c r="F67" i="9"/>
  <c r="Q67" i="9"/>
  <c r="E68" i="9"/>
  <c r="F68" i="9"/>
  <c r="Q68" i="9"/>
  <c r="E69" i="9"/>
  <c r="F69" i="9"/>
  <c r="Q69" i="9"/>
  <c r="E70" i="9"/>
  <c r="F70" i="9"/>
  <c r="Q70" i="9"/>
  <c r="E71" i="9"/>
  <c r="F71" i="9"/>
  <c r="Q71" i="9"/>
  <c r="E72" i="9"/>
  <c r="F72" i="9"/>
  <c r="Q72" i="9"/>
  <c r="E73" i="9"/>
  <c r="F73" i="9"/>
  <c r="Q73" i="9"/>
  <c r="E74" i="9"/>
  <c r="F74" i="9"/>
  <c r="Q74" i="9"/>
  <c r="E75" i="9"/>
  <c r="F75" i="9"/>
  <c r="Q75" i="9"/>
  <c r="A11" i="17"/>
  <c r="C11" i="17"/>
  <c r="E11" i="17"/>
  <c r="F11" i="17"/>
  <c r="D11" i="17"/>
  <c r="G11" i="17"/>
  <c r="H11" i="17"/>
  <c r="B11" i="17"/>
  <c r="A12" i="17"/>
  <c r="C12" i="17"/>
  <c r="E12" i="17"/>
  <c r="F12" i="17"/>
  <c r="D12" i="17"/>
  <c r="G12" i="17"/>
  <c r="H12" i="17"/>
  <c r="B12" i="17"/>
  <c r="A13" i="17"/>
  <c r="C13" i="17"/>
  <c r="E13" i="17"/>
  <c r="F13" i="17"/>
  <c r="D13" i="17"/>
  <c r="G13" i="17"/>
  <c r="H13" i="17"/>
  <c r="B13" i="17"/>
  <c r="A14" i="17"/>
  <c r="C14" i="17"/>
  <c r="E14" i="17"/>
  <c r="F14" i="17"/>
  <c r="D14" i="17"/>
  <c r="G14" i="17"/>
  <c r="H14" i="17"/>
  <c r="B14" i="17"/>
  <c r="A15" i="17"/>
  <c r="F15" i="17"/>
  <c r="D15" i="17"/>
  <c r="G15" i="17"/>
  <c r="C15" i="17"/>
  <c r="E15" i="17"/>
  <c r="H15" i="17"/>
  <c r="B15" i="17"/>
  <c r="A16" i="17"/>
  <c r="D16" i="17"/>
  <c r="G16" i="17"/>
  <c r="C16" i="17"/>
  <c r="E16" i="17"/>
  <c r="H16" i="17"/>
  <c r="B16" i="17"/>
  <c r="A17" i="17"/>
  <c r="D17" i="17"/>
  <c r="G17" i="17"/>
  <c r="C17" i="17"/>
  <c r="E17" i="17"/>
  <c r="H17" i="17"/>
  <c r="B17" i="17"/>
  <c r="A18" i="17"/>
  <c r="C18" i="17"/>
  <c r="E18" i="17"/>
  <c r="D18" i="17"/>
  <c r="G18" i="17"/>
  <c r="H18" i="17"/>
  <c r="B18" i="17"/>
  <c r="A19" i="17"/>
  <c r="B19" i="17"/>
  <c r="D19" i="17"/>
  <c r="G19" i="17"/>
  <c r="C19" i="17"/>
  <c r="E19" i="17"/>
  <c r="H19" i="17"/>
  <c r="A20" i="17"/>
  <c r="B20" i="17"/>
  <c r="C20" i="17"/>
  <c r="D20" i="17"/>
  <c r="E20" i="17"/>
  <c r="G20" i="17"/>
  <c r="H20" i="17"/>
  <c r="A21" i="17"/>
  <c r="B21" i="17"/>
  <c r="C21" i="17"/>
  <c r="E21" i="17"/>
  <c r="D21" i="17"/>
  <c r="G21" i="17"/>
  <c r="H21" i="17"/>
  <c r="A22" i="17"/>
  <c r="C22" i="17"/>
  <c r="E22" i="17"/>
  <c r="D22" i="17"/>
  <c r="G22" i="17"/>
  <c r="H22" i="17"/>
  <c r="B22" i="17"/>
  <c r="A23" i="17"/>
  <c r="B23" i="17"/>
  <c r="D23" i="17"/>
  <c r="G23" i="17"/>
  <c r="C23" i="17"/>
  <c r="E23" i="17"/>
  <c r="H23" i="17"/>
  <c r="A24" i="17"/>
  <c r="D24" i="17"/>
  <c r="G24" i="17"/>
  <c r="C24" i="17"/>
  <c r="E24" i="17"/>
  <c r="H24" i="17"/>
  <c r="B24" i="17"/>
  <c r="A25" i="17"/>
  <c r="D25" i="17"/>
  <c r="G25" i="17"/>
  <c r="C25" i="17"/>
  <c r="E25" i="17"/>
  <c r="H25" i="17"/>
  <c r="B25" i="17"/>
  <c r="A26" i="17"/>
  <c r="C26" i="17"/>
  <c r="E26" i="17"/>
  <c r="D26" i="17"/>
  <c r="G26" i="17"/>
  <c r="H26" i="17"/>
  <c r="B26" i="17"/>
  <c r="A27" i="17"/>
  <c r="B27" i="17"/>
  <c r="D27" i="17"/>
  <c r="G27" i="17"/>
  <c r="C27" i="17"/>
  <c r="E27" i="17"/>
  <c r="H27" i="17"/>
  <c r="A28" i="17"/>
  <c r="B28" i="17"/>
  <c r="C28" i="17"/>
  <c r="D28" i="17"/>
  <c r="E28" i="17"/>
  <c r="G28" i="17"/>
  <c r="H28" i="17"/>
  <c r="A29" i="17"/>
  <c r="B29" i="17"/>
  <c r="C29" i="17"/>
  <c r="E29" i="17"/>
  <c r="D29" i="17"/>
  <c r="G29" i="17"/>
  <c r="H29" i="17"/>
  <c r="A30" i="17"/>
  <c r="C30" i="17"/>
  <c r="E30" i="17"/>
  <c r="D30" i="17"/>
  <c r="G30" i="17"/>
  <c r="H30" i="17"/>
  <c r="B30" i="17"/>
  <c r="A31" i="17"/>
  <c r="B31" i="17"/>
  <c r="D31" i="17"/>
  <c r="G31" i="17"/>
  <c r="C31" i="17"/>
  <c r="E31" i="17"/>
  <c r="H31" i="17"/>
  <c r="A32" i="17"/>
  <c r="D32" i="17"/>
  <c r="G32" i="17"/>
  <c r="C32" i="17"/>
  <c r="E32" i="17"/>
  <c r="H32" i="17"/>
  <c r="B32" i="17"/>
  <c r="A33" i="17"/>
  <c r="D33" i="17"/>
  <c r="G33" i="17"/>
  <c r="C33" i="17"/>
  <c r="E33" i="17"/>
  <c r="H33" i="17"/>
  <c r="B33" i="17"/>
  <c r="A34" i="17"/>
  <c r="C34" i="17"/>
  <c r="E34" i="17"/>
  <c r="D34" i="17"/>
  <c r="G34" i="17"/>
  <c r="H34" i="17"/>
  <c r="B34" i="17"/>
  <c r="A35" i="17"/>
  <c r="B35" i="17"/>
  <c r="D35" i="17"/>
  <c r="G35" i="17"/>
  <c r="C35" i="17"/>
  <c r="E35" i="17"/>
  <c r="H35" i="17"/>
  <c r="A36" i="17"/>
  <c r="B36" i="17"/>
  <c r="C36" i="17"/>
  <c r="D36" i="17"/>
  <c r="E36" i="17"/>
  <c r="G36" i="17"/>
  <c r="H36" i="17"/>
  <c r="A37" i="17"/>
  <c r="B37" i="17"/>
  <c r="C37" i="17"/>
  <c r="E37" i="17"/>
  <c r="D37" i="17"/>
  <c r="G37" i="17"/>
  <c r="H37" i="17"/>
  <c r="A38" i="17"/>
  <c r="C38" i="17"/>
  <c r="E38" i="17"/>
  <c r="D38" i="17"/>
  <c r="G38" i="17"/>
  <c r="H38" i="17"/>
  <c r="B38" i="17"/>
  <c r="A39" i="17"/>
  <c r="B39" i="17"/>
  <c r="D39" i="17"/>
  <c r="G39" i="17"/>
  <c r="C39" i="17"/>
  <c r="E39" i="17"/>
  <c r="H39" i="17"/>
  <c r="A40" i="17"/>
  <c r="D40" i="17"/>
  <c r="G40" i="17"/>
  <c r="C40" i="17"/>
  <c r="E40" i="17"/>
  <c r="H40" i="17"/>
  <c r="B40" i="17"/>
  <c r="A41" i="17"/>
  <c r="D41" i="17"/>
  <c r="G41" i="17"/>
  <c r="C41" i="17"/>
  <c r="E41" i="17"/>
  <c r="H41" i="17"/>
  <c r="B41" i="17"/>
  <c r="A42" i="17"/>
  <c r="C42" i="17"/>
  <c r="E42" i="17"/>
  <c r="D42" i="17"/>
  <c r="G42" i="17"/>
  <c r="H42" i="17"/>
  <c r="B42" i="17"/>
  <c r="A43" i="17"/>
  <c r="B43" i="17"/>
  <c r="D43" i="17"/>
  <c r="G43" i="17"/>
  <c r="C43" i="17"/>
  <c r="E43" i="17"/>
  <c r="H43" i="17"/>
  <c r="A44" i="17"/>
  <c r="B44" i="17"/>
  <c r="C44" i="17"/>
  <c r="D44" i="17"/>
  <c r="E44" i="17"/>
  <c r="G44" i="17"/>
  <c r="H44" i="17"/>
  <c r="A45" i="17"/>
  <c r="B45" i="17"/>
  <c r="C45" i="17"/>
  <c r="E45" i="17"/>
  <c r="D45" i="17"/>
  <c r="G45" i="17"/>
  <c r="H45" i="17"/>
  <c r="A46" i="17"/>
  <c r="C46" i="17"/>
  <c r="E46" i="17"/>
  <c r="D46" i="17"/>
  <c r="G46" i="17"/>
  <c r="H46" i="17"/>
  <c r="B46" i="17"/>
  <c r="A47" i="17"/>
  <c r="B47" i="17"/>
  <c r="D47" i="17"/>
  <c r="G47" i="17"/>
  <c r="C47" i="17"/>
  <c r="E47" i="17"/>
  <c r="H47" i="17"/>
  <c r="A48" i="17"/>
  <c r="D48" i="17"/>
  <c r="G48" i="17"/>
  <c r="C48" i="17"/>
  <c r="E48" i="17"/>
  <c r="H48" i="17"/>
  <c r="B48" i="17"/>
  <c r="A49" i="17"/>
  <c r="D49" i="17"/>
  <c r="G49" i="17"/>
  <c r="C49" i="17"/>
  <c r="E49" i="17"/>
  <c r="H49" i="17"/>
  <c r="B49" i="17"/>
  <c r="A50" i="17"/>
  <c r="C50" i="17"/>
  <c r="E50" i="17"/>
  <c r="D50" i="17"/>
  <c r="G50" i="17"/>
  <c r="H50" i="17"/>
  <c r="B50" i="17"/>
  <c r="A51" i="17"/>
  <c r="B51" i="17"/>
  <c r="D51" i="17"/>
  <c r="G51" i="17"/>
  <c r="C51" i="17"/>
  <c r="E51" i="17"/>
  <c r="H51" i="17"/>
  <c r="A52" i="17"/>
  <c r="B52" i="17"/>
  <c r="C52" i="17"/>
  <c r="D52" i="17"/>
  <c r="E52" i="17"/>
  <c r="G52" i="17"/>
  <c r="H52" i="17"/>
  <c r="A53" i="17"/>
  <c r="B53" i="17"/>
  <c r="C53" i="17"/>
  <c r="E53" i="17"/>
  <c r="D53" i="17"/>
  <c r="G53" i="17"/>
  <c r="H53" i="17"/>
  <c r="A54" i="17"/>
  <c r="C54" i="17"/>
  <c r="E54" i="17"/>
  <c r="D54" i="17"/>
  <c r="G54" i="17"/>
  <c r="H54" i="17"/>
  <c r="B54" i="17"/>
  <c r="A55" i="17"/>
  <c r="B55" i="17"/>
  <c r="D55" i="17"/>
  <c r="G55" i="17"/>
  <c r="C55" i="17"/>
  <c r="E55" i="17"/>
  <c r="H55" i="17"/>
  <c r="A56" i="17"/>
  <c r="D56" i="17"/>
  <c r="G56" i="17"/>
  <c r="C56" i="17"/>
  <c r="E56" i="17"/>
  <c r="H56" i="17"/>
  <c r="B56" i="17"/>
  <c r="A57" i="17"/>
  <c r="D57" i="17"/>
  <c r="G57" i="17"/>
  <c r="C57" i="17"/>
  <c r="E57" i="17"/>
  <c r="H57" i="17"/>
  <c r="B57" i="17"/>
  <c r="A58" i="17"/>
  <c r="C58" i="17"/>
  <c r="E58" i="17"/>
  <c r="D58" i="17"/>
  <c r="G58" i="17"/>
  <c r="H58" i="17"/>
  <c r="B58" i="17"/>
  <c r="A59" i="17"/>
  <c r="B59" i="17"/>
  <c r="D59" i="17"/>
  <c r="G59" i="17"/>
  <c r="C59" i="17"/>
  <c r="E59" i="17"/>
  <c r="H59" i="17"/>
  <c r="A60" i="17"/>
  <c r="B60" i="17"/>
  <c r="C60" i="17"/>
  <c r="D60" i="17"/>
  <c r="E60" i="17"/>
  <c r="G60" i="17"/>
  <c r="H60" i="17"/>
  <c r="A61" i="17"/>
  <c r="B61" i="17"/>
  <c r="C61" i="17"/>
  <c r="E61" i="17"/>
  <c r="D61" i="17"/>
  <c r="G61" i="17"/>
  <c r="H61" i="17"/>
  <c r="A62" i="17"/>
  <c r="C62" i="17"/>
  <c r="E62" i="17"/>
  <c r="D62" i="17"/>
  <c r="G62" i="17"/>
  <c r="H62" i="17"/>
  <c r="B62" i="17"/>
  <c r="A63" i="17"/>
  <c r="B63" i="17"/>
  <c r="D63" i="17"/>
  <c r="G63" i="17"/>
  <c r="C63" i="17"/>
  <c r="E63" i="17"/>
  <c r="H63" i="17"/>
  <c r="A64" i="17"/>
  <c r="D64" i="17"/>
  <c r="G64" i="17"/>
  <c r="C64" i="17"/>
  <c r="E64" i="17"/>
  <c r="H64" i="17"/>
  <c r="B64" i="17"/>
  <c r="A65" i="17"/>
  <c r="D65" i="17"/>
  <c r="G65" i="17"/>
  <c r="C65" i="17"/>
  <c r="E65" i="17"/>
  <c r="H65" i="17"/>
  <c r="B65" i="17"/>
  <c r="A66" i="17"/>
  <c r="C66" i="17"/>
  <c r="E66" i="17"/>
  <c r="D66" i="17"/>
  <c r="G66" i="17"/>
  <c r="H66" i="17"/>
  <c r="B66" i="17"/>
  <c r="A67" i="17"/>
  <c r="B67" i="17"/>
  <c r="D67" i="17"/>
  <c r="G67" i="17"/>
  <c r="C67" i="17"/>
  <c r="E67" i="17"/>
  <c r="H67" i="17"/>
  <c r="A68" i="17"/>
  <c r="B68" i="17"/>
  <c r="C68" i="17"/>
  <c r="D68" i="17"/>
  <c r="E68" i="17"/>
  <c r="G68" i="17"/>
  <c r="H68" i="17"/>
  <c r="A69" i="17"/>
  <c r="B69" i="17"/>
  <c r="C69" i="17"/>
  <c r="E69" i="17"/>
  <c r="D69" i="17"/>
  <c r="G69" i="17"/>
  <c r="H69" i="17"/>
  <c r="A70" i="17"/>
  <c r="C70" i="17"/>
  <c r="E70" i="17"/>
  <c r="D70" i="17"/>
  <c r="G70" i="17"/>
  <c r="H70" i="17"/>
  <c r="B70" i="17"/>
  <c r="A71" i="17"/>
  <c r="B71" i="17"/>
  <c r="D71" i="17"/>
  <c r="G71" i="17"/>
  <c r="C71" i="17"/>
  <c r="E71" i="17"/>
  <c r="H71" i="17"/>
  <c r="A72" i="17"/>
  <c r="D72" i="17"/>
  <c r="G72" i="17"/>
  <c r="C72" i="17"/>
  <c r="E72" i="17"/>
  <c r="H72" i="17"/>
  <c r="B72" i="17"/>
  <c r="A73" i="17"/>
  <c r="D73" i="17"/>
  <c r="G73" i="17"/>
  <c r="C73" i="17"/>
  <c r="E73" i="17"/>
  <c r="H73" i="17"/>
  <c r="B73" i="17"/>
  <c r="A74" i="17"/>
  <c r="C74" i="17"/>
  <c r="E74" i="17"/>
  <c r="D74" i="17"/>
  <c r="G74" i="17"/>
  <c r="H74" i="17"/>
  <c r="B74" i="17"/>
  <c r="A75" i="17"/>
  <c r="B75" i="17"/>
  <c r="D75" i="17"/>
  <c r="G75" i="17"/>
  <c r="C75" i="17"/>
  <c r="E75" i="17"/>
  <c r="H75" i="17"/>
  <c r="A76" i="17"/>
  <c r="B76" i="17"/>
  <c r="C76" i="17"/>
  <c r="D76" i="17"/>
  <c r="E76" i="17"/>
  <c r="G76" i="17"/>
  <c r="H76" i="17"/>
  <c r="A77" i="17"/>
  <c r="B77" i="17"/>
  <c r="C77" i="17"/>
  <c r="E77" i="17"/>
  <c r="D77" i="17"/>
  <c r="G77" i="17"/>
  <c r="H77" i="17"/>
  <c r="A78" i="17"/>
  <c r="C78" i="17"/>
  <c r="E78" i="17"/>
  <c r="D78" i="17"/>
  <c r="G78" i="17"/>
  <c r="H78" i="17"/>
  <c r="B78" i="17"/>
  <c r="A79" i="17"/>
  <c r="B79" i="17"/>
  <c r="D79" i="17"/>
  <c r="G79" i="17"/>
  <c r="C79" i="17"/>
  <c r="E79" i="17"/>
  <c r="H79" i="17"/>
  <c r="A80" i="17"/>
  <c r="D80" i="17"/>
  <c r="G80" i="17"/>
  <c r="C80" i="17"/>
  <c r="E80" i="17"/>
  <c r="H80" i="17"/>
  <c r="B80" i="17"/>
  <c r="A81" i="17"/>
  <c r="D81" i="17"/>
  <c r="G81" i="17"/>
  <c r="C81" i="17"/>
  <c r="E81" i="17"/>
  <c r="H81" i="17"/>
  <c r="B81" i="17"/>
  <c r="A82" i="17"/>
  <c r="C82" i="17"/>
  <c r="E82" i="17"/>
  <c r="D82" i="17"/>
  <c r="G82" i="17"/>
  <c r="H82" i="17"/>
  <c r="B82" i="17"/>
  <c r="A83" i="17"/>
  <c r="B83" i="17"/>
  <c r="D83" i="17"/>
  <c r="G83" i="17"/>
  <c r="C83" i="17"/>
  <c r="E83" i="17"/>
  <c r="H83" i="17"/>
  <c r="A84" i="17"/>
  <c r="B84" i="17"/>
  <c r="C84" i="17"/>
  <c r="D84" i="17"/>
  <c r="E84" i="17"/>
  <c r="G84" i="17"/>
  <c r="H84" i="17"/>
  <c r="A85" i="17"/>
  <c r="B85" i="17"/>
  <c r="C85" i="17"/>
  <c r="E85" i="17"/>
  <c r="D85" i="17"/>
  <c r="G85" i="17"/>
  <c r="H85" i="17"/>
  <c r="A86" i="17"/>
  <c r="C86" i="17"/>
  <c r="E86" i="17"/>
  <c r="D86" i="17"/>
  <c r="G86" i="17"/>
  <c r="H86" i="17"/>
  <c r="B86" i="17"/>
  <c r="A87" i="17"/>
  <c r="B87" i="17"/>
  <c r="D87" i="17"/>
  <c r="G87" i="17"/>
  <c r="C87" i="17"/>
  <c r="E87" i="17"/>
  <c r="H87" i="17"/>
  <c r="A88" i="17"/>
  <c r="D88" i="17"/>
  <c r="G88" i="17"/>
  <c r="C88" i="17"/>
  <c r="E88" i="17"/>
  <c r="H88" i="17"/>
  <c r="B88" i="17"/>
  <c r="A89" i="17"/>
  <c r="D89" i="17"/>
  <c r="G89" i="17"/>
  <c r="C89" i="17"/>
  <c r="E89" i="17"/>
  <c r="H89" i="17"/>
  <c r="B89" i="17"/>
  <c r="A90" i="17"/>
  <c r="C90" i="17"/>
  <c r="E90" i="17"/>
  <c r="D90" i="17"/>
  <c r="G90" i="17"/>
  <c r="H90" i="17"/>
  <c r="B90" i="17"/>
  <c r="A91" i="17"/>
  <c r="B91" i="17"/>
  <c r="D91" i="17"/>
  <c r="G91" i="17"/>
  <c r="C91" i="17"/>
  <c r="E91" i="17"/>
  <c r="H91" i="17"/>
  <c r="A92" i="17"/>
  <c r="B92" i="17"/>
  <c r="C92" i="17"/>
  <c r="D92" i="17"/>
  <c r="E92" i="17"/>
  <c r="G92" i="17"/>
  <c r="H92" i="17"/>
  <c r="A93" i="17"/>
  <c r="B93" i="17"/>
  <c r="C93" i="17"/>
  <c r="E93" i="17"/>
  <c r="D93" i="17"/>
  <c r="G93" i="17"/>
  <c r="H93" i="17"/>
  <c r="A94" i="17"/>
  <c r="C94" i="17"/>
  <c r="E94" i="17"/>
  <c r="D94" i="17"/>
  <c r="G94" i="17"/>
  <c r="H94" i="17"/>
  <c r="B94" i="17"/>
  <c r="A95" i="17"/>
  <c r="B95" i="17"/>
  <c r="D95" i="17"/>
  <c r="G95" i="17"/>
  <c r="C95" i="17"/>
  <c r="E95" i="17"/>
  <c r="H95" i="17"/>
  <c r="A96" i="17"/>
  <c r="D96" i="17"/>
  <c r="G96" i="17"/>
  <c r="C96" i="17"/>
  <c r="E96" i="17"/>
  <c r="H96" i="17"/>
  <c r="B96" i="17"/>
  <c r="A97" i="17"/>
  <c r="D97" i="17"/>
  <c r="G97" i="17"/>
  <c r="C97" i="17"/>
  <c r="E97" i="17"/>
  <c r="H97" i="17"/>
  <c r="B97" i="17"/>
  <c r="A98" i="17"/>
  <c r="C98" i="17"/>
  <c r="E98" i="17"/>
  <c r="D98" i="17"/>
  <c r="G98" i="17"/>
  <c r="H98" i="17"/>
  <c r="B98" i="17"/>
  <c r="A99" i="17"/>
  <c r="B99" i="17"/>
  <c r="D99" i="17"/>
  <c r="G99" i="17"/>
  <c r="C99" i="17"/>
  <c r="E99" i="17"/>
  <c r="H99" i="17"/>
  <c r="A100" i="17"/>
  <c r="B100" i="17"/>
  <c r="C100" i="17"/>
  <c r="D100" i="17"/>
  <c r="E100" i="17"/>
  <c r="G100" i="17"/>
  <c r="H100" i="17"/>
  <c r="A101" i="17"/>
  <c r="B101" i="17"/>
  <c r="C101" i="17"/>
  <c r="E101" i="17"/>
  <c r="D101" i="17"/>
  <c r="G101" i="17"/>
  <c r="H101" i="17"/>
  <c r="A102" i="17"/>
  <c r="C102" i="17"/>
  <c r="E102" i="17"/>
  <c r="D102" i="17"/>
  <c r="G102" i="17"/>
  <c r="H102" i="17"/>
  <c r="B102" i="17"/>
  <c r="A103" i="17"/>
  <c r="B103" i="17"/>
  <c r="D103" i="17"/>
  <c r="G103" i="17"/>
  <c r="C103" i="17"/>
  <c r="E103" i="17"/>
  <c r="H103" i="17"/>
  <c r="A104" i="17"/>
  <c r="D104" i="17"/>
  <c r="G104" i="17"/>
  <c r="C104" i="17"/>
  <c r="E104" i="17"/>
  <c r="H104" i="17"/>
  <c r="B104" i="17"/>
  <c r="A105" i="17"/>
  <c r="D105" i="17"/>
  <c r="G105" i="17"/>
  <c r="C105" i="17"/>
  <c r="E105" i="17"/>
  <c r="H105" i="17"/>
  <c r="B105" i="17"/>
  <c r="A106" i="17"/>
  <c r="C106" i="17"/>
  <c r="E106" i="17"/>
  <c r="D106" i="17"/>
  <c r="G106" i="17"/>
  <c r="H106" i="17"/>
  <c r="B106" i="17"/>
  <c r="A107" i="17"/>
  <c r="B107" i="17"/>
  <c r="D107" i="17"/>
  <c r="G107" i="17"/>
  <c r="C107" i="17"/>
  <c r="E107" i="17"/>
  <c r="H107" i="17"/>
  <c r="A108" i="17"/>
  <c r="B108" i="17"/>
  <c r="C108" i="17"/>
  <c r="D108" i="17"/>
  <c r="E108" i="17"/>
  <c r="G108" i="17"/>
  <c r="H108" i="17"/>
  <c r="A109" i="17"/>
  <c r="B109" i="17"/>
  <c r="C109" i="17"/>
  <c r="E109" i="17"/>
  <c r="D109" i="17"/>
  <c r="G109" i="17"/>
  <c r="H109" i="17"/>
  <c r="A110" i="17"/>
  <c r="C110" i="17"/>
  <c r="E110" i="17"/>
  <c r="D110" i="17"/>
  <c r="G110" i="17"/>
  <c r="H110" i="17"/>
  <c r="B110" i="17"/>
  <c r="A111" i="17"/>
  <c r="B111" i="17"/>
  <c r="D111" i="17"/>
  <c r="G111" i="17"/>
  <c r="C111" i="17"/>
  <c r="E111" i="17"/>
  <c r="H111" i="17"/>
  <c r="A112" i="17"/>
  <c r="D112" i="17"/>
  <c r="G112" i="17"/>
  <c r="C112" i="17"/>
  <c r="E112" i="17"/>
  <c r="H112" i="17"/>
  <c r="B112" i="17"/>
  <c r="A113" i="17"/>
  <c r="D113" i="17"/>
  <c r="G113" i="17"/>
  <c r="C113" i="17"/>
  <c r="E113" i="17"/>
  <c r="H113" i="17"/>
  <c r="B113" i="17"/>
  <c r="A114" i="17"/>
  <c r="C114" i="17"/>
  <c r="E114" i="17"/>
  <c r="D114" i="17"/>
  <c r="G114" i="17"/>
  <c r="H114" i="17"/>
  <c r="B114" i="17"/>
  <c r="A115" i="17"/>
  <c r="B115" i="17"/>
  <c r="D115" i="17"/>
  <c r="G115" i="17"/>
  <c r="C115" i="17"/>
  <c r="E115" i="17"/>
  <c r="H115" i="17"/>
  <c r="A116" i="17"/>
  <c r="B116" i="17"/>
  <c r="C116" i="17"/>
  <c r="D116" i="17"/>
  <c r="E116" i="17"/>
  <c r="G116" i="17"/>
  <c r="H116" i="17"/>
  <c r="A117" i="17"/>
  <c r="B117" i="17"/>
  <c r="C117" i="17"/>
  <c r="E117" i="17"/>
  <c r="D117" i="17"/>
  <c r="G117" i="17"/>
  <c r="H117" i="17"/>
  <c r="A118" i="17"/>
  <c r="C118" i="17"/>
  <c r="E118" i="17"/>
  <c r="D118" i="17"/>
  <c r="G118" i="17"/>
  <c r="H118" i="17"/>
  <c r="B118" i="17"/>
  <c r="A119" i="17"/>
  <c r="B119" i="17"/>
  <c r="D119" i="17"/>
  <c r="G119" i="17"/>
  <c r="C119" i="17"/>
  <c r="E119" i="17"/>
  <c r="H119" i="17"/>
  <c r="A120" i="17"/>
  <c r="D120" i="17"/>
  <c r="G120" i="17"/>
  <c r="C120" i="17"/>
  <c r="E120" i="17"/>
  <c r="H120" i="17"/>
  <c r="B120" i="17"/>
  <c r="A121" i="17"/>
  <c r="D121" i="17"/>
  <c r="G121" i="17"/>
  <c r="C121" i="17"/>
  <c r="E121" i="17"/>
  <c r="H121" i="17"/>
  <c r="B121" i="17"/>
  <c r="A122" i="17"/>
  <c r="C122" i="17"/>
  <c r="E122" i="17"/>
  <c r="D122" i="17"/>
  <c r="G122" i="17"/>
  <c r="H122" i="17"/>
  <c r="B122" i="17"/>
  <c r="A123" i="17"/>
  <c r="B123" i="17"/>
  <c r="D123" i="17"/>
  <c r="G123" i="17"/>
  <c r="C123" i="17"/>
  <c r="E123" i="17"/>
  <c r="H123" i="17"/>
  <c r="A124" i="17"/>
  <c r="B124" i="17"/>
  <c r="C124" i="17"/>
  <c r="D124" i="17"/>
  <c r="E124" i="17"/>
  <c r="G124" i="17"/>
  <c r="H124" i="17"/>
  <c r="A125" i="17"/>
  <c r="B125" i="17"/>
  <c r="C125" i="17"/>
  <c r="E125" i="17"/>
  <c r="D125" i="17"/>
  <c r="G125" i="17"/>
  <c r="H125" i="17"/>
  <c r="A126" i="17"/>
  <c r="C126" i="17"/>
  <c r="E126" i="17"/>
  <c r="D126" i="17"/>
  <c r="G126" i="17"/>
  <c r="H126" i="17"/>
  <c r="B126" i="17"/>
  <c r="A127" i="17"/>
  <c r="B127" i="17"/>
  <c r="D127" i="17"/>
  <c r="G127" i="17"/>
  <c r="C127" i="17"/>
  <c r="E127" i="17"/>
  <c r="H127" i="17"/>
  <c r="A128" i="17"/>
  <c r="D128" i="17"/>
  <c r="G128" i="17"/>
  <c r="C128" i="17"/>
  <c r="E128" i="17"/>
  <c r="H128" i="17"/>
  <c r="B128" i="17"/>
  <c r="A129" i="17"/>
  <c r="D129" i="17"/>
  <c r="G129" i="17"/>
  <c r="C129" i="17"/>
  <c r="E129" i="17"/>
  <c r="H129" i="17"/>
  <c r="B129" i="17"/>
  <c r="A130" i="17"/>
  <c r="C130" i="17"/>
  <c r="E130" i="17"/>
  <c r="D130" i="17"/>
  <c r="G130" i="17"/>
  <c r="H130" i="17"/>
  <c r="B130" i="17"/>
  <c r="A131" i="17"/>
  <c r="B131" i="17"/>
  <c r="D131" i="17"/>
  <c r="G131" i="17"/>
  <c r="C131" i="17"/>
  <c r="E131" i="17"/>
  <c r="H131" i="17"/>
  <c r="A132" i="17"/>
  <c r="B132" i="17"/>
  <c r="C132" i="17"/>
  <c r="D132" i="17"/>
  <c r="E132" i="17"/>
  <c r="G132" i="17"/>
  <c r="H132" i="17"/>
  <c r="A133" i="17"/>
  <c r="B133" i="17"/>
  <c r="C133" i="17"/>
  <c r="E133" i="17"/>
  <c r="D133" i="17"/>
  <c r="G133" i="17"/>
  <c r="H133" i="17"/>
  <c r="A134" i="17"/>
  <c r="C134" i="17"/>
  <c r="E134" i="17"/>
  <c r="D134" i="17"/>
  <c r="G134" i="17"/>
  <c r="H134" i="17"/>
  <c r="B134" i="17"/>
  <c r="A135" i="17"/>
  <c r="B135" i="17"/>
  <c r="D135" i="17"/>
  <c r="G135" i="17"/>
  <c r="C135" i="17"/>
  <c r="E135" i="17"/>
  <c r="H135" i="17"/>
  <c r="A136" i="17"/>
  <c r="D136" i="17"/>
  <c r="G136" i="17"/>
  <c r="C136" i="17"/>
  <c r="E136" i="17"/>
  <c r="H136" i="17"/>
  <c r="B136" i="17"/>
  <c r="A137" i="17"/>
  <c r="D137" i="17"/>
  <c r="G137" i="17"/>
  <c r="C137" i="17"/>
  <c r="E137" i="17"/>
  <c r="H137" i="17"/>
  <c r="B137" i="17"/>
  <c r="A138" i="17"/>
  <c r="C138" i="17"/>
  <c r="E138" i="17"/>
  <c r="D138" i="17"/>
  <c r="G138" i="17"/>
  <c r="H138" i="17"/>
  <c r="B138" i="17"/>
  <c r="A139" i="17"/>
  <c r="B139" i="17"/>
  <c r="D139" i="17"/>
  <c r="G139" i="17"/>
  <c r="C139" i="17"/>
  <c r="E139" i="17"/>
  <c r="H139" i="17"/>
  <c r="A140" i="17"/>
  <c r="B140" i="17"/>
  <c r="C140" i="17"/>
  <c r="D140" i="17"/>
  <c r="E140" i="17"/>
  <c r="G140" i="17"/>
  <c r="H140" i="17"/>
  <c r="A141" i="17"/>
  <c r="B141" i="17"/>
  <c r="C141" i="17"/>
  <c r="E141" i="17"/>
  <c r="D141" i="17"/>
  <c r="G141" i="17"/>
  <c r="H141" i="17"/>
  <c r="A142" i="17"/>
  <c r="C142" i="17"/>
  <c r="E142" i="17"/>
  <c r="D142" i="17"/>
  <c r="G142" i="17"/>
  <c r="H142" i="17"/>
  <c r="B142" i="17"/>
  <c r="A143" i="17"/>
  <c r="B143" i="17"/>
  <c r="D143" i="17"/>
  <c r="G143" i="17"/>
  <c r="C143" i="17"/>
  <c r="E143" i="17"/>
  <c r="H143" i="17"/>
  <c r="A144" i="17"/>
  <c r="D144" i="17"/>
  <c r="G144" i="17"/>
  <c r="C144" i="17"/>
  <c r="E144" i="17"/>
  <c r="H144" i="17"/>
  <c r="B144" i="17"/>
  <c r="A145" i="17"/>
  <c r="D145" i="17"/>
  <c r="G145" i="17"/>
  <c r="C145" i="17"/>
  <c r="E145" i="17"/>
  <c r="H145" i="17"/>
  <c r="B145" i="17"/>
  <c r="A146" i="17"/>
  <c r="C146" i="17"/>
  <c r="E146" i="17"/>
  <c r="D146" i="17"/>
  <c r="G146" i="17"/>
  <c r="H146" i="17"/>
  <c r="B146" i="17"/>
  <c r="A147" i="17"/>
  <c r="B147" i="17"/>
  <c r="D147" i="17"/>
  <c r="G147" i="17"/>
  <c r="C147" i="17"/>
  <c r="E147" i="17"/>
  <c r="H147" i="17"/>
  <c r="AB2" i="12"/>
  <c r="AD2" i="12"/>
  <c r="AB15" i="12"/>
  <c r="P3" i="12"/>
  <c r="P5" i="12"/>
  <c r="S3" i="12"/>
  <c r="S5" i="12"/>
  <c r="X3" i="12"/>
  <c r="X5" i="12"/>
  <c r="AB3" i="12"/>
  <c r="AY3" i="12"/>
  <c r="AB4" i="12"/>
  <c r="AB5" i="12"/>
  <c r="R3" i="12"/>
  <c r="R5" i="12"/>
  <c r="AY5" i="12"/>
  <c r="AB6" i="12"/>
  <c r="AY6" i="12"/>
  <c r="AB7" i="12"/>
  <c r="AY7" i="12"/>
  <c r="AB8" i="12"/>
  <c r="U3" i="12"/>
  <c r="U5" i="12"/>
  <c r="AY8" i="12"/>
  <c r="D9" i="12"/>
  <c r="E9" i="12"/>
  <c r="AB9" i="12"/>
  <c r="AB10" i="12"/>
  <c r="W3" i="12"/>
  <c r="W5" i="12"/>
  <c r="D11" i="12"/>
  <c r="AB11" i="12"/>
  <c r="H13" i="12"/>
  <c r="AB13" i="12"/>
  <c r="AB17" i="12"/>
  <c r="Y3" i="12"/>
  <c r="Y5" i="12"/>
  <c r="AB14" i="12"/>
  <c r="Z3" i="12"/>
  <c r="O16" i="12"/>
  <c r="AB16" i="12"/>
  <c r="AY17" i="12"/>
  <c r="O18" i="12"/>
  <c r="AY18" i="12"/>
  <c r="AY20" i="12"/>
  <c r="E21" i="12"/>
  <c r="F21" i="12"/>
  <c r="AF21" i="12"/>
  <c r="AY21" i="12"/>
  <c r="E22" i="12"/>
  <c r="F22" i="12"/>
  <c r="AF22" i="12"/>
  <c r="AY22" i="12"/>
  <c r="E23" i="12"/>
  <c r="F23" i="12"/>
  <c r="G23" i="12"/>
  <c r="AF23" i="12"/>
  <c r="AY23" i="12"/>
  <c r="E24" i="12"/>
  <c r="F24" i="12"/>
  <c r="AF24" i="12"/>
  <c r="AY24" i="12"/>
  <c r="E25" i="12"/>
  <c r="F25" i="12"/>
  <c r="AF25" i="12"/>
  <c r="AY25" i="12"/>
  <c r="E26" i="12"/>
  <c r="F26" i="12"/>
  <c r="AF26" i="12"/>
  <c r="AY26" i="12"/>
  <c r="E27" i="12"/>
  <c r="F27" i="12"/>
  <c r="AF27" i="12"/>
  <c r="AY27" i="12"/>
  <c r="E28" i="12"/>
  <c r="F28" i="12"/>
  <c r="AF28" i="12"/>
  <c r="AY28" i="12"/>
  <c r="E29" i="12"/>
  <c r="F29" i="12"/>
  <c r="AF29" i="12"/>
  <c r="AY29" i="12"/>
  <c r="E30" i="12"/>
  <c r="F30" i="12"/>
  <c r="AF30" i="12"/>
  <c r="AY30" i="12"/>
  <c r="E31" i="12"/>
  <c r="F31" i="12"/>
  <c r="AF31" i="12"/>
  <c r="AY31" i="12"/>
  <c r="E32" i="12"/>
  <c r="F32" i="12"/>
  <c r="AF32" i="12"/>
  <c r="AY32" i="12"/>
  <c r="E33" i="12"/>
  <c r="F33" i="12"/>
  <c r="AF33" i="12"/>
  <c r="AY33" i="12"/>
  <c r="E34" i="12"/>
  <c r="F34" i="12"/>
  <c r="AF34" i="12"/>
  <c r="AY34" i="12"/>
  <c r="E35" i="12"/>
  <c r="F35" i="12"/>
  <c r="AF35" i="12"/>
  <c r="AY35" i="12"/>
  <c r="E36" i="12"/>
  <c r="F36" i="12"/>
  <c r="AF36" i="12"/>
  <c r="AY36" i="12"/>
  <c r="E37" i="12"/>
  <c r="F37" i="12"/>
  <c r="AF37" i="12"/>
  <c r="AY37" i="12"/>
  <c r="E38" i="12"/>
  <c r="F38" i="12"/>
  <c r="AF38" i="12"/>
  <c r="AY38" i="12"/>
  <c r="E39" i="12"/>
  <c r="F39" i="12"/>
  <c r="AF39" i="12"/>
  <c r="AY39" i="12"/>
  <c r="E40" i="12"/>
  <c r="F40" i="12"/>
  <c r="AF40" i="12"/>
  <c r="AY40" i="12"/>
  <c r="E41" i="12"/>
  <c r="F41" i="12"/>
  <c r="AF41" i="12"/>
  <c r="AY41" i="12"/>
  <c r="E42" i="12"/>
  <c r="F42" i="12"/>
  <c r="G42" i="12"/>
  <c r="AC42" i="12"/>
  <c r="AF42" i="12"/>
  <c r="AY42" i="12"/>
  <c r="E43" i="12"/>
  <c r="F43" i="12"/>
  <c r="G43" i="12"/>
  <c r="AC43" i="12"/>
  <c r="AF43" i="12"/>
  <c r="AY43" i="12"/>
  <c r="E44" i="12"/>
  <c r="F44" i="12"/>
  <c r="AF44" i="12"/>
  <c r="AY44" i="12"/>
  <c r="E45" i="12"/>
  <c r="F45" i="12"/>
  <c r="AF45" i="12"/>
  <c r="AY45" i="12"/>
  <c r="E46" i="12"/>
  <c r="F46" i="12"/>
  <c r="G46" i="12"/>
  <c r="AC46" i="12"/>
  <c r="AF46" i="12"/>
  <c r="AY46" i="12"/>
  <c r="E47" i="12"/>
  <c r="F47" i="12"/>
  <c r="G47" i="12"/>
  <c r="AF47" i="12"/>
  <c r="AY47" i="12"/>
  <c r="E48" i="12"/>
  <c r="F48" i="12"/>
  <c r="G48" i="12"/>
  <c r="AF48" i="12"/>
  <c r="AY48" i="12"/>
  <c r="E49" i="12"/>
  <c r="F49" i="12"/>
  <c r="Z49" i="12"/>
  <c r="AF49" i="12"/>
  <c r="AY49" i="12"/>
  <c r="E50" i="12"/>
  <c r="F50" i="12"/>
  <c r="G50" i="12"/>
  <c r="AF50" i="12"/>
  <c r="AY50" i="12"/>
  <c r="E51" i="12"/>
  <c r="F51" i="12"/>
  <c r="Z51" i="12"/>
  <c r="AF51" i="12"/>
  <c r="AY51" i="12"/>
  <c r="E52" i="12"/>
  <c r="F52" i="12"/>
  <c r="Z52" i="12"/>
  <c r="AF52" i="12"/>
  <c r="AY52" i="12"/>
  <c r="E53" i="12"/>
  <c r="F53" i="12"/>
  <c r="Z53" i="12"/>
  <c r="AF53" i="12"/>
  <c r="AY53" i="12"/>
  <c r="E54" i="12"/>
  <c r="F54" i="12"/>
  <c r="Z54" i="12"/>
  <c r="AF54" i="12"/>
  <c r="AY54" i="12"/>
  <c r="E55" i="12"/>
  <c r="F55" i="12"/>
  <c r="Z55" i="12"/>
  <c r="AF55" i="12"/>
  <c r="AY55" i="12"/>
  <c r="E56" i="12"/>
  <c r="F56" i="12"/>
  <c r="Z56" i="12"/>
  <c r="AF56" i="12"/>
  <c r="AY56" i="12"/>
  <c r="E57" i="12"/>
  <c r="F57" i="12"/>
  <c r="Z57" i="12"/>
  <c r="AF57" i="12"/>
  <c r="AY57" i="12"/>
  <c r="E58" i="12"/>
  <c r="F58" i="12"/>
  <c r="Z58" i="12"/>
  <c r="AF58" i="12"/>
  <c r="AY58" i="12"/>
  <c r="E59" i="12"/>
  <c r="F59" i="12"/>
  <c r="Z59" i="12"/>
  <c r="AF59" i="12"/>
  <c r="AY59" i="12"/>
  <c r="E60" i="12"/>
  <c r="F60" i="12"/>
  <c r="Z60" i="12"/>
  <c r="AF60" i="12"/>
  <c r="AY60" i="12"/>
  <c r="E61" i="12"/>
  <c r="F61" i="12"/>
  <c r="Z61" i="12"/>
  <c r="AF61" i="12"/>
  <c r="AY61" i="12"/>
  <c r="E62" i="12"/>
  <c r="F62" i="12"/>
  <c r="Z62" i="12"/>
  <c r="AF62" i="12"/>
  <c r="AY62" i="12"/>
  <c r="E63" i="12"/>
  <c r="F63" i="12"/>
  <c r="Z63" i="12"/>
  <c r="AF63" i="12"/>
  <c r="AY63" i="12"/>
  <c r="E64" i="12"/>
  <c r="F64" i="12"/>
  <c r="Z64" i="12"/>
  <c r="AF64" i="12"/>
  <c r="AY64" i="12"/>
  <c r="E65" i="12"/>
  <c r="F65" i="12"/>
  <c r="Z65" i="12"/>
  <c r="G65" i="12"/>
  <c r="AC65" i="12"/>
  <c r="AF65" i="12"/>
  <c r="AY65" i="12"/>
  <c r="E66" i="12"/>
  <c r="F66" i="12"/>
  <c r="Z66" i="12"/>
  <c r="AF66" i="12"/>
  <c r="AY66" i="12"/>
  <c r="E67" i="12"/>
  <c r="F67" i="12"/>
  <c r="Z67" i="12"/>
  <c r="G67" i="12"/>
  <c r="AC67" i="12"/>
  <c r="AF67" i="12"/>
  <c r="AY67" i="12"/>
  <c r="E68" i="12"/>
  <c r="F68" i="12"/>
  <c r="Z68" i="12"/>
  <c r="AF68" i="12"/>
  <c r="AY68" i="12"/>
  <c r="E69" i="12"/>
  <c r="F69" i="12"/>
  <c r="Z69" i="12"/>
  <c r="G69" i="12"/>
  <c r="AC69" i="12"/>
  <c r="AF69" i="12"/>
  <c r="AY69" i="12"/>
  <c r="E70" i="12"/>
  <c r="F70" i="12"/>
  <c r="Z70" i="12"/>
  <c r="AF70" i="12"/>
  <c r="AY70" i="12"/>
  <c r="E71" i="12"/>
  <c r="F71" i="12"/>
  <c r="Z71" i="12"/>
  <c r="G71" i="12"/>
  <c r="AC71" i="12"/>
  <c r="AF71" i="12"/>
  <c r="AY71" i="12"/>
  <c r="E72" i="12"/>
  <c r="F72" i="12"/>
  <c r="Z72" i="12"/>
  <c r="AF72" i="12"/>
  <c r="AY72" i="12"/>
  <c r="E73" i="12"/>
  <c r="F73" i="12"/>
  <c r="Z73" i="12"/>
  <c r="G73" i="12"/>
  <c r="AC73" i="12"/>
  <c r="AF73" i="12"/>
  <c r="AY73" i="12"/>
  <c r="E74" i="12"/>
  <c r="F74" i="12"/>
  <c r="Z74" i="12"/>
  <c r="AF74" i="12"/>
  <c r="AY74" i="12"/>
  <c r="E75" i="12"/>
  <c r="F75" i="12"/>
  <c r="Z75" i="12"/>
  <c r="G75" i="12"/>
  <c r="AC75" i="12"/>
  <c r="AF75" i="12"/>
  <c r="AY75" i="12"/>
  <c r="E76" i="12"/>
  <c r="F76" i="12"/>
  <c r="Z76" i="12"/>
  <c r="AF76" i="12"/>
  <c r="E77" i="12"/>
  <c r="F77" i="12"/>
  <c r="AF77" i="12"/>
  <c r="E78" i="12"/>
  <c r="F78" i="12"/>
  <c r="G78" i="12"/>
  <c r="AF78" i="12"/>
  <c r="E79" i="12"/>
  <c r="F79" i="12"/>
  <c r="G79" i="12"/>
  <c r="J79" i="12"/>
  <c r="AF79" i="12"/>
  <c r="E80" i="12"/>
  <c r="F80" i="12"/>
  <c r="G80" i="12"/>
  <c r="AF80" i="12"/>
  <c r="E81" i="12"/>
  <c r="F81" i="12"/>
  <c r="Z81" i="12"/>
  <c r="G81" i="12"/>
  <c r="J81" i="12"/>
  <c r="AC81" i="12"/>
  <c r="AF81" i="12"/>
  <c r="E82" i="12"/>
  <c r="F82" i="12"/>
  <c r="AF82" i="12"/>
  <c r="E83" i="12"/>
  <c r="F83" i="12"/>
  <c r="AF83" i="12"/>
  <c r="E84" i="12"/>
  <c r="F84" i="12"/>
  <c r="G84" i="12"/>
  <c r="Z84" i="12"/>
  <c r="AC84" i="12"/>
  <c r="AF84" i="12"/>
  <c r="E85" i="12"/>
  <c r="F85" i="12"/>
  <c r="AF85" i="12"/>
  <c r="E86" i="12"/>
  <c r="F86" i="12"/>
  <c r="G86" i="12"/>
  <c r="AF86" i="12"/>
  <c r="E87" i="12"/>
  <c r="F87" i="12"/>
  <c r="G87" i="12"/>
  <c r="J87" i="12"/>
  <c r="Z87" i="12"/>
  <c r="AF87" i="12"/>
  <c r="E88" i="12"/>
  <c r="F88" i="12"/>
  <c r="G88" i="12"/>
  <c r="Z88" i="12"/>
  <c r="AF88" i="12"/>
  <c r="E89" i="12"/>
  <c r="F89" i="12"/>
  <c r="Z89" i="12"/>
  <c r="G89" i="12"/>
  <c r="J89" i="12"/>
  <c r="AF89" i="12"/>
  <c r="E90" i="12"/>
  <c r="F90" i="12"/>
  <c r="AF90" i="12"/>
  <c r="E91" i="12"/>
  <c r="F91" i="12"/>
  <c r="AF91" i="12"/>
  <c r="E92" i="12"/>
  <c r="F92" i="12"/>
  <c r="G92" i="12"/>
  <c r="Z92" i="12"/>
  <c r="AF92" i="12"/>
  <c r="E93" i="12"/>
  <c r="F93" i="12"/>
  <c r="AF93" i="12"/>
  <c r="E94" i="12"/>
  <c r="F94" i="12"/>
  <c r="G94" i="12"/>
  <c r="AF94" i="12"/>
  <c r="E95" i="12"/>
  <c r="F95" i="12"/>
  <c r="G95" i="12"/>
  <c r="J95" i="12"/>
  <c r="AF95" i="12"/>
  <c r="E96" i="12"/>
  <c r="F96" i="12"/>
  <c r="Z96" i="12"/>
  <c r="AF96" i="12"/>
  <c r="E97" i="12"/>
  <c r="F97" i="12"/>
  <c r="Z97" i="12"/>
  <c r="G97" i="12"/>
  <c r="J97" i="12"/>
  <c r="AF97" i="12"/>
  <c r="E98" i="12"/>
  <c r="F98" i="12"/>
  <c r="AF98" i="12"/>
  <c r="E99" i="12"/>
  <c r="F99" i="12"/>
  <c r="AF99" i="12"/>
  <c r="E100" i="12"/>
  <c r="F100" i="12"/>
  <c r="AF100" i="12"/>
  <c r="E101" i="12"/>
  <c r="F101" i="12"/>
  <c r="G101" i="12"/>
  <c r="AF101" i="12"/>
  <c r="E102" i="12"/>
  <c r="F102" i="12"/>
  <c r="G102" i="12"/>
  <c r="J102" i="12"/>
  <c r="Z102" i="12"/>
  <c r="AC102" i="12"/>
  <c r="AF102" i="12"/>
  <c r="E103" i="12"/>
  <c r="F103" i="12"/>
  <c r="Z103" i="12"/>
  <c r="G103" i="12"/>
  <c r="J103" i="12"/>
  <c r="AF103" i="12"/>
  <c r="E104" i="12"/>
  <c r="F104" i="12"/>
  <c r="Z104" i="12"/>
  <c r="AF104" i="12"/>
  <c r="E105" i="12"/>
  <c r="F105" i="12"/>
  <c r="G105" i="12"/>
  <c r="AF105" i="12"/>
  <c r="E106" i="12"/>
  <c r="F106" i="12"/>
  <c r="AF106" i="12"/>
  <c r="E107" i="12"/>
  <c r="F107" i="12"/>
  <c r="G107" i="12"/>
  <c r="AF107" i="12"/>
  <c r="E108" i="12"/>
  <c r="F108" i="12"/>
  <c r="AF108" i="12"/>
  <c r="E109" i="12"/>
  <c r="F109" i="12"/>
  <c r="G109" i="12"/>
  <c r="Z109" i="12"/>
  <c r="AF109" i="12"/>
  <c r="E110" i="12"/>
  <c r="F110" i="12"/>
  <c r="G110" i="12"/>
  <c r="K110" i="12"/>
  <c r="Z110" i="12"/>
  <c r="AC110" i="12"/>
  <c r="AF110" i="12"/>
  <c r="E111" i="12"/>
  <c r="F111" i="12"/>
  <c r="Z111" i="12"/>
  <c r="G111" i="12"/>
  <c r="K111" i="12"/>
  <c r="AF111" i="12"/>
  <c r="E112" i="12"/>
  <c r="F112" i="12"/>
  <c r="Z112" i="12"/>
  <c r="AF112" i="12"/>
  <c r="E113" i="12"/>
  <c r="F113" i="12"/>
  <c r="G113" i="12"/>
  <c r="AF113" i="12"/>
  <c r="E114" i="12"/>
  <c r="F114" i="12"/>
  <c r="AF114" i="12"/>
  <c r="E115" i="12"/>
  <c r="F115" i="12"/>
  <c r="G115" i="12"/>
  <c r="AF115" i="12"/>
  <c r="E116" i="12"/>
  <c r="F116" i="12"/>
  <c r="AF116" i="12"/>
  <c r="E117" i="12"/>
  <c r="F117" i="12"/>
  <c r="Z117" i="12"/>
  <c r="AF117" i="12"/>
  <c r="E118" i="12"/>
  <c r="F118" i="12"/>
  <c r="AF118" i="12"/>
  <c r="E119" i="12"/>
  <c r="F119" i="12"/>
  <c r="Z119" i="12"/>
  <c r="G119" i="12"/>
  <c r="K119" i="12"/>
  <c r="AF119" i="12"/>
  <c r="E120" i="12"/>
  <c r="F120" i="12"/>
  <c r="Z120" i="12"/>
  <c r="AF120" i="12"/>
  <c r="E121" i="12"/>
  <c r="F121" i="12"/>
  <c r="AF121" i="12"/>
  <c r="AY121" i="12"/>
  <c r="E122" i="12"/>
  <c r="F122" i="12"/>
  <c r="AF122" i="12"/>
  <c r="AY122" i="12"/>
  <c r="E123" i="12"/>
  <c r="F123" i="12"/>
  <c r="AF123" i="12"/>
  <c r="AY123" i="12"/>
  <c r="E124" i="12"/>
  <c r="F124" i="12"/>
  <c r="G124" i="12"/>
  <c r="AF124" i="12"/>
  <c r="AY124" i="12"/>
  <c r="E125" i="12"/>
  <c r="F125" i="12"/>
  <c r="AF125" i="12"/>
  <c r="AY125" i="12"/>
  <c r="E126" i="12"/>
  <c r="F126" i="12"/>
  <c r="AF126" i="12"/>
  <c r="AY126" i="12"/>
  <c r="E127" i="12"/>
  <c r="F127" i="12"/>
  <c r="AF127" i="12"/>
  <c r="AY127" i="12"/>
  <c r="E128" i="12"/>
  <c r="F128" i="12"/>
  <c r="AF128" i="12"/>
  <c r="E129" i="12"/>
  <c r="F129" i="12"/>
  <c r="AF129" i="12"/>
  <c r="E130" i="12"/>
  <c r="F130" i="12"/>
  <c r="G130" i="12"/>
  <c r="AF130" i="12"/>
  <c r="E131" i="12"/>
  <c r="F131" i="12"/>
  <c r="AF131" i="12"/>
  <c r="E132" i="12"/>
  <c r="F132" i="12"/>
  <c r="G132" i="12"/>
  <c r="Z132" i="12"/>
  <c r="AF132" i="12"/>
  <c r="E133" i="12"/>
  <c r="F133" i="12"/>
  <c r="AF133" i="12"/>
  <c r="E134" i="12"/>
  <c r="F134" i="12"/>
  <c r="AF134" i="12"/>
  <c r="E135" i="12"/>
  <c r="F135" i="12"/>
  <c r="Z135" i="12"/>
  <c r="AF135" i="12"/>
  <c r="E136" i="12"/>
  <c r="F136" i="12"/>
  <c r="AF136" i="12"/>
  <c r="E137" i="12"/>
  <c r="F137" i="12"/>
  <c r="AF137" i="12"/>
  <c r="E138" i="12"/>
  <c r="F138" i="12"/>
  <c r="G138" i="12"/>
  <c r="AF138" i="12"/>
  <c r="E139" i="12"/>
  <c r="F139" i="12"/>
  <c r="AF139" i="12"/>
  <c r="E140" i="12"/>
  <c r="F140" i="12"/>
  <c r="G140" i="12"/>
  <c r="Z140" i="12"/>
  <c r="AF140" i="12"/>
  <c r="E141" i="12"/>
  <c r="F141" i="12"/>
  <c r="AF141" i="12"/>
  <c r="E142" i="12"/>
  <c r="F142" i="12"/>
  <c r="AF142" i="12"/>
  <c r="E143" i="12"/>
  <c r="F143" i="12"/>
  <c r="Z143" i="12"/>
  <c r="AF143" i="12"/>
  <c r="E144" i="12"/>
  <c r="F144" i="12"/>
  <c r="AF144" i="12"/>
  <c r="E145" i="12"/>
  <c r="F145" i="12"/>
  <c r="AF145" i="12"/>
  <c r="E146" i="12"/>
  <c r="F146" i="12"/>
  <c r="G146" i="12"/>
  <c r="AF146" i="12"/>
  <c r="E147" i="12"/>
  <c r="F147" i="12"/>
  <c r="AF147" i="12"/>
  <c r="E148" i="12"/>
  <c r="F148" i="12"/>
  <c r="Z42" i="12"/>
  <c r="Z148" i="12"/>
  <c r="AF148" i="12"/>
  <c r="E149" i="12"/>
  <c r="F149" i="12"/>
  <c r="AF149" i="12"/>
  <c r="E150" i="12"/>
  <c r="F150" i="12"/>
  <c r="AF150" i="12"/>
  <c r="E151" i="12"/>
  <c r="F151" i="12"/>
  <c r="Z151" i="12"/>
  <c r="AF151" i="12"/>
  <c r="E152" i="12"/>
  <c r="F152" i="12"/>
  <c r="AF152" i="12"/>
  <c r="E153" i="12"/>
  <c r="F153" i="12"/>
  <c r="AF153" i="12"/>
  <c r="E154" i="12"/>
  <c r="F154" i="12"/>
  <c r="Z48" i="12"/>
  <c r="AF154" i="12"/>
  <c r="E155" i="12"/>
  <c r="F155" i="12"/>
  <c r="AF155" i="12"/>
  <c r="E156" i="12"/>
  <c r="F156" i="12"/>
  <c r="Z50" i="12"/>
  <c r="Z156" i="12"/>
  <c r="AF156" i="12"/>
  <c r="E157" i="12"/>
  <c r="F157" i="12"/>
  <c r="AF157" i="12"/>
  <c r="E158" i="12"/>
  <c r="F158" i="12"/>
  <c r="AF158" i="12"/>
  <c r="E159" i="12"/>
  <c r="F159" i="12"/>
  <c r="Z159" i="12"/>
  <c r="AF159" i="12"/>
  <c r="E160" i="12"/>
  <c r="F160" i="12"/>
  <c r="AF160" i="12"/>
  <c r="E161" i="12"/>
  <c r="F161" i="12"/>
  <c r="AF161" i="12"/>
  <c r="E162" i="12"/>
  <c r="F162" i="12"/>
  <c r="G162" i="12"/>
  <c r="AF162" i="12"/>
  <c r="E163" i="12"/>
  <c r="F163" i="12"/>
  <c r="AF163" i="12"/>
  <c r="E164" i="12"/>
  <c r="F164" i="12"/>
  <c r="G164" i="12"/>
  <c r="Z164" i="12"/>
  <c r="AF164" i="12"/>
  <c r="E165" i="12"/>
  <c r="F165" i="12"/>
  <c r="AF165" i="12"/>
  <c r="E166" i="12"/>
  <c r="F166" i="12"/>
  <c r="AF166" i="12"/>
  <c r="E167" i="12"/>
  <c r="F167" i="12"/>
  <c r="G167" i="12"/>
  <c r="AF167" i="12"/>
  <c r="AB2" i="18"/>
  <c r="AD2" i="18"/>
  <c r="U3" i="18"/>
  <c r="U5" i="18"/>
  <c r="V3" i="18"/>
  <c r="V5" i="18"/>
  <c r="X3" i="18"/>
  <c r="X5" i="18"/>
  <c r="AB3" i="18"/>
  <c r="Q3" i="18"/>
  <c r="Q5" i="18"/>
  <c r="AB4" i="18"/>
  <c r="R3" i="18"/>
  <c r="R5" i="18"/>
  <c r="AB5" i="18"/>
  <c r="S3" i="18"/>
  <c r="S5" i="18"/>
  <c r="AY5" i="18"/>
  <c r="AB6" i="18"/>
  <c r="AY6" i="18"/>
  <c r="AB7" i="18"/>
  <c r="AY7" i="18"/>
  <c r="AB8" i="18"/>
  <c r="AY8" i="18"/>
  <c r="D9" i="18"/>
  <c r="E9" i="18"/>
  <c r="AB9" i="18"/>
  <c r="AB10" i="18"/>
  <c r="AB11" i="18"/>
  <c r="AY11" i="18"/>
  <c r="D13" i="18"/>
  <c r="H13" i="18"/>
  <c r="AB13" i="18"/>
  <c r="Y3" i="18"/>
  <c r="Y5" i="18"/>
  <c r="AY13" i="18"/>
  <c r="AB14" i="18"/>
  <c r="AB15" i="18"/>
  <c r="AY15" i="18"/>
  <c r="AB16" i="18"/>
  <c r="AY16" i="18"/>
  <c r="Q17" i="18"/>
  <c r="AB17" i="18"/>
  <c r="AY17" i="18"/>
  <c r="AB18" i="18"/>
  <c r="BL13" i="18" s="1"/>
  <c r="AY18" i="18"/>
  <c r="AY19" i="18"/>
  <c r="Q20" i="18"/>
  <c r="AY20" i="18"/>
  <c r="E21" i="18"/>
  <c r="F21" i="18"/>
  <c r="AF21" i="18"/>
  <c r="AY21" i="18"/>
  <c r="E22" i="18"/>
  <c r="F22" i="18"/>
  <c r="AF22" i="18"/>
  <c r="AY22" i="18"/>
  <c r="E23" i="18"/>
  <c r="F23" i="18"/>
  <c r="G23" i="18"/>
  <c r="AF23" i="18"/>
  <c r="AY23" i="18"/>
  <c r="E24" i="18"/>
  <c r="F24" i="18"/>
  <c r="AF24" i="18"/>
  <c r="AY24" i="18"/>
  <c r="E25" i="18"/>
  <c r="F25" i="18"/>
  <c r="AF25" i="18"/>
  <c r="AY25" i="18"/>
  <c r="E26" i="18"/>
  <c r="F26" i="18"/>
  <c r="AF26" i="18"/>
  <c r="AY26" i="18"/>
  <c r="E27" i="18"/>
  <c r="F27" i="18"/>
  <c r="AF27" i="18"/>
  <c r="AY27" i="18"/>
  <c r="E28" i="18"/>
  <c r="F28" i="18"/>
  <c r="AF28" i="18"/>
  <c r="AY28" i="18"/>
  <c r="E29" i="18"/>
  <c r="F29" i="18"/>
  <c r="AF29" i="18"/>
  <c r="AY29" i="18"/>
  <c r="E30" i="18"/>
  <c r="F30" i="18"/>
  <c r="AF30" i="18"/>
  <c r="AY30" i="18"/>
  <c r="E31" i="18"/>
  <c r="F31" i="18"/>
  <c r="AF31" i="18"/>
  <c r="AY31" i="18"/>
  <c r="E32" i="18"/>
  <c r="F32" i="18"/>
  <c r="AF32" i="18"/>
  <c r="AY32" i="18"/>
  <c r="E33" i="18"/>
  <c r="F33" i="18"/>
  <c r="AF33" i="18"/>
  <c r="AY33" i="18"/>
  <c r="E34" i="18"/>
  <c r="F34" i="18"/>
  <c r="AF34" i="18"/>
  <c r="AY34" i="18"/>
  <c r="E35" i="18"/>
  <c r="F35" i="18"/>
  <c r="AF35" i="18"/>
  <c r="AY35" i="18"/>
  <c r="E36" i="18"/>
  <c r="F36" i="18"/>
  <c r="AF36" i="18"/>
  <c r="AY36" i="18"/>
  <c r="E37" i="18"/>
  <c r="F37" i="18"/>
  <c r="AF37" i="18"/>
  <c r="AY37" i="18"/>
  <c r="E38" i="18"/>
  <c r="F38" i="18"/>
  <c r="AF38" i="18"/>
  <c r="AY38" i="18"/>
  <c r="E39" i="18"/>
  <c r="F39" i="18"/>
  <c r="G39" i="18"/>
  <c r="AF39" i="18"/>
  <c r="AY39" i="18"/>
  <c r="E40" i="18"/>
  <c r="F40" i="18"/>
  <c r="G40" i="18"/>
  <c r="AF40" i="18"/>
  <c r="AY40" i="18"/>
  <c r="E41" i="18"/>
  <c r="F41" i="18"/>
  <c r="G41" i="18"/>
  <c r="AF41" i="18"/>
  <c r="AY41" i="18"/>
  <c r="E42" i="18"/>
  <c r="F42" i="18"/>
  <c r="G42" i="18"/>
  <c r="AF42" i="18"/>
  <c r="AY42" i="18"/>
  <c r="E43" i="18"/>
  <c r="F43" i="18"/>
  <c r="G43" i="18"/>
  <c r="AF43" i="18"/>
  <c r="AY43" i="18"/>
  <c r="E44" i="18"/>
  <c r="F44" i="18"/>
  <c r="Z44" i="18"/>
  <c r="G44" i="18"/>
  <c r="AF44" i="18"/>
  <c r="AU44" i="18"/>
  <c r="AY44" i="18"/>
  <c r="BL44" i="18"/>
  <c r="E45" i="18"/>
  <c r="F45" i="18"/>
  <c r="Z45" i="18"/>
  <c r="G45" i="18"/>
  <c r="AF45" i="18"/>
  <c r="AU45" i="18"/>
  <c r="AY45" i="18"/>
  <c r="BL45" i="18"/>
  <c r="E46" i="18"/>
  <c r="F46" i="18"/>
  <c r="G46" i="18"/>
  <c r="Z46" i="18"/>
  <c r="AF46" i="18"/>
  <c r="AU46" i="18"/>
  <c r="AT46" i="18" s="1"/>
  <c r="AS46" i="18" s="1"/>
  <c r="AR46" i="18" s="1"/>
  <c r="AQ46" i="18" s="1"/>
  <c r="AP46" i="18" s="1"/>
  <c r="AO46" i="18" s="1"/>
  <c r="AN46" i="18" s="1"/>
  <c r="AM46" i="18" s="1"/>
  <c r="AL46" i="18" s="1"/>
  <c r="AI46" i="18" s="1"/>
  <c r="AY46" i="18"/>
  <c r="BK46" i="18"/>
  <c r="BJ46" i="18" s="1"/>
  <c r="BL46" i="18"/>
  <c r="E47" i="18"/>
  <c r="F47" i="18"/>
  <c r="G47" i="18"/>
  <c r="Z47" i="18"/>
  <c r="AF47" i="18"/>
  <c r="AU47" i="18"/>
  <c r="AY47" i="18"/>
  <c r="BL47" i="18"/>
  <c r="E48" i="18"/>
  <c r="F48" i="18"/>
  <c r="G48" i="18"/>
  <c r="Z48" i="18"/>
  <c r="AF48" i="18"/>
  <c r="AU48" i="18"/>
  <c r="AY48" i="18"/>
  <c r="BL48" i="18"/>
  <c r="BK48" i="18" s="1"/>
  <c r="E49" i="18"/>
  <c r="F49" i="18"/>
  <c r="Z49" i="18"/>
  <c r="G49" i="18"/>
  <c r="AF49" i="18"/>
  <c r="AU49" i="18"/>
  <c r="AY49" i="18"/>
  <c r="BL49" i="18"/>
  <c r="E50" i="18"/>
  <c r="F50" i="18"/>
  <c r="G50" i="18"/>
  <c r="Z50" i="18"/>
  <c r="AF50" i="18"/>
  <c r="AU50" i="18"/>
  <c r="AY50" i="18"/>
  <c r="BL50" i="18"/>
  <c r="E51" i="18"/>
  <c r="F51" i="18"/>
  <c r="Z51" i="18"/>
  <c r="G51" i="18"/>
  <c r="AF51" i="18"/>
  <c r="AY51" i="18"/>
  <c r="BL51" i="18"/>
  <c r="E52" i="18"/>
  <c r="F52" i="18"/>
  <c r="Z52" i="18"/>
  <c r="G52" i="18"/>
  <c r="AF52" i="18"/>
  <c r="AY52" i="18"/>
  <c r="BL52" i="18"/>
  <c r="E53" i="18"/>
  <c r="F53" i="18"/>
  <c r="Z53" i="18"/>
  <c r="AF53" i="18"/>
  <c r="AY53" i="18"/>
  <c r="BL53" i="18"/>
  <c r="E54" i="18"/>
  <c r="F54" i="18"/>
  <c r="Z54" i="18"/>
  <c r="G54" i="18"/>
  <c r="AF54" i="18"/>
  <c r="AY54" i="18"/>
  <c r="BL54" i="18"/>
  <c r="E55" i="18"/>
  <c r="F55" i="18"/>
  <c r="Z55" i="18"/>
  <c r="G55" i="18"/>
  <c r="AF55" i="18"/>
  <c r="AU55" i="18"/>
  <c r="AY55" i="18"/>
  <c r="BL55" i="18"/>
  <c r="BK55" i="18" s="1"/>
  <c r="E56" i="18"/>
  <c r="F56" i="18"/>
  <c r="Z56" i="18"/>
  <c r="G56" i="18"/>
  <c r="AF56" i="18"/>
  <c r="AU56" i="18"/>
  <c r="AY56" i="18"/>
  <c r="BL56" i="18"/>
  <c r="E57" i="18"/>
  <c r="F57" i="18"/>
  <c r="Z57" i="18"/>
  <c r="AF57" i="18"/>
  <c r="AU57" i="18"/>
  <c r="AY57" i="18"/>
  <c r="BL57" i="18"/>
  <c r="E58" i="18"/>
  <c r="F58" i="18"/>
  <c r="Z58" i="18"/>
  <c r="AF58" i="18"/>
  <c r="AU58" i="18"/>
  <c r="AY58" i="18"/>
  <c r="BL58" i="18"/>
  <c r="E59" i="18"/>
  <c r="F59" i="18"/>
  <c r="Z59" i="18"/>
  <c r="G59" i="18"/>
  <c r="AF59" i="18"/>
  <c r="AY59" i="18"/>
  <c r="BL59" i="18"/>
  <c r="BK59" i="18" s="1"/>
  <c r="BJ59" i="18" s="1"/>
  <c r="BI59" i="18" s="1"/>
  <c r="BH59" i="18" s="1"/>
  <c r="BG59" i="18" s="1"/>
  <c r="BF59" i="18" s="1"/>
  <c r="BE59" i="18" s="1"/>
  <c r="BD59" i="18" s="1"/>
  <c r="E60" i="18"/>
  <c r="F60" i="18"/>
  <c r="Z60" i="18"/>
  <c r="G60" i="18"/>
  <c r="AF60" i="18"/>
  <c r="AY60" i="18"/>
  <c r="BL60" i="18"/>
  <c r="BK60" i="18" s="1"/>
  <c r="E61" i="18"/>
  <c r="F61" i="18"/>
  <c r="Z61" i="18"/>
  <c r="AF61" i="18"/>
  <c r="AY61" i="18"/>
  <c r="BL61" i="18"/>
  <c r="E62" i="18"/>
  <c r="F62" i="18"/>
  <c r="Z62" i="18"/>
  <c r="G62" i="18"/>
  <c r="K62" i="18"/>
  <c r="AF62" i="18"/>
  <c r="AU62" i="18"/>
  <c r="AY62" i="18"/>
  <c r="BL62" i="18"/>
  <c r="E63" i="18"/>
  <c r="F63" i="18"/>
  <c r="Z63" i="18"/>
  <c r="G63" i="18"/>
  <c r="K63" i="18"/>
  <c r="AF63" i="18"/>
  <c r="AY63" i="18"/>
  <c r="BL63" i="18"/>
  <c r="E64" i="18"/>
  <c r="F64" i="18"/>
  <c r="Z64" i="18"/>
  <c r="AF64" i="18"/>
  <c r="AU64" i="18"/>
  <c r="AT64" i="18" s="1"/>
  <c r="AS64" i="18" s="1"/>
  <c r="AR64" i="18" s="1"/>
  <c r="AQ64" i="18" s="1"/>
  <c r="AP64" i="18" s="1"/>
  <c r="AO64" i="18" s="1"/>
  <c r="AN64" i="18" s="1"/>
  <c r="AM64" i="18" s="1"/>
  <c r="AL64" i="18" s="1"/>
  <c r="AY64" i="18"/>
  <c r="BL64" i="18"/>
  <c r="BK64" i="18" s="1"/>
  <c r="BJ64" i="18" s="1"/>
  <c r="BI64" i="18" s="1"/>
  <c r="BH64" i="18" s="1"/>
  <c r="BG64" i="18" s="1"/>
  <c r="BF64" i="18" s="1"/>
  <c r="BE64" i="18" s="1"/>
  <c r="BD64" i="18" s="1"/>
  <c r="BC64" i="18" s="1"/>
  <c r="E65" i="18"/>
  <c r="F65" i="18"/>
  <c r="Z65" i="18"/>
  <c r="G65" i="18"/>
  <c r="AC65" i="18"/>
  <c r="AF65" i="18"/>
  <c r="AY65" i="18"/>
  <c r="BL65" i="18"/>
  <c r="BK65" i="18" s="1"/>
  <c r="BJ65" i="18" s="1"/>
  <c r="BI65" i="18" s="1"/>
  <c r="BH65" i="18" s="1"/>
  <c r="BG65" i="18" s="1"/>
  <c r="BF65" i="18" s="1"/>
  <c r="BE65" i="18" s="1"/>
  <c r="BD65" i="18" s="1"/>
  <c r="BC65" i="18" s="1"/>
  <c r="E66" i="18"/>
  <c r="F66" i="18"/>
  <c r="Z66" i="18"/>
  <c r="G66" i="18"/>
  <c r="K66" i="18"/>
  <c r="AC66" i="18"/>
  <c r="AF66" i="18"/>
  <c r="AY66" i="18"/>
  <c r="BL66" i="18"/>
  <c r="E67" i="18"/>
  <c r="F67" i="18"/>
  <c r="AF67" i="18"/>
  <c r="AY67" i="18"/>
  <c r="BL67" i="18"/>
  <c r="BK67" i="18" s="1"/>
  <c r="BJ67" i="18" s="1"/>
  <c r="BI67" i="18" s="1"/>
  <c r="BH67" i="18" s="1"/>
  <c r="BG67" i="18" s="1"/>
  <c r="BF67" i="18" s="1"/>
  <c r="BE67" i="18" s="1"/>
  <c r="BD67" i="18" s="1"/>
  <c r="BC67" i="18" s="1"/>
  <c r="BA67" i="18" s="1"/>
  <c r="E68" i="18"/>
  <c r="F68" i="18"/>
  <c r="Z68" i="18"/>
  <c r="AF68" i="18"/>
  <c r="AU68" i="18"/>
  <c r="AY68" i="18"/>
  <c r="BL68" i="18"/>
  <c r="BK68" i="18" s="1"/>
  <c r="BJ68" i="18" s="1"/>
  <c r="BI68" i="18" s="1"/>
  <c r="BH68" i="18" s="1"/>
  <c r="BG68" i="18" s="1"/>
  <c r="BF68" i="18" s="1"/>
  <c r="BE68" i="18" s="1"/>
  <c r="BD68" i="18" s="1"/>
  <c r="BC68" i="18" s="1"/>
  <c r="E69" i="18"/>
  <c r="F69" i="18"/>
  <c r="AU69" i="18"/>
  <c r="AT69" i="18" s="1"/>
  <c r="AS69" i="18" s="1"/>
  <c r="AR69" i="18" s="1"/>
  <c r="AQ69" i="18" s="1"/>
  <c r="AP69" i="18" s="1"/>
  <c r="AO69" i="18" s="1"/>
  <c r="AN69" i="18" s="1"/>
  <c r="AM69" i="18" s="1"/>
  <c r="AL69" i="18" s="1"/>
  <c r="AF69" i="18"/>
  <c r="AY69" i="18"/>
  <c r="BL69" i="18"/>
  <c r="E70" i="18"/>
  <c r="F70" i="18"/>
  <c r="AU70" i="18"/>
  <c r="AT70" i="18" s="1"/>
  <c r="AS70" i="18" s="1"/>
  <c r="AR70" i="18" s="1"/>
  <c r="AQ70" i="18" s="1"/>
  <c r="AP70" i="18" s="1"/>
  <c r="AO70" i="18" s="1"/>
  <c r="AN70" i="18" s="1"/>
  <c r="AM70" i="18" s="1"/>
  <c r="AL70" i="18" s="1"/>
  <c r="AI70" i="18" s="1"/>
  <c r="AF70" i="18"/>
  <c r="AY70" i="18"/>
  <c r="BL70" i="18"/>
  <c r="E71" i="18"/>
  <c r="F71" i="18"/>
  <c r="AU71" i="18"/>
  <c r="AF71" i="18"/>
  <c r="AY71" i="18"/>
  <c r="BL71" i="18"/>
  <c r="BK71" i="18" s="1"/>
  <c r="BJ71" i="18" s="1"/>
  <c r="BI71" i="18" s="1"/>
  <c r="BH71" i="18" s="1"/>
  <c r="BG71" i="18" s="1"/>
  <c r="BF71" i="18" s="1"/>
  <c r="BE71" i="18" s="1"/>
  <c r="BD71" i="18" s="1"/>
  <c r="BC71" i="18" s="1"/>
  <c r="E72" i="18"/>
  <c r="F72" i="18"/>
  <c r="AU72" i="18"/>
  <c r="AF72" i="18"/>
  <c r="AY72" i="18"/>
  <c r="BL72" i="18"/>
  <c r="BK72" i="18" s="1"/>
  <c r="BJ72" i="18" s="1"/>
  <c r="BI72" i="18" s="1"/>
  <c r="E73" i="18"/>
  <c r="F73" i="18"/>
  <c r="AU73" i="18"/>
  <c r="AT73" i="18" s="1"/>
  <c r="AS73" i="18" s="1"/>
  <c r="AR73" i="18" s="1"/>
  <c r="AQ73" i="18" s="1"/>
  <c r="AP73" i="18" s="1"/>
  <c r="AO73" i="18" s="1"/>
  <c r="AN73" i="18" s="1"/>
  <c r="AM73" i="18" s="1"/>
  <c r="AL73" i="18" s="1"/>
  <c r="AI73" i="18" s="1"/>
  <c r="AF73" i="18"/>
  <c r="AY73" i="18"/>
  <c r="BL73" i="18"/>
  <c r="E74" i="18"/>
  <c r="F74" i="18"/>
  <c r="AU74" i="18"/>
  <c r="AT74" i="18" s="1"/>
  <c r="AS74" i="18" s="1"/>
  <c r="AR74" i="18" s="1"/>
  <c r="AQ74" i="18" s="1"/>
  <c r="AP74" i="18" s="1"/>
  <c r="AO74" i="18" s="1"/>
  <c r="AN74" i="18" s="1"/>
  <c r="AM74" i="18" s="1"/>
  <c r="AL74" i="18" s="1"/>
  <c r="AJ74" i="18" s="1"/>
  <c r="AF74" i="18"/>
  <c r="AY74" i="18"/>
  <c r="BL74" i="18"/>
  <c r="E75" i="18"/>
  <c r="F75" i="18"/>
  <c r="AU75" i="18"/>
  <c r="AF75" i="18"/>
  <c r="AY75" i="18"/>
  <c r="BL75" i="18"/>
  <c r="BK75" i="18" s="1"/>
  <c r="BJ75" i="18" s="1"/>
  <c r="BI75" i="18" s="1"/>
  <c r="BH75" i="18" s="1"/>
  <c r="BG75" i="18" s="1"/>
  <c r="BF75" i="18" s="1"/>
  <c r="BE75" i="18" s="1"/>
  <c r="BD75" i="18" s="1"/>
  <c r="BC75" i="18" s="1"/>
  <c r="E76" i="18"/>
  <c r="F76" i="18"/>
  <c r="AU76" i="18"/>
  <c r="AF76" i="18"/>
  <c r="E77" i="18"/>
  <c r="F77" i="18"/>
  <c r="AF77" i="18"/>
  <c r="E78" i="18"/>
  <c r="F78" i="18"/>
  <c r="AF78" i="18"/>
  <c r="E79" i="18"/>
  <c r="F79" i="18"/>
  <c r="Z79" i="18"/>
  <c r="G79" i="18"/>
  <c r="AC79" i="18"/>
  <c r="AF79" i="18"/>
  <c r="E80" i="18"/>
  <c r="F80" i="18"/>
  <c r="Z80" i="18"/>
  <c r="AF80" i="18"/>
  <c r="E81" i="18"/>
  <c r="F81" i="18"/>
  <c r="AF81" i="18"/>
  <c r="E82" i="18"/>
  <c r="F82" i="18"/>
  <c r="Z82" i="18"/>
  <c r="G82" i="18"/>
  <c r="K82" i="18"/>
  <c r="AC82" i="18"/>
  <c r="AF82" i="18"/>
  <c r="E83" i="18"/>
  <c r="F83" i="18"/>
  <c r="AU83" i="18"/>
  <c r="AT83" i="18" s="1"/>
  <c r="AS83" i="18" s="1"/>
  <c r="AR83" i="18" s="1"/>
  <c r="AQ83" i="18" s="1"/>
  <c r="AP83" i="18" s="1"/>
  <c r="AO83" i="18" s="1"/>
  <c r="AN83" i="18" s="1"/>
  <c r="AM83" i="18" s="1"/>
  <c r="AL83" i="18" s="1"/>
  <c r="G83" i="18"/>
  <c r="AF83" i="18"/>
  <c r="E84" i="18"/>
  <c r="F84" i="18"/>
  <c r="AU84" i="18"/>
  <c r="AT84" i="18" s="1"/>
  <c r="AS84" i="18" s="1"/>
  <c r="AR84" i="18" s="1"/>
  <c r="AQ84" i="18" s="1"/>
  <c r="AP84" i="18" s="1"/>
  <c r="AO84" i="18" s="1"/>
  <c r="AN84" i="18" s="1"/>
  <c r="AM84" i="18" s="1"/>
  <c r="AL84" i="18" s="1"/>
  <c r="AF84" i="18"/>
  <c r="E85" i="18"/>
  <c r="F85" i="18"/>
  <c r="AF85" i="18"/>
  <c r="E86" i="18"/>
  <c r="F86" i="18"/>
  <c r="AF86" i="18"/>
  <c r="E87" i="18"/>
  <c r="F87" i="18"/>
  <c r="Z87" i="18"/>
  <c r="G87" i="18"/>
  <c r="AC87" i="18"/>
  <c r="AF87" i="18"/>
  <c r="E88" i="18"/>
  <c r="F88" i="18"/>
  <c r="Z88" i="18"/>
  <c r="AF88" i="18"/>
  <c r="E89" i="18"/>
  <c r="F89" i="18"/>
  <c r="AF89" i="18"/>
  <c r="E90" i="18"/>
  <c r="F90" i="18"/>
  <c r="Z90" i="18"/>
  <c r="G90" i="18"/>
  <c r="K90" i="18"/>
  <c r="AC90" i="18"/>
  <c r="AF90" i="18"/>
  <c r="E91" i="18"/>
  <c r="F91" i="18"/>
  <c r="AU91" i="18"/>
  <c r="G91" i="18"/>
  <c r="AF91" i="18"/>
  <c r="E92" i="18"/>
  <c r="F92" i="18"/>
  <c r="AU92" i="18"/>
  <c r="AT92" i="18" s="1"/>
  <c r="AS92" i="18" s="1"/>
  <c r="AR92" i="18" s="1"/>
  <c r="AQ92" i="18" s="1"/>
  <c r="AP92" i="18" s="1"/>
  <c r="AO92" i="18" s="1"/>
  <c r="AN92" i="18" s="1"/>
  <c r="AM92" i="18" s="1"/>
  <c r="AL92" i="18" s="1"/>
  <c r="AF92" i="18"/>
  <c r="E93" i="18"/>
  <c r="F93" i="18"/>
  <c r="AF93" i="18"/>
  <c r="E94" i="18"/>
  <c r="F94" i="18"/>
  <c r="AF94" i="18"/>
  <c r="E95" i="18"/>
  <c r="F95" i="18"/>
  <c r="Z95" i="18"/>
  <c r="G95" i="18"/>
  <c r="AC95" i="18"/>
  <c r="AF95" i="18"/>
  <c r="E96" i="18"/>
  <c r="F96" i="18"/>
  <c r="Z96" i="18"/>
  <c r="AF96" i="18"/>
  <c r="E97" i="18"/>
  <c r="F97" i="18"/>
  <c r="AF97" i="18"/>
  <c r="E98" i="18"/>
  <c r="F98" i="18"/>
  <c r="Z98" i="18"/>
  <c r="G98" i="18"/>
  <c r="K98" i="18"/>
  <c r="AC98" i="18"/>
  <c r="AF98" i="18"/>
  <c r="E99" i="18"/>
  <c r="F99" i="18"/>
  <c r="AU99" i="18"/>
  <c r="AT99" i="18" s="1"/>
  <c r="AS99" i="18" s="1"/>
  <c r="AR99" i="18" s="1"/>
  <c r="AQ99" i="18" s="1"/>
  <c r="AP99" i="18" s="1"/>
  <c r="AO99" i="18" s="1"/>
  <c r="AN99" i="18" s="1"/>
  <c r="AM99" i="18" s="1"/>
  <c r="AL99" i="18" s="1"/>
  <c r="G99" i="18"/>
  <c r="AF99" i="18"/>
  <c r="E121" i="18"/>
  <c r="F121" i="18"/>
  <c r="G121" i="18"/>
  <c r="E122" i="18"/>
  <c r="F122" i="18"/>
  <c r="AY122" i="18"/>
  <c r="BL122" i="18"/>
  <c r="E123" i="18"/>
  <c r="F123" i="18"/>
  <c r="AY123" i="18"/>
  <c r="BL123" i="18"/>
  <c r="E124" i="18"/>
  <c r="F124" i="18"/>
  <c r="AY124" i="18"/>
  <c r="BL124" i="18"/>
  <c r="E125" i="18"/>
  <c r="F125" i="18"/>
  <c r="AY125" i="18"/>
  <c r="BL125" i="18"/>
  <c r="BK125" i="18" s="1"/>
  <c r="E126" i="18"/>
  <c r="F126" i="18"/>
  <c r="AY126" i="18"/>
  <c r="BL126" i="18"/>
  <c r="E127" i="18"/>
  <c r="F127" i="18"/>
  <c r="AY127" i="18"/>
  <c r="BL127" i="18"/>
  <c r="BK127" i="18" s="1"/>
  <c r="E128" i="18"/>
  <c r="F128" i="18"/>
  <c r="AY128" i="18"/>
  <c r="BL128" i="18"/>
  <c r="BK128" i="18" s="1"/>
  <c r="E129" i="18"/>
  <c r="F129" i="18"/>
  <c r="E130" i="18"/>
  <c r="F130" i="18"/>
  <c r="E131" i="18"/>
  <c r="F131" i="18"/>
  <c r="E132" i="18"/>
  <c r="F132" i="18"/>
  <c r="E133" i="18"/>
  <c r="F133" i="18"/>
  <c r="E134" i="18"/>
  <c r="F134" i="18"/>
  <c r="E135" i="18"/>
  <c r="F135" i="18"/>
  <c r="E136" i="18"/>
  <c r="F136" i="18"/>
  <c r="E137" i="18"/>
  <c r="F137" i="18"/>
  <c r="E138" i="18"/>
  <c r="F138" i="18"/>
  <c r="E139" i="18"/>
  <c r="F139" i="18"/>
  <c r="E140" i="18"/>
  <c r="F140" i="18"/>
  <c r="E141" i="18"/>
  <c r="F141" i="18"/>
  <c r="E142" i="18"/>
  <c r="F142" i="18"/>
  <c r="E143" i="18"/>
  <c r="F143" i="18"/>
  <c r="E144" i="18"/>
  <c r="F144" i="18"/>
  <c r="E145" i="18"/>
  <c r="F145" i="18"/>
  <c r="E146" i="18"/>
  <c r="F146" i="18"/>
  <c r="E147" i="18"/>
  <c r="F147" i="18"/>
  <c r="E148" i="18"/>
  <c r="F148" i="18"/>
  <c r="E149" i="18"/>
  <c r="F149" i="18"/>
  <c r="E150" i="18"/>
  <c r="F150" i="18"/>
  <c r="Z43" i="18"/>
  <c r="AB2" i="16"/>
  <c r="AD2" i="16"/>
  <c r="W3" i="16"/>
  <c r="W5" i="16"/>
  <c r="AB3" i="16"/>
  <c r="Q3" i="16"/>
  <c r="Q5" i="16"/>
  <c r="AB4" i="16"/>
  <c r="R3" i="16"/>
  <c r="R5" i="16"/>
  <c r="AB5" i="16"/>
  <c r="AY9" i="16"/>
  <c r="AB6" i="16"/>
  <c r="AB7" i="16"/>
  <c r="AB8" i="16"/>
  <c r="AB16" i="16"/>
  <c r="AF8" i="16"/>
  <c r="D9" i="16"/>
  <c r="E9" i="16"/>
  <c r="AB9" i="16"/>
  <c r="AF9" i="16"/>
  <c r="AB10" i="16"/>
  <c r="AB15" i="16"/>
  <c r="D11" i="16"/>
  <c r="D12" i="16"/>
  <c r="H13" i="16"/>
  <c r="Q17" i="16"/>
  <c r="Q20" i="16"/>
  <c r="E21" i="16"/>
  <c r="F21" i="16"/>
  <c r="AF21" i="16"/>
  <c r="E22" i="16"/>
  <c r="F22" i="16"/>
  <c r="AF22" i="16"/>
  <c r="E23" i="16"/>
  <c r="F23" i="16"/>
  <c r="G23" i="16"/>
  <c r="AF23" i="16"/>
  <c r="E24" i="16"/>
  <c r="F24" i="16"/>
  <c r="AF24" i="16"/>
  <c r="E25" i="16"/>
  <c r="F25" i="16"/>
  <c r="AF25" i="16"/>
  <c r="E26" i="16"/>
  <c r="F26" i="16"/>
  <c r="AF26" i="16"/>
  <c r="E27" i="16"/>
  <c r="F27" i="16"/>
  <c r="AF27" i="16"/>
  <c r="E28" i="16"/>
  <c r="F28" i="16"/>
  <c r="AF28" i="16"/>
  <c r="E29" i="16"/>
  <c r="F29" i="16"/>
  <c r="AF29" i="16"/>
  <c r="E30" i="16"/>
  <c r="F30" i="16"/>
  <c r="AF30" i="16"/>
  <c r="E31" i="16"/>
  <c r="F31" i="16"/>
  <c r="AF31" i="16"/>
  <c r="E32" i="16"/>
  <c r="F32" i="16"/>
  <c r="AF32" i="16"/>
  <c r="E33" i="16"/>
  <c r="F33" i="16"/>
  <c r="AF33" i="16"/>
  <c r="E34" i="16"/>
  <c r="F34" i="16"/>
  <c r="AF34" i="16"/>
  <c r="E35" i="16"/>
  <c r="F35" i="16"/>
  <c r="AF35" i="16"/>
  <c r="E36" i="16"/>
  <c r="F36" i="16"/>
  <c r="AF36" i="16"/>
  <c r="E37" i="16"/>
  <c r="F37" i="16"/>
  <c r="AF37" i="16"/>
  <c r="E38" i="16"/>
  <c r="F38" i="16"/>
  <c r="AF38" i="16"/>
  <c r="E39" i="16"/>
  <c r="F39" i="16"/>
  <c r="AF39" i="16"/>
  <c r="E40" i="16"/>
  <c r="F40" i="16"/>
  <c r="AF40" i="16"/>
  <c r="E41" i="16"/>
  <c r="F41" i="16"/>
  <c r="AF41" i="16"/>
  <c r="E42" i="16"/>
  <c r="F42" i="16"/>
  <c r="G42" i="16"/>
  <c r="AF42" i="16"/>
  <c r="E43" i="16"/>
  <c r="F43" i="16"/>
  <c r="G43" i="16"/>
  <c r="AF43" i="16"/>
  <c r="AY43" i="16"/>
  <c r="E44" i="16"/>
  <c r="F44" i="16"/>
  <c r="AF44" i="16"/>
  <c r="AY44" i="16"/>
  <c r="E45" i="16"/>
  <c r="F45" i="16"/>
  <c r="AF45" i="16"/>
  <c r="AY45" i="16"/>
  <c r="E46" i="16"/>
  <c r="F46" i="16"/>
  <c r="G46" i="16"/>
  <c r="Z46" i="16"/>
  <c r="AF46" i="16"/>
  <c r="AY46" i="16"/>
  <c r="E47" i="16"/>
  <c r="F47" i="16"/>
  <c r="G47" i="16"/>
  <c r="Z47" i="16"/>
  <c r="AF47" i="16"/>
  <c r="AY47" i="16"/>
  <c r="E48" i="16"/>
  <c r="F48" i="16"/>
  <c r="G48" i="16"/>
  <c r="Z48" i="16"/>
  <c r="AF48" i="16"/>
  <c r="AY48" i="16"/>
  <c r="E49" i="16"/>
  <c r="F49" i="16"/>
  <c r="AF49" i="16"/>
  <c r="AY49" i="16"/>
  <c r="E50" i="16"/>
  <c r="F50" i="16"/>
  <c r="G50" i="16"/>
  <c r="Z50" i="16"/>
  <c r="AF50" i="16"/>
  <c r="AY50" i="16"/>
  <c r="E51" i="16"/>
  <c r="F51" i="16"/>
  <c r="AF51" i="16"/>
  <c r="AY51" i="16"/>
  <c r="E52" i="16"/>
  <c r="F52" i="16"/>
  <c r="AF52" i="16"/>
  <c r="AY52" i="16"/>
  <c r="E53" i="16"/>
  <c r="F53" i="16"/>
  <c r="AF53" i="16"/>
  <c r="AY53" i="16"/>
  <c r="E54" i="16"/>
  <c r="F54" i="16"/>
  <c r="AF54" i="16"/>
  <c r="AY54" i="16"/>
  <c r="E55" i="16"/>
  <c r="F55" i="16"/>
  <c r="AF55" i="16"/>
  <c r="AY55" i="16"/>
  <c r="E56" i="16"/>
  <c r="F56" i="16"/>
  <c r="AF56" i="16"/>
  <c r="AY56" i="16"/>
  <c r="E57" i="16"/>
  <c r="F57" i="16"/>
  <c r="AF57" i="16"/>
  <c r="AY57" i="16"/>
  <c r="E58" i="16"/>
  <c r="F58" i="16"/>
  <c r="AF58" i="16"/>
  <c r="AY58" i="16"/>
  <c r="E59" i="16"/>
  <c r="F59" i="16"/>
  <c r="AF59" i="16"/>
  <c r="AY59" i="16"/>
  <c r="E60" i="16"/>
  <c r="F60" i="16"/>
  <c r="AF60" i="16"/>
  <c r="AY60" i="16"/>
  <c r="E61" i="16"/>
  <c r="F61" i="16"/>
  <c r="AF61" i="16"/>
  <c r="AY61" i="16"/>
  <c r="E62" i="16"/>
  <c r="F62" i="16"/>
  <c r="AF62" i="16"/>
  <c r="AY62" i="16"/>
  <c r="E63" i="16"/>
  <c r="F63" i="16"/>
  <c r="AF63" i="16"/>
  <c r="AY63" i="16"/>
  <c r="E64" i="16"/>
  <c r="F64" i="16"/>
  <c r="AF64" i="16"/>
  <c r="AY64" i="16"/>
  <c r="E65" i="16"/>
  <c r="F65" i="16"/>
  <c r="AF65" i="16"/>
  <c r="AY65" i="16"/>
  <c r="E66" i="16"/>
  <c r="F66" i="16"/>
  <c r="AF66" i="16"/>
  <c r="AY66" i="16"/>
  <c r="E67" i="16"/>
  <c r="F67" i="16"/>
  <c r="Z67" i="16"/>
  <c r="AF67" i="16"/>
  <c r="AY67" i="16"/>
  <c r="E68" i="16"/>
  <c r="F68" i="16"/>
  <c r="Z68" i="16"/>
  <c r="G68" i="16"/>
  <c r="AF68" i="16"/>
  <c r="AY68" i="16"/>
  <c r="E69" i="16"/>
  <c r="F69" i="16"/>
  <c r="Z69" i="16"/>
  <c r="AF69" i="16"/>
  <c r="AY69" i="16"/>
  <c r="E70" i="16"/>
  <c r="F70" i="16"/>
  <c r="Z70" i="16"/>
  <c r="G70" i="16"/>
  <c r="AF70" i="16"/>
  <c r="AY70" i="16"/>
  <c r="E71" i="16"/>
  <c r="F71" i="16"/>
  <c r="Z71" i="16"/>
  <c r="AF71" i="16"/>
  <c r="AY71" i="16"/>
  <c r="E72" i="16"/>
  <c r="F72" i="16"/>
  <c r="Z72" i="16"/>
  <c r="AF72" i="16"/>
  <c r="AY72" i="16"/>
  <c r="E73" i="16"/>
  <c r="F73" i="16"/>
  <c r="Z73" i="16"/>
  <c r="AF73" i="16"/>
  <c r="AY73" i="16"/>
  <c r="E74" i="16"/>
  <c r="F74" i="16"/>
  <c r="Z74" i="16"/>
  <c r="AF74" i="16"/>
  <c r="AY74" i="16"/>
  <c r="E75" i="16"/>
  <c r="F75" i="16"/>
  <c r="Z75" i="16"/>
  <c r="AF75" i="16"/>
  <c r="AY75" i="16"/>
  <c r="E76" i="16"/>
  <c r="F76" i="16"/>
  <c r="Z76" i="16"/>
  <c r="AF76" i="16"/>
  <c r="E77" i="16"/>
  <c r="F77" i="16"/>
  <c r="AF77" i="16"/>
  <c r="E78" i="16"/>
  <c r="F78" i="16"/>
  <c r="AF78" i="16"/>
  <c r="E79" i="16"/>
  <c r="F79" i="16"/>
  <c r="G79" i="16"/>
  <c r="Z79" i="16"/>
  <c r="AC79" i="16"/>
  <c r="AF79" i="16"/>
  <c r="E80" i="16"/>
  <c r="F80" i="16"/>
  <c r="G80" i="16"/>
  <c r="K80" i="16"/>
  <c r="AF80" i="16"/>
  <c r="E81" i="16"/>
  <c r="F81" i="16"/>
  <c r="G81" i="16"/>
  <c r="Z81" i="16"/>
  <c r="AF81" i="16"/>
  <c r="E82" i="16"/>
  <c r="F82" i="16"/>
  <c r="G82" i="16"/>
  <c r="K82" i="16"/>
  <c r="Z82" i="16"/>
  <c r="AF82" i="16"/>
  <c r="E83" i="16"/>
  <c r="F83" i="16"/>
  <c r="Z83" i="16"/>
  <c r="G83" i="16"/>
  <c r="K83" i="16"/>
  <c r="AF83" i="16"/>
  <c r="E84" i="16"/>
  <c r="F84" i="16"/>
  <c r="Z84" i="16"/>
  <c r="AF84" i="16"/>
  <c r="E85" i="16"/>
  <c r="F85" i="16"/>
  <c r="AF85" i="16"/>
  <c r="E86" i="16"/>
  <c r="F86" i="16"/>
  <c r="AF86" i="16"/>
  <c r="E87" i="16"/>
  <c r="F87" i="16"/>
  <c r="G87" i="16"/>
  <c r="Z87" i="16"/>
  <c r="AC87" i="16"/>
  <c r="AF87" i="16"/>
  <c r="E88" i="16"/>
  <c r="F88" i="16"/>
  <c r="G88" i="16"/>
  <c r="K88" i="16"/>
  <c r="AF88" i="16"/>
  <c r="E89" i="16"/>
  <c r="F89" i="16"/>
  <c r="G89" i="16"/>
  <c r="Z89" i="16"/>
  <c r="AF89" i="16"/>
  <c r="E90" i="16"/>
  <c r="F90" i="16"/>
  <c r="G90" i="16"/>
  <c r="K90" i="16"/>
  <c r="AF90" i="16"/>
  <c r="E91" i="16"/>
  <c r="F91" i="16"/>
  <c r="Z91" i="16"/>
  <c r="G91" i="16"/>
  <c r="AF91" i="16"/>
  <c r="E92" i="16"/>
  <c r="F92" i="16"/>
  <c r="Z92" i="16"/>
  <c r="G92" i="16"/>
  <c r="AC92" i="16"/>
  <c r="AF92" i="16"/>
  <c r="E93" i="16"/>
  <c r="F93" i="16"/>
  <c r="G93" i="16"/>
  <c r="AF93" i="16"/>
  <c r="E94" i="16"/>
  <c r="F94" i="16"/>
  <c r="AF94" i="16"/>
  <c r="E95" i="16"/>
  <c r="F95" i="16"/>
  <c r="G95" i="16"/>
  <c r="Z95" i="16"/>
  <c r="AF95" i="16"/>
  <c r="E96" i="16"/>
  <c r="F96" i="16"/>
  <c r="AF96" i="16"/>
  <c r="E97" i="16"/>
  <c r="F97" i="16"/>
  <c r="G97" i="16"/>
  <c r="Z97" i="16"/>
  <c r="AF97" i="16"/>
  <c r="E98" i="16"/>
  <c r="F98" i="16"/>
  <c r="G98" i="16"/>
  <c r="K98" i="16"/>
  <c r="AF98" i="16"/>
  <c r="E99" i="16"/>
  <c r="F99" i="16"/>
  <c r="Z99" i="16"/>
  <c r="G99" i="16"/>
  <c r="K99" i="16"/>
  <c r="AF99" i="16"/>
  <c r="E121" i="16"/>
  <c r="F121" i="16"/>
  <c r="G121" i="16"/>
  <c r="E122" i="16"/>
  <c r="F122" i="16"/>
  <c r="AY122" i="16"/>
  <c r="E123" i="16"/>
  <c r="F123" i="16"/>
  <c r="AY123" i="16"/>
  <c r="E124" i="16"/>
  <c r="F124" i="16"/>
  <c r="AY124" i="16"/>
  <c r="E125" i="16"/>
  <c r="F125" i="16"/>
  <c r="AY125" i="16"/>
  <c r="E126" i="16"/>
  <c r="F126" i="16"/>
  <c r="AY126" i="16"/>
  <c r="E127" i="16"/>
  <c r="F127" i="16"/>
  <c r="AY127" i="16"/>
  <c r="E128" i="16"/>
  <c r="F128" i="16"/>
  <c r="AY128" i="16"/>
  <c r="E129" i="16"/>
  <c r="F129" i="16"/>
  <c r="E130" i="16"/>
  <c r="F130" i="16"/>
  <c r="Z23" i="16"/>
  <c r="E131" i="16"/>
  <c r="F131" i="16"/>
  <c r="E132" i="16"/>
  <c r="F132" i="16"/>
  <c r="E133" i="16"/>
  <c r="F133" i="16"/>
  <c r="E134" i="16"/>
  <c r="F134" i="16"/>
  <c r="E135" i="16"/>
  <c r="F135" i="16"/>
  <c r="E136" i="16"/>
  <c r="F136" i="16"/>
  <c r="E137" i="16"/>
  <c r="F137" i="16"/>
  <c r="E138" i="16"/>
  <c r="F138" i="16"/>
  <c r="E139" i="16"/>
  <c r="F139" i="16"/>
  <c r="E140" i="16"/>
  <c r="F140" i="16"/>
  <c r="E141" i="16"/>
  <c r="F141" i="16"/>
  <c r="E142" i="16"/>
  <c r="F142" i="16"/>
  <c r="E143" i="16"/>
  <c r="F143" i="16"/>
  <c r="E144" i="16"/>
  <c r="F144" i="16"/>
  <c r="E145" i="16"/>
  <c r="F145" i="16"/>
  <c r="E146" i="16"/>
  <c r="F146" i="16"/>
  <c r="E147" i="16"/>
  <c r="F147" i="16"/>
  <c r="E148" i="16"/>
  <c r="F148" i="16"/>
  <c r="E149" i="16"/>
  <c r="F149" i="16"/>
  <c r="Z42" i="16"/>
  <c r="E150" i="16"/>
  <c r="F150" i="16"/>
  <c r="Z43" i="16"/>
  <c r="AB2" i="14"/>
  <c r="AD2" i="14"/>
  <c r="AY2" i="14"/>
  <c r="R3" i="14"/>
  <c r="R5" i="14"/>
  <c r="S3" i="14"/>
  <c r="S5" i="14"/>
  <c r="V3" i="14"/>
  <c r="V5" i="14"/>
  <c r="AB3" i="14"/>
  <c r="AB4" i="14"/>
  <c r="AB5" i="14"/>
  <c r="AB6" i="14"/>
  <c r="AY6" i="14"/>
  <c r="AB7" i="14"/>
  <c r="AK7" i="14"/>
  <c r="AB8" i="14"/>
  <c r="U3" i="14"/>
  <c r="U5" i="14"/>
  <c r="D9" i="14"/>
  <c r="E9" i="14"/>
  <c r="AB9" i="14"/>
  <c r="AK9" i="14"/>
  <c r="AB10" i="14"/>
  <c r="W3" i="14"/>
  <c r="W5" i="14"/>
  <c r="AB11" i="14"/>
  <c r="BL11" i="14"/>
  <c r="AB12" i="14"/>
  <c r="D13" i="14"/>
  <c r="H13" i="14"/>
  <c r="AB13" i="14"/>
  <c r="AB17" i="14"/>
  <c r="Y3" i="14"/>
  <c r="Y5" i="14"/>
  <c r="O14" i="14"/>
  <c r="AB14" i="14"/>
  <c r="AB15" i="14"/>
  <c r="BL15" i="14"/>
  <c r="AB16" i="14"/>
  <c r="BL16" i="14"/>
  <c r="O18" i="14"/>
  <c r="AB18" i="14"/>
  <c r="AY18" i="14"/>
  <c r="BL20" i="14"/>
  <c r="E21" i="14"/>
  <c r="F21" i="14"/>
  <c r="G21" i="14"/>
  <c r="AF21" i="14"/>
  <c r="AU21" i="14"/>
  <c r="E22" i="14"/>
  <c r="F22" i="14"/>
  <c r="AF22" i="14"/>
  <c r="E23" i="14"/>
  <c r="F23" i="14"/>
  <c r="AF23" i="14"/>
  <c r="AY23" i="14"/>
  <c r="BL23" i="14"/>
  <c r="E24" i="14"/>
  <c r="F24" i="14"/>
  <c r="Z24" i="14"/>
  <c r="G24" i="14"/>
  <c r="I24" i="14"/>
  <c r="AF24" i="14"/>
  <c r="E25" i="14"/>
  <c r="F25" i="14"/>
  <c r="G25" i="14"/>
  <c r="I25" i="14"/>
  <c r="Z25" i="14"/>
  <c r="AF25" i="14"/>
  <c r="AU25" i="14"/>
  <c r="E26" i="14"/>
  <c r="F26" i="14"/>
  <c r="G26" i="14"/>
  <c r="AF26" i="14"/>
  <c r="BL26" i="14"/>
  <c r="E27" i="14"/>
  <c r="F27" i="14"/>
  <c r="G27" i="14"/>
  <c r="I27" i="14"/>
  <c r="AF27" i="14"/>
  <c r="AU27" i="14"/>
  <c r="BK27" i="14"/>
  <c r="BL27" i="14"/>
  <c r="E28" i="14"/>
  <c r="F28" i="14"/>
  <c r="Z28" i="14"/>
  <c r="AF28" i="14"/>
  <c r="AY28" i="14"/>
  <c r="BL28" i="14"/>
  <c r="E29" i="14"/>
  <c r="F29" i="14"/>
  <c r="G29" i="14"/>
  <c r="AF29" i="14"/>
  <c r="AY29" i="14"/>
  <c r="E30" i="14"/>
  <c r="F30" i="14"/>
  <c r="AF30" i="14"/>
  <c r="BL30" i="14"/>
  <c r="E31" i="14"/>
  <c r="F31" i="14"/>
  <c r="AF31" i="14"/>
  <c r="AY31" i="14"/>
  <c r="BL31" i="14"/>
  <c r="E32" i="14"/>
  <c r="F32" i="14"/>
  <c r="Z32" i="14"/>
  <c r="G32" i="14"/>
  <c r="AF32" i="14"/>
  <c r="AU32" i="14"/>
  <c r="AY32" i="14"/>
  <c r="BK32" i="14"/>
  <c r="BJ32" i="14"/>
  <c r="BI32" i="14"/>
  <c r="BH32" i="14"/>
  <c r="BG32" i="14"/>
  <c r="BL32" i="14"/>
  <c r="E33" i="14"/>
  <c r="F33" i="14"/>
  <c r="AF33" i="14"/>
  <c r="AY33" i="14"/>
  <c r="BL33" i="14"/>
  <c r="BK33" i="14"/>
  <c r="E34" i="14"/>
  <c r="F34" i="14"/>
  <c r="G34" i="14"/>
  <c r="Z34" i="14"/>
  <c r="AF34" i="14"/>
  <c r="AU34" i="14"/>
  <c r="AY34" i="14"/>
  <c r="BK34" i="14"/>
  <c r="BL34" i="14"/>
  <c r="BJ34" i="14"/>
  <c r="BI34" i="14"/>
  <c r="BH34" i="14"/>
  <c r="BG34" i="14"/>
  <c r="BF34" i="14"/>
  <c r="BE34" i="14"/>
  <c r="BD34" i="14"/>
  <c r="BC34" i="14"/>
  <c r="E35" i="14"/>
  <c r="F35" i="14"/>
  <c r="AF35" i="14"/>
  <c r="AY35" i="14"/>
  <c r="BL35" i="14"/>
  <c r="E36" i="14"/>
  <c r="F36" i="14"/>
  <c r="Z36" i="14"/>
  <c r="AF36" i="14"/>
  <c r="AU36" i="14"/>
  <c r="AY36" i="14"/>
  <c r="BK36" i="14"/>
  <c r="BL36" i="14"/>
  <c r="E37" i="14"/>
  <c r="F37" i="14"/>
  <c r="AF37" i="14"/>
  <c r="AY37" i="14"/>
  <c r="BL37" i="14"/>
  <c r="E38" i="14"/>
  <c r="F38" i="14"/>
  <c r="G38" i="14"/>
  <c r="AF38" i="14"/>
  <c r="AU38" i="14"/>
  <c r="AY38" i="14"/>
  <c r="BK38" i="14"/>
  <c r="BL38" i="14"/>
  <c r="E39" i="14"/>
  <c r="F39" i="14"/>
  <c r="AF39" i="14"/>
  <c r="AY39" i="14"/>
  <c r="BL39" i="14"/>
  <c r="E40" i="14"/>
  <c r="F40" i="14"/>
  <c r="G40" i="14"/>
  <c r="Z40" i="14"/>
  <c r="AF40" i="14"/>
  <c r="AU40" i="14"/>
  <c r="AT40" i="14"/>
  <c r="AY40" i="14"/>
  <c r="BK40" i="14"/>
  <c r="BJ40" i="14"/>
  <c r="BI40" i="14"/>
  <c r="BL40" i="14"/>
  <c r="E41" i="14"/>
  <c r="F41" i="14"/>
  <c r="AF41" i="14"/>
  <c r="AY41" i="14"/>
  <c r="BL41" i="14"/>
  <c r="BK41" i="14"/>
  <c r="E42" i="14"/>
  <c r="F42" i="14"/>
  <c r="G42" i="14"/>
  <c r="Z42" i="14"/>
  <c r="AF42" i="14"/>
  <c r="AU42" i="14"/>
  <c r="AY42" i="14"/>
  <c r="BK42" i="14"/>
  <c r="BL42" i="14"/>
  <c r="BJ42" i="14"/>
  <c r="BI42" i="14"/>
  <c r="BH42" i="14"/>
  <c r="BG42" i="14"/>
  <c r="E43" i="14"/>
  <c r="F43" i="14"/>
  <c r="AF43" i="14"/>
  <c r="AY43" i="14"/>
  <c r="BL43" i="14"/>
  <c r="E44" i="14"/>
  <c r="F44" i="14"/>
  <c r="Z44" i="14"/>
  <c r="AF44" i="14"/>
  <c r="AU44" i="14"/>
  <c r="AY44" i="14"/>
  <c r="BK44" i="14"/>
  <c r="BL44" i="14"/>
  <c r="E45" i="14"/>
  <c r="F45" i="14"/>
  <c r="AF45" i="14"/>
  <c r="AY45" i="14"/>
  <c r="BL45" i="14"/>
  <c r="E46" i="14"/>
  <c r="F46" i="14"/>
  <c r="G46" i="14"/>
  <c r="AF46" i="14"/>
  <c r="AU46" i="14"/>
  <c r="AY46" i="14"/>
  <c r="BK46" i="14"/>
  <c r="BL46" i="14"/>
  <c r="E47" i="14"/>
  <c r="F47" i="14"/>
  <c r="AF47" i="14"/>
  <c r="AY47" i="14"/>
  <c r="BL47" i="14"/>
  <c r="E48" i="14"/>
  <c r="F48" i="14"/>
  <c r="G48" i="14"/>
  <c r="Z48" i="14"/>
  <c r="AF48" i="14"/>
  <c r="AU48" i="14"/>
  <c r="AT48" i="14"/>
  <c r="AY48" i="14"/>
  <c r="BK48" i="14"/>
  <c r="BJ48" i="14"/>
  <c r="BI48" i="14"/>
  <c r="BH48" i="14"/>
  <c r="BG48" i="14"/>
  <c r="BF48" i="14"/>
  <c r="BE48" i="14"/>
  <c r="BD48" i="14"/>
  <c r="BC48" i="14"/>
  <c r="BL48" i="14"/>
  <c r="E49" i="14"/>
  <c r="F49" i="14"/>
  <c r="AF49" i="14"/>
  <c r="AY49" i="14"/>
  <c r="BL49" i="14"/>
  <c r="BK49" i="14"/>
  <c r="E50" i="14"/>
  <c r="F50" i="14"/>
  <c r="G50" i="14"/>
  <c r="Z50" i="14"/>
  <c r="AF50" i="14"/>
  <c r="AU50" i="14"/>
  <c r="AY50" i="14"/>
  <c r="BK50" i="14"/>
  <c r="BL50" i="14"/>
  <c r="BJ50" i="14"/>
  <c r="BI50" i="14"/>
  <c r="E51" i="14"/>
  <c r="F51" i="14"/>
  <c r="AF51" i="14"/>
  <c r="AY51" i="14"/>
  <c r="BL51" i="14"/>
  <c r="E52" i="14"/>
  <c r="F52" i="14"/>
  <c r="Z52" i="14"/>
  <c r="AF52" i="14"/>
  <c r="AU52" i="14"/>
  <c r="AY52" i="14"/>
  <c r="BK52" i="14"/>
  <c r="BJ52" i="14"/>
  <c r="BI52" i="14"/>
  <c r="BL52" i="14"/>
  <c r="BH52" i="14"/>
  <c r="BG52" i="14"/>
  <c r="BF52" i="14"/>
  <c r="BE52" i="14"/>
  <c r="BD52" i="14"/>
  <c r="BC52" i="14"/>
  <c r="E53" i="14"/>
  <c r="F53" i="14"/>
  <c r="AF53" i="14"/>
  <c r="AY53" i="14"/>
  <c r="BL53" i="14"/>
  <c r="E54" i="14"/>
  <c r="F54" i="14"/>
  <c r="G54" i="14"/>
  <c r="AF54" i="14"/>
  <c r="AU54" i="14"/>
  <c r="AY54" i="14"/>
  <c r="BK54" i="14"/>
  <c r="BL54" i="14"/>
  <c r="E55" i="14"/>
  <c r="F55" i="14"/>
  <c r="AF55" i="14"/>
  <c r="AY55" i="14"/>
  <c r="BL55" i="14"/>
  <c r="E56" i="14"/>
  <c r="F56" i="14"/>
  <c r="G56" i="14"/>
  <c r="Z56" i="14"/>
  <c r="AF56" i="14"/>
  <c r="AU56" i="14"/>
  <c r="AT56" i="14"/>
  <c r="AY56" i="14"/>
  <c r="BK56" i="14"/>
  <c r="BJ56" i="14"/>
  <c r="BI56" i="14"/>
  <c r="BH56" i="14"/>
  <c r="BG56" i="14"/>
  <c r="BF56" i="14"/>
  <c r="BE56" i="14"/>
  <c r="BD56" i="14"/>
  <c r="BC56" i="14"/>
  <c r="BL56" i="14"/>
  <c r="E57" i="14"/>
  <c r="F57" i="14"/>
  <c r="AF57" i="14"/>
  <c r="AY57" i="14"/>
  <c r="BL57" i="14"/>
  <c r="BK57" i="14"/>
  <c r="E58" i="14"/>
  <c r="F58" i="14"/>
  <c r="G58" i="14"/>
  <c r="Z58" i="14"/>
  <c r="AF58" i="14"/>
  <c r="AU58" i="14"/>
  <c r="AY58" i="14"/>
  <c r="BK58" i="14"/>
  <c r="BL58" i="14"/>
  <c r="BJ58" i="14"/>
  <c r="BI58" i="14"/>
  <c r="E59" i="14"/>
  <c r="F59" i="14"/>
  <c r="AF59" i="14"/>
  <c r="AY59" i="14"/>
  <c r="BL59" i="14"/>
  <c r="E60" i="14"/>
  <c r="F60" i="14"/>
  <c r="Z60" i="14"/>
  <c r="AF60" i="14"/>
  <c r="AU60" i="14"/>
  <c r="AY60" i="14"/>
  <c r="BK60" i="14"/>
  <c r="BJ60" i="14"/>
  <c r="BI60" i="14"/>
  <c r="BL60" i="14"/>
  <c r="BH60" i="14"/>
  <c r="BG60" i="14"/>
  <c r="BF60" i="14"/>
  <c r="BE60" i="14"/>
  <c r="BD60" i="14"/>
  <c r="BC60" i="14"/>
  <c r="E61" i="14"/>
  <c r="F61" i="14"/>
  <c r="AF61" i="14"/>
  <c r="AY61" i="14"/>
  <c r="BL61" i="14"/>
  <c r="E62" i="14"/>
  <c r="F62" i="14"/>
  <c r="G62" i="14"/>
  <c r="AF62" i="14"/>
  <c r="AU62" i="14"/>
  <c r="AY62" i="14"/>
  <c r="BK62" i="14"/>
  <c r="BL62" i="14"/>
  <c r="E63" i="14"/>
  <c r="F63" i="14"/>
  <c r="AF63" i="14"/>
  <c r="AY63" i="14"/>
  <c r="BL63" i="14"/>
  <c r="E64" i="14"/>
  <c r="F64" i="14"/>
  <c r="G64" i="14"/>
  <c r="Z64" i="14"/>
  <c r="AF64" i="14"/>
  <c r="AU64" i="14"/>
  <c r="AT64" i="14"/>
  <c r="AY64" i="14"/>
  <c r="BK64" i="14"/>
  <c r="BJ64" i="14"/>
  <c r="BI64" i="14"/>
  <c r="BH64" i="14"/>
  <c r="BG64" i="14"/>
  <c r="BF64" i="14"/>
  <c r="BE64" i="14"/>
  <c r="BD64" i="14"/>
  <c r="BC64" i="14"/>
  <c r="BL64" i="14"/>
  <c r="E65" i="14"/>
  <c r="F65" i="14"/>
  <c r="AF65" i="14"/>
  <c r="AY65" i="14"/>
  <c r="BL65" i="14"/>
  <c r="BK65" i="14"/>
  <c r="E66" i="14"/>
  <c r="F66" i="14"/>
  <c r="G66" i="14"/>
  <c r="Z66" i="14"/>
  <c r="AF66" i="14"/>
  <c r="AU66" i="14"/>
  <c r="AY66" i="14"/>
  <c r="BK66" i="14"/>
  <c r="BL66" i="14"/>
  <c r="BJ66" i="14"/>
  <c r="BI66" i="14"/>
  <c r="E67" i="14"/>
  <c r="F67" i="14"/>
  <c r="AF67" i="14"/>
  <c r="AY67" i="14"/>
  <c r="BL67" i="14"/>
  <c r="E68" i="14"/>
  <c r="F68" i="14"/>
  <c r="Z68" i="14"/>
  <c r="AF68" i="14"/>
  <c r="AU68" i="14"/>
  <c r="AY68" i="14"/>
  <c r="BK68" i="14"/>
  <c r="BJ68" i="14"/>
  <c r="BI68" i="14"/>
  <c r="BL68" i="14"/>
  <c r="BH68" i="14"/>
  <c r="BG68" i="14"/>
  <c r="BF68" i="14"/>
  <c r="BE68" i="14"/>
  <c r="BD68" i="14"/>
  <c r="BC68" i="14"/>
  <c r="E69" i="14"/>
  <c r="F69" i="14"/>
  <c r="AF69" i="14"/>
  <c r="AY69" i="14"/>
  <c r="BL69" i="14"/>
  <c r="E70" i="14"/>
  <c r="F70" i="14"/>
  <c r="G70" i="14"/>
  <c r="AF70" i="14"/>
  <c r="AU70" i="14"/>
  <c r="AY70" i="14"/>
  <c r="BK70" i="14"/>
  <c r="BL70" i="14"/>
  <c r="E71" i="14"/>
  <c r="F71" i="14"/>
  <c r="AF71" i="14"/>
  <c r="AY71" i="14"/>
  <c r="BL71" i="14"/>
  <c r="E72" i="14"/>
  <c r="F72" i="14"/>
  <c r="G72" i="14"/>
  <c r="Z72" i="14"/>
  <c r="AF72" i="14"/>
  <c r="AU72" i="14"/>
  <c r="AT72" i="14"/>
  <c r="AY72" i="14"/>
  <c r="BK72" i="14"/>
  <c r="BJ72" i="14"/>
  <c r="BI72" i="14"/>
  <c r="BL72" i="14"/>
  <c r="E73" i="14"/>
  <c r="F73" i="14"/>
  <c r="AF73" i="14"/>
  <c r="AY73" i="14"/>
  <c r="BL73" i="14"/>
  <c r="BK73" i="14"/>
  <c r="E74" i="14"/>
  <c r="F74" i="14"/>
  <c r="G74" i="14"/>
  <c r="Z74" i="14"/>
  <c r="AF74" i="14"/>
  <c r="AU74" i="14"/>
  <c r="AY74" i="14"/>
  <c r="BK74" i="14"/>
  <c r="BL74" i="14"/>
  <c r="BJ74" i="14"/>
  <c r="BI74" i="14"/>
  <c r="E75" i="14"/>
  <c r="F75" i="14"/>
  <c r="AF75" i="14"/>
  <c r="AY75" i="14"/>
  <c r="BL75" i="14"/>
  <c r="E76" i="14"/>
  <c r="F76" i="14"/>
  <c r="Z76" i="14"/>
  <c r="AF76" i="14"/>
  <c r="AU76" i="14"/>
  <c r="E77" i="14"/>
  <c r="F77" i="14"/>
  <c r="G77" i="14"/>
  <c r="AF77" i="14"/>
  <c r="AU77" i="14"/>
  <c r="E78" i="14"/>
  <c r="F78" i="14"/>
  <c r="G78" i="14"/>
  <c r="Z78" i="14"/>
  <c r="AF78" i="14"/>
  <c r="AU78" i="14"/>
  <c r="AT78" i="14"/>
  <c r="E79" i="14"/>
  <c r="F79" i="14"/>
  <c r="G79" i="14"/>
  <c r="Z79" i="14"/>
  <c r="AF79" i="14"/>
  <c r="AU79" i="14"/>
  <c r="E80" i="14"/>
  <c r="F80" i="14"/>
  <c r="Z80" i="14"/>
  <c r="AF80" i="14"/>
  <c r="AU80" i="14"/>
  <c r="E81" i="14"/>
  <c r="F81" i="14"/>
  <c r="G81" i="14"/>
  <c r="AF81" i="14"/>
  <c r="AU81" i="14"/>
  <c r="E82" i="14"/>
  <c r="F82" i="14"/>
  <c r="G82" i="14"/>
  <c r="Z82" i="14"/>
  <c r="AF82" i="14"/>
  <c r="AU82" i="14"/>
  <c r="AT82" i="14"/>
  <c r="E83" i="14"/>
  <c r="F83" i="14"/>
  <c r="G83" i="14"/>
  <c r="Z83" i="14"/>
  <c r="AF83" i="14"/>
  <c r="AU83" i="14"/>
  <c r="E84" i="14"/>
  <c r="F84" i="14"/>
  <c r="Z84" i="14"/>
  <c r="AF84" i="14"/>
  <c r="AU84" i="14"/>
  <c r="E85" i="14"/>
  <c r="F85" i="14"/>
  <c r="G85" i="14"/>
  <c r="AF85" i="14"/>
  <c r="AU85" i="14"/>
  <c r="E86" i="14"/>
  <c r="F86" i="14"/>
  <c r="G86" i="14"/>
  <c r="Z86" i="14"/>
  <c r="AF86" i="14"/>
  <c r="AU86" i="14"/>
  <c r="AT86" i="14"/>
  <c r="E87" i="14"/>
  <c r="F87" i="14"/>
  <c r="G87" i="14"/>
  <c r="Z87" i="14"/>
  <c r="AF87" i="14"/>
  <c r="AU87" i="14"/>
  <c r="E88" i="14"/>
  <c r="F88" i="14"/>
  <c r="Z88" i="14"/>
  <c r="AF88" i="14"/>
  <c r="AU88" i="14"/>
  <c r="E89" i="14"/>
  <c r="F89" i="14"/>
  <c r="G89" i="14"/>
  <c r="AF89" i="14"/>
  <c r="AU89" i="14"/>
  <c r="E90" i="14"/>
  <c r="F90" i="14"/>
  <c r="G90" i="14"/>
  <c r="Z90" i="14"/>
  <c r="AF90" i="14"/>
  <c r="AU90" i="14"/>
  <c r="AT90" i="14"/>
  <c r="E91" i="14"/>
  <c r="F91" i="14"/>
  <c r="G91" i="14"/>
  <c r="Z91" i="14"/>
  <c r="AF91" i="14"/>
  <c r="AU91" i="14"/>
  <c r="E92" i="14"/>
  <c r="F92" i="14"/>
  <c r="Z92" i="14"/>
  <c r="AF92" i="14"/>
  <c r="AU92" i="14"/>
  <c r="E93" i="14"/>
  <c r="F93" i="14"/>
  <c r="G93" i="14"/>
  <c r="AF93" i="14"/>
  <c r="AU93" i="14"/>
  <c r="E94" i="14"/>
  <c r="F94" i="14"/>
  <c r="G94" i="14"/>
  <c r="Z94" i="14"/>
  <c r="AF94" i="14"/>
  <c r="AU94" i="14"/>
  <c r="AT94" i="14"/>
  <c r="E95" i="14"/>
  <c r="F95" i="14"/>
  <c r="G95" i="14"/>
  <c r="Z95" i="14"/>
  <c r="AF95" i="14"/>
  <c r="AU95" i="14"/>
  <c r="E96" i="14"/>
  <c r="F96" i="14"/>
  <c r="Z96" i="14"/>
  <c r="AF96" i="14"/>
  <c r="AU96" i="14"/>
  <c r="E97" i="14"/>
  <c r="F97" i="14"/>
  <c r="G97" i="14"/>
  <c r="AF97" i="14"/>
  <c r="AU97" i="14"/>
  <c r="E98" i="14"/>
  <c r="F98" i="14"/>
  <c r="G98" i="14"/>
  <c r="Z98" i="14"/>
  <c r="AF98" i="14"/>
  <c r="AU98" i="14"/>
  <c r="AT98" i="14"/>
  <c r="E99" i="14"/>
  <c r="F99" i="14"/>
  <c r="G99" i="14"/>
  <c r="Z99" i="14"/>
  <c r="AF99" i="14"/>
  <c r="AU99" i="14"/>
  <c r="E100" i="14"/>
  <c r="F100" i="14"/>
  <c r="Z100" i="14"/>
  <c r="AF100" i="14"/>
  <c r="AU100" i="14"/>
  <c r="E101" i="14"/>
  <c r="F101" i="14"/>
  <c r="G101" i="14"/>
  <c r="AF101" i="14"/>
  <c r="AU101" i="14"/>
  <c r="E102" i="14"/>
  <c r="F102" i="14"/>
  <c r="G102" i="14"/>
  <c r="Z102" i="14"/>
  <c r="AF102" i="14"/>
  <c r="AU102" i="14"/>
  <c r="AT102" i="14"/>
  <c r="E103" i="14"/>
  <c r="F103" i="14"/>
  <c r="G103" i="14"/>
  <c r="Z103" i="14"/>
  <c r="AF103" i="14"/>
  <c r="AU103" i="14"/>
  <c r="E104" i="14"/>
  <c r="F104" i="14"/>
  <c r="Z104" i="14"/>
  <c r="AF104" i="14"/>
  <c r="AU104" i="14"/>
  <c r="E105" i="14"/>
  <c r="F105" i="14"/>
  <c r="G105" i="14"/>
  <c r="AF105" i="14"/>
  <c r="AU105" i="14"/>
  <c r="E106" i="14"/>
  <c r="F106" i="14"/>
  <c r="G106" i="14"/>
  <c r="Z106" i="14"/>
  <c r="AF106" i="14"/>
  <c r="AU106" i="14"/>
  <c r="AT106" i="14"/>
  <c r="E107" i="14"/>
  <c r="F107" i="14"/>
  <c r="G107" i="14"/>
  <c r="Z107" i="14"/>
  <c r="AF107" i="14"/>
  <c r="AU107" i="14"/>
  <c r="E108" i="14"/>
  <c r="F108" i="14"/>
  <c r="Z108" i="14"/>
  <c r="AF108" i="14"/>
  <c r="AU108" i="14"/>
  <c r="E109" i="14"/>
  <c r="F109" i="14"/>
  <c r="G109" i="14"/>
  <c r="AF109" i="14"/>
  <c r="AU109" i="14"/>
  <c r="E110" i="14"/>
  <c r="F110" i="14"/>
  <c r="G110" i="14"/>
  <c r="Z110" i="14"/>
  <c r="AF110" i="14"/>
  <c r="AU110" i="14"/>
  <c r="AT110" i="14"/>
  <c r="E111" i="14"/>
  <c r="F111" i="14"/>
  <c r="G111" i="14"/>
  <c r="Z111" i="14"/>
  <c r="AF111" i="14"/>
  <c r="AU111" i="14"/>
  <c r="E112" i="14"/>
  <c r="F112" i="14"/>
  <c r="Z112" i="14"/>
  <c r="AF112" i="14"/>
  <c r="AU112" i="14"/>
  <c r="E113" i="14"/>
  <c r="F113" i="14"/>
  <c r="G113" i="14"/>
  <c r="AF113" i="14"/>
  <c r="AU113" i="14"/>
  <c r="E114" i="14"/>
  <c r="F114" i="14"/>
  <c r="G114" i="14"/>
  <c r="Z114" i="14"/>
  <c r="AF114" i="14"/>
  <c r="AU114" i="14"/>
  <c r="AT114" i="14"/>
  <c r="E115" i="14"/>
  <c r="F115" i="14"/>
  <c r="G115" i="14"/>
  <c r="J115" i="14"/>
  <c r="Z115" i="14"/>
  <c r="AF115" i="14"/>
  <c r="AU115" i="14"/>
  <c r="E116" i="14"/>
  <c r="F116" i="14"/>
  <c r="G116" i="14"/>
  <c r="AF116" i="14"/>
  <c r="E117" i="14"/>
  <c r="F117" i="14"/>
  <c r="G117" i="14"/>
  <c r="K117" i="14"/>
  <c r="AF117" i="14"/>
  <c r="AU117" i="14"/>
  <c r="E118" i="14"/>
  <c r="F118" i="14"/>
  <c r="G118" i="14"/>
  <c r="AF118" i="14"/>
  <c r="E119" i="14"/>
  <c r="F119" i="14"/>
  <c r="G119" i="14"/>
  <c r="K119" i="14"/>
  <c r="Z119" i="14"/>
  <c r="AF119" i="14"/>
  <c r="AU119" i="14"/>
  <c r="E120" i="14"/>
  <c r="F120" i="14"/>
  <c r="G120" i="14"/>
  <c r="Z120" i="14"/>
  <c r="AF120" i="14"/>
  <c r="AU120" i="14"/>
  <c r="E121" i="14"/>
  <c r="F121" i="14"/>
  <c r="G121" i="14"/>
  <c r="K121" i="14"/>
  <c r="AF121" i="14"/>
  <c r="AU121" i="14"/>
  <c r="E122" i="14"/>
  <c r="F122" i="14"/>
  <c r="G122" i="14"/>
  <c r="Z122" i="14"/>
  <c r="AF122" i="14"/>
  <c r="AU122" i="14"/>
  <c r="AY122" i="14"/>
  <c r="BI122" i="14"/>
  <c r="BK122" i="14"/>
  <c r="BJ122" i="14"/>
  <c r="BL122" i="14"/>
  <c r="E123" i="14"/>
  <c r="F123" i="14"/>
  <c r="AF123" i="14"/>
  <c r="AY123" i="14"/>
  <c r="BL123" i="14"/>
  <c r="E124" i="14"/>
  <c r="F124" i="14"/>
  <c r="G124" i="14"/>
  <c r="K124" i="14"/>
  <c r="Z124" i="14"/>
  <c r="AF124" i="14"/>
  <c r="AU124" i="14"/>
  <c r="AY124" i="14"/>
  <c r="BK124" i="14"/>
  <c r="BL124" i="14"/>
  <c r="BJ124" i="14"/>
  <c r="BI124" i="14"/>
  <c r="E125" i="14"/>
  <c r="F125" i="14"/>
  <c r="G125" i="14"/>
  <c r="AF125" i="14"/>
  <c r="AY125" i="14"/>
  <c r="BL125" i="14"/>
  <c r="E126" i="14"/>
  <c r="F126" i="14"/>
  <c r="G126" i="14"/>
  <c r="AF126" i="14"/>
  <c r="AY126" i="14"/>
  <c r="BK126" i="14"/>
  <c r="BJ126" i="14"/>
  <c r="BI126" i="14"/>
  <c r="BL126" i="14"/>
  <c r="E127" i="14"/>
  <c r="F127" i="14"/>
  <c r="AF127" i="14"/>
  <c r="AY127" i="14"/>
  <c r="BL127" i="14"/>
  <c r="E128" i="14"/>
  <c r="F128" i="14"/>
  <c r="G128" i="14"/>
  <c r="K128" i="14"/>
  <c r="AF128" i="14"/>
  <c r="AU128" i="14"/>
  <c r="AY128" i="14"/>
  <c r="BK128" i="14"/>
  <c r="BL128" i="14"/>
  <c r="E129" i="14"/>
  <c r="F129" i="14"/>
  <c r="G129" i="14"/>
  <c r="AF129" i="14"/>
  <c r="E130" i="14"/>
  <c r="F130" i="14"/>
  <c r="AF130" i="14"/>
  <c r="E131" i="14"/>
  <c r="F131" i="14"/>
  <c r="G131" i="14"/>
  <c r="AF131" i="14"/>
  <c r="E132" i="14"/>
  <c r="F132" i="14"/>
  <c r="AF132" i="14"/>
  <c r="E133" i="14"/>
  <c r="F133" i="14"/>
  <c r="G133" i="14"/>
  <c r="AF133" i="14"/>
  <c r="E134" i="14"/>
  <c r="F134" i="14"/>
  <c r="AF134" i="14"/>
  <c r="E135" i="14"/>
  <c r="F135" i="14"/>
  <c r="G135" i="14"/>
  <c r="AF135" i="14"/>
  <c r="E136" i="14"/>
  <c r="F136" i="14"/>
  <c r="AF136" i="14"/>
  <c r="E137" i="14"/>
  <c r="F137" i="14"/>
  <c r="G137" i="14"/>
  <c r="AF137" i="14"/>
  <c r="E138" i="14"/>
  <c r="F138" i="14"/>
  <c r="AF138" i="14"/>
  <c r="E139" i="14"/>
  <c r="F139" i="14"/>
  <c r="G139" i="14"/>
  <c r="AF139" i="14"/>
  <c r="E140" i="14"/>
  <c r="F140" i="14"/>
  <c r="AF140" i="14"/>
  <c r="E141" i="14"/>
  <c r="F141" i="14"/>
  <c r="G141" i="14"/>
  <c r="AF141" i="14"/>
  <c r="E142" i="14"/>
  <c r="F142" i="14"/>
  <c r="AF142" i="14"/>
  <c r="E143" i="14"/>
  <c r="F143" i="14"/>
  <c r="G143" i="14"/>
  <c r="AF143" i="14"/>
  <c r="E144" i="14"/>
  <c r="F144" i="14"/>
  <c r="AF144" i="14"/>
  <c r="E145" i="14"/>
  <c r="F145" i="14"/>
  <c r="G145" i="14"/>
  <c r="AF145" i="14"/>
  <c r="E146" i="14"/>
  <c r="F146" i="14"/>
  <c r="AF146" i="14"/>
  <c r="E147" i="14"/>
  <c r="F147" i="14"/>
  <c r="G147" i="14"/>
  <c r="AF147" i="14"/>
  <c r="E148" i="14"/>
  <c r="F148" i="14"/>
  <c r="G148" i="14"/>
  <c r="AF148" i="14"/>
  <c r="E149" i="14"/>
  <c r="F149" i="14"/>
  <c r="G149" i="14"/>
  <c r="AF149" i="14"/>
  <c r="E150" i="14"/>
  <c r="F150" i="14"/>
  <c r="AF150" i="14"/>
  <c r="E151" i="14"/>
  <c r="F151" i="14"/>
  <c r="G151" i="14"/>
  <c r="AF151" i="14"/>
  <c r="E152" i="14"/>
  <c r="F152" i="14"/>
  <c r="G152" i="14"/>
  <c r="AF152" i="14"/>
  <c r="E153" i="14"/>
  <c r="F153" i="14"/>
  <c r="G153" i="14"/>
  <c r="AF153" i="14"/>
  <c r="E154" i="14"/>
  <c r="F154" i="14"/>
  <c r="AF154" i="14"/>
  <c r="E155" i="14"/>
  <c r="F155" i="14"/>
  <c r="G155" i="14"/>
  <c r="AF155" i="14"/>
  <c r="E156" i="14"/>
  <c r="F156" i="14"/>
  <c r="G156" i="14"/>
  <c r="AF156" i="14"/>
  <c r="E157" i="14"/>
  <c r="F157" i="14"/>
  <c r="G157" i="14"/>
  <c r="AF157" i="14"/>
  <c r="E158" i="14"/>
  <c r="F158" i="14"/>
  <c r="G158" i="14"/>
  <c r="AF158" i="14"/>
  <c r="E159" i="14"/>
  <c r="F159" i="14"/>
  <c r="G159" i="14"/>
  <c r="AF159" i="14"/>
  <c r="E160" i="14"/>
  <c r="F160" i="14"/>
  <c r="G160" i="14"/>
  <c r="AF160" i="14"/>
  <c r="E161" i="14"/>
  <c r="F161" i="14"/>
  <c r="G161" i="14"/>
  <c r="AF161" i="14"/>
  <c r="E162" i="14"/>
  <c r="F162" i="14"/>
  <c r="G162" i="14"/>
  <c r="AF162" i="14"/>
  <c r="E163" i="14"/>
  <c r="F163" i="14"/>
  <c r="G163" i="14"/>
  <c r="AF163" i="14"/>
  <c r="E164" i="14"/>
  <c r="F164" i="14"/>
  <c r="G164" i="14"/>
  <c r="AF164" i="14"/>
  <c r="E165" i="14"/>
  <c r="F165" i="14"/>
  <c r="G165" i="14"/>
  <c r="K165" i="14"/>
  <c r="B165" i="14"/>
  <c r="AF165" i="14"/>
  <c r="E166" i="14"/>
  <c r="F166" i="14"/>
  <c r="G166" i="14"/>
  <c r="AF166" i="14"/>
  <c r="E167" i="14"/>
  <c r="F167" i="14"/>
  <c r="G167" i="14"/>
  <c r="K167" i="14"/>
  <c r="B167" i="14"/>
  <c r="Z167" i="14"/>
  <c r="AF167" i="14"/>
  <c r="G4" i="11"/>
  <c r="G5" i="11"/>
  <c r="G6" i="11"/>
  <c r="G7" i="11"/>
  <c r="A9" i="11"/>
  <c r="C9" i="11" s="1"/>
  <c r="B10" i="11"/>
  <c r="F12" i="11"/>
  <c r="N12" i="11"/>
  <c r="D15" i="11"/>
  <c r="D12" i="11"/>
  <c r="F15" i="11"/>
  <c r="H15" i="11"/>
  <c r="H12" i="11"/>
  <c r="L15" i="11"/>
  <c r="L12" i="11"/>
  <c r="N15" i="11"/>
  <c r="P15" i="11"/>
  <c r="P12" i="11"/>
  <c r="C16" i="11"/>
  <c r="C15" i="11"/>
  <c r="D16" i="11"/>
  <c r="E16" i="11"/>
  <c r="E15" i="11"/>
  <c r="F16" i="11"/>
  <c r="G16" i="11"/>
  <c r="G15" i="11"/>
  <c r="H16" i="11"/>
  <c r="I16" i="11"/>
  <c r="I15" i="11"/>
  <c r="J16" i="11"/>
  <c r="J15" i="11"/>
  <c r="K16" i="11"/>
  <c r="K15" i="11"/>
  <c r="L16" i="11"/>
  <c r="M16" i="11"/>
  <c r="M15" i="11"/>
  <c r="N16" i="11"/>
  <c r="O16" i="11"/>
  <c r="O15" i="11"/>
  <c r="P16" i="11"/>
  <c r="Q16" i="11"/>
  <c r="Q15" i="11"/>
  <c r="D21" i="11"/>
  <c r="K21" i="11" s="1"/>
  <c r="E21" i="11"/>
  <c r="G21" i="11"/>
  <c r="D22" i="11"/>
  <c r="I22" i="11"/>
  <c r="E22" i="11"/>
  <c r="D23" i="11"/>
  <c r="E23" i="11"/>
  <c r="F23" i="11"/>
  <c r="G23" i="11"/>
  <c r="H23" i="11"/>
  <c r="I23" i="11"/>
  <c r="J23" i="11"/>
  <c r="K23" i="11"/>
  <c r="D24" i="11"/>
  <c r="F24" i="11"/>
  <c r="E24" i="11"/>
  <c r="G24" i="11"/>
  <c r="H24" i="11"/>
  <c r="D25" i="11"/>
  <c r="F25" i="11"/>
  <c r="E25" i="11"/>
  <c r="K25" i="11"/>
  <c r="G25" i="11"/>
  <c r="H25" i="11"/>
  <c r="I25" i="11"/>
  <c r="D26" i="11"/>
  <c r="I26" i="11"/>
  <c r="E26" i="11"/>
  <c r="G26" i="11"/>
  <c r="H26" i="11"/>
  <c r="L26" i="11"/>
  <c r="D27" i="11"/>
  <c r="H27" i="11"/>
  <c r="E27" i="11"/>
  <c r="G27" i="11"/>
  <c r="F27" i="11"/>
  <c r="I27" i="11"/>
  <c r="J27" i="11"/>
  <c r="K27" i="11"/>
  <c r="D28" i="11"/>
  <c r="H28" i="11"/>
  <c r="E28" i="11"/>
  <c r="F28" i="11"/>
  <c r="G28" i="11"/>
  <c r="L28" i="11"/>
  <c r="D29" i="11"/>
  <c r="E29" i="11"/>
  <c r="G29" i="11"/>
  <c r="K29" i="11"/>
  <c r="D30" i="11"/>
  <c r="E30" i="11"/>
  <c r="F30" i="11"/>
  <c r="H30" i="11"/>
  <c r="I30" i="11"/>
  <c r="J30" i="11"/>
  <c r="D31" i="11"/>
  <c r="E31" i="11"/>
  <c r="L31" i="11"/>
  <c r="F31" i="11"/>
  <c r="G31" i="11"/>
  <c r="H31" i="11"/>
  <c r="I31" i="11"/>
  <c r="J31" i="11"/>
  <c r="K31" i="11"/>
  <c r="D32" i="11"/>
  <c r="I32" i="11"/>
  <c r="E32" i="11"/>
  <c r="F32" i="11"/>
  <c r="G32" i="11"/>
  <c r="H32" i="11"/>
  <c r="K32" i="11"/>
  <c r="D33" i="11"/>
  <c r="H33" i="11"/>
  <c r="E33" i="11"/>
  <c r="G33" i="11"/>
  <c r="L33" i="11"/>
  <c r="D34" i="11"/>
  <c r="E34" i="11"/>
  <c r="F34" i="11"/>
  <c r="H34" i="11"/>
  <c r="I34" i="11"/>
  <c r="J34" i="11"/>
  <c r="D35" i="11"/>
  <c r="H35" i="11"/>
  <c r="E35" i="11"/>
  <c r="L35" i="11"/>
  <c r="F35" i="11"/>
  <c r="G35" i="11"/>
  <c r="I35" i="11"/>
  <c r="J35" i="11"/>
  <c r="D36" i="11"/>
  <c r="I36" i="11"/>
  <c r="E36" i="11"/>
  <c r="F36" i="11"/>
  <c r="G36" i="11"/>
  <c r="H36" i="11"/>
  <c r="J36" i="11"/>
  <c r="L36" i="11"/>
  <c r="D37" i="11"/>
  <c r="I37" i="11"/>
  <c r="E37" i="11"/>
  <c r="G37" i="11"/>
  <c r="H37" i="11"/>
  <c r="D38" i="11"/>
  <c r="H38" i="11"/>
  <c r="E38" i="11"/>
  <c r="I38" i="11"/>
  <c r="D39" i="11"/>
  <c r="E39" i="11"/>
  <c r="L39" i="11"/>
  <c r="F39" i="11"/>
  <c r="H39" i="11"/>
  <c r="I39" i="11"/>
  <c r="J39" i="11"/>
  <c r="K39" i="11"/>
  <c r="D40" i="11"/>
  <c r="I40" i="11"/>
  <c r="E40" i="11"/>
  <c r="G40" i="11"/>
  <c r="F40" i="11"/>
  <c r="H40" i="11"/>
  <c r="J40" i="11"/>
  <c r="L40" i="11"/>
  <c r="D41" i="11"/>
  <c r="J41" i="11"/>
  <c r="E41" i="11"/>
  <c r="F41" i="11"/>
  <c r="G41" i="11"/>
  <c r="H41" i="11"/>
  <c r="I41" i="11"/>
  <c r="K41" i="11"/>
  <c r="D42" i="11"/>
  <c r="I42" i="11"/>
  <c r="E42" i="11"/>
  <c r="K42" i="11"/>
  <c r="G42" i="11"/>
  <c r="H42" i="11"/>
  <c r="L42" i="11"/>
  <c r="D43" i="11"/>
  <c r="E43" i="11"/>
  <c r="F43" i="11"/>
  <c r="H43" i="11"/>
  <c r="I43" i="11"/>
  <c r="J43" i="11"/>
  <c r="D44" i="11"/>
  <c r="I44" i="11"/>
  <c r="E44" i="11"/>
  <c r="F44" i="11"/>
  <c r="G44" i="11"/>
  <c r="J44" i="11"/>
  <c r="L44" i="11"/>
  <c r="D45" i="11"/>
  <c r="F45" i="11"/>
  <c r="E45" i="11"/>
  <c r="G45" i="11"/>
  <c r="I45" i="11"/>
  <c r="J45" i="11"/>
  <c r="K45" i="11"/>
  <c r="D46" i="11"/>
  <c r="K46" i="11"/>
  <c r="E46" i="11"/>
  <c r="G46" i="11"/>
  <c r="L46" i="11"/>
  <c r="D47" i="11"/>
  <c r="F47" i="11"/>
  <c r="E47" i="11"/>
  <c r="L47" i="11"/>
  <c r="I47" i="11"/>
  <c r="D48" i="11"/>
  <c r="I48" i="11"/>
  <c r="E48" i="11"/>
  <c r="G48" i="11"/>
  <c r="F48" i="11"/>
  <c r="H48" i="11"/>
  <c r="J48" i="11"/>
  <c r="L48" i="11"/>
  <c r="D49" i="11"/>
  <c r="J49" i="11"/>
  <c r="E49" i="11"/>
  <c r="F49" i="11"/>
  <c r="G49" i="11"/>
  <c r="H49" i="11"/>
  <c r="I49" i="11"/>
  <c r="K49" i="11"/>
  <c r="D50" i="11"/>
  <c r="I50" i="11"/>
  <c r="E50" i="11"/>
  <c r="K50" i="11"/>
  <c r="G50" i="11"/>
  <c r="H50" i="11"/>
  <c r="L50" i="11"/>
  <c r="D51" i="11"/>
  <c r="E51" i="11"/>
  <c r="F51" i="11"/>
  <c r="H51" i="11"/>
  <c r="I51" i="11"/>
  <c r="J51" i="11"/>
  <c r="D52" i="11"/>
  <c r="I52" i="11"/>
  <c r="E52" i="11"/>
  <c r="F52" i="11"/>
  <c r="G52" i="11"/>
  <c r="J52" i="11"/>
  <c r="L52" i="11"/>
  <c r="D53" i="11"/>
  <c r="F53" i="11"/>
  <c r="E53" i="11"/>
  <c r="G53" i="11"/>
  <c r="I53" i="11"/>
  <c r="J53" i="11"/>
  <c r="K53" i="11"/>
  <c r="D54" i="11"/>
  <c r="K54" i="11"/>
  <c r="E54" i="11"/>
  <c r="G54" i="11"/>
  <c r="L54" i="11"/>
  <c r="D55" i="11"/>
  <c r="F55" i="11"/>
  <c r="E55" i="11"/>
  <c r="L55" i="11"/>
  <c r="I55" i="11"/>
  <c r="D56" i="11"/>
  <c r="I56" i="11"/>
  <c r="E56" i="11"/>
  <c r="G56" i="11"/>
  <c r="F56" i="11"/>
  <c r="H56" i="11"/>
  <c r="J56" i="11"/>
  <c r="L56" i="11"/>
  <c r="D57" i="11"/>
  <c r="J57" i="11"/>
  <c r="E57" i="11"/>
  <c r="F57" i="11"/>
  <c r="G57" i="11"/>
  <c r="H57" i="11"/>
  <c r="I57" i="11"/>
  <c r="K57" i="11"/>
  <c r="D58" i="11"/>
  <c r="I58" i="11"/>
  <c r="E58" i="11"/>
  <c r="K58" i="11"/>
  <c r="G58" i="11"/>
  <c r="H58" i="11"/>
  <c r="L58" i="11"/>
  <c r="D59" i="11"/>
  <c r="E59" i="11"/>
  <c r="F59" i="11"/>
  <c r="H59" i="11"/>
  <c r="I59" i="11"/>
  <c r="J59" i="11"/>
  <c r="D60" i="11"/>
  <c r="I60" i="11"/>
  <c r="E60" i="11"/>
  <c r="F60" i="11"/>
  <c r="G60" i="11"/>
  <c r="J60" i="11"/>
  <c r="L60" i="11"/>
  <c r="D61" i="11"/>
  <c r="F61" i="11"/>
  <c r="E61" i="11"/>
  <c r="G61" i="11"/>
  <c r="I61" i="11"/>
  <c r="J61" i="11"/>
  <c r="K61" i="11"/>
  <c r="D62" i="11"/>
  <c r="K62" i="11"/>
  <c r="E62" i="11"/>
  <c r="G62" i="11"/>
  <c r="L62" i="11"/>
  <c r="D63" i="11"/>
  <c r="F63" i="11"/>
  <c r="E63" i="11"/>
  <c r="L63" i="11"/>
  <c r="I63" i="11"/>
  <c r="D64" i="11"/>
  <c r="I64" i="11"/>
  <c r="E64" i="11"/>
  <c r="G64" i="11"/>
  <c r="F64" i="11"/>
  <c r="H64" i="11"/>
  <c r="J64" i="11"/>
  <c r="L64" i="11"/>
  <c r="D65" i="11"/>
  <c r="J65" i="11"/>
  <c r="E65" i="11"/>
  <c r="F65" i="11"/>
  <c r="G65" i="11"/>
  <c r="H65" i="11"/>
  <c r="I65" i="11"/>
  <c r="K65" i="11"/>
  <c r="D66" i="11"/>
  <c r="I66" i="11"/>
  <c r="E66" i="11"/>
  <c r="K66" i="11"/>
  <c r="G66" i="11"/>
  <c r="H66" i="11"/>
  <c r="L66" i="11"/>
  <c r="D67" i="11"/>
  <c r="E67" i="11"/>
  <c r="F67" i="11"/>
  <c r="H67" i="11"/>
  <c r="I67" i="11"/>
  <c r="J67" i="11"/>
  <c r="D68" i="11"/>
  <c r="I68" i="11"/>
  <c r="E68" i="11"/>
  <c r="F68" i="11"/>
  <c r="G68" i="11"/>
  <c r="J68" i="11"/>
  <c r="L68" i="11"/>
  <c r="D69" i="11"/>
  <c r="F69" i="11"/>
  <c r="E69" i="11"/>
  <c r="G69" i="11"/>
  <c r="I69" i="11"/>
  <c r="J69" i="11"/>
  <c r="K69" i="11"/>
  <c r="D70" i="11"/>
  <c r="K70" i="11"/>
  <c r="E70" i="11"/>
  <c r="G70" i="11"/>
  <c r="L70" i="11"/>
  <c r="D71" i="11"/>
  <c r="F71" i="11"/>
  <c r="E71" i="11"/>
  <c r="L71" i="11"/>
  <c r="I71" i="11"/>
  <c r="D72" i="11"/>
  <c r="I72" i="11"/>
  <c r="E72" i="11"/>
  <c r="G72" i="11"/>
  <c r="F72" i="11"/>
  <c r="H72" i="11"/>
  <c r="J72" i="11"/>
  <c r="L72" i="11"/>
  <c r="D73" i="11"/>
  <c r="J73" i="11"/>
  <c r="E73" i="11"/>
  <c r="F73" i="11"/>
  <c r="G73" i="11"/>
  <c r="H73" i="11"/>
  <c r="I73" i="11"/>
  <c r="K73" i="11"/>
  <c r="D74" i="11"/>
  <c r="I74" i="11"/>
  <c r="E74" i="11"/>
  <c r="K74" i="11"/>
  <c r="G74" i="11"/>
  <c r="H74" i="11"/>
  <c r="L74" i="11"/>
  <c r="D75" i="11"/>
  <c r="E75" i="11"/>
  <c r="F75" i="11"/>
  <c r="H75" i="11"/>
  <c r="I75" i="11"/>
  <c r="J75" i="11"/>
  <c r="D76" i="11"/>
  <c r="I76" i="11"/>
  <c r="E76" i="11"/>
  <c r="F76" i="11"/>
  <c r="G76" i="11"/>
  <c r="J76" i="11"/>
  <c r="L76" i="11"/>
  <c r="D77" i="11"/>
  <c r="F77" i="11"/>
  <c r="E77" i="11"/>
  <c r="G77" i="11"/>
  <c r="I77" i="11"/>
  <c r="J77" i="11"/>
  <c r="K77" i="11"/>
  <c r="D78" i="11"/>
  <c r="K78" i="11"/>
  <c r="E78" i="11"/>
  <c r="G78" i="11"/>
  <c r="L78" i="11"/>
  <c r="D79" i="11"/>
  <c r="F79" i="11"/>
  <c r="E79" i="11"/>
  <c r="L79" i="11"/>
  <c r="I79" i="11"/>
  <c r="D80" i="11"/>
  <c r="I80" i="11"/>
  <c r="E80" i="11"/>
  <c r="G80" i="11"/>
  <c r="F80" i="11"/>
  <c r="H80" i="11"/>
  <c r="J80" i="11"/>
  <c r="L80" i="11"/>
  <c r="D81" i="11"/>
  <c r="J81" i="11"/>
  <c r="E81" i="11"/>
  <c r="F81" i="11"/>
  <c r="G81" i="11"/>
  <c r="H81" i="11"/>
  <c r="I81" i="11"/>
  <c r="K81" i="11"/>
  <c r="D82" i="11"/>
  <c r="I82" i="11"/>
  <c r="E82" i="11"/>
  <c r="K82" i="11"/>
  <c r="G82" i="11"/>
  <c r="H82" i="11"/>
  <c r="L82" i="11"/>
  <c r="D83" i="11"/>
  <c r="E83" i="11"/>
  <c r="F83" i="11"/>
  <c r="H83" i="11"/>
  <c r="I83" i="11"/>
  <c r="J83" i="11"/>
  <c r="D84" i="11"/>
  <c r="I84" i="11"/>
  <c r="E84" i="11"/>
  <c r="F84" i="11"/>
  <c r="G84" i="11"/>
  <c r="J84" i="11"/>
  <c r="L84" i="11"/>
  <c r="D85" i="11"/>
  <c r="F85" i="11"/>
  <c r="E85" i="11"/>
  <c r="G85" i="11"/>
  <c r="I85" i="11"/>
  <c r="J85" i="11"/>
  <c r="K85" i="11"/>
  <c r="D86" i="11"/>
  <c r="K86" i="11"/>
  <c r="E86" i="11"/>
  <c r="G86" i="11"/>
  <c r="L86" i="11"/>
  <c r="D87" i="11"/>
  <c r="F87" i="11"/>
  <c r="E87" i="11"/>
  <c r="L87" i="11"/>
  <c r="I87" i="11"/>
  <c r="D88" i="11"/>
  <c r="I88" i="11"/>
  <c r="E88" i="11"/>
  <c r="G88" i="11"/>
  <c r="F88" i="11"/>
  <c r="H88" i="11"/>
  <c r="J88" i="11"/>
  <c r="D89" i="11"/>
  <c r="J89" i="11"/>
  <c r="E89" i="11"/>
  <c r="F89" i="11"/>
  <c r="G89" i="11"/>
  <c r="H89" i="11"/>
  <c r="I89" i="11"/>
  <c r="K89" i="11"/>
  <c r="D90" i="11"/>
  <c r="I90" i="11"/>
  <c r="E90" i="11"/>
  <c r="K90" i="11"/>
  <c r="G90" i="11"/>
  <c r="H90" i="11"/>
  <c r="L90" i="11"/>
  <c r="D91" i="11"/>
  <c r="E91" i="11"/>
  <c r="F91" i="11"/>
  <c r="H91" i="11"/>
  <c r="I91" i="11"/>
  <c r="J91" i="11"/>
  <c r="D92" i="11"/>
  <c r="I92" i="11"/>
  <c r="E92" i="11"/>
  <c r="F92" i="11"/>
  <c r="G92" i="11"/>
  <c r="J92" i="11"/>
  <c r="L92" i="11"/>
  <c r="D93" i="11"/>
  <c r="F93" i="11"/>
  <c r="E93" i="11"/>
  <c r="G93" i="11"/>
  <c r="I93" i="11"/>
  <c r="J93" i="11"/>
  <c r="K93" i="11"/>
  <c r="D94" i="11"/>
  <c r="K94" i="11"/>
  <c r="E94" i="11"/>
  <c r="G94" i="11"/>
  <c r="L94" i="11"/>
  <c r="D95" i="11"/>
  <c r="F95" i="11"/>
  <c r="E95" i="11"/>
  <c r="L95" i="11"/>
  <c r="I95" i="11"/>
  <c r="D96" i="11"/>
  <c r="I96" i="11"/>
  <c r="E96" i="11"/>
  <c r="G96" i="11"/>
  <c r="F96" i="11"/>
  <c r="H96" i="11"/>
  <c r="J96" i="11"/>
  <c r="D97" i="11"/>
  <c r="J97" i="11"/>
  <c r="E97" i="11"/>
  <c r="F97" i="11"/>
  <c r="G97" i="11"/>
  <c r="H97" i="11"/>
  <c r="I97" i="11"/>
  <c r="K97" i="11"/>
  <c r="D98" i="11"/>
  <c r="I98" i="11"/>
  <c r="E98" i="11"/>
  <c r="K98" i="11"/>
  <c r="G98" i="11"/>
  <c r="H98" i="11"/>
  <c r="L98" i="11"/>
  <c r="D99" i="11"/>
  <c r="E99" i="11"/>
  <c r="F99" i="11"/>
  <c r="H99" i="11"/>
  <c r="I99" i="11"/>
  <c r="J99" i="11"/>
  <c r="D100" i="11"/>
  <c r="I100" i="11"/>
  <c r="E100" i="11"/>
  <c r="F100" i="11"/>
  <c r="G100" i="11"/>
  <c r="J100" i="11"/>
  <c r="L100" i="11"/>
  <c r="D101" i="11"/>
  <c r="F101" i="11"/>
  <c r="E101" i="11"/>
  <c r="G101" i="11"/>
  <c r="I101" i="11"/>
  <c r="J101" i="11"/>
  <c r="K101" i="11"/>
  <c r="D102" i="11"/>
  <c r="K102" i="11"/>
  <c r="E102" i="11"/>
  <c r="G102" i="11"/>
  <c r="L102" i="11"/>
  <c r="D103" i="11"/>
  <c r="F103" i="11"/>
  <c r="E103" i="11"/>
  <c r="L103" i="11"/>
  <c r="I103" i="11"/>
  <c r="D104" i="11"/>
  <c r="I104" i="11"/>
  <c r="E104" i="11"/>
  <c r="G104" i="11"/>
  <c r="F104" i="11"/>
  <c r="H104" i="11"/>
  <c r="J104" i="11"/>
  <c r="D105" i="11"/>
  <c r="J105" i="11"/>
  <c r="E105" i="11"/>
  <c r="F105" i="11"/>
  <c r="G105" i="11"/>
  <c r="H105" i="11"/>
  <c r="I105" i="11"/>
  <c r="K105" i="11"/>
  <c r="D106" i="11"/>
  <c r="I106" i="11"/>
  <c r="E106" i="11"/>
  <c r="K106" i="11"/>
  <c r="G106" i="11"/>
  <c r="H106" i="11"/>
  <c r="L106" i="11"/>
  <c r="D107" i="11"/>
  <c r="E107" i="11"/>
  <c r="F107" i="11"/>
  <c r="H107" i="11"/>
  <c r="I107" i="11"/>
  <c r="J107" i="11"/>
  <c r="D108" i="11"/>
  <c r="I108" i="11"/>
  <c r="E108" i="11"/>
  <c r="F108" i="11"/>
  <c r="G108" i="11"/>
  <c r="J108" i="11"/>
  <c r="L108" i="11"/>
  <c r="D109" i="11"/>
  <c r="F109" i="11"/>
  <c r="E109" i="11"/>
  <c r="G109" i="11"/>
  <c r="I109" i="11"/>
  <c r="J109" i="11"/>
  <c r="K109" i="11"/>
  <c r="D110" i="11"/>
  <c r="K110" i="11"/>
  <c r="E110" i="11"/>
  <c r="G110" i="11"/>
  <c r="L110" i="11"/>
  <c r="D111" i="11"/>
  <c r="F111" i="11"/>
  <c r="E111" i="11"/>
  <c r="L111" i="11"/>
  <c r="I111" i="11"/>
  <c r="D112" i="11"/>
  <c r="I112" i="11"/>
  <c r="E112" i="11"/>
  <c r="G112" i="11"/>
  <c r="F112" i="11"/>
  <c r="H112" i="11"/>
  <c r="J112" i="11"/>
  <c r="D113" i="11"/>
  <c r="J113" i="11"/>
  <c r="E113" i="11"/>
  <c r="F113" i="11"/>
  <c r="G113" i="11"/>
  <c r="H113" i="11"/>
  <c r="I113" i="11"/>
  <c r="K113" i="11"/>
  <c r="D114" i="11"/>
  <c r="I114" i="11"/>
  <c r="E114" i="11"/>
  <c r="K114" i="11"/>
  <c r="G114" i="11"/>
  <c r="H114" i="11"/>
  <c r="L114" i="11"/>
  <c r="D115" i="11"/>
  <c r="E115" i="11"/>
  <c r="F115" i="11"/>
  <c r="H115" i="11"/>
  <c r="I115" i="11"/>
  <c r="J115" i="11"/>
  <c r="D116" i="11"/>
  <c r="I116" i="11"/>
  <c r="E116" i="11"/>
  <c r="F116" i="11"/>
  <c r="G116" i="11"/>
  <c r="J116" i="11"/>
  <c r="L116" i="11"/>
  <c r="D117" i="11"/>
  <c r="F117" i="11"/>
  <c r="E117" i="11"/>
  <c r="G117" i="11"/>
  <c r="I117" i="11"/>
  <c r="J117" i="11"/>
  <c r="K117" i="11"/>
  <c r="D118" i="11"/>
  <c r="K118" i="11"/>
  <c r="E118" i="11"/>
  <c r="G118" i="11"/>
  <c r="L118" i="11"/>
  <c r="D119" i="11"/>
  <c r="F119" i="11"/>
  <c r="E119" i="11"/>
  <c r="L119" i="11"/>
  <c r="I119" i="11"/>
  <c r="D120" i="11"/>
  <c r="I120" i="11"/>
  <c r="E120" i="11"/>
  <c r="G120" i="11"/>
  <c r="F120" i="11"/>
  <c r="H120" i="11"/>
  <c r="J120" i="11"/>
  <c r="D121" i="11"/>
  <c r="J121" i="11"/>
  <c r="E121" i="11"/>
  <c r="F121" i="11"/>
  <c r="G121" i="11"/>
  <c r="H121" i="11"/>
  <c r="I121" i="11"/>
  <c r="K121" i="11"/>
  <c r="D122" i="11"/>
  <c r="I122" i="11"/>
  <c r="E122" i="11"/>
  <c r="K122" i="11"/>
  <c r="G122" i="11"/>
  <c r="H122" i="11"/>
  <c r="L122" i="11"/>
  <c r="D123" i="11"/>
  <c r="E123" i="11"/>
  <c r="F123" i="11"/>
  <c r="H123" i="11"/>
  <c r="I123" i="11"/>
  <c r="J123" i="11"/>
  <c r="D124" i="11"/>
  <c r="I124" i="11"/>
  <c r="E124" i="11"/>
  <c r="F124" i="11"/>
  <c r="G124" i="11"/>
  <c r="J124" i="11"/>
  <c r="L124" i="11"/>
  <c r="D125" i="11"/>
  <c r="F125" i="11"/>
  <c r="E125" i="11"/>
  <c r="G125" i="11"/>
  <c r="I125" i="11"/>
  <c r="J125" i="11"/>
  <c r="K125" i="11"/>
  <c r="D126" i="11"/>
  <c r="K126" i="11"/>
  <c r="E126" i="11"/>
  <c r="G126" i="11"/>
  <c r="L126" i="11"/>
  <c r="D127" i="11"/>
  <c r="F127" i="11"/>
  <c r="E127" i="11"/>
  <c r="L127" i="11"/>
  <c r="I127" i="11"/>
  <c r="D128" i="11"/>
  <c r="I128" i="11"/>
  <c r="E128" i="11"/>
  <c r="G128" i="11"/>
  <c r="F128" i="11"/>
  <c r="H128" i="11"/>
  <c r="J128" i="11"/>
  <c r="D129" i="11"/>
  <c r="J129" i="11"/>
  <c r="E129" i="11"/>
  <c r="F129" i="11"/>
  <c r="G129" i="11"/>
  <c r="H129" i="11"/>
  <c r="I129" i="11"/>
  <c r="K129" i="11"/>
  <c r="D130" i="11"/>
  <c r="I130" i="11"/>
  <c r="E130" i="11"/>
  <c r="K130" i="11"/>
  <c r="G130" i="11"/>
  <c r="H130" i="11"/>
  <c r="L130" i="11"/>
  <c r="D131" i="11"/>
  <c r="E131" i="11"/>
  <c r="F131" i="11"/>
  <c r="H131" i="11"/>
  <c r="I131" i="11"/>
  <c r="J131" i="11"/>
  <c r="D132" i="11"/>
  <c r="I132" i="11"/>
  <c r="E132" i="11"/>
  <c r="F132" i="11"/>
  <c r="G132" i="11"/>
  <c r="J132" i="11"/>
  <c r="L132" i="11"/>
  <c r="D133" i="11"/>
  <c r="F133" i="11"/>
  <c r="E133" i="11"/>
  <c r="G133" i="11"/>
  <c r="I133" i="11"/>
  <c r="J133" i="11"/>
  <c r="K133" i="11"/>
  <c r="D134" i="11"/>
  <c r="K134" i="11"/>
  <c r="E134" i="11"/>
  <c r="G134" i="11"/>
  <c r="L134" i="11"/>
  <c r="D135" i="11"/>
  <c r="F135" i="11"/>
  <c r="E135" i="11"/>
  <c r="L135" i="11"/>
  <c r="I135" i="11"/>
  <c r="D136" i="11"/>
  <c r="I136" i="11"/>
  <c r="E136" i="11"/>
  <c r="G136" i="11"/>
  <c r="F136" i="11"/>
  <c r="H136" i="11"/>
  <c r="J136" i="11"/>
  <c r="D137" i="11"/>
  <c r="J137" i="11"/>
  <c r="E137" i="11"/>
  <c r="F137" i="11"/>
  <c r="G137" i="11"/>
  <c r="H137" i="11"/>
  <c r="I137" i="11"/>
  <c r="K137" i="11"/>
  <c r="D138" i="11"/>
  <c r="I138" i="11"/>
  <c r="E138" i="11"/>
  <c r="K138" i="11"/>
  <c r="G138" i="11"/>
  <c r="H138" i="11"/>
  <c r="L138" i="11"/>
  <c r="D139" i="11"/>
  <c r="E139" i="11"/>
  <c r="F139" i="11"/>
  <c r="H139" i="11"/>
  <c r="I139" i="11"/>
  <c r="J139" i="11"/>
  <c r="D140" i="11"/>
  <c r="I140" i="11"/>
  <c r="E140" i="11"/>
  <c r="F140" i="11"/>
  <c r="G140" i="11"/>
  <c r="J140" i="11"/>
  <c r="L140" i="11"/>
  <c r="D141" i="11"/>
  <c r="F141" i="11"/>
  <c r="E141" i="11"/>
  <c r="L141" i="11"/>
  <c r="G141" i="11"/>
  <c r="I141" i="11"/>
  <c r="J141" i="11"/>
  <c r="K141" i="11"/>
  <c r="D142" i="11"/>
  <c r="K142" i="11"/>
  <c r="E142" i="11"/>
  <c r="G142" i="11"/>
  <c r="L142" i="11"/>
  <c r="D143" i="11"/>
  <c r="F143" i="11"/>
  <c r="E143" i="11"/>
  <c r="L143" i="11"/>
  <c r="I143" i="11"/>
  <c r="D144" i="11"/>
  <c r="I144" i="11"/>
  <c r="E144" i="11"/>
  <c r="G144" i="11"/>
  <c r="F144" i="11"/>
  <c r="H144" i="11"/>
  <c r="J144" i="11"/>
  <c r="D145" i="11"/>
  <c r="J145" i="11"/>
  <c r="E145" i="11"/>
  <c r="F145" i="11"/>
  <c r="G145" i="11"/>
  <c r="H145" i="11"/>
  <c r="I145" i="11"/>
  <c r="K145" i="11"/>
  <c r="D146" i="11"/>
  <c r="I146" i="11"/>
  <c r="E146" i="11"/>
  <c r="K146" i="11"/>
  <c r="G146" i="11"/>
  <c r="H146" i="11"/>
  <c r="L146" i="11"/>
  <c r="D147" i="11"/>
  <c r="E147" i="11"/>
  <c r="F147" i="11"/>
  <c r="H147" i="11"/>
  <c r="I147" i="11"/>
  <c r="J147" i="11"/>
  <c r="D148" i="11"/>
  <c r="K148" i="11"/>
  <c r="E148" i="11"/>
  <c r="F148" i="11"/>
  <c r="G148" i="11"/>
  <c r="I148" i="11"/>
  <c r="J148" i="11"/>
  <c r="L148" i="11"/>
  <c r="D149" i="11"/>
  <c r="F149" i="11"/>
  <c r="E149" i="11"/>
  <c r="L149" i="11"/>
  <c r="G149" i="11"/>
  <c r="I149" i="11"/>
  <c r="J149" i="11"/>
  <c r="K149" i="11"/>
  <c r="D150" i="11"/>
  <c r="K150" i="11"/>
  <c r="E150" i="11"/>
  <c r="G150" i="11"/>
  <c r="L150" i="11"/>
  <c r="D151" i="11"/>
  <c r="F151" i="11"/>
  <c r="E151" i="11"/>
  <c r="L151" i="11"/>
  <c r="I151" i="11"/>
  <c r="D152" i="11"/>
  <c r="I152" i="11"/>
  <c r="E152" i="11"/>
  <c r="G152" i="11"/>
  <c r="F152" i="11"/>
  <c r="H152" i="11"/>
  <c r="J152" i="11"/>
  <c r="D153" i="11"/>
  <c r="J153" i="11"/>
  <c r="E153" i="11"/>
  <c r="F153" i="11"/>
  <c r="G153" i="11"/>
  <c r="H153" i="11"/>
  <c r="I153" i="11"/>
  <c r="K153" i="11"/>
  <c r="D154" i="11"/>
  <c r="I154" i="11"/>
  <c r="E154" i="11"/>
  <c r="K154" i="11"/>
  <c r="G154" i="11"/>
  <c r="H154" i="11"/>
  <c r="L154" i="11"/>
  <c r="D155" i="11"/>
  <c r="E155" i="11"/>
  <c r="F155" i="11"/>
  <c r="H155" i="11"/>
  <c r="I155" i="11"/>
  <c r="J155" i="11"/>
  <c r="D156" i="11"/>
  <c r="K156" i="11"/>
  <c r="E156" i="11"/>
  <c r="F156" i="11"/>
  <c r="G156" i="11"/>
  <c r="I156" i="11"/>
  <c r="J156" i="11"/>
  <c r="L156" i="11"/>
  <c r="D157" i="11"/>
  <c r="F157" i="11"/>
  <c r="E157" i="11"/>
  <c r="L157" i="11"/>
  <c r="G157" i="11"/>
  <c r="I157" i="11"/>
  <c r="J157" i="11"/>
  <c r="K157" i="11"/>
  <c r="D158" i="11"/>
  <c r="K158" i="11"/>
  <c r="E158" i="11"/>
  <c r="G158" i="11"/>
  <c r="L158" i="11"/>
  <c r="D159" i="11"/>
  <c r="F159" i="11"/>
  <c r="E159" i="11"/>
  <c r="L159" i="11"/>
  <c r="I159" i="11"/>
  <c r="D160" i="11"/>
  <c r="I160" i="11"/>
  <c r="E160" i="11"/>
  <c r="G160" i="11"/>
  <c r="F160" i="11"/>
  <c r="H160" i="11"/>
  <c r="J160" i="11"/>
  <c r="D161" i="11"/>
  <c r="J161" i="11"/>
  <c r="E161" i="11"/>
  <c r="F161" i="11"/>
  <c r="G161" i="11"/>
  <c r="H161" i="11"/>
  <c r="I161" i="11"/>
  <c r="K161" i="11"/>
  <c r="D162" i="11"/>
  <c r="I162" i="11"/>
  <c r="E162" i="11"/>
  <c r="K162" i="11"/>
  <c r="G162" i="11"/>
  <c r="H162" i="11"/>
  <c r="L162" i="11"/>
  <c r="D163" i="11"/>
  <c r="E163" i="11"/>
  <c r="F163" i="11"/>
  <c r="H163" i="11"/>
  <c r="I163" i="11"/>
  <c r="J163" i="11"/>
  <c r="D164" i="11"/>
  <c r="K164" i="11"/>
  <c r="E164" i="11"/>
  <c r="F164" i="11"/>
  <c r="G164" i="11"/>
  <c r="I164" i="11"/>
  <c r="J164" i="11"/>
  <c r="L164" i="11"/>
  <c r="D165" i="11"/>
  <c r="F165" i="11"/>
  <c r="E165" i="11"/>
  <c r="L165" i="11"/>
  <c r="G165" i="11"/>
  <c r="I165" i="11"/>
  <c r="J165" i="11"/>
  <c r="K165" i="11"/>
  <c r="D166" i="11"/>
  <c r="K166" i="11"/>
  <c r="E166" i="11"/>
  <c r="G166" i="11"/>
  <c r="L166" i="11"/>
  <c r="D167" i="11"/>
  <c r="F167" i="11"/>
  <c r="E167" i="11"/>
  <c r="L167" i="11"/>
  <c r="I167" i="11"/>
  <c r="D168" i="11"/>
  <c r="I168" i="11"/>
  <c r="E168" i="11"/>
  <c r="G168" i="11"/>
  <c r="F168" i="11"/>
  <c r="H168" i="11"/>
  <c r="J168" i="11"/>
  <c r="G4" i="15"/>
  <c r="G5" i="15"/>
  <c r="G6" i="15"/>
  <c r="G7" i="15"/>
  <c r="A9" i="15"/>
  <c r="C9" i="15" s="1"/>
  <c r="B15" i="15" s="1"/>
  <c r="B10" i="15"/>
  <c r="C16" i="15"/>
  <c r="C15" i="15"/>
  <c r="D16" i="15"/>
  <c r="D15" i="15"/>
  <c r="E16" i="15"/>
  <c r="E15" i="15"/>
  <c r="F16" i="15"/>
  <c r="F15" i="15"/>
  <c r="G16" i="15"/>
  <c r="G15" i="15"/>
  <c r="H16" i="15"/>
  <c r="H15" i="15"/>
  <c r="I16" i="15"/>
  <c r="I15" i="15"/>
  <c r="J16" i="15"/>
  <c r="J15" i="15"/>
  <c r="K16" i="15"/>
  <c r="K15" i="15"/>
  <c r="L16" i="15"/>
  <c r="L15" i="15"/>
  <c r="M16" i="15"/>
  <c r="M15" i="15"/>
  <c r="N16" i="15"/>
  <c r="N15" i="15"/>
  <c r="O16" i="15"/>
  <c r="O15" i="15"/>
  <c r="P16" i="15"/>
  <c r="P15" i="15"/>
  <c r="Q16" i="15"/>
  <c r="Q15" i="15"/>
  <c r="D21" i="15"/>
  <c r="E21" i="15"/>
  <c r="G21" i="15"/>
  <c r="D22" i="15"/>
  <c r="E22" i="15"/>
  <c r="G22" i="15"/>
  <c r="D23" i="15"/>
  <c r="E23" i="15"/>
  <c r="G23" i="15"/>
  <c r="D24" i="15"/>
  <c r="H24" i="15" s="1"/>
  <c r="E24" i="15"/>
  <c r="F24" i="15"/>
  <c r="D25" i="15"/>
  <c r="E25" i="15"/>
  <c r="G25" i="15"/>
  <c r="D26" i="15"/>
  <c r="L26" i="15" s="1"/>
  <c r="E26" i="15"/>
  <c r="G26" i="15"/>
  <c r="D27" i="15"/>
  <c r="E27" i="15"/>
  <c r="G27" i="15"/>
  <c r="D28" i="15"/>
  <c r="F28" i="15" s="1"/>
  <c r="E28" i="15"/>
  <c r="D29" i="15"/>
  <c r="H29" i="15" s="1"/>
  <c r="E29" i="15"/>
  <c r="G29" i="15"/>
  <c r="D30" i="15"/>
  <c r="E30" i="15"/>
  <c r="G30" i="15"/>
  <c r="D31" i="15"/>
  <c r="F31" i="15" s="1"/>
  <c r="E31" i="15"/>
  <c r="G31" i="15"/>
  <c r="D32" i="15"/>
  <c r="K32" i="15" s="1"/>
  <c r="E32" i="15"/>
  <c r="D33" i="15"/>
  <c r="J33" i="15" s="1"/>
  <c r="E33" i="15"/>
  <c r="G33" i="15"/>
  <c r="D34" i="15"/>
  <c r="F34" i="15" s="1"/>
  <c r="E34" i="15"/>
  <c r="G34" i="15"/>
  <c r="D35" i="15"/>
  <c r="K35" i="15" s="1"/>
  <c r="E35" i="15"/>
  <c r="G35" i="15"/>
  <c r="D36" i="15"/>
  <c r="J36" i="15" s="1"/>
  <c r="E36" i="15"/>
  <c r="D37" i="15"/>
  <c r="L37" i="15" s="1"/>
  <c r="E37" i="15"/>
  <c r="G37" i="15"/>
  <c r="D38" i="15"/>
  <c r="H38" i="15" s="1"/>
  <c r="E38" i="15"/>
  <c r="G38" i="15"/>
  <c r="D39" i="15"/>
  <c r="H39" i="15" s="1"/>
  <c r="E39" i="15"/>
  <c r="G39" i="15"/>
  <c r="D40" i="15"/>
  <c r="H40" i="15" s="1"/>
  <c r="E40" i="15"/>
  <c r="D41" i="15"/>
  <c r="E41" i="15"/>
  <c r="G41" i="15"/>
  <c r="D42" i="15"/>
  <c r="E42" i="15"/>
  <c r="G42" i="15"/>
  <c r="D43" i="15"/>
  <c r="I43" i="15" s="1"/>
  <c r="E43" i="15"/>
  <c r="G43" i="15"/>
  <c r="D44" i="15"/>
  <c r="F44" i="15" s="1"/>
  <c r="E44" i="15"/>
  <c r="D45" i="15"/>
  <c r="H45" i="15" s="1"/>
  <c r="E45" i="15"/>
  <c r="G45" i="15"/>
  <c r="F45" i="15"/>
  <c r="D46" i="15"/>
  <c r="E46" i="15"/>
  <c r="G46" i="15"/>
  <c r="D47" i="15"/>
  <c r="F47" i="15" s="1"/>
  <c r="E47" i="15"/>
  <c r="G47" i="15"/>
  <c r="D48" i="15"/>
  <c r="L48" i="15" s="1"/>
  <c r="E48" i="15"/>
  <c r="D49" i="15"/>
  <c r="E49" i="15"/>
  <c r="G49" i="15"/>
  <c r="D50" i="15"/>
  <c r="E50" i="15"/>
  <c r="G50" i="15"/>
  <c r="D51" i="15"/>
  <c r="L51" i="15" s="1"/>
  <c r="E51" i="15"/>
  <c r="G51" i="15"/>
  <c r="D52" i="15"/>
  <c r="E52" i="15"/>
  <c r="D53" i="15"/>
  <c r="H53" i="15" s="1"/>
  <c r="E53" i="15"/>
  <c r="G53" i="15"/>
  <c r="D54" i="15"/>
  <c r="E54" i="15"/>
  <c r="G54" i="15"/>
  <c r="D55" i="15"/>
  <c r="L55" i="15" s="1"/>
  <c r="E55" i="15"/>
  <c r="G55" i="15"/>
  <c r="D56" i="15"/>
  <c r="E56" i="15"/>
  <c r="D57" i="15"/>
  <c r="E57" i="15"/>
  <c r="G57" i="15"/>
  <c r="D58" i="15"/>
  <c r="F58" i="15" s="1"/>
  <c r="E58" i="15"/>
  <c r="G58" i="15"/>
  <c r="D59" i="15"/>
  <c r="L59" i="15" s="1"/>
  <c r="E59" i="15"/>
  <c r="G59" i="15"/>
  <c r="D60" i="15"/>
  <c r="F60" i="15" s="1"/>
  <c r="E60" i="15"/>
  <c r="D61" i="15"/>
  <c r="E61" i="15"/>
  <c r="G61" i="15"/>
  <c r="D62" i="15"/>
  <c r="E62" i="15"/>
  <c r="G62" i="15"/>
  <c r="D63" i="15"/>
  <c r="H63" i="15" s="1"/>
  <c r="E63" i="15"/>
  <c r="K63" i="15"/>
  <c r="G63" i="15"/>
  <c r="D64" i="15"/>
  <c r="E64" i="15"/>
  <c r="D65" i="15"/>
  <c r="I65" i="15" s="1"/>
  <c r="E65" i="15"/>
  <c r="G65" i="15"/>
  <c r="D66" i="15"/>
  <c r="J66" i="15" s="1"/>
  <c r="E66" i="15"/>
  <c r="G66" i="15"/>
  <c r="D67" i="15"/>
  <c r="L67" i="15" s="1"/>
  <c r="E67" i="15"/>
  <c r="G67" i="15"/>
  <c r="D68" i="15"/>
  <c r="F68" i="15" s="1"/>
  <c r="E68" i="15"/>
  <c r="D69" i="15"/>
  <c r="J69" i="15" s="1"/>
  <c r="E69" i="15"/>
  <c r="G69" i="15"/>
  <c r="D70" i="15"/>
  <c r="F70" i="15" s="1"/>
  <c r="E70" i="15"/>
  <c r="G70" i="15"/>
  <c r="D71" i="15"/>
  <c r="E71" i="15"/>
  <c r="G71" i="15"/>
  <c r="D72" i="15"/>
  <c r="E72" i="15"/>
  <c r="D73" i="15"/>
  <c r="F73" i="15" s="1"/>
  <c r="E73" i="15"/>
  <c r="G73" i="15"/>
  <c r="D74" i="15"/>
  <c r="I74" i="15" s="1"/>
  <c r="E74" i="15"/>
  <c r="G74" i="15"/>
  <c r="D75" i="15"/>
  <c r="E75" i="15"/>
  <c r="G75" i="15"/>
  <c r="D76" i="15"/>
  <c r="L76" i="15" s="1"/>
  <c r="E76" i="15"/>
  <c r="D77" i="15"/>
  <c r="I77" i="15" s="1"/>
  <c r="E77" i="15"/>
  <c r="G77" i="15"/>
  <c r="D78" i="15"/>
  <c r="E78" i="15"/>
  <c r="G78" i="15"/>
  <c r="D79" i="15"/>
  <c r="I79" i="15" s="1"/>
  <c r="E79" i="15"/>
  <c r="G79" i="15"/>
  <c r="D80" i="15"/>
  <c r="K80" i="15" s="1"/>
  <c r="E80" i="15"/>
  <c r="D81" i="15"/>
  <c r="E81" i="15"/>
  <c r="G81" i="15"/>
  <c r="D82" i="15"/>
  <c r="K82" i="15" s="1"/>
  <c r="E82" i="15"/>
  <c r="G82" i="15"/>
  <c r="D83" i="15"/>
  <c r="H83" i="15" s="1"/>
  <c r="E83" i="15"/>
  <c r="G83" i="15"/>
  <c r="D84" i="15"/>
  <c r="I84" i="15" s="1"/>
  <c r="F84" i="15"/>
  <c r="E84" i="15"/>
  <c r="D85" i="15"/>
  <c r="I85" i="15"/>
  <c r="E85" i="15"/>
  <c r="G85" i="15"/>
  <c r="F85" i="15"/>
  <c r="H85" i="15"/>
  <c r="J85" i="15"/>
  <c r="D86" i="15"/>
  <c r="J86" i="15"/>
  <c r="E86" i="15"/>
  <c r="F86" i="15"/>
  <c r="G86" i="15"/>
  <c r="H86" i="15"/>
  <c r="I86" i="15"/>
  <c r="K86" i="15"/>
  <c r="D87" i="15"/>
  <c r="E87" i="15"/>
  <c r="K87" i="15"/>
  <c r="G87" i="15"/>
  <c r="H87" i="15"/>
  <c r="L87" i="15"/>
  <c r="D88" i="15"/>
  <c r="E88" i="15"/>
  <c r="F88" i="15"/>
  <c r="H88" i="15"/>
  <c r="I88" i="15"/>
  <c r="J88" i="15"/>
  <c r="D89" i="15"/>
  <c r="K89" i="15"/>
  <c r="E89" i="15"/>
  <c r="F89" i="15"/>
  <c r="G89" i="15"/>
  <c r="I89" i="15"/>
  <c r="J89" i="15"/>
  <c r="L89" i="15"/>
  <c r="D90" i="15"/>
  <c r="F90" i="15"/>
  <c r="E90" i="15"/>
  <c r="L90" i="15"/>
  <c r="G90" i="15"/>
  <c r="I90" i="15"/>
  <c r="J90" i="15"/>
  <c r="K90" i="15"/>
  <c r="D91" i="15"/>
  <c r="H91" i="15"/>
  <c r="E91" i="15"/>
  <c r="G91" i="15"/>
  <c r="D92" i="15"/>
  <c r="F92" i="15"/>
  <c r="E92" i="15"/>
  <c r="I92" i="15"/>
  <c r="D93" i="15"/>
  <c r="I93" i="15"/>
  <c r="E93" i="15"/>
  <c r="G93" i="15"/>
  <c r="F93" i="15"/>
  <c r="H93" i="15"/>
  <c r="J93" i="15"/>
  <c r="D94" i="15"/>
  <c r="J94" i="15"/>
  <c r="E94" i="15"/>
  <c r="F94" i="15"/>
  <c r="G94" i="15"/>
  <c r="H94" i="15"/>
  <c r="I94" i="15"/>
  <c r="K94" i="15"/>
  <c r="D95" i="15"/>
  <c r="H95" i="15"/>
  <c r="E95" i="15"/>
  <c r="G95" i="15"/>
  <c r="D96" i="15"/>
  <c r="E96" i="15"/>
  <c r="F96" i="15"/>
  <c r="H96" i="15"/>
  <c r="I96" i="15"/>
  <c r="J96" i="15"/>
  <c r="D97" i="15"/>
  <c r="K97" i="15"/>
  <c r="E97" i="15"/>
  <c r="F97" i="15"/>
  <c r="G97" i="15"/>
  <c r="I97" i="15"/>
  <c r="J97" i="15"/>
  <c r="L97" i="15"/>
  <c r="D98" i="15"/>
  <c r="F98" i="15"/>
  <c r="E98" i="15"/>
  <c r="L98" i="15"/>
  <c r="G98" i="15"/>
  <c r="I98" i="15"/>
  <c r="J98" i="15"/>
  <c r="K98" i="15"/>
  <c r="D99" i="15"/>
  <c r="L99" i="15"/>
  <c r="E99" i="15"/>
  <c r="G99" i="15"/>
  <c r="H99" i="15"/>
  <c r="D100" i="15"/>
  <c r="F100" i="15"/>
  <c r="E100" i="15"/>
  <c r="I100" i="15"/>
  <c r="D101" i="15"/>
  <c r="I101" i="15"/>
  <c r="E101" i="15"/>
  <c r="G101" i="15"/>
  <c r="F101" i="15"/>
  <c r="H101" i="15"/>
  <c r="J101" i="15"/>
  <c r="D102" i="15"/>
  <c r="J102" i="15"/>
  <c r="E102" i="15"/>
  <c r="F102" i="15"/>
  <c r="G102" i="15"/>
  <c r="H102" i="15"/>
  <c r="I102" i="15"/>
  <c r="K102" i="15"/>
  <c r="D103" i="15"/>
  <c r="H103" i="15"/>
  <c r="E103" i="15"/>
  <c r="K103" i="15"/>
  <c r="G103" i="15"/>
  <c r="D104" i="15"/>
  <c r="E104" i="15"/>
  <c r="F104" i="15"/>
  <c r="H104" i="15"/>
  <c r="I104" i="15"/>
  <c r="J104" i="15"/>
  <c r="D105" i="15"/>
  <c r="K105" i="15"/>
  <c r="E105" i="15"/>
  <c r="F105" i="15"/>
  <c r="G105" i="15"/>
  <c r="I105" i="15"/>
  <c r="J105" i="15"/>
  <c r="L105" i="15"/>
  <c r="D106" i="15"/>
  <c r="F106" i="15"/>
  <c r="E106" i="15"/>
  <c r="L106" i="15"/>
  <c r="G106" i="15"/>
  <c r="I106" i="15"/>
  <c r="J106" i="15"/>
  <c r="K106" i="15"/>
  <c r="D107" i="15"/>
  <c r="H107" i="15"/>
  <c r="E107" i="15"/>
  <c r="G107" i="15"/>
  <c r="L107" i="15"/>
  <c r="D108" i="15"/>
  <c r="F108" i="15"/>
  <c r="E108" i="15"/>
  <c r="I108" i="15"/>
  <c r="D109" i="15"/>
  <c r="I109" i="15"/>
  <c r="E109" i="15"/>
  <c r="G109" i="15"/>
  <c r="F109" i="15"/>
  <c r="H109" i="15"/>
  <c r="J109" i="15"/>
  <c r="D110" i="15"/>
  <c r="J110" i="15"/>
  <c r="E110" i="15"/>
  <c r="F110" i="15"/>
  <c r="G110" i="15"/>
  <c r="H110" i="15"/>
  <c r="I110" i="15"/>
  <c r="K110" i="15"/>
  <c r="D111" i="15"/>
  <c r="H111" i="15"/>
  <c r="E111" i="15"/>
  <c r="K111" i="15"/>
  <c r="G111" i="15"/>
  <c r="D112" i="15"/>
  <c r="E112" i="15"/>
  <c r="F112" i="15"/>
  <c r="H112" i="15"/>
  <c r="I112" i="15"/>
  <c r="J112" i="15"/>
  <c r="D113" i="15"/>
  <c r="K113" i="15"/>
  <c r="E113" i="15"/>
  <c r="F113" i="15"/>
  <c r="G113" i="15"/>
  <c r="I113" i="15"/>
  <c r="J113" i="15"/>
  <c r="L113" i="15"/>
  <c r="D114" i="15"/>
  <c r="F114" i="15"/>
  <c r="E114" i="15"/>
  <c r="L114" i="15"/>
  <c r="G114" i="15"/>
  <c r="I114" i="15"/>
  <c r="J114" i="15"/>
  <c r="K114" i="15"/>
  <c r="D115" i="15"/>
  <c r="E115" i="15"/>
  <c r="G115" i="15"/>
  <c r="L115" i="15"/>
  <c r="D116" i="15"/>
  <c r="F116" i="15"/>
  <c r="E116" i="15"/>
  <c r="I116" i="15"/>
  <c r="D117" i="15"/>
  <c r="I117" i="15"/>
  <c r="E117" i="15"/>
  <c r="G117" i="15"/>
  <c r="F117" i="15"/>
  <c r="H117" i="15"/>
  <c r="J117" i="15"/>
  <c r="D118" i="15"/>
  <c r="J118" i="15"/>
  <c r="E118" i="15"/>
  <c r="F118" i="15"/>
  <c r="G118" i="15"/>
  <c r="H118" i="15"/>
  <c r="I118" i="15"/>
  <c r="K118" i="15"/>
  <c r="D119" i="15"/>
  <c r="L119" i="15"/>
  <c r="E119" i="15"/>
  <c r="G119" i="15"/>
  <c r="H119" i="15"/>
  <c r="D120" i="15"/>
  <c r="E120" i="15"/>
  <c r="F120" i="15"/>
  <c r="H120" i="15"/>
  <c r="I120" i="15"/>
  <c r="J120" i="15"/>
  <c r="D121" i="15"/>
  <c r="K121" i="15"/>
  <c r="E121" i="15"/>
  <c r="F121" i="15"/>
  <c r="G121" i="15"/>
  <c r="I121" i="15"/>
  <c r="J121" i="15"/>
  <c r="L121" i="15"/>
  <c r="D122" i="15"/>
  <c r="F122" i="15"/>
  <c r="E122" i="15"/>
  <c r="L122" i="15"/>
  <c r="G122" i="15"/>
  <c r="I122" i="15"/>
  <c r="J122" i="15"/>
  <c r="K122" i="15"/>
  <c r="D123" i="15"/>
  <c r="E123" i="15"/>
  <c r="G123" i="15"/>
  <c r="H123" i="15"/>
  <c r="D124" i="15"/>
  <c r="F124" i="15"/>
  <c r="E124" i="15"/>
  <c r="I124" i="15"/>
  <c r="D125" i="15"/>
  <c r="I125" i="15"/>
  <c r="E125" i="15"/>
  <c r="G125" i="15"/>
  <c r="F125" i="15"/>
  <c r="H125" i="15"/>
  <c r="J125" i="15"/>
  <c r="D126" i="15"/>
  <c r="J126" i="15"/>
  <c r="E126" i="15"/>
  <c r="F126" i="15"/>
  <c r="G126" i="15"/>
  <c r="H126" i="15"/>
  <c r="I126" i="15"/>
  <c r="K126" i="15"/>
  <c r="D127" i="15"/>
  <c r="E127" i="15"/>
  <c r="G127" i="15"/>
  <c r="D128" i="15"/>
  <c r="E128" i="15"/>
  <c r="F128" i="15"/>
  <c r="H128" i="15"/>
  <c r="I128" i="15"/>
  <c r="J128" i="15"/>
  <c r="D129" i="15"/>
  <c r="K129" i="15"/>
  <c r="E129" i="15"/>
  <c r="F129" i="15"/>
  <c r="G129" i="15"/>
  <c r="I129" i="15"/>
  <c r="J129" i="15"/>
  <c r="L129" i="15"/>
  <c r="D130" i="15"/>
  <c r="F130" i="15"/>
  <c r="E130" i="15"/>
  <c r="L130" i="15"/>
  <c r="G130" i="15"/>
  <c r="J130" i="15"/>
  <c r="D131" i="15"/>
  <c r="F131" i="15"/>
  <c r="E131" i="15"/>
  <c r="G131" i="15"/>
  <c r="H131" i="15"/>
  <c r="D132" i="15"/>
  <c r="E132" i="15"/>
  <c r="L132" i="15"/>
  <c r="G132" i="15"/>
  <c r="I132" i="15"/>
  <c r="D133" i="15"/>
  <c r="I133" i="15"/>
  <c r="E133" i="15"/>
  <c r="F133" i="15"/>
  <c r="H133" i="15"/>
  <c r="J133" i="15"/>
  <c r="D134" i="15"/>
  <c r="J134" i="15"/>
  <c r="E134" i="15"/>
  <c r="F134" i="15"/>
  <c r="G134" i="15"/>
  <c r="H134" i="15"/>
  <c r="I134" i="15"/>
  <c r="K134" i="15"/>
  <c r="D135" i="15"/>
  <c r="H135" i="15"/>
  <c r="E135" i="15"/>
  <c r="G135" i="15"/>
  <c r="J135" i="15"/>
  <c r="D136" i="15"/>
  <c r="E136" i="15"/>
  <c r="F136" i="15"/>
  <c r="H136" i="15"/>
  <c r="I136" i="15"/>
  <c r="J136" i="15"/>
  <c r="K136" i="15"/>
  <c r="D137" i="15"/>
  <c r="E137" i="15"/>
  <c r="F137" i="15"/>
  <c r="G137" i="15"/>
  <c r="I137" i="15"/>
  <c r="J137" i="15"/>
  <c r="D138" i="15"/>
  <c r="F138" i="15"/>
  <c r="E138" i="15"/>
  <c r="L138" i="15"/>
  <c r="G138" i="15"/>
  <c r="J138" i="15"/>
  <c r="D139" i="15"/>
  <c r="F139" i="15"/>
  <c r="E139" i="15"/>
  <c r="G139" i="15"/>
  <c r="H139" i="15"/>
  <c r="D140" i="15"/>
  <c r="E140" i="15"/>
  <c r="L140" i="15"/>
  <c r="G140" i="15"/>
  <c r="I140" i="15"/>
  <c r="D141" i="15"/>
  <c r="I141" i="15"/>
  <c r="E141" i="15"/>
  <c r="F141" i="15"/>
  <c r="H141" i="15"/>
  <c r="J141" i="15"/>
  <c r="D142" i="15"/>
  <c r="J142" i="15"/>
  <c r="E142" i="15"/>
  <c r="F142" i="15"/>
  <c r="G142" i="15"/>
  <c r="H142" i="15"/>
  <c r="I142" i="15"/>
  <c r="K142" i="15"/>
  <c r="D143" i="15"/>
  <c r="H143" i="15"/>
  <c r="E143" i="15"/>
  <c r="G143" i="15"/>
  <c r="J143" i="15"/>
  <c r="D144" i="15"/>
  <c r="E144" i="15"/>
  <c r="F144" i="15"/>
  <c r="H144" i="15"/>
  <c r="I144" i="15"/>
  <c r="J144" i="15"/>
  <c r="K144" i="15"/>
  <c r="D145" i="15"/>
  <c r="E145" i="15"/>
  <c r="F145" i="15"/>
  <c r="G145" i="15"/>
  <c r="I145" i="15"/>
  <c r="J145" i="15"/>
  <c r="D146" i="15"/>
  <c r="F146" i="15"/>
  <c r="E146" i="15"/>
  <c r="L146" i="15"/>
  <c r="G146" i="15"/>
  <c r="J146" i="15"/>
  <c r="D147" i="15"/>
  <c r="F147" i="15"/>
  <c r="E147" i="15"/>
  <c r="G147" i="15"/>
  <c r="H147" i="15"/>
  <c r="D148" i="15"/>
  <c r="E148" i="15"/>
  <c r="L148" i="15"/>
  <c r="G148" i="15"/>
  <c r="I148" i="15"/>
  <c r="D149" i="15"/>
  <c r="I149" i="15"/>
  <c r="E149" i="15"/>
  <c r="F149" i="15"/>
  <c r="H149" i="15"/>
  <c r="J149" i="15"/>
  <c r="D150" i="15"/>
  <c r="J150" i="15"/>
  <c r="E150" i="15"/>
  <c r="F150" i="15"/>
  <c r="G150" i="15"/>
  <c r="H150" i="15"/>
  <c r="I150" i="15"/>
  <c r="K150" i="15"/>
  <c r="D151" i="15"/>
  <c r="H151" i="15"/>
  <c r="E151" i="15"/>
  <c r="G151" i="15"/>
  <c r="J151" i="15"/>
  <c r="D152" i="15"/>
  <c r="E152" i="15"/>
  <c r="F152" i="15"/>
  <c r="H152" i="15"/>
  <c r="I152" i="15"/>
  <c r="J152" i="15"/>
  <c r="K152" i="15"/>
  <c r="D153" i="15"/>
  <c r="E153" i="15"/>
  <c r="F153" i="15"/>
  <c r="G153" i="15"/>
  <c r="I153" i="15"/>
  <c r="J153" i="15"/>
  <c r="D154" i="15"/>
  <c r="F154" i="15"/>
  <c r="E154" i="15"/>
  <c r="L154" i="15"/>
  <c r="G154" i="15"/>
  <c r="J154" i="15"/>
  <c r="D155" i="15"/>
  <c r="F155" i="15"/>
  <c r="E155" i="15"/>
  <c r="G155" i="15"/>
  <c r="H155" i="15"/>
  <c r="D156" i="15"/>
  <c r="E156" i="15"/>
  <c r="L156" i="15"/>
  <c r="G156" i="15"/>
  <c r="I156" i="15"/>
  <c r="D157" i="15"/>
  <c r="I157" i="15"/>
  <c r="E157" i="15"/>
  <c r="F157" i="15"/>
  <c r="H157" i="15"/>
  <c r="J157" i="15"/>
  <c r="D158" i="15"/>
  <c r="J158" i="15"/>
  <c r="E158" i="15"/>
  <c r="F158" i="15"/>
  <c r="G158" i="15"/>
  <c r="H158" i="15"/>
  <c r="I158" i="15"/>
  <c r="K158" i="15"/>
  <c r="D159" i="15"/>
  <c r="H159" i="15"/>
  <c r="E159" i="15"/>
  <c r="G159" i="15"/>
  <c r="J159" i="15"/>
  <c r="D160" i="15"/>
  <c r="E160" i="15"/>
  <c r="F160" i="15"/>
  <c r="H160" i="15"/>
  <c r="I160" i="15"/>
  <c r="J160" i="15"/>
  <c r="K160" i="15"/>
  <c r="D161" i="15"/>
  <c r="E161" i="15"/>
  <c r="F161" i="15"/>
  <c r="G161" i="15"/>
  <c r="I161" i="15"/>
  <c r="J161" i="15"/>
  <c r="D162" i="15"/>
  <c r="F162" i="15"/>
  <c r="E162" i="15"/>
  <c r="L162" i="15"/>
  <c r="G162" i="15"/>
  <c r="J162" i="15"/>
  <c r="D163" i="15"/>
  <c r="F163" i="15"/>
  <c r="E163" i="15"/>
  <c r="G163" i="15"/>
  <c r="H163" i="15"/>
  <c r="D164" i="15"/>
  <c r="E164" i="15"/>
  <c r="G164" i="15"/>
  <c r="I164" i="15"/>
  <c r="L164" i="15"/>
  <c r="D165" i="15"/>
  <c r="I165" i="15"/>
  <c r="E165" i="15"/>
  <c r="F165" i="15"/>
  <c r="H165" i="15"/>
  <c r="J165" i="15"/>
  <c r="D166" i="15"/>
  <c r="J166" i="15"/>
  <c r="E166" i="15"/>
  <c r="F166" i="15"/>
  <c r="G166" i="15"/>
  <c r="H166" i="15"/>
  <c r="I166" i="15"/>
  <c r="K166" i="15"/>
  <c r="D167" i="15"/>
  <c r="H167" i="15"/>
  <c r="E167" i="15"/>
  <c r="K167" i="15"/>
  <c r="G167" i="15"/>
  <c r="J167" i="15"/>
  <c r="D168" i="15"/>
  <c r="E168" i="15"/>
  <c r="F168" i="15"/>
  <c r="H168" i="15"/>
  <c r="I168" i="15"/>
  <c r="J168" i="15"/>
  <c r="K168" i="15"/>
  <c r="G4" i="5"/>
  <c r="G5" i="5"/>
  <c r="G6" i="5"/>
  <c r="G7" i="5"/>
  <c r="I12" i="5"/>
  <c r="N12" i="5"/>
  <c r="O12" i="5"/>
  <c r="A13" i="5"/>
  <c r="E13" i="5"/>
  <c r="I13" i="5"/>
  <c r="E15" i="5"/>
  <c r="E12" i="5"/>
  <c r="I15" i="5"/>
  <c r="J15" i="5"/>
  <c r="J12" i="5"/>
  <c r="K15" i="5"/>
  <c r="K12" i="5"/>
  <c r="O15" i="5"/>
  <c r="O13" i="5"/>
  <c r="D16" i="5"/>
  <c r="D15" i="5"/>
  <c r="E16" i="5"/>
  <c r="F16" i="5"/>
  <c r="F15" i="5"/>
  <c r="F13" i="5"/>
  <c r="G16" i="5"/>
  <c r="G15" i="5"/>
  <c r="H16" i="5"/>
  <c r="H15" i="5"/>
  <c r="H12" i="5"/>
  <c r="I16" i="5"/>
  <c r="J16" i="5"/>
  <c r="K16" i="5"/>
  <c r="L16" i="5"/>
  <c r="L15" i="5"/>
  <c r="M16" i="5"/>
  <c r="M15" i="5"/>
  <c r="N16" i="5"/>
  <c r="N15" i="5"/>
  <c r="N13" i="5"/>
  <c r="O16" i="5"/>
  <c r="D17" i="5"/>
  <c r="D21" i="5"/>
  <c r="F21" i="5" s="1"/>
  <c r="H21" i="5" s="1"/>
  <c r="E21" i="5"/>
  <c r="D22" i="5"/>
  <c r="E22" i="5"/>
  <c r="D23" i="5"/>
  <c r="E23" i="5"/>
  <c r="D24" i="5"/>
  <c r="I24" i="5" s="1"/>
  <c r="J24" i="5" s="1"/>
  <c r="E24" i="5"/>
  <c r="D25" i="5"/>
  <c r="E25" i="5"/>
  <c r="D26" i="5"/>
  <c r="F26" i="5" s="1"/>
  <c r="E26" i="5"/>
  <c r="D27" i="5"/>
  <c r="E27" i="5"/>
  <c r="D28" i="5"/>
  <c r="F28" i="5" s="1"/>
  <c r="H28" i="5" s="1"/>
  <c r="E28" i="5"/>
  <c r="D29" i="5"/>
  <c r="F29" i="5" s="1"/>
  <c r="H29" i="5" s="1"/>
  <c r="E29" i="5"/>
  <c r="D30" i="5"/>
  <c r="F30" i="5" s="1"/>
  <c r="E30" i="5"/>
  <c r="D31" i="5"/>
  <c r="I31" i="5" s="1"/>
  <c r="J31" i="5" s="1"/>
  <c r="E31" i="5"/>
  <c r="D32" i="5"/>
  <c r="F32" i="5" s="1"/>
  <c r="H32" i="5" s="1"/>
  <c r="E32" i="5"/>
  <c r="D33" i="5"/>
  <c r="I33" i="5" s="1"/>
  <c r="J33" i="5" s="1"/>
  <c r="E33" i="5"/>
  <c r="D34" i="5"/>
  <c r="E34" i="5"/>
  <c r="D35" i="5"/>
  <c r="F35" i="5" s="1"/>
  <c r="E35" i="5"/>
  <c r="D36" i="5"/>
  <c r="F36" i="5" s="1"/>
  <c r="E36" i="5"/>
  <c r="D37" i="5"/>
  <c r="E37" i="5"/>
  <c r="D38" i="5"/>
  <c r="E38" i="5"/>
  <c r="D39" i="5"/>
  <c r="E39" i="5"/>
  <c r="D40" i="5"/>
  <c r="F40" i="5" s="1"/>
  <c r="E40" i="5"/>
  <c r="D41" i="5"/>
  <c r="F41" i="5" s="1"/>
  <c r="G41" i="5" s="1"/>
  <c r="E41" i="5"/>
  <c r="D42" i="5"/>
  <c r="I42" i="5" s="1"/>
  <c r="J42" i="5" s="1"/>
  <c r="E42" i="5"/>
  <c r="D43" i="5"/>
  <c r="F43" i="5" s="1"/>
  <c r="H43" i="5" s="1"/>
  <c r="E43" i="5"/>
  <c r="D44" i="5"/>
  <c r="F44" i="5" s="1"/>
  <c r="E44" i="5"/>
  <c r="D45" i="5"/>
  <c r="F45" i="5" s="1"/>
  <c r="H45" i="5" s="1"/>
  <c r="E45" i="5"/>
  <c r="D46" i="5"/>
  <c r="E46" i="5"/>
  <c r="D47" i="5"/>
  <c r="F47" i="5" s="1"/>
  <c r="H47" i="5" s="1"/>
  <c r="E47" i="5"/>
  <c r="D48" i="5"/>
  <c r="I48" i="5" s="1"/>
  <c r="J48" i="5" s="1"/>
  <c r="E48" i="5"/>
  <c r="D49" i="5"/>
  <c r="F49" i="5" s="1"/>
  <c r="H49" i="5" s="1"/>
  <c r="E49" i="5"/>
  <c r="D50" i="5"/>
  <c r="I50" i="5" s="1"/>
  <c r="J50" i="5" s="1"/>
  <c r="E50" i="5"/>
  <c r="D51" i="5"/>
  <c r="I51" i="5" s="1"/>
  <c r="J51" i="5" s="1"/>
  <c r="E51" i="5"/>
  <c r="D52" i="5"/>
  <c r="E52" i="5"/>
  <c r="D53" i="5"/>
  <c r="F53" i="5" s="1"/>
  <c r="H53" i="5" s="1"/>
  <c r="E53" i="5"/>
  <c r="D54" i="5"/>
  <c r="F54" i="5" s="1"/>
  <c r="H54" i="5" s="1"/>
  <c r="E54" i="5"/>
  <c r="D55" i="5"/>
  <c r="F55" i="5" s="1"/>
  <c r="H55" i="5" s="1"/>
  <c r="E55" i="5"/>
  <c r="D56" i="5"/>
  <c r="E56" i="5"/>
  <c r="D57" i="5"/>
  <c r="I57" i="5" s="1"/>
  <c r="J57" i="5" s="1"/>
  <c r="E57" i="5"/>
  <c r="D58" i="5"/>
  <c r="E58" i="5"/>
  <c r="D59" i="5"/>
  <c r="F59" i="5" s="1"/>
  <c r="E59" i="5"/>
  <c r="D60" i="5"/>
  <c r="I60" i="5" s="1"/>
  <c r="J60" i="5" s="1"/>
  <c r="E60" i="5"/>
  <c r="D61" i="5"/>
  <c r="I61" i="5" s="1"/>
  <c r="J61" i="5" s="1"/>
  <c r="E61" i="5"/>
  <c r="D62" i="5"/>
  <c r="E62" i="5"/>
  <c r="D63" i="5"/>
  <c r="F63" i="5" s="1"/>
  <c r="H63" i="5" s="1"/>
  <c r="E63" i="5"/>
  <c r="D64" i="5"/>
  <c r="F64" i="5" s="1"/>
  <c r="H64" i="5" s="1"/>
  <c r="E64" i="5"/>
  <c r="D65" i="5"/>
  <c r="I65" i="5" s="1"/>
  <c r="J65" i="5" s="1"/>
  <c r="E65" i="5"/>
  <c r="D66" i="5"/>
  <c r="E66" i="5"/>
  <c r="D67" i="5"/>
  <c r="I67" i="5" s="1"/>
  <c r="J67" i="5" s="1"/>
  <c r="E67" i="5"/>
  <c r="D68" i="5"/>
  <c r="E68" i="5"/>
  <c r="D69" i="5"/>
  <c r="F69" i="5" s="1"/>
  <c r="H69" i="5" s="1"/>
  <c r="E69" i="5"/>
  <c r="D70" i="5"/>
  <c r="F70" i="5" s="1"/>
  <c r="E70" i="5"/>
  <c r="D71" i="5"/>
  <c r="F71" i="5" s="1"/>
  <c r="H71" i="5" s="1"/>
  <c r="E71" i="5"/>
  <c r="D72" i="5"/>
  <c r="F72" i="5" s="1"/>
  <c r="E72" i="5"/>
  <c r="D73" i="5"/>
  <c r="E73" i="5"/>
  <c r="D74" i="5"/>
  <c r="F74" i="5" s="1"/>
  <c r="E74" i="5"/>
  <c r="D75" i="5"/>
  <c r="F75" i="5" s="1"/>
  <c r="H75" i="5" s="1"/>
  <c r="E75" i="5"/>
  <c r="D76" i="5"/>
  <c r="I76" i="5" s="1"/>
  <c r="J76" i="5" s="1"/>
  <c r="E76" i="5"/>
  <c r="D77" i="5"/>
  <c r="E77" i="5"/>
  <c r="D78" i="5"/>
  <c r="E78" i="5"/>
  <c r="D79" i="5"/>
  <c r="E79" i="5"/>
  <c r="D80" i="5"/>
  <c r="E80" i="5"/>
  <c r="D81" i="5"/>
  <c r="E81" i="5"/>
  <c r="D82" i="5"/>
  <c r="F82" i="5" s="1"/>
  <c r="H82" i="5" s="1"/>
  <c r="E82" i="5"/>
  <c r="D83" i="5"/>
  <c r="E83" i="5"/>
  <c r="D84" i="5"/>
  <c r="I84" i="5" s="1"/>
  <c r="J84" i="5" s="1"/>
  <c r="E84" i="5"/>
  <c r="D85" i="5"/>
  <c r="F85" i="5"/>
  <c r="E85" i="5"/>
  <c r="G85" i="5"/>
  <c r="H85" i="5"/>
  <c r="I85" i="5"/>
  <c r="J85" i="5"/>
  <c r="D86" i="5"/>
  <c r="F86" i="5"/>
  <c r="H86" i="5"/>
  <c r="E86" i="5"/>
  <c r="D87" i="5"/>
  <c r="E87" i="5"/>
  <c r="F87" i="5"/>
  <c r="G87" i="5"/>
  <c r="H87" i="5"/>
  <c r="I87" i="5"/>
  <c r="J87" i="5"/>
  <c r="D88" i="5"/>
  <c r="F88" i="5"/>
  <c r="H88" i="5"/>
  <c r="E88" i="5"/>
  <c r="I88" i="5"/>
  <c r="J88" i="5"/>
  <c r="D89" i="5"/>
  <c r="F89" i="5"/>
  <c r="H89" i="5"/>
  <c r="E89" i="5"/>
  <c r="I89" i="5"/>
  <c r="J89" i="5"/>
  <c r="D90" i="5"/>
  <c r="F90" i="5"/>
  <c r="H90" i="5"/>
  <c r="E90" i="5"/>
  <c r="I90" i="5"/>
  <c r="J90" i="5"/>
  <c r="D91" i="5"/>
  <c r="F91" i="5"/>
  <c r="H91" i="5"/>
  <c r="E91" i="5"/>
  <c r="I91" i="5"/>
  <c r="J91" i="5"/>
  <c r="D92" i="5"/>
  <c r="E92" i="5"/>
  <c r="F92" i="5"/>
  <c r="G92" i="5"/>
  <c r="D93" i="5"/>
  <c r="F93" i="5"/>
  <c r="H93" i="5"/>
  <c r="E93" i="5"/>
  <c r="I93" i="5"/>
  <c r="J93" i="5"/>
  <c r="G93" i="5"/>
  <c r="D94" i="5"/>
  <c r="E94" i="5"/>
  <c r="I94" i="5"/>
  <c r="J94" i="5"/>
  <c r="F94" i="5"/>
  <c r="H94" i="5"/>
  <c r="G94" i="5"/>
  <c r="D95" i="5"/>
  <c r="G95" i="5"/>
  <c r="E95" i="5"/>
  <c r="F95" i="5"/>
  <c r="H95" i="5"/>
  <c r="I95" i="5"/>
  <c r="J95" i="5"/>
  <c r="D96" i="5"/>
  <c r="F96" i="5"/>
  <c r="H96" i="5"/>
  <c r="E96" i="5"/>
  <c r="I96" i="5"/>
  <c r="J96" i="5"/>
  <c r="D97" i="5"/>
  <c r="E97" i="5"/>
  <c r="D98" i="5"/>
  <c r="E98" i="5"/>
  <c r="F98" i="5"/>
  <c r="H98" i="5"/>
  <c r="G98" i="5"/>
  <c r="D99" i="5"/>
  <c r="E99" i="5"/>
  <c r="F99" i="5"/>
  <c r="G99" i="5"/>
  <c r="D100" i="5"/>
  <c r="F100" i="5"/>
  <c r="H100" i="5"/>
  <c r="E100" i="5"/>
  <c r="D101" i="5"/>
  <c r="F101" i="5"/>
  <c r="H101" i="5"/>
  <c r="E101" i="5"/>
  <c r="I101" i="5"/>
  <c r="J101" i="5"/>
  <c r="D102" i="5"/>
  <c r="E102" i="5"/>
  <c r="I102" i="5"/>
  <c r="J102" i="5"/>
  <c r="F102" i="5"/>
  <c r="H102" i="5"/>
  <c r="G102" i="5"/>
  <c r="D103" i="5"/>
  <c r="E103" i="5"/>
  <c r="F103" i="5"/>
  <c r="H103" i="5"/>
  <c r="I103" i="5"/>
  <c r="J103" i="5"/>
  <c r="D104" i="5"/>
  <c r="F104" i="5"/>
  <c r="H104" i="5"/>
  <c r="E104" i="5"/>
  <c r="I104" i="5"/>
  <c r="J104" i="5"/>
  <c r="D105" i="5"/>
  <c r="E105" i="5"/>
  <c r="D106" i="5"/>
  <c r="I106" i="5"/>
  <c r="J106" i="5"/>
  <c r="E106" i="5"/>
  <c r="F106" i="5"/>
  <c r="H106" i="5"/>
  <c r="G106" i="5"/>
  <c r="D107" i="5"/>
  <c r="E107" i="5"/>
  <c r="F107" i="5"/>
  <c r="G107" i="5"/>
  <c r="D108" i="5"/>
  <c r="F108" i="5"/>
  <c r="H108" i="5"/>
  <c r="E108" i="5"/>
  <c r="D109" i="5"/>
  <c r="F109" i="5"/>
  <c r="E109" i="5"/>
  <c r="I109" i="5"/>
  <c r="J109" i="5"/>
  <c r="H109" i="5"/>
  <c r="D110" i="5"/>
  <c r="E110" i="5"/>
  <c r="I110" i="5"/>
  <c r="J110" i="5"/>
  <c r="F110" i="5"/>
  <c r="H110" i="5"/>
  <c r="G110" i="5"/>
  <c r="D111" i="5"/>
  <c r="E111" i="5"/>
  <c r="F111" i="5"/>
  <c r="H111" i="5"/>
  <c r="I111" i="5"/>
  <c r="J111" i="5"/>
  <c r="D112" i="5"/>
  <c r="F112" i="5"/>
  <c r="H112" i="5"/>
  <c r="E112" i="5"/>
  <c r="I112" i="5"/>
  <c r="J112" i="5"/>
  <c r="D113" i="5"/>
  <c r="E113" i="5"/>
  <c r="D114" i="5"/>
  <c r="I114" i="5"/>
  <c r="J114" i="5"/>
  <c r="E114" i="5"/>
  <c r="F114" i="5"/>
  <c r="H114" i="5"/>
  <c r="G114" i="5"/>
  <c r="D115" i="5"/>
  <c r="E115" i="5"/>
  <c r="F115" i="5"/>
  <c r="G115" i="5"/>
  <c r="D116" i="5"/>
  <c r="F116" i="5"/>
  <c r="H116" i="5"/>
  <c r="E116" i="5"/>
  <c r="D117" i="5"/>
  <c r="F117" i="5"/>
  <c r="E117" i="5"/>
  <c r="I117" i="5"/>
  <c r="J117" i="5"/>
  <c r="H117" i="5"/>
  <c r="D118" i="5"/>
  <c r="E118" i="5"/>
  <c r="I118" i="5"/>
  <c r="J118" i="5"/>
  <c r="F118" i="5"/>
  <c r="H118" i="5"/>
  <c r="G118" i="5"/>
  <c r="D119" i="5"/>
  <c r="G119" i="5"/>
  <c r="E119" i="5"/>
  <c r="F119" i="5"/>
  <c r="H119" i="5"/>
  <c r="I119" i="5"/>
  <c r="J119" i="5"/>
  <c r="D120" i="5"/>
  <c r="F120" i="5"/>
  <c r="H120" i="5"/>
  <c r="E120" i="5"/>
  <c r="I120" i="5"/>
  <c r="J120" i="5"/>
  <c r="D121" i="5"/>
  <c r="E121" i="5"/>
  <c r="D122" i="5"/>
  <c r="I122" i="5"/>
  <c r="J122" i="5"/>
  <c r="E122" i="5"/>
  <c r="F122" i="5"/>
  <c r="H122" i="5"/>
  <c r="G122" i="5"/>
  <c r="D123" i="5"/>
  <c r="E123" i="5"/>
  <c r="F123" i="5"/>
  <c r="G123" i="5"/>
  <c r="D124" i="5"/>
  <c r="F124" i="5"/>
  <c r="H124" i="5"/>
  <c r="E124" i="5"/>
  <c r="D125" i="5"/>
  <c r="F125" i="5"/>
  <c r="H125" i="5"/>
  <c r="E125" i="5"/>
  <c r="I125" i="5"/>
  <c r="J125" i="5"/>
  <c r="D126" i="5"/>
  <c r="E126" i="5"/>
  <c r="I126" i="5"/>
  <c r="J126" i="5"/>
  <c r="F126" i="5"/>
  <c r="H126" i="5"/>
  <c r="G126" i="5"/>
  <c r="D127" i="5"/>
  <c r="E127" i="5"/>
  <c r="F127" i="5"/>
  <c r="I127" i="5"/>
  <c r="J127" i="5"/>
  <c r="D128" i="5"/>
  <c r="F128" i="5"/>
  <c r="H128" i="5"/>
  <c r="E128" i="5"/>
  <c r="I128" i="5"/>
  <c r="J128" i="5"/>
  <c r="D129" i="5"/>
  <c r="E129" i="5"/>
  <c r="D130" i="5"/>
  <c r="I130" i="5"/>
  <c r="J130" i="5"/>
  <c r="E130" i="5"/>
  <c r="F130" i="5"/>
  <c r="H130" i="5"/>
  <c r="G130" i="5"/>
  <c r="D131" i="5"/>
  <c r="E131" i="5"/>
  <c r="F131" i="5"/>
  <c r="G131" i="5"/>
  <c r="D132" i="5"/>
  <c r="F132" i="5"/>
  <c r="H132" i="5"/>
  <c r="E132" i="5"/>
  <c r="D133" i="5"/>
  <c r="F133" i="5"/>
  <c r="H133" i="5"/>
  <c r="E133" i="5"/>
  <c r="D134" i="5"/>
  <c r="E134" i="5"/>
  <c r="I134" i="5"/>
  <c r="J134" i="5"/>
  <c r="F134" i="5"/>
  <c r="H134" i="5"/>
  <c r="G134" i="5"/>
  <c r="D135" i="5"/>
  <c r="E135" i="5"/>
  <c r="F135" i="5"/>
  <c r="I135" i="5"/>
  <c r="J135" i="5"/>
  <c r="D136" i="5"/>
  <c r="F136" i="5"/>
  <c r="H136" i="5"/>
  <c r="E136" i="5"/>
  <c r="I136" i="5"/>
  <c r="J136" i="5"/>
  <c r="D137" i="5"/>
  <c r="E137" i="5"/>
  <c r="I137" i="5"/>
  <c r="J137" i="5"/>
  <c r="D138" i="5"/>
  <c r="I138" i="5"/>
  <c r="J138" i="5"/>
  <c r="E138" i="5"/>
  <c r="F138" i="5"/>
  <c r="H138" i="5"/>
  <c r="G138" i="5"/>
  <c r="D139" i="5"/>
  <c r="E139" i="5"/>
  <c r="F139" i="5"/>
  <c r="G139" i="5"/>
  <c r="D140" i="5"/>
  <c r="F140" i="5"/>
  <c r="H140" i="5"/>
  <c r="E140" i="5"/>
  <c r="D141" i="5"/>
  <c r="F141" i="5"/>
  <c r="E141" i="5"/>
  <c r="H141" i="5"/>
  <c r="D142" i="5"/>
  <c r="E142" i="5"/>
  <c r="I142" i="5"/>
  <c r="J142" i="5"/>
  <c r="F142" i="5"/>
  <c r="H142" i="5"/>
  <c r="G142" i="5"/>
  <c r="D143" i="5"/>
  <c r="E143" i="5"/>
  <c r="F143" i="5"/>
  <c r="I143" i="5"/>
  <c r="J143" i="5"/>
  <c r="D144" i="5"/>
  <c r="F144" i="5"/>
  <c r="H144" i="5"/>
  <c r="E144" i="5"/>
  <c r="I144" i="5"/>
  <c r="J144" i="5"/>
  <c r="D145" i="5"/>
  <c r="E145" i="5"/>
  <c r="D146" i="5"/>
  <c r="E146" i="5"/>
  <c r="I146" i="5"/>
  <c r="J146" i="5"/>
  <c r="F146" i="5"/>
  <c r="H146" i="5"/>
  <c r="G146" i="5"/>
  <c r="D147" i="5"/>
  <c r="E147" i="5"/>
  <c r="F147" i="5"/>
  <c r="G147" i="5"/>
  <c r="D148" i="5"/>
  <c r="F148" i="5"/>
  <c r="H148" i="5"/>
  <c r="E148" i="5"/>
  <c r="D149" i="5"/>
  <c r="F149" i="5"/>
  <c r="E149" i="5"/>
  <c r="H149" i="5"/>
  <c r="D150" i="5"/>
  <c r="E150" i="5"/>
  <c r="I150" i="5"/>
  <c r="J150" i="5"/>
  <c r="F150" i="5"/>
  <c r="H150" i="5"/>
  <c r="G150" i="5"/>
  <c r="D151" i="5"/>
  <c r="E151" i="5"/>
  <c r="F151" i="5"/>
  <c r="I151" i="5"/>
  <c r="J151" i="5"/>
  <c r="D152" i="5"/>
  <c r="F152" i="5"/>
  <c r="H152" i="5"/>
  <c r="E152" i="5"/>
  <c r="I152" i="5"/>
  <c r="J152" i="5"/>
  <c r="D153" i="5"/>
  <c r="E153" i="5"/>
  <c r="I153" i="5"/>
  <c r="J153" i="5"/>
  <c r="D154" i="5"/>
  <c r="E154" i="5"/>
  <c r="I154" i="5"/>
  <c r="J154" i="5"/>
  <c r="F154" i="5"/>
  <c r="H154" i="5"/>
  <c r="G154" i="5"/>
  <c r="D155" i="5"/>
  <c r="E155" i="5"/>
  <c r="F155" i="5"/>
  <c r="G155" i="5"/>
  <c r="D156" i="5"/>
  <c r="F156" i="5"/>
  <c r="H156" i="5"/>
  <c r="E156" i="5"/>
  <c r="D157" i="5"/>
  <c r="F157" i="5"/>
  <c r="H157" i="5"/>
  <c r="E157" i="5"/>
  <c r="D158" i="5"/>
  <c r="E158" i="5"/>
  <c r="I158" i="5"/>
  <c r="J158" i="5"/>
  <c r="F158" i="5"/>
  <c r="H158" i="5"/>
  <c r="G158" i="5"/>
  <c r="D159" i="5"/>
  <c r="E159" i="5"/>
  <c r="F159" i="5"/>
  <c r="I159" i="5"/>
  <c r="J159" i="5"/>
  <c r="D160" i="5"/>
  <c r="F160" i="5"/>
  <c r="H160" i="5"/>
  <c r="E160" i="5"/>
  <c r="I160" i="5"/>
  <c r="J160" i="5"/>
  <c r="D161" i="5"/>
  <c r="E161" i="5"/>
  <c r="D162" i="5"/>
  <c r="E162" i="5"/>
  <c r="I162" i="5"/>
  <c r="J162" i="5"/>
  <c r="F162" i="5"/>
  <c r="H162" i="5"/>
  <c r="G162" i="5"/>
  <c r="D163" i="5"/>
  <c r="E163" i="5"/>
  <c r="F163" i="5"/>
  <c r="G163" i="5"/>
  <c r="D164" i="5"/>
  <c r="F164" i="5"/>
  <c r="H164" i="5"/>
  <c r="E164" i="5"/>
  <c r="D165" i="5"/>
  <c r="F165" i="5"/>
  <c r="H165" i="5"/>
  <c r="E165" i="5"/>
  <c r="D166" i="5"/>
  <c r="E166" i="5"/>
  <c r="I166" i="5"/>
  <c r="J166" i="5"/>
  <c r="F166" i="5"/>
  <c r="H166" i="5"/>
  <c r="G166" i="5"/>
  <c r="D167" i="5"/>
  <c r="E167" i="5"/>
  <c r="F167" i="5"/>
  <c r="I167" i="5"/>
  <c r="J167" i="5"/>
  <c r="D168" i="5"/>
  <c r="F168" i="5"/>
  <c r="H168" i="5"/>
  <c r="E168" i="5"/>
  <c r="I168" i="5"/>
  <c r="J168" i="5"/>
  <c r="D169" i="5"/>
  <c r="E169" i="5"/>
  <c r="I169" i="5"/>
  <c r="J169" i="5"/>
  <c r="D170" i="5"/>
  <c r="E170" i="5"/>
  <c r="I170" i="5"/>
  <c r="J170" i="5"/>
  <c r="F170" i="5"/>
  <c r="H170" i="5"/>
  <c r="G170" i="5"/>
  <c r="D171" i="5"/>
  <c r="E171" i="5"/>
  <c r="F171" i="5"/>
  <c r="G171" i="5"/>
  <c r="D172" i="5"/>
  <c r="F172" i="5"/>
  <c r="H172" i="5"/>
  <c r="E172" i="5"/>
  <c r="D173" i="5"/>
  <c r="F173" i="5"/>
  <c r="E173" i="5"/>
  <c r="H173" i="5"/>
  <c r="D174" i="5"/>
  <c r="E174" i="5"/>
  <c r="I174" i="5"/>
  <c r="J174" i="5"/>
  <c r="F174" i="5"/>
  <c r="H174" i="5"/>
  <c r="G174" i="5"/>
  <c r="D175" i="5"/>
  <c r="E175" i="5"/>
  <c r="F175" i="5"/>
  <c r="I175" i="5"/>
  <c r="J175" i="5"/>
  <c r="D176" i="5"/>
  <c r="F176" i="5"/>
  <c r="H176" i="5"/>
  <c r="E176" i="5"/>
  <c r="I176" i="5"/>
  <c r="J176" i="5"/>
  <c r="D177" i="5"/>
  <c r="E177" i="5"/>
  <c r="D178" i="5"/>
  <c r="I178" i="5"/>
  <c r="J178" i="5"/>
  <c r="E178" i="5"/>
  <c r="F178" i="5"/>
  <c r="H178" i="5"/>
  <c r="G178" i="5"/>
  <c r="D179" i="5"/>
  <c r="E179" i="5"/>
  <c r="F179" i="5"/>
  <c r="G179" i="5"/>
  <c r="D180" i="5"/>
  <c r="F180" i="5"/>
  <c r="H180" i="5"/>
  <c r="E180" i="5"/>
  <c r="D181" i="5"/>
  <c r="F181" i="5"/>
  <c r="E181" i="5"/>
  <c r="H181" i="5"/>
  <c r="D182" i="5"/>
  <c r="E182" i="5"/>
  <c r="I182" i="5"/>
  <c r="J182" i="5"/>
  <c r="F182" i="5"/>
  <c r="H182" i="5"/>
  <c r="G182" i="5"/>
  <c r="D183" i="5"/>
  <c r="E183" i="5"/>
  <c r="F183" i="5"/>
  <c r="I183" i="5"/>
  <c r="J183" i="5"/>
  <c r="D184" i="5"/>
  <c r="F184" i="5"/>
  <c r="H184" i="5"/>
  <c r="E184" i="5"/>
  <c r="I184" i="5"/>
  <c r="J184" i="5"/>
  <c r="D185" i="5"/>
  <c r="E185" i="5"/>
  <c r="D186" i="5"/>
  <c r="I186" i="5"/>
  <c r="J186" i="5"/>
  <c r="E186" i="5"/>
  <c r="F186" i="5"/>
  <c r="G186" i="5"/>
  <c r="H186" i="5"/>
  <c r="D187" i="5"/>
  <c r="E187" i="5"/>
  <c r="F187" i="5"/>
  <c r="G187" i="5"/>
  <c r="D188" i="5"/>
  <c r="G188" i="5"/>
  <c r="E188" i="5"/>
  <c r="F188" i="5"/>
  <c r="H188" i="5"/>
  <c r="D189" i="5"/>
  <c r="F189" i="5"/>
  <c r="E189" i="5"/>
  <c r="H189" i="5"/>
  <c r="D190" i="5"/>
  <c r="E190" i="5"/>
  <c r="I190" i="5"/>
  <c r="J190" i="5"/>
  <c r="F190" i="5"/>
  <c r="H190" i="5"/>
  <c r="G190" i="5"/>
  <c r="D191" i="5"/>
  <c r="E191" i="5"/>
  <c r="F191" i="5"/>
  <c r="I191" i="5"/>
  <c r="J191" i="5"/>
  <c r="D192" i="5"/>
  <c r="F192" i="5"/>
  <c r="H192" i="5"/>
  <c r="E192" i="5"/>
  <c r="I192" i="5"/>
  <c r="J192" i="5"/>
  <c r="D193" i="5"/>
  <c r="E193" i="5"/>
  <c r="I193" i="5"/>
  <c r="J193" i="5"/>
  <c r="D194" i="5"/>
  <c r="E194" i="5"/>
  <c r="I194" i="5"/>
  <c r="J194" i="5"/>
  <c r="F194" i="5"/>
  <c r="G194" i="5"/>
  <c r="H194" i="5"/>
  <c r="D195" i="5"/>
  <c r="E195" i="5"/>
  <c r="F195" i="5"/>
  <c r="G195" i="5"/>
  <c r="D196" i="5"/>
  <c r="G196" i="5"/>
  <c r="E196" i="5"/>
  <c r="F196" i="5"/>
  <c r="H196" i="5"/>
  <c r="D197" i="5"/>
  <c r="F197" i="5"/>
  <c r="E197" i="5"/>
  <c r="H197" i="5"/>
  <c r="D198" i="5"/>
  <c r="E198" i="5"/>
  <c r="I198" i="5"/>
  <c r="J198" i="5"/>
  <c r="F198" i="5"/>
  <c r="H198" i="5"/>
  <c r="G198" i="5"/>
  <c r="D199" i="5"/>
  <c r="E199" i="5"/>
  <c r="F199" i="5"/>
  <c r="I199" i="5"/>
  <c r="J199" i="5"/>
  <c r="D200" i="5"/>
  <c r="F200" i="5"/>
  <c r="H200" i="5"/>
  <c r="E200" i="5"/>
  <c r="I200" i="5"/>
  <c r="J200" i="5"/>
  <c r="D201" i="5"/>
  <c r="E201" i="5"/>
  <c r="D202" i="5"/>
  <c r="E202" i="5"/>
  <c r="I202" i="5"/>
  <c r="J202" i="5"/>
  <c r="F202" i="5"/>
  <c r="G202" i="5"/>
  <c r="H202" i="5"/>
  <c r="D203" i="5"/>
  <c r="E203" i="5"/>
  <c r="F203" i="5"/>
  <c r="G203" i="5"/>
  <c r="D204" i="5"/>
  <c r="G204" i="5"/>
  <c r="E204" i="5"/>
  <c r="F204" i="5"/>
  <c r="H204" i="5"/>
  <c r="D205" i="5"/>
  <c r="F205" i="5"/>
  <c r="E205" i="5"/>
  <c r="H205" i="5"/>
  <c r="D206" i="5"/>
  <c r="E206" i="5"/>
  <c r="I206" i="5"/>
  <c r="J206" i="5"/>
  <c r="F206" i="5"/>
  <c r="H206" i="5"/>
  <c r="G206" i="5"/>
  <c r="D207" i="5"/>
  <c r="E207" i="5"/>
  <c r="F207" i="5"/>
  <c r="I207" i="5"/>
  <c r="J207" i="5"/>
  <c r="D208" i="5"/>
  <c r="F208" i="5"/>
  <c r="H208" i="5"/>
  <c r="E208" i="5"/>
  <c r="I208" i="5"/>
  <c r="J208" i="5"/>
  <c r="D209" i="5"/>
  <c r="E209" i="5"/>
  <c r="I209" i="5"/>
  <c r="J209" i="5"/>
  <c r="D210" i="5"/>
  <c r="E210" i="5"/>
  <c r="I210" i="5"/>
  <c r="J210" i="5"/>
  <c r="F210" i="5"/>
  <c r="G210" i="5"/>
  <c r="H210" i="5"/>
  <c r="D211" i="5"/>
  <c r="E211" i="5"/>
  <c r="F211" i="5"/>
  <c r="G211" i="5"/>
  <c r="D212" i="5"/>
  <c r="G212" i="5"/>
  <c r="E212" i="5"/>
  <c r="F212" i="5"/>
  <c r="H212" i="5"/>
  <c r="D213" i="5"/>
  <c r="F213" i="5"/>
  <c r="E213" i="5"/>
  <c r="H213" i="5"/>
  <c r="D214" i="5"/>
  <c r="E214" i="5"/>
  <c r="I214" i="5"/>
  <c r="J214" i="5"/>
  <c r="F214" i="5"/>
  <c r="H214" i="5"/>
  <c r="G214" i="5"/>
  <c r="D215" i="5"/>
  <c r="E215" i="5"/>
  <c r="F215" i="5"/>
  <c r="I215" i="5"/>
  <c r="J215" i="5"/>
  <c r="D216" i="5"/>
  <c r="F216" i="5"/>
  <c r="H216" i="5"/>
  <c r="E216" i="5"/>
  <c r="I216" i="5"/>
  <c r="J216" i="5"/>
  <c r="D217" i="5"/>
  <c r="E217" i="5"/>
  <c r="D218" i="5"/>
  <c r="I218" i="5"/>
  <c r="J218" i="5"/>
  <c r="E218" i="5"/>
  <c r="F218" i="5"/>
  <c r="G218" i="5"/>
  <c r="H218" i="5"/>
  <c r="D219" i="5"/>
  <c r="E219" i="5"/>
  <c r="F219" i="5"/>
  <c r="G219" i="5"/>
  <c r="D220" i="5"/>
  <c r="G220" i="5"/>
  <c r="E220" i="5"/>
  <c r="F220" i="5"/>
  <c r="H220" i="5"/>
  <c r="D221" i="5"/>
  <c r="F221" i="5"/>
  <c r="E221" i="5"/>
  <c r="H221" i="5"/>
  <c r="D222" i="5"/>
  <c r="F222" i="5"/>
  <c r="E222" i="5"/>
  <c r="I222" i="5"/>
  <c r="J222" i="5"/>
  <c r="D223" i="5"/>
  <c r="E223" i="5"/>
  <c r="F223" i="5"/>
  <c r="I223" i="5"/>
  <c r="J223" i="5"/>
  <c r="D224" i="5"/>
  <c r="F224" i="5"/>
  <c r="H224" i="5"/>
  <c r="E224" i="5"/>
  <c r="I224" i="5"/>
  <c r="J224" i="5"/>
  <c r="D225" i="5"/>
  <c r="E225" i="5"/>
  <c r="I225" i="5"/>
  <c r="J225" i="5"/>
  <c r="D226" i="5"/>
  <c r="E226" i="5"/>
  <c r="I226" i="5"/>
  <c r="J226" i="5"/>
  <c r="F226" i="5"/>
  <c r="G226" i="5"/>
  <c r="H226" i="5"/>
  <c r="D227" i="5"/>
  <c r="E227" i="5"/>
  <c r="F227" i="5"/>
  <c r="G227" i="5"/>
  <c r="D228" i="5"/>
  <c r="G228" i="5"/>
  <c r="E228" i="5"/>
  <c r="F228" i="5"/>
  <c r="H228" i="5"/>
  <c r="D229" i="5"/>
  <c r="F229" i="5"/>
  <c r="E229" i="5"/>
  <c r="H229" i="5"/>
  <c r="D230" i="5"/>
  <c r="F230" i="5"/>
  <c r="E230" i="5"/>
  <c r="I230" i="5"/>
  <c r="J230" i="5"/>
  <c r="D231" i="5"/>
  <c r="E231" i="5"/>
  <c r="F231" i="5"/>
  <c r="I231" i="5"/>
  <c r="J231" i="5"/>
  <c r="D232" i="5"/>
  <c r="F232" i="5"/>
  <c r="H232" i="5"/>
  <c r="E232" i="5"/>
  <c r="I232" i="5"/>
  <c r="J232" i="5"/>
  <c r="D233" i="5"/>
  <c r="E233" i="5"/>
  <c r="I233" i="5"/>
  <c r="J233" i="5"/>
  <c r="D234" i="5"/>
  <c r="E234" i="5"/>
  <c r="I234" i="5"/>
  <c r="J234" i="5"/>
  <c r="F234" i="5"/>
  <c r="G234" i="5"/>
  <c r="H234" i="5"/>
  <c r="D235" i="5"/>
  <c r="E235" i="5"/>
  <c r="F235" i="5"/>
  <c r="G235" i="5"/>
  <c r="D236" i="5"/>
  <c r="G236" i="5"/>
  <c r="E236" i="5"/>
  <c r="F236" i="5"/>
  <c r="H236" i="5"/>
  <c r="D237" i="5"/>
  <c r="F237" i="5"/>
  <c r="H237" i="5"/>
  <c r="E237" i="5"/>
  <c r="D238" i="5"/>
  <c r="F238" i="5"/>
  <c r="E238" i="5"/>
  <c r="I238" i="5"/>
  <c r="J238" i="5"/>
  <c r="D239" i="5"/>
  <c r="E239" i="5"/>
  <c r="F239" i="5"/>
  <c r="I239" i="5"/>
  <c r="J239" i="5"/>
  <c r="D240" i="5"/>
  <c r="F240" i="5"/>
  <c r="H240" i="5"/>
  <c r="E240" i="5"/>
  <c r="I240" i="5"/>
  <c r="J240" i="5"/>
  <c r="D241" i="5"/>
  <c r="E241" i="5"/>
  <c r="D242" i="5"/>
  <c r="I242" i="5"/>
  <c r="J242" i="5"/>
  <c r="E242" i="5"/>
  <c r="F242" i="5"/>
  <c r="G242" i="5"/>
  <c r="H242" i="5"/>
  <c r="D243" i="5"/>
  <c r="E243" i="5"/>
  <c r="F243" i="5"/>
  <c r="G243" i="5"/>
  <c r="D244" i="5"/>
  <c r="G244" i="5"/>
  <c r="E244" i="5"/>
  <c r="F244" i="5"/>
  <c r="H244" i="5"/>
  <c r="D245" i="5"/>
  <c r="F245" i="5"/>
  <c r="H245" i="5"/>
  <c r="E245" i="5"/>
  <c r="D246" i="5"/>
  <c r="F246" i="5"/>
  <c r="E246" i="5"/>
  <c r="I246" i="5"/>
  <c r="J246" i="5"/>
  <c r="D247" i="5"/>
  <c r="E247" i="5"/>
  <c r="F247" i="5"/>
  <c r="I247" i="5"/>
  <c r="J247" i="5"/>
  <c r="D248" i="5"/>
  <c r="F248" i="5"/>
  <c r="H248" i="5"/>
  <c r="E248" i="5"/>
  <c r="I248" i="5"/>
  <c r="J248" i="5"/>
  <c r="D249" i="5"/>
  <c r="E249" i="5"/>
  <c r="I249" i="5"/>
  <c r="J249" i="5"/>
  <c r="D250" i="5"/>
  <c r="E250" i="5"/>
  <c r="I250" i="5"/>
  <c r="J250" i="5"/>
  <c r="F250" i="5"/>
  <c r="G250" i="5"/>
  <c r="H250" i="5"/>
  <c r="D251" i="5"/>
  <c r="E251" i="5"/>
  <c r="F251" i="5"/>
  <c r="G251" i="5"/>
  <c r="D252" i="5"/>
  <c r="G252" i="5"/>
  <c r="E252" i="5"/>
  <c r="F252" i="5"/>
  <c r="H252" i="5"/>
  <c r="D253" i="5"/>
  <c r="F253" i="5"/>
  <c r="E253" i="5"/>
  <c r="H253" i="5"/>
  <c r="D254" i="5"/>
  <c r="F254" i="5"/>
  <c r="E254" i="5"/>
  <c r="I254" i="5"/>
  <c r="J254" i="5"/>
  <c r="D255" i="5"/>
  <c r="E255" i="5"/>
  <c r="F255" i="5"/>
  <c r="I255" i="5"/>
  <c r="J255" i="5"/>
  <c r="D256" i="5"/>
  <c r="F256" i="5"/>
  <c r="H256" i="5"/>
  <c r="E256" i="5"/>
  <c r="I256" i="5"/>
  <c r="J256" i="5"/>
  <c r="D257" i="5"/>
  <c r="E257" i="5"/>
  <c r="D258" i="5"/>
  <c r="E258" i="5"/>
  <c r="I258" i="5"/>
  <c r="J258" i="5"/>
  <c r="F258" i="5"/>
  <c r="G258" i="5"/>
  <c r="H258" i="5"/>
  <c r="D259" i="5"/>
  <c r="E259" i="5"/>
  <c r="F259" i="5"/>
  <c r="G259" i="5"/>
  <c r="D260" i="5"/>
  <c r="G260" i="5"/>
  <c r="E260" i="5"/>
  <c r="F260" i="5"/>
  <c r="H260" i="5"/>
  <c r="D261" i="5"/>
  <c r="F261" i="5"/>
  <c r="E261" i="5"/>
  <c r="H261" i="5"/>
  <c r="D262" i="5"/>
  <c r="I262" i="5"/>
  <c r="J262" i="5"/>
  <c r="E262" i="5"/>
  <c r="D263" i="5"/>
  <c r="E263" i="5"/>
  <c r="F263" i="5"/>
  <c r="I263" i="5"/>
  <c r="J263" i="5"/>
  <c r="D264" i="5"/>
  <c r="F264" i="5"/>
  <c r="H264" i="5"/>
  <c r="E264" i="5"/>
  <c r="I264" i="5"/>
  <c r="J264" i="5"/>
  <c r="D265" i="5"/>
  <c r="E265" i="5"/>
  <c r="I265" i="5"/>
  <c r="J265" i="5"/>
  <c r="D266" i="5"/>
  <c r="E266" i="5"/>
  <c r="I266" i="5"/>
  <c r="J266" i="5"/>
  <c r="F266" i="5"/>
  <c r="G266" i="5"/>
  <c r="H266" i="5"/>
  <c r="D267" i="5"/>
  <c r="E267" i="5"/>
  <c r="F267" i="5"/>
  <c r="G267" i="5"/>
  <c r="D268" i="5"/>
  <c r="G268" i="5"/>
  <c r="E268" i="5"/>
  <c r="F268" i="5"/>
  <c r="H268" i="5"/>
  <c r="D269" i="5"/>
  <c r="F269" i="5"/>
  <c r="H269" i="5"/>
  <c r="E269" i="5"/>
  <c r="D270" i="5"/>
  <c r="F270" i="5"/>
  <c r="E270" i="5"/>
  <c r="I270" i="5"/>
  <c r="J270" i="5"/>
  <c r="D271" i="5"/>
  <c r="E271" i="5"/>
  <c r="F271" i="5"/>
  <c r="I271" i="5"/>
  <c r="J271" i="5"/>
  <c r="D272" i="5"/>
  <c r="F272" i="5"/>
  <c r="H272" i="5"/>
  <c r="E272" i="5"/>
  <c r="I272" i="5"/>
  <c r="J272" i="5"/>
  <c r="D273" i="5"/>
  <c r="E273" i="5"/>
  <c r="I273" i="5"/>
  <c r="J273" i="5"/>
  <c r="D274" i="5"/>
  <c r="E274" i="5"/>
  <c r="I274" i="5"/>
  <c r="J274" i="5"/>
  <c r="F274" i="5"/>
  <c r="G274" i="5"/>
  <c r="H274" i="5"/>
  <c r="D275" i="5"/>
  <c r="E275" i="5"/>
  <c r="F275" i="5"/>
  <c r="G275" i="5"/>
  <c r="D276" i="5"/>
  <c r="G276" i="5"/>
  <c r="E276" i="5"/>
  <c r="F276" i="5"/>
  <c r="H276" i="5"/>
  <c r="D277" i="5"/>
  <c r="F277" i="5"/>
  <c r="H277" i="5"/>
  <c r="E277" i="5"/>
  <c r="D278" i="5"/>
  <c r="I278" i="5"/>
  <c r="J278" i="5"/>
  <c r="E278" i="5"/>
  <c r="D279" i="5"/>
  <c r="E279" i="5"/>
  <c r="F279" i="5"/>
  <c r="I279" i="5"/>
  <c r="J279" i="5"/>
  <c r="D280" i="5"/>
  <c r="F280" i="5"/>
  <c r="H280" i="5"/>
  <c r="E280" i="5"/>
  <c r="I280" i="5"/>
  <c r="J280" i="5"/>
  <c r="D281" i="5"/>
  <c r="E281" i="5"/>
  <c r="D282" i="5"/>
  <c r="E282" i="5"/>
  <c r="I282" i="5"/>
  <c r="J282" i="5"/>
  <c r="F282" i="5"/>
  <c r="G282" i="5"/>
  <c r="H282" i="5"/>
  <c r="D283" i="5"/>
  <c r="E283" i="5"/>
  <c r="F283" i="5"/>
  <c r="G283" i="5"/>
  <c r="D284" i="5"/>
  <c r="G284" i="5"/>
  <c r="E284" i="5"/>
  <c r="F284" i="5"/>
  <c r="H284" i="5"/>
  <c r="D285" i="5"/>
  <c r="F285" i="5"/>
  <c r="E285" i="5"/>
  <c r="H285" i="5"/>
  <c r="D286" i="5"/>
  <c r="F286" i="5"/>
  <c r="E286" i="5"/>
  <c r="I286" i="5"/>
  <c r="J286" i="5"/>
  <c r="D287" i="5"/>
  <c r="E287" i="5"/>
  <c r="F287" i="5"/>
  <c r="I287" i="5"/>
  <c r="J287" i="5"/>
  <c r="D288" i="5"/>
  <c r="F288" i="5"/>
  <c r="H288" i="5"/>
  <c r="E288" i="5"/>
  <c r="I288" i="5"/>
  <c r="J288" i="5"/>
  <c r="D289" i="5"/>
  <c r="E289" i="5"/>
  <c r="I289" i="5"/>
  <c r="J289" i="5"/>
  <c r="D290" i="5"/>
  <c r="I290" i="5"/>
  <c r="J290" i="5"/>
  <c r="E290" i="5"/>
  <c r="F290" i="5"/>
  <c r="G290" i="5"/>
  <c r="H290" i="5"/>
  <c r="D291" i="5"/>
  <c r="E291" i="5"/>
  <c r="F291" i="5"/>
  <c r="G291" i="5"/>
  <c r="D292" i="5"/>
  <c r="G292" i="5"/>
  <c r="E292" i="5"/>
  <c r="F292" i="5"/>
  <c r="H292" i="5"/>
  <c r="D293" i="5"/>
  <c r="F293" i="5"/>
  <c r="E293" i="5"/>
  <c r="H293" i="5"/>
  <c r="D294" i="5"/>
  <c r="F294" i="5"/>
  <c r="E294" i="5"/>
  <c r="I294" i="5"/>
  <c r="J294" i="5"/>
  <c r="D295" i="5"/>
  <c r="E295" i="5"/>
  <c r="F295" i="5"/>
  <c r="I295" i="5"/>
  <c r="J295" i="5"/>
  <c r="D296" i="5"/>
  <c r="F296" i="5"/>
  <c r="H296" i="5"/>
  <c r="E296" i="5"/>
  <c r="I296" i="5"/>
  <c r="J296" i="5"/>
  <c r="D297" i="5"/>
  <c r="E297" i="5"/>
  <c r="I297" i="5"/>
  <c r="J297" i="5"/>
  <c r="D298" i="5"/>
  <c r="I298" i="5"/>
  <c r="J298" i="5"/>
  <c r="E298" i="5"/>
  <c r="F298" i="5"/>
  <c r="G298" i="5"/>
  <c r="H298" i="5"/>
  <c r="D299" i="5"/>
  <c r="E299" i="5"/>
  <c r="F299" i="5"/>
  <c r="G299" i="5"/>
  <c r="D300" i="5"/>
  <c r="G300" i="5"/>
  <c r="E300" i="5"/>
  <c r="F300" i="5"/>
  <c r="H300" i="5"/>
  <c r="D301" i="5"/>
  <c r="F301" i="5"/>
  <c r="H301" i="5"/>
  <c r="E301" i="5"/>
  <c r="D302" i="5"/>
  <c r="F302" i="5"/>
  <c r="E302" i="5"/>
  <c r="I302" i="5"/>
  <c r="J302" i="5"/>
  <c r="D303" i="5"/>
  <c r="E303" i="5"/>
  <c r="F303" i="5"/>
  <c r="I303" i="5"/>
  <c r="J303" i="5"/>
  <c r="D304" i="5"/>
  <c r="F304" i="5"/>
  <c r="H304" i="5"/>
  <c r="E304" i="5"/>
  <c r="I304" i="5"/>
  <c r="J304" i="5"/>
  <c r="D305" i="5"/>
  <c r="E305" i="5"/>
  <c r="D306" i="5"/>
  <c r="I306" i="5"/>
  <c r="J306" i="5"/>
  <c r="E306" i="5"/>
  <c r="F306" i="5"/>
  <c r="G306" i="5"/>
  <c r="H306" i="5"/>
  <c r="D307" i="5"/>
  <c r="E307" i="5"/>
  <c r="F307" i="5"/>
  <c r="G307" i="5"/>
  <c r="D308" i="5"/>
  <c r="G308" i="5"/>
  <c r="E308" i="5"/>
  <c r="F308" i="5"/>
  <c r="H308" i="5"/>
  <c r="D309" i="5"/>
  <c r="F309" i="5"/>
  <c r="H309" i="5"/>
  <c r="E309" i="5"/>
  <c r="D310" i="5"/>
  <c r="F310" i="5"/>
  <c r="E310" i="5"/>
  <c r="I310" i="5"/>
  <c r="J310" i="5"/>
  <c r="D311" i="5"/>
  <c r="E311" i="5"/>
  <c r="F311" i="5"/>
  <c r="I311" i="5"/>
  <c r="J311" i="5"/>
  <c r="D312" i="5"/>
  <c r="F312" i="5"/>
  <c r="H312" i="5"/>
  <c r="E312" i="5"/>
  <c r="I312" i="5"/>
  <c r="J312" i="5"/>
  <c r="D313" i="5"/>
  <c r="E313" i="5"/>
  <c r="I313" i="5"/>
  <c r="J313" i="5"/>
  <c r="D314" i="5"/>
  <c r="I314" i="5"/>
  <c r="J314" i="5"/>
  <c r="E314" i="5"/>
  <c r="F314" i="5"/>
  <c r="G314" i="5"/>
  <c r="H314" i="5"/>
  <c r="D315" i="5"/>
  <c r="E315" i="5"/>
  <c r="F315" i="5"/>
  <c r="G315" i="5"/>
  <c r="D316" i="5"/>
  <c r="G316" i="5"/>
  <c r="E316" i="5"/>
  <c r="F316" i="5"/>
  <c r="H316" i="5"/>
  <c r="D317" i="5"/>
  <c r="F317" i="5"/>
  <c r="E317" i="5"/>
  <c r="H317" i="5"/>
  <c r="D318" i="5"/>
  <c r="F318" i="5"/>
  <c r="E318" i="5"/>
  <c r="I318" i="5"/>
  <c r="J318" i="5"/>
  <c r="D319" i="5"/>
  <c r="E319" i="5"/>
  <c r="F319" i="5"/>
  <c r="I319" i="5"/>
  <c r="J319" i="5"/>
  <c r="D320" i="5"/>
  <c r="F320" i="5"/>
  <c r="H320" i="5"/>
  <c r="E320" i="5"/>
  <c r="I320" i="5"/>
  <c r="J320" i="5"/>
  <c r="D321" i="5"/>
  <c r="E321" i="5"/>
  <c r="I321" i="5"/>
  <c r="J321" i="5"/>
  <c r="D322" i="5"/>
  <c r="I322" i="5"/>
  <c r="J322" i="5"/>
  <c r="E322" i="5"/>
  <c r="F322" i="5"/>
  <c r="G322" i="5"/>
  <c r="H322" i="5"/>
  <c r="D323" i="5"/>
  <c r="E323" i="5"/>
  <c r="F323" i="5"/>
  <c r="D324" i="5"/>
  <c r="G324" i="5"/>
  <c r="E324" i="5"/>
  <c r="F324" i="5"/>
  <c r="H324" i="5"/>
  <c r="D325" i="5"/>
  <c r="E325" i="5"/>
  <c r="D326" i="5"/>
  <c r="F326" i="5"/>
  <c r="H326" i="5"/>
  <c r="E326" i="5"/>
  <c r="I326" i="5"/>
  <c r="J326" i="5"/>
  <c r="G326" i="5"/>
  <c r="D327" i="5"/>
  <c r="E327" i="5"/>
  <c r="F327" i="5"/>
  <c r="I327" i="5"/>
  <c r="J327" i="5"/>
  <c r="D328" i="5"/>
  <c r="F328" i="5"/>
  <c r="H328" i="5"/>
  <c r="E328" i="5"/>
  <c r="I328" i="5"/>
  <c r="J328" i="5"/>
  <c r="D329" i="5"/>
  <c r="E329" i="5"/>
  <c r="D330" i="5"/>
  <c r="I330" i="5"/>
  <c r="J330" i="5"/>
  <c r="E330" i="5"/>
  <c r="F330" i="5"/>
  <c r="G330" i="5"/>
  <c r="H330" i="5"/>
  <c r="D331" i="5"/>
  <c r="E331" i="5"/>
  <c r="F331" i="5"/>
  <c r="D332" i="5"/>
  <c r="G332" i="5"/>
  <c r="E332" i="5"/>
  <c r="F332" i="5"/>
  <c r="H332" i="5"/>
  <c r="I332" i="5"/>
  <c r="J332" i="5"/>
  <c r="D333" i="5"/>
  <c r="E333" i="5"/>
  <c r="D334" i="5"/>
  <c r="F334" i="5"/>
  <c r="H334" i="5"/>
  <c r="E334" i="5"/>
  <c r="I334" i="5"/>
  <c r="J334" i="5"/>
  <c r="D335" i="5"/>
  <c r="E335" i="5"/>
  <c r="F335" i="5"/>
  <c r="I335" i="5"/>
  <c r="J335" i="5"/>
  <c r="D336" i="5"/>
  <c r="F336" i="5"/>
  <c r="H336" i="5"/>
  <c r="E336" i="5"/>
  <c r="I336" i="5"/>
  <c r="J336" i="5"/>
  <c r="D337" i="5"/>
  <c r="E337" i="5"/>
  <c r="I337" i="5"/>
  <c r="J337" i="5"/>
  <c r="D338" i="5"/>
  <c r="I338" i="5"/>
  <c r="J338" i="5"/>
  <c r="E338" i="5"/>
  <c r="F338" i="5"/>
  <c r="G338" i="5"/>
  <c r="H338" i="5"/>
  <c r="D339" i="5"/>
  <c r="E339" i="5"/>
  <c r="F339" i="5"/>
  <c r="D340" i="5"/>
  <c r="G340" i="5"/>
  <c r="E340" i="5"/>
  <c r="I340" i="5"/>
  <c r="J340" i="5"/>
  <c r="F340" i="5"/>
  <c r="H340" i="5"/>
  <c r="D341" i="5"/>
  <c r="E341" i="5"/>
  <c r="D342" i="5"/>
  <c r="F342" i="5"/>
  <c r="H342" i="5"/>
  <c r="E342" i="5"/>
  <c r="I342" i="5"/>
  <c r="J342" i="5"/>
  <c r="G342" i="5"/>
  <c r="G4" i="8"/>
  <c r="G5" i="8"/>
  <c r="G6" i="8"/>
  <c r="G7" i="8"/>
  <c r="A9" i="8"/>
  <c r="C9" i="8" s="1"/>
  <c r="P13" i="8" s="1"/>
  <c r="B10" i="8"/>
  <c r="C16" i="8"/>
  <c r="C15" i="8"/>
  <c r="D16" i="8"/>
  <c r="D15" i="8"/>
  <c r="E16" i="8"/>
  <c r="E15" i="8"/>
  <c r="F16" i="8"/>
  <c r="F15" i="8"/>
  <c r="F12" i="8"/>
  <c r="G16" i="8"/>
  <c r="G15" i="8"/>
  <c r="H16" i="8"/>
  <c r="H15" i="8"/>
  <c r="I16" i="8"/>
  <c r="I15" i="8"/>
  <c r="J16" i="8"/>
  <c r="J15" i="8"/>
  <c r="J12" i="8"/>
  <c r="K16" i="8"/>
  <c r="K15" i="8"/>
  <c r="L16" i="8"/>
  <c r="L15" i="8"/>
  <c r="M16" i="8"/>
  <c r="M15" i="8"/>
  <c r="N16" i="8"/>
  <c r="N15" i="8"/>
  <c r="N12" i="8"/>
  <c r="O16" i="8"/>
  <c r="O15" i="8"/>
  <c r="P16" i="8"/>
  <c r="P15" i="8"/>
  <c r="Q16" i="8"/>
  <c r="Q15" i="8"/>
  <c r="D21" i="8"/>
  <c r="F21" i="8" s="1"/>
  <c r="E21" i="8"/>
  <c r="G21" i="8"/>
  <c r="D22" i="8"/>
  <c r="I22" i="8" s="1"/>
  <c r="E22" i="8"/>
  <c r="G22" i="8"/>
  <c r="D23" i="8"/>
  <c r="H23" i="8" s="1"/>
  <c r="E23" i="8"/>
  <c r="G23" i="8"/>
  <c r="D24" i="8"/>
  <c r="I24" i="8" s="1"/>
  <c r="E24" i="8"/>
  <c r="D25" i="8"/>
  <c r="F25" i="8" s="1"/>
  <c r="E25" i="8"/>
  <c r="G25" i="8"/>
  <c r="D26" i="8"/>
  <c r="J26" i="8" s="1"/>
  <c r="E26" i="8"/>
  <c r="G26" i="8"/>
  <c r="D27" i="8"/>
  <c r="K27" i="8" s="1"/>
  <c r="E27" i="8"/>
  <c r="D28" i="8"/>
  <c r="E28" i="8"/>
  <c r="D29" i="8"/>
  <c r="J29" i="8" s="1"/>
  <c r="E29" i="8"/>
  <c r="G29" i="8"/>
  <c r="D30" i="8"/>
  <c r="F30" i="8" s="1"/>
  <c r="E30" i="8"/>
  <c r="G30" i="8"/>
  <c r="D31" i="8"/>
  <c r="K31" i="8" s="1"/>
  <c r="E31" i="8"/>
  <c r="G31" i="8"/>
  <c r="D32" i="8"/>
  <c r="H32" i="8" s="1"/>
  <c r="E32" i="8"/>
  <c r="D33" i="8"/>
  <c r="E33" i="8"/>
  <c r="G33" i="8"/>
  <c r="D34" i="8"/>
  <c r="K34" i="8" s="1"/>
  <c r="E34" i="8"/>
  <c r="G34" i="8"/>
  <c r="D35" i="8"/>
  <c r="I35" i="8" s="1"/>
  <c r="E35" i="8"/>
  <c r="D36" i="8"/>
  <c r="E36" i="8"/>
  <c r="D37" i="8"/>
  <c r="I37" i="8" s="1"/>
  <c r="E37" i="8"/>
  <c r="G37" i="8"/>
  <c r="D38" i="8"/>
  <c r="J38" i="8" s="1"/>
  <c r="E38" i="8"/>
  <c r="G38" i="8"/>
  <c r="D39" i="8"/>
  <c r="E39" i="8"/>
  <c r="G39" i="8"/>
  <c r="D40" i="8"/>
  <c r="F40" i="8" s="1"/>
  <c r="E40" i="8"/>
  <c r="D41" i="8"/>
  <c r="H41" i="8" s="1"/>
  <c r="E41" i="8"/>
  <c r="G41" i="8"/>
  <c r="D42" i="8"/>
  <c r="L42" i="8" s="1"/>
  <c r="E42" i="8"/>
  <c r="G42" i="8"/>
  <c r="D43" i="8"/>
  <c r="E43" i="8"/>
  <c r="D44" i="8"/>
  <c r="J44" i="8" s="1"/>
  <c r="E44" i="8"/>
  <c r="D45" i="8"/>
  <c r="E45" i="8"/>
  <c r="G45" i="8"/>
  <c r="D46" i="8"/>
  <c r="E46" i="8"/>
  <c r="G46" i="8"/>
  <c r="D47" i="8"/>
  <c r="E47" i="8"/>
  <c r="G47" i="8"/>
  <c r="D48" i="8"/>
  <c r="F48" i="8" s="1"/>
  <c r="E48" i="8"/>
  <c r="D49" i="8"/>
  <c r="K49" i="8" s="1"/>
  <c r="E49" i="8"/>
  <c r="G49" i="8"/>
  <c r="D50" i="8"/>
  <c r="E50" i="8"/>
  <c r="G50" i="8"/>
  <c r="D51" i="8"/>
  <c r="E51" i="8"/>
  <c r="D52" i="8"/>
  <c r="J52" i="8" s="1"/>
  <c r="E52" i="8"/>
  <c r="D53" i="8"/>
  <c r="F53" i="8" s="1"/>
  <c r="E53" i="8"/>
  <c r="G53" i="8"/>
  <c r="D54" i="8"/>
  <c r="E54" i="8"/>
  <c r="G54" i="8"/>
  <c r="D55" i="8"/>
  <c r="J55" i="8" s="1"/>
  <c r="E55" i="8"/>
  <c r="G55" i="8"/>
  <c r="D56" i="8"/>
  <c r="F56" i="8" s="1"/>
  <c r="E56" i="8"/>
  <c r="D57" i="8"/>
  <c r="E57" i="8"/>
  <c r="G57" i="8"/>
  <c r="D58" i="8"/>
  <c r="I58" i="8" s="1"/>
  <c r="E58" i="8"/>
  <c r="G58" i="8"/>
  <c r="D59" i="8"/>
  <c r="K59" i="8" s="1"/>
  <c r="E59" i="8"/>
  <c r="D60" i="8"/>
  <c r="J60" i="8" s="1"/>
  <c r="E60" i="8"/>
  <c r="D61" i="8"/>
  <c r="F61" i="8" s="1"/>
  <c r="E61" i="8"/>
  <c r="G61" i="8"/>
  <c r="D62" i="8"/>
  <c r="I62" i="8" s="1"/>
  <c r="E62" i="8"/>
  <c r="G62" i="8"/>
  <c r="D63" i="8"/>
  <c r="H63" i="8" s="1"/>
  <c r="E63" i="8"/>
  <c r="G63" i="8"/>
  <c r="D64" i="8"/>
  <c r="F64" i="8" s="1"/>
  <c r="E64" i="8"/>
  <c r="D65" i="8"/>
  <c r="H65" i="8" s="1"/>
  <c r="E65" i="8"/>
  <c r="D66" i="8"/>
  <c r="E66" i="8"/>
  <c r="G66" i="8"/>
  <c r="D67" i="8"/>
  <c r="F67" i="8" s="1"/>
  <c r="E67" i="8"/>
  <c r="G67" i="8"/>
  <c r="D68" i="8"/>
  <c r="E68" i="8"/>
  <c r="D69" i="8"/>
  <c r="H69" i="8" s="1"/>
  <c r="E69" i="8"/>
  <c r="G69" i="8"/>
  <c r="D70" i="8"/>
  <c r="J70" i="8" s="1"/>
  <c r="E70" i="8"/>
  <c r="G70" i="8"/>
  <c r="D71" i="8"/>
  <c r="E71" i="8"/>
  <c r="G71" i="8"/>
  <c r="D72" i="8"/>
  <c r="J72" i="8" s="1"/>
  <c r="E72" i="8"/>
  <c r="D73" i="8"/>
  <c r="I73" i="8" s="1"/>
  <c r="E73" i="8"/>
  <c r="D74" i="8"/>
  <c r="H74" i="8" s="1"/>
  <c r="E74" i="8"/>
  <c r="G74" i="8"/>
  <c r="D75" i="8"/>
  <c r="I75" i="8" s="1"/>
  <c r="E75" i="8"/>
  <c r="D76" i="8"/>
  <c r="E76" i="8"/>
  <c r="D77" i="8"/>
  <c r="E77" i="8"/>
  <c r="G77" i="8"/>
  <c r="D78" i="8"/>
  <c r="L78" i="8" s="1"/>
  <c r="E78" i="8"/>
  <c r="G78" i="8"/>
  <c r="D79" i="8"/>
  <c r="E79" i="8"/>
  <c r="G79" i="8"/>
  <c r="D80" i="8"/>
  <c r="I80" i="8" s="1"/>
  <c r="E80" i="8"/>
  <c r="D81" i="8"/>
  <c r="I81" i="8" s="1"/>
  <c r="E81" i="8"/>
  <c r="D82" i="8"/>
  <c r="E82" i="8"/>
  <c r="G82" i="8"/>
  <c r="D83" i="8"/>
  <c r="K83" i="8" s="1"/>
  <c r="E83" i="8"/>
  <c r="G83" i="8"/>
  <c r="D84" i="8"/>
  <c r="E84" i="8"/>
  <c r="D85" i="8"/>
  <c r="H85" i="8"/>
  <c r="E85" i="8"/>
  <c r="F85" i="8"/>
  <c r="G85" i="8"/>
  <c r="I85" i="8"/>
  <c r="J85" i="8"/>
  <c r="D86" i="8"/>
  <c r="I86" i="8"/>
  <c r="E86" i="8"/>
  <c r="F86" i="8"/>
  <c r="G86" i="8"/>
  <c r="H86" i="8"/>
  <c r="J86" i="8"/>
  <c r="K86" i="8"/>
  <c r="L86" i="8"/>
  <c r="D87" i="8"/>
  <c r="H87" i="8"/>
  <c r="E87" i="8"/>
  <c r="G87" i="8"/>
  <c r="K87" i="8"/>
  <c r="D88" i="8"/>
  <c r="F88" i="8"/>
  <c r="E88" i="8"/>
  <c r="H88" i="8"/>
  <c r="I88" i="8"/>
  <c r="J88" i="8"/>
  <c r="D89" i="8"/>
  <c r="E89" i="8"/>
  <c r="F89" i="8"/>
  <c r="H89" i="8"/>
  <c r="I89" i="8"/>
  <c r="J89" i="8"/>
  <c r="D90" i="8"/>
  <c r="J90" i="8"/>
  <c r="E90" i="8"/>
  <c r="F90" i="8"/>
  <c r="G90" i="8"/>
  <c r="K90" i="8"/>
  <c r="L90" i="8"/>
  <c r="D91" i="8"/>
  <c r="H91" i="8"/>
  <c r="E91" i="8"/>
  <c r="G91" i="8"/>
  <c r="K91" i="8"/>
  <c r="D92" i="8"/>
  <c r="J92" i="8"/>
  <c r="E92" i="8"/>
  <c r="F92" i="8"/>
  <c r="H92" i="8"/>
  <c r="I92" i="8"/>
  <c r="D93" i="8"/>
  <c r="H93" i="8"/>
  <c r="E93" i="8"/>
  <c r="F93" i="8"/>
  <c r="I93" i="8"/>
  <c r="J93" i="8"/>
  <c r="D94" i="8"/>
  <c r="I94" i="8"/>
  <c r="E94" i="8"/>
  <c r="F94" i="8"/>
  <c r="G94" i="8"/>
  <c r="H94" i="8"/>
  <c r="J94" i="8"/>
  <c r="K94" i="8"/>
  <c r="L94" i="8"/>
  <c r="D95" i="8"/>
  <c r="E95" i="8"/>
  <c r="G95" i="8"/>
  <c r="H95" i="8"/>
  <c r="I95" i="8"/>
  <c r="L95" i="8"/>
  <c r="D96" i="8"/>
  <c r="F96" i="8"/>
  <c r="E96" i="8"/>
  <c r="H96" i="8"/>
  <c r="L96" i="8"/>
  <c r="D97" i="8"/>
  <c r="E97" i="8"/>
  <c r="L97" i="8"/>
  <c r="F97" i="8"/>
  <c r="G97" i="8"/>
  <c r="H97" i="8"/>
  <c r="I97" i="8"/>
  <c r="J97" i="8"/>
  <c r="K97" i="8"/>
  <c r="D98" i="8"/>
  <c r="I98" i="8"/>
  <c r="E98" i="8"/>
  <c r="F98" i="8"/>
  <c r="G98" i="8"/>
  <c r="J98" i="8"/>
  <c r="K98" i="8"/>
  <c r="L98" i="8"/>
  <c r="D99" i="8"/>
  <c r="E99" i="8"/>
  <c r="G99" i="8"/>
  <c r="H99" i="8"/>
  <c r="I99" i="8"/>
  <c r="L99" i="8"/>
  <c r="D100" i="8"/>
  <c r="F100" i="8"/>
  <c r="E100" i="8"/>
  <c r="H100" i="8"/>
  <c r="L100" i="8"/>
  <c r="D101" i="8"/>
  <c r="H101" i="8"/>
  <c r="E101" i="8"/>
  <c r="L101" i="8"/>
  <c r="F101" i="8"/>
  <c r="G101" i="8"/>
  <c r="I101" i="8"/>
  <c r="J101" i="8"/>
  <c r="K101" i="8"/>
  <c r="D102" i="8"/>
  <c r="I102" i="8"/>
  <c r="E102" i="8"/>
  <c r="G102" i="8"/>
  <c r="K102" i="8"/>
  <c r="L102" i="8"/>
  <c r="D103" i="8"/>
  <c r="E103" i="8"/>
  <c r="G103" i="8"/>
  <c r="H103" i="8"/>
  <c r="I103" i="8"/>
  <c r="L103" i="8"/>
  <c r="D104" i="8"/>
  <c r="F104" i="8"/>
  <c r="E104" i="8"/>
  <c r="D105" i="8"/>
  <c r="E105" i="8"/>
  <c r="L105" i="8"/>
  <c r="F105" i="8"/>
  <c r="G105" i="8"/>
  <c r="H105" i="8"/>
  <c r="I105" i="8"/>
  <c r="J105" i="8"/>
  <c r="K105" i="8"/>
  <c r="D106" i="8"/>
  <c r="I106" i="8"/>
  <c r="E106" i="8"/>
  <c r="G106" i="8"/>
  <c r="K106" i="8"/>
  <c r="L106" i="8"/>
  <c r="D107" i="8"/>
  <c r="E107" i="8"/>
  <c r="G107" i="8"/>
  <c r="H107" i="8"/>
  <c r="I107" i="8"/>
  <c r="L107" i="8"/>
  <c r="D108" i="8"/>
  <c r="F108" i="8"/>
  <c r="E108" i="8"/>
  <c r="D109" i="8"/>
  <c r="H109" i="8"/>
  <c r="E109" i="8"/>
  <c r="L109" i="8"/>
  <c r="F109" i="8"/>
  <c r="G109" i="8"/>
  <c r="I109" i="8"/>
  <c r="J109" i="8"/>
  <c r="D110" i="8"/>
  <c r="I110" i="8"/>
  <c r="E110" i="8"/>
  <c r="G110" i="8"/>
  <c r="D111" i="8"/>
  <c r="H111" i="8"/>
  <c r="E111" i="8"/>
  <c r="G111" i="8"/>
  <c r="I111" i="8"/>
  <c r="K111" i="8"/>
  <c r="D112" i="8"/>
  <c r="H112" i="8"/>
  <c r="E112" i="8"/>
  <c r="F112" i="8"/>
  <c r="J112" i="8"/>
  <c r="D113" i="8"/>
  <c r="E113" i="8"/>
  <c r="L113" i="8"/>
  <c r="F113" i="8"/>
  <c r="H113" i="8"/>
  <c r="I113" i="8"/>
  <c r="J113" i="8"/>
  <c r="D114" i="8"/>
  <c r="I114" i="8"/>
  <c r="E114" i="8"/>
  <c r="G114" i="8"/>
  <c r="D115" i="8"/>
  <c r="H115" i="8"/>
  <c r="E115" i="8"/>
  <c r="G115" i="8"/>
  <c r="I115" i="8"/>
  <c r="D116" i="8"/>
  <c r="H116" i="8"/>
  <c r="E116" i="8"/>
  <c r="F116" i="8"/>
  <c r="J116" i="8"/>
  <c r="D117" i="8"/>
  <c r="H117" i="8"/>
  <c r="E117" i="8"/>
  <c r="L117" i="8"/>
  <c r="F117" i="8"/>
  <c r="I117" i="8"/>
  <c r="J117" i="8"/>
  <c r="D118" i="8"/>
  <c r="I118" i="8"/>
  <c r="E118" i="8"/>
  <c r="F118" i="8"/>
  <c r="G118" i="8"/>
  <c r="J118" i="8"/>
  <c r="D119" i="8"/>
  <c r="H119" i="8"/>
  <c r="E119" i="8"/>
  <c r="G119" i="8"/>
  <c r="I119" i="8"/>
  <c r="D120" i="8"/>
  <c r="E120" i="8"/>
  <c r="F120" i="8"/>
  <c r="H120" i="8"/>
  <c r="I120" i="8"/>
  <c r="J120" i="8"/>
  <c r="L120" i="8"/>
  <c r="D121" i="8"/>
  <c r="E121" i="8"/>
  <c r="L121" i="8"/>
  <c r="F121" i="8"/>
  <c r="H121" i="8"/>
  <c r="I121" i="8"/>
  <c r="J121" i="8"/>
  <c r="K121" i="8"/>
  <c r="D122" i="8"/>
  <c r="I122" i="8"/>
  <c r="E122" i="8"/>
  <c r="F122" i="8"/>
  <c r="G122" i="8"/>
  <c r="J122" i="8"/>
  <c r="D123" i="8"/>
  <c r="H123" i="8"/>
  <c r="E123" i="8"/>
  <c r="G123" i="8"/>
  <c r="I123" i="8"/>
  <c r="D124" i="8"/>
  <c r="E124" i="8"/>
  <c r="F124" i="8"/>
  <c r="H124" i="8"/>
  <c r="I124" i="8"/>
  <c r="J124" i="8"/>
  <c r="L124" i="8"/>
  <c r="D125" i="8"/>
  <c r="H125" i="8"/>
  <c r="E125" i="8"/>
  <c r="L125" i="8"/>
  <c r="F125" i="8"/>
  <c r="I125" i="8"/>
  <c r="J125" i="8"/>
  <c r="K125" i="8"/>
  <c r="D126" i="8"/>
  <c r="I126" i="8"/>
  <c r="E126" i="8"/>
  <c r="F126" i="8"/>
  <c r="G126" i="8"/>
  <c r="H126" i="8"/>
  <c r="J126" i="8"/>
  <c r="K126" i="8"/>
  <c r="L126" i="8"/>
  <c r="D127" i="8"/>
  <c r="I127" i="8"/>
  <c r="E127" i="8"/>
  <c r="G127" i="8"/>
  <c r="H127" i="8"/>
  <c r="K127" i="8"/>
  <c r="L127" i="8"/>
  <c r="D128" i="8"/>
  <c r="J128" i="8"/>
  <c r="E128" i="8"/>
  <c r="F128" i="8"/>
  <c r="H128" i="8"/>
  <c r="I128" i="8"/>
  <c r="L128" i="8"/>
  <c r="D129" i="8"/>
  <c r="E129" i="8"/>
  <c r="L129" i="8"/>
  <c r="F129" i="8"/>
  <c r="G129" i="8"/>
  <c r="H129" i="8"/>
  <c r="I129" i="8"/>
  <c r="J129" i="8"/>
  <c r="K129" i="8"/>
  <c r="D130" i="8"/>
  <c r="E130" i="8"/>
  <c r="F130" i="8"/>
  <c r="G130" i="8"/>
  <c r="H130" i="8"/>
  <c r="I130" i="8"/>
  <c r="J130" i="8"/>
  <c r="K130" i="8"/>
  <c r="L130" i="8"/>
  <c r="D131" i="8"/>
  <c r="F131" i="8"/>
  <c r="E131" i="8"/>
  <c r="K131" i="8"/>
  <c r="D132" i="8"/>
  <c r="F132" i="8"/>
  <c r="E132" i="8"/>
  <c r="G132" i="8"/>
  <c r="H132" i="8"/>
  <c r="L132" i="8"/>
  <c r="D133" i="8"/>
  <c r="H133" i="8"/>
  <c r="E133" i="8"/>
  <c r="F133" i="8"/>
  <c r="G133" i="8"/>
  <c r="I133" i="8"/>
  <c r="J133" i="8"/>
  <c r="K133" i="8"/>
  <c r="D134" i="8"/>
  <c r="F134" i="8"/>
  <c r="E134" i="8"/>
  <c r="H134" i="8"/>
  <c r="I134" i="8"/>
  <c r="J134" i="8"/>
  <c r="D135" i="8"/>
  <c r="H135" i="8"/>
  <c r="E135" i="8"/>
  <c r="L135" i="8"/>
  <c r="F135" i="8"/>
  <c r="I135" i="8"/>
  <c r="J135" i="8"/>
  <c r="K135" i="8"/>
  <c r="D136" i="8"/>
  <c r="F136" i="8"/>
  <c r="E136" i="8"/>
  <c r="G136" i="8"/>
  <c r="K136" i="8"/>
  <c r="L136" i="8"/>
  <c r="D137" i="8"/>
  <c r="F137" i="8"/>
  <c r="E137" i="8"/>
  <c r="G137" i="8"/>
  <c r="H137" i="8"/>
  <c r="L137" i="8"/>
  <c r="D138" i="8"/>
  <c r="H138" i="8"/>
  <c r="E138" i="8"/>
  <c r="G138" i="8"/>
  <c r="F138" i="8"/>
  <c r="I138" i="8"/>
  <c r="D139" i="8"/>
  <c r="E139" i="8"/>
  <c r="K139" i="8"/>
  <c r="F139" i="8"/>
  <c r="G139" i="8"/>
  <c r="H139" i="8"/>
  <c r="I139" i="8"/>
  <c r="J139" i="8"/>
  <c r="D140" i="8"/>
  <c r="I140" i="8"/>
  <c r="E140" i="8"/>
  <c r="F140" i="8"/>
  <c r="G140" i="8"/>
  <c r="H140" i="8"/>
  <c r="J140" i="8"/>
  <c r="K140" i="8"/>
  <c r="L140" i="8"/>
  <c r="D141" i="8"/>
  <c r="I141" i="8"/>
  <c r="E141" i="8"/>
  <c r="G141" i="8"/>
  <c r="L141" i="8"/>
  <c r="D142" i="8"/>
  <c r="F142" i="8"/>
  <c r="E142" i="8"/>
  <c r="H142" i="8"/>
  <c r="I142" i="8"/>
  <c r="J142" i="8"/>
  <c r="D143" i="8"/>
  <c r="H143" i="8"/>
  <c r="E143" i="8"/>
  <c r="L143" i="8"/>
  <c r="F143" i="8"/>
  <c r="I143" i="8"/>
  <c r="J143" i="8"/>
  <c r="K143" i="8"/>
  <c r="D144" i="8"/>
  <c r="F144" i="8"/>
  <c r="E144" i="8"/>
  <c r="G144" i="8"/>
  <c r="K144" i="8"/>
  <c r="L144" i="8"/>
  <c r="D145" i="8"/>
  <c r="F145" i="8"/>
  <c r="E145" i="8"/>
  <c r="G145" i="8"/>
  <c r="H145" i="8"/>
  <c r="L145" i="8"/>
  <c r="D146" i="8"/>
  <c r="H146" i="8"/>
  <c r="E146" i="8"/>
  <c r="G146" i="8"/>
  <c r="F146" i="8"/>
  <c r="I146" i="8"/>
  <c r="D147" i="8"/>
  <c r="E147" i="8"/>
  <c r="K147" i="8"/>
  <c r="F147" i="8"/>
  <c r="G147" i="8"/>
  <c r="H147" i="8"/>
  <c r="I147" i="8"/>
  <c r="J147" i="8"/>
  <c r="D148" i="8"/>
  <c r="I148" i="8"/>
  <c r="E148" i="8"/>
  <c r="F148" i="8"/>
  <c r="G148" i="8"/>
  <c r="H148" i="8"/>
  <c r="J148" i="8"/>
  <c r="K148" i="8"/>
  <c r="L148" i="8"/>
  <c r="D149" i="8"/>
  <c r="I149" i="8"/>
  <c r="E149" i="8"/>
  <c r="G149" i="8"/>
  <c r="L149" i="8"/>
  <c r="D150" i="8"/>
  <c r="F150" i="8"/>
  <c r="E150" i="8"/>
  <c r="H150" i="8"/>
  <c r="I150" i="8"/>
  <c r="J150" i="8"/>
  <c r="D151" i="8"/>
  <c r="H151" i="8"/>
  <c r="E151" i="8"/>
  <c r="L151" i="8"/>
  <c r="F151" i="8"/>
  <c r="I151" i="8"/>
  <c r="J151" i="8"/>
  <c r="K151" i="8"/>
  <c r="D152" i="8"/>
  <c r="F152" i="8"/>
  <c r="E152" i="8"/>
  <c r="G152" i="8"/>
  <c r="K152" i="8"/>
  <c r="L152" i="8"/>
  <c r="D153" i="8"/>
  <c r="F153" i="8"/>
  <c r="E153" i="8"/>
  <c r="G153" i="8"/>
  <c r="H153" i="8"/>
  <c r="L153" i="8"/>
  <c r="D154" i="8"/>
  <c r="H154" i="8"/>
  <c r="E154" i="8"/>
  <c r="G154" i="8"/>
  <c r="F154" i="8"/>
  <c r="I154" i="8"/>
  <c r="D155" i="8"/>
  <c r="E155" i="8"/>
  <c r="K155" i="8"/>
  <c r="F155" i="8"/>
  <c r="G155" i="8"/>
  <c r="H155" i="8"/>
  <c r="I155" i="8"/>
  <c r="J155" i="8"/>
  <c r="D156" i="8"/>
  <c r="I156" i="8"/>
  <c r="E156" i="8"/>
  <c r="F156" i="8"/>
  <c r="G156" i="8"/>
  <c r="H156" i="8"/>
  <c r="J156" i="8"/>
  <c r="K156" i="8"/>
  <c r="L156" i="8"/>
  <c r="D157" i="8"/>
  <c r="I157" i="8"/>
  <c r="E157" i="8"/>
  <c r="G157" i="8"/>
  <c r="L157" i="8"/>
  <c r="D158" i="8"/>
  <c r="F158" i="8"/>
  <c r="E158" i="8"/>
  <c r="H158" i="8"/>
  <c r="I158" i="8"/>
  <c r="J158" i="8"/>
  <c r="D159" i="8"/>
  <c r="H159" i="8"/>
  <c r="E159" i="8"/>
  <c r="L159" i="8"/>
  <c r="F159" i="8"/>
  <c r="I159" i="8"/>
  <c r="J159" i="8"/>
  <c r="K159" i="8"/>
  <c r="D160" i="8"/>
  <c r="F160" i="8"/>
  <c r="E160" i="8"/>
  <c r="G160" i="8"/>
  <c r="K160" i="8"/>
  <c r="L160" i="8"/>
  <c r="D161" i="8"/>
  <c r="F161" i="8"/>
  <c r="E161" i="8"/>
  <c r="G161" i="8"/>
  <c r="L161" i="8"/>
  <c r="D162" i="8"/>
  <c r="H162" i="8"/>
  <c r="E162" i="8"/>
  <c r="G162" i="8"/>
  <c r="F162" i="8"/>
  <c r="I162" i="8"/>
  <c r="D163" i="8"/>
  <c r="E163" i="8"/>
  <c r="K163" i="8"/>
  <c r="F163" i="8"/>
  <c r="G163" i="8"/>
  <c r="H163" i="8"/>
  <c r="I163" i="8"/>
  <c r="J163" i="8"/>
  <c r="D164" i="8"/>
  <c r="I164" i="8"/>
  <c r="E164" i="8"/>
  <c r="F164" i="8"/>
  <c r="G164" i="8"/>
  <c r="H164" i="8"/>
  <c r="J164" i="8"/>
  <c r="K164" i="8"/>
  <c r="L164" i="8"/>
  <c r="D165" i="8"/>
  <c r="I165" i="8"/>
  <c r="E165" i="8"/>
  <c r="G165" i="8"/>
  <c r="L165" i="8"/>
  <c r="D166" i="8"/>
  <c r="F166" i="8"/>
  <c r="E166" i="8"/>
  <c r="K166" i="8"/>
  <c r="H166" i="8"/>
  <c r="I166" i="8"/>
  <c r="J166" i="8"/>
  <c r="D167" i="8"/>
  <c r="H167" i="8"/>
  <c r="E167" i="8"/>
  <c r="L167" i="8"/>
  <c r="F167" i="8"/>
  <c r="I167" i="8"/>
  <c r="J167" i="8"/>
  <c r="K167" i="8"/>
  <c r="D168" i="8"/>
  <c r="F168" i="8"/>
  <c r="E168" i="8"/>
  <c r="G168" i="8"/>
  <c r="K168" i="8"/>
  <c r="L168" i="8"/>
  <c r="D169" i="8"/>
  <c r="F169" i="8"/>
  <c r="E169" i="8"/>
  <c r="G169" i="8"/>
  <c r="D170" i="8"/>
  <c r="H170" i="8"/>
  <c r="E170" i="8"/>
  <c r="G170" i="8"/>
  <c r="F170" i="8"/>
  <c r="I170" i="8"/>
  <c r="D171" i="8"/>
  <c r="E171" i="8"/>
  <c r="K171" i="8"/>
  <c r="F171" i="8"/>
  <c r="G171" i="8"/>
  <c r="H171" i="8"/>
  <c r="I171" i="8"/>
  <c r="J171" i="8"/>
  <c r="D172" i="8"/>
  <c r="I172" i="8"/>
  <c r="E172" i="8"/>
  <c r="F172" i="8"/>
  <c r="G172" i="8"/>
  <c r="H172" i="8"/>
  <c r="J172" i="8"/>
  <c r="K172" i="8"/>
  <c r="L172" i="8"/>
  <c r="D173" i="8"/>
  <c r="J173" i="8"/>
  <c r="E173" i="8"/>
  <c r="G173" i="8"/>
  <c r="H173" i="8"/>
  <c r="I173" i="8"/>
  <c r="L173" i="8"/>
  <c r="D174" i="8"/>
  <c r="F174" i="8"/>
  <c r="E174" i="8"/>
  <c r="K174" i="8"/>
  <c r="H174" i="8"/>
  <c r="I174" i="8"/>
  <c r="J174" i="8"/>
  <c r="D175" i="8"/>
  <c r="H175" i="8"/>
  <c r="E175" i="8"/>
  <c r="L175" i="8"/>
  <c r="F175" i="8"/>
  <c r="I175" i="8"/>
  <c r="J175" i="8"/>
  <c r="K175" i="8"/>
  <c r="D176" i="8"/>
  <c r="F176" i="8"/>
  <c r="E176" i="8"/>
  <c r="G176" i="8"/>
  <c r="L176" i="8"/>
  <c r="D177" i="8"/>
  <c r="F177" i="8"/>
  <c r="E177" i="8"/>
  <c r="G177" i="8"/>
  <c r="D178" i="8"/>
  <c r="H178" i="8"/>
  <c r="E178" i="8"/>
  <c r="G178" i="8"/>
  <c r="F178" i="8"/>
  <c r="I178" i="8"/>
  <c r="D179" i="8"/>
  <c r="E179" i="8"/>
  <c r="K179" i="8"/>
  <c r="F179" i="8"/>
  <c r="G179" i="8"/>
  <c r="H179" i="8"/>
  <c r="I179" i="8"/>
  <c r="J179" i="8"/>
  <c r="D180" i="8"/>
  <c r="I180" i="8"/>
  <c r="E180" i="8"/>
  <c r="F180" i="8"/>
  <c r="G180" i="8"/>
  <c r="H180" i="8"/>
  <c r="J180" i="8"/>
  <c r="K180" i="8"/>
  <c r="L180" i="8"/>
  <c r="D181" i="8"/>
  <c r="J181" i="8"/>
  <c r="E181" i="8"/>
  <c r="G181" i="8"/>
  <c r="H181" i="8"/>
  <c r="I181" i="8"/>
  <c r="L181" i="8"/>
  <c r="D182" i="8"/>
  <c r="F182" i="8"/>
  <c r="E182" i="8"/>
  <c r="K182" i="8"/>
  <c r="H182" i="8"/>
  <c r="I182" i="8"/>
  <c r="J182" i="8"/>
  <c r="D183" i="8"/>
  <c r="H183" i="8"/>
  <c r="E183" i="8"/>
  <c r="L183" i="8"/>
  <c r="F183" i="8"/>
  <c r="I183" i="8"/>
  <c r="J183" i="8"/>
  <c r="K183" i="8"/>
  <c r="D184" i="8"/>
  <c r="F184" i="8"/>
  <c r="E184" i="8"/>
  <c r="G184" i="8"/>
  <c r="L184" i="8"/>
  <c r="D185" i="8"/>
  <c r="F185" i="8"/>
  <c r="E185" i="8"/>
  <c r="G185" i="8"/>
  <c r="D186" i="8"/>
  <c r="H186" i="8"/>
  <c r="E186" i="8"/>
  <c r="G186" i="8"/>
  <c r="F186" i="8"/>
  <c r="I186" i="8"/>
  <c r="D187" i="8"/>
  <c r="E187" i="8"/>
  <c r="K187" i="8"/>
  <c r="F187" i="8"/>
  <c r="G187" i="8"/>
  <c r="H187" i="8"/>
  <c r="I187" i="8"/>
  <c r="J187" i="8"/>
  <c r="D188" i="8"/>
  <c r="I188" i="8"/>
  <c r="E188" i="8"/>
  <c r="F188" i="8"/>
  <c r="G188" i="8"/>
  <c r="H188" i="8"/>
  <c r="J188" i="8"/>
  <c r="K188" i="8"/>
  <c r="L188" i="8"/>
  <c r="D189" i="8"/>
  <c r="J189" i="8"/>
  <c r="E189" i="8"/>
  <c r="G189" i="8"/>
  <c r="H189" i="8"/>
  <c r="I189" i="8"/>
  <c r="L189" i="8"/>
  <c r="D190" i="8"/>
  <c r="F190" i="8"/>
  <c r="E190" i="8"/>
  <c r="K190" i="8"/>
  <c r="H190" i="8"/>
  <c r="I190" i="8"/>
  <c r="J190" i="8"/>
  <c r="D191" i="8"/>
  <c r="H191" i="8"/>
  <c r="E191" i="8"/>
  <c r="L191" i="8"/>
  <c r="F191" i="8"/>
  <c r="I191" i="8"/>
  <c r="J191" i="8"/>
  <c r="K191" i="8"/>
  <c r="D192" i="8"/>
  <c r="F192" i="8"/>
  <c r="E192" i="8"/>
  <c r="G192" i="8"/>
  <c r="L192" i="8"/>
  <c r="D193" i="8"/>
  <c r="F193" i="8"/>
  <c r="E193" i="8"/>
  <c r="G193" i="8"/>
  <c r="D194" i="8"/>
  <c r="H194" i="8"/>
  <c r="E194" i="8"/>
  <c r="G194" i="8"/>
  <c r="F194" i="8"/>
  <c r="I194" i="8"/>
  <c r="D195" i="8"/>
  <c r="E195" i="8"/>
  <c r="K195" i="8"/>
  <c r="F195" i="8"/>
  <c r="G195" i="8"/>
  <c r="H195" i="8"/>
  <c r="I195" i="8"/>
  <c r="J195" i="8"/>
  <c r="D196" i="8"/>
  <c r="I196" i="8"/>
  <c r="E196" i="8"/>
  <c r="F196" i="8"/>
  <c r="G196" i="8"/>
  <c r="H196" i="8"/>
  <c r="J196" i="8"/>
  <c r="K196" i="8"/>
  <c r="L196" i="8"/>
  <c r="D197" i="8"/>
  <c r="J197" i="8"/>
  <c r="E197" i="8"/>
  <c r="G197" i="8"/>
  <c r="H197" i="8"/>
  <c r="I197" i="8"/>
  <c r="L197" i="8"/>
  <c r="D198" i="8"/>
  <c r="F198" i="8"/>
  <c r="E198" i="8"/>
  <c r="K198" i="8"/>
  <c r="H198" i="8"/>
  <c r="I198" i="8"/>
  <c r="J198" i="8"/>
  <c r="D199" i="8"/>
  <c r="H199" i="8"/>
  <c r="E199" i="8"/>
  <c r="L199" i="8"/>
  <c r="F199" i="8"/>
  <c r="I199" i="8"/>
  <c r="J199" i="8"/>
  <c r="K199" i="8"/>
  <c r="D200" i="8"/>
  <c r="F200" i="8"/>
  <c r="E200" i="8"/>
  <c r="G200" i="8"/>
  <c r="L200" i="8"/>
  <c r="D201" i="8"/>
  <c r="F201" i="8"/>
  <c r="E201" i="8"/>
  <c r="G201" i="8"/>
  <c r="D202" i="8"/>
  <c r="H202" i="8"/>
  <c r="E202" i="8"/>
  <c r="G202" i="8"/>
  <c r="F202" i="8"/>
  <c r="I202" i="8"/>
  <c r="D203" i="8"/>
  <c r="E203" i="8"/>
  <c r="K203" i="8"/>
  <c r="F203" i="8"/>
  <c r="G203" i="8"/>
  <c r="H203" i="8"/>
  <c r="I203" i="8"/>
  <c r="J203" i="8"/>
  <c r="D204" i="8"/>
  <c r="I204" i="8"/>
  <c r="E204" i="8"/>
  <c r="F204" i="8"/>
  <c r="G204" i="8"/>
  <c r="H204" i="8"/>
  <c r="J204" i="8"/>
  <c r="K204" i="8"/>
  <c r="L204" i="8"/>
  <c r="D205" i="8"/>
  <c r="J205" i="8"/>
  <c r="E205" i="8"/>
  <c r="G205" i="8"/>
  <c r="H205" i="8"/>
  <c r="I205" i="8"/>
  <c r="L205" i="8"/>
  <c r="D206" i="8"/>
  <c r="F206" i="8"/>
  <c r="E206" i="8"/>
  <c r="K206" i="8"/>
  <c r="H206" i="8"/>
  <c r="I206" i="8"/>
  <c r="J206" i="8"/>
  <c r="D207" i="8"/>
  <c r="H207" i="8"/>
  <c r="E207" i="8"/>
  <c r="L207" i="8"/>
  <c r="F207" i="8"/>
  <c r="I207" i="8"/>
  <c r="J207" i="8"/>
  <c r="K207" i="8"/>
  <c r="D208" i="8"/>
  <c r="F208" i="8"/>
  <c r="E208" i="8"/>
  <c r="G208" i="8"/>
  <c r="L208" i="8"/>
  <c r="D209" i="8"/>
  <c r="F209" i="8"/>
  <c r="E209" i="8"/>
  <c r="G209" i="8"/>
  <c r="D210" i="8"/>
  <c r="H210" i="8"/>
  <c r="E210" i="8"/>
  <c r="G210" i="8"/>
  <c r="F210" i="8"/>
  <c r="I210" i="8"/>
  <c r="D211" i="8"/>
  <c r="E211" i="8"/>
  <c r="K211" i="8"/>
  <c r="F211" i="8"/>
  <c r="G211" i="8"/>
  <c r="H211" i="8"/>
  <c r="I211" i="8"/>
  <c r="J211" i="8"/>
  <c r="D212" i="8"/>
  <c r="I212" i="8"/>
  <c r="E212" i="8"/>
  <c r="F212" i="8"/>
  <c r="G212" i="8"/>
  <c r="H212" i="8"/>
  <c r="J212" i="8"/>
  <c r="K212" i="8"/>
  <c r="L212" i="8"/>
  <c r="D213" i="8"/>
  <c r="J213" i="8"/>
  <c r="E213" i="8"/>
  <c r="G213" i="8"/>
  <c r="H213" i="8"/>
  <c r="I213" i="8"/>
  <c r="L213" i="8"/>
  <c r="D214" i="8"/>
  <c r="F214" i="8"/>
  <c r="E214" i="8"/>
  <c r="K214" i="8"/>
  <c r="H214" i="8"/>
  <c r="I214" i="8"/>
  <c r="J214" i="8"/>
  <c r="D215" i="8"/>
  <c r="H215" i="8"/>
  <c r="E215" i="8"/>
  <c r="L215" i="8"/>
  <c r="F215" i="8"/>
  <c r="I215" i="8"/>
  <c r="J215" i="8"/>
  <c r="K215" i="8"/>
  <c r="D216" i="8"/>
  <c r="F216" i="8"/>
  <c r="E216" i="8"/>
  <c r="G216" i="8"/>
  <c r="L216" i="8"/>
  <c r="D217" i="8"/>
  <c r="F217" i="8"/>
  <c r="E217" i="8"/>
  <c r="G217" i="8"/>
  <c r="D218" i="8"/>
  <c r="H218" i="8"/>
  <c r="E218" i="8"/>
  <c r="G218" i="8"/>
  <c r="F218" i="8"/>
  <c r="I218" i="8"/>
  <c r="D219" i="8"/>
  <c r="E219" i="8"/>
  <c r="K219" i="8"/>
  <c r="F219" i="8"/>
  <c r="G219" i="8"/>
  <c r="H219" i="8"/>
  <c r="I219" i="8"/>
  <c r="J219" i="8"/>
  <c r="D220" i="8"/>
  <c r="I220" i="8"/>
  <c r="E220" i="8"/>
  <c r="F220" i="8"/>
  <c r="G220" i="8"/>
  <c r="H220" i="8"/>
  <c r="J220" i="8"/>
  <c r="K220" i="8"/>
  <c r="L220" i="8"/>
  <c r="D221" i="8"/>
  <c r="J221" i="8"/>
  <c r="E221" i="8"/>
  <c r="G221" i="8"/>
  <c r="H221" i="8"/>
  <c r="I221" i="8"/>
  <c r="L221" i="8"/>
  <c r="D222" i="8"/>
  <c r="F222" i="8"/>
  <c r="E222" i="8"/>
  <c r="K222" i="8"/>
  <c r="H222" i="8"/>
  <c r="I222" i="8"/>
  <c r="J222" i="8"/>
  <c r="D223" i="8"/>
  <c r="H223" i="8"/>
  <c r="E223" i="8"/>
  <c r="L223" i="8"/>
  <c r="F223" i="8"/>
  <c r="I223" i="8"/>
  <c r="J223" i="8"/>
  <c r="K223" i="8"/>
  <c r="D224" i="8"/>
  <c r="F224" i="8"/>
  <c r="E224" i="8"/>
  <c r="G224" i="8"/>
  <c r="L224" i="8"/>
  <c r="D225" i="8"/>
  <c r="F225" i="8"/>
  <c r="E225" i="8"/>
  <c r="G225" i="8"/>
  <c r="D226" i="8"/>
  <c r="H226" i="8"/>
  <c r="E226" i="8"/>
  <c r="G226" i="8"/>
  <c r="F226" i="8"/>
  <c r="I226" i="8"/>
  <c r="D227" i="8"/>
  <c r="E227" i="8"/>
  <c r="K227" i="8"/>
  <c r="F227" i="8"/>
  <c r="G227" i="8"/>
  <c r="H227" i="8"/>
  <c r="I227" i="8"/>
  <c r="J227" i="8"/>
  <c r="D228" i="8"/>
  <c r="I228" i="8"/>
  <c r="E228" i="8"/>
  <c r="F228" i="8"/>
  <c r="G228" i="8"/>
  <c r="H228" i="8"/>
  <c r="J228" i="8"/>
  <c r="K228" i="8"/>
  <c r="L228" i="8"/>
  <c r="D229" i="8"/>
  <c r="J229" i="8"/>
  <c r="E229" i="8"/>
  <c r="G229" i="8"/>
  <c r="H229" i="8"/>
  <c r="I229" i="8"/>
  <c r="L229" i="8"/>
  <c r="D230" i="8"/>
  <c r="F230" i="8"/>
  <c r="E230" i="8"/>
  <c r="K230" i="8"/>
  <c r="H230" i="8"/>
  <c r="I230" i="8"/>
  <c r="J230" i="8"/>
  <c r="D231" i="8"/>
  <c r="H231" i="8"/>
  <c r="E231" i="8"/>
  <c r="L231" i="8"/>
  <c r="F231" i="8"/>
  <c r="I231" i="8"/>
  <c r="J231" i="8"/>
  <c r="K231" i="8"/>
  <c r="D232" i="8"/>
  <c r="F232" i="8"/>
  <c r="E232" i="8"/>
  <c r="G232" i="8"/>
  <c r="L232" i="8"/>
  <c r="D233" i="8"/>
  <c r="F233" i="8"/>
  <c r="E233" i="8"/>
  <c r="G233" i="8"/>
  <c r="D234" i="8"/>
  <c r="H234" i="8"/>
  <c r="E234" i="8"/>
  <c r="G234" i="8"/>
  <c r="F234" i="8"/>
  <c r="I234" i="8"/>
  <c r="D235" i="8"/>
  <c r="E235" i="8"/>
  <c r="K235" i="8"/>
  <c r="F235" i="8"/>
  <c r="G235" i="8"/>
  <c r="H235" i="8"/>
  <c r="I235" i="8"/>
  <c r="J235" i="8"/>
  <c r="D236" i="8"/>
  <c r="I236" i="8"/>
  <c r="E236" i="8"/>
  <c r="F236" i="8"/>
  <c r="G236" i="8"/>
  <c r="H236" i="8"/>
  <c r="J236" i="8"/>
  <c r="K236" i="8"/>
  <c r="L236" i="8"/>
  <c r="D237" i="8"/>
  <c r="J237" i="8"/>
  <c r="E237" i="8"/>
  <c r="G237" i="8"/>
  <c r="I237" i="8"/>
  <c r="L237" i="8"/>
  <c r="D238" i="8"/>
  <c r="F238" i="8"/>
  <c r="E238" i="8"/>
  <c r="K238" i="8"/>
  <c r="H238" i="8"/>
  <c r="I238" i="8"/>
  <c r="J238" i="8"/>
  <c r="D239" i="8"/>
  <c r="H239" i="8"/>
  <c r="E239" i="8"/>
  <c r="L239" i="8"/>
  <c r="F239" i="8"/>
  <c r="I239" i="8"/>
  <c r="J239" i="8"/>
  <c r="K239" i="8"/>
  <c r="D240" i="8"/>
  <c r="F240" i="8"/>
  <c r="E240" i="8"/>
  <c r="G240" i="8"/>
  <c r="L240" i="8"/>
  <c r="D241" i="8"/>
  <c r="F241" i="8"/>
  <c r="E241" i="8"/>
  <c r="G241" i="8"/>
  <c r="D242" i="8"/>
  <c r="H242" i="8"/>
  <c r="E242" i="8"/>
  <c r="G242" i="8"/>
  <c r="F242" i="8"/>
  <c r="I242" i="8"/>
  <c r="D243" i="8"/>
  <c r="E243" i="8"/>
  <c r="K243" i="8"/>
  <c r="F243" i="8"/>
  <c r="G243" i="8"/>
  <c r="H243" i="8"/>
  <c r="I243" i="8"/>
  <c r="J243" i="8"/>
  <c r="D244" i="8"/>
  <c r="I244" i="8"/>
  <c r="E244" i="8"/>
  <c r="F244" i="8"/>
  <c r="G244" i="8"/>
  <c r="H244" i="8"/>
  <c r="J244" i="8"/>
  <c r="K244" i="8"/>
  <c r="L244" i="8"/>
  <c r="D245" i="8"/>
  <c r="J245" i="8"/>
  <c r="E245" i="8"/>
  <c r="G245" i="8"/>
  <c r="I245" i="8"/>
  <c r="L245" i="8"/>
  <c r="D246" i="8"/>
  <c r="F246" i="8"/>
  <c r="E246" i="8"/>
  <c r="K246" i="8"/>
  <c r="H246" i="8"/>
  <c r="I246" i="8"/>
  <c r="J246" i="8"/>
  <c r="D247" i="8"/>
  <c r="H247" i="8"/>
  <c r="E247" i="8"/>
  <c r="L247" i="8"/>
  <c r="F247" i="8"/>
  <c r="I247" i="8"/>
  <c r="J247" i="8"/>
  <c r="K247" i="8"/>
  <c r="D248" i="8"/>
  <c r="F248" i="8"/>
  <c r="E248" i="8"/>
  <c r="G248" i="8"/>
  <c r="L248" i="8"/>
  <c r="D249" i="8"/>
  <c r="F249" i="8"/>
  <c r="E249" i="8"/>
  <c r="G249" i="8"/>
  <c r="H249" i="8"/>
  <c r="D250" i="8"/>
  <c r="H250" i="8"/>
  <c r="E250" i="8"/>
  <c r="G250" i="8"/>
  <c r="F250" i="8"/>
  <c r="I250" i="8"/>
  <c r="D251" i="8"/>
  <c r="E251" i="8"/>
  <c r="K251" i="8"/>
  <c r="F251" i="8"/>
  <c r="G251" i="8"/>
  <c r="H251" i="8"/>
  <c r="I251" i="8"/>
  <c r="J251" i="8"/>
  <c r="D252" i="8"/>
  <c r="I252" i="8"/>
  <c r="E252" i="8"/>
  <c r="F252" i="8"/>
  <c r="G252" i="8"/>
  <c r="H252" i="8"/>
  <c r="J252" i="8"/>
  <c r="K252" i="8"/>
  <c r="L252" i="8"/>
  <c r="D253" i="8"/>
  <c r="J253" i="8"/>
  <c r="E253" i="8"/>
  <c r="G253" i="8"/>
  <c r="I253" i="8"/>
  <c r="L253" i="8"/>
  <c r="D254" i="8"/>
  <c r="F254" i="8"/>
  <c r="E254" i="8"/>
  <c r="K254" i="8"/>
  <c r="H254" i="8"/>
  <c r="I254" i="8"/>
  <c r="J254" i="8"/>
  <c r="D255" i="8"/>
  <c r="H255" i="8"/>
  <c r="E255" i="8"/>
  <c r="L255" i="8"/>
  <c r="F255" i="8"/>
  <c r="I255" i="8"/>
  <c r="J255" i="8"/>
  <c r="K255" i="8"/>
  <c r="D256" i="8"/>
  <c r="F256" i="8"/>
  <c r="E256" i="8"/>
  <c r="G256" i="8"/>
  <c r="L256" i="8"/>
  <c r="D257" i="8"/>
  <c r="F257" i="8"/>
  <c r="E257" i="8"/>
  <c r="G257" i="8"/>
  <c r="H257" i="8"/>
  <c r="D258" i="8"/>
  <c r="H258" i="8"/>
  <c r="E258" i="8"/>
  <c r="G258" i="8"/>
  <c r="F258" i="8"/>
  <c r="I258" i="8"/>
  <c r="D259" i="8"/>
  <c r="E259" i="8"/>
  <c r="K259" i="8"/>
  <c r="F259" i="8"/>
  <c r="G259" i="8"/>
  <c r="H259" i="8"/>
  <c r="I259" i="8"/>
  <c r="J259" i="8"/>
  <c r="D260" i="8"/>
  <c r="I260" i="8"/>
  <c r="E260" i="8"/>
  <c r="F260" i="8"/>
  <c r="G260" i="8"/>
  <c r="H260" i="8"/>
  <c r="J260" i="8"/>
  <c r="K260" i="8"/>
  <c r="L260" i="8"/>
  <c r="D261" i="8"/>
  <c r="J261" i="8"/>
  <c r="E261" i="8"/>
  <c r="G261" i="8"/>
  <c r="I261" i="8"/>
  <c r="L261" i="8"/>
  <c r="D262" i="8"/>
  <c r="F262" i="8"/>
  <c r="E262" i="8"/>
  <c r="K262" i="8"/>
  <c r="H262" i="8"/>
  <c r="I262" i="8"/>
  <c r="J262" i="8"/>
  <c r="D263" i="8"/>
  <c r="H263" i="8"/>
  <c r="E263" i="8"/>
  <c r="L263" i="8"/>
  <c r="F263" i="8"/>
  <c r="I263" i="8"/>
  <c r="J263" i="8"/>
  <c r="K263" i="8"/>
  <c r="D264" i="8"/>
  <c r="F264" i="8"/>
  <c r="E264" i="8"/>
  <c r="G264" i="8"/>
  <c r="L264" i="8"/>
  <c r="D265" i="8"/>
  <c r="F265" i="8"/>
  <c r="E265" i="8"/>
  <c r="G265" i="8"/>
  <c r="H265" i="8"/>
  <c r="D266" i="8"/>
  <c r="H266" i="8"/>
  <c r="E266" i="8"/>
  <c r="G266" i="8"/>
  <c r="F266" i="8"/>
  <c r="I266" i="8"/>
  <c r="D267" i="8"/>
  <c r="E267" i="8"/>
  <c r="K267" i="8"/>
  <c r="F267" i="8"/>
  <c r="G267" i="8"/>
  <c r="H267" i="8"/>
  <c r="I267" i="8"/>
  <c r="J267" i="8"/>
  <c r="D268" i="8"/>
  <c r="I268" i="8"/>
  <c r="E268" i="8"/>
  <c r="F268" i="8"/>
  <c r="G268" i="8"/>
  <c r="H268" i="8"/>
  <c r="J268" i="8"/>
  <c r="K268" i="8"/>
  <c r="L268" i="8"/>
  <c r="D269" i="8"/>
  <c r="J269" i="8"/>
  <c r="E269" i="8"/>
  <c r="G269" i="8"/>
  <c r="I269" i="8"/>
  <c r="L269" i="8"/>
  <c r="D270" i="8"/>
  <c r="F270" i="8"/>
  <c r="E270" i="8"/>
  <c r="K270" i="8"/>
  <c r="I270" i="8"/>
  <c r="J270" i="8"/>
  <c r="D271" i="8"/>
  <c r="H271" i="8"/>
  <c r="E271" i="8"/>
  <c r="L271" i="8"/>
  <c r="F271" i="8"/>
  <c r="I271" i="8"/>
  <c r="J271" i="8"/>
  <c r="K271" i="8"/>
  <c r="D272" i="8"/>
  <c r="F272" i="8"/>
  <c r="E272" i="8"/>
  <c r="G272" i="8"/>
  <c r="L272" i="8"/>
  <c r="D273" i="8"/>
  <c r="F273" i="8"/>
  <c r="E273" i="8"/>
  <c r="G273" i="8"/>
  <c r="H273" i="8"/>
  <c r="D274" i="8"/>
  <c r="H274" i="8"/>
  <c r="E274" i="8"/>
  <c r="G274" i="8"/>
  <c r="F274" i="8"/>
  <c r="I274" i="8"/>
  <c r="D275" i="8"/>
  <c r="E275" i="8"/>
  <c r="K275" i="8"/>
  <c r="F275" i="8"/>
  <c r="G275" i="8"/>
  <c r="H275" i="8"/>
  <c r="I275" i="8"/>
  <c r="J275" i="8"/>
  <c r="D276" i="8"/>
  <c r="I276" i="8"/>
  <c r="E276" i="8"/>
  <c r="F276" i="8"/>
  <c r="G276" i="8"/>
  <c r="H276" i="8"/>
  <c r="J276" i="8"/>
  <c r="K276" i="8"/>
  <c r="L276" i="8"/>
  <c r="D277" i="8"/>
  <c r="J277" i="8"/>
  <c r="E277" i="8"/>
  <c r="G277" i="8"/>
  <c r="I277" i="8"/>
  <c r="L277" i="8"/>
  <c r="D278" i="8"/>
  <c r="F278" i="8"/>
  <c r="E278" i="8"/>
  <c r="K278" i="8"/>
  <c r="I278" i="8"/>
  <c r="J278" i="8"/>
  <c r="D279" i="8"/>
  <c r="H279" i="8"/>
  <c r="E279" i="8"/>
  <c r="L279" i="8"/>
  <c r="F279" i="8"/>
  <c r="I279" i="8"/>
  <c r="J279" i="8"/>
  <c r="K279" i="8"/>
  <c r="D280" i="8"/>
  <c r="F280" i="8"/>
  <c r="E280" i="8"/>
  <c r="G280" i="8"/>
  <c r="L280" i="8"/>
  <c r="D281" i="8"/>
  <c r="F281" i="8"/>
  <c r="E281" i="8"/>
  <c r="G281" i="8"/>
  <c r="H281" i="8"/>
  <c r="D282" i="8"/>
  <c r="H282" i="8"/>
  <c r="E282" i="8"/>
  <c r="G282" i="8"/>
  <c r="F282" i="8"/>
  <c r="I282" i="8"/>
  <c r="D283" i="8"/>
  <c r="E283" i="8"/>
  <c r="K283" i="8"/>
  <c r="F283" i="8"/>
  <c r="G283" i="8"/>
  <c r="H283" i="8"/>
  <c r="I283" i="8"/>
  <c r="J283" i="8"/>
  <c r="D284" i="8"/>
  <c r="I284" i="8"/>
  <c r="E284" i="8"/>
  <c r="F284" i="8"/>
  <c r="G284" i="8"/>
  <c r="H284" i="8"/>
  <c r="J284" i="8"/>
  <c r="K284" i="8"/>
  <c r="L284" i="8"/>
  <c r="D285" i="8"/>
  <c r="J285" i="8"/>
  <c r="E285" i="8"/>
  <c r="G285" i="8"/>
  <c r="I285" i="8"/>
  <c r="L285" i="8"/>
  <c r="D286" i="8"/>
  <c r="F286" i="8"/>
  <c r="E286" i="8"/>
  <c r="K286" i="8"/>
  <c r="I286" i="8"/>
  <c r="J286" i="8"/>
  <c r="D287" i="8"/>
  <c r="H287" i="8"/>
  <c r="E287" i="8"/>
  <c r="L287" i="8"/>
  <c r="F287" i="8"/>
  <c r="I287" i="8"/>
  <c r="J287" i="8"/>
  <c r="K287" i="8"/>
  <c r="D288" i="8"/>
  <c r="F288" i="8"/>
  <c r="E288" i="8"/>
  <c r="G288" i="8"/>
  <c r="L288" i="8"/>
  <c r="D289" i="8"/>
  <c r="F289" i="8"/>
  <c r="E289" i="8"/>
  <c r="G289" i="8"/>
  <c r="H289" i="8"/>
  <c r="D290" i="8"/>
  <c r="J290" i="8"/>
  <c r="E290" i="8"/>
  <c r="G290" i="8"/>
  <c r="F290" i="8"/>
  <c r="H290" i="8"/>
  <c r="I290" i="8"/>
  <c r="D291" i="8"/>
  <c r="E291" i="8"/>
  <c r="K291" i="8"/>
  <c r="F291" i="8"/>
  <c r="G291" i="8"/>
  <c r="H291" i="8"/>
  <c r="I291" i="8"/>
  <c r="J291" i="8"/>
  <c r="D292" i="8"/>
  <c r="I292" i="8"/>
  <c r="E292" i="8"/>
  <c r="F292" i="8"/>
  <c r="G292" i="8"/>
  <c r="H292" i="8"/>
  <c r="J292" i="8"/>
  <c r="K292" i="8"/>
  <c r="L292" i="8"/>
  <c r="D293" i="8"/>
  <c r="J293" i="8"/>
  <c r="E293" i="8"/>
  <c r="G293" i="8"/>
  <c r="I293" i="8"/>
  <c r="L293" i="8"/>
  <c r="D294" i="8"/>
  <c r="F294" i="8"/>
  <c r="E294" i="8"/>
  <c r="K294" i="8"/>
  <c r="I294" i="8"/>
  <c r="J294" i="8"/>
  <c r="D295" i="8"/>
  <c r="H295" i="8"/>
  <c r="E295" i="8"/>
  <c r="L295" i="8"/>
  <c r="F295" i="8"/>
  <c r="I295" i="8"/>
  <c r="J295" i="8"/>
  <c r="K295" i="8"/>
  <c r="D296" i="8"/>
  <c r="F296" i="8"/>
  <c r="E296" i="8"/>
  <c r="G296" i="8"/>
  <c r="L296" i="8"/>
  <c r="D297" i="8"/>
  <c r="F297" i="8"/>
  <c r="E297" i="8"/>
  <c r="G297" i="8"/>
  <c r="H297" i="8"/>
  <c r="D298" i="8"/>
  <c r="J298" i="8"/>
  <c r="E298" i="8"/>
  <c r="G298" i="8"/>
  <c r="F298" i="8"/>
  <c r="H298" i="8"/>
  <c r="I298" i="8"/>
  <c r="D299" i="8"/>
  <c r="E299" i="8"/>
  <c r="K299" i="8"/>
  <c r="F299" i="8"/>
  <c r="G299" i="8"/>
  <c r="H299" i="8"/>
  <c r="I299" i="8"/>
  <c r="J299" i="8"/>
  <c r="D300" i="8"/>
  <c r="I300" i="8"/>
  <c r="E300" i="8"/>
  <c r="F300" i="8"/>
  <c r="G300" i="8"/>
  <c r="H300" i="8"/>
  <c r="J300" i="8"/>
  <c r="K300" i="8"/>
  <c r="L300" i="8"/>
  <c r="D301" i="8"/>
  <c r="J301" i="8"/>
  <c r="E301" i="8"/>
  <c r="G301" i="8"/>
  <c r="I301" i="8"/>
  <c r="L301" i="8"/>
  <c r="D302" i="8"/>
  <c r="F302" i="8"/>
  <c r="E302" i="8"/>
  <c r="K302" i="8"/>
  <c r="I302" i="8"/>
  <c r="J302" i="8"/>
  <c r="D303" i="8"/>
  <c r="H303" i="8"/>
  <c r="E303" i="8"/>
  <c r="L303" i="8"/>
  <c r="F303" i="8"/>
  <c r="I303" i="8"/>
  <c r="J303" i="8"/>
  <c r="K303" i="8"/>
  <c r="D304" i="8"/>
  <c r="F304" i="8"/>
  <c r="E304" i="8"/>
  <c r="G304" i="8"/>
  <c r="L304" i="8"/>
  <c r="D305" i="8"/>
  <c r="F305" i="8"/>
  <c r="E305" i="8"/>
  <c r="G305" i="8"/>
  <c r="H305" i="8"/>
  <c r="D306" i="8"/>
  <c r="J306" i="8"/>
  <c r="E306" i="8"/>
  <c r="G306" i="8"/>
  <c r="F306" i="8"/>
  <c r="H306" i="8"/>
  <c r="I306" i="8"/>
  <c r="D307" i="8"/>
  <c r="E307" i="8"/>
  <c r="K307" i="8"/>
  <c r="F307" i="8"/>
  <c r="G307" i="8"/>
  <c r="H307" i="8"/>
  <c r="I307" i="8"/>
  <c r="J307" i="8"/>
  <c r="D308" i="8"/>
  <c r="I308" i="8"/>
  <c r="E308" i="8"/>
  <c r="F308" i="8"/>
  <c r="G308" i="8"/>
  <c r="H308" i="8"/>
  <c r="J308" i="8"/>
  <c r="K308" i="8"/>
  <c r="L308" i="8"/>
  <c r="D309" i="8"/>
  <c r="J309" i="8"/>
  <c r="E309" i="8"/>
  <c r="G309" i="8"/>
  <c r="I309" i="8"/>
  <c r="L309" i="8"/>
  <c r="D310" i="8"/>
  <c r="F310" i="8"/>
  <c r="E310" i="8"/>
  <c r="K310" i="8"/>
  <c r="I310" i="8"/>
  <c r="J310" i="8"/>
  <c r="D311" i="8"/>
  <c r="H311" i="8"/>
  <c r="E311" i="8"/>
  <c r="L311" i="8"/>
  <c r="F311" i="8"/>
  <c r="I311" i="8"/>
  <c r="J311" i="8"/>
  <c r="K311" i="8"/>
  <c r="D312" i="8"/>
  <c r="F312" i="8"/>
  <c r="E312" i="8"/>
  <c r="G312" i="8"/>
  <c r="L312" i="8"/>
  <c r="D313" i="8"/>
  <c r="F313" i="8"/>
  <c r="E313" i="8"/>
  <c r="G313" i="8"/>
  <c r="H313" i="8"/>
  <c r="D314" i="8"/>
  <c r="J314" i="8"/>
  <c r="E314" i="8"/>
  <c r="G314" i="8"/>
  <c r="F314" i="8"/>
  <c r="H314" i="8"/>
  <c r="I314" i="8"/>
  <c r="D315" i="8"/>
  <c r="E315" i="8"/>
  <c r="K315" i="8"/>
  <c r="F315" i="8"/>
  <c r="G315" i="8"/>
  <c r="H315" i="8"/>
  <c r="I315" i="8"/>
  <c r="J315" i="8"/>
  <c r="D316" i="8"/>
  <c r="I316" i="8"/>
  <c r="E316" i="8"/>
  <c r="F316" i="8"/>
  <c r="G316" i="8"/>
  <c r="H316" i="8"/>
  <c r="J316" i="8"/>
  <c r="K316" i="8"/>
  <c r="L316" i="8"/>
  <c r="D317" i="8"/>
  <c r="J317" i="8"/>
  <c r="E317" i="8"/>
  <c r="G317" i="8"/>
  <c r="I317" i="8"/>
  <c r="L317" i="8"/>
  <c r="D318" i="8"/>
  <c r="F318" i="8"/>
  <c r="E318" i="8"/>
  <c r="K318" i="8"/>
  <c r="I318" i="8"/>
  <c r="J318" i="8"/>
  <c r="D319" i="8"/>
  <c r="H319" i="8"/>
  <c r="E319" i="8"/>
  <c r="L319" i="8"/>
  <c r="F319" i="8"/>
  <c r="I319" i="8"/>
  <c r="J319" i="8"/>
  <c r="K319" i="8"/>
  <c r="D320" i="8"/>
  <c r="F320" i="8"/>
  <c r="E320" i="8"/>
  <c r="G320" i="8"/>
  <c r="L320" i="8"/>
  <c r="D321" i="8"/>
  <c r="F321" i="8"/>
  <c r="E321" i="8"/>
  <c r="G321" i="8"/>
  <c r="H321" i="8"/>
  <c r="D322" i="8"/>
  <c r="J322" i="8"/>
  <c r="E322" i="8"/>
  <c r="G322" i="8"/>
  <c r="F322" i="8"/>
  <c r="H322" i="8"/>
  <c r="I322" i="8"/>
  <c r="D323" i="8"/>
  <c r="E323" i="8"/>
  <c r="K323" i="8"/>
  <c r="F323" i="8"/>
  <c r="G323" i="8"/>
  <c r="H323" i="8"/>
  <c r="I323" i="8"/>
  <c r="J323" i="8"/>
  <c r="D324" i="8"/>
  <c r="I324" i="8"/>
  <c r="E324" i="8"/>
  <c r="F324" i="8"/>
  <c r="G324" i="8"/>
  <c r="H324" i="8"/>
  <c r="J324" i="8"/>
  <c r="K324" i="8"/>
  <c r="L324" i="8"/>
  <c r="D325" i="8"/>
  <c r="J325" i="8"/>
  <c r="E325" i="8"/>
  <c r="G325" i="8"/>
  <c r="I325" i="8"/>
  <c r="L325" i="8"/>
  <c r="D326" i="8"/>
  <c r="F326" i="8"/>
  <c r="E326" i="8"/>
  <c r="K326" i="8"/>
  <c r="I326" i="8"/>
  <c r="J326" i="8"/>
  <c r="D327" i="8"/>
  <c r="H327" i="8"/>
  <c r="E327" i="8"/>
  <c r="L327" i="8"/>
  <c r="F327" i="8"/>
  <c r="I327" i="8"/>
  <c r="J327" i="8"/>
  <c r="K327" i="8"/>
  <c r="D328" i="8"/>
  <c r="L328" i="8"/>
  <c r="E328" i="8"/>
  <c r="G328" i="8"/>
  <c r="D329" i="8"/>
  <c r="F329" i="8"/>
  <c r="E329" i="8"/>
  <c r="G329" i="8"/>
  <c r="H329" i="8"/>
  <c r="D330" i="8"/>
  <c r="J330" i="8"/>
  <c r="E330" i="8"/>
  <c r="G330" i="8"/>
  <c r="F330" i="8"/>
  <c r="H330" i="8"/>
  <c r="I330" i="8"/>
  <c r="D331" i="8"/>
  <c r="E331" i="8"/>
  <c r="K331" i="8"/>
  <c r="F331" i="8"/>
  <c r="G331" i="8"/>
  <c r="H331" i="8"/>
  <c r="I331" i="8"/>
  <c r="J331" i="8"/>
  <c r="D332" i="8"/>
  <c r="I332" i="8"/>
  <c r="E332" i="8"/>
  <c r="F332" i="8"/>
  <c r="G332" i="8"/>
  <c r="H332" i="8"/>
  <c r="J332" i="8"/>
  <c r="K332" i="8"/>
  <c r="L332" i="8"/>
  <c r="D333" i="8"/>
  <c r="J333" i="8"/>
  <c r="E333" i="8"/>
  <c r="G333" i="8"/>
  <c r="I333" i="8"/>
  <c r="D334" i="8"/>
  <c r="F334" i="8"/>
  <c r="E334" i="8"/>
  <c r="K334" i="8"/>
  <c r="I334" i="8"/>
  <c r="J334" i="8"/>
  <c r="G4" i="3"/>
  <c r="G5" i="3"/>
  <c r="G6" i="3"/>
  <c r="G7" i="3"/>
  <c r="A9" i="3"/>
  <c r="C9" i="3" s="1"/>
  <c r="B10" i="3"/>
  <c r="H15" i="3"/>
  <c r="C16" i="3"/>
  <c r="C15" i="3"/>
  <c r="D16" i="3"/>
  <c r="D15" i="3"/>
  <c r="E16" i="3"/>
  <c r="E15" i="3"/>
  <c r="F16" i="3"/>
  <c r="F15" i="3"/>
  <c r="G16" i="3"/>
  <c r="G15" i="3"/>
  <c r="H16" i="3"/>
  <c r="I16" i="3"/>
  <c r="I15" i="3"/>
  <c r="J16" i="3"/>
  <c r="J15" i="3"/>
  <c r="K16" i="3"/>
  <c r="K15" i="3"/>
  <c r="L16" i="3"/>
  <c r="L15" i="3"/>
  <c r="M16" i="3"/>
  <c r="M15" i="3"/>
  <c r="N16" i="3"/>
  <c r="N15" i="3"/>
  <c r="O16" i="3"/>
  <c r="O15" i="3"/>
  <c r="P16" i="3"/>
  <c r="P15" i="3"/>
  <c r="Q16" i="3"/>
  <c r="Q15" i="3"/>
  <c r="D21" i="3"/>
  <c r="I21" i="3" s="1"/>
  <c r="E21" i="3"/>
  <c r="D22" i="3"/>
  <c r="H22" i="3" s="1"/>
  <c r="E22" i="3"/>
  <c r="D23" i="3"/>
  <c r="L23" i="3" s="1"/>
  <c r="E23" i="3"/>
  <c r="G23" i="3"/>
  <c r="D24" i="3"/>
  <c r="F24" i="3" s="1"/>
  <c r="E24" i="3"/>
  <c r="G24" i="3"/>
  <c r="D25" i="3"/>
  <c r="L25" i="3" s="1"/>
  <c r="E25" i="3"/>
  <c r="G25" i="3"/>
  <c r="D26" i="3"/>
  <c r="E26" i="3"/>
  <c r="G26" i="3"/>
  <c r="D27" i="3"/>
  <c r="E27" i="3"/>
  <c r="G27" i="3"/>
  <c r="D28" i="3"/>
  <c r="I28" i="3" s="1"/>
  <c r="E28" i="3"/>
  <c r="G28" i="3"/>
  <c r="D29" i="3"/>
  <c r="K29" i="3" s="1"/>
  <c r="E29" i="3"/>
  <c r="D30" i="3"/>
  <c r="F30" i="3" s="1"/>
  <c r="E30" i="3"/>
  <c r="D31" i="3"/>
  <c r="F31" i="3" s="1"/>
  <c r="E31" i="3"/>
  <c r="G31" i="3"/>
  <c r="D32" i="3"/>
  <c r="E32" i="3"/>
  <c r="G32" i="3"/>
  <c r="D33" i="3"/>
  <c r="J33" i="3" s="1"/>
  <c r="E33" i="3"/>
  <c r="G33" i="3"/>
  <c r="D34" i="3"/>
  <c r="E34" i="3"/>
  <c r="G34" i="3"/>
  <c r="D35" i="3"/>
  <c r="F35" i="3" s="1"/>
  <c r="E35" i="3"/>
  <c r="G35" i="3"/>
  <c r="AI202" i="13"/>
  <c r="AH202" i="13"/>
  <c r="AJ202" i="13"/>
  <c r="AK202" i="13"/>
  <c r="AI186" i="13"/>
  <c r="AH186" i="13"/>
  <c r="AJ186" i="13"/>
  <c r="AK186" i="13"/>
  <c r="AI191" i="13"/>
  <c r="AJ191" i="13"/>
  <c r="AK191" i="13"/>
  <c r="AI187" i="13"/>
  <c r="AJ187" i="13"/>
  <c r="AK187" i="13"/>
  <c r="AI182" i="13"/>
  <c r="AJ182" i="13"/>
  <c r="AK182" i="13"/>
  <c r="AI200" i="13"/>
  <c r="AH200" i="13"/>
  <c r="AJ200" i="13"/>
  <c r="AK200" i="13"/>
  <c r="AI203" i="13"/>
  <c r="AJ203" i="13"/>
  <c r="AK203" i="13"/>
  <c r="AI183" i="13"/>
  <c r="AJ183" i="13"/>
  <c r="AK183" i="13"/>
  <c r="AI198" i="13"/>
  <c r="AH198" i="13"/>
  <c r="AJ198" i="13"/>
  <c r="AK198" i="13"/>
  <c r="AI194" i="13"/>
  <c r="AH194" i="13"/>
  <c r="AJ194" i="13"/>
  <c r="AK194" i="13"/>
  <c r="AI196" i="13"/>
  <c r="AJ196" i="13"/>
  <c r="AK196" i="13"/>
  <c r="AB201" i="13"/>
  <c r="AH199" i="13"/>
  <c r="AH195" i="13"/>
  <c r="Y201" i="13"/>
  <c r="AD201" i="13"/>
  <c r="AH197" i="13"/>
  <c r="AH185" i="13"/>
  <c r="AH190" i="13"/>
  <c r="AH192" i="13"/>
  <c r="AH181" i="13"/>
  <c r="AH193" i="13"/>
  <c r="M12" i="3"/>
  <c r="C12" i="3"/>
  <c r="L12" i="8"/>
  <c r="D12" i="8"/>
  <c r="K12" i="3"/>
  <c r="K13" i="3"/>
  <c r="J12" i="3"/>
  <c r="Q12" i="3"/>
  <c r="I12" i="3"/>
  <c r="P12" i="3"/>
  <c r="G12" i="3"/>
  <c r="G13" i="3"/>
  <c r="P12" i="8"/>
  <c r="H12" i="8"/>
  <c r="O12" i="3"/>
  <c r="N12" i="3"/>
  <c r="F12" i="3"/>
  <c r="E12" i="3"/>
  <c r="L12" i="3"/>
  <c r="D12" i="3"/>
  <c r="H325" i="8"/>
  <c r="H317" i="8"/>
  <c r="L313" i="8"/>
  <c r="K312" i="8"/>
  <c r="H309" i="8"/>
  <c r="L305" i="8"/>
  <c r="K304" i="8"/>
  <c r="H301" i="8"/>
  <c r="L297" i="8"/>
  <c r="K296" i="8"/>
  <c r="H293" i="8"/>
  <c r="L289" i="8"/>
  <c r="K288" i="8"/>
  <c r="H285" i="8"/>
  <c r="L281" i="8"/>
  <c r="K280" i="8"/>
  <c r="H277" i="8"/>
  <c r="L273" i="8"/>
  <c r="K272" i="8"/>
  <c r="H269" i="8"/>
  <c r="L265" i="8"/>
  <c r="K264" i="8"/>
  <c r="H261" i="8"/>
  <c r="L257" i="8"/>
  <c r="K256" i="8"/>
  <c r="H253" i="8"/>
  <c r="L249" i="8"/>
  <c r="K248" i="8"/>
  <c r="H245" i="8"/>
  <c r="L241" i="8"/>
  <c r="K240" i="8"/>
  <c r="H237" i="8"/>
  <c r="L233" i="8"/>
  <c r="K232" i="8"/>
  <c r="L225" i="8"/>
  <c r="K224" i="8"/>
  <c r="L217" i="8"/>
  <c r="K216" i="8"/>
  <c r="L209" i="8"/>
  <c r="K208" i="8"/>
  <c r="L201" i="8"/>
  <c r="K200" i="8"/>
  <c r="L193" i="8"/>
  <c r="K192" i="8"/>
  <c r="L185" i="8"/>
  <c r="K184" i="8"/>
  <c r="L177" i="8"/>
  <c r="K176" i="8"/>
  <c r="L169" i="8"/>
  <c r="H165" i="8"/>
  <c r="H157" i="8"/>
  <c r="H149" i="8"/>
  <c r="H141" i="8"/>
  <c r="I131" i="8"/>
  <c r="K123" i="8"/>
  <c r="K119" i="8"/>
  <c r="K116" i="8"/>
  <c r="G116" i="8"/>
  <c r="G112" i="8"/>
  <c r="K112" i="8"/>
  <c r="K93" i="8"/>
  <c r="L93" i="8"/>
  <c r="G89" i="8"/>
  <c r="L89" i="8"/>
  <c r="G76" i="8"/>
  <c r="K75" i="8"/>
  <c r="G48" i="8"/>
  <c r="K48" i="8"/>
  <c r="L48" i="8"/>
  <c r="G40" i="8"/>
  <c r="M12" i="8"/>
  <c r="E12" i="8"/>
  <c r="F341" i="5"/>
  <c r="H341" i="5"/>
  <c r="G341" i="5"/>
  <c r="I341" i="5"/>
  <c r="J341" i="5"/>
  <c r="G339" i="5"/>
  <c r="H339" i="5"/>
  <c r="F329" i="5"/>
  <c r="H329" i="5"/>
  <c r="G327" i="5"/>
  <c r="H327" i="5"/>
  <c r="G310" i="5"/>
  <c r="H310" i="5"/>
  <c r="I300" i="5"/>
  <c r="J300" i="5"/>
  <c r="F281" i="5"/>
  <c r="H281" i="5"/>
  <c r="G281" i="5"/>
  <c r="G271" i="5"/>
  <c r="H271" i="5"/>
  <c r="G246" i="5"/>
  <c r="H246" i="5"/>
  <c r="I236" i="5"/>
  <c r="J236" i="5"/>
  <c r="F217" i="5"/>
  <c r="H217" i="5"/>
  <c r="F201" i="5"/>
  <c r="H201" i="5"/>
  <c r="F185" i="5"/>
  <c r="H185" i="5"/>
  <c r="G185" i="5"/>
  <c r="I177" i="5"/>
  <c r="J177" i="5"/>
  <c r="G175" i="5"/>
  <c r="H175" i="5"/>
  <c r="I148" i="5"/>
  <c r="J148" i="5"/>
  <c r="I121" i="5"/>
  <c r="J121" i="5"/>
  <c r="F121" i="5"/>
  <c r="H121" i="5"/>
  <c r="G121" i="5"/>
  <c r="K31" i="3"/>
  <c r="K328" i="8"/>
  <c r="H12" i="3"/>
  <c r="H334" i="8"/>
  <c r="L322" i="8"/>
  <c r="K321" i="8"/>
  <c r="J320" i="8"/>
  <c r="H318" i="8"/>
  <c r="L314" i="8"/>
  <c r="K313" i="8"/>
  <c r="J312" i="8"/>
  <c r="H310" i="8"/>
  <c r="L306" i="8"/>
  <c r="K305" i="8"/>
  <c r="J304" i="8"/>
  <c r="H302" i="8"/>
  <c r="L298" i="8"/>
  <c r="K297" i="8"/>
  <c r="J296" i="8"/>
  <c r="H294" i="8"/>
  <c r="L290" i="8"/>
  <c r="K289" i="8"/>
  <c r="J288" i="8"/>
  <c r="H286" i="8"/>
  <c r="L282" i="8"/>
  <c r="K281" i="8"/>
  <c r="J280" i="8"/>
  <c r="H278" i="8"/>
  <c r="L274" i="8"/>
  <c r="K273" i="8"/>
  <c r="J272" i="8"/>
  <c r="H270" i="8"/>
  <c r="L266" i="8"/>
  <c r="K265" i="8"/>
  <c r="J264" i="8"/>
  <c r="L258" i="8"/>
  <c r="K257" i="8"/>
  <c r="J256" i="8"/>
  <c r="L250" i="8"/>
  <c r="K249" i="8"/>
  <c r="J248" i="8"/>
  <c r="L242" i="8"/>
  <c r="K241" i="8"/>
  <c r="J240" i="8"/>
  <c r="L234" i="8"/>
  <c r="K233" i="8"/>
  <c r="J232" i="8"/>
  <c r="L226" i="8"/>
  <c r="K225" i="8"/>
  <c r="J224" i="8"/>
  <c r="L218" i="8"/>
  <c r="K217" i="8"/>
  <c r="J216" i="8"/>
  <c r="L210" i="8"/>
  <c r="K209" i="8"/>
  <c r="J208" i="8"/>
  <c r="L202" i="8"/>
  <c r="K201" i="8"/>
  <c r="J200" i="8"/>
  <c r="L194" i="8"/>
  <c r="K193" i="8"/>
  <c r="J192" i="8"/>
  <c r="L186" i="8"/>
  <c r="K185" i="8"/>
  <c r="J184" i="8"/>
  <c r="L178" i="8"/>
  <c r="K177" i="8"/>
  <c r="J176" i="8"/>
  <c r="L170" i="8"/>
  <c r="K169" i="8"/>
  <c r="J168" i="8"/>
  <c r="L162" i="8"/>
  <c r="K161" i="8"/>
  <c r="J160" i="8"/>
  <c r="L154" i="8"/>
  <c r="K153" i="8"/>
  <c r="J152" i="8"/>
  <c r="L146" i="8"/>
  <c r="K145" i="8"/>
  <c r="J144" i="8"/>
  <c r="L138" i="8"/>
  <c r="K137" i="8"/>
  <c r="J136" i="8"/>
  <c r="K132" i="8"/>
  <c r="H131" i="8"/>
  <c r="K124" i="8"/>
  <c r="G124" i="8"/>
  <c r="G120" i="8"/>
  <c r="K120" i="8"/>
  <c r="L114" i="8"/>
  <c r="L110" i="8"/>
  <c r="I87" i="8"/>
  <c r="G81" i="8"/>
  <c r="G80" i="8"/>
  <c r="J75" i="8"/>
  <c r="F75" i="8"/>
  <c r="G68" i="8"/>
  <c r="G56" i="8"/>
  <c r="F47" i="8"/>
  <c r="J47" i="8"/>
  <c r="H42" i="8"/>
  <c r="I42" i="8"/>
  <c r="J42" i="8"/>
  <c r="F42" i="8"/>
  <c r="J39" i="8"/>
  <c r="G35" i="8"/>
  <c r="G302" i="5"/>
  <c r="H302" i="5"/>
  <c r="I292" i="5"/>
  <c r="J292" i="5"/>
  <c r="F273" i="5"/>
  <c r="H273" i="5"/>
  <c r="G273" i="5"/>
  <c r="G263" i="5"/>
  <c r="H263" i="5"/>
  <c r="G238" i="5"/>
  <c r="H238" i="5"/>
  <c r="I228" i="5"/>
  <c r="J228" i="5"/>
  <c r="F177" i="5"/>
  <c r="H177" i="5"/>
  <c r="G177" i="5"/>
  <c r="G167" i="5"/>
  <c r="H167" i="5"/>
  <c r="I140" i="5"/>
  <c r="J140" i="5"/>
  <c r="I113" i="5"/>
  <c r="J113" i="5"/>
  <c r="F113" i="5"/>
  <c r="H113" i="5"/>
  <c r="L329" i="8"/>
  <c r="K320" i="8"/>
  <c r="J31" i="3"/>
  <c r="H21" i="3"/>
  <c r="L330" i="8"/>
  <c r="K329" i="8"/>
  <c r="J328" i="8"/>
  <c r="H326" i="8"/>
  <c r="K33" i="3"/>
  <c r="G29" i="3"/>
  <c r="G21" i="3"/>
  <c r="G334" i="8"/>
  <c r="F333" i="8"/>
  <c r="L331" i="8"/>
  <c r="K330" i="8"/>
  <c r="J329" i="8"/>
  <c r="I328" i="8"/>
  <c r="G326" i="8"/>
  <c r="F325" i="8"/>
  <c r="L323" i="8"/>
  <c r="K322" i="8"/>
  <c r="J321" i="8"/>
  <c r="I320" i="8"/>
  <c r="G318" i="8"/>
  <c r="F317" i="8"/>
  <c r="L315" i="8"/>
  <c r="K314" i="8"/>
  <c r="J313" i="8"/>
  <c r="I312" i="8"/>
  <c r="G310" i="8"/>
  <c r="F309" i="8"/>
  <c r="L307" i="8"/>
  <c r="K306" i="8"/>
  <c r="J305" i="8"/>
  <c r="I304" i="8"/>
  <c r="G302" i="8"/>
  <c r="F301" i="8"/>
  <c r="L299" i="8"/>
  <c r="K298" i="8"/>
  <c r="J297" i="8"/>
  <c r="I296" i="8"/>
  <c r="G294" i="8"/>
  <c r="F293" i="8"/>
  <c r="L291" i="8"/>
  <c r="K290" i="8"/>
  <c r="J289" i="8"/>
  <c r="I288" i="8"/>
  <c r="G286" i="8"/>
  <c r="F285" i="8"/>
  <c r="L283" i="8"/>
  <c r="K282" i="8"/>
  <c r="J281" i="8"/>
  <c r="I280" i="8"/>
  <c r="G278" i="8"/>
  <c r="F277" i="8"/>
  <c r="L275" i="8"/>
  <c r="K274" i="8"/>
  <c r="J273" i="8"/>
  <c r="I272" i="8"/>
  <c r="G270" i="8"/>
  <c r="F269" i="8"/>
  <c r="L267" i="8"/>
  <c r="K266" i="8"/>
  <c r="J265" i="8"/>
  <c r="I264" i="8"/>
  <c r="G262" i="8"/>
  <c r="F261" i="8"/>
  <c r="L259" i="8"/>
  <c r="K258" i="8"/>
  <c r="J257" i="8"/>
  <c r="I256" i="8"/>
  <c r="G254" i="8"/>
  <c r="F253" i="8"/>
  <c r="L251" i="8"/>
  <c r="K250" i="8"/>
  <c r="J249" i="8"/>
  <c r="I248" i="8"/>
  <c r="G246" i="8"/>
  <c r="F245" i="8"/>
  <c r="L243" i="8"/>
  <c r="K242" i="8"/>
  <c r="J241" i="8"/>
  <c r="I240" i="8"/>
  <c r="G238" i="8"/>
  <c r="F237" i="8"/>
  <c r="L235" i="8"/>
  <c r="K234" i="8"/>
  <c r="J233" i="8"/>
  <c r="I232" i="8"/>
  <c r="G230" i="8"/>
  <c r="F229" i="8"/>
  <c r="L227" i="8"/>
  <c r="K226" i="8"/>
  <c r="J225" i="8"/>
  <c r="I224" i="8"/>
  <c r="G222" i="8"/>
  <c r="F221" i="8"/>
  <c r="L219" i="8"/>
  <c r="K218" i="8"/>
  <c r="J217" i="8"/>
  <c r="I216" i="8"/>
  <c r="G214" i="8"/>
  <c r="F213" i="8"/>
  <c r="L211" i="8"/>
  <c r="K210" i="8"/>
  <c r="J209" i="8"/>
  <c r="I208" i="8"/>
  <c r="G206" i="8"/>
  <c r="F205" i="8"/>
  <c r="L203" i="8"/>
  <c r="K202" i="8"/>
  <c r="J201" i="8"/>
  <c r="I200" i="8"/>
  <c r="G198" i="8"/>
  <c r="F197" i="8"/>
  <c r="L195" i="8"/>
  <c r="K194" i="8"/>
  <c r="J193" i="8"/>
  <c r="I192" i="8"/>
  <c r="G190" i="8"/>
  <c r="F189" i="8"/>
  <c r="L187" i="8"/>
  <c r="K186" i="8"/>
  <c r="J185" i="8"/>
  <c r="I184" i="8"/>
  <c r="G182" i="8"/>
  <c r="F181" i="8"/>
  <c r="L179" i="8"/>
  <c r="K178" i="8"/>
  <c r="J177" i="8"/>
  <c r="I176" i="8"/>
  <c r="G174" i="8"/>
  <c r="F173" i="8"/>
  <c r="L171" i="8"/>
  <c r="K170" i="8"/>
  <c r="J169" i="8"/>
  <c r="I168" i="8"/>
  <c r="G166" i="8"/>
  <c r="F165" i="8"/>
  <c r="L163" i="8"/>
  <c r="K162" i="8"/>
  <c r="J161" i="8"/>
  <c r="I160" i="8"/>
  <c r="G158" i="8"/>
  <c r="F157" i="8"/>
  <c r="L155" i="8"/>
  <c r="K154" i="8"/>
  <c r="J153" i="8"/>
  <c r="I152" i="8"/>
  <c r="G150" i="8"/>
  <c r="F149" i="8"/>
  <c r="L147" i="8"/>
  <c r="K146" i="8"/>
  <c r="J145" i="8"/>
  <c r="I144" i="8"/>
  <c r="G142" i="8"/>
  <c r="F141" i="8"/>
  <c r="L139" i="8"/>
  <c r="K138" i="8"/>
  <c r="J137" i="8"/>
  <c r="I136" i="8"/>
  <c r="G134" i="8"/>
  <c r="J132" i="8"/>
  <c r="G131" i="8"/>
  <c r="G128" i="8"/>
  <c r="K128" i="8"/>
  <c r="L122" i="8"/>
  <c r="L118" i="8"/>
  <c r="G117" i="8"/>
  <c r="K114" i="8"/>
  <c r="G113" i="8"/>
  <c r="K110" i="8"/>
  <c r="L108" i="8"/>
  <c r="J106" i="8"/>
  <c r="L104" i="8"/>
  <c r="J102" i="8"/>
  <c r="J100" i="8"/>
  <c r="J99" i="8"/>
  <c r="F99" i="8"/>
  <c r="H98" i="8"/>
  <c r="J96" i="8"/>
  <c r="F95" i="8"/>
  <c r="J95" i="8"/>
  <c r="K92" i="8"/>
  <c r="G92" i="8"/>
  <c r="G88" i="8"/>
  <c r="K88" i="8"/>
  <c r="G73" i="8"/>
  <c r="L73" i="8"/>
  <c r="G72" i="8"/>
  <c r="J67" i="8"/>
  <c r="J66" i="8"/>
  <c r="G65" i="8"/>
  <c r="G64" i="8"/>
  <c r="G43" i="8"/>
  <c r="K12" i="8"/>
  <c r="C12" i="8"/>
  <c r="F333" i="5"/>
  <c r="H333" i="5"/>
  <c r="I333" i="5"/>
  <c r="J333" i="5"/>
  <c r="G331" i="5"/>
  <c r="H331" i="5"/>
  <c r="F321" i="5"/>
  <c r="H321" i="5"/>
  <c r="G321" i="5"/>
  <c r="G319" i="5"/>
  <c r="H319" i="5"/>
  <c r="G294" i="5"/>
  <c r="H294" i="5"/>
  <c r="I284" i="5"/>
  <c r="J284" i="5"/>
  <c r="F265" i="5"/>
  <c r="H265" i="5"/>
  <c r="G265" i="5"/>
  <c r="I257" i="5"/>
  <c r="J257" i="5"/>
  <c r="G255" i="5"/>
  <c r="H255" i="5"/>
  <c r="G230" i="5"/>
  <c r="H230" i="5"/>
  <c r="I220" i="5"/>
  <c r="J220" i="5"/>
  <c r="I204" i="5"/>
  <c r="J204" i="5"/>
  <c r="I188" i="5"/>
  <c r="J188" i="5"/>
  <c r="F169" i="5"/>
  <c r="H169" i="5"/>
  <c r="G169" i="5"/>
  <c r="I161" i="5"/>
  <c r="J161" i="5"/>
  <c r="G159" i="5"/>
  <c r="H159" i="5"/>
  <c r="I132" i="5"/>
  <c r="J132" i="5"/>
  <c r="G111" i="5"/>
  <c r="I105" i="5"/>
  <c r="J105" i="5"/>
  <c r="F105" i="5"/>
  <c r="H105" i="5"/>
  <c r="G105" i="5"/>
  <c r="H333" i="8"/>
  <c r="L321" i="8"/>
  <c r="L33" i="3"/>
  <c r="G30" i="3"/>
  <c r="G22" i="3"/>
  <c r="I329" i="8"/>
  <c r="H328" i="8"/>
  <c r="G327" i="8"/>
  <c r="I321" i="8"/>
  <c r="H320" i="8"/>
  <c r="G319" i="8"/>
  <c r="I313" i="8"/>
  <c r="H312" i="8"/>
  <c r="G311" i="8"/>
  <c r="I305" i="8"/>
  <c r="H304" i="8"/>
  <c r="G303" i="8"/>
  <c r="I297" i="8"/>
  <c r="H296" i="8"/>
  <c r="G295" i="8"/>
  <c r="I289" i="8"/>
  <c r="H288" i="8"/>
  <c r="G287" i="8"/>
  <c r="J282" i="8"/>
  <c r="I281" i="8"/>
  <c r="H280" i="8"/>
  <c r="G279" i="8"/>
  <c r="J274" i="8"/>
  <c r="I273" i="8"/>
  <c r="H272" i="8"/>
  <c r="G271" i="8"/>
  <c r="J266" i="8"/>
  <c r="I265" i="8"/>
  <c r="H264" i="8"/>
  <c r="G263" i="8"/>
  <c r="J258" i="8"/>
  <c r="I257" i="8"/>
  <c r="H256" i="8"/>
  <c r="G255" i="8"/>
  <c r="J250" i="8"/>
  <c r="I249" i="8"/>
  <c r="H248" i="8"/>
  <c r="G247" i="8"/>
  <c r="J242" i="8"/>
  <c r="I241" i="8"/>
  <c r="H240" i="8"/>
  <c r="G239" i="8"/>
  <c r="J234" i="8"/>
  <c r="I233" i="8"/>
  <c r="H232" i="8"/>
  <c r="G231" i="8"/>
  <c r="J226" i="8"/>
  <c r="I225" i="8"/>
  <c r="H224" i="8"/>
  <c r="G223" i="8"/>
  <c r="J218" i="8"/>
  <c r="I217" i="8"/>
  <c r="H216" i="8"/>
  <c r="G215" i="8"/>
  <c r="J210" i="8"/>
  <c r="I209" i="8"/>
  <c r="H208" i="8"/>
  <c r="G207" i="8"/>
  <c r="J202" i="8"/>
  <c r="I201" i="8"/>
  <c r="H200" i="8"/>
  <c r="G199" i="8"/>
  <c r="J194" i="8"/>
  <c r="I193" i="8"/>
  <c r="H192" i="8"/>
  <c r="G191" i="8"/>
  <c r="J186" i="8"/>
  <c r="I185" i="8"/>
  <c r="H184" i="8"/>
  <c r="G183" i="8"/>
  <c r="J178" i="8"/>
  <c r="I177" i="8"/>
  <c r="H176" i="8"/>
  <c r="G175" i="8"/>
  <c r="J170" i="8"/>
  <c r="I169" i="8"/>
  <c r="H168" i="8"/>
  <c r="G167" i="8"/>
  <c r="J162" i="8"/>
  <c r="I161" i="8"/>
  <c r="H160" i="8"/>
  <c r="G159" i="8"/>
  <c r="J154" i="8"/>
  <c r="I153" i="8"/>
  <c r="H152" i="8"/>
  <c r="G151" i="8"/>
  <c r="J146" i="8"/>
  <c r="I145" i="8"/>
  <c r="H144" i="8"/>
  <c r="G143" i="8"/>
  <c r="J138" i="8"/>
  <c r="I137" i="8"/>
  <c r="H136" i="8"/>
  <c r="G135" i="8"/>
  <c r="L133" i="8"/>
  <c r="I132" i="8"/>
  <c r="G125" i="8"/>
  <c r="K122" i="8"/>
  <c r="G121" i="8"/>
  <c r="K118" i="8"/>
  <c r="L116" i="8"/>
  <c r="J114" i="8"/>
  <c r="L112" i="8"/>
  <c r="J110" i="8"/>
  <c r="J108" i="8"/>
  <c r="J107" i="8"/>
  <c r="F107" i="8"/>
  <c r="H106" i="8"/>
  <c r="J104" i="8"/>
  <c r="F103" i="8"/>
  <c r="J103" i="8"/>
  <c r="H102" i="8"/>
  <c r="I100" i="8"/>
  <c r="I96" i="8"/>
  <c r="K89" i="8"/>
  <c r="K85" i="8"/>
  <c r="L85" i="8"/>
  <c r="F63" i="8"/>
  <c r="J63" i="8"/>
  <c r="K63" i="8"/>
  <c r="J58" i="8"/>
  <c r="G51" i="8"/>
  <c r="L36" i="8"/>
  <c r="G36" i="8"/>
  <c r="G334" i="5"/>
  <c r="G311" i="5"/>
  <c r="H311" i="5"/>
  <c r="G286" i="5"/>
  <c r="H286" i="5"/>
  <c r="I276" i="5"/>
  <c r="J276" i="5"/>
  <c r="F257" i="5"/>
  <c r="H257" i="5"/>
  <c r="G247" i="5"/>
  <c r="H247" i="5"/>
  <c r="G222" i="5"/>
  <c r="H222" i="5"/>
  <c r="G207" i="5"/>
  <c r="H207" i="5"/>
  <c r="G191" i="5"/>
  <c r="H191" i="5"/>
  <c r="F161" i="5"/>
  <c r="H161" i="5"/>
  <c r="G161" i="5"/>
  <c r="G151" i="5"/>
  <c r="H151" i="5"/>
  <c r="I124" i="5"/>
  <c r="J124" i="5"/>
  <c r="G103" i="5"/>
  <c r="I97" i="5"/>
  <c r="J97" i="5"/>
  <c r="F97" i="5"/>
  <c r="H97" i="5"/>
  <c r="G13" i="5"/>
  <c r="G12" i="5"/>
  <c r="H241" i="8"/>
  <c r="H233" i="8"/>
  <c r="H225" i="8"/>
  <c r="H217" i="8"/>
  <c r="H209" i="8"/>
  <c r="H201" i="8"/>
  <c r="H193" i="8"/>
  <c r="H185" i="8"/>
  <c r="H177" i="8"/>
  <c r="H169" i="8"/>
  <c r="H161" i="8"/>
  <c r="J115" i="8"/>
  <c r="F115" i="8"/>
  <c r="H114" i="8"/>
  <c r="F111" i="8"/>
  <c r="J111" i="8"/>
  <c r="H110" i="8"/>
  <c r="I108" i="8"/>
  <c r="I104" i="8"/>
  <c r="I91" i="8"/>
  <c r="J91" i="8"/>
  <c r="F91" i="8"/>
  <c r="G59" i="8"/>
  <c r="K44" i="8"/>
  <c r="L44" i="8"/>
  <c r="G44" i="8"/>
  <c r="G28" i="8"/>
  <c r="Q12" i="8"/>
  <c r="I12" i="8"/>
  <c r="F325" i="5"/>
  <c r="H325" i="5"/>
  <c r="I325" i="5"/>
  <c r="J325" i="5"/>
  <c r="G323" i="5"/>
  <c r="H323" i="5"/>
  <c r="F313" i="5"/>
  <c r="H313" i="5"/>
  <c r="I305" i="5"/>
  <c r="J305" i="5"/>
  <c r="G303" i="5"/>
  <c r="H303" i="5"/>
  <c r="I268" i="5"/>
  <c r="J268" i="5"/>
  <c r="F249" i="5"/>
  <c r="H249" i="5"/>
  <c r="G249" i="5"/>
  <c r="I241" i="5"/>
  <c r="J241" i="5"/>
  <c r="G239" i="5"/>
  <c r="H239" i="5"/>
  <c r="F209" i="5"/>
  <c r="H209" i="5"/>
  <c r="F193" i="5"/>
  <c r="H193" i="5"/>
  <c r="G193" i="5"/>
  <c r="I180" i="5"/>
  <c r="J180" i="5"/>
  <c r="F153" i="5"/>
  <c r="H153" i="5"/>
  <c r="G153" i="5"/>
  <c r="I145" i="5"/>
  <c r="J145" i="5"/>
  <c r="G143" i="5"/>
  <c r="H143" i="5"/>
  <c r="I116" i="5"/>
  <c r="J116" i="5"/>
  <c r="L29" i="3"/>
  <c r="K28" i="3"/>
  <c r="L334" i="8"/>
  <c r="K333" i="8"/>
  <c r="L326" i="8"/>
  <c r="K325" i="8"/>
  <c r="L310" i="8"/>
  <c r="K309" i="8"/>
  <c r="L302" i="8"/>
  <c r="K301" i="8"/>
  <c r="L294" i="8"/>
  <c r="K293" i="8"/>
  <c r="L286" i="8"/>
  <c r="K285" i="8"/>
  <c r="L278" i="8"/>
  <c r="K277" i="8"/>
  <c r="L270" i="8"/>
  <c r="K269" i="8"/>
  <c r="L262" i="8"/>
  <c r="K261" i="8"/>
  <c r="L254" i="8"/>
  <c r="K253" i="8"/>
  <c r="L246" i="8"/>
  <c r="K245" i="8"/>
  <c r="L238" i="8"/>
  <c r="K237" i="8"/>
  <c r="L230" i="8"/>
  <c r="K229" i="8"/>
  <c r="L222" i="8"/>
  <c r="K221" i="8"/>
  <c r="L214" i="8"/>
  <c r="K213" i="8"/>
  <c r="L206" i="8"/>
  <c r="K205" i="8"/>
  <c r="L198" i="8"/>
  <c r="K197" i="8"/>
  <c r="L190" i="8"/>
  <c r="K189" i="8"/>
  <c r="L182" i="8"/>
  <c r="K181" i="8"/>
  <c r="L174" i="8"/>
  <c r="K173" i="8"/>
  <c r="L166" i="8"/>
  <c r="K165" i="8"/>
  <c r="L158" i="8"/>
  <c r="K157" i="8"/>
  <c r="L150" i="8"/>
  <c r="K149" i="8"/>
  <c r="L142" i="8"/>
  <c r="K141" i="8"/>
  <c r="L134" i="8"/>
  <c r="L131" i="8"/>
  <c r="J123" i="8"/>
  <c r="F123" i="8"/>
  <c r="H122" i="8"/>
  <c r="F119" i="8"/>
  <c r="J119" i="8"/>
  <c r="H118" i="8"/>
  <c r="I116" i="8"/>
  <c r="I112" i="8"/>
  <c r="H108" i="8"/>
  <c r="F106" i="8"/>
  <c r="H104" i="8"/>
  <c r="F102" i="8"/>
  <c r="K99" i="8"/>
  <c r="K95" i="8"/>
  <c r="F87" i="8"/>
  <c r="J87" i="8"/>
  <c r="G84" i="8"/>
  <c r="L75" i="8"/>
  <c r="G52" i="8"/>
  <c r="F23" i="8"/>
  <c r="K23" i="8"/>
  <c r="F305" i="5"/>
  <c r="H305" i="5"/>
  <c r="G295" i="5"/>
  <c r="H295" i="5"/>
  <c r="G270" i="5"/>
  <c r="H270" i="5"/>
  <c r="I260" i="5"/>
  <c r="J260" i="5"/>
  <c r="F241" i="5"/>
  <c r="H241" i="5"/>
  <c r="G241" i="5"/>
  <c r="G231" i="5"/>
  <c r="H231" i="5"/>
  <c r="I172" i="5"/>
  <c r="J172" i="5"/>
  <c r="F145" i="5"/>
  <c r="H145" i="5"/>
  <c r="G135" i="5"/>
  <c r="H135" i="5"/>
  <c r="I108" i="5"/>
  <c r="J108" i="5"/>
  <c r="M12" i="5"/>
  <c r="M13" i="5"/>
  <c r="L333" i="8"/>
  <c r="L21" i="3"/>
  <c r="F328" i="8"/>
  <c r="L318" i="8"/>
  <c r="K317" i="8"/>
  <c r="J165" i="8"/>
  <c r="K158" i="8"/>
  <c r="J157" i="8"/>
  <c r="K150" i="8"/>
  <c r="J149" i="8"/>
  <c r="K142" i="8"/>
  <c r="J141" i="8"/>
  <c r="K134" i="8"/>
  <c r="F127" i="8"/>
  <c r="J127" i="8"/>
  <c r="L115" i="8"/>
  <c r="F114" i="8"/>
  <c r="K113" i="8"/>
  <c r="L111" i="8"/>
  <c r="F110" i="8"/>
  <c r="K109" i="8"/>
  <c r="K107" i="8"/>
  <c r="K103" i="8"/>
  <c r="K100" i="8"/>
  <c r="G100" i="8"/>
  <c r="G96" i="8"/>
  <c r="K96" i="8"/>
  <c r="G93" i="8"/>
  <c r="L92" i="8"/>
  <c r="H90" i="8"/>
  <c r="I90" i="8"/>
  <c r="L88" i="8"/>
  <c r="F82" i="8"/>
  <c r="H75" i="8"/>
  <c r="L63" i="8"/>
  <c r="K60" i="8"/>
  <c r="L60" i="8"/>
  <c r="G60" i="8"/>
  <c r="K42" i="8"/>
  <c r="H39" i="8"/>
  <c r="G32" i="8"/>
  <c r="G24" i="8"/>
  <c r="K24" i="8"/>
  <c r="O12" i="8"/>
  <c r="G12" i="8"/>
  <c r="F337" i="5"/>
  <c r="H337" i="5"/>
  <c r="G335" i="5"/>
  <c r="H335" i="5"/>
  <c r="I324" i="5"/>
  <c r="J324" i="5"/>
  <c r="I316" i="5"/>
  <c r="J316" i="5"/>
  <c r="F297" i="5"/>
  <c r="H297" i="5"/>
  <c r="G297" i="5"/>
  <c r="G287" i="5"/>
  <c r="H287" i="5"/>
  <c r="I252" i="5"/>
  <c r="J252" i="5"/>
  <c r="F233" i="5"/>
  <c r="H233" i="5"/>
  <c r="G223" i="5"/>
  <c r="H223" i="5"/>
  <c r="I212" i="5"/>
  <c r="J212" i="5"/>
  <c r="I196" i="5"/>
  <c r="J196" i="5"/>
  <c r="I164" i="5"/>
  <c r="J164" i="5"/>
  <c r="F137" i="5"/>
  <c r="H137" i="5"/>
  <c r="G137" i="5"/>
  <c r="G127" i="5"/>
  <c r="H127" i="5"/>
  <c r="I100" i="5"/>
  <c r="J100" i="5"/>
  <c r="L13" i="5"/>
  <c r="L12" i="5"/>
  <c r="D13" i="5"/>
  <c r="D12" i="5"/>
  <c r="J131" i="8"/>
  <c r="L123" i="8"/>
  <c r="L119" i="8"/>
  <c r="K117" i="8"/>
  <c r="K115" i="8"/>
  <c r="K108" i="8"/>
  <c r="G108" i="8"/>
  <c r="G104" i="8"/>
  <c r="K104" i="8"/>
  <c r="L91" i="8"/>
  <c r="L87" i="8"/>
  <c r="G75" i="8"/>
  <c r="I329" i="5"/>
  <c r="J329" i="5"/>
  <c r="G318" i="5"/>
  <c r="H318" i="5"/>
  <c r="I308" i="5"/>
  <c r="J308" i="5"/>
  <c r="F289" i="5"/>
  <c r="H289" i="5"/>
  <c r="I281" i="5"/>
  <c r="J281" i="5"/>
  <c r="G279" i="5"/>
  <c r="H279" i="5"/>
  <c r="G254" i="5"/>
  <c r="H254" i="5"/>
  <c r="I244" i="5"/>
  <c r="J244" i="5"/>
  <c r="F225" i="5"/>
  <c r="H225" i="5"/>
  <c r="I217" i="5"/>
  <c r="J217" i="5"/>
  <c r="G215" i="5"/>
  <c r="H215" i="5"/>
  <c r="I201" i="5"/>
  <c r="J201" i="5"/>
  <c r="G199" i="5"/>
  <c r="H199" i="5"/>
  <c r="I185" i="5"/>
  <c r="J185" i="5"/>
  <c r="G183" i="5"/>
  <c r="H183" i="5"/>
  <c r="I156" i="5"/>
  <c r="J156" i="5"/>
  <c r="I129" i="5"/>
  <c r="J129" i="5"/>
  <c r="F129" i="5"/>
  <c r="H129" i="5"/>
  <c r="G27" i="8"/>
  <c r="F278" i="5"/>
  <c r="F262" i="5"/>
  <c r="I69" i="5"/>
  <c r="J69" i="5" s="1"/>
  <c r="G54" i="5"/>
  <c r="I127" i="15"/>
  <c r="J127" i="15"/>
  <c r="F127" i="15"/>
  <c r="K120" i="15"/>
  <c r="L120" i="15"/>
  <c r="G120" i="15"/>
  <c r="K115" i="15"/>
  <c r="F115" i="15"/>
  <c r="I115" i="15"/>
  <c r="J115" i="15"/>
  <c r="L100" i="15"/>
  <c r="G100" i="15"/>
  <c r="K100" i="15"/>
  <c r="L95" i="15"/>
  <c r="I63" i="15"/>
  <c r="J63" i="15"/>
  <c r="F63" i="15"/>
  <c r="G52" i="15"/>
  <c r="P12" i="15"/>
  <c r="P13" i="15"/>
  <c r="H12" i="15"/>
  <c r="H13" i="15"/>
  <c r="L41" i="8"/>
  <c r="G180" i="5"/>
  <c r="G172" i="5"/>
  <c r="G164" i="5"/>
  <c r="G156" i="5"/>
  <c r="G148" i="5"/>
  <c r="G140" i="5"/>
  <c r="G132" i="5"/>
  <c r="G124" i="5"/>
  <c r="G116" i="5"/>
  <c r="G108" i="5"/>
  <c r="G100" i="5"/>
  <c r="I98" i="5"/>
  <c r="J98" i="5"/>
  <c r="G91" i="5"/>
  <c r="G89" i="5"/>
  <c r="F67" i="5"/>
  <c r="G45" i="5"/>
  <c r="F12" i="5"/>
  <c r="K161" i="15"/>
  <c r="H161" i="15"/>
  <c r="K153" i="15"/>
  <c r="H153" i="15"/>
  <c r="K145" i="15"/>
  <c r="H145" i="15"/>
  <c r="K137" i="15"/>
  <c r="H137" i="15"/>
  <c r="K128" i="15"/>
  <c r="L128" i="15"/>
  <c r="G128" i="15"/>
  <c r="K123" i="15"/>
  <c r="F123" i="15"/>
  <c r="I123" i="15"/>
  <c r="J123" i="15"/>
  <c r="L108" i="15"/>
  <c r="G108" i="15"/>
  <c r="K108" i="15"/>
  <c r="L103" i="15"/>
  <c r="L83" i="15"/>
  <c r="G64" i="15"/>
  <c r="L60" i="15"/>
  <c r="G60" i="15"/>
  <c r="K60" i="15"/>
  <c r="O12" i="15"/>
  <c r="O13" i="15"/>
  <c r="G12" i="15"/>
  <c r="G13" i="15"/>
  <c r="K164" i="14"/>
  <c r="J147" i="14"/>
  <c r="I317" i="5"/>
  <c r="J317" i="5"/>
  <c r="I309" i="5"/>
  <c r="J309" i="5"/>
  <c r="I301" i="5"/>
  <c r="J301" i="5"/>
  <c r="I293" i="5"/>
  <c r="J293" i="5"/>
  <c r="I285" i="5"/>
  <c r="J285" i="5"/>
  <c r="I277" i="5"/>
  <c r="J277" i="5"/>
  <c r="I269" i="5"/>
  <c r="J269" i="5"/>
  <c r="I261" i="5"/>
  <c r="J261" i="5"/>
  <c r="I253" i="5"/>
  <c r="J253" i="5"/>
  <c r="I245" i="5"/>
  <c r="J245" i="5"/>
  <c r="I237" i="5"/>
  <c r="J237" i="5"/>
  <c r="I229" i="5"/>
  <c r="J229" i="5"/>
  <c r="I221" i="5"/>
  <c r="J221" i="5"/>
  <c r="I213" i="5"/>
  <c r="J213" i="5"/>
  <c r="I205" i="5"/>
  <c r="J205" i="5"/>
  <c r="I197" i="5"/>
  <c r="J197" i="5"/>
  <c r="I189" i="5"/>
  <c r="J189" i="5"/>
  <c r="I181" i="5"/>
  <c r="J181" i="5"/>
  <c r="I173" i="5"/>
  <c r="J173" i="5"/>
  <c r="I165" i="5"/>
  <c r="J165" i="5"/>
  <c r="I157" i="5"/>
  <c r="J157" i="5"/>
  <c r="I149" i="5"/>
  <c r="J149" i="5"/>
  <c r="I141" i="5"/>
  <c r="J141" i="5"/>
  <c r="I133" i="5"/>
  <c r="J133" i="5"/>
  <c r="G69" i="5"/>
  <c r="I54" i="5"/>
  <c r="J54" i="5" s="1"/>
  <c r="L168" i="15"/>
  <c r="G168" i="15"/>
  <c r="L163" i="15"/>
  <c r="L160" i="15"/>
  <c r="G160" i="15"/>
  <c r="L155" i="15"/>
  <c r="L152" i="15"/>
  <c r="G152" i="15"/>
  <c r="L147" i="15"/>
  <c r="L144" i="15"/>
  <c r="G144" i="15"/>
  <c r="L139" i="15"/>
  <c r="L136" i="15"/>
  <c r="G136" i="15"/>
  <c r="L131" i="15"/>
  <c r="L116" i="15"/>
  <c r="G116" i="15"/>
  <c r="K116" i="15"/>
  <c r="L111" i="15"/>
  <c r="L91" i="15"/>
  <c r="K72" i="15"/>
  <c r="L72" i="15"/>
  <c r="G72" i="15"/>
  <c r="K67" i="15"/>
  <c r="F67" i="15"/>
  <c r="I67" i="15"/>
  <c r="J67" i="15"/>
  <c r="N12" i="15"/>
  <c r="N13" i="15"/>
  <c r="F12" i="15"/>
  <c r="F13" i="15"/>
  <c r="K160" i="14"/>
  <c r="K153" i="14"/>
  <c r="K163" i="15"/>
  <c r="K162" i="15"/>
  <c r="L161" i="15"/>
  <c r="K159" i="15"/>
  <c r="K155" i="15"/>
  <c r="K154" i="15"/>
  <c r="L153" i="15"/>
  <c r="K151" i="15"/>
  <c r="K147" i="15"/>
  <c r="K146" i="15"/>
  <c r="L145" i="15"/>
  <c r="K143" i="15"/>
  <c r="K139" i="15"/>
  <c r="K138" i="15"/>
  <c r="L137" i="15"/>
  <c r="K135" i="15"/>
  <c r="K131" i="15"/>
  <c r="K130" i="15"/>
  <c r="L124" i="15"/>
  <c r="G124" i="15"/>
  <c r="K124" i="15"/>
  <c r="K95" i="15"/>
  <c r="I87" i="15"/>
  <c r="J87" i="15"/>
  <c r="F87" i="15"/>
  <c r="L80" i="15"/>
  <c r="G80" i="15"/>
  <c r="K75" i="15"/>
  <c r="I75" i="15"/>
  <c r="J75" i="15"/>
  <c r="M12" i="15"/>
  <c r="M13" i="15"/>
  <c r="E12" i="15"/>
  <c r="E13" i="15"/>
  <c r="J163" i="14"/>
  <c r="J34" i="8"/>
  <c r="I339" i="5"/>
  <c r="J339" i="5"/>
  <c r="I331" i="5"/>
  <c r="J331" i="5"/>
  <c r="I323" i="5"/>
  <c r="J323" i="5"/>
  <c r="G317" i="5"/>
  <c r="I315" i="5"/>
  <c r="J315" i="5"/>
  <c r="G309" i="5"/>
  <c r="I307" i="5"/>
  <c r="J307" i="5"/>
  <c r="G301" i="5"/>
  <c r="I299" i="5"/>
  <c r="J299" i="5"/>
  <c r="G293" i="5"/>
  <c r="I291" i="5"/>
  <c r="J291" i="5"/>
  <c r="G285" i="5"/>
  <c r="I283" i="5"/>
  <c r="J283" i="5"/>
  <c r="G277" i="5"/>
  <c r="I275" i="5"/>
  <c r="J275" i="5"/>
  <c r="G269" i="5"/>
  <c r="I267" i="5"/>
  <c r="J267" i="5"/>
  <c r="G261" i="5"/>
  <c r="I259" i="5"/>
  <c r="J259" i="5"/>
  <c r="G253" i="5"/>
  <c r="I251" i="5"/>
  <c r="J251" i="5"/>
  <c r="G245" i="5"/>
  <c r="I243" i="5"/>
  <c r="J243" i="5"/>
  <c r="G237" i="5"/>
  <c r="I235" i="5"/>
  <c r="J235" i="5"/>
  <c r="G229" i="5"/>
  <c r="I227" i="5"/>
  <c r="J227" i="5"/>
  <c r="G221" i="5"/>
  <c r="I219" i="5"/>
  <c r="J219" i="5"/>
  <c r="G213" i="5"/>
  <c r="I211" i="5"/>
  <c r="J211" i="5"/>
  <c r="G205" i="5"/>
  <c r="I203" i="5"/>
  <c r="J203" i="5"/>
  <c r="G197" i="5"/>
  <c r="I195" i="5"/>
  <c r="J195" i="5"/>
  <c r="G189" i="5"/>
  <c r="I187" i="5"/>
  <c r="J187" i="5"/>
  <c r="G181" i="5"/>
  <c r="I179" i="5"/>
  <c r="J179" i="5"/>
  <c r="G173" i="5"/>
  <c r="I171" i="5"/>
  <c r="J171" i="5"/>
  <c r="G165" i="5"/>
  <c r="I163" i="5"/>
  <c r="J163" i="5"/>
  <c r="G157" i="5"/>
  <c r="I155" i="5"/>
  <c r="J155" i="5"/>
  <c r="G149" i="5"/>
  <c r="I147" i="5"/>
  <c r="J147" i="5"/>
  <c r="G141" i="5"/>
  <c r="I139" i="5"/>
  <c r="J139" i="5"/>
  <c r="G133" i="5"/>
  <c r="I131" i="5"/>
  <c r="J131" i="5"/>
  <c r="G125" i="5"/>
  <c r="I123" i="5"/>
  <c r="J123" i="5"/>
  <c r="G117" i="5"/>
  <c r="I115" i="5"/>
  <c r="J115" i="5"/>
  <c r="G109" i="5"/>
  <c r="I107" i="5"/>
  <c r="J107" i="5"/>
  <c r="G101" i="5"/>
  <c r="I99" i="5"/>
  <c r="J99" i="5"/>
  <c r="I92" i="5"/>
  <c r="J92" i="5"/>
  <c r="G86" i="5"/>
  <c r="I81" i="5"/>
  <c r="J81" i="5" s="1"/>
  <c r="K13" i="5"/>
  <c r="I167" i="15"/>
  <c r="F167" i="15"/>
  <c r="I159" i="15"/>
  <c r="F159" i="15"/>
  <c r="I151" i="15"/>
  <c r="F151" i="15"/>
  <c r="I143" i="15"/>
  <c r="F143" i="15"/>
  <c r="I135" i="15"/>
  <c r="F135" i="15"/>
  <c r="L127" i="15"/>
  <c r="I95" i="15"/>
  <c r="J95" i="15"/>
  <c r="F95" i="15"/>
  <c r="K88" i="15"/>
  <c r="L88" i="15"/>
  <c r="G88" i="15"/>
  <c r="J83" i="15"/>
  <c r="G68" i="15"/>
  <c r="H51" i="15"/>
  <c r="L12" i="15"/>
  <c r="L13" i="15"/>
  <c r="D12" i="15"/>
  <c r="D13" i="15"/>
  <c r="J12" i="11"/>
  <c r="K159" i="14"/>
  <c r="L53" i="8"/>
  <c r="L29" i="8"/>
  <c r="L21" i="8"/>
  <c r="G336" i="5"/>
  <c r="G328" i="5"/>
  <c r="G320" i="5"/>
  <c r="H315" i="5"/>
  <c r="G312" i="5"/>
  <c r="H307" i="5"/>
  <c r="G304" i="5"/>
  <c r="H299" i="5"/>
  <c r="G296" i="5"/>
  <c r="H291" i="5"/>
  <c r="G288" i="5"/>
  <c r="H283" i="5"/>
  <c r="G280" i="5"/>
  <c r="H275" i="5"/>
  <c r="G272" i="5"/>
  <c r="H267" i="5"/>
  <c r="G264" i="5"/>
  <c r="H259" i="5"/>
  <c r="G256" i="5"/>
  <c r="H251" i="5"/>
  <c r="G248" i="5"/>
  <c r="H243" i="5"/>
  <c r="G240" i="5"/>
  <c r="H235" i="5"/>
  <c r="G232" i="5"/>
  <c r="H227" i="5"/>
  <c r="G224" i="5"/>
  <c r="H219" i="5"/>
  <c r="G216" i="5"/>
  <c r="H211" i="5"/>
  <c r="G208" i="5"/>
  <c r="H203" i="5"/>
  <c r="G200" i="5"/>
  <c r="H195" i="5"/>
  <c r="G192" i="5"/>
  <c r="H187" i="5"/>
  <c r="G184" i="5"/>
  <c r="H179" i="5"/>
  <c r="G176" i="5"/>
  <c r="H171" i="5"/>
  <c r="G168" i="5"/>
  <c r="H163" i="5"/>
  <c r="G160" i="5"/>
  <c r="H155" i="5"/>
  <c r="G152" i="5"/>
  <c r="H147" i="5"/>
  <c r="G144" i="5"/>
  <c r="H139" i="5"/>
  <c r="G136" i="5"/>
  <c r="H131" i="5"/>
  <c r="G128" i="5"/>
  <c r="H123" i="5"/>
  <c r="G120" i="5"/>
  <c r="H115" i="5"/>
  <c r="G112" i="5"/>
  <c r="H107" i="5"/>
  <c r="G104" i="5"/>
  <c r="H99" i="5"/>
  <c r="G96" i="5"/>
  <c r="H92" i="5"/>
  <c r="G90" i="5"/>
  <c r="H41" i="5"/>
  <c r="J13" i="5"/>
  <c r="H127" i="15"/>
  <c r="I103" i="15"/>
  <c r="J103" i="15"/>
  <c r="F103" i="15"/>
  <c r="K96" i="15"/>
  <c r="L96" i="15"/>
  <c r="G96" i="15"/>
  <c r="K91" i="15"/>
  <c r="F91" i="15"/>
  <c r="I91" i="15"/>
  <c r="J91" i="15"/>
  <c r="G76" i="15"/>
  <c r="K59" i="15"/>
  <c r="F59" i="15"/>
  <c r="H59" i="15"/>
  <c r="I59" i="15"/>
  <c r="J59" i="15"/>
  <c r="K12" i="15"/>
  <c r="K13" i="15"/>
  <c r="C12" i="15"/>
  <c r="C13" i="15"/>
  <c r="K162" i="14"/>
  <c r="I86" i="5"/>
  <c r="J86" i="5"/>
  <c r="I22" i="5"/>
  <c r="J22" i="5" s="1"/>
  <c r="G165" i="15"/>
  <c r="K165" i="15"/>
  <c r="L165" i="15"/>
  <c r="K164" i="15"/>
  <c r="G157" i="15"/>
  <c r="K157" i="15"/>
  <c r="L157" i="15"/>
  <c r="K156" i="15"/>
  <c r="G149" i="15"/>
  <c r="K149" i="15"/>
  <c r="L149" i="15"/>
  <c r="K148" i="15"/>
  <c r="G141" i="15"/>
  <c r="K141" i="15"/>
  <c r="L141" i="15"/>
  <c r="K140" i="15"/>
  <c r="G133" i="15"/>
  <c r="K133" i="15"/>
  <c r="L133" i="15"/>
  <c r="K132" i="15"/>
  <c r="L123" i="15"/>
  <c r="K119" i="15"/>
  <c r="H115" i="15"/>
  <c r="I111" i="15"/>
  <c r="J111" i="15"/>
  <c r="F111" i="15"/>
  <c r="K104" i="15"/>
  <c r="L104" i="15"/>
  <c r="G104" i="15"/>
  <c r="K99" i="15"/>
  <c r="F99" i="15"/>
  <c r="I99" i="15"/>
  <c r="J99" i="15"/>
  <c r="L84" i="15"/>
  <c r="G84" i="15"/>
  <c r="K84" i="15"/>
  <c r="J12" i="15"/>
  <c r="J13" i="15"/>
  <c r="K158" i="14"/>
  <c r="J155" i="14"/>
  <c r="G88" i="5"/>
  <c r="I45" i="5"/>
  <c r="J45" i="5" s="1"/>
  <c r="H13" i="5"/>
  <c r="L167" i="15"/>
  <c r="F164" i="15"/>
  <c r="H164" i="15"/>
  <c r="J164" i="15"/>
  <c r="I163" i="15"/>
  <c r="J163" i="15"/>
  <c r="L159" i="15"/>
  <c r="F156" i="15"/>
  <c r="H156" i="15"/>
  <c r="J156" i="15"/>
  <c r="I155" i="15"/>
  <c r="J155" i="15"/>
  <c r="L151" i="15"/>
  <c r="F148" i="15"/>
  <c r="H148" i="15"/>
  <c r="J148" i="15"/>
  <c r="I147" i="15"/>
  <c r="J147" i="15"/>
  <c r="L143" i="15"/>
  <c r="F140" i="15"/>
  <c r="H140" i="15"/>
  <c r="J140" i="15"/>
  <c r="I139" i="15"/>
  <c r="J139" i="15"/>
  <c r="L135" i="15"/>
  <c r="F132" i="15"/>
  <c r="H132" i="15"/>
  <c r="J132" i="15"/>
  <c r="I131" i="15"/>
  <c r="J131" i="15"/>
  <c r="K127" i="15"/>
  <c r="I119" i="15"/>
  <c r="J119" i="15"/>
  <c r="F119" i="15"/>
  <c r="K112" i="15"/>
  <c r="L112" i="15"/>
  <c r="G112" i="15"/>
  <c r="K107" i="15"/>
  <c r="F107" i="15"/>
  <c r="I107" i="15"/>
  <c r="J107" i="15"/>
  <c r="L92" i="15"/>
  <c r="G92" i="15"/>
  <c r="K92" i="15"/>
  <c r="Q12" i="15"/>
  <c r="Q13" i="15"/>
  <c r="I12" i="15"/>
  <c r="I13" i="15"/>
  <c r="K151" i="14"/>
  <c r="I162" i="15"/>
  <c r="I154" i="15"/>
  <c r="I146" i="15"/>
  <c r="I138" i="15"/>
  <c r="I130" i="15"/>
  <c r="H129" i="15"/>
  <c r="L125" i="15"/>
  <c r="H121" i="15"/>
  <c r="L117" i="15"/>
  <c r="H113" i="15"/>
  <c r="L109" i="15"/>
  <c r="H105" i="15"/>
  <c r="L101" i="15"/>
  <c r="H97" i="15"/>
  <c r="L93" i="15"/>
  <c r="H89" i="15"/>
  <c r="L85" i="15"/>
  <c r="H73" i="15"/>
  <c r="L69" i="15"/>
  <c r="H65" i="15"/>
  <c r="G56" i="15"/>
  <c r="F55" i="15"/>
  <c r="G48" i="15"/>
  <c r="L45" i="15"/>
  <c r="K44" i="15"/>
  <c r="G40" i="15"/>
  <c r="J35" i="15"/>
  <c r="H33" i="15"/>
  <c r="G32" i="15"/>
  <c r="J27" i="15"/>
  <c r="G24" i="15"/>
  <c r="L168" i="11"/>
  <c r="K167" i="11"/>
  <c r="J166" i="11"/>
  <c r="H164" i="11"/>
  <c r="G163" i="11"/>
  <c r="F162" i="11"/>
  <c r="L160" i="11"/>
  <c r="K159" i="11"/>
  <c r="J158" i="11"/>
  <c r="H156" i="11"/>
  <c r="G155" i="11"/>
  <c r="F154" i="11"/>
  <c r="L152" i="11"/>
  <c r="K151" i="11"/>
  <c r="J150" i="11"/>
  <c r="H148" i="11"/>
  <c r="G147" i="11"/>
  <c r="F146" i="11"/>
  <c r="L144" i="11"/>
  <c r="K143" i="11"/>
  <c r="J142" i="11"/>
  <c r="H140" i="11"/>
  <c r="G139" i="11"/>
  <c r="F138" i="11"/>
  <c r="L136" i="11"/>
  <c r="K135" i="11"/>
  <c r="J134" i="11"/>
  <c r="H132" i="11"/>
  <c r="G131" i="11"/>
  <c r="F130" i="11"/>
  <c r="L128" i="11"/>
  <c r="K127" i="11"/>
  <c r="J126" i="11"/>
  <c r="H124" i="11"/>
  <c r="G123" i="11"/>
  <c r="F122" i="11"/>
  <c r="L120" i="11"/>
  <c r="K119" i="11"/>
  <c r="J118" i="11"/>
  <c r="H116" i="11"/>
  <c r="G115" i="11"/>
  <c r="F114" i="11"/>
  <c r="L112" i="11"/>
  <c r="K111" i="11"/>
  <c r="J110" i="11"/>
  <c r="H108" i="11"/>
  <c r="G107" i="11"/>
  <c r="F106" i="11"/>
  <c r="L104" i="11"/>
  <c r="K103" i="11"/>
  <c r="J102" i="11"/>
  <c r="H100" i="11"/>
  <c r="G99" i="11"/>
  <c r="F98" i="11"/>
  <c r="L96" i="11"/>
  <c r="K95" i="11"/>
  <c r="J94" i="11"/>
  <c r="H92" i="11"/>
  <c r="G91" i="11"/>
  <c r="F90" i="11"/>
  <c r="L88" i="11"/>
  <c r="K87" i="11"/>
  <c r="J86" i="11"/>
  <c r="H84" i="11"/>
  <c r="G83" i="11"/>
  <c r="F82" i="11"/>
  <c r="K79" i="11"/>
  <c r="J78" i="11"/>
  <c r="H76" i="11"/>
  <c r="G75" i="11"/>
  <c r="F74" i="11"/>
  <c r="K71" i="11"/>
  <c r="J70" i="11"/>
  <c r="H68" i="11"/>
  <c r="G67" i="11"/>
  <c r="F66" i="11"/>
  <c r="K63" i="11"/>
  <c r="J62" i="11"/>
  <c r="H60" i="11"/>
  <c r="G59" i="11"/>
  <c r="F58" i="11"/>
  <c r="K55" i="11"/>
  <c r="J54" i="11"/>
  <c r="H52" i="11"/>
  <c r="G51" i="11"/>
  <c r="F50" i="11"/>
  <c r="K47" i="11"/>
  <c r="J46" i="11"/>
  <c r="H44" i="11"/>
  <c r="G43" i="11"/>
  <c r="F42" i="11"/>
  <c r="F38" i="11"/>
  <c r="K37" i="11"/>
  <c r="G34" i="11"/>
  <c r="K34" i="11"/>
  <c r="I33" i="11"/>
  <c r="K30" i="11"/>
  <c r="G30" i="11"/>
  <c r="Q12" i="11"/>
  <c r="I12" i="11"/>
  <c r="K166" i="14"/>
  <c r="B166" i="14"/>
  <c r="AU161" i="14"/>
  <c r="Z161" i="14"/>
  <c r="AU157" i="14"/>
  <c r="Z157" i="14"/>
  <c r="AU149" i="14"/>
  <c r="Z149" i="14"/>
  <c r="K126" i="14"/>
  <c r="J116" i="14"/>
  <c r="K113" i="14"/>
  <c r="K99" i="14"/>
  <c r="J83" i="14"/>
  <c r="AU73" i="14"/>
  <c r="G73" i="14"/>
  <c r="Z73" i="14"/>
  <c r="BA68" i="14"/>
  <c r="AZ68" i="14"/>
  <c r="AX68" i="14"/>
  <c r="BB68" i="14"/>
  <c r="BA64" i="14"/>
  <c r="BB64" i="14"/>
  <c r="I62" i="14"/>
  <c r="Z59" i="14"/>
  <c r="AU59" i="14"/>
  <c r="G59" i="14"/>
  <c r="AU55" i="14"/>
  <c r="G55" i="14"/>
  <c r="Z55" i="14"/>
  <c r="AU41" i="14"/>
  <c r="G41" i="14"/>
  <c r="Z41" i="14"/>
  <c r="BH36" i="14"/>
  <c r="BG36" i="14"/>
  <c r="BF36" i="14"/>
  <c r="BE36" i="14"/>
  <c r="BD36" i="14"/>
  <c r="BC36" i="14"/>
  <c r="H21" i="14"/>
  <c r="K89" i="16"/>
  <c r="AC89" i="16"/>
  <c r="L166" i="15"/>
  <c r="H162" i="15"/>
  <c r="L158" i="15"/>
  <c r="H154" i="15"/>
  <c r="L150" i="15"/>
  <c r="H146" i="15"/>
  <c r="L142" i="15"/>
  <c r="H138" i="15"/>
  <c r="L134" i="15"/>
  <c r="H130" i="15"/>
  <c r="L126" i="15"/>
  <c r="K125" i="15"/>
  <c r="J124" i="15"/>
  <c r="H122" i="15"/>
  <c r="L118" i="15"/>
  <c r="K117" i="15"/>
  <c r="J116" i="15"/>
  <c r="H114" i="15"/>
  <c r="L110" i="15"/>
  <c r="K109" i="15"/>
  <c r="J108" i="15"/>
  <c r="H106" i="15"/>
  <c r="L102" i="15"/>
  <c r="K101" i="15"/>
  <c r="J100" i="15"/>
  <c r="H98" i="15"/>
  <c r="L94" i="15"/>
  <c r="K93" i="15"/>
  <c r="J92" i="15"/>
  <c r="H90" i="15"/>
  <c r="L86" i="15"/>
  <c r="K85" i="15"/>
  <c r="J84" i="15"/>
  <c r="L70" i="15"/>
  <c r="K69" i="15"/>
  <c r="H66" i="15"/>
  <c r="J60" i="15"/>
  <c r="K45" i="15"/>
  <c r="J44" i="15"/>
  <c r="H42" i="15"/>
  <c r="L38" i="15"/>
  <c r="I35" i="15"/>
  <c r="L30" i="15"/>
  <c r="I27" i="15"/>
  <c r="L22" i="15"/>
  <c r="K21" i="15"/>
  <c r="K168" i="11"/>
  <c r="J167" i="11"/>
  <c r="I166" i="11"/>
  <c r="H165" i="11"/>
  <c r="L161" i="11"/>
  <c r="K160" i="11"/>
  <c r="J159" i="11"/>
  <c r="I158" i="11"/>
  <c r="H157" i="11"/>
  <c r="L153" i="11"/>
  <c r="K152" i="11"/>
  <c r="J151" i="11"/>
  <c r="I150" i="11"/>
  <c r="H149" i="11"/>
  <c r="L145" i="11"/>
  <c r="K144" i="11"/>
  <c r="J143" i="11"/>
  <c r="I142" i="11"/>
  <c r="H141" i="11"/>
  <c r="L137" i="11"/>
  <c r="K136" i="11"/>
  <c r="J135" i="11"/>
  <c r="I134" i="11"/>
  <c r="H133" i="11"/>
  <c r="L129" i="11"/>
  <c r="K128" i="11"/>
  <c r="J127" i="11"/>
  <c r="I126" i="11"/>
  <c r="H125" i="11"/>
  <c r="L121" i="11"/>
  <c r="K120" i="11"/>
  <c r="J119" i="11"/>
  <c r="I118" i="11"/>
  <c r="H117" i="11"/>
  <c r="L113" i="11"/>
  <c r="K112" i="11"/>
  <c r="J111" i="11"/>
  <c r="I110" i="11"/>
  <c r="H109" i="11"/>
  <c r="L105" i="11"/>
  <c r="K104" i="11"/>
  <c r="J103" i="11"/>
  <c r="I102" i="11"/>
  <c r="H101" i="11"/>
  <c r="L97" i="11"/>
  <c r="K96" i="11"/>
  <c r="J95" i="11"/>
  <c r="I94" i="11"/>
  <c r="H93" i="11"/>
  <c r="L89" i="11"/>
  <c r="K88" i="11"/>
  <c r="J87" i="11"/>
  <c r="I86" i="11"/>
  <c r="H85" i="11"/>
  <c r="L81" i="11"/>
  <c r="K80" i="11"/>
  <c r="J79" i="11"/>
  <c r="I78" i="11"/>
  <c r="H77" i="11"/>
  <c r="L73" i="11"/>
  <c r="K72" i="11"/>
  <c r="J71" i="11"/>
  <c r="I70" i="11"/>
  <c r="H69" i="11"/>
  <c r="L65" i="11"/>
  <c r="K64" i="11"/>
  <c r="J63" i="11"/>
  <c r="I62" i="11"/>
  <c r="H61" i="11"/>
  <c r="L57" i="11"/>
  <c r="K56" i="11"/>
  <c r="J55" i="11"/>
  <c r="I54" i="11"/>
  <c r="H53" i="11"/>
  <c r="L49" i="11"/>
  <c r="K48" i="11"/>
  <c r="J47" i="11"/>
  <c r="I46" i="11"/>
  <c r="H45" i="11"/>
  <c r="L41" i="11"/>
  <c r="K40" i="11"/>
  <c r="K38" i="11"/>
  <c r="G38" i="11"/>
  <c r="L32" i="11"/>
  <c r="L22" i="11"/>
  <c r="Z166" i="14"/>
  <c r="AU166" i="14"/>
  <c r="AU154" i="14"/>
  <c r="G154" i="14"/>
  <c r="Z154" i="14"/>
  <c r="AU126" i="14"/>
  <c r="K122" i="14"/>
  <c r="AU116" i="14"/>
  <c r="J114" i="14"/>
  <c r="K106" i="14"/>
  <c r="J97" i="14"/>
  <c r="AR91" i="14"/>
  <c r="AQ91" i="14"/>
  <c r="AP91" i="14"/>
  <c r="AO91" i="14"/>
  <c r="AN91" i="14"/>
  <c r="AM91" i="14"/>
  <c r="AL91" i="14"/>
  <c r="K90" i="14"/>
  <c r="J81" i="14"/>
  <c r="BH72" i="14"/>
  <c r="BG72" i="14"/>
  <c r="BF72" i="14"/>
  <c r="BE72" i="14"/>
  <c r="BD72" i="14"/>
  <c r="BC72" i="14"/>
  <c r="I66" i="14"/>
  <c r="I48" i="14"/>
  <c r="Z45" i="14"/>
  <c r="AU45" i="14"/>
  <c r="G45" i="14"/>
  <c r="I34" i="14"/>
  <c r="G31" i="14"/>
  <c r="AU31" i="14"/>
  <c r="Z31" i="14"/>
  <c r="H35" i="15"/>
  <c r="H166" i="11"/>
  <c r="H158" i="11"/>
  <c r="H150" i="11"/>
  <c r="H142" i="11"/>
  <c r="H134" i="11"/>
  <c r="H126" i="11"/>
  <c r="H118" i="11"/>
  <c r="H110" i="11"/>
  <c r="H102" i="11"/>
  <c r="H94" i="11"/>
  <c r="H86" i="11"/>
  <c r="H78" i="11"/>
  <c r="H70" i="11"/>
  <c r="H62" i="11"/>
  <c r="H54" i="11"/>
  <c r="H46" i="11"/>
  <c r="J29" i="11"/>
  <c r="F29" i="11"/>
  <c r="H29" i="11"/>
  <c r="I24" i="11"/>
  <c r="K24" i="11"/>
  <c r="J22" i="11"/>
  <c r="O12" i="11"/>
  <c r="G12" i="11"/>
  <c r="AU165" i="14"/>
  <c r="AU162" i="14"/>
  <c r="Z162" i="14"/>
  <c r="AU158" i="14"/>
  <c r="Z158" i="14"/>
  <c r="J156" i="14"/>
  <c r="Z151" i="14"/>
  <c r="AU151" i="14"/>
  <c r="J148" i="14"/>
  <c r="Z127" i="14"/>
  <c r="AU127" i="14"/>
  <c r="G127" i="14"/>
  <c r="AT122" i="14"/>
  <c r="AS122" i="14"/>
  <c r="AR122" i="14"/>
  <c r="AQ122" i="14"/>
  <c r="AP122" i="14"/>
  <c r="AO122" i="14"/>
  <c r="AN122" i="14"/>
  <c r="AM122" i="14"/>
  <c r="AL122" i="14"/>
  <c r="AR115" i="14"/>
  <c r="AQ115" i="14"/>
  <c r="AP115" i="14"/>
  <c r="AO115" i="14"/>
  <c r="AN115" i="14"/>
  <c r="AM115" i="14"/>
  <c r="AL115" i="14"/>
  <c r="AT112" i="14"/>
  <c r="AS112" i="14"/>
  <c r="AR112" i="14"/>
  <c r="AQ112" i="14"/>
  <c r="AP112" i="14"/>
  <c r="AO112" i="14"/>
  <c r="AN112" i="14"/>
  <c r="AM112" i="14"/>
  <c r="AL112" i="14"/>
  <c r="K111" i="14"/>
  <c r="K95" i="14"/>
  <c r="K79" i="14"/>
  <c r="I70" i="14"/>
  <c r="Z67" i="14"/>
  <c r="AU67" i="14"/>
  <c r="G67" i="14"/>
  <c r="AU63" i="14"/>
  <c r="G63" i="14"/>
  <c r="Z63" i="14"/>
  <c r="AU49" i="14"/>
  <c r="G49" i="14"/>
  <c r="Z49" i="14"/>
  <c r="I38" i="14"/>
  <c r="Z35" i="14"/>
  <c r="AU35" i="14"/>
  <c r="G35" i="14"/>
  <c r="H124" i="15"/>
  <c r="H116" i="15"/>
  <c r="H108" i="15"/>
  <c r="H100" i="15"/>
  <c r="H92" i="15"/>
  <c r="H84" i="15"/>
  <c r="H60" i="15"/>
  <c r="H44" i="15"/>
  <c r="L24" i="15"/>
  <c r="H167" i="11"/>
  <c r="L163" i="11"/>
  <c r="H159" i="11"/>
  <c r="L155" i="11"/>
  <c r="H151" i="11"/>
  <c r="L147" i="11"/>
  <c r="H143" i="11"/>
  <c r="L139" i="11"/>
  <c r="H135" i="11"/>
  <c r="L131" i="11"/>
  <c r="H127" i="11"/>
  <c r="L123" i="11"/>
  <c r="H119" i="11"/>
  <c r="L115" i="11"/>
  <c r="H111" i="11"/>
  <c r="L107" i="11"/>
  <c r="H103" i="11"/>
  <c r="L99" i="11"/>
  <c r="H95" i="11"/>
  <c r="L91" i="11"/>
  <c r="H87" i="11"/>
  <c r="L83" i="11"/>
  <c r="H79" i="11"/>
  <c r="L75" i="11"/>
  <c r="H71" i="11"/>
  <c r="L67" i="11"/>
  <c r="H63" i="11"/>
  <c r="L59" i="11"/>
  <c r="H55" i="11"/>
  <c r="L51" i="11"/>
  <c r="H47" i="11"/>
  <c r="L43" i="11"/>
  <c r="G39" i="11"/>
  <c r="K36" i="11"/>
  <c r="L34" i="11"/>
  <c r="J32" i="11"/>
  <c r="L30" i="11"/>
  <c r="J26" i="11"/>
  <c r="H22" i="11"/>
  <c r="Z156" i="14"/>
  <c r="AU156" i="14"/>
  <c r="Z148" i="14"/>
  <c r="AU148" i="14"/>
  <c r="BH126" i="14"/>
  <c r="BG126" i="14"/>
  <c r="BF126" i="14"/>
  <c r="BE126" i="14"/>
  <c r="BD126" i="14"/>
  <c r="BC126" i="14"/>
  <c r="AU123" i="14"/>
  <c r="G123" i="14"/>
  <c r="Z123" i="14"/>
  <c r="K120" i="14"/>
  <c r="K109" i="14"/>
  <c r="K102" i="14"/>
  <c r="J93" i="14"/>
  <c r="I86" i="14"/>
  <c r="K77" i="14"/>
  <c r="K74" i="14"/>
  <c r="I56" i="14"/>
  <c r="Z53" i="14"/>
  <c r="AU53" i="14"/>
  <c r="G53" i="14"/>
  <c r="BI51" i="14"/>
  <c r="BH51" i="14"/>
  <c r="BG51" i="14"/>
  <c r="BF51" i="14"/>
  <c r="BE51" i="14"/>
  <c r="BD51" i="14"/>
  <c r="BC51" i="14"/>
  <c r="I42" i="14"/>
  <c r="BB34" i="14"/>
  <c r="BA34" i="14"/>
  <c r="G23" i="14"/>
  <c r="Z23" i="14"/>
  <c r="K81" i="16"/>
  <c r="AC81" i="16"/>
  <c r="J55" i="15"/>
  <c r="J47" i="15"/>
  <c r="G44" i="15"/>
  <c r="K40" i="15"/>
  <c r="G36" i="15"/>
  <c r="F35" i="15"/>
  <c r="G28" i="15"/>
  <c r="K24" i="15"/>
  <c r="G167" i="11"/>
  <c r="F166" i="11"/>
  <c r="K163" i="11"/>
  <c r="J162" i="11"/>
  <c r="G159" i="11"/>
  <c r="F158" i="11"/>
  <c r="K155" i="11"/>
  <c r="J154" i="11"/>
  <c r="G151" i="11"/>
  <c r="F150" i="11"/>
  <c r="K147" i="11"/>
  <c r="J146" i="11"/>
  <c r="G143" i="11"/>
  <c r="F142" i="11"/>
  <c r="K139" i="11"/>
  <c r="J138" i="11"/>
  <c r="G135" i="11"/>
  <c r="F134" i="11"/>
  <c r="K131" i="11"/>
  <c r="J130" i="11"/>
  <c r="G127" i="11"/>
  <c r="F126" i="11"/>
  <c r="K123" i="11"/>
  <c r="J122" i="11"/>
  <c r="G119" i="11"/>
  <c r="F118" i="11"/>
  <c r="K115" i="11"/>
  <c r="J114" i="11"/>
  <c r="G111" i="11"/>
  <c r="F110" i="11"/>
  <c r="K107" i="11"/>
  <c r="J106" i="11"/>
  <c r="G103" i="11"/>
  <c r="F102" i="11"/>
  <c r="K99" i="11"/>
  <c r="J98" i="11"/>
  <c r="G95" i="11"/>
  <c r="F94" i="11"/>
  <c r="K91" i="11"/>
  <c r="J90" i="11"/>
  <c r="G87" i="11"/>
  <c r="F86" i="11"/>
  <c r="K83" i="11"/>
  <c r="J82" i="11"/>
  <c r="G79" i="11"/>
  <c r="F78" i="11"/>
  <c r="K75" i="11"/>
  <c r="J74" i="11"/>
  <c r="G71" i="11"/>
  <c r="F70" i="11"/>
  <c r="K67" i="11"/>
  <c r="J66" i="11"/>
  <c r="G63" i="11"/>
  <c r="F62" i="11"/>
  <c r="K59" i="11"/>
  <c r="J58" i="11"/>
  <c r="G55" i="11"/>
  <c r="F54" i="11"/>
  <c r="K51" i="11"/>
  <c r="J50" i="11"/>
  <c r="G47" i="11"/>
  <c r="F46" i="11"/>
  <c r="K43" i="11"/>
  <c r="J42" i="11"/>
  <c r="L38" i="11"/>
  <c r="F33" i="11"/>
  <c r="J33" i="11"/>
  <c r="I28" i="11"/>
  <c r="K28" i="11"/>
  <c r="L24" i="11"/>
  <c r="L23" i="11"/>
  <c r="F22" i="11"/>
  <c r="M12" i="11"/>
  <c r="E12" i="11"/>
  <c r="Z165" i="14"/>
  <c r="Z163" i="14"/>
  <c r="AU163" i="14"/>
  <c r="Z159" i="14"/>
  <c r="AU159" i="14"/>
  <c r="AU153" i="14"/>
  <c r="Z153" i="14"/>
  <c r="BH122" i="14"/>
  <c r="BG122" i="14"/>
  <c r="BF122" i="14"/>
  <c r="BE122" i="14"/>
  <c r="BD122" i="14"/>
  <c r="BC122" i="14"/>
  <c r="AR120" i="14"/>
  <c r="AQ120" i="14"/>
  <c r="AP120" i="14"/>
  <c r="AO120" i="14"/>
  <c r="AN120" i="14"/>
  <c r="AM120" i="14"/>
  <c r="AL120" i="14"/>
  <c r="AS120" i="14"/>
  <c r="AT120" i="14"/>
  <c r="K107" i="14"/>
  <c r="K91" i="14"/>
  <c r="Z75" i="14"/>
  <c r="AU75" i="14"/>
  <c r="G75" i="14"/>
  <c r="AU71" i="14"/>
  <c r="G71" i="14"/>
  <c r="Z71" i="14"/>
  <c r="AU57" i="14"/>
  <c r="G57" i="14"/>
  <c r="Z57" i="14"/>
  <c r="BA52" i="14"/>
  <c r="BB52" i="14"/>
  <c r="BA48" i="14"/>
  <c r="AZ48" i="14"/>
  <c r="AX48" i="14"/>
  <c r="BB48" i="14"/>
  <c r="I46" i="14"/>
  <c r="Z43" i="14"/>
  <c r="AU43" i="14"/>
  <c r="G43" i="14"/>
  <c r="AU39" i="14"/>
  <c r="G39" i="14"/>
  <c r="Z39" i="14"/>
  <c r="G30" i="14"/>
  <c r="Z30" i="14"/>
  <c r="AU30" i="14"/>
  <c r="L42" i="15"/>
  <c r="K41" i="15"/>
  <c r="K33" i="15"/>
  <c r="K140" i="11"/>
  <c r="L133" i="11"/>
  <c r="K132" i="11"/>
  <c r="L125" i="11"/>
  <c r="K124" i="11"/>
  <c r="L117" i="11"/>
  <c r="K116" i="11"/>
  <c r="L109" i="11"/>
  <c r="K108" i="11"/>
  <c r="L101" i="11"/>
  <c r="K100" i="11"/>
  <c r="L93" i="11"/>
  <c r="K92" i="11"/>
  <c r="L85" i="11"/>
  <c r="K84" i="11"/>
  <c r="L77" i="11"/>
  <c r="K76" i="11"/>
  <c r="L69" i="11"/>
  <c r="K68" i="11"/>
  <c r="L61" i="11"/>
  <c r="K60" i="11"/>
  <c r="L53" i="11"/>
  <c r="K52" i="11"/>
  <c r="L45" i="11"/>
  <c r="K44" i="11"/>
  <c r="J38" i="11"/>
  <c r="J37" i="11"/>
  <c r="F37" i="11"/>
  <c r="L29" i="11"/>
  <c r="L27" i="11"/>
  <c r="F26" i="11"/>
  <c r="J24" i="11"/>
  <c r="K22" i="11"/>
  <c r="AU167" i="14"/>
  <c r="AU150" i="14"/>
  <c r="G150" i="14"/>
  <c r="Z150" i="14"/>
  <c r="Z118" i="14"/>
  <c r="K105" i="14"/>
  <c r="K98" i="14"/>
  <c r="K89" i="14"/>
  <c r="J82" i="14"/>
  <c r="I64" i="14"/>
  <c r="Z61" i="14"/>
  <c r="AU61" i="14"/>
  <c r="G61" i="14"/>
  <c r="I50" i="14"/>
  <c r="I26" i="14"/>
  <c r="Z22" i="14"/>
  <c r="AU22" i="14"/>
  <c r="G22" i="14"/>
  <c r="K12" i="11"/>
  <c r="C12" i="11"/>
  <c r="Z164" i="14"/>
  <c r="AU164" i="14"/>
  <c r="Z160" i="14"/>
  <c r="AU160" i="14"/>
  <c r="Z155" i="14"/>
  <c r="AU155" i="14"/>
  <c r="K152" i="14"/>
  <c r="Z147" i="14"/>
  <c r="AU147" i="14"/>
  <c r="K145" i="14"/>
  <c r="J143" i="14"/>
  <c r="K141" i="14"/>
  <c r="K139" i="14"/>
  <c r="J137" i="14"/>
  <c r="J135" i="14"/>
  <c r="J133" i="14"/>
  <c r="K131" i="14"/>
  <c r="J129" i="14"/>
  <c r="BK127" i="14"/>
  <c r="BJ127" i="14"/>
  <c r="BI127" i="14"/>
  <c r="BH127" i="14"/>
  <c r="BG127" i="14"/>
  <c r="BF127" i="14"/>
  <c r="BE127" i="14"/>
  <c r="BD127" i="14"/>
  <c r="BC127" i="14"/>
  <c r="J125" i="14"/>
  <c r="K118" i="14"/>
  <c r="K103" i="14"/>
  <c r="J87" i="14"/>
  <c r="AU65" i="14"/>
  <c r="G65" i="14"/>
  <c r="Z65" i="14"/>
  <c r="BA60" i="14"/>
  <c r="AZ60" i="14"/>
  <c r="AX60" i="14"/>
  <c r="BB60" i="14"/>
  <c r="BA56" i="14"/>
  <c r="BB56" i="14"/>
  <c r="I54" i="14"/>
  <c r="Z51" i="14"/>
  <c r="AU51" i="14"/>
  <c r="G51" i="14"/>
  <c r="AU47" i="14"/>
  <c r="G47" i="14"/>
  <c r="Z47" i="14"/>
  <c r="BG45" i="14"/>
  <c r="BF45" i="14"/>
  <c r="BE45" i="14"/>
  <c r="BD45" i="14"/>
  <c r="BC45" i="14"/>
  <c r="AU33" i="14"/>
  <c r="G33" i="14"/>
  <c r="Z33" i="14"/>
  <c r="L37" i="11"/>
  <c r="K35" i="11"/>
  <c r="K33" i="11"/>
  <c r="I29" i="11"/>
  <c r="J28" i="11"/>
  <c r="L25" i="11"/>
  <c r="J161" i="14"/>
  <c r="J157" i="14"/>
  <c r="Z152" i="14"/>
  <c r="AU152" i="14"/>
  <c r="K149" i="14"/>
  <c r="AU146" i="14"/>
  <c r="G146" i="14"/>
  <c r="Z146" i="14"/>
  <c r="AU145" i="14"/>
  <c r="Z145" i="14"/>
  <c r="Z144" i="14"/>
  <c r="AU144" i="14"/>
  <c r="G144" i="14"/>
  <c r="Z143" i="14"/>
  <c r="AU143" i="14"/>
  <c r="AU142" i="14"/>
  <c r="G142" i="14"/>
  <c r="Z142" i="14"/>
  <c r="AU141" i="14"/>
  <c r="Z141" i="14"/>
  <c r="Z140" i="14"/>
  <c r="AU140" i="14"/>
  <c r="G140" i="14"/>
  <c r="Z139" i="14"/>
  <c r="AU139" i="14"/>
  <c r="AU138" i="14"/>
  <c r="G138" i="14"/>
  <c r="Z138" i="14"/>
  <c r="AU137" i="14"/>
  <c r="Z137" i="14"/>
  <c r="Z136" i="14"/>
  <c r="AU136" i="14"/>
  <c r="G136" i="14"/>
  <c r="Z135" i="14"/>
  <c r="AU135" i="14"/>
  <c r="AU134" i="14"/>
  <c r="G134" i="14"/>
  <c r="Z134" i="14"/>
  <c r="AU133" i="14"/>
  <c r="Z133" i="14"/>
  <c r="Z132" i="14"/>
  <c r="AU132" i="14"/>
  <c r="G132" i="14"/>
  <c r="Z131" i="14"/>
  <c r="AU131" i="14"/>
  <c r="AU130" i="14"/>
  <c r="G130" i="14"/>
  <c r="Z130" i="14"/>
  <c r="AU129" i="14"/>
  <c r="Z129" i="14"/>
  <c r="Z126" i="14"/>
  <c r="Z125" i="14"/>
  <c r="AU125" i="14"/>
  <c r="BK123" i="14"/>
  <c r="BJ123" i="14"/>
  <c r="BI123" i="14"/>
  <c r="BH123" i="14"/>
  <c r="BG123" i="14"/>
  <c r="BF123" i="14"/>
  <c r="BE123" i="14"/>
  <c r="BD123" i="14"/>
  <c r="BC123" i="14"/>
  <c r="AU118" i="14"/>
  <c r="Z116" i="14"/>
  <c r="K110" i="14"/>
  <c r="K101" i="14"/>
  <c r="J94" i="14"/>
  <c r="K85" i="14"/>
  <c r="K78" i="14"/>
  <c r="I72" i="14"/>
  <c r="Z69" i="14"/>
  <c r="AU69" i="14"/>
  <c r="G69" i="14"/>
  <c r="I58" i="14"/>
  <c r="I40" i="14"/>
  <c r="Z37" i="14"/>
  <c r="AU37" i="14"/>
  <c r="G37" i="14"/>
  <c r="BF32" i="14"/>
  <c r="BE32" i="14"/>
  <c r="BD32" i="14"/>
  <c r="BC32" i="14"/>
  <c r="I29" i="14"/>
  <c r="K97" i="16"/>
  <c r="AC97" i="16"/>
  <c r="AS114" i="14"/>
  <c r="AS110" i="14"/>
  <c r="AR110" i="14"/>
  <c r="AQ110" i="14"/>
  <c r="AP110" i="14"/>
  <c r="AO110" i="14"/>
  <c r="AN110" i="14"/>
  <c r="AM110" i="14"/>
  <c r="AL110" i="14"/>
  <c r="AS106" i="14"/>
  <c r="AS102" i="14"/>
  <c r="AR102" i="14"/>
  <c r="AQ102" i="14"/>
  <c r="AP102" i="14"/>
  <c r="AO102" i="14"/>
  <c r="AN102" i="14"/>
  <c r="AM102" i="14"/>
  <c r="AL102" i="14"/>
  <c r="AS98" i="14"/>
  <c r="AS94" i="14"/>
  <c r="AR94" i="14"/>
  <c r="AQ94" i="14"/>
  <c r="AP94" i="14"/>
  <c r="AO94" i="14"/>
  <c r="AN94" i="14"/>
  <c r="AM94" i="14"/>
  <c r="AL94" i="14"/>
  <c r="AS90" i="14"/>
  <c r="AS86" i="14"/>
  <c r="AR86" i="14"/>
  <c r="AQ86" i="14"/>
  <c r="AP86" i="14"/>
  <c r="AO86" i="14"/>
  <c r="AN86" i="14"/>
  <c r="AM86" i="14"/>
  <c r="AL86" i="14"/>
  <c r="AS82" i="14"/>
  <c r="AS78" i="14"/>
  <c r="AR78" i="14"/>
  <c r="AQ78" i="14"/>
  <c r="AP78" i="14"/>
  <c r="AO78" i="14"/>
  <c r="AN78" i="14"/>
  <c r="AM78" i="14"/>
  <c r="AL78" i="14"/>
  <c r="BJ73" i="14"/>
  <c r="AS72" i="14"/>
  <c r="BJ65" i="14"/>
  <c r="AS64" i="14"/>
  <c r="BJ57" i="14"/>
  <c r="AS56" i="14"/>
  <c r="BJ49" i="14"/>
  <c r="AS48" i="14"/>
  <c r="BJ41" i="14"/>
  <c r="BI41" i="14"/>
  <c r="BH41" i="14"/>
  <c r="BG41" i="14"/>
  <c r="BF41" i="14"/>
  <c r="BE41" i="14"/>
  <c r="BD41" i="14"/>
  <c r="BC41" i="14"/>
  <c r="AS40" i="14"/>
  <c r="AR40" i="14"/>
  <c r="AQ40" i="14"/>
  <c r="AP40" i="14"/>
  <c r="AO40" i="14"/>
  <c r="AN40" i="14"/>
  <c r="AM40" i="14"/>
  <c r="AL40" i="14"/>
  <c r="BJ33" i="14"/>
  <c r="BL9" i="14"/>
  <c r="BL10" i="14"/>
  <c r="BL29" i="14"/>
  <c r="AY15" i="14"/>
  <c r="D11" i="14"/>
  <c r="BL5" i="14"/>
  <c r="Z98" i="16"/>
  <c r="AC91" i="16"/>
  <c r="Z86" i="16"/>
  <c r="G86" i="16"/>
  <c r="Z77" i="16"/>
  <c r="G77" i="16"/>
  <c r="AC70" i="16"/>
  <c r="K70" i="16"/>
  <c r="G36" i="16"/>
  <c r="Z36" i="16"/>
  <c r="G32" i="16"/>
  <c r="Z32" i="16"/>
  <c r="G28" i="16"/>
  <c r="Z28" i="16"/>
  <c r="G24" i="16"/>
  <c r="Z24" i="16"/>
  <c r="AU85" i="18"/>
  <c r="G85" i="18"/>
  <c r="Z85" i="18"/>
  <c r="AU78" i="18"/>
  <c r="G78" i="18"/>
  <c r="Z78" i="18"/>
  <c r="AT128" i="14"/>
  <c r="AS128" i="14"/>
  <c r="BH124" i="14"/>
  <c r="BG124" i="14"/>
  <c r="AT121" i="14"/>
  <c r="AS121" i="14"/>
  <c r="AT117" i="14"/>
  <c r="AS117" i="14"/>
  <c r="AR117" i="14"/>
  <c r="AQ117" i="14"/>
  <c r="AP117" i="14"/>
  <c r="AO117" i="14"/>
  <c r="AN117" i="14"/>
  <c r="AM117" i="14"/>
  <c r="AL117" i="14"/>
  <c r="AR114" i="14"/>
  <c r="AQ114" i="14"/>
  <c r="AT113" i="14"/>
  <c r="AS113" i="14"/>
  <c r="AR113" i="14"/>
  <c r="AQ113" i="14"/>
  <c r="AP113" i="14"/>
  <c r="AO113" i="14"/>
  <c r="AN113" i="14"/>
  <c r="AM113" i="14"/>
  <c r="AL113" i="14"/>
  <c r="G112" i="14"/>
  <c r="AT109" i="14"/>
  <c r="AS109" i="14"/>
  <c r="AR109" i="14"/>
  <c r="AQ109" i="14"/>
  <c r="AP109" i="14"/>
  <c r="AO109" i="14"/>
  <c r="AN109" i="14"/>
  <c r="AM109" i="14"/>
  <c r="AL109" i="14"/>
  <c r="G108" i="14"/>
  <c r="AR106" i="14"/>
  <c r="AQ106" i="14"/>
  <c r="AT105" i="14"/>
  <c r="AS105" i="14"/>
  <c r="G104" i="14"/>
  <c r="AT101" i="14"/>
  <c r="AS101" i="14"/>
  <c r="G100" i="14"/>
  <c r="AR98" i="14"/>
  <c r="AQ98" i="14"/>
  <c r="AT97" i="14"/>
  <c r="AS97" i="14"/>
  <c r="G96" i="14"/>
  <c r="AT93" i="14"/>
  <c r="AS93" i="14"/>
  <c r="G92" i="14"/>
  <c r="AR90" i="14"/>
  <c r="AQ90" i="14"/>
  <c r="AP90" i="14"/>
  <c r="AO90" i="14"/>
  <c r="AN90" i="14"/>
  <c r="AM90" i="14"/>
  <c r="AL90" i="14"/>
  <c r="AT89" i="14"/>
  <c r="AS89" i="14"/>
  <c r="AR89" i="14"/>
  <c r="AQ89" i="14"/>
  <c r="AP89" i="14"/>
  <c r="AO89" i="14"/>
  <c r="AN89" i="14"/>
  <c r="AM89" i="14"/>
  <c r="AL89" i="14"/>
  <c r="G88" i="14"/>
  <c r="AT85" i="14"/>
  <c r="AS85" i="14"/>
  <c r="G84" i="14"/>
  <c r="AR82" i="14"/>
  <c r="AQ82" i="14"/>
  <c r="AT81" i="14"/>
  <c r="AS81" i="14"/>
  <c r="G80" i="14"/>
  <c r="AT77" i="14"/>
  <c r="AS77" i="14"/>
  <c r="AR77" i="14"/>
  <c r="AQ77" i="14"/>
  <c r="AP77" i="14"/>
  <c r="AO77" i="14"/>
  <c r="AN77" i="14"/>
  <c r="AM77" i="14"/>
  <c r="AL77" i="14"/>
  <c r="G76" i="14"/>
  <c r="BH74" i="14"/>
  <c r="BG74" i="14"/>
  <c r="BI73" i="14"/>
  <c r="BH73" i="14"/>
  <c r="BG73" i="14"/>
  <c r="BF73" i="14"/>
  <c r="BE73" i="14"/>
  <c r="BD73" i="14"/>
  <c r="BC73" i="14"/>
  <c r="AR72" i="14"/>
  <c r="AQ72" i="14"/>
  <c r="BK71" i="14"/>
  <c r="BJ71" i="14"/>
  <c r="BI71" i="14"/>
  <c r="BH71" i="14"/>
  <c r="BG71" i="14"/>
  <c r="BF71" i="14"/>
  <c r="BE71" i="14"/>
  <c r="BD71" i="14"/>
  <c r="BC71" i="14"/>
  <c r="AT70" i="14"/>
  <c r="AS70" i="14"/>
  <c r="AR70" i="14"/>
  <c r="AQ70" i="14"/>
  <c r="AP70" i="14"/>
  <c r="AO70" i="14"/>
  <c r="AN70" i="14"/>
  <c r="AM70" i="14"/>
  <c r="AL70" i="14"/>
  <c r="G68" i="14"/>
  <c r="BH66" i="14"/>
  <c r="BG66" i="14"/>
  <c r="BF66" i="14"/>
  <c r="BE66" i="14"/>
  <c r="BD66" i="14"/>
  <c r="BC66" i="14"/>
  <c r="BI65" i="14"/>
  <c r="BH65" i="14"/>
  <c r="BG65" i="14"/>
  <c r="BF65" i="14"/>
  <c r="BE65" i="14"/>
  <c r="BD65" i="14"/>
  <c r="BC65" i="14"/>
  <c r="AR64" i="14"/>
  <c r="AQ64" i="14"/>
  <c r="AP64" i="14"/>
  <c r="AO64" i="14"/>
  <c r="AN64" i="14"/>
  <c r="AM64" i="14"/>
  <c r="AL64" i="14"/>
  <c r="BK63" i="14"/>
  <c r="BJ63" i="14"/>
  <c r="BI63" i="14"/>
  <c r="BH63" i="14"/>
  <c r="BG63" i="14"/>
  <c r="BF63" i="14"/>
  <c r="BE63" i="14"/>
  <c r="BD63" i="14"/>
  <c r="BC63" i="14"/>
  <c r="AT62" i="14"/>
  <c r="AS62" i="14"/>
  <c r="G60" i="14"/>
  <c r="BH58" i="14"/>
  <c r="BG58" i="14"/>
  <c r="BF58" i="14"/>
  <c r="BE58" i="14"/>
  <c r="BD58" i="14"/>
  <c r="BC58" i="14"/>
  <c r="BI57" i="14"/>
  <c r="BH57" i="14"/>
  <c r="BG57" i="14"/>
  <c r="BF57" i="14"/>
  <c r="BE57" i="14"/>
  <c r="BD57" i="14"/>
  <c r="BC57" i="14"/>
  <c r="AR56" i="14"/>
  <c r="AQ56" i="14"/>
  <c r="BK55" i="14"/>
  <c r="BJ55" i="14"/>
  <c r="AT54" i="14"/>
  <c r="AS54" i="14"/>
  <c r="AR54" i="14"/>
  <c r="AQ54" i="14"/>
  <c r="AP54" i="14"/>
  <c r="AO54" i="14"/>
  <c r="AN54" i="14"/>
  <c r="AM54" i="14"/>
  <c r="AL54" i="14"/>
  <c r="G52" i="14"/>
  <c r="BH50" i="14"/>
  <c r="BG50" i="14"/>
  <c r="BF50" i="14"/>
  <c r="BE50" i="14"/>
  <c r="BD50" i="14"/>
  <c r="BC50" i="14"/>
  <c r="BI49" i="14"/>
  <c r="BH49" i="14"/>
  <c r="AR48" i="14"/>
  <c r="AQ48" i="14"/>
  <c r="BK47" i="14"/>
  <c r="BJ47" i="14"/>
  <c r="BI47" i="14"/>
  <c r="BH47" i="14"/>
  <c r="BG47" i="14"/>
  <c r="BF47" i="14"/>
  <c r="BE47" i="14"/>
  <c r="BD47" i="14"/>
  <c r="BC47" i="14"/>
  <c r="AT46" i="14"/>
  <c r="AS46" i="14"/>
  <c r="G44" i="14"/>
  <c r="BK39" i="14"/>
  <c r="BJ39" i="14"/>
  <c r="AT38" i="14"/>
  <c r="AS38" i="14"/>
  <c r="AR38" i="14"/>
  <c r="AQ38" i="14"/>
  <c r="AP38" i="14"/>
  <c r="AO38" i="14"/>
  <c r="AN38" i="14"/>
  <c r="AM38" i="14"/>
  <c r="AL38" i="14"/>
  <c r="G36" i="14"/>
  <c r="BI33" i="14"/>
  <c r="BH33" i="14"/>
  <c r="BK30" i="14"/>
  <c r="BJ30" i="14"/>
  <c r="BI30" i="14"/>
  <c r="BH30" i="14"/>
  <c r="BG30" i="14"/>
  <c r="BF30" i="14"/>
  <c r="BE30" i="14"/>
  <c r="BD30" i="14"/>
  <c r="BC30" i="14"/>
  <c r="BK28" i="14"/>
  <c r="BJ28" i="14"/>
  <c r="BI28" i="14"/>
  <c r="BH28" i="14"/>
  <c r="BG28" i="14"/>
  <c r="BF28" i="14"/>
  <c r="BE28" i="14"/>
  <c r="BD28" i="14"/>
  <c r="BC28" i="14"/>
  <c r="AY27" i="14"/>
  <c r="Z27" i="14"/>
  <c r="AU26" i="14"/>
  <c r="Z26" i="14"/>
  <c r="AP25" i="14"/>
  <c r="AO25" i="14"/>
  <c r="AN25" i="14"/>
  <c r="AM25" i="14"/>
  <c r="AL25" i="14"/>
  <c r="AT25" i="14"/>
  <c r="AS25" i="14"/>
  <c r="C17" i="14"/>
  <c r="AY11" i="14"/>
  <c r="BL2" i="14"/>
  <c r="Z94" i="16"/>
  <c r="G94" i="16"/>
  <c r="AC88" i="16"/>
  <c r="AC82" i="16"/>
  <c r="G76" i="16"/>
  <c r="G75" i="16"/>
  <c r="G74" i="16"/>
  <c r="G73" i="16"/>
  <c r="G72" i="16"/>
  <c r="G67" i="16"/>
  <c r="AT75" i="18"/>
  <c r="AS75" i="18" s="1"/>
  <c r="AR75" i="18" s="1"/>
  <c r="AQ75" i="18" s="1"/>
  <c r="AP75" i="18" s="1"/>
  <c r="AO75" i="18" s="1"/>
  <c r="AN75" i="18" s="1"/>
  <c r="AM75" i="18" s="1"/>
  <c r="AL75" i="18" s="1"/>
  <c r="I39" i="18"/>
  <c r="AC39" i="18"/>
  <c r="AR27" i="14"/>
  <c r="AQ27" i="14"/>
  <c r="AP27" i="14"/>
  <c r="AO27" i="14"/>
  <c r="AN27" i="14"/>
  <c r="AM27" i="14"/>
  <c r="AL27" i="14"/>
  <c r="BH11" i="14"/>
  <c r="BG11" i="14"/>
  <c r="BF11" i="14"/>
  <c r="BE11" i="14"/>
  <c r="BD11" i="14"/>
  <c r="BC11" i="14"/>
  <c r="BJ11" i="14"/>
  <c r="K95" i="16"/>
  <c r="K92" i="16"/>
  <c r="Z85" i="16"/>
  <c r="G85" i="16"/>
  <c r="G38" i="16"/>
  <c r="Z38" i="16"/>
  <c r="G35" i="16"/>
  <c r="Z35" i="16"/>
  <c r="G31" i="16"/>
  <c r="Z31" i="16"/>
  <c r="G27" i="16"/>
  <c r="Z27" i="16"/>
  <c r="AC23" i="16"/>
  <c r="H23" i="16"/>
  <c r="AU77" i="18"/>
  <c r="AT77" i="18" s="1"/>
  <c r="AS77" i="18" s="1"/>
  <c r="AR77" i="18" s="1"/>
  <c r="AQ77" i="18" s="1"/>
  <c r="AP77" i="18" s="1"/>
  <c r="AO77" i="18" s="1"/>
  <c r="AN77" i="18" s="1"/>
  <c r="AM77" i="18" s="1"/>
  <c r="AL77" i="18" s="1"/>
  <c r="G77" i="18"/>
  <c r="Z77" i="18"/>
  <c r="I41" i="18"/>
  <c r="AC41" i="18"/>
  <c r="K26" i="11"/>
  <c r="J25" i="11"/>
  <c r="G22" i="11"/>
  <c r="BJ128" i="14"/>
  <c r="BI128" i="14"/>
  <c r="BH128" i="14"/>
  <c r="BG128" i="14"/>
  <c r="BF128" i="14"/>
  <c r="BE128" i="14"/>
  <c r="BD128" i="14"/>
  <c r="BC128" i="14"/>
  <c r="AR128" i="14"/>
  <c r="BF124" i="14"/>
  <c r="BE124" i="14"/>
  <c r="BD124" i="14"/>
  <c r="BC124" i="14"/>
  <c r="AR121" i="14"/>
  <c r="AP114" i="14"/>
  <c r="AT108" i="14"/>
  <c r="AP106" i="14"/>
  <c r="AO106" i="14"/>
  <c r="AN106" i="14"/>
  <c r="AM106" i="14"/>
  <c r="AL106" i="14"/>
  <c r="AR105" i="14"/>
  <c r="AT104" i="14"/>
  <c r="AR101" i="14"/>
  <c r="AT100" i="14"/>
  <c r="AP98" i="14"/>
  <c r="AO98" i="14"/>
  <c r="AN98" i="14"/>
  <c r="AM98" i="14"/>
  <c r="AL98" i="14"/>
  <c r="AR97" i="14"/>
  <c r="AT96" i="14"/>
  <c r="AR93" i="14"/>
  <c r="AT92" i="14"/>
  <c r="AT88" i="14"/>
  <c r="AR85" i="14"/>
  <c r="AT84" i="14"/>
  <c r="AP82" i="14"/>
  <c r="AO82" i="14"/>
  <c r="AN82" i="14"/>
  <c r="AM82" i="14"/>
  <c r="AL82" i="14"/>
  <c r="AR81" i="14"/>
  <c r="AT80" i="14"/>
  <c r="AT76" i="14"/>
  <c r="BF74" i="14"/>
  <c r="BE74" i="14"/>
  <c r="BD74" i="14"/>
  <c r="BC74" i="14"/>
  <c r="AP72" i="14"/>
  <c r="AO72" i="14"/>
  <c r="AN72" i="14"/>
  <c r="AM72" i="14"/>
  <c r="AL72" i="14"/>
  <c r="BJ70" i="14"/>
  <c r="BI70" i="14"/>
  <c r="BH70" i="14"/>
  <c r="BG70" i="14"/>
  <c r="BF70" i="14"/>
  <c r="BE70" i="14"/>
  <c r="BD70" i="14"/>
  <c r="BC70" i="14"/>
  <c r="BK69" i="14"/>
  <c r="AT68" i="14"/>
  <c r="BJ62" i="14"/>
  <c r="BI62" i="14"/>
  <c r="AR62" i="14"/>
  <c r="BK61" i="14"/>
  <c r="BJ61" i="14"/>
  <c r="BI61" i="14"/>
  <c r="BH61" i="14"/>
  <c r="BG61" i="14"/>
  <c r="BF61" i="14"/>
  <c r="BE61" i="14"/>
  <c r="BD61" i="14"/>
  <c r="BC61" i="14"/>
  <c r="AT60" i="14"/>
  <c r="AP56" i="14"/>
  <c r="BI55" i="14"/>
  <c r="BH55" i="14"/>
  <c r="BG55" i="14"/>
  <c r="BF55" i="14"/>
  <c r="BE55" i="14"/>
  <c r="BD55" i="14"/>
  <c r="BC55" i="14"/>
  <c r="BJ54" i="14"/>
  <c r="BI54" i="14"/>
  <c r="BK53" i="14"/>
  <c r="BJ53" i="14"/>
  <c r="BI53" i="14"/>
  <c r="BH53" i="14"/>
  <c r="BG53" i="14"/>
  <c r="BF53" i="14"/>
  <c r="BE53" i="14"/>
  <c r="BD53" i="14"/>
  <c r="BC53" i="14"/>
  <c r="AT52" i="14"/>
  <c r="AS52" i="14"/>
  <c r="AR52" i="14"/>
  <c r="AQ52" i="14"/>
  <c r="AP52" i="14"/>
  <c r="AO52" i="14"/>
  <c r="AN52" i="14"/>
  <c r="AM52" i="14"/>
  <c r="AL52" i="14"/>
  <c r="BG49" i="14"/>
  <c r="AP48" i="14"/>
  <c r="BJ46" i="14"/>
  <c r="BI46" i="14"/>
  <c r="BH46" i="14"/>
  <c r="BG46" i="14"/>
  <c r="BF46" i="14"/>
  <c r="BE46" i="14"/>
  <c r="BD46" i="14"/>
  <c r="BC46" i="14"/>
  <c r="AR46" i="14"/>
  <c r="AQ46" i="14"/>
  <c r="AP46" i="14"/>
  <c r="AO46" i="14"/>
  <c r="AN46" i="14"/>
  <c r="AM46" i="14"/>
  <c r="AL46" i="14"/>
  <c r="BK45" i="14"/>
  <c r="AT44" i="14"/>
  <c r="BF42" i="14"/>
  <c r="BE42" i="14"/>
  <c r="BD42" i="14"/>
  <c r="BC42" i="14"/>
  <c r="BH40" i="14"/>
  <c r="BG40" i="14"/>
  <c r="BF40" i="14"/>
  <c r="BE40" i="14"/>
  <c r="BD40" i="14"/>
  <c r="BC40" i="14"/>
  <c r="BI39" i="14"/>
  <c r="BJ38" i="14"/>
  <c r="BI38" i="14"/>
  <c r="BK37" i="14"/>
  <c r="AT36" i="14"/>
  <c r="BG33" i="14"/>
  <c r="BF33" i="14"/>
  <c r="BE33" i="14"/>
  <c r="BD33" i="14"/>
  <c r="BC33" i="14"/>
  <c r="BK31" i="14"/>
  <c r="BJ31" i="14"/>
  <c r="BI31" i="14"/>
  <c r="BH31" i="14"/>
  <c r="BG31" i="14"/>
  <c r="BF31" i="14"/>
  <c r="BE31" i="14"/>
  <c r="BD31" i="14"/>
  <c r="BC31" i="14"/>
  <c r="Z29" i="14"/>
  <c r="AT27" i="14"/>
  <c r="AR25" i="14"/>
  <c r="AQ25" i="14"/>
  <c r="BL22" i="14"/>
  <c r="BK20" i="14"/>
  <c r="BK16" i="14"/>
  <c r="BJ16" i="14"/>
  <c r="BI16" i="14"/>
  <c r="BH16" i="14"/>
  <c r="BG16" i="14"/>
  <c r="BF16" i="14"/>
  <c r="BE16" i="14"/>
  <c r="BD16" i="14"/>
  <c r="BC16" i="14"/>
  <c r="BK11" i="14"/>
  <c r="P3" i="14"/>
  <c r="P5" i="14"/>
  <c r="AC90" i="16"/>
  <c r="G84" i="16"/>
  <c r="K79" i="16"/>
  <c r="G69" i="16"/>
  <c r="G66" i="16"/>
  <c r="Z66" i="16"/>
  <c r="G65" i="16"/>
  <c r="Z65" i="16"/>
  <c r="G64" i="16"/>
  <c r="Z64" i="16"/>
  <c r="G63" i="16"/>
  <c r="Z63" i="16"/>
  <c r="G62" i="16"/>
  <c r="Z62" i="16"/>
  <c r="G61" i="16"/>
  <c r="Z61" i="16"/>
  <c r="G60" i="16"/>
  <c r="Z60" i="16"/>
  <c r="G59" i="16"/>
  <c r="Z59" i="16"/>
  <c r="G58" i="16"/>
  <c r="Z58" i="16"/>
  <c r="G57" i="16"/>
  <c r="Z57" i="16"/>
  <c r="G56" i="16"/>
  <c r="Z56" i="16"/>
  <c r="G55" i="16"/>
  <c r="Z55" i="16"/>
  <c r="G54" i="16"/>
  <c r="Z54" i="16"/>
  <c r="G53" i="16"/>
  <c r="Z53" i="16"/>
  <c r="G52" i="16"/>
  <c r="Z52" i="16"/>
  <c r="G51" i="16"/>
  <c r="Z51" i="16"/>
  <c r="G39" i="16"/>
  <c r="Z39" i="16"/>
  <c r="G97" i="18"/>
  <c r="Z97" i="18"/>
  <c r="AU97" i="18"/>
  <c r="AT97" i="18" s="1"/>
  <c r="AS97" i="18" s="1"/>
  <c r="AR97" i="18" s="1"/>
  <c r="AQ97" i="18" s="1"/>
  <c r="AP97" i="18" s="1"/>
  <c r="AO97" i="18" s="1"/>
  <c r="AN97" i="18" s="1"/>
  <c r="AM97" i="18" s="1"/>
  <c r="AL97" i="18" s="1"/>
  <c r="AI97" i="18" s="1"/>
  <c r="AQ128" i="14"/>
  <c r="Z128" i="14"/>
  <c r="AQ121" i="14"/>
  <c r="Z121" i="14"/>
  <c r="Z117" i="14"/>
  <c r="AO114" i="14"/>
  <c r="Z113" i="14"/>
  <c r="Z109" i="14"/>
  <c r="AS108" i="14"/>
  <c r="AQ105" i="14"/>
  <c r="Z105" i="14"/>
  <c r="AS104" i="14"/>
  <c r="AQ101" i="14"/>
  <c r="Z101" i="14"/>
  <c r="AS100" i="14"/>
  <c r="AQ97" i="14"/>
  <c r="Z97" i="14"/>
  <c r="AS96" i="14"/>
  <c r="AQ93" i="14"/>
  <c r="Z93" i="14"/>
  <c r="AS92" i="14"/>
  <c r="Z89" i="14"/>
  <c r="AS88" i="14"/>
  <c r="AQ85" i="14"/>
  <c r="Z85" i="14"/>
  <c r="AS84" i="14"/>
  <c r="AQ81" i="14"/>
  <c r="Z81" i="14"/>
  <c r="AS80" i="14"/>
  <c r="Z77" i="14"/>
  <c r="AS76" i="14"/>
  <c r="Z70" i="14"/>
  <c r="BJ69" i="14"/>
  <c r="BI69" i="14"/>
  <c r="BH69" i="14"/>
  <c r="BG69" i="14"/>
  <c r="BF69" i="14"/>
  <c r="BE69" i="14"/>
  <c r="BD69" i="14"/>
  <c r="BC69" i="14"/>
  <c r="AS68" i="14"/>
  <c r="AR68" i="14"/>
  <c r="AQ68" i="14"/>
  <c r="AP68" i="14"/>
  <c r="AO68" i="14"/>
  <c r="AN68" i="14"/>
  <c r="AM68" i="14"/>
  <c r="AL68" i="14"/>
  <c r="AQ62" i="14"/>
  <c r="Z62" i="14"/>
  <c r="AS60" i="14"/>
  <c r="AR60" i="14"/>
  <c r="AQ60" i="14"/>
  <c r="AP60" i="14"/>
  <c r="AO60" i="14"/>
  <c r="AN60" i="14"/>
  <c r="AM60" i="14"/>
  <c r="AL60" i="14"/>
  <c r="AO56" i="14"/>
  <c r="AN56" i="14"/>
  <c r="AM56" i="14"/>
  <c r="AL56" i="14"/>
  <c r="Z54" i="14"/>
  <c r="BF49" i="14"/>
  <c r="BE49" i="14"/>
  <c r="BD49" i="14"/>
  <c r="BC49" i="14"/>
  <c r="AO48" i="14"/>
  <c r="Z46" i="14"/>
  <c r="BJ45" i="14"/>
  <c r="AS44" i="14"/>
  <c r="BH39" i="14"/>
  <c r="BG39" i="14"/>
  <c r="BF39" i="14"/>
  <c r="BE39" i="14"/>
  <c r="BD39" i="14"/>
  <c r="BC39" i="14"/>
  <c r="Z38" i="14"/>
  <c r="BJ37" i="14"/>
  <c r="AS36" i="14"/>
  <c r="AU29" i="14"/>
  <c r="AS27" i="14"/>
  <c r="BJ23" i="14"/>
  <c r="BI23" i="14"/>
  <c r="BH23" i="14"/>
  <c r="BG23" i="14"/>
  <c r="BF23" i="14"/>
  <c r="BE23" i="14"/>
  <c r="BD23" i="14"/>
  <c r="BC23" i="14"/>
  <c r="AY21" i="14"/>
  <c r="BJ20" i="14"/>
  <c r="BI20" i="14"/>
  <c r="BH20" i="14"/>
  <c r="BG20" i="14"/>
  <c r="BF20" i="14"/>
  <c r="BE20" i="14"/>
  <c r="BD20" i="14"/>
  <c r="BC20" i="14"/>
  <c r="AY20" i="14"/>
  <c r="AY16" i="14"/>
  <c r="BI11" i="14"/>
  <c r="AC99" i="16"/>
  <c r="Z90" i="16"/>
  <c r="AC50" i="16"/>
  <c r="I50" i="16"/>
  <c r="G49" i="16"/>
  <c r="Z49" i="16"/>
  <c r="G40" i="16"/>
  <c r="Z40" i="16"/>
  <c r="G34" i="16"/>
  <c r="Z34" i="16"/>
  <c r="G30" i="16"/>
  <c r="Z30" i="16"/>
  <c r="G26" i="16"/>
  <c r="Z26" i="16"/>
  <c r="G22" i="16"/>
  <c r="Z22" i="16"/>
  <c r="AU94" i="18"/>
  <c r="AT94" i="18" s="1"/>
  <c r="AS94" i="18" s="1"/>
  <c r="AR94" i="18" s="1"/>
  <c r="AQ94" i="18" s="1"/>
  <c r="AP94" i="18" s="1"/>
  <c r="AO94" i="18" s="1"/>
  <c r="AN94" i="18" s="1"/>
  <c r="AM94" i="18" s="1"/>
  <c r="AL94" i="18" s="1"/>
  <c r="AJ94" i="18" s="1"/>
  <c r="G94" i="18"/>
  <c r="Z94" i="18"/>
  <c r="AT91" i="18"/>
  <c r="AS91" i="18" s="1"/>
  <c r="AR91" i="18" s="1"/>
  <c r="AQ91" i="18" s="1"/>
  <c r="AP91" i="18" s="1"/>
  <c r="AO91" i="18" s="1"/>
  <c r="AN91" i="18" s="1"/>
  <c r="AM91" i="18" s="1"/>
  <c r="AL91" i="18" s="1"/>
  <c r="AK91" i="18" s="1"/>
  <c r="AT76" i="18"/>
  <c r="AS76" i="18" s="1"/>
  <c r="AR76" i="18" s="1"/>
  <c r="AQ76" i="18" s="1"/>
  <c r="Z67" i="18"/>
  <c r="G67" i="18"/>
  <c r="AU67" i="18"/>
  <c r="I48" i="18"/>
  <c r="AC48" i="18"/>
  <c r="AP128" i="14"/>
  <c r="AO128" i="14"/>
  <c r="AN128" i="14"/>
  <c r="AM128" i="14"/>
  <c r="AL128" i="14"/>
  <c r="BK125" i="14"/>
  <c r="BJ125" i="14"/>
  <c r="BI125" i="14"/>
  <c r="BH125" i="14"/>
  <c r="BG125" i="14"/>
  <c r="BF125" i="14"/>
  <c r="BE125" i="14"/>
  <c r="BD125" i="14"/>
  <c r="BC125" i="14"/>
  <c r="AT124" i="14"/>
  <c r="AS124" i="14"/>
  <c r="AR124" i="14"/>
  <c r="AQ124" i="14"/>
  <c r="AP124" i="14"/>
  <c r="AO124" i="14"/>
  <c r="AN124" i="14"/>
  <c r="AM124" i="14"/>
  <c r="AL124" i="14"/>
  <c r="AP121" i="14"/>
  <c r="AO121" i="14"/>
  <c r="AN121" i="14"/>
  <c r="AM121" i="14"/>
  <c r="AL121" i="14"/>
  <c r="AT119" i="14"/>
  <c r="AS119" i="14"/>
  <c r="AR119" i="14"/>
  <c r="AQ119" i="14"/>
  <c r="AP119" i="14"/>
  <c r="AO119" i="14"/>
  <c r="AN119" i="14"/>
  <c r="AM119" i="14"/>
  <c r="AL119" i="14"/>
  <c r="AT115" i="14"/>
  <c r="AS115" i="14"/>
  <c r="AN114" i="14"/>
  <c r="AM114" i="14"/>
  <c r="AL114" i="14"/>
  <c r="AT111" i="14"/>
  <c r="AS111" i="14"/>
  <c r="AR111" i="14"/>
  <c r="AQ111" i="14"/>
  <c r="AP111" i="14"/>
  <c r="AO111" i="14"/>
  <c r="AN111" i="14"/>
  <c r="AM111" i="14"/>
  <c r="AL111" i="14"/>
  <c r="AR108" i="14"/>
  <c r="AQ108" i="14"/>
  <c r="AP108" i="14"/>
  <c r="AO108" i="14"/>
  <c r="AN108" i="14"/>
  <c r="AM108" i="14"/>
  <c r="AL108" i="14"/>
  <c r="AT107" i="14"/>
  <c r="AS107" i="14"/>
  <c r="AR107" i="14"/>
  <c r="AQ107" i="14"/>
  <c r="AP107" i="14"/>
  <c r="AO107" i="14"/>
  <c r="AN107" i="14"/>
  <c r="AM107" i="14"/>
  <c r="AL107" i="14"/>
  <c r="AP105" i="14"/>
  <c r="AO105" i="14"/>
  <c r="AN105" i="14"/>
  <c r="AM105" i="14"/>
  <c r="AL105" i="14"/>
  <c r="AR104" i="14"/>
  <c r="AQ104" i="14"/>
  <c r="AP104" i="14"/>
  <c r="AO104" i="14"/>
  <c r="AN104" i="14"/>
  <c r="AM104" i="14"/>
  <c r="AL104" i="14"/>
  <c r="AT103" i="14"/>
  <c r="AS103" i="14"/>
  <c r="AR103" i="14"/>
  <c r="AQ103" i="14"/>
  <c r="AP103" i="14"/>
  <c r="AO103" i="14"/>
  <c r="AN103" i="14"/>
  <c r="AM103" i="14"/>
  <c r="AL103" i="14"/>
  <c r="AP101" i="14"/>
  <c r="AO101" i="14"/>
  <c r="AN101" i="14"/>
  <c r="AM101" i="14"/>
  <c r="AL101" i="14"/>
  <c r="AR100" i="14"/>
  <c r="AQ100" i="14"/>
  <c r="AP100" i="14"/>
  <c r="AO100" i="14"/>
  <c r="AN100" i="14"/>
  <c r="AM100" i="14"/>
  <c r="AL100" i="14"/>
  <c r="AT99" i="14"/>
  <c r="AS99" i="14"/>
  <c r="AR99" i="14"/>
  <c r="AQ99" i="14"/>
  <c r="AP99" i="14"/>
  <c r="AO99" i="14"/>
  <c r="AN99" i="14"/>
  <c r="AM99" i="14"/>
  <c r="AL99" i="14"/>
  <c r="AP97" i="14"/>
  <c r="AO97" i="14"/>
  <c r="AN97" i="14"/>
  <c r="AM97" i="14"/>
  <c r="AL97" i="14"/>
  <c r="AR96" i="14"/>
  <c r="AT95" i="14"/>
  <c r="AS95" i="14"/>
  <c r="AR95" i="14"/>
  <c r="AQ95" i="14"/>
  <c r="AP95" i="14"/>
  <c r="AO95" i="14"/>
  <c r="AN95" i="14"/>
  <c r="AM95" i="14"/>
  <c r="AL95" i="14"/>
  <c r="AP93" i="14"/>
  <c r="AO93" i="14"/>
  <c r="AN93" i="14"/>
  <c r="AM93" i="14"/>
  <c r="AL93" i="14"/>
  <c r="AR92" i="14"/>
  <c r="AQ92" i="14"/>
  <c r="AP92" i="14"/>
  <c r="AO92" i="14"/>
  <c r="AN92" i="14"/>
  <c r="AM92" i="14"/>
  <c r="AL92" i="14"/>
  <c r="AT91" i="14"/>
  <c r="AS91" i="14"/>
  <c r="AR88" i="14"/>
  <c r="AQ88" i="14"/>
  <c r="AP88" i="14"/>
  <c r="AO88" i="14"/>
  <c r="AN88" i="14"/>
  <c r="AM88" i="14"/>
  <c r="AL88" i="14"/>
  <c r="AT87" i="14"/>
  <c r="AS87" i="14"/>
  <c r="AR87" i="14"/>
  <c r="AQ87" i="14"/>
  <c r="AP87" i="14"/>
  <c r="AO87" i="14"/>
  <c r="AN87" i="14"/>
  <c r="AM87" i="14"/>
  <c r="AL87" i="14"/>
  <c r="AP85" i="14"/>
  <c r="AO85" i="14"/>
  <c r="AN85" i="14"/>
  <c r="AM85" i="14"/>
  <c r="AL85" i="14"/>
  <c r="AR84" i="14"/>
  <c r="AT83" i="14"/>
  <c r="AS83" i="14"/>
  <c r="AR83" i="14"/>
  <c r="AQ83" i="14"/>
  <c r="AP83" i="14"/>
  <c r="AO83" i="14"/>
  <c r="AN83" i="14"/>
  <c r="AM83" i="14"/>
  <c r="AL83" i="14"/>
  <c r="AP81" i="14"/>
  <c r="AO81" i="14"/>
  <c r="AN81" i="14"/>
  <c r="AM81" i="14"/>
  <c r="AL81" i="14"/>
  <c r="AR80" i="14"/>
  <c r="AT79" i="14"/>
  <c r="AS79" i="14"/>
  <c r="AR79" i="14"/>
  <c r="AQ79" i="14"/>
  <c r="AP79" i="14"/>
  <c r="AO79" i="14"/>
  <c r="AN79" i="14"/>
  <c r="AM79" i="14"/>
  <c r="AL79" i="14"/>
  <c r="AR76" i="14"/>
  <c r="AQ76" i="14"/>
  <c r="AP76" i="14"/>
  <c r="AO76" i="14"/>
  <c r="AN76" i="14"/>
  <c r="AM76" i="14"/>
  <c r="AL76" i="14"/>
  <c r="BK75" i="14"/>
  <c r="BJ75" i="14"/>
  <c r="BI75" i="14"/>
  <c r="BH75" i="14"/>
  <c r="BG75" i="14"/>
  <c r="BF75" i="14"/>
  <c r="BE75" i="14"/>
  <c r="BD75" i="14"/>
  <c r="BC75" i="14"/>
  <c r="AT74" i="14"/>
  <c r="AS74" i="14"/>
  <c r="AR74" i="14"/>
  <c r="AQ74" i="14"/>
  <c r="AP74" i="14"/>
  <c r="AO74" i="14"/>
  <c r="AN74" i="14"/>
  <c r="AM74" i="14"/>
  <c r="AL74" i="14"/>
  <c r="BK67" i="14"/>
  <c r="BJ67" i="14"/>
  <c r="BI67" i="14"/>
  <c r="BH67" i="14"/>
  <c r="BG67" i="14"/>
  <c r="BF67" i="14"/>
  <c r="BE67" i="14"/>
  <c r="BD67" i="14"/>
  <c r="BC67" i="14"/>
  <c r="AT66" i="14"/>
  <c r="AS66" i="14"/>
  <c r="AR66" i="14"/>
  <c r="AQ66" i="14"/>
  <c r="AP66" i="14"/>
  <c r="AO66" i="14"/>
  <c r="AN66" i="14"/>
  <c r="AM66" i="14"/>
  <c r="AL66" i="14"/>
  <c r="BH62" i="14"/>
  <c r="BG62" i="14"/>
  <c r="BF62" i="14"/>
  <c r="BE62" i="14"/>
  <c r="BD62" i="14"/>
  <c r="BC62" i="14"/>
  <c r="AP62" i="14"/>
  <c r="AO62" i="14"/>
  <c r="AN62" i="14"/>
  <c r="AM62" i="14"/>
  <c r="AL62" i="14"/>
  <c r="BK59" i="14"/>
  <c r="BJ59" i="14"/>
  <c r="BI59" i="14"/>
  <c r="BH59" i="14"/>
  <c r="BG59" i="14"/>
  <c r="BF59" i="14"/>
  <c r="BE59" i="14"/>
  <c r="BD59" i="14"/>
  <c r="BC59" i="14"/>
  <c r="AT58" i="14"/>
  <c r="AS58" i="14"/>
  <c r="AR58" i="14"/>
  <c r="AQ58" i="14"/>
  <c r="AP58" i="14"/>
  <c r="AO58" i="14"/>
  <c r="AN58" i="14"/>
  <c r="AM58" i="14"/>
  <c r="AL58" i="14"/>
  <c r="BH54" i="14"/>
  <c r="BG54" i="14"/>
  <c r="BF54" i="14"/>
  <c r="BE54" i="14"/>
  <c r="BD54" i="14"/>
  <c r="BC54" i="14"/>
  <c r="BK51" i="14"/>
  <c r="BJ51" i="14"/>
  <c r="AT50" i="14"/>
  <c r="AS50" i="14"/>
  <c r="AR50" i="14"/>
  <c r="AQ50" i="14"/>
  <c r="AP50" i="14"/>
  <c r="AO50" i="14"/>
  <c r="AN50" i="14"/>
  <c r="AM50" i="14"/>
  <c r="AL50" i="14"/>
  <c r="AN48" i="14"/>
  <c r="AM48" i="14"/>
  <c r="AL48" i="14"/>
  <c r="BI45" i="14"/>
  <c r="BJ44" i="14"/>
  <c r="BI44" i="14"/>
  <c r="BH44" i="14"/>
  <c r="BG44" i="14"/>
  <c r="BF44" i="14"/>
  <c r="BE44" i="14"/>
  <c r="BD44" i="14"/>
  <c r="BC44" i="14"/>
  <c r="AR44" i="14"/>
  <c r="BK43" i="14"/>
  <c r="BJ43" i="14"/>
  <c r="BI43" i="14"/>
  <c r="BH43" i="14"/>
  <c r="BG43" i="14"/>
  <c r="BF43" i="14"/>
  <c r="BE43" i="14"/>
  <c r="BD43" i="14"/>
  <c r="BC43" i="14"/>
  <c r="AT42" i="14"/>
  <c r="AS42" i="14"/>
  <c r="AR42" i="14"/>
  <c r="AQ42" i="14"/>
  <c r="AP42" i="14"/>
  <c r="AO42" i="14"/>
  <c r="AN42" i="14"/>
  <c r="AM42" i="14"/>
  <c r="AL42" i="14"/>
  <c r="BH38" i="14"/>
  <c r="BG38" i="14"/>
  <c r="BF38" i="14"/>
  <c r="BE38" i="14"/>
  <c r="BD38" i="14"/>
  <c r="BC38" i="14"/>
  <c r="BI37" i="14"/>
  <c r="BH37" i="14"/>
  <c r="BG37" i="14"/>
  <c r="BF37" i="14"/>
  <c r="BE37" i="14"/>
  <c r="BD37" i="14"/>
  <c r="BC37" i="14"/>
  <c r="BJ36" i="14"/>
  <c r="BI36" i="14"/>
  <c r="AR36" i="14"/>
  <c r="AQ36" i="14"/>
  <c r="AP36" i="14"/>
  <c r="AO36" i="14"/>
  <c r="AN36" i="14"/>
  <c r="AM36" i="14"/>
  <c r="AL36" i="14"/>
  <c r="BK35" i="14"/>
  <c r="BJ35" i="14"/>
  <c r="BI35" i="14"/>
  <c r="BH35" i="14"/>
  <c r="BG35" i="14"/>
  <c r="BF35" i="14"/>
  <c r="BE35" i="14"/>
  <c r="BD35" i="14"/>
  <c r="BC35" i="14"/>
  <c r="AT34" i="14"/>
  <c r="AS34" i="14"/>
  <c r="AR34" i="14"/>
  <c r="AQ34" i="14"/>
  <c r="AP34" i="14"/>
  <c r="AO34" i="14"/>
  <c r="AN34" i="14"/>
  <c r="AM34" i="14"/>
  <c r="AL34" i="14"/>
  <c r="G28" i="14"/>
  <c r="BL24" i="14"/>
  <c r="BK23" i="14"/>
  <c r="Z21" i="14"/>
  <c r="BL17" i="14"/>
  <c r="BL14" i="14"/>
  <c r="BL13" i="14"/>
  <c r="G96" i="16"/>
  <c r="Z96" i="16"/>
  <c r="Z93" i="16"/>
  <c r="K87" i="16"/>
  <c r="G71" i="16"/>
  <c r="AC48" i="16"/>
  <c r="I48" i="16"/>
  <c r="G41" i="16"/>
  <c r="Z41" i="16"/>
  <c r="Z42" i="18"/>
  <c r="AU42" i="18"/>
  <c r="AT42" i="18" s="1"/>
  <c r="AS42" i="18" s="1"/>
  <c r="AR42" i="18" s="1"/>
  <c r="AQ42" i="18" s="1"/>
  <c r="AP42" i="18" s="1"/>
  <c r="AO42" i="18" s="1"/>
  <c r="AN42" i="18" s="1"/>
  <c r="AM42" i="18" s="1"/>
  <c r="AL42" i="18" s="1"/>
  <c r="G89" i="18"/>
  <c r="Z89" i="18"/>
  <c r="AU89" i="18"/>
  <c r="AT71" i="18"/>
  <c r="AS71" i="18" s="1"/>
  <c r="AR71" i="18" s="1"/>
  <c r="AQ71" i="18" s="1"/>
  <c r="AP71" i="18" s="1"/>
  <c r="AO71" i="18" s="1"/>
  <c r="AN71" i="18" s="1"/>
  <c r="AM71" i="18" s="1"/>
  <c r="AL71" i="18" s="1"/>
  <c r="AI71" i="18" s="1"/>
  <c r="AQ96" i="14"/>
  <c r="AP96" i="14"/>
  <c r="AO96" i="14"/>
  <c r="AN96" i="14"/>
  <c r="AM96" i="14"/>
  <c r="AL96" i="14"/>
  <c r="AQ84" i="14"/>
  <c r="AP84" i="14"/>
  <c r="AO84" i="14"/>
  <c r="AN84" i="14"/>
  <c r="AM84" i="14"/>
  <c r="AL84" i="14"/>
  <c r="AQ80" i="14"/>
  <c r="AP80" i="14"/>
  <c r="AO80" i="14"/>
  <c r="AN80" i="14"/>
  <c r="AM80" i="14"/>
  <c r="AL80" i="14"/>
  <c r="BH45" i="14"/>
  <c r="AQ44" i="14"/>
  <c r="AP44" i="14"/>
  <c r="AO44" i="14"/>
  <c r="AN44" i="14"/>
  <c r="AM44" i="14"/>
  <c r="AL44" i="14"/>
  <c r="BK26" i="14"/>
  <c r="BJ26" i="14"/>
  <c r="BI26" i="14"/>
  <c r="BH26" i="14"/>
  <c r="BG26" i="14"/>
  <c r="BF26" i="14"/>
  <c r="BE26" i="14"/>
  <c r="BD26" i="14"/>
  <c r="BC26" i="14"/>
  <c r="AT21" i="14"/>
  <c r="AS21" i="14"/>
  <c r="AR21" i="14"/>
  <c r="AQ21" i="14"/>
  <c r="AP21" i="14"/>
  <c r="AO21" i="14"/>
  <c r="AN21" i="14"/>
  <c r="AM21" i="14"/>
  <c r="AL21" i="14"/>
  <c r="Q3" i="14"/>
  <c r="Q5" i="14"/>
  <c r="D12" i="14"/>
  <c r="AY7" i="14"/>
  <c r="AY8" i="14"/>
  <c r="AY13" i="14"/>
  <c r="AY26" i="14"/>
  <c r="AY3" i="14"/>
  <c r="AY4" i="14"/>
  <c r="AY12" i="14"/>
  <c r="AY22" i="14"/>
  <c r="AY30" i="14"/>
  <c r="AC93" i="16"/>
  <c r="K93" i="16"/>
  <c r="AC83" i="16"/>
  <c r="Z78" i="16"/>
  <c r="G78" i="16"/>
  <c r="AC68" i="16"/>
  <c r="K68" i="16"/>
  <c r="AC47" i="16"/>
  <c r="I47" i="16"/>
  <c r="AC42" i="16"/>
  <c r="I42" i="16"/>
  <c r="G37" i="16"/>
  <c r="Z37" i="16"/>
  <c r="G33" i="16"/>
  <c r="Z33" i="16"/>
  <c r="G29" i="16"/>
  <c r="Z29" i="16"/>
  <c r="G25" i="16"/>
  <c r="Z25" i="16"/>
  <c r="C17" i="16"/>
  <c r="G21" i="16"/>
  <c r="Z21" i="16"/>
  <c r="AU93" i="18"/>
  <c r="AT93" i="18" s="1"/>
  <c r="AS93" i="18" s="1"/>
  <c r="AR93" i="18" s="1"/>
  <c r="AQ93" i="18" s="1"/>
  <c r="AP93" i="18" s="1"/>
  <c r="AO93" i="18" s="1"/>
  <c r="AN93" i="18" s="1"/>
  <c r="AM93" i="18" s="1"/>
  <c r="AL93" i="18" s="1"/>
  <c r="G93" i="18"/>
  <c r="Z93" i="18"/>
  <c r="AU86" i="18"/>
  <c r="AT86" i="18" s="1"/>
  <c r="AS86" i="18" s="1"/>
  <c r="AR86" i="18" s="1"/>
  <c r="AQ86" i="18" s="1"/>
  <c r="AP86" i="18" s="1"/>
  <c r="AO86" i="18" s="1"/>
  <c r="AN86" i="18" s="1"/>
  <c r="AM86" i="18" s="1"/>
  <c r="AL86" i="18" s="1"/>
  <c r="AK86" i="18" s="1"/>
  <c r="G86" i="18"/>
  <c r="Z86" i="18"/>
  <c r="I46" i="18"/>
  <c r="AC46" i="18"/>
  <c r="AT32" i="14"/>
  <c r="AS32" i="14"/>
  <c r="AR32" i="14"/>
  <c r="AQ32" i="14"/>
  <c r="AP32" i="14"/>
  <c r="AO32" i="14"/>
  <c r="AN32" i="14"/>
  <c r="AM32" i="14"/>
  <c r="AL32" i="14"/>
  <c r="I32" i="14"/>
  <c r="BF27" i="14"/>
  <c r="BE27" i="14"/>
  <c r="BD27" i="14"/>
  <c r="BC27" i="14"/>
  <c r="BJ27" i="14"/>
  <c r="BI27" i="14"/>
  <c r="BH27" i="14"/>
  <c r="BG27" i="14"/>
  <c r="AY25" i="14"/>
  <c r="AY24" i="14"/>
  <c r="AU23" i="14"/>
  <c r="AY19" i="14"/>
  <c r="AY17" i="14"/>
  <c r="BK15" i="14"/>
  <c r="BJ15" i="14"/>
  <c r="BI15" i="14"/>
  <c r="BH15" i="14"/>
  <c r="BG15" i="14"/>
  <c r="BF15" i="14"/>
  <c r="BE15" i="14"/>
  <c r="BD15" i="14"/>
  <c r="BC15" i="14"/>
  <c r="AY14" i="14"/>
  <c r="AY10" i="14"/>
  <c r="AY9" i="14"/>
  <c r="BL6" i="14"/>
  <c r="AY5" i="14"/>
  <c r="X3" i="14"/>
  <c r="X5" i="14"/>
  <c r="AC98" i="16"/>
  <c r="AC95" i="16"/>
  <c r="K91" i="16"/>
  <c r="AC80" i="16"/>
  <c r="AC46" i="16"/>
  <c r="I46" i="16"/>
  <c r="G45" i="16"/>
  <c r="Z45" i="16"/>
  <c r="G44" i="16"/>
  <c r="Z44" i="16"/>
  <c r="AC43" i="16"/>
  <c r="I43" i="16"/>
  <c r="G81" i="18"/>
  <c r="Z81" i="18"/>
  <c r="AU81" i="18"/>
  <c r="BL25" i="14"/>
  <c r="AU24" i="14"/>
  <c r="BL18" i="14"/>
  <c r="AB18" i="16"/>
  <c r="BL3" i="16" s="1"/>
  <c r="AY14" i="16"/>
  <c r="X3" i="16"/>
  <c r="X5" i="16"/>
  <c r="BJ127" i="18"/>
  <c r="BI127" i="18" s="1"/>
  <c r="BH127" i="18" s="1"/>
  <c r="BG127" i="18" s="1"/>
  <c r="BF127" i="18" s="1"/>
  <c r="BE127" i="18" s="1"/>
  <c r="BD127" i="18" s="1"/>
  <c r="BC127" i="18" s="1"/>
  <c r="AC99" i="18"/>
  <c r="AU98" i="18"/>
  <c r="AT98" i="18" s="1"/>
  <c r="AS98" i="18" s="1"/>
  <c r="G96" i="18"/>
  <c r="K95" i="18"/>
  <c r="AC91" i="18"/>
  <c r="AU90" i="18"/>
  <c r="AT90" i="18" s="1"/>
  <c r="AS90" i="18" s="1"/>
  <c r="AR90" i="18" s="1"/>
  <c r="AQ90" i="18" s="1"/>
  <c r="AP90" i="18" s="1"/>
  <c r="AO90" i="18" s="1"/>
  <c r="AN90" i="18" s="1"/>
  <c r="AM90" i="18" s="1"/>
  <c r="AL90" i="18" s="1"/>
  <c r="G88" i="18"/>
  <c r="K87" i="18"/>
  <c r="AC83" i="18"/>
  <c r="AU82" i="18"/>
  <c r="AT82" i="18" s="1"/>
  <c r="AS82" i="18" s="1"/>
  <c r="AR82" i="18" s="1"/>
  <c r="AQ82" i="18" s="1"/>
  <c r="AP82" i="18" s="1"/>
  <c r="AO82" i="18" s="1"/>
  <c r="AN82" i="18" s="1"/>
  <c r="AM82" i="18" s="1"/>
  <c r="AL82" i="18" s="1"/>
  <c r="G80" i="18"/>
  <c r="K79" i="18"/>
  <c r="BK73" i="18"/>
  <c r="BJ73" i="18" s="1"/>
  <c r="BI73" i="18" s="1"/>
  <c r="BH73" i="18" s="1"/>
  <c r="BG73" i="18" s="1"/>
  <c r="BF73" i="18" s="1"/>
  <c r="BE73" i="18" s="1"/>
  <c r="BD73" i="18" s="1"/>
  <c r="BC73" i="18" s="1"/>
  <c r="BA73" i="18" s="1"/>
  <c r="BK70" i="18"/>
  <c r="BK69" i="18"/>
  <c r="BJ69" i="18" s="1"/>
  <c r="BI69" i="18" s="1"/>
  <c r="BH69" i="18" s="1"/>
  <c r="BG69" i="18" s="1"/>
  <c r="BF69" i="18" s="1"/>
  <c r="BE69" i="18" s="1"/>
  <c r="BD69" i="18" s="1"/>
  <c r="BC69" i="18" s="1"/>
  <c r="G68" i="18"/>
  <c r="K65" i="18"/>
  <c r="AT58" i="18"/>
  <c r="AS58" i="18" s="1"/>
  <c r="AR58" i="18" s="1"/>
  <c r="AQ58" i="18" s="1"/>
  <c r="AP58" i="18" s="1"/>
  <c r="AO58" i="18" s="1"/>
  <c r="AN58" i="18" s="1"/>
  <c r="AM58" i="18" s="1"/>
  <c r="AL58" i="18" s="1"/>
  <c r="G57" i="18"/>
  <c r="AU43" i="18"/>
  <c r="AU34" i="18"/>
  <c r="G34" i="18"/>
  <c r="Z34" i="18"/>
  <c r="AU26" i="18"/>
  <c r="AT26" i="18" s="1"/>
  <c r="AS26" i="18" s="1"/>
  <c r="AR26" i="18" s="1"/>
  <c r="AQ26" i="18" s="1"/>
  <c r="AP26" i="18" s="1"/>
  <c r="AO26" i="18" s="1"/>
  <c r="AN26" i="18" s="1"/>
  <c r="AM26" i="18" s="1"/>
  <c r="AL26" i="18" s="1"/>
  <c r="G26" i="18"/>
  <c r="Z26" i="18"/>
  <c r="Z46" i="12"/>
  <c r="Z152" i="12"/>
  <c r="G152" i="12"/>
  <c r="Z136" i="12"/>
  <c r="G136" i="12"/>
  <c r="AC124" i="12"/>
  <c r="K124" i="12"/>
  <c r="AC105" i="12"/>
  <c r="J105" i="12"/>
  <c r="J101" i="12"/>
  <c r="AC101" i="12"/>
  <c r="BL8" i="14"/>
  <c r="BL7" i="14"/>
  <c r="T3" i="14"/>
  <c r="T5" i="14"/>
  <c r="AY12" i="16"/>
  <c r="AU23" i="18"/>
  <c r="Z23" i="18"/>
  <c r="AU61" i="18"/>
  <c r="K60" i="18"/>
  <c r="AC60" i="18"/>
  <c r="AU53" i="18"/>
  <c r="AT53" i="18" s="1"/>
  <c r="AS53" i="18" s="1"/>
  <c r="AR53" i="18" s="1"/>
  <c r="AQ53" i="18" s="1"/>
  <c r="AP53" i="18" s="1"/>
  <c r="AO53" i="18" s="1"/>
  <c r="AN53" i="18" s="1"/>
  <c r="AM53" i="18" s="1"/>
  <c r="AL53" i="18" s="1"/>
  <c r="J52" i="18"/>
  <c r="AC52" i="18"/>
  <c r="I50" i="18"/>
  <c r="AC50" i="18"/>
  <c r="I45" i="18"/>
  <c r="AC45" i="18"/>
  <c r="AU39" i="18"/>
  <c r="AT39" i="18" s="1"/>
  <c r="AS39" i="18" s="1"/>
  <c r="AR39" i="18" s="1"/>
  <c r="AQ39" i="18" s="1"/>
  <c r="AP39" i="18" s="1"/>
  <c r="AO39" i="18" s="1"/>
  <c r="AN39" i="18" s="1"/>
  <c r="AM39" i="18" s="1"/>
  <c r="AL39" i="18" s="1"/>
  <c r="Z39" i="18"/>
  <c r="AU31" i="18"/>
  <c r="AT31" i="18" s="1"/>
  <c r="AS31" i="18" s="1"/>
  <c r="AR31" i="18" s="1"/>
  <c r="AQ31" i="18" s="1"/>
  <c r="AP31" i="18" s="1"/>
  <c r="AO31" i="18" s="1"/>
  <c r="AN31" i="18" s="1"/>
  <c r="AM31" i="18" s="1"/>
  <c r="AL31" i="18" s="1"/>
  <c r="G31" i="18"/>
  <c r="Z31" i="18"/>
  <c r="H23" i="18"/>
  <c r="AC23" i="18"/>
  <c r="G158" i="12"/>
  <c r="Z158" i="12"/>
  <c r="G155" i="12"/>
  <c r="Z155" i="12"/>
  <c r="G142" i="12"/>
  <c r="Z142" i="12"/>
  <c r="G139" i="12"/>
  <c r="Z139" i="12"/>
  <c r="K115" i="12"/>
  <c r="AC115" i="12"/>
  <c r="I48" i="12"/>
  <c r="AC48" i="12"/>
  <c r="AY42" i="16"/>
  <c r="AY41" i="16"/>
  <c r="AY40" i="16"/>
  <c r="AY39" i="16"/>
  <c r="AY38" i="16"/>
  <c r="AY37" i="16"/>
  <c r="AY36" i="16"/>
  <c r="AY35" i="16"/>
  <c r="AY34" i="16"/>
  <c r="AY33" i="16"/>
  <c r="AY32" i="16"/>
  <c r="AY31" i="16"/>
  <c r="AY30" i="16"/>
  <c r="AY29" i="16"/>
  <c r="AY28" i="16"/>
  <c r="AY27" i="16"/>
  <c r="AY26" i="16"/>
  <c r="AY25" i="16"/>
  <c r="AY24" i="16"/>
  <c r="AY23" i="16"/>
  <c r="AY22" i="16"/>
  <c r="AY21" i="16"/>
  <c r="AY20" i="16"/>
  <c r="AY19" i="16"/>
  <c r="AY17" i="16"/>
  <c r="AB14" i="16"/>
  <c r="AY8" i="16"/>
  <c r="V3" i="16"/>
  <c r="V5" i="16"/>
  <c r="AU96" i="18"/>
  <c r="AT96" i="18" s="1"/>
  <c r="AS96" i="18" s="1"/>
  <c r="AR96" i="18" s="1"/>
  <c r="AQ96" i="18" s="1"/>
  <c r="AP96" i="18" s="1"/>
  <c r="AO96" i="18" s="1"/>
  <c r="AN96" i="18" s="1"/>
  <c r="AM96" i="18" s="1"/>
  <c r="AL96" i="18" s="1"/>
  <c r="Z92" i="18"/>
  <c r="AU88" i="18"/>
  <c r="AT88" i="18" s="1"/>
  <c r="AS88" i="18" s="1"/>
  <c r="AR88" i="18" s="1"/>
  <c r="AQ88" i="18" s="1"/>
  <c r="AP88" i="18" s="1"/>
  <c r="AO88" i="18" s="1"/>
  <c r="AN88" i="18" s="1"/>
  <c r="AM88" i="18" s="1"/>
  <c r="AL88" i="18" s="1"/>
  <c r="Z84" i="18"/>
  <c r="AU80" i="18"/>
  <c r="AT80" i="18" s="1"/>
  <c r="AS80" i="18" s="1"/>
  <c r="AR80" i="18" s="1"/>
  <c r="AQ80" i="18" s="1"/>
  <c r="AP80" i="18" s="1"/>
  <c r="AO80" i="18" s="1"/>
  <c r="AN80" i="18" s="1"/>
  <c r="AM80" i="18" s="1"/>
  <c r="AL80" i="18" s="1"/>
  <c r="Z76" i="18"/>
  <c r="Z75" i="18"/>
  <c r="Z74" i="18"/>
  <c r="Z73" i="18"/>
  <c r="Z72" i="18"/>
  <c r="Z71" i="18"/>
  <c r="Z70" i="18"/>
  <c r="Z69" i="18"/>
  <c r="AT56" i="18"/>
  <c r="AS56" i="18" s="1"/>
  <c r="AR56" i="18" s="1"/>
  <c r="AQ56" i="18" s="1"/>
  <c r="AP56" i="18" s="1"/>
  <c r="AO56" i="18" s="1"/>
  <c r="AN56" i="18" s="1"/>
  <c r="AM56" i="18" s="1"/>
  <c r="AL56" i="18" s="1"/>
  <c r="J55" i="18"/>
  <c r="AC55" i="18"/>
  <c r="AT49" i="18"/>
  <c r="AS49" i="18" s="1"/>
  <c r="AR49" i="18" s="1"/>
  <c r="AQ49" i="18" s="1"/>
  <c r="AP49" i="18" s="1"/>
  <c r="AO49" i="18" s="1"/>
  <c r="AN49" i="18" s="1"/>
  <c r="AM49" i="18" s="1"/>
  <c r="AL49" i="18" s="1"/>
  <c r="AI49" i="18" s="1"/>
  <c r="I49" i="18"/>
  <c r="AC49" i="18"/>
  <c r="I44" i="18"/>
  <c r="AC44" i="18"/>
  <c r="I40" i="18"/>
  <c r="AC40" i="18"/>
  <c r="AU36" i="18"/>
  <c r="AT36" i="18" s="1"/>
  <c r="AS36" i="18" s="1"/>
  <c r="AR36" i="18" s="1"/>
  <c r="AQ36" i="18" s="1"/>
  <c r="AP36" i="18" s="1"/>
  <c r="AO36" i="18" s="1"/>
  <c r="AN36" i="18" s="1"/>
  <c r="AM36" i="18" s="1"/>
  <c r="AL36" i="18" s="1"/>
  <c r="G36" i="18"/>
  <c r="Z36" i="18"/>
  <c r="AU28" i="18"/>
  <c r="G28" i="18"/>
  <c r="Z28" i="18"/>
  <c r="K167" i="12"/>
  <c r="B167" i="12"/>
  <c r="AC167" i="12"/>
  <c r="AC164" i="12"/>
  <c r="K164" i="12"/>
  <c r="G161" i="12"/>
  <c r="Z161" i="12"/>
  <c r="G145" i="12"/>
  <c r="Z145" i="12"/>
  <c r="AC132" i="12"/>
  <c r="K132" i="12"/>
  <c r="Z23" i="12"/>
  <c r="G129" i="12"/>
  <c r="Z129" i="12"/>
  <c r="Z126" i="12"/>
  <c r="G126" i="12"/>
  <c r="G121" i="12"/>
  <c r="Z121" i="12"/>
  <c r="G118" i="12"/>
  <c r="Z118" i="12"/>
  <c r="J94" i="12"/>
  <c r="AC94" i="12"/>
  <c r="J86" i="12"/>
  <c r="AC86" i="12"/>
  <c r="D13" i="16"/>
  <c r="AB12" i="16"/>
  <c r="AY11" i="16"/>
  <c r="AY10" i="16"/>
  <c r="AY7" i="16"/>
  <c r="AY6" i="16"/>
  <c r="AY5" i="16"/>
  <c r="U3" i="16"/>
  <c r="U5" i="16"/>
  <c r="BK123" i="18"/>
  <c r="BJ123" i="18" s="1"/>
  <c r="BI123" i="18" s="1"/>
  <c r="BH123" i="18" s="1"/>
  <c r="BG123" i="18" s="1"/>
  <c r="BF123" i="18" s="1"/>
  <c r="BE123" i="18" s="1"/>
  <c r="BD123" i="18" s="1"/>
  <c r="BC123" i="18" s="1"/>
  <c r="BA123" i="18" s="1"/>
  <c r="Z99" i="18"/>
  <c r="AU95" i="18"/>
  <c r="Z91" i="18"/>
  <c r="AU87" i="18"/>
  <c r="Z83" i="18"/>
  <c r="AU79" i="18"/>
  <c r="AU66" i="18"/>
  <c r="AT66" i="18" s="1"/>
  <c r="AS66" i="18" s="1"/>
  <c r="AR66" i="18" s="1"/>
  <c r="AQ66" i="18" s="1"/>
  <c r="AP66" i="18" s="1"/>
  <c r="AO66" i="18" s="1"/>
  <c r="AN66" i="18" s="1"/>
  <c r="AM66" i="18" s="1"/>
  <c r="AL66" i="18" s="1"/>
  <c r="G64" i="18"/>
  <c r="BC59" i="18"/>
  <c r="AU59" i="18"/>
  <c r="G58" i="18"/>
  <c r="AU51" i="18"/>
  <c r="AT48" i="18"/>
  <c r="AS48" i="18" s="1"/>
  <c r="AR48" i="18" s="1"/>
  <c r="AQ48" i="18" s="1"/>
  <c r="AP48" i="18" s="1"/>
  <c r="AO48" i="18" s="1"/>
  <c r="AN48" i="18" s="1"/>
  <c r="AM48" i="18" s="1"/>
  <c r="AL48" i="18" s="1"/>
  <c r="AJ48" i="18" s="1"/>
  <c r="AU40" i="18"/>
  <c r="AT40" i="18" s="1"/>
  <c r="AS40" i="18" s="1"/>
  <c r="Z40" i="18"/>
  <c r="AU33" i="18"/>
  <c r="AT33" i="18" s="1"/>
  <c r="AS33" i="18" s="1"/>
  <c r="AR33" i="18" s="1"/>
  <c r="AQ33" i="18" s="1"/>
  <c r="AP33" i="18" s="1"/>
  <c r="AO33" i="18" s="1"/>
  <c r="AN33" i="18" s="1"/>
  <c r="AM33" i="18" s="1"/>
  <c r="AL33" i="18" s="1"/>
  <c r="G33" i="18"/>
  <c r="Z33" i="18"/>
  <c r="AU25" i="18"/>
  <c r="G25" i="18"/>
  <c r="Z25" i="18"/>
  <c r="G157" i="12"/>
  <c r="Z157" i="12"/>
  <c r="G141" i="12"/>
  <c r="Z141" i="12"/>
  <c r="K138" i="12"/>
  <c r="AC138" i="12"/>
  <c r="J107" i="12"/>
  <c r="AC107" i="12"/>
  <c r="G91" i="12"/>
  <c r="Z91" i="12"/>
  <c r="I50" i="12"/>
  <c r="AC50" i="12"/>
  <c r="AU28" i="14"/>
  <c r="BL21" i="14"/>
  <c r="BL19" i="14"/>
  <c r="BL12" i="14"/>
  <c r="BL4" i="14"/>
  <c r="BL3" i="14"/>
  <c r="Z88" i="16"/>
  <c r="Z80" i="16"/>
  <c r="AB17" i="16"/>
  <c r="AY16" i="16"/>
  <c r="AY15" i="16"/>
  <c r="AY13" i="16"/>
  <c r="BL12" i="16"/>
  <c r="AY4" i="16"/>
  <c r="AY3" i="16"/>
  <c r="T3" i="16"/>
  <c r="T5" i="16"/>
  <c r="K99" i="18"/>
  <c r="G92" i="18"/>
  <c r="K91" i="18"/>
  <c r="G84" i="18"/>
  <c r="K83" i="18"/>
  <c r="G76" i="18"/>
  <c r="G75" i="18"/>
  <c r="G74" i="18"/>
  <c r="G73" i="18"/>
  <c r="G72" i="18"/>
  <c r="G71" i="18"/>
  <c r="G70" i="18"/>
  <c r="G69" i="18"/>
  <c r="G61" i="18"/>
  <c r="AU54" i="18"/>
  <c r="G53" i="18"/>
  <c r="AU38" i="18"/>
  <c r="G38" i="18"/>
  <c r="Z38" i="18"/>
  <c r="AU30" i="18"/>
  <c r="G30" i="18"/>
  <c r="Z30" i="18"/>
  <c r="AU22" i="18"/>
  <c r="G22" i="18"/>
  <c r="Z22" i="18"/>
  <c r="Z160" i="12"/>
  <c r="G160" i="12"/>
  <c r="Z144" i="12"/>
  <c r="G144" i="12"/>
  <c r="Z128" i="12"/>
  <c r="G128" i="12"/>
  <c r="G123" i="12"/>
  <c r="Z123" i="12"/>
  <c r="AC88" i="12"/>
  <c r="J88" i="12"/>
  <c r="G83" i="12"/>
  <c r="Z83" i="12"/>
  <c r="I47" i="12"/>
  <c r="AC47" i="12"/>
  <c r="S3" i="16"/>
  <c r="S5" i="16"/>
  <c r="AY2" i="16"/>
  <c r="AC63" i="18"/>
  <c r="AT57" i="18"/>
  <c r="AS57" i="18" s="1"/>
  <c r="AR57" i="18" s="1"/>
  <c r="AQ57" i="18" s="1"/>
  <c r="AP57" i="18" s="1"/>
  <c r="AO57" i="18" s="1"/>
  <c r="AN57" i="18" s="1"/>
  <c r="AM57" i="18" s="1"/>
  <c r="AL57" i="18" s="1"/>
  <c r="J56" i="18"/>
  <c r="AC56" i="18"/>
  <c r="AT47" i="18"/>
  <c r="AS47" i="18" s="1"/>
  <c r="AR47" i="18" s="1"/>
  <c r="AQ47" i="18" s="1"/>
  <c r="AP47" i="18" s="1"/>
  <c r="AO47" i="18" s="1"/>
  <c r="AN47" i="18" s="1"/>
  <c r="AM47" i="18" s="1"/>
  <c r="AL47" i="18" s="1"/>
  <c r="I43" i="18"/>
  <c r="AC43" i="18"/>
  <c r="AU41" i="18"/>
  <c r="AT41" i="18" s="1"/>
  <c r="AS41" i="18" s="1"/>
  <c r="AR41" i="18" s="1"/>
  <c r="AQ41" i="18" s="1"/>
  <c r="AP41" i="18" s="1"/>
  <c r="AO41" i="18" s="1"/>
  <c r="AN41" i="18" s="1"/>
  <c r="AM41" i="18" s="1"/>
  <c r="AL41" i="18" s="1"/>
  <c r="Z41" i="18"/>
  <c r="AU35" i="18"/>
  <c r="G35" i="18"/>
  <c r="Z35" i="18"/>
  <c r="AU27" i="18"/>
  <c r="AT27" i="18" s="1"/>
  <c r="AS27" i="18" s="1"/>
  <c r="AR27" i="18" s="1"/>
  <c r="AQ27" i="18" s="1"/>
  <c r="AP27" i="18" s="1"/>
  <c r="AO27" i="18" s="1"/>
  <c r="AN27" i="18" s="1"/>
  <c r="AM27" i="18" s="1"/>
  <c r="AL27" i="18" s="1"/>
  <c r="G27" i="18"/>
  <c r="Z27" i="18"/>
  <c r="Z166" i="12"/>
  <c r="G166" i="12"/>
  <c r="G163" i="12"/>
  <c r="Z163" i="12"/>
  <c r="G150" i="12"/>
  <c r="Z150" i="12"/>
  <c r="G147" i="12"/>
  <c r="Z147" i="12"/>
  <c r="G134" i="12"/>
  <c r="Z134" i="12"/>
  <c r="G131" i="12"/>
  <c r="Z131" i="12"/>
  <c r="Z125" i="12"/>
  <c r="G125" i="12"/>
  <c r="G99" i="12"/>
  <c r="M99" i="12"/>
  <c r="Z99" i="12"/>
  <c r="G90" i="12"/>
  <c r="Z90" i="12"/>
  <c r="AC80" i="12"/>
  <c r="J80" i="12"/>
  <c r="AY18" i="16"/>
  <c r="AB13" i="16"/>
  <c r="Y3" i="16"/>
  <c r="Y5" i="16"/>
  <c r="AB11" i="16"/>
  <c r="AT68" i="18"/>
  <c r="AS68" i="18" s="1"/>
  <c r="AR68" i="18" s="1"/>
  <c r="AQ68" i="18" s="1"/>
  <c r="AP68" i="18" s="1"/>
  <c r="AO68" i="18" s="1"/>
  <c r="AN68" i="18" s="1"/>
  <c r="AM68" i="18" s="1"/>
  <c r="AL68" i="18" s="1"/>
  <c r="AK68" i="18" s="1"/>
  <c r="AU65" i="18"/>
  <c r="AU60" i="18"/>
  <c r="K59" i="18"/>
  <c r="AC59" i="18"/>
  <c r="AU52" i="18"/>
  <c r="J51" i="18"/>
  <c r="AC51" i="18"/>
  <c r="I47" i="18"/>
  <c r="AC47" i="18"/>
  <c r="I42" i="18"/>
  <c r="AC42" i="18"/>
  <c r="AU32" i="18"/>
  <c r="G32" i="18"/>
  <c r="Z32" i="18"/>
  <c r="AU24" i="18"/>
  <c r="AT24" i="18" s="1"/>
  <c r="AS24" i="18" s="1"/>
  <c r="AR24" i="18" s="1"/>
  <c r="AQ24" i="18" s="1"/>
  <c r="AP24" i="18" s="1"/>
  <c r="AO24" i="18" s="1"/>
  <c r="AN24" i="18" s="1"/>
  <c r="AM24" i="18" s="1"/>
  <c r="AL24" i="18" s="1"/>
  <c r="AI24" i="18" s="1"/>
  <c r="G24" i="18"/>
  <c r="Z24" i="18"/>
  <c r="Z47" i="12"/>
  <c r="G153" i="12"/>
  <c r="Z153" i="12"/>
  <c r="AC140" i="12"/>
  <c r="K140" i="12"/>
  <c r="G137" i="12"/>
  <c r="Z137" i="12"/>
  <c r="AC113" i="12"/>
  <c r="K113" i="12"/>
  <c r="J109" i="12"/>
  <c r="AC109" i="12"/>
  <c r="G82" i="12"/>
  <c r="Z82" i="12"/>
  <c r="BL4" i="16"/>
  <c r="BK4" i="16" s="1"/>
  <c r="BJ4" i="16" s="1"/>
  <c r="BI4" i="16" s="1"/>
  <c r="BH4" i="16" s="1"/>
  <c r="BG4" i="16" s="1"/>
  <c r="BF4" i="16" s="1"/>
  <c r="BE4" i="16" s="1"/>
  <c r="BD4" i="16" s="1"/>
  <c r="BC4" i="16" s="1"/>
  <c r="BK66" i="18"/>
  <c r="BJ66" i="18" s="1"/>
  <c r="BI66" i="18" s="1"/>
  <c r="BH66" i="18" s="1"/>
  <c r="BG66" i="18" s="1"/>
  <c r="BF66" i="18" s="1"/>
  <c r="BE66" i="18" s="1"/>
  <c r="BD66" i="18" s="1"/>
  <c r="BC66" i="18" s="1"/>
  <c r="AU63" i="18"/>
  <c r="AC62" i="18"/>
  <c r="AT55" i="18"/>
  <c r="AS55" i="18" s="1"/>
  <c r="AR55" i="18" s="1"/>
  <c r="AQ55" i="18" s="1"/>
  <c r="AP55" i="18" s="1"/>
  <c r="AO55" i="18" s="1"/>
  <c r="AN55" i="18" s="1"/>
  <c r="AM55" i="18" s="1"/>
  <c r="AL55" i="18" s="1"/>
  <c r="AK55" i="18" s="1"/>
  <c r="J54" i="18"/>
  <c r="AC54" i="18"/>
  <c r="AU37" i="18"/>
  <c r="AT37" i="18" s="1"/>
  <c r="AS37" i="18" s="1"/>
  <c r="AR37" i="18" s="1"/>
  <c r="AQ37" i="18" s="1"/>
  <c r="AP37" i="18" s="1"/>
  <c r="AO37" i="18" s="1"/>
  <c r="AN37" i="18" s="1"/>
  <c r="AM37" i="18" s="1"/>
  <c r="AL37" i="18" s="1"/>
  <c r="G37" i="18"/>
  <c r="Z37" i="18"/>
  <c r="AU29" i="18"/>
  <c r="G29" i="18"/>
  <c r="Z29" i="18"/>
  <c r="AU21" i="18"/>
  <c r="G21" i="18"/>
  <c r="Z21" i="18"/>
  <c r="C17" i="18"/>
  <c r="G165" i="12"/>
  <c r="Z165" i="12"/>
  <c r="K162" i="12"/>
  <c r="AC162" i="12"/>
  <c r="Z43" i="12"/>
  <c r="G149" i="12"/>
  <c r="Z149" i="12"/>
  <c r="K146" i="12"/>
  <c r="AC146" i="12"/>
  <c r="G133" i="12"/>
  <c r="Z133" i="12"/>
  <c r="K130" i="12"/>
  <c r="AC130" i="12"/>
  <c r="Z127" i="12"/>
  <c r="G127" i="12"/>
  <c r="G122" i="12"/>
  <c r="Z122" i="12"/>
  <c r="G98" i="12"/>
  <c r="Z98" i="12"/>
  <c r="BL43" i="18"/>
  <c r="BL42" i="18"/>
  <c r="BL41" i="18"/>
  <c r="BK41" i="18" s="1"/>
  <c r="BJ41" i="18" s="1"/>
  <c r="BI41" i="18" s="1"/>
  <c r="BH41" i="18" s="1"/>
  <c r="BG41" i="18" s="1"/>
  <c r="BF41" i="18" s="1"/>
  <c r="BE41" i="18" s="1"/>
  <c r="BD41" i="18" s="1"/>
  <c r="BC41" i="18" s="1"/>
  <c r="BA41" i="18" s="1"/>
  <c r="BL40" i="18"/>
  <c r="BK40" i="18" s="1"/>
  <c r="BJ40" i="18" s="1"/>
  <c r="BI40" i="18" s="1"/>
  <c r="BH40" i="18" s="1"/>
  <c r="BG40" i="18" s="1"/>
  <c r="BF40" i="18" s="1"/>
  <c r="BE40" i="18" s="1"/>
  <c r="BD40" i="18" s="1"/>
  <c r="BC40" i="18" s="1"/>
  <c r="BL39" i="18"/>
  <c r="BL38" i="18"/>
  <c r="BL37" i="18"/>
  <c r="BK37" i="18" s="1"/>
  <c r="BJ37" i="18" s="1"/>
  <c r="BI37" i="18" s="1"/>
  <c r="BH37" i="18" s="1"/>
  <c r="BG37" i="18" s="1"/>
  <c r="BF37" i="18" s="1"/>
  <c r="BE37" i="18" s="1"/>
  <c r="BD37" i="18" s="1"/>
  <c r="BC37" i="18" s="1"/>
  <c r="BL36" i="18"/>
  <c r="BK36" i="18" s="1"/>
  <c r="BJ36" i="18" s="1"/>
  <c r="BI36" i="18" s="1"/>
  <c r="BH36" i="18" s="1"/>
  <c r="BG36" i="18" s="1"/>
  <c r="BF36" i="18" s="1"/>
  <c r="BE36" i="18" s="1"/>
  <c r="BD36" i="18" s="1"/>
  <c r="BC36" i="18" s="1"/>
  <c r="BL35" i="18"/>
  <c r="BL34" i="18"/>
  <c r="BL33" i="18"/>
  <c r="BK33" i="18" s="1"/>
  <c r="BJ33" i="18" s="1"/>
  <c r="BI33" i="18" s="1"/>
  <c r="BH33" i="18" s="1"/>
  <c r="BG33" i="18" s="1"/>
  <c r="BF33" i="18" s="1"/>
  <c r="BE33" i="18" s="1"/>
  <c r="BD33" i="18" s="1"/>
  <c r="BC33" i="18" s="1"/>
  <c r="BL32" i="18"/>
  <c r="BK32" i="18" s="1"/>
  <c r="BJ32" i="18" s="1"/>
  <c r="BI32" i="18" s="1"/>
  <c r="BH32" i="18" s="1"/>
  <c r="BG32" i="18" s="1"/>
  <c r="BF32" i="18" s="1"/>
  <c r="BE32" i="18" s="1"/>
  <c r="BD32" i="18" s="1"/>
  <c r="BC32" i="18" s="1"/>
  <c r="BL31" i="18"/>
  <c r="BL30" i="18"/>
  <c r="BL29" i="18"/>
  <c r="BL28" i="18"/>
  <c r="BK28" i="18" s="1"/>
  <c r="BJ28" i="18" s="1"/>
  <c r="BI28" i="18" s="1"/>
  <c r="BH28" i="18" s="1"/>
  <c r="BG28" i="18" s="1"/>
  <c r="BF28" i="18" s="1"/>
  <c r="BE28" i="18" s="1"/>
  <c r="BD28" i="18" s="1"/>
  <c r="BC28" i="18" s="1"/>
  <c r="BL27" i="18"/>
  <c r="BL26" i="18"/>
  <c r="BL25" i="18"/>
  <c r="BK25" i="18" s="1"/>
  <c r="BJ25" i="18" s="1"/>
  <c r="BI25" i="18" s="1"/>
  <c r="BH25" i="18" s="1"/>
  <c r="BG25" i="18" s="1"/>
  <c r="BF25" i="18" s="1"/>
  <c r="BE25" i="18" s="1"/>
  <c r="BD25" i="18" s="1"/>
  <c r="BC25" i="18" s="1"/>
  <c r="BL24" i="18"/>
  <c r="BL23" i="18"/>
  <c r="BL22" i="18"/>
  <c r="BL21" i="18"/>
  <c r="BK21" i="18" s="1"/>
  <c r="BJ21" i="18" s="1"/>
  <c r="BI21" i="18" s="1"/>
  <c r="BH21" i="18" s="1"/>
  <c r="BG21" i="18" s="1"/>
  <c r="BF21" i="18" s="1"/>
  <c r="BE21" i="18" s="1"/>
  <c r="BD21" i="18" s="1"/>
  <c r="BC21" i="18" s="1"/>
  <c r="BL20" i="18"/>
  <c r="BK20" i="18" s="1"/>
  <c r="BJ20" i="18" s="1"/>
  <c r="BI20" i="18" s="1"/>
  <c r="BH20" i="18" s="1"/>
  <c r="BG20" i="18" s="1"/>
  <c r="BF20" i="18" s="1"/>
  <c r="BE20" i="18" s="1"/>
  <c r="BD20" i="18" s="1"/>
  <c r="BC20" i="18" s="1"/>
  <c r="BL19" i="18"/>
  <c r="BL17" i="18"/>
  <c r="AY9" i="18"/>
  <c r="W3" i="18"/>
  <c r="W5" i="18"/>
  <c r="Z124" i="12"/>
  <c r="G117" i="12"/>
  <c r="Z115" i="12"/>
  <c r="Z113" i="12"/>
  <c r="G96" i="12"/>
  <c r="Z94" i="12"/>
  <c r="AC87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75" i="9"/>
  <c r="J75" i="9"/>
  <c r="P75" i="9"/>
  <c r="G71" i="9"/>
  <c r="J71" i="9"/>
  <c r="P71" i="9"/>
  <c r="R71" i="9"/>
  <c r="G67" i="9"/>
  <c r="J67" i="9"/>
  <c r="P67" i="9"/>
  <c r="H21" i="9"/>
  <c r="X95" i="7"/>
  <c r="Y95" i="7"/>
  <c r="G95" i="7"/>
  <c r="Z89" i="7"/>
  <c r="W83" i="7"/>
  <c r="Y81" i="7"/>
  <c r="G81" i="7"/>
  <c r="V81" i="7"/>
  <c r="R66" i="7"/>
  <c r="T66" i="7"/>
  <c r="J50" i="7"/>
  <c r="W50" i="7"/>
  <c r="G159" i="12"/>
  <c r="G151" i="12"/>
  <c r="G143" i="12"/>
  <c r="G135" i="12"/>
  <c r="Z116" i="12"/>
  <c r="G116" i="12"/>
  <c r="G112" i="12"/>
  <c r="G76" i="12"/>
  <c r="G74" i="12"/>
  <c r="G72" i="12"/>
  <c r="G70" i="12"/>
  <c r="G68" i="12"/>
  <c r="G66" i="12"/>
  <c r="Z24" i="12"/>
  <c r="G24" i="12"/>
  <c r="I54" i="9"/>
  <c r="V40" i="9"/>
  <c r="I40" i="9"/>
  <c r="X86" i="7"/>
  <c r="G86" i="7"/>
  <c r="V86" i="7"/>
  <c r="N79" i="7"/>
  <c r="Z79" i="7"/>
  <c r="G76" i="7"/>
  <c r="X76" i="7"/>
  <c r="P76" i="7"/>
  <c r="R76" i="7"/>
  <c r="T76" i="7"/>
  <c r="V76" i="7"/>
  <c r="G70" i="7"/>
  <c r="V70" i="7"/>
  <c r="X70" i="7"/>
  <c r="Y70" i="7"/>
  <c r="P70" i="7"/>
  <c r="R70" i="7"/>
  <c r="T70" i="7"/>
  <c r="G59" i="7"/>
  <c r="V59" i="7"/>
  <c r="X59" i="7"/>
  <c r="Y59" i="7"/>
  <c r="G43" i="7"/>
  <c r="V43" i="7"/>
  <c r="Y43" i="7"/>
  <c r="R34" i="7"/>
  <c r="T34" i="7"/>
  <c r="G114" i="12"/>
  <c r="Z114" i="12"/>
  <c r="AC111" i="12"/>
  <c r="Z93" i="12"/>
  <c r="G93" i="12"/>
  <c r="J92" i="12"/>
  <c r="I46" i="12"/>
  <c r="Z45" i="12"/>
  <c r="G45" i="12"/>
  <c r="Z44" i="12"/>
  <c r="G44" i="12"/>
  <c r="I43" i="12"/>
  <c r="I42" i="12"/>
  <c r="Z41" i="12"/>
  <c r="G41" i="12"/>
  <c r="Z40" i="12"/>
  <c r="G40" i="12"/>
  <c r="Z39" i="12"/>
  <c r="G39" i="12"/>
  <c r="Z38" i="12"/>
  <c r="G38" i="12"/>
  <c r="Z37" i="12"/>
  <c r="G37" i="12"/>
  <c r="Z36" i="12"/>
  <c r="G36" i="12"/>
  <c r="Z35" i="12"/>
  <c r="G35" i="12"/>
  <c r="Z34" i="12"/>
  <c r="G34" i="12"/>
  <c r="Z33" i="12"/>
  <c r="G33" i="12"/>
  <c r="Z32" i="12"/>
  <c r="G32" i="12"/>
  <c r="Z31" i="12"/>
  <c r="G31" i="12"/>
  <c r="Z30" i="12"/>
  <c r="G30" i="12"/>
  <c r="Z29" i="12"/>
  <c r="G29" i="12"/>
  <c r="Z28" i="12"/>
  <c r="G28" i="12"/>
  <c r="Z27" i="12"/>
  <c r="G27" i="12"/>
  <c r="Z26" i="12"/>
  <c r="G26" i="12"/>
  <c r="Z25" i="12"/>
  <c r="G25" i="12"/>
  <c r="Z21" i="12"/>
  <c r="C17" i="12"/>
  <c r="G21" i="12"/>
  <c r="G74" i="9"/>
  <c r="J74" i="9"/>
  <c r="P74" i="9"/>
  <c r="R74" i="9"/>
  <c r="G70" i="9"/>
  <c r="J70" i="9"/>
  <c r="P70" i="9"/>
  <c r="J57" i="9"/>
  <c r="I51" i="9"/>
  <c r="I48" i="9"/>
  <c r="V48" i="9"/>
  <c r="P45" i="9"/>
  <c r="R45" i="9"/>
  <c r="T45" i="9"/>
  <c r="G45" i="9"/>
  <c r="G37" i="9"/>
  <c r="P37" i="9"/>
  <c r="R37" i="9"/>
  <c r="T37" i="9"/>
  <c r="I34" i="9"/>
  <c r="I31" i="9"/>
  <c r="V23" i="9"/>
  <c r="H23" i="9"/>
  <c r="W92" i="7"/>
  <c r="Z92" i="7"/>
  <c r="AY14" i="18"/>
  <c r="BK13" i="18"/>
  <c r="BJ13" i="18" s="1"/>
  <c r="BI13" i="18" s="1"/>
  <c r="BH13" i="18" s="1"/>
  <c r="BG13" i="18" s="1"/>
  <c r="D12" i="18"/>
  <c r="BL9" i="18"/>
  <c r="AY4" i="18"/>
  <c r="AY3" i="18"/>
  <c r="T3" i="18"/>
  <c r="T5" i="18"/>
  <c r="Z107" i="12"/>
  <c r="Z105" i="12"/>
  <c r="Z86" i="12"/>
  <c r="AC79" i="12"/>
  <c r="G49" i="12"/>
  <c r="R60" i="9"/>
  <c r="I53" i="9"/>
  <c r="I42" i="9"/>
  <c r="V42" i="9"/>
  <c r="I28" i="9"/>
  <c r="V28" i="9"/>
  <c r="G51" i="7"/>
  <c r="V51" i="7"/>
  <c r="Y51" i="7"/>
  <c r="BL18" i="18"/>
  <c r="BK18" i="18" s="1"/>
  <c r="BJ18" i="18" s="1"/>
  <c r="BI18" i="18" s="1"/>
  <c r="BH18" i="18" s="1"/>
  <c r="BG18" i="18" s="1"/>
  <c r="BF18" i="18" s="1"/>
  <c r="BE18" i="18" s="1"/>
  <c r="BD18" i="18" s="1"/>
  <c r="BC18" i="18" s="1"/>
  <c r="AY12" i="18"/>
  <c r="BL11" i="18"/>
  <c r="AY10" i="18"/>
  <c r="AY2" i="18"/>
  <c r="Z167" i="12"/>
  <c r="Z162" i="12"/>
  <c r="G156" i="12"/>
  <c r="Z154" i="12"/>
  <c r="G148" i="12"/>
  <c r="Z146" i="12"/>
  <c r="Z138" i="12"/>
  <c r="Z130" i="12"/>
  <c r="Z108" i="12"/>
  <c r="G108" i="12"/>
  <c r="G104" i="12"/>
  <c r="AC97" i="12"/>
  <c r="Z80" i="12"/>
  <c r="Z77" i="12"/>
  <c r="G77" i="12"/>
  <c r="AC23" i="12"/>
  <c r="H23" i="12"/>
  <c r="G73" i="9"/>
  <c r="J73" i="9"/>
  <c r="P73" i="9"/>
  <c r="R73" i="9"/>
  <c r="G69" i="9"/>
  <c r="J69" i="9"/>
  <c r="P69" i="9"/>
  <c r="I50" i="9"/>
  <c r="R47" i="9"/>
  <c r="T47" i="9"/>
  <c r="I44" i="9"/>
  <c r="I36" i="9"/>
  <c r="D16" i="9"/>
  <c r="D19" i="9" s="1"/>
  <c r="G90" i="7"/>
  <c r="X90" i="7"/>
  <c r="Y90" i="7"/>
  <c r="V90" i="7"/>
  <c r="G82" i="7"/>
  <c r="V82" i="7"/>
  <c r="X82" i="7"/>
  <c r="Y82" i="7"/>
  <c r="V73" i="7"/>
  <c r="G73" i="7"/>
  <c r="X73" i="7"/>
  <c r="Y73" i="7"/>
  <c r="P73" i="7"/>
  <c r="G67" i="7"/>
  <c r="V67" i="7"/>
  <c r="X67" i="7"/>
  <c r="Y67" i="7"/>
  <c r="BL8" i="18"/>
  <c r="BL7" i="18"/>
  <c r="BL6" i="18"/>
  <c r="BL5" i="18"/>
  <c r="G106" i="12"/>
  <c r="Z106" i="12"/>
  <c r="AC103" i="12"/>
  <c r="Z101" i="12"/>
  <c r="AC95" i="12"/>
  <c r="Z85" i="12"/>
  <c r="G85" i="12"/>
  <c r="J84" i="12"/>
  <c r="Z79" i="12"/>
  <c r="J75" i="12"/>
  <c r="J73" i="12"/>
  <c r="J71" i="12"/>
  <c r="I69" i="12"/>
  <c r="I67" i="12"/>
  <c r="I65" i="12"/>
  <c r="I56" i="9"/>
  <c r="I30" i="9"/>
  <c r="G25" i="9"/>
  <c r="P25" i="9"/>
  <c r="R25" i="9"/>
  <c r="T25" i="9"/>
  <c r="G97" i="7"/>
  <c r="V97" i="7"/>
  <c r="Y97" i="7"/>
  <c r="G87" i="7"/>
  <c r="X87" i="7"/>
  <c r="Y87" i="7"/>
  <c r="X65" i="7"/>
  <c r="G65" i="7"/>
  <c r="P65" i="7"/>
  <c r="V65" i="7"/>
  <c r="K107" i="6"/>
  <c r="R107" i="6"/>
  <c r="BL14" i="18"/>
  <c r="AB12" i="18"/>
  <c r="D11" i="18"/>
  <c r="BL4" i="18"/>
  <c r="BK4" i="18" s="1"/>
  <c r="BJ4" i="18" s="1"/>
  <c r="BI4" i="18" s="1"/>
  <c r="BH4" i="18" s="1"/>
  <c r="BG4" i="18" s="1"/>
  <c r="BF4" i="18" s="1"/>
  <c r="BE4" i="18" s="1"/>
  <c r="BD4" i="18" s="1"/>
  <c r="BC4" i="18" s="1"/>
  <c r="BL3" i="18"/>
  <c r="G154" i="12"/>
  <c r="G120" i="12"/>
  <c r="AC119" i="12"/>
  <c r="Z78" i="12"/>
  <c r="G72" i="9"/>
  <c r="J72" i="9"/>
  <c r="P72" i="9"/>
  <c r="R72" i="9"/>
  <c r="G68" i="9"/>
  <c r="J68" i="9"/>
  <c r="P68" i="9"/>
  <c r="G59" i="9"/>
  <c r="J59" i="9"/>
  <c r="P59" i="9"/>
  <c r="R59" i="9"/>
  <c r="R49" i="9"/>
  <c r="T49" i="9"/>
  <c r="V41" i="9"/>
  <c r="I41" i="9"/>
  <c r="I27" i="9"/>
  <c r="G78" i="7"/>
  <c r="P78" i="7"/>
  <c r="V78" i="7"/>
  <c r="X78" i="7"/>
  <c r="Y78" i="7"/>
  <c r="R68" i="7"/>
  <c r="T68" i="7"/>
  <c r="BL12" i="18"/>
  <c r="BL10" i="18"/>
  <c r="Z100" i="12"/>
  <c r="G100" i="12"/>
  <c r="Z95" i="12"/>
  <c r="AC92" i="12"/>
  <c r="AC89" i="12"/>
  <c r="J78" i="12"/>
  <c r="AC78" i="12"/>
  <c r="Z22" i="12"/>
  <c r="G22" i="12"/>
  <c r="BL18" i="12"/>
  <c r="P62" i="9"/>
  <c r="R62" i="9"/>
  <c r="G62" i="9"/>
  <c r="J62" i="9"/>
  <c r="P55" i="9"/>
  <c r="R55" i="9"/>
  <c r="T55" i="9"/>
  <c r="G55" i="9"/>
  <c r="I49" i="9"/>
  <c r="V49" i="9"/>
  <c r="I38" i="9"/>
  <c r="I35" i="9"/>
  <c r="I32" i="9"/>
  <c r="Z75" i="7"/>
  <c r="N75" i="7"/>
  <c r="W74" i="7"/>
  <c r="N74" i="7"/>
  <c r="Z74" i="7"/>
  <c r="N68" i="7"/>
  <c r="N58" i="7"/>
  <c r="Z58" i="7"/>
  <c r="W58" i="7"/>
  <c r="G27" i="7"/>
  <c r="Y27" i="7"/>
  <c r="AB205" i="6"/>
  <c r="AD205" i="6"/>
  <c r="AC205" i="6"/>
  <c r="AY19" i="12"/>
  <c r="AY12" i="12"/>
  <c r="D12" i="12"/>
  <c r="BL8" i="12"/>
  <c r="BL7" i="12"/>
  <c r="BL6" i="12"/>
  <c r="BL5" i="12"/>
  <c r="T3" i="12"/>
  <c r="T5" i="12"/>
  <c r="P63" i="9"/>
  <c r="R63" i="9"/>
  <c r="G60" i="9"/>
  <c r="J60" i="9"/>
  <c r="G58" i="9"/>
  <c r="R58" i="9"/>
  <c r="T58" i="9"/>
  <c r="P54" i="9"/>
  <c r="R54" i="9"/>
  <c r="T54" i="9"/>
  <c r="G47" i="9"/>
  <c r="P40" i="9"/>
  <c r="R40" i="9"/>
  <c r="T40" i="9"/>
  <c r="P35" i="9"/>
  <c r="R35" i="9"/>
  <c r="T35" i="9"/>
  <c r="Y33" i="9"/>
  <c r="G33" i="9"/>
  <c r="V29" i="9"/>
  <c r="P23" i="9"/>
  <c r="R23" i="9"/>
  <c r="T23" i="9"/>
  <c r="Y20" i="9"/>
  <c r="Y17" i="9"/>
  <c r="X94" i="7"/>
  <c r="Z93" i="7"/>
  <c r="G91" i="7"/>
  <c r="Y89" i="7"/>
  <c r="Z88" i="7"/>
  <c r="X85" i="7"/>
  <c r="X80" i="7"/>
  <c r="P79" i="7"/>
  <c r="R79" i="7"/>
  <c r="T79" i="7"/>
  <c r="Y77" i="7"/>
  <c r="G77" i="7"/>
  <c r="V75" i="7"/>
  <c r="W75" i="7"/>
  <c r="G69" i="7"/>
  <c r="Y66" i="7"/>
  <c r="G66" i="7"/>
  <c r="N64" i="7"/>
  <c r="X63" i="7"/>
  <c r="N57" i="7"/>
  <c r="X52" i="7"/>
  <c r="Z48" i="7"/>
  <c r="P47" i="7"/>
  <c r="R47" i="7"/>
  <c r="T47" i="7"/>
  <c r="W46" i="7"/>
  <c r="J46" i="7"/>
  <c r="P38" i="7"/>
  <c r="R38" i="7"/>
  <c r="T38" i="7"/>
  <c r="I37" i="7"/>
  <c r="G34" i="7"/>
  <c r="P26" i="7"/>
  <c r="R26" i="7"/>
  <c r="T26" i="7"/>
  <c r="Y23" i="7"/>
  <c r="V22" i="7"/>
  <c r="AD5" i="7"/>
  <c r="AH295" i="6"/>
  <c r="AG295" i="6"/>
  <c r="AF295" i="6"/>
  <c r="AE295" i="6"/>
  <c r="AH287" i="6"/>
  <c r="AG287" i="6"/>
  <c r="AF287" i="6"/>
  <c r="AE287" i="6"/>
  <c r="AH279" i="6"/>
  <c r="AG279" i="6"/>
  <c r="AF279" i="6"/>
  <c r="AE279" i="6"/>
  <c r="AH271" i="6"/>
  <c r="AG271" i="6"/>
  <c r="AF271" i="6"/>
  <c r="AE271" i="6"/>
  <c r="AH263" i="6"/>
  <c r="AG263" i="6"/>
  <c r="AF263" i="6"/>
  <c r="AE263" i="6"/>
  <c r="AH255" i="6"/>
  <c r="AG255" i="6"/>
  <c r="AF255" i="6"/>
  <c r="AE255" i="6"/>
  <c r="AH247" i="6"/>
  <c r="AG247" i="6"/>
  <c r="AF247" i="6"/>
  <c r="AE247" i="6"/>
  <c r="AH239" i="6"/>
  <c r="AG239" i="6"/>
  <c r="AF239" i="6"/>
  <c r="AE239" i="6"/>
  <c r="AH231" i="6"/>
  <c r="AG231" i="6"/>
  <c r="AF231" i="6"/>
  <c r="AE231" i="6"/>
  <c r="AH223" i="6"/>
  <c r="AG223" i="6"/>
  <c r="AF223" i="6"/>
  <c r="AE223" i="6"/>
  <c r="BL11" i="12"/>
  <c r="R64" i="9"/>
  <c r="P53" i="9"/>
  <c r="R53" i="9"/>
  <c r="T53" i="9"/>
  <c r="P43" i="9"/>
  <c r="R43" i="9"/>
  <c r="T43" i="9"/>
  <c r="Y41" i="9"/>
  <c r="P31" i="9"/>
  <c r="R31" i="9"/>
  <c r="T31" i="9"/>
  <c r="Y28" i="9"/>
  <c r="V24" i="9"/>
  <c r="P22" i="9"/>
  <c r="R22" i="9"/>
  <c r="T22" i="9"/>
  <c r="Y19" i="9"/>
  <c r="Y4" i="9"/>
  <c r="Y8" i="9"/>
  <c r="Y13" i="9"/>
  <c r="Y18" i="9"/>
  <c r="Y21" i="9"/>
  <c r="P28" i="9"/>
  <c r="R28" i="9"/>
  <c r="T28" i="9"/>
  <c r="Y29" i="9"/>
  <c r="P36" i="9"/>
  <c r="R36" i="9"/>
  <c r="T36" i="9"/>
  <c r="Y37" i="9"/>
  <c r="P44" i="9"/>
  <c r="R44" i="9"/>
  <c r="T44" i="9"/>
  <c r="P48" i="9"/>
  <c r="R48" i="9"/>
  <c r="T48" i="9"/>
  <c r="P52" i="9"/>
  <c r="P56" i="9"/>
  <c r="R56" i="9"/>
  <c r="T56" i="9"/>
  <c r="W62" i="7"/>
  <c r="N62" i="7"/>
  <c r="W54" i="7"/>
  <c r="J54" i="7"/>
  <c r="W44" i="7"/>
  <c r="W38" i="7"/>
  <c r="J38" i="7"/>
  <c r="Z35" i="7"/>
  <c r="W35" i="7"/>
  <c r="I35" i="7"/>
  <c r="J29" i="7"/>
  <c r="Z25" i="7"/>
  <c r="AD15" i="7"/>
  <c r="AD10" i="7"/>
  <c r="AD4" i="7"/>
  <c r="AH221" i="6"/>
  <c r="AG221" i="6"/>
  <c r="AF221" i="6"/>
  <c r="AE221" i="6"/>
  <c r="K105" i="6"/>
  <c r="R105" i="6"/>
  <c r="R97" i="6"/>
  <c r="K97" i="6"/>
  <c r="V97" i="6"/>
  <c r="K90" i="6"/>
  <c r="R90" i="6"/>
  <c r="V90" i="6"/>
  <c r="AY16" i="12"/>
  <c r="BL14" i="12"/>
  <c r="D13" i="12"/>
  <c r="AB12" i="12"/>
  <c r="BL3" i="12"/>
  <c r="AY2" i="12"/>
  <c r="P65" i="9"/>
  <c r="R65" i="9"/>
  <c r="P51" i="9"/>
  <c r="R51" i="9"/>
  <c r="T51" i="9"/>
  <c r="P39" i="9"/>
  <c r="R39" i="9"/>
  <c r="T39" i="9"/>
  <c r="Y36" i="9"/>
  <c r="P30" i="9"/>
  <c r="P26" i="9"/>
  <c r="R26" i="9"/>
  <c r="T26" i="9"/>
  <c r="Y24" i="9"/>
  <c r="Y14" i="9"/>
  <c r="Y3" i="9"/>
  <c r="V94" i="7"/>
  <c r="W94" i="7"/>
  <c r="V89" i="7"/>
  <c r="W89" i="7"/>
  <c r="V85" i="7"/>
  <c r="X84" i="7"/>
  <c r="Y83" i="7"/>
  <c r="Z83" i="7"/>
  <c r="V80" i="7"/>
  <c r="Y79" i="7"/>
  <c r="V77" i="7"/>
  <c r="Z71" i="7"/>
  <c r="V66" i="7"/>
  <c r="Z62" i="7"/>
  <c r="P61" i="7"/>
  <c r="R61" i="7"/>
  <c r="T61" i="7"/>
  <c r="Y55" i="7"/>
  <c r="Z55" i="7"/>
  <c r="W47" i="7"/>
  <c r="J47" i="7"/>
  <c r="Z42" i="7"/>
  <c r="W36" i="7"/>
  <c r="Z32" i="7"/>
  <c r="P31" i="7"/>
  <c r="R31" i="7"/>
  <c r="T31" i="7"/>
  <c r="W30" i="7"/>
  <c r="J30" i="7"/>
  <c r="P22" i="7"/>
  <c r="R22" i="7"/>
  <c r="T22" i="7"/>
  <c r="I21" i="7"/>
  <c r="AD12" i="7"/>
  <c r="AC9" i="7"/>
  <c r="AD3" i="7"/>
  <c r="AH303" i="6"/>
  <c r="AG303" i="6"/>
  <c r="AF303" i="6"/>
  <c r="AE303" i="6"/>
  <c r="AH293" i="6"/>
  <c r="AG293" i="6"/>
  <c r="AF293" i="6"/>
  <c r="AE293" i="6"/>
  <c r="AH285" i="6"/>
  <c r="AG285" i="6"/>
  <c r="AF285" i="6"/>
  <c r="AE285" i="6"/>
  <c r="AH277" i="6"/>
  <c r="AG277" i="6"/>
  <c r="AF277" i="6"/>
  <c r="AE277" i="6"/>
  <c r="AH269" i="6"/>
  <c r="AG269" i="6"/>
  <c r="AF269" i="6"/>
  <c r="AE269" i="6"/>
  <c r="AH261" i="6"/>
  <c r="AG261" i="6"/>
  <c r="AF261" i="6"/>
  <c r="AE261" i="6"/>
  <c r="AH253" i="6"/>
  <c r="AG253" i="6"/>
  <c r="AF253" i="6"/>
  <c r="AE253" i="6"/>
  <c r="AH245" i="6"/>
  <c r="AG245" i="6"/>
  <c r="AF245" i="6"/>
  <c r="AE245" i="6"/>
  <c r="AH237" i="6"/>
  <c r="AG237" i="6"/>
  <c r="AF237" i="6"/>
  <c r="AE237" i="6"/>
  <c r="AH229" i="6"/>
  <c r="AG229" i="6"/>
  <c r="AF229" i="6"/>
  <c r="AE229" i="6"/>
  <c r="R99" i="6"/>
  <c r="V99" i="6"/>
  <c r="K99" i="6"/>
  <c r="V88" i="6"/>
  <c r="R88" i="6"/>
  <c r="K88" i="6"/>
  <c r="AU29" i="12"/>
  <c r="AU28" i="12"/>
  <c r="AU27" i="12"/>
  <c r="AU25" i="12"/>
  <c r="AU24" i="12"/>
  <c r="AU23" i="12"/>
  <c r="AU21" i="12"/>
  <c r="BL19" i="12"/>
  <c r="AY15" i="12"/>
  <c r="AY13" i="12"/>
  <c r="BL12" i="12"/>
  <c r="AY10" i="12"/>
  <c r="AY9" i="12"/>
  <c r="Q3" i="12"/>
  <c r="Q5" i="12"/>
  <c r="P66" i="9"/>
  <c r="R66" i="9"/>
  <c r="J52" i="9"/>
  <c r="P50" i="9"/>
  <c r="R50" i="9"/>
  <c r="T50" i="9"/>
  <c r="I43" i="9"/>
  <c r="I39" i="9"/>
  <c r="P38" i="9"/>
  <c r="P34" i="9"/>
  <c r="R34" i="9"/>
  <c r="T34" i="9"/>
  <c r="Y32" i="9"/>
  <c r="Y27" i="9"/>
  <c r="Y23" i="9"/>
  <c r="H22" i="9"/>
  <c r="P21" i="9"/>
  <c r="R21" i="9"/>
  <c r="T21" i="9"/>
  <c r="Y16" i="9"/>
  <c r="Y10" i="9"/>
  <c r="Y7" i="9"/>
  <c r="Y2" i="9"/>
  <c r="Y92" i="7"/>
  <c r="G85" i="7"/>
  <c r="X83" i="7"/>
  <c r="X79" i="7"/>
  <c r="P74" i="7"/>
  <c r="R74" i="7"/>
  <c r="T74" i="7"/>
  <c r="Y72" i="7"/>
  <c r="Z72" i="7"/>
  <c r="N72" i="7"/>
  <c r="N71" i="7"/>
  <c r="V69" i="7"/>
  <c r="Y62" i="7"/>
  <c r="G61" i="7"/>
  <c r="X55" i="7"/>
  <c r="Z54" i="7"/>
  <c r="W39" i="7"/>
  <c r="I39" i="7"/>
  <c r="Z24" i="7"/>
  <c r="P23" i="7"/>
  <c r="R23" i="7"/>
  <c r="T23" i="7"/>
  <c r="W22" i="7"/>
  <c r="I22" i="7"/>
  <c r="AD17" i="7"/>
  <c r="K104" i="6"/>
  <c r="R104" i="6"/>
  <c r="R101" i="6"/>
  <c r="V101" i="6"/>
  <c r="K101" i="6"/>
  <c r="W84" i="7"/>
  <c r="R58" i="7"/>
  <c r="T58" i="7"/>
  <c r="W31" i="7"/>
  <c r="J31" i="7"/>
  <c r="AL320" i="6"/>
  <c r="AK320" i="6"/>
  <c r="AJ320" i="6"/>
  <c r="AI320" i="6"/>
  <c r="AH320" i="6"/>
  <c r="AG320" i="6"/>
  <c r="AF320" i="6"/>
  <c r="AE320" i="6"/>
  <c r="AL312" i="6"/>
  <c r="AK312" i="6"/>
  <c r="AJ312" i="6"/>
  <c r="AI312" i="6"/>
  <c r="AH312" i="6"/>
  <c r="AG312" i="6"/>
  <c r="AF312" i="6"/>
  <c r="AE312" i="6"/>
  <c r="AH307" i="6"/>
  <c r="AG307" i="6"/>
  <c r="AF307" i="6"/>
  <c r="AE307" i="6"/>
  <c r="AB291" i="6"/>
  <c r="AA291" i="6"/>
  <c r="AD291" i="6"/>
  <c r="AB283" i="6"/>
  <c r="AA283" i="6"/>
  <c r="AD283" i="6"/>
  <c r="AB275" i="6"/>
  <c r="AA275" i="6"/>
  <c r="AD275" i="6"/>
  <c r="AB267" i="6"/>
  <c r="AA267" i="6"/>
  <c r="AD267" i="6"/>
  <c r="AB259" i="6"/>
  <c r="AA259" i="6"/>
  <c r="AD259" i="6"/>
  <c r="AB251" i="6"/>
  <c r="AA251" i="6"/>
  <c r="AD251" i="6"/>
  <c r="AB243" i="6"/>
  <c r="AA243" i="6"/>
  <c r="AD243" i="6"/>
  <c r="AB235" i="6"/>
  <c r="AA235" i="6"/>
  <c r="AD235" i="6"/>
  <c r="AB227" i="6"/>
  <c r="AA227" i="6"/>
  <c r="AD227" i="6"/>
  <c r="AB203" i="6"/>
  <c r="AD203" i="6"/>
  <c r="K86" i="6"/>
  <c r="R86" i="6"/>
  <c r="V86" i="6"/>
  <c r="BL2" i="12"/>
  <c r="Y43" i="9"/>
  <c r="Y39" i="9"/>
  <c r="Y26" i="9"/>
  <c r="Y22" i="9"/>
  <c r="Y12" i="9"/>
  <c r="Y9" i="9"/>
  <c r="Y6" i="9"/>
  <c r="X91" i="7"/>
  <c r="R50" i="7"/>
  <c r="T50" i="7"/>
  <c r="W23" i="7"/>
  <c r="I23" i="7"/>
  <c r="AD9" i="7"/>
  <c r="AD19" i="7"/>
  <c r="V23" i="7"/>
  <c r="AD25" i="7"/>
  <c r="V31" i="7"/>
  <c r="AD33" i="7"/>
  <c r="V39" i="7"/>
  <c r="AD41" i="7"/>
  <c r="V47" i="7"/>
  <c r="AD49" i="7"/>
  <c r="V55" i="7"/>
  <c r="W55" i="7"/>
  <c r="AD57" i="7"/>
  <c r="V63" i="7"/>
  <c r="AD65" i="7"/>
  <c r="V71" i="7"/>
  <c r="W71" i="7"/>
  <c r="AD73" i="7"/>
  <c r="V79" i="7"/>
  <c r="W79" i="7"/>
  <c r="AD85" i="7"/>
  <c r="V87" i="7"/>
  <c r="AD93" i="7"/>
  <c r="V95" i="7"/>
  <c r="AD101" i="7"/>
  <c r="AD109" i="7"/>
  <c r="AD11" i="7"/>
  <c r="AD14" i="7"/>
  <c r="V24" i="7"/>
  <c r="W24" i="7"/>
  <c r="AD26" i="7"/>
  <c r="V32" i="7"/>
  <c r="W32" i="7"/>
  <c r="AD34" i="7"/>
  <c r="V40" i="7"/>
  <c r="W40" i="7"/>
  <c r="AD42" i="7"/>
  <c r="V48" i="7"/>
  <c r="W48" i="7"/>
  <c r="AD50" i="7"/>
  <c r="V56" i="7"/>
  <c r="W56" i="7"/>
  <c r="AD58" i="7"/>
  <c r="V64" i="7"/>
  <c r="W64" i="7"/>
  <c r="AD8" i="7"/>
  <c r="AD18" i="7"/>
  <c r="V25" i="7"/>
  <c r="W25" i="7"/>
  <c r="AD27" i="7"/>
  <c r="V33" i="7"/>
  <c r="W33" i="7"/>
  <c r="AD35" i="7"/>
  <c r="V41" i="7"/>
  <c r="W41" i="7"/>
  <c r="AD43" i="7"/>
  <c r="V49" i="7"/>
  <c r="W49" i="7"/>
  <c r="AD2" i="7"/>
  <c r="AD22" i="7"/>
  <c r="V28" i="7"/>
  <c r="W28" i="7"/>
  <c r="AD30" i="7"/>
  <c r="V36" i="7"/>
  <c r="AD38" i="7"/>
  <c r="V44" i="7"/>
  <c r="AD46" i="7"/>
  <c r="V52" i="7"/>
  <c r="W52" i="7"/>
  <c r="AD54" i="7"/>
  <c r="V60" i="7"/>
  <c r="W60" i="7"/>
  <c r="AD62" i="7"/>
  <c r="V68" i="7"/>
  <c r="W68" i="7"/>
  <c r="AD7" i="7"/>
  <c r="AD16" i="7"/>
  <c r="V21" i="7"/>
  <c r="W21" i="7"/>
  <c r="AD23" i="7"/>
  <c r="V29" i="7"/>
  <c r="W29" i="7"/>
  <c r="AD31" i="7"/>
  <c r="V37" i="7"/>
  <c r="W37" i="7"/>
  <c r="AD39" i="7"/>
  <c r="V45" i="7"/>
  <c r="W45" i="7"/>
  <c r="AD47" i="7"/>
  <c r="V53" i="7"/>
  <c r="W53" i="7"/>
  <c r="AD55" i="7"/>
  <c r="AH319" i="6"/>
  <c r="AG319" i="6"/>
  <c r="AF319" i="6"/>
  <c r="AE319" i="6"/>
  <c r="AH311" i="6"/>
  <c r="AG311" i="6"/>
  <c r="AF311" i="6"/>
  <c r="AE311" i="6"/>
  <c r="AC203" i="6"/>
  <c r="K103" i="6"/>
  <c r="R103" i="6"/>
  <c r="R84" i="6"/>
  <c r="V84" i="6"/>
  <c r="K84" i="6"/>
  <c r="AB18" i="12"/>
  <c r="AU26" i="12"/>
  <c r="BL15" i="12"/>
  <c r="AY11" i="12"/>
  <c r="BL10" i="12"/>
  <c r="BL9" i="12"/>
  <c r="V3" i="12"/>
  <c r="V5" i="12"/>
  <c r="P61" i="9"/>
  <c r="R61" i="9"/>
  <c r="P57" i="9"/>
  <c r="R57" i="9"/>
  <c r="T57" i="9"/>
  <c r="P46" i="9"/>
  <c r="R46" i="9"/>
  <c r="T46" i="9"/>
  <c r="P41" i="9"/>
  <c r="R41" i="9"/>
  <c r="T41" i="9"/>
  <c r="Y34" i="9"/>
  <c r="Y30" i="9"/>
  <c r="P24" i="9"/>
  <c r="R24" i="9"/>
  <c r="T24" i="9"/>
  <c r="X75" i="7"/>
  <c r="Z63" i="7"/>
  <c r="P55" i="7"/>
  <c r="R55" i="7"/>
  <c r="T55" i="7"/>
  <c r="AD52" i="7"/>
  <c r="Z49" i="7"/>
  <c r="Y39" i="7"/>
  <c r="Z39" i="7"/>
  <c r="V38" i="7"/>
  <c r="Z31" i="7"/>
  <c r="Z30" i="7"/>
  <c r="X28" i="7"/>
  <c r="V27" i="7"/>
  <c r="V26" i="7"/>
  <c r="W26" i="7"/>
  <c r="AC22" i="7"/>
  <c r="AC21" i="7"/>
  <c r="AD20" i="7"/>
  <c r="AD13" i="7"/>
  <c r="AE3" i="7"/>
  <c r="AE5" i="7"/>
  <c r="AC11" i="7"/>
  <c r="AE12" i="7"/>
  <c r="AC14" i="7"/>
  <c r="AE15" i="7"/>
  <c r="X21" i="7"/>
  <c r="AE24" i="7"/>
  <c r="AC26" i="7"/>
  <c r="P27" i="7"/>
  <c r="R27" i="7"/>
  <c r="T27" i="7"/>
  <c r="Y28" i="7"/>
  <c r="Z28" i="7"/>
  <c r="X29" i="7"/>
  <c r="AE32" i="7"/>
  <c r="AC34" i="7"/>
  <c r="P35" i="7"/>
  <c r="R35" i="7"/>
  <c r="T35" i="7"/>
  <c r="Y36" i="7"/>
  <c r="Z36" i="7"/>
  <c r="X37" i="7"/>
  <c r="AE40" i="7"/>
  <c r="AC42" i="7"/>
  <c r="P43" i="7"/>
  <c r="R43" i="7"/>
  <c r="T43" i="7"/>
  <c r="Y44" i="7"/>
  <c r="Z44" i="7"/>
  <c r="X45" i="7"/>
  <c r="AE48" i="7"/>
  <c r="AC50" i="7"/>
  <c r="P51" i="7"/>
  <c r="Y52" i="7"/>
  <c r="Z52" i="7"/>
  <c r="X53" i="7"/>
  <c r="AE56" i="7"/>
  <c r="AC58" i="7"/>
  <c r="P59" i="7"/>
  <c r="R59" i="7"/>
  <c r="T59" i="7"/>
  <c r="Y60" i="7"/>
  <c r="X61" i="7"/>
  <c r="AE64" i="7"/>
  <c r="AC66" i="7"/>
  <c r="P67" i="7"/>
  <c r="Y68" i="7"/>
  <c r="Z68" i="7"/>
  <c r="X69" i="7"/>
  <c r="AE72" i="7"/>
  <c r="AC74" i="7"/>
  <c r="P75" i="7"/>
  <c r="R75" i="7"/>
  <c r="T75" i="7"/>
  <c r="Y76" i="7"/>
  <c r="X77" i="7"/>
  <c r="AC80" i="7"/>
  <c r="X81" i="7"/>
  <c r="AE82" i="7"/>
  <c r="Y86" i="7"/>
  <c r="AC88" i="7"/>
  <c r="X89" i="7"/>
  <c r="AE90" i="7"/>
  <c r="Y94" i="7"/>
  <c r="Z94" i="7"/>
  <c r="AC96" i="7"/>
  <c r="X97" i="7"/>
  <c r="AE98" i="7"/>
  <c r="AC104" i="7"/>
  <c r="AE106" i="7"/>
  <c r="AC8" i="7"/>
  <c r="AE9" i="7"/>
  <c r="AC18" i="7"/>
  <c r="AE19" i="7"/>
  <c r="Y21" i="7"/>
  <c r="Z21" i="7"/>
  <c r="X22" i="7"/>
  <c r="AE25" i="7"/>
  <c r="AC27" i="7"/>
  <c r="P28" i="7"/>
  <c r="R28" i="7"/>
  <c r="T28" i="7"/>
  <c r="Y29" i="7"/>
  <c r="Z29" i="7"/>
  <c r="X30" i="7"/>
  <c r="AE33" i="7"/>
  <c r="AC35" i="7"/>
  <c r="P36" i="7"/>
  <c r="R36" i="7"/>
  <c r="T36" i="7"/>
  <c r="Y37" i="7"/>
  <c r="Z37" i="7"/>
  <c r="X38" i="7"/>
  <c r="AE41" i="7"/>
  <c r="AC43" i="7"/>
  <c r="P44" i="7"/>
  <c r="R44" i="7"/>
  <c r="T44" i="7"/>
  <c r="Y45" i="7"/>
  <c r="X46" i="7"/>
  <c r="AE49" i="7"/>
  <c r="AC51" i="7"/>
  <c r="P52" i="7"/>
  <c r="R52" i="7"/>
  <c r="T52" i="7"/>
  <c r="Y53" i="7"/>
  <c r="Z53" i="7"/>
  <c r="X54" i="7"/>
  <c r="AE57" i="7"/>
  <c r="AC59" i="7"/>
  <c r="P60" i="7"/>
  <c r="R60" i="7"/>
  <c r="T60" i="7"/>
  <c r="Y61" i="7"/>
  <c r="X62" i="7"/>
  <c r="AC4" i="7"/>
  <c r="AC6" i="7"/>
  <c r="AC10" i="7"/>
  <c r="AE11" i="7"/>
  <c r="AE14" i="7"/>
  <c r="AC20" i="7"/>
  <c r="P21" i="7"/>
  <c r="R21" i="7"/>
  <c r="T21" i="7"/>
  <c r="Y22" i="7"/>
  <c r="Z22" i="7"/>
  <c r="X23" i="7"/>
  <c r="AE26" i="7"/>
  <c r="AC28" i="7"/>
  <c r="P29" i="7"/>
  <c r="R29" i="7"/>
  <c r="T29" i="7"/>
  <c r="Y30" i="7"/>
  <c r="X31" i="7"/>
  <c r="AE34" i="7"/>
  <c r="AC36" i="7"/>
  <c r="P37" i="7"/>
  <c r="R37" i="7"/>
  <c r="T37" i="7"/>
  <c r="Y38" i="7"/>
  <c r="Z38" i="7"/>
  <c r="X39" i="7"/>
  <c r="AE42" i="7"/>
  <c r="AC44" i="7"/>
  <c r="P45" i="7"/>
  <c r="R45" i="7"/>
  <c r="T45" i="7"/>
  <c r="Y46" i="7"/>
  <c r="Z46" i="7"/>
  <c r="X47" i="7"/>
  <c r="AE4" i="7"/>
  <c r="AE6" i="7"/>
  <c r="AE2" i="7"/>
  <c r="AC7" i="7"/>
  <c r="AE13" i="7"/>
  <c r="AC16" i="7"/>
  <c r="AE17" i="7"/>
  <c r="AE21" i="7"/>
  <c r="AC23" i="7"/>
  <c r="P24" i="7"/>
  <c r="R24" i="7"/>
  <c r="T24" i="7"/>
  <c r="Y25" i="7"/>
  <c r="X26" i="7"/>
  <c r="AE29" i="7"/>
  <c r="AC31" i="7"/>
  <c r="P32" i="7"/>
  <c r="R32" i="7"/>
  <c r="T32" i="7"/>
  <c r="Y33" i="7"/>
  <c r="Z33" i="7"/>
  <c r="X34" i="7"/>
  <c r="AE37" i="7"/>
  <c r="AC39" i="7"/>
  <c r="P40" i="7"/>
  <c r="R40" i="7"/>
  <c r="T40" i="7"/>
  <c r="Y41" i="7"/>
  <c r="Z41" i="7"/>
  <c r="X42" i="7"/>
  <c r="AE45" i="7"/>
  <c r="AC47" i="7"/>
  <c r="P48" i="7"/>
  <c r="R48" i="7"/>
  <c r="T48" i="7"/>
  <c r="Y49" i="7"/>
  <c r="X50" i="7"/>
  <c r="AE53" i="7"/>
  <c r="AC55" i="7"/>
  <c r="P56" i="7"/>
  <c r="R56" i="7"/>
  <c r="T56" i="7"/>
  <c r="Y57" i="7"/>
  <c r="Z57" i="7"/>
  <c r="X58" i="7"/>
  <c r="AE61" i="7"/>
  <c r="AC63" i="7"/>
  <c r="P64" i="7"/>
  <c r="R64" i="7"/>
  <c r="T64" i="7"/>
  <c r="Y65" i="7"/>
  <c r="X66" i="7"/>
  <c r="AC3" i="7"/>
  <c r="AC5" i="7"/>
  <c r="AC12" i="7"/>
  <c r="AC15" i="7"/>
  <c r="AE22" i="7"/>
  <c r="AC24" i="7"/>
  <c r="P25" i="7"/>
  <c r="R25" i="7"/>
  <c r="T25" i="7"/>
  <c r="Y26" i="7"/>
  <c r="Z26" i="7"/>
  <c r="X27" i="7"/>
  <c r="AE30" i="7"/>
  <c r="AC32" i="7"/>
  <c r="P33" i="7"/>
  <c r="R33" i="7"/>
  <c r="T33" i="7"/>
  <c r="Y34" i="7"/>
  <c r="X35" i="7"/>
  <c r="AE38" i="7"/>
  <c r="AC40" i="7"/>
  <c r="P41" i="7"/>
  <c r="R41" i="7"/>
  <c r="T41" i="7"/>
  <c r="Y42" i="7"/>
  <c r="X43" i="7"/>
  <c r="AE46" i="7"/>
  <c r="AC48" i="7"/>
  <c r="P49" i="7"/>
  <c r="R49" i="7"/>
  <c r="T49" i="7"/>
  <c r="Y50" i="7"/>
  <c r="Z50" i="7"/>
  <c r="X51" i="7"/>
  <c r="AE54" i="7"/>
  <c r="AE7" i="7"/>
  <c r="AL318" i="6"/>
  <c r="AK318" i="6"/>
  <c r="AJ318" i="6"/>
  <c r="AL310" i="6"/>
  <c r="AK310" i="6"/>
  <c r="AJ310" i="6"/>
  <c r="AI310" i="6"/>
  <c r="AH310" i="6"/>
  <c r="AG310" i="6"/>
  <c r="AF310" i="6"/>
  <c r="AE310" i="6"/>
  <c r="AH289" i="6"/>
  <c r="AG289" i="6"/>
  <c r="AF289" i="6"/>
  <c r="AE289" i="6"/>
  <c r="AH281" i="6"/>
  <c r="AG281" i="6"/>
  <c r="AF281" i="6"/>
  <c r="AE281" i="6"/>
  <c r="AH273" i="6"/>
  <c r="AG273" i="6"/>
  <c r="AF273" i="6"/>
  <c r="AE273" i="6"/>
  <c r="AH265" i="6"/>
  <c r="AG265" i="6"/>
  <c r="AF265" i="6"/>
  <c r="AE265" i="6"/>
  <c r="AH257" i="6"/>
  <c r="AG257" i="6"/>
  <c r="AF257" i="6"/>
  <c r="AE257" i="6"/>
  <c r="AH249" i="6"/>
  <c r="AG249" i="6"/>
  <c r="AF249" i="6"/>
  <c r="AE249" i="6"/>
  <c r="AH241" i="6"/>
  <c r="AG241" i="6"/>
  <c r="AF241" i="6"/>
  <c r="AE241" i="6"/>
  <c r="AH233" i="6"/>
  <c r="AG233" i="6"/>
  <c r="AF233" i="6"/>
  <c r="AE233" i="6"/>
  <c r="AH225" i="6"/>
  <c r="AG225" i="6"/>
  <c r="AF225" i="6"/>
  <c r="AE225" i="6"/>
  <c r="AY14" i="12"/>
  <c r="AY4" i="12"/>
  <c r="Y38" i="9"/>
  <c r="P32" i="9"/>
  <c r="R32" i="9"/>
  <c r="T32" i="9"/>
  <c r="P27" i="9"/>
  <c r="R27" i="9"/>
  <c r="T27" i="9"/>
  <c r="Y25" i="9"/>
  <c r="Y15" i="9"/>
  <c r="Y5" i="9"/>
  <c r="W63" i="7"/>
  <c r="P62" i="7"/>
  <c r="R62" i="7"/>
  <c r="T62" i="7"/>
  <c r="Z60" i="7"/>
  <c r="R57" i="7"/>
  <c r="T57" i="7"/>
  <c r="P54" i="7"/>
  <c r="R54" i="7"/>
  <c r="T54" i="7"/>
  <c r="J45" i="7"/>
  <c r="Z45" i="7"/>
  <c r="Y31" i="7"/>
  <c r="Z23" i="7"/>
  <c r="AC13" i="7"/>
  <c r="AD6" i="7"/>
  <c r="AH209" i="6"/>
  <c r="AG209" i="6"/>
  <c r="AF209" i="6"/>
  <c r="AE209" i="6"/>
  <c r="R106" i="6"/>
  <c r="K106" i="6"/>
  <c r="R102" i="6"/>
  <c r="K102" i="6"/>
  <c r="K94" i="6"/>
  <c r="R94" i="6"/>
  <c r="V94" i="6"/>
  <c r="R92" i="6"/>
  <c r="V92" i="6"/>
  <c r="K92" i="6"/>
  <c r="V80" i="6"/>
  <c r="I80" i="6"/>
  <c r="R80" i="6"/>
  <c r="E9" i="7"/>
  <c r="AJ316" i="6"/>
  <c r="AI316" i="6"/>
  <c r="AH316" i="6"/>
  <c r="AG316" i="6"/>
  <c r="AF316" i="6"/>
  <c r="AE316" i="6"/>
  <c r="AJ298" i="6"/>
  <c r="AI298" i="6"/>
  <c r="AH298" i="6"/>
  <c r="AG298" i="6"/>
  <c r="AF298" i="6"/>
  <c r="AE298" i="6"/>
  <c r="AJ296" i="6"/>
  <c r="AJ294" i="6"/>
  <c r="AJ292" i="6"/>
  <c r="AJ290" i="6"/>
  <c r="AJ288" i="6"/>
  <c r="AJ286" i="6"/>
  <c r="AJ284" i="6"/>
  <c r="AI284" i="6"/>
  <c r="AH284" i="6"/>
  <c r="AG284" i="6"/>
  <c r="AF284" i="6"/>
  <c r="AE284" i="6"/>
  <c r="AJ282" i="6"/>
  <c r="AI282" i="6"/>
  <c r="AH282" i="6"/>
  <c r="AG282" i="6"/>
  <c r="AF282" i="6"/>
  <c r="AE282" i="6"/>
  <c r="AJ280" i="6"/>
  <c r="AJ278" i="6"/>
  <c r="AJ276" i="6"/>
  <c r="AJ274" i="6"/>
  <c r="AJ272" i="6"/>
  <c r="AJ270" i="6"/>
  <c r="AJ268" i="6"/>
  <c r="AI268" i="6"/>
  <c r="AH268" i="6"/>
  <c r="AG268" i="6"/>
  <c r="AF268" i="6"/>
  <c r="AE268" i="6"/>
  <c r="AJ266" i="6"/>
  <c r="AI266" i="6"/>
  <c r="AH266" i="6"/>
  <c r="AG266" i="6"/>
  <c r="AF266" i="6"/>
  <c r="AE266" i="6"/>
  <c r="AJ264" i="6"/>
  <c r="AI264" i="6"/>
  <c r="AH264" i="6"/>
  <c r="AG264" i="6"/>
  <c r="AF264" i="6"/>
  <c r="AE264" i="6"/>
  <c r="AJ262" i="6"/>
  <c r="AI262" i="6"/>
  <c r="AH262" i="6"/>
  <c r="AG262" i="6"/>
  <c r="AF262" i="6"/>
  <c r="AE262" i="6"/>
  <c r="AJ260" i="6"/>
  <c r="AI260" i="6"/>
  <c r="AH260" i="6"/>
  <c r="AG260" i="6"/>
  <c r="AF260" i="6"/>
  <c r="AE260" i="6"/>
  <c r="AJ258" i="6"/>
  <c r="AI258" i="6"/>
  <c r="AH258" i="6"/>
  <c r="AG258" i="6"/>
  <c r="AF258" i="6"/>
  <c r="AE258" i="6"/>
  <c r="AJ256" i="6"/>
  <c r="AI256" i="6"/>
  <c r="AH256" i="6"/>
  <c r="AG256" i="6"/>
  <c r="AF256" i="6"/>
  <c r="AE256" i="6"/>
  <c r="AJ254" i="6"/>
  <c r="AI254" i="6"/>
  <c r="AH254" i="6"/>
  <c r="AG254" i="6"/>
  <c r="AF254" i="6"/>
  <c r="AE254" i="6"/>
  <c r="AJ252" i="6"/>
  <c r="AI252" i="6"/>
  <c r="AH252" i="6"/>
  <c r="AG252" i="6"/>
  <c r="AF252" i="6"/>
  <c r="AE252" i="6"/>
  <c r="AJ250" i="6"/>
  <c r="AI250" i="6"/>
  <c r="AH250" i="6"/>
  <c r="AG250" i="6"/>
  <c r="AF250" i="6"/>
  <c r="AE250" i="6"/>
  <c r="AJ248" i="6"/>
  <c r="AI248" i="6"/>
  <c r="AH248" i="6"/>
  <c r="AG248" i="6"/>
  <c r="AF248" i="6"/>
  <c r="AE248" i="6"/>
  <c r="AJ246" i="6"/>
  <c r="AI246" i="6"/>
  <c r="AH246" i="6"/>
  <c r="AG246" i="6"/>
  <c r="AF246" i="6"/>
  <c r="AE246" i="6"/>
  <c r="AJ244" i="6"/>
  <c r="AI244" i="6"/>
  <c r="AH244" i="6"/>
  <c r="AG244" i="6"/>
  <c r="AF244" i="6"/>
  <c r="AE244" i="6"/>
  <c r="AJ242" i="6"/>
  <c r="AI242" i="6"/>
  <c r="AH242" i="6"/>
  <c r="AG242" i="6"/>
  <c r="AF242" i="6"/>
  <c r="AE242" i="6"/>
  <c r="AJ240" i="6"/>
  <c r="AI240" i="6"/>
  <c r="AH240" i="6"/>
  <c r="AG240" i="6"/>
  <c r="AF240" i="6"/>
  <c r="AE240" i="6"/>
  <c r="AJ238" i="6"/>
  <c r="AI238" i="6"/>
  <c r="AH238" i="6"/>
  <c r="AG238" i="6"/>
  <c r="AF238" i="6"/>
  <c r="AE238" i="6"/>
  <c r="AJ236" i="6"/>
  <c r="AI236" i="6"/>
  <c r="AH236" i="6"/>
  <c r="AG236" i="6"/>
  <c r="AF236" i="6"/>
  <c r="AE236" i="6"/>
  <c r="AJ234" i="6"/>
  <c r="AI234" i="6"/>
  <c r="AH234" i="6"/>
  <c r="AG234" i="6"/>
  <c r="AF234" i="6"/>
  <c r="AE234" i="6"/>
  <c r="AJ232" i="6"/>
  <c r="AI232" i="6"/>
  <c r="AH232" i="6"/>
  <c r="AG232" i="6"/>
  <c r="AF232" i="6"/>
  <c r="AE232" i="6"/>
  <c r="AJ230" i="6"/>
  <c r="AI230" i="6"/>
  <c r="AH230" i="6"/>
  <c r="AG230" i="6"/>
  <c r="AF230" i="6"/>
  <c r="AE230" i="6"/>
  <c r="AJ228" i="6"/>
  <c r="AI228" i="6"/>
  <c r="AH228" i="6"/>
  <c r="AG228" i="6"/>
  <c r="AF228" i="6"/>
  <c r="AE228" i="6"/>
  <c r="AJ226" i="6"/>
  <c r="AI226" i="6"/>
  <c r="AH226" i="6"/>
  <c r="AG226" i="6"/>
  <c r="AF226" i="6"/>
  <c r="AE226" i="6"/>
  <c r="AJ224" i="6"/>
  <c r="AI224" i="6"/>
  <c r="AH224" i="6"/>
  <c r="AG224" i="6"/>
  <c r="AF224" i="6"/>
  <c r="AE224" i="6"/>
  <c r="AJ222" i="6"/>
  <c r="AI222" i="6"/>
  <c r="AH222" i="6"/>
  <c r="AG222" i="6"/>
  <c r="AF222" i="6"/>
  <c r="AE222" i="6"/>
  <c r="AJ220" i="6"/>
  <c r="AI220" i="6"/>
  <c r="AH220" i="6"/>
  <c r="AG220" i="6"/>
  <c r="AF220" i="6"/>
  <c r="AE220" i="6"/>
  <c r="AJ218" i="6"/>
  <c r="AI218" i="6"/>
  <c r="AH218" i="6"/>
  <c r="AG218" i="6"/>
  <c r="AF218" i="6"/>
  <c r="AE218" i="6"/>
  <c r="AJ216" i="6"/>
  <c r="AI216" i="6"/>
  <c r="AH216" i="6"/>
  <c r="AG216" i="6"/>
  <c r="AF216" i="6"/>
  <c r="AE216" i="6"/>
  <c r="AJ214" i="6"/>
  <c r="AI214" i="6"/>
  <c r="AJ212" i="6"/>
  <c r="AI212" i="6"/>
  <c r="AH212" i="6"/>
  <c r="AG212" i="6"/>
  <c r="AF212" i="6"/>
  <c r="AE212" i="6"/>
  <c r="AJ210" i="6"/>
  <c r="AI210" i="6"/>
  <c r="AJ208" i="6"/>
  <c r="AI208" i="6"/>
  <c r="AH208" i="6"/>
  <c r="AG208" i="6"/>
  <c r="AF208" i="6"/>
  <c r="AE208" i="6"/>
  <c r="AJ206" i="6"/>
  <c r="AI206" i="6"/>
  <c r="AJ204" i="6"/>
  <c r="AI204" i="6"/>
  <c r="AH204" i="6"/>
  <c r="AG204" i="6"/>
  <c r="AF204" i="6"/>
  <c r="AE204" i="6"/>
  <c r="AJ202" i="6"/>
  <c r="AI202" i="6"/>
  <c r="AH202" i="6"/>
  <c r="AG202" i="6"/>
  <c r="AF202" i="6"/>
  <c r="AE202" i="6"/>
  <c r="V98" i="6"/>
  <c r="K95" i="6"/>
  <c r="V93" i="6"/>
  <c r="R85" i="6"/>
  <c r="V85" i="6"/>
  <c r="R65" i="6"/>
  <c r="V65" i="6"/>
  <c r="I65" i="6"/>
  <c r="I63" i="6"/>
  <c r="R63" i="6"/>
  <c r="V63" i="6"/>
  <c r="I44" i="6"/>
  <c r="V44" i="6"/>
  <c r="V34" i="6"/>
  <c r="I34" i="6"/>
  <c r="AM319" i="6"/>
  <c r="AL319" i="6"/>
  <c r="AK319" i="6"/>
  <c r="AJ319" i="6"/>
  <c r="AI318" i="6"/>
  <c r="AH318" i="6"/>
  <c r="AG318" i="6"/>
  <c r="AF318" i="6"/>
  <c r="AE318" i="6"/>
  <c r="AM317" i="6"/>
  <c r="AL317" i="6"/>
  <c r="AK317" i="6"/>
  <c r="AJ317" i="6"/>
  <c r="AI317" i="6"/>
  <c r="AH317" i="6"/>
  <c r="AG317" i="6"/>
  <c r="AF317" i="6"/>
  <c r="AE317" i="6"/>
  <c r="AM315" i="6"/>
  <c r="AL315" i="6"/>
  <c r="AK315" i="6"/>
  <c r="AJ315" i="6"/>
  <c r="AM313" i="6"/>
  <c r="AL313" i="6"/>
  <c r="AK313" i="6"/>
  <c r="AJ313" i="6"/>
  <c r="AM311" i="6"/>
  <c r="AL311" i="6"/>
  <c r="AK311" i="6"/>
  <c r="AJ311" i="6"/>
  <c r="AM309" i="6"/>
  <c r="AL309" i="6"/>
  <c r="AK309" i="6"/>
  <c r="AJ309" i="6"/>
  <c r="AI309" i="6"/>
  <c r="AH309" i="6"/>
  <c r="AG309" i="6"/>
  <c r="AF309" i="6"/>
  <c r="AE309" i="6"/>
  <c r="AM307" i="6"/>
  <c r="AL307" i="6"/>
  <c r="AK307" i="6"/>
  <c r="AJ307" i="6"/>
  <c r="AI307" i="6"/>
  <c r="AM305" i="6"/>
  <c r="AL305" i="6"/>
  <c r="AK305" i="6"/>
  <c r="AJ305" i="6"/>
  <c r="AI305" i="6"/>
  <c r="AH305" i="6"/>
  <c r="AG305" i="6"/>
  <c r="AF305" i="6"/>
  <c r="AE305" i="6"/>
  <c r="AM303" i="6"/>
  <c r="AL303" i="6"/>
  <c r="AK303" i="6"/>
  <c r="AJ303" i="6"/>
  <c r="AI303" i="6"/>
  <c r="AM301" i="6"/>
  <c r="AL301" i="6"/>
  <c r="AK301" i="6"/>
  <c r="AJ301" i="6"/>
  <c r="AI301" i="6"/>
  <c r="AH301" i="6"/>
  <c r="AG301" i="6"/>
  <c r="AF301" i="6"/>
  <c r="AE301" i="6"/>
  <c r="AM299" i="6"/>
  <c r="AL299" i="6"/>
  <c r="AK299" i="6"/>
  <c r="AJ299" i="6"/>
  <c r="AI299" i="6"/>
  <c r="AH299" i="6"/>
  <c r="AG299" i="6"/>
  <c r="AF299" i="6"/>
  <c r="AE299" i="6"/>
  <c r="AM297" i="6"/>
  <c r="AL297" i="6"/>
  <c r="AK297" i="6"/>
  <c r="AJ297" i="6"/>
  <c r="AI297" i="6"/>
  <c r="AH297" i="6"/>
  <c r="AG297" i="6"/>
  <c r="AF297" i="6"/>
  <c r="AE297" i="6"/>
  <c r="AI296" i="6"/>
  <c r="AH296" i="6"/>
  <c r="AG296" i="6"/>
  <c r="AF296" i="6"/>
  <c r="AE296" i="6"/>
  <c r="AI294" i="6"/>
  <c r="AH294" i="6"/>
  <c r="AG294" i="6"/>
  <c r="AF294" i="6"/>
  <c r="AE294" i="6"/>
  <c r="AI292" i="6"/>
  <c r="AH292" i="6"/>
  <c r="AG292" i="6"/>
  <c r="AF292" i="6"/>
  <c r="AE292" i="6"/>
  <c r="AI290" i="6"/>
  <c r="AH290" i="6"/>
  <c r="AG290" i="6"/>
  <c r="AF290" i="6"/>
  <c r="AE290" i="6"/>
  <c r="AI288" i="6"/>
  <c r="AH288" i="6"/>
  <c r="AG288" i="6"/>
  <c r="AF288" i="6"/>
  <c r="AE288" i="6"/>
  <c r="AI286" i="6"/>
  <c r="AH286" i="6"/>
  <c r="AG286" i="6"/>
  <c r="AF286" i="6"/>
  <c r="AE286" i="6"/>
  <c r="AI280" i="6"/>
  <c r="AH280" i="6"/>
  <c r="AG280" i="6"/>
  <c r="AF280" i="6"/>
  <c r="AE280" i="6"/>
  <c r="AI278" i="6"/>
  <c r="AH278" i="6"/>
  <c r="AG278" i="6"/>
  <c r="AF278" i="6"/>
  <c r="AE278" i="6"/>
  <c r="AI276" i="6"/>
  <c r="AH276" i="6"/>
  <c r="AG276" i="6"/>
  <c r="AF276" i="6"/>
  <c r="AE276" i="6"/>
  <c r="AI274" i="6"/>
  <c r="AH274" i="6"/>
  <c r="AG274" i="6"/>
  <c r="AF274" i="6"/>
  <c r="AE274" i="6"/>
  <c r="AI272" i="6"/>
  <c r="AH272" i="6"/>
  <c r="AG272" i="6"/>
  <c r="AF272" i="6"/>
  <c r="AE272" i="6"/>
  <c r="AI270" i="6"/>
  <c r="AH270" i="6"/>
  <c r="AG270" i="6"/>
  <c r="AF270" i="6"/>
  <c r="AE270" i="6"/>
  <c r="V87" i="6"/>
  <c r="K87" i="6"/>
  <c r="K83" i="6"/>
  <c r="V83" i="6"/>
  <c r="I61" i="6"/>
  <c r="R61" i="6"/>
  <c r="V61" i="6"/>
  <c r="V59" i="6"/>
  <c r="I59" i="6"/>
  <c r="R59" i="6"/>
  <c r="V42" i="6"/>
  <c r="V40" i="6"/>
  <c r="I36" i="6"/>
  <c r="V36" i="6"/>
  <c r="AL219" i="6"/>
  <c r="AK219" i="6"/>
  <c r="AJ219" i="6"/>
  <c r="AI219" i="6"/>
  <c r="AH219" i="6"/>
  <c r="AG219" i="6"/>
  <c r="AF219" i="6"/>
  <c r="AE219" i="6"/>
  <c r="AL217" i="6"/>
  <c r="AK217" i="6"/>
  <c r="AJ217" i="6"/>
  <c r="AI217" i="6"/>
  <c r="AH217" i="6"/>
  <c r="AG217" i="6"/>
  <c r="AF217" i="6"/>
  <c r="AE217" i="6"/>
  <c r="AL215" i="6"/>
  <c r="AK215" i="6"/>
  <c r="AJ215" i="6"/>
  <c r="AI215" i="6"/>
  <c r="AH215" i="6"/>
  <c r="AG215" i="6"/>
  <c r="AF215" i="6"/>
  <c r="AE215" i="6"/>
  <c r="AH214" i="6"/>
  <c r="AG214" i="6"/>
  <c r="AF214" i="6"/>
  <c r="AE214" i="6"/>
  <c r="AL213" i="6"/>
  <c r="AK213" i="6"/>
  <c r="AJ213" i="6"/>
  <c r="AI213" i="6"/>
  <c r="AH213" i="6"/>
  <c r="AG213" i="6"/>
  <c r="AF213" i="6"/>
  <c r="AE213" i="6"/>
  <c r="AL211" i="6"/>
  <c r="AK211" i="6"/>
  <c r="AJ211" i="6"/>
  <c r="AI211" i="6"/>
  <c r="AH211" i="6"/>
  <c r="AG211" i="6"/>
  <c r="AF211" i="6"/>
  <c r="AE211" i="6"/>
  <c r="AH210" i="6"/>
  <c r="AG210" i="6"/>
  <c r="AF210" i="6"/>
  <c r="AE210" i="6"/>
  <c r="AL209" i="6"/>
  <c r="AK209" i="6"/>
  <c r="AJ209" i="6"/>
  <c r="AI209" i="6"/>
  <c r="AL207" i="6"/>
  <c r="AK207" i="6"/>
  <c r="AJ207" i="6"/>
  <c r="AI207" i="6"/>
  <c r="AH207" i="6"/>
  <c r="AG207" i="6"/>
  <c r="AF207" i="6"/>
  <c r="AE207" i="6"/>
  <c r="AH206" i="6"/>
  <c r="AG206" i="6"/>
  <c r="AF206" i="6"/>
  <c r="AE206" i="6"/>
  <c r="V100" i="6"/>
  <c r="K96" i="6"/>
  <c r="R93" i="6"/>
  <c r="V89" i="6"/>
  <c r="V79" i="6"/>
  <c r="R79" i="6"/>
  <c r="R78" i="6"/>
  <c r="V78" i="6"/>
  <c r="I78" i="6"/>
  <c r="V72" i="6"/>
  <c r="I72" i="6"/>
  <c r="R57" i="6"/>
  <c r="V57" i="6"/>
  <c r="I57" i="6"/>
  <c r="I55" i="6"/>
  <c r="R55" i="6"/>
  <c r="V55" i="6"/>
  <c r="V38" i="6"/>
  <c r="I38" i="6"/>
  <c r="K91" i="6"/>
  <c r="V91" i="6"/>
  <c r="R81" i="6"/>
  <c r="V81" i="6"/>
  <c r="R77" i="6"/>
  <c r="V77" i="6"/>
  <c r="H70" i="6"/>
  <c r="R70" i="6"/>
  <c r="V70" i="6"/>
  <c r="V68" i="6"/>
  <c r="I68" i="6"/>
  <c r="R68" i="6"/>
  <c r="I53" i="6"/>
  <c r="R53" i="6"/>
  <c r="V53" i="6"/>
  <c r="V51" i="6"/>
  <c r="I49" i="6"/>
  <c r="V49" i="6"/>
  <c r="V47" i="6"/>
  <c r="G21" i="6"/>
  <c r="K98" i="6"/>
  <c r="I76" i="6"/>
  <c r="R76" i="6"/>
  <c r="V76" i="6"/>
  <c r="V66" i="6"/>
  <c r="I66" i="6"/>
  <c r="R66" i="6"/>
  <c r="R64" i="6"/>
  <c r="V64" i="6"/>
  <c r="I64" i="6"/>
  <c r="V45" i="6"/>
  <c r="I45" i="6"/>
  <c r="AM320" i="6"/>
  <c r="AI319" i="6"/>
  <c r="AM318" i="6"/>
  <c r="AM316" i="6"/>
  <c r="AL316" i="6"/>
  <c r="AK316" i="6"/>
  <c r="AI315" i="6"/>
  <c r="AH315" i="6"/>
  <c r="AG315" i="6"/>
  <c r="AF315" i="6"/>
  <c r="AE315" i="6"/>
  <c r="AM314" i="6"/>
  <c r="AL314" i="6"/>
  <c r="AK314" i="6"/>
  <c r="AJ314" i="6"/>
  <c r="AI314" i="6"/>
  <c r="AH314" i="6"/>
  <c r="AG314" i="6"/>
  <c r="AF314" i="6"/>
  <c r="AE314" i="6"/>
  <c r="AI313" i="6"/>
  <c r="AH313" i="6"/>
  <c r="AG313" i="6"/>
  <c r="AF313" i="6"/>
  <c r="AE313" i="6"/>
  <c r="AM312" i="6"/>
  <c r="AI311" i="6"/>
  <c r="AM310" i="6"/>
  <c r="AM308" i="6"/>
  <c r="AL308" i="6"/>
  <c r="AK308" i="6"/>
  <c r="AJ308" i="6"/>
  <c r="AI308" i="6"/>
  <c r="AH308" i="6"/>
  <c r="AG308" i="6"/>
  <c r="AF308" i="6"/>
  <c r="AE308" i="6"/>
  <c r="AM306" i="6"/>
  <c r="AL306" i="6"/>
  <c r="AK306" i="6"/>
  <c r="AJ306" i="6"/>
  <c r="AI306" i="6"/>
  <c r="AH306" i="6"/>
  <c r="AG306" i="6"/>
  <c r="AF306" i="6"/>
  <c r="AE306" i="6"/>
  <c r="AM304" i="6"/>
  <c r="AL304" i="6"/>
  <c r="AK304" i="6"/>
  <c r="AJ304" i="6"/>
  <c r="AI304" i="6"/>
  <c r="AH304" i="6"/>
  <c r="AG304" i="6"/>
  <c r="AF304" i="6"/>
  <c r="AE304" i="6"/>
  <c r="AM302" i="6"/>
  <c r="AL302" i="6"/>
  <c r="AK302" i="6"/>
  <c r="AJ302" i="6"/>
  <c r="AI302" i="6"/>
  <c r="AH302" i="6"/>
  <c r="AG302" i="6"/>
  <c r="AF302" i="6"/>
  <c r="AE302" i="6"/>
  <c r="AM300" i="6"/>
  <c r="AL300" i="6"/>
  <c r="AK300" i="6"/>
  <c r="AJ300" i="6"/>
  <c r="AI300" i="6"/>
  <c r="AH300" i="6"/>
  <c r="AG300" i="6"/>
  <c r="AF300" i="6"/>
  <c r="AE300" i="6"/>
  <c r="R75" i="6"/>
  <c r="V75" i="6"/>
  <c r="V74" i="6"/>
  <c r="I74" i="6"/>
  <c r="I62" i="6"/>
  <c r="R62" i="6"/>
  <c r="V62" i="6"/>
  <c r="V60" i="6"/>
  <c r="I60" i="6"/>
  <c r="R60" i="6"/>
  <c r="I43" i="6"/>
  <c r="V43" i="6"/>
  <c r="V41" i="6"/>
  <c r="H41" i="6"/>
  <c r="V39" i="6"/>
  <c r="I39" i="6"/>
  <c r="K100" i="6"/>
  <c r="V96" i="6"/>
  <c r="R95" i="6"/>
  <c r="K82" i="6"/>
  <c r="R82" i="6"/>
  <c r="I73" i="6"/>
  <c r="R73" i="6"/>
  <c r="I71" i="6"/>
  <c r="R71" i="6"/>
  <c r="V71" i="6"/>
  <c r="V58" i="6"/>
  <c r="I58" i="6"/>
  <c r="R58" i="6"/>
  <c r="R56" i="6"/>
  <c r="V56" i="6"/>
  <c r="I56" i="6"/>
  <c r="R87" i="6"/>
  <c r="R83" i="6"/>
  <c r="I69" i="6"/>
  <c r="R69" i="6"/>
  <c r="V69" i="6"/>
  <c r="V67" i="6"/>
  <c r="I67" i="6"/>
  <c r="R67" i="6"/>
  <c r="I54" i="6"/>
  <c r="R54" i="6"/>
  <c r="V54" i="6"/>
  <c r="V52" i="6"/>
  <c r="I52" i="6"/>
  <c r="R52" i="6"/>
  <c r="V50" i="6"/>
  <c r="V48" i="6"/>
  <c r="V46" i="6"/>
  <c r="I32" i="6"/>
  <c r="V32" i="6"/>
  <c r="U11" i="6"/>
  <c r="U12" i="6"/>
  <c r="G37" i="4"/>
  <c r="I37" i="4"/>
  <c r="G34" i="2"/>
  <c r="K34" i="2"/>
  <c r="P34" i="2"/>
  <c r="R34" i="2" s="1"/>
  <c r="T34" i="2" s="1"/>
  <c r="BA838" i="13"/>
  <c r="AZ838" i="13"/>
  <c r="AX838" i="13"/>
  <c r="BB838" i="13"/>
  <c r="BA806" i="13"/>
  <c r="AZ806" i="13"/>
  <c r="AX806" i="13"/>
  <c r="BB806" i="13"/>
  <c r="BA774" i="13"/>
  <c r="AZ774" i="13"/>
  <c r="AX774" i="13"/>
  <c r="BB774" i="13"/>
  <c r="BA749" i="13"/>
  <c r="BB749" i="13"/>
  <c r="G35" i="4"/>
  <c r="I35" i="4"/>
  <c r="G21" i="4"/>
  <c r="H21" i="4"/>
  <c r="W15" i="2"/>
  <c r="W18" i="2"/>
  <c r="W22" i="2"/>
  <c r="W26" i="2"/>
  <c r="W12" i="2"/>
  <c r="W3" i="2"/>
  <c r="W9" i="2"/>
  <c r="W4" i="2"/>
  <c r="W10" i="2"/>
  <c r="W13" i="2"/>
  <c r="W16" i="2"/>
  <c r="W19" i="2"/>
  <c r="W24" i="2"/>
  <c r="W28" i="2"/>
  <c r="W17" i="2"/>
  <c r="W7" i="2"/>
  <c r="W11" i="2"/>
  <c r="W21" i="2"/>
  <c r="W25" i="2"/>
  <c r="W8" i="2"/>
  <c r="D15" i="2"/>
  <c r="C19" i="2" s="1"/>
  <c r="BA850" i="13"/>
  <c r="AZ850" i="13"/>
  <c r="AX850" i="13"/>
  <c r="BB850" i="13"/>
  <c r="BA818" i="13"/>
  <c r="BB818" i="13"/>
  <c r="BA786" i="13"/>
  <c r="BB786" i="13"/>
  <c r="BA754" i="13"/>
  <c r="AZ754" i="13"/>
  <c r="AX754" i="13"/>
  <c r="BB754" i="13"/>
  <c r="BB725" i="13"/>
  <c r="BA725" i="13"/>
  <c r="AZ725" i="13"/>
  <c r="AX725" i="13"/>
  <c r="BA709" i="13"/>
  <c r="AZ709" i="13"/>
  <c r="AX709" i="13"/>
  <c r="BB709" i="13"/>
  <c r="E37" i="6"/>
  <c r="F37" i="6"/>
  <c r="G37" i="6"/>
  <c r="E33" i="6"/>
  <c r="F33" i="6"/>
  <c r="G33" i="6"/>
  <c r="G47" i="4"/>
  <c r="K47" i="4"/>
  <c r="G33" i="4"/>
  <c r="I33" i="4"/>
  <c r="G33" i="2"/>
  <c r="J33" i="2"/>
  <c r="P33" i="2"/>
  <c r="R33" i="2" s="1"/>
  <c r="T33" i="2" s="1"/>
  <c r="G31" i="2"/>
  <c r="I31" i="2"/>
  <c r="P31" i="2"/>
  <c r="R31" i="2" s="1"/>
  <c r="T31" i="2" s="1"/>
  <c r="P24" i="2"/>
  <c r="R24" i="2" s="1"/>
  <c r="T24" i="2" s="1"/>
  <c r="G24" i="2"/>
  <c r="I24" i="2"/>
  <c r="W14" i="2"/>
  <c r="BJ852" i="13"/>
  <c r="BI852" i="13"/>
  <c r="BH852" i="13"/>
  <c r="BG852" i="13"/>
  <c r="BF852" i="13"/>
  <c r="BH846" i="13"/>
  <c r="BG846" i="13"/>
  <c r="BF846" i="13"/>
  <c r="BE846" i="13"/>
  <c r="BD846" i="13"/>
  <c r="BC846" i="13"/>
  <c r="BH814" i="13"/>
  <c r="BG814" i="13"/>
  <c r="BF814" i="13"/>
  <c r="BE814" i="13"/>
  <c r="BD814" i="13"/>
  <c r="BC814" i="13"/>
  <c r="BJ788" i="13"/>
  <c r="BI788" i="13"/>
  <c r="BH788" i="13"/>
  <c r="BG788" i="13"/>
  <c r="BF788" i="13"/>
  <c r="BH782" i="13"/>
  <c r="BG782" i="13"/>
  <c r="BF782" i="13"/>
  <c r="BE782" i="13"/>
  <c r="BD782" i="13"/>
  <c r="BC782" i="13"/>
  <c r="BJ756" i="13"/>
  <c r="BI756" i="13"/>
  <c r="BH756" i="13"/>
  <c r="BG756" i="13"/>
  <c r="BF756" i="13"/>
  <c r="BE756" i="13"/>
  <c r="BD756" i="13"/>
  <c r="BC756" i="13"/>
  <c r="BA693" i="13"/>
  <c r="AZ693" i="13"/>
  <c r="AX693" i="13"/>
  <c r="BB693" i="13"/>
  <c r="G45" i="4"/>
  <c r="K45" i="4"/>
  <c r="G31" i="4"/>
  <c r="J31" i="4"/>
  <c r="G26" i="2"/>
  <c r="I26" i="2"/>
  <c r="P26" i="2"/>
  <c r="R26" i="2" s="1"/>
  <c r="T26" i="2" s="1"/>
  <c r="W23" i="2"/>
  <c r="P21" i="2"/>
  <c r="R21" i="2" s="1"/>
  <c r="T21" i="2" s="1"/>
  <c r="W2" i="2"/>
  <c r="BA858" i="13"/>
  <c r="BB858" i="13"/>
  <c r="BG849" i="13"/>
  <c r="BF849" i="13"/>
  <c r="BE849" i="13"/>
  <c r="BD849" i="13"/>
  <c r="BC849" i="13"/>
  <c r="BA826" i="13"/>
  <c r="AZ826" i="13"/>
  <c r="AX826" i="13"/>
  <c r="BB826" i="13"/>
  <c r="BA794" i="13"/>
  <c r="AZ794" i="13"/>
  <c r="AX794" i="13"/>
  <c r="BB794" i="13"/>
  <c r="BA762" i="13"/>
  <c r="AZ762" i="13"/>
  <c r="AX762" i="13"/>
  <c r="BB762" i="13"/>
  <c r="BG753" i="13"/>
  <c r="BF753" i="13"/>
  <c r="BE753" i="13"/>
  <c r="BD753" i="13"/>
  <c r="BC753" i="13"/>
  <c r="E31" i="6"/>
  <c r="F31" i="6"/>
  <c r="G31" i="6"/>
  <c r="E26" i="6"/>
  <c r="F26" i="6"/>
  <c r="G26" i="6"/>
  <c r="E22" i="6"/>
  <c r="F22" i="6"/>
  <c r="E27" i="6"/>
  <c r="F27" i="6"/>
  <c r="G27" i="6"/>
  <c r="W2" i="6"/>
  <c r="U15" i="6"/>
  <c r="E25" i="6"/>
  <c r="F25" i="6"/>
  <c r="G25" i="6"/>
  <c r="H25" i="6"/>
  <c r="E30" i="6"/>
  <c r="F30" i="6"/>
  <c r="G30" i="6"/>
  <c r="G29" i="4"/>
  <c r="I29" i="4"/>
  <c r="P28" i="2"/>
  <c r="R28" i="2" s="1"/>
  <c r="T28" i="2" s="1"/>
  <c r="G28" i="2"/>
  <c r="I28" i="2"/>
  <c r="BA854" i="13"/>
  <c r="AZ854" i="13"/>
  <c r="AX854" i="13"/>
  <c r="BB854" i="13"/>
  <c r="BA822" i="13"/>
  <c r="AZ822" i="13"/>
  <c r="AX822" i="13"/>
  <c r="BB822" i="13"/>
  <c r="BA790" i="13"/>
  <c r="AZ790" i="13"/>
  <c r="AX790" i="13"/>
  <c r="BB790" i="13"/>
  <c r="BA758" i="13"/>
  <c r="AZ758" i="13"/>
  <c r="AX758" i="13"/>
  <c r="BB758" i="13"/>
  <c r="G43" i="4"/>
  <c r="I43" i="4"/>
  <c r="P43" i="4"/>
  <c r="R43" i="4" s="1"/>
  <c r="T43" i="4" s="1"/>
  <c r="G27" i="4"/>
  <c r="I27" i="4"/>
  <c r="P27" i="4"/>
  <c r="R27" i="4" s="1"/>
  <c r="T27" i="4" s="1"/>
  <c r="P35" i="2"/>
  <c r="R35" i="2" s="1"/>
  <c r="T35" i="2" s="1"/>
  <c r="G35" i="2"/>
  <c r="K35" i="2"/>
  <c r="G30" i="2"/>
  <c r="I30" i="2"/>
  <c r="P30" i="2"/>
  <c r="R30" i="2" s="1"/>
  <c r="T30" i="2" s="1"/>
  <c r="W27" i="2"/>
  <c r="P25" i="2"/>
  <c r="R25" i="2" s="1"/>
  <c r="T25" i="2" s="1"/>
  <c r="G23" i="2"/>
  <c r="P23" i="2"/>
  <c r="R23" i="2" s="1"/>
  <c r="T23" i="2" s="1"/>
  <c r="BA834" i="13"/>
  <c r="AZ834" i="13"/>
  <c r="AX834" i="13"/>
  <c r="BB834" i="13"/>
  <c r="BA802" i="13"/>
  <c r="AZ802" i="13"/>
  <c r="AX802" i="13"/>
  <c r="BB802" i="13"/>
  <c r="BA770" i="13"/>
  <c r="AZ770" i="13"/>
  <c r="AX770" i="13"/>
  <c r="BB770" i="13"/>
  <c r="BB733" i="13"/>
  <c r="BA733" i="13"/>
  <c r="BB717" i="13"/>
  <c r="BA717" i="13"/>
  <c r="E35" i="6"/>
  <c r="F35" i="6"/>
  <c r="G35" i="6"/>
  <c r="E23" i="6"/>
  <c r="F23" i="6"/>
  <c r="G23" i="6"/>
  <c r="G41" i="4"/>
  <c r="I41" i="4"/>
  <c r="G25" i="4"/>
  <c r="I25" i="4"/>
  <c r="P32" i="2"/>
  <c r="R32" i="2" s="1"/>
  <c r="T32" i="2" s="1"/>
  <c r="BH862" i="13"/>
  <c r="BG862" i="13"/>
  <c r="BF862" i="13"/>
  <c r="BE862" i="13"/>
  <c r="BD862" i="13"/>
  <c r="BC862" i="13"/>
  <c r="BI859" i="13"/>
  <c r="BH859" i="13"/>
  <c r="BG859" i="13"/>
  <c r="BH830" i="13"/>
  <c r="BG830" i="13"/>
  <c r="BF830" i="13"/>
  <c r="BE830" i="13"/>
  <c r="BD830" i="13"/>
  <c r="BC830" i="13"/>
  <c r="BI827" i="13"/>
  <c r="BH827" i="13"/>
  <c r="BG827" i="13"/>
  <c r="BF827" i="13"/>
  <c r="BE827" i="13"/>
  <c r="BD827" i="13"/>
  <c r="BC827" i="13"/>
  <c r="BH798" i="13"/>
  <c r="BG798" i="13"/>
  <c r="BF798" i="13"/>
  <c r="BE798" i="13"/>
  <c r="BD798" i="13"/>
  <c r="BC798" i="13"/>
  <c r="BI795" i="13"/>
  <c r="BH795" i="13"/>
  <c r="BG795" i="13"/>
  <c r="BF795" i="13"/>
  <c r="BE795" i="13"/>
  <c r="BD795" i="13"/>
  <c r="BC795" i="13"/>
  <c r="BJ772" i="13"/>
  <c r="BI772" i="13"/>
  <c r="BH772" i="13"/>
  <c r="BG772" i="13"/>
  <c r="BF772" i="13"/>
  <c r="BE772" i="13"/>
  <c r="BD772" i="13"/>
  <c r="BC772" i="13"/>
  <c r="BH766" i="13"/>
  <c r="BG766" i="13"/>
  <c r="BF766" i="13"/>
  <c r="BE766" i="13"/>
  <c r="BD766" i="13"/>
  <c r="BC766" i="13"/>
  <c r="I44" i="4"/>
  <c r="G39" i="4"/>
  <c r="I39" i="4"/>
  <c r="G23" i="4"/>
  <c r="P29" i="2"/>
  <c r="R29" i="2" s="1"/>
  <c r="T29" i="2" s="1"/>
  <c r="G27" i="2"/>
  <c r="I27" i="2"/>
  <c r="P27" i="2"/>
  <c r="R27" i="2" s="1"/>
  <c r="T27" i="2" s="1"/>
  <c r="BA842" i="13"/>
  <c r="BB842" i="13"/>
  <c r="BA810" i="13"/>
  <c r="AZ810" i="13"/>
  <c r="AX810" i="13"/>
  <c r="BB810" i="13"/>
  <c r="BA778" i="13"/>
  <c r="AZ778" i="13"/>
  <c r="AX778" i="13"/>
  <c r="BB778" i="13"/>
  <c r="BB741" i="13"/>
  <c r="BA741" i="13"/>
  <c r="BK752" i="13"/>
  <c r="BJ752" i="13"/>
  <c r="BI738" i="13"/>
  <c r="BH738" i="13"/>
  <c r="BG738" i="13"/>
  <c r="BF738" i="13"/>
  <c r="BE738" i="13"/>
  <c r="BD738" i="13"/>
  <c r="BC738" i="13"/>
  <c r="BJ735" i="13"/>
  <c r="BI735" i="13"/>
  <c r="BH735" i="13"/>
  <c r="BG735" i="13"/>
  <c r="BJ731" i="13"/>
  <c r="BI731" i="13"/>
  <c r="BH731" i="13"/>
  <c r="BG731" i="13"/>
  <c r="BF731" i="13"/>
  <c r="BE731" i="13"/>
  <c r="BD731" i="13"/>
  <c r="BC731" i="13"/>
  <c r="BJ719" i="13"/>
  <c r="BI719" i="13"/>
  <c r="BH719" i="13"/>
  <c r="BG719" i="13"/>
  <c r="BH701" i="13"/>
  <c r="BG701" i="13"/>
  <c r="BF701" i="13"/>
  <c r="BE701" i="13"/>
  <c r="BD701" i="13"/>
  <c r="BC701" i="13"/>
  <c r="BK699" i="13"/>
  <c r="BJ699" i="13"/>
  <c r="BI699" i="13"/>
  <c r="BH699" i="13"/>
  <c r="BG699" i="13"/>
  <c r="BF699" i="13"/>
  <c r="BE699" i="13"/>
  <c r="BD699" i="13"/>
  <c r="BC699" i="13"/>
  <c r="BA681" i="13"/>
  <c r="AZ681" i="13"/>
  <c r="AX681" i="13"/>
  <c r="BB681" i="13"/>
  <c r="BH669" i="13"/>
  <c r="BG669" i="13"/>
  <c r="BF669" i="13"/>
  <c r="BE669" i="13"/>
  <c r="BD669" i="13"/>
  <c r="BC669" i="13"/>
  <c r="BA633" i="13"/>
  <c r="BB633" i="13"/>
  <c r="BB576" i="13"/>
  <c r="BA576" i="13"/>
  <c r="AZ576" i="13"/>
  <c r="AX576" i="13"/>
  <c r="BA554" i="13"/>
  <c r="AZ554" i="13"/>
  <c r="AX554" i="13"/>
  <c r="BB554" i="13"/>
  <c r="BA514" i="13"/>
  <c r="BB514" i="13"/>
  <c r="BA506" i="13"/>
  <c r="AZ506" i="13"/>
  <c r="AX506" i="13"/>
  <c r="BB506" i="13"/>
  <c r="BA498" i="13"/>
  <c r="AZ498" i="13"/>
  <c r="AX498" i="13"/>
  <c r="BB498" i="13"/>
  <c r="BK742" i="13"/>
  <c r="BJ742" i="13"/>
  <c r="BI742" i="13"/>
  <c r="BH742" i="13"/>
  <c r="BG742" i="13"/>
  <c r="BF742" i="13"/>
  <c r="BE742" i="13"/>
  <c r="BD742" i="13"/>
  <c r="BC742" i="13"/>
  <c r="BK718" i="13"/>
  <c r="BJ718" i="13"/>
  <c r="BI718" i="13"/>
  <c r="BH718" i="13"/>
  <c r="BG718" i="13"/>
  <c r="BF718" i="13"/>
  <c r="BE718" i="13"/>
  <c r="BD718" i="13"/>
  <c r="BC718" i="13"/>
  <c r="BH672" i="13"/>
  <c r="BG672" i="13"/>
  <c r="BF672" i="13"/>
  <c r="BA657" i="13"/>
  <c r="AZ657" i="13"/>
  <c r="AX657" i="13"/>
  <c r="BB657" i="13"/>
  <c r="BA629" i="13"/>
  <c r="BB629" i="13"/>
  <c r="BA602" i="13"/>
  <c r="BB602" i="13"/>
  <c r="BB584" i="13"/>
  <c r="BA584" i="13"/>
  <c r="AZ584" i="13"/>
  <c r="AX584" i="13"/>
  <c r="P38" i="4"/>
  <c r="R38" i="4" s="1"/>
  <c r="T38" i="4" s="1"/>
  <c r="D16" i="4"/>
  <c r="D19" i="4" s="1"/>
  <c r="W6" i="2"/>
  <c r="BF859" i="13"/>
  <c r="BE859" i="13"/>
  <c r="BD859" i="13"/>
  <c r="BC859" i="13"/>
  <c r="BK856" i="13"/>
  <c r="BJ855" i="13"/>
  <c r="BI855" i="13"/>
  <c r="BK848" i="13"/>
  <c r="BJ847" i="13"/>
  <c r="BI847" i="13"/>
  <c r="BH847" i="13"/>
  <c r="BG847" i="13"/>
  <c r="BF847" i="13"/>
  <c r="BE847" i="13"/>
  <c r="BD847" i="13"/>
  <c r="BC847" i="13"/>
  <c r="BK840" i="13"/>
  <c r="BJ839" i="13"/>
  <c r="BI839" i="13"/>
  <c r="BH839" i="13"/>
  <c r="BG839" i="13"/>
  <c r="BK832" i="13"/>
  <c r="BJ831" i="13"/>
  <c r="BI831" i="13"/>
  <c r="BK824" i="13"/>
  <c r="BJ823" i="13"/>
  <c r="BI823" i="13"/>
  <c r="BH823" i="13"/>
  <c r="BG823" i="13"/>
  <c r="BF823" i="13"/>
  <c r="BE823" i="13"/>
  <c r="BD823" i="13"/>
  <c r="BC823" i="13"/>
  <c r="BK816" i="13"/>
  <c r="BJ815" i="13"/>
  <c r="BK808" i="13"/>
  <c r="BJ807" i="13"/>
  <c r="BI807" i="13"/>
  <c r="BH807" i="13"/>
  <c r="BG807" i="13"/>
  <c r="BK800" i="13"/>
  <c r="BJ799" i="13"/>
  <c r="BI799" i="13"/>
  <c r="BH799" i="13"/>
  <c r="BG799" i="13"/>
  <c r="BF799" i="13"/>
  <c r="BE799" i="13"/>
  <c r="BD799" i="13"/>
  <c r="BC799" i="13"/>
  <c r="BK792" i="13"/>
  <c r="BJ791" i="13"/>
  <c r="BI791" i="13"/>
  <c r="BH791" i="13"/>
  <c r="BG791" i="13"/>
  <c r="BF791" i="13"/>
  <c r="BE791" i="13"/>
  <c r="BD791" i="13"/>
  <c r="BC791" i="13"/>
  <c r="BH789" i="13"/>
  <c r="BG789" i="13"/>
  <c r="BF789" i="13"/>
  <c r="BE789" i="13"/>
  <c r="BD789" i="13"/>
  <c r="BC789" i="13"/>
  <c r="BK784" i="13"/>
  <c r="BJ784" i="13"/>
  <c r="BI784" i="13"/>
  <c r="BH784" i="13"/>
  <c r="BG784" i="13"/>
  <c r="BF784" i="13"/>
  <c r="BE784" i="13"/>
  <c r="BD784" i="13"/>
  <c r="BC784" i="13"/>
  <c r="BJ783" i="13"/>
  <c r="BH781" i="13"/>
  <c r="BK776" i="13"/>
  <c r="BJ775" i="13"/>
  <c r="BH773" i="13"/>
  <c r="BF771" i="13"/>
  <c r="BK768" i="13"/>
  <c r="BJ768" i="13"/>
  <c r="BI768" i="13"/>
  <c r="BH768" i="13"/>
  <c r="BG768" i="13"/>
  <c r="BF768" i="13"/>
  <c r="BE768" i="13"/>
  <c r="BD768" i="13"/>
  <c r="BC768" i="13"/>
  <c r="BJ767" i="13"/>
  <c r="BH765" i="13"/>
  <c r="BK760" i="13"/>
  <c r="BJ759" i="13"/>
  <c r="BI759" i="13"/>
  <c r="BH759" i="13"/>
  <c r="BG759" i="13"/>
  <c r="BF759" i="13"/>
  <c r="BE759" i="13"/>
  <c r="BD759" i="13"/>
  <c r="BC759" i="13"/>
  <c r="BH757" i="13"/>
  <c r="BG757" i="13"/>
  <c r="BF757" i="13"/>
  <c r="BE757" i="13"/>
  <c r="BD757" i="13"/>
  <c r="BC757" i="13"/>
  <c r="BI752" i="13"/>
  <c r="BH752" i="13"/>
  <c r="BG752" i="13"/>
  <c r="BF752" i="13"/>
  <c r="BE752" i="13"/>
  <c r="BD752" i="13"/>
  <c r="BC752" i="13"/>
  <c r="BH745" i="13"/>
  <c r="BG745" i="13"/>
  <c r="BF745" i="13"/>
  <c r="BE745" i="13"/>
  <c r="BD745" i="13"/>
  <c r="BC745" i="13"/>
  <c r="BJ738" i="13"/>
  <c r="BK734" i="13"/>
  <c r="BJ734" i="13"/>
  <c r="BI734" i="13"/>
  <c r="BH734" i="13"/>
  <c r="BG734" i="13"/>
  <c r="BF734" i="13"/>
  <c r="BE734" i="13"/>
  <c r="BD734" i="13"/>
  <c r="BC734" i="13"/>
  <c r="BK730" i="13"/>
  <c r="BJ730" i="13"/>
  <c r="BI730" i="13"/>
  <c r="BH730" i="13"/>
  <c r="BG730" i="13"/>
  <c r="BF730" i="13"/>
  <c r="BE730" i="13"/>
  <c r="BD730" i="13"/>
  <c r="BC730" i="13"/>
  <c r="BA653" i="13"/>
  <c r="BB653" i="13"/>
  <c r="BA617" i="13"/>
  <c r="AZ617" i="13"/>
  <c r="AX617" i="13"/>
  <c r="BB617" i="13"/>
  <c r="BB592" i="13"/>
  <c r="BA592" i="13"/>
  <c r="AZ592" i="13"/>
  <c r="AX592" i="13"/>
  <c r="BB578" i="13"/>
  <c r="BA578" i="13"/>
  <c r="P22" i="2"/>
  <c r="R22" i="2" s="1"/>
  <c r="T22" i="2" s="1"/>
  <c r="W20" i="2"/>
  <c r="W5" i="2"/>
  <c r="BG861" i="13"/>
  <c r="BF861" i="13"/>
  <c r="BE861" i="13"/>
  <c r="BD861" i="13"/>
  <c r="BC861" i="13"/>
  <c r="BK857" i="13"/>
  <c r="BJ857" i="13"/>
  <c r="BI857" i="13"/>
  <c r="BJ856" i="13"/>
  <c r="BI856" i="13"/>
  <c r="BH856" i="13"/>
  <c r="BG853" i="13"/>
  <c r="BF853" i="13"/>
  <c r="BE853" i="13"/>
  <c r="BD853" i="13"/>
  <c r="BC853" i="13"/>
  <c r="BK849" i="13"/>
  <c r="BJ849" i="13"/>
  <c r="BI849" i="13"/>
  <c r="BJ848" i="13"/>
  <c r="BG845" i="13"/>
  <c r="BF845" i="13"/>
  <c r="BE845" i="13"/>
  <c r="BD845" i="13"/>
  <c r="BC845" i="13"/>
  <c r="BK841" i="13"/>
  <c r="BJ841" i="13"/>
  <c r="BI841" i="13"/>
  <c r="BH841" i="13"/>
  <c r="BG841" i="13"/>
  <c r="BF841" i="13"/>
  <c r="BE841" i="13"/>
  <c r="BD841" i="13"/>
  <c r="BC841" i="13"/>
  <c r="BJ840" i="13"/>
  <c r="BG837" i="13"/>
  <c r="BF837" i="13"/>
  <c r="BE837" i="13"/>
  <c r="BD837" i="13"/>
  <c r="BC837" i="13"/>
  <c r="BK833" i="13"/>
  <c r="BJ833" i="13"/>
  <c r="BI833" i="13"/>
  <c r="BH833" i="13"/>
  <c r="BG833" i="13"/>
  <c r="BF833" i="13"/>
  <c r="BE833" i="13"/>
  <c r="BD833" i="13"/>
  <c r="BC833" i="13"/>
  <c r="BJ832" i="13"/>
  <c r="BG829" i="13"/>
  <c r="BF829" i="13"/>
  <c r="BE829" i="13"/>
  <c r="BD829" i="13"/>
  <c r="BC829" i="13"/>
  <c r="BK825" i="13"/>
  <c r="BJ825" i="13"/>
  <c r="BI825" i="13"/>
  <c r="BJ824" i="13"/>
  <c r="BI824" i="13"/>
  <c r="BH824" i="13"/>
  <c r="BG824" i="13"/>
  <c r="BF824" i="13"/>
  <c r="BE824" i="13"/>
  <c r="BD824" i="13"/>
  <c r="BC824" i="13"/>
  <c r="BG821" i="13"/>
  <c r="BF821" i="13"/>
  <c r="BE821" i="13"/>
  <c r="BD821" i="13"/>
  <c r="BC821" i="13"/>
  <c r="BK817" i="13"/>
  <c r="BJ817" i="13"/>
  <c r="BI817" i="13"/>
  <c r="BJ816" i="13"/>
  <c r="BI815" i="13"/>
  <c r="BH815" i="13"/>
  <c r="BG815" i="13"/>
  <c r="BF815" i="13"/>
  <c r="BE815" i="13"/>
  <c r="BD815" i="13"/>
  <c r="BC815" i="13"/>
  <c r="BG813" i="13"/>
  <c r="BF813" i="13"/>
  <c r="BE813" i="13"/>
  <c r="BD813" i="13"/>
  <c r="BC813" i="13"/>
  <c r="BK809" i="13"/>
  <c r="BJ809" i="13"/>
  <c r="BI809" i="13"/>
  <c r="BH809" i="13"/>
  <c r="BG809" i="13"/>
  <c r="BF809" i="13"/>
  <c r="BE809" i="13"/>
  <c r="BD809" i="13"/>
  <c r="BC809" i="13"/>
  <c r="BJ808" i="13"/>
  <c r="BG805" i="13"/>
  <c r="BF805" i="13"/>
  <c r="BE805" i="13"/>
  <c r="BD805" i="13"/>
  <c r="BC805" i="13"/>
  <c r="BK801" i="13"/>
  <c r="BJ801" i="13"/>
  <c r="BI801" i="13"/>
  <c r="BH801" i="13"/>
  <c r="BG801" i="13"/>
  <c r="BF801" i="13"/>
  <c r="BE801" i="13"/>
  <c r="BD801" i="13"/>
  <c r="BC801" i="13"/>
  <c r="BJ800" i="13"/>
  <c r="BG797" i="13"/>
  <c r="BF797" i="13"/>
  <c r="BE797" i="13"/>
  <c r="BD797" i="13"/>
  <c r="BC797" i="13"/>
  <c r="BK793" i="13"/>
  <c r="BJ793" i="13"/>
  <c r="BI793" i="13"/>
  <c r="BJ792" i="13"/>
  <c r="BI792" i="13"/>
  <c r="BH792" i="13"/>
  <c r="BK785" i="13"/>
  <c r="BJ785" i="13"/>
  <c r="BI785" i="13"/>
  <c r="BI783" i="13"/>
  <c r="BH783" i="13"/>
  <c r="BG783" i="13"/>
  <c r="BF783" i="13"/>
  <c r="BE783" i="13"/>
  <c r="BD783" i="13"/>
  <c r="BC783" i="13"/>
  <c r="BG781" i="13"/>
  <c r="BF781" i="13"/>
  <c r="BE781" i="13"/>
  <c r="BD781" i="13"/>
  <c r="BC781" i="13"/>
  <c r="BK777" i="13"/>
  <c r="BJ777" i="13"/>
  <c r="BI777" i="13"/>
  <c r="BH777" i="13"/>
  <c r="BG777" i="13"/>
  <c r="BF777" i="13"/>
  <c r="BE777" i="13"/>
  <c r="BD777" i="13"/>
  <c r="BC777" i="13"/>
  <c r="BJ776" i="13"/>
  <c r="BI775" i="13"/>
  <c r="BG773" i="13"/>
  <c r="BF773" i="13"/>
  <c r="BE773" i="13"/>
  <c r="BD773" i="13"/>
  <c r="BC773" i="13"/>
  <c r="BE771" i="13"/>
  <c r="BD771" i="13"/>
  <c r="BC771" i="13"/>
  <c r="BK769" i="13"/>
  <c r="BJ769" i="13"/>
  <c r="BI769" i="13"/>
  <c r="BH769" i="13"/>
  <c r="BG769" i="13"/>
  <c r="BF769" i="13"/>
  <c r="BE769" i="13"/>
  <c r="BD769" i="13"/>
  <c r="BC769" i="13"/>
  <c r="BI767" i="13"/>
  <c r="BG765" i="13"/>
  <c r="BF765" i="13"/>
  <c r="BE765" i="13"/>
  <c r="BD765" i="13"/>
  <c r="BC765" i="13"/>
  <c r="BK761" i="13"/>
  <c r="BJ761" i="13"/>
  <c r="BI761" i="13"/>
  <c r="BJ760" i="13"/>
  <c r="BI760" i="13"/>
  <c r="BH760" i="13"/>
  <c r="BG760" i="13"/>
  <c r="BF760" i="13"/>
  <c r="BE760" i="13"/>
  <c r="BD760" i="13"/>
  <c r="BC760" i="13"/>
  <c r="BK753" i="13"/>
  <c r="BJ753" i="13"/>
  <c r="BI753" i="13"/>
  <c r="BJ747" i="13"/>
  <c r="BI747" i="13"/>
  <c r="BH747" i="13"/>
  <c r="BG747" i="13"/>
  <c r="BF747" i="13"/>
  <c r="BE747" i="13"/>
  <c r="BD747" i="13"/>
  <c r="BC747" i="13"/>
  <c r="BH737" i="13"/>
  <c r="BG737" i="13"/>
  <c r="BF737" i="13"/>
  <c r="BE737" i="13"/>
  <c r="BD737" i="13"/>
  <c r="BC737" i="13"/>
  <c r="BI726" i="13"/>
  <c r="BH726" i="13"/>
  <c r="BG726" i="13"/>
  <c r="BF726" i="13"/>
  <c r="BE726" i="13"/>
  <c r="BD726" i="13"/>
  <c r="BC726" i="13"/>
  <c r="BK726" i="13"/>
  <c r="BJ726" i="13"/>
  <c r="BK715" i="13"/>
  <c r="BJ715" i="13"/>
  <c r="BI715" i="13"/>
  <c r="BH715" i="13"/>
  <c r="BG715" i="13"/>
  <c r="BF715" i="13"/>
  <c r="BE715" i="13"/>
  <c r="BD715" i="13"/>
  <c r="BC715" i="13"/>
  <c r="BK714" i="13"/>
  <c r="BJ714" i="13"/>
  <c r="BI714" i="13"/>
  <c r="BH714" i="13"/>
  <c r="BG714" i="13"/>
  <c r="BF714" i="13"/>
  <c r="BE714" i="13"/>
  <c r="BD714" i="13"/>
  <c r="BC714" i="13"/>
  <c r="BH713" i="13"/>
  <c r="BG713" i="13"/>
  <c r="BF713" i="13"/>
  <c r="BE713" i="13"/>
  <c r="BD713" i="13"/>
  <c r="BC713" i="13"/>
  <c r="BH712" i="13"/>
  <c r="BI710" i="13"/>
  <c r="BH710" i="13"/>
  <c r="BG710" i="13"/>
  <c r="BF710" i="13"/>
  <c r="BE710" i="13"/>
  <c r="BD710" i="13"/>
  <c r="BC710" i="13"/>
  <c r="BJ710" i="13"/>
  <c r="BK710" i="13"/>
  <c r="BJ698" i="13"/>
  <c r="BH689" i="13"/>
  <c r="BG689" i="13"/>
  <c r="BF689" i="13"/>
  <c r="BE689" i="13"/>
  <c r="BD689" i="13"/>
  <c r="BC689" i="13"/>
  <c r="BH677" i="13"/>
  <c r="BG677" i="13"/>
  <c r="BF677" i="13"/>
  <c r="BE677" i="13"/>
  <c r="BD677" i="13"/>
  <c r="BC677" i="13"/>
  <c r="BH656" i="13"/>
  <c r="BG656" i="13"/>
  <c r="BF656" i="13"/>
  <c r="BE656" i="13"/>
  <c r="BD656" i="13"/>
  <c r="BC656" i="13"/>
  <c r="BA641" i="13"/>
  <c r="BB641" i="13"/>
  <c r="BH613" i="13"/>
  <c r="BG613" i="13"/>
  <c r="BF613" i="13"/>
  <c r="BE613" i="13"/>
  <c r="BD613" i="13"/>
  <c r="BC613" i="13"/>
  <c r="BA528" i="13"/>
  <c r="AZ528" i="13"/>
  <c r="AX528" i="13"/>
  <c r="BB528" i="13"/>
  <c r="BH855" i="13"/>
  <c r="BG855" i="13"/>
  <c r="BF855" i="13"/>
  <c r="BE855" i="13"/>
  <c r="BD855" i="13"/>
  <c r="BC855" i="13"/>
  <c r="BE852" i="13"/>
  <c r="BD852" i="13"/>
  <c r="BC852" i="13"/>
  <c r="BI848" i="13"/>
  <c r="BH848" i="13"/>
  <c r="BI840" i="13"/>
  <c r="BH840" i="13"/>
  <c r="BG840" i="13"/>
  <c r="BF840" i="13"/>
  <c r="BE840" i="13"/>
  <c r="BD840" i="13"/>
  <c r="BC840" i="13"/>
  <c r="BI832" i="13"/>
  <c r="BH832" i="13"/>
  <c r="BH831" i="13"/>
  <c r="BG831" i="13"/>
  <c r="BF831" i="13"/>
  <c r="BE831" i="13"/>
  <c r="BD831" i="13"/>
  <c r="BC831" i="13"/>
  <c r="BI816" i="13"/>
  <c r="BH816" i="13"/>
  <c r="BI808" i="13"/>
  <c r="BH808" i="13"/>
  <c r="BG808" i="13"/>
  <c r="BF808" i="13"/>
  <c r="BE808" i="13"/>
  <c r="BD808" i="13"/>
  <c r="BC808" i="13"/>
  <c r="BI800" i="13"/>
  <c r="BH800" i="13"/>
  <c r="BE788" i="13"/>
  <c r="BD788" i="13"/>
  <c r="BC788" i="13"/>
  <c r="BI776" i="13"/>
  <c r="BH776" i="13"/>
  <c r="BG776" i="13"/>
  <c r="BF776" i="13"/>
  <c r="BE776" i="13"/>
  <c r="BD776" i="13"/>
  <c r="BC776" i="13"/>
  <c r="BH775" i="13"/>
  <c r="BG775" i="13"/>
  <c r="BH767" i="13"/>
  <c r="BG767" i="13"/>
  <c r="BJ751" i="13"/>
  <c r="BK744" i="13"/>
  <c r="BJ744" i="13"/>
  <c r="BI744" i="13"/>
  <c r="BH744" i="13"/>
  <c r="BG744" i="13"/>
  <c r="BF744" i="13"/>
  <c r="BE744" i="13"/>
  <c r="BD744" i="13"/>
  <c r="BC744" i="13"/>
  <c r="BH729" i="13"/>
  <c r="BG729" i="13"/>
  <c r="BF729" i="13"/>
  <c r="BE729" i="13"/>
  <c r="BD729" i="13"/>
  <c r="BC729" i="13"/>
  <c r="BH705" i="13"/>
  <c r="BG705" i="13"/>
  <c r="BF705" i="13"/>
  <c r="BE705" i="13"/>
  <c r="BD705" i="13"/>
  <c r="BC705" i="13"/>
  <c r="BH696" i="13"/>
  <c r="BA665" i="13"/>
  <c r="BB665" i="13"/>
  <c r="BH637" i="13"/>
  <c r="BG637" i="13"/>
  <c r="BF637" i="13"/>
  <c r="BE637" i="13"/>
  <c r="BD637" i="13"/>
  <c r="BC637" i="13"/>
  <c r="BH616" i="13"/>
  <c r="BA562" i="13"/>
  <c r="AZ562" i="13"/>
  <c r="AX562" i="13"/>
  <c r="BB562" i="13"/>
  <c r="BB544" i="13"/>
  <c r="BA544" i="13"/>
  <c r="AZ544" i="13"/>
  <c r="AX544" i="13"/>
  <c r="BA496" i="13"/>
  <c r="AZ496" i="13"/>
  <c r="AX496" i="13"/>
  <c r="BB496" i="13"/>
  <c r="BA480" i="13"/>
  <c r="BB480" i="13"/>
  <c r="BK740" i="13"/>
  <c r="BK736" i="13"/>
  <c r="BJ736" i="13"/>
  <c r="BA661" i="13"/>
  <c r="BB661" i="13"/>
  <c r="BA625" i="13"/>
  <c r="AZ625" i="13"/>
  <c r="AX625" i="13"/>
  <c r="BB625" i="13"/>
  <c r="BA586" i="13"/>
  <c r="BB586" i="13"/>
  <c r="BB552" i="13"/>
  <c r="BA552" i="13"/>
  <c r="AZ552" i="13"/>
  <c r="AX552" i="13"/>
  <c r="BA536" i="13"/>
  <c r="AZ536" i="13"/>
  <c r="AX536" i="13"/>
  <c r="BB536" i="13"/>
  <c r="BA520" i="13"/>
  <c r="BB520" i="13"/>
  <c r="BA512" i="13"/>
  <c r="AZ512" i="13"/>
  <c r="AX512" i="13"/>
  <c r="BB512" i="13"/>
  <c r="BA504" i="13"/>
  <c r="BB504" i="13"/>
  <c r="BA488" i="13"/>
  <c r="AZ488" i="13"/>
  <c r="AX488" i="13"/>
  <c r="BB488" i="13"/>
  <c r="P40" i="4"/>
  <c r="R40" i="4" s="1"/>
  <c r="T40" i="4" s="1"/>
  <c r="P28" i="4"/>
  <c r="R28" i="4" s="1"/>
  <c r="T28" i="4" s="1"/>
  <c r="BK860" i="13"/>
  <c r="BJ860" i="13"/>
  <c r="BI860" i="13"/>
  <c r="BH860" i="13"/>
  <c r="BG860" i="13"/>
  <c r="BF860" i="13"/>
  <c r="BE860" i="13"/>
  <c r="BD860" i="13"/>
  <c r="BC860" i="13"/>
  <c r="BJ859" i="13"/>
  <c r="BH857" i="13"/>
  <c r="BG857" i="13"/>
  <c r="BF857" i="13"/>
  <c r="BE857" i="13"/>
  <c r="BD857" i="13"/>
  <c r="BC857" i="13"/>
  <c r="BG856" i="13"/>
  <c r="BF856" i="13"/>
  <c r="BE856" i="13"/>
  <c r="BD856" i="13"/>
  <c r="BC856" i="13"/>
  <c r="BK852" i="13"/>
  <c r="BJ851" i="13"/>
  <c r="BI851" i="13"/>
  <c r="BH851" i="13"/>
  <c r="BG851" i="13"/>
  <c r="BF851" i="13"/>
  <c r="BE851" i="13"/>
  <c r="BD851" i="13"/>
  <c r="BC851" i="13"/>
  <c r="BH849" i="13"/>
  <c r="BG848" i="13"/>
  <c r="BF848" i="13"/>
  <c r="BE848" i="13"/>
  <c r="BD848" i="13"/>
  <c r="BC848" i="13"/>
  <c r="BK844" i="13"/>
  <c r="BJ844" i="13"/>
  <c r="BI844" i="13"/>
  <c r="BH844" i="13"/>
  <c r="BG844" i="13"/>
  <c r="BF844" i="13"/>
  <c r="BE844" i="13"/>
  <c r="BD844" i="13"/>
  <c r="BC844" i="13"/>
  <c r="BJ843" i="13"/>
  <c r="BI843" i="13"/>
  <c r="BH843" i="13"/>
  <c r="BG843" i="13"/>
  <c r="BF843" i="13"/>
  <c r="BE843" i="13"/>
  <c r="BD843" i="13"/>
  <c r="BC843" i="13"/>
  <c r="BF839" i="13"/>
  <c r="BE839" i="13"/>
  <c r="BD839" i="13"/>
  <c r="BC839" i="13"/>
  <c r="BK836" i="13"/>
  <c r="BJ836" i="13"/>
  <c r="BI836" i="13"/>
  <c r="BH836" i="13"/>
  <c r="BG836" i="13"/>
  <c r="BF836" i="13"/>
  <c r="BE836" i="13"/>
  <c r="BD836" i="13"/>
  <c r="BC836" i="13"/>
  <c r="BJ835" i="13"/>
  <c r="BI835" i="13"/>
  <c r="BH835" i="13"/>
  <c r="BG835" i="13"/>
  <c r="BF835" i="13"/>
  <c r="BE835" i="13"/>
  <c r="BD835" i="13"/>
  <c r="BC835" i="13"/>
  <c r="BG832" i="13"/>
  <c r="BF832" i="13"/>
  <c r="BE832" i="13"/>
  <c r="BD832" i="13"/>
  <c r="BC832" i="13"/>
  <c r="BK828" i="13"/>
  <c r="BJ828" i="13"/>
  <c r="BI828" i="13"/>
  <c r="BH828" i="13"/>
  <c r="BG828" i="13"/>
  <c r="BF828" i="13"/>
  <c r="BE828" i="13"/>
  <c r="BD828" i="13"/>
  <c r="BC828" i="13"/>
  <c r="BJ827" i="13"/>
  <c r="BH825" i="13"/>
  <c r="BG825" i="13"/>
  <c r="BF825" i="13"/>
  <c r="BE825" i="13"/>
  <c r="BD825" i="13"/>
  <c r="BC825" i="13"/>
  <c r="BK820" i="13"/>
  <c r="BJ820" i="13"/>
  <c r="BI820" i="13"/>
  <c r="BH820" i="13"/>
  <c r="BG820" i="13"/>
  <c r="BF820" i="13"/>
  <c r="BE820" i="13"/>
  <c r="BD820" i="13"/>
  <c r="BC820" i="13"/>
  <c r="BJ819" i="13"/>
  <c r="BI819" i="13"/>
  <c r="BH819" i="13"/>
  <c r="BG819" i="13"/>
  <c r="BF819" i="13"/>
  <c r="BE819" i="13"/>
  <c r="BD819" i="13"/>
  <c r="BC819" i="13"/>
  <c r="BH817" i="13"/>
  <c r="BG817" i="13"/>
  <c r="BF817" i="13"/>
  <c r="BE817" i="13"/>
  <c r="BD817" i="13"/>
  <c r="BC817" i="13"/>
  <c r="BG816" i="13"/>
  <c r="BF816" i="13"/>
  <c r="BE816" i="13"/>
  <c r="BD816" i="13"/>
  <c r="BC816" i="13"/>
  <c r="BK812" i="13"/>
  <c r="BJ812" i="13"/>
  <c r="BI812" i="13"/>
  <c r="BH812" i="13"/>
  <c r="BG812" i="13"/>
  <c r="BF812" i="13"/>
  <c r="BE812" i="13"/>
  <c r="BD812" i="13"/>
  <c r="BC812" i="13"/>
  <c r="BJ811" i="13"/>
  <c r="BI811" i="13"/>
  <c r="BH811" i="13"/>
  <c r="BG811" i="13"/>
  <c r="BF811" i="13"/>
  <c r="BE811" i="13"/>
  <c r="BD811" i="13"/>
  <c r="BC811" i="13"/>
  <c r="BF807" i="13"/>
  <c r="BE807" i="13"/>
  <c r="BD807" i="13"/>
  <c r="BC807" i="13"/>
  <c r="BK804" i="13"/>
  <c r="BJ804" i="13"/>
  <c r="BI804" i="13"/>
  <c r="BH804" i="13"/>
  <c r="BG804" i="13"/>
  <c r="BF804" i="13"/>
  <c r="BE804" i="13"/>
  <c r="BD804" i="13"/>
  <c r="BC804" i="13"/>
  <c r="BJ803" i="13"/>
  <c r="BI803" i="13"/>
  <c r="BH803" i="13"/>
  <c r="BG803" i="13"/>
  <c r="BF803" i="13"/>
  <c r="BE803" i="13"/>
  <c r="BD803" i="13"/>
  <c r="BC803" i="13"/>
  <c r="BG800" i="13"/>
  <c r="BF800" i="13"/>
  <c r="BE800" i="13"/>
  <c r="BD800" i="13"/>
  <c r="BC800" i="13"/>
  <c r="BK796" i="13"/>
  <c r="BJ796" i="13"/>
  <c r="BI796" i="13"/>
  <c r="BH796" i="13"/>
  <c r="BG796" i="13"/>
  <c r="BF796" i="13"/>
  <c r="BE796" i="13"/>
  <c r="BD796" i="13"/>
  <c r="BC796" i="13"/>
  <c r="BJ795" i="13"/>
  <c r="BH793" i="13"/>
  <c r="BG793" i="13"/>
  <c r="BF793" i="13"/>
  <c r="BE793" i="13"/>
  <c r="BD793" i="13"/>
  <c r="BC793" i="13"/>
  <c r="BG792" i="13"/>
  <c r="BF792" i="13"/>
  <c r="BE792" i="13"/>
  <c r="BD792" i="13"/>
  <c r="BC792" i="13"/>
  <c r="BK788" i="13"/>
  <c r="BJ787" i="13"/>
  <c r="BI787" i="13"/>
  <c r="BH787" i="13"/>
  <c r="BG787" i="13"/>
  <c r="BF787" i="13"/>
  <c r="BE787" i="13"/>
  <c r="BD787" i="13"/>
  <c r="BC787" i="13"/>
  <c r="BH785" i="13"/>
  <c r="BG785" i="13"/>
  <c r="BF785" i="13"/>
  <c r="BE785" i="13"/>
  <c r="BD785" i="13"/>
  <c r="BC785" i="13"/>
  <c r="BK780" i="13"/>
  <c r="BJ780" i="13"/>
  <c r="BI780" i="13"/>
  <c r="BH780" i="13"/>
  <c r="BG780" i="13"/>
  <c r="BF780" i="13"/>
  <c r="BE780" i="13"/>
  <c r="BD780" i="13"/>
  <c r="BC780" i="13"/>
  <c r="BJ779" i="13"/>
  <c r="BI779" i="13"/>
  <c r="BH779" i="13"/>
  <c r="BG779" i="13"/>
  <c r="BF779" i="13"/>
  <c r="BE779" i="13"/>
  <c r="BD779" i="13"/>
  <c r="BC779" i="13"/>
  <c r="BF775" i="13"/>
  <c r="BE775" i="13"/>
  <c r="BD775" i="13"/>
  <c r="BC775" i="13"/>
  <c r="BK772" i="13"/>
  <c r="BJ771" i="13"/>
  <c r="BI771" i="13"/>
  <c r="BH771" i="13"/>
  <c r="BG771" i="13"/>
  <c r="BF767" i="13"/>
  <c r="BE767" i="13"/>
  <c r="BD767" i="13"/>
  <c r="BC767" i="13"/>
  <c r="BK764" i="13"/>
  <c r="BJ764" i="13"/>
  <c r="BI764" i="13"/>
  <c r="BH764" i="13"/>
  <c r="BG764" i="13"/>
  <c r="BF764" i="13"/>
  <c r="BE764" i="13"/>
  <c r="BD764" i="13"/>
  <c r="BC764" i="13"/>
  <c r="BJ763" i="13"/>
  <c r="BI763" i="13"/>
  <c r="BH763" i="13"/>
  <c r="BG763" i="13"/>
  <c r="BF763" i="13"/>
  <c r="BE763" i="13"/>
  <c r="BD763" i="13"/>
  <c r="BC763" i="13"/>
  <c r="BH761" i="13"/>
  <c r="BG761" i="13"/>
  <c r="BF761" i="13"/>
  <c r="BE761" i="13"/>
  <c r="BD761" i="13"/>
  <c r="BC761" i="13"/>
  <c r="BK756" i="13"/>
  <c r="BJ755" i="13"/>
  <c r="BI755" i="13"/>
  <c r="BH755" i="13"/>
  <c r="BG755" i="13"/>
  <c r="BF755" i="13"/>
  <c r="BE755" i="13"/>
  <c r="BD755" i="13"/>
  <c r="BC755" i="13"/>
  <c r="BH753" i="13"/>
  <c r="BI751" i="13"/>
  <c r="BI746" i="13"/>
  <c r="BH746" i="13"/>
  <c r="BG746" i="13"/>
  <c r="BF746" i="13"/>
  <c r="BE746" i="13"/>
  <c r="BD746" i="13"/>
  <c r="BC746" i="13"/>
  <c r="BJ740" i="13"/>
  <c r="BI740" i="13"/>
  <c r="BH740" i="13"/>
  <c r="BG740" i="13"/>
  <c r="BF740" i="13"/>
  <c r="BE740" i="13"/>
  <c r="BD740" i="13"/>
  <c r="BC740" i="13"/>
  <c r="BG732" i="13"/>
  <c r="BF732" i="13"/>
  <c r="BE732" i="13"/>
  <c r="BD732" i="13"/>
  <c r="BC732" i="13"/>
  <c r="BI732" i="13"/>
  <c r="BH732" i="13"/>
  <c r="BK732" i="13"/>
  <c r="BK728" i="13"/>
  <c r="BJ728" i="13"/>
  <c r="BI728" i="13"/>
  <c r="BH728" i="13"/>
  <c r="BG728" i="13"/>
  <c r="BF728" i="13"/>
  <c r="BE728" i="13"/>
  <c r="BD728" i="13"/>
  <c r="BC728" i="13"/>
  <c r="BK706" i="13"/>
  <c r="BJ706" i="13"/>
  <c r="BI706" i="13"/>
  <c r="BH706" i="13"/>
  <c r="BG706" i="13"/>
  <c r="BF706" i="13"/>
  <c r="BE706" i="13"/>
  <c r="BD706" i="13"/>
  <c r="BC706" i="13"/>
  <c r="BA649" i="13"/>
  <c r="BB649" i="13"/>
  <c r="BA621" i="13"/>
  <c r="AZ621" i="13"/>
  <c r="AX621" i="13"/>
  <c r="BB621" i="13"/>
  <c r="BA594" i="13"/>
  <c r="AZ594" i="13"/>
  <c r="AX594" i="13"/>
  <c r="BB594" i="13"/>
  <c r="BA546" i="13"/>
  <c r="AZ546" i="13"/>
  <c r="AX546" i="13"/>
  <c r="BB546" i="13"/>
  <c r="V17" i="4"/>
  <c r="BH751" i="13"/>
  <c r="BG751" i="13"/>
  <c r="BF751" i="13"/>
  <c r="BE751" i="13"/>
  <c r="BD751" i="13"/>
  <c r="BC751" i="13"/>
  <c r="BI750" i="13"/>
  <c r="BH750" i="13"/>
  <c r="BG750" i="13"/>
  <c r="BF750" i="13"/>
  <c r="BE750" i="13"/>
  <c r="BD750" i="13"/>
  <c r="BC750" i="13"/>
  <c r="BK748" i="13"/>
  <c r="BJ748" i="13"/>
  <c r="BI748" i="13"/>
  <c r="BH748" i="13"/>
  <c r="BG748" i="13"/>
  <c r="BF748" i="13"/>
  <c r="BE748" i="13"/>
  <c r="BD748" i="13"/>
  <c r="BC748" i="13"/>
  <c r="BK746" i="13"/>
  <c r="BJ746" i="13"/>
  <c r="BJ743" i="13"/>
  <c r="BI743" i="13"/>
  <c r="BH743" i="13"/>
  <c r="BG743" i="13"/>
  <c r="BF743" i="13"/>
  <c r="BE743" i="13"/>
  <c r="BD743" i="13"/>
  <c r="BC743" i="13"/>
  <c r="BJ739" i="13"/>
  <c r="BI739" i="13"/>
  <c r="BH739" i="13"/>
  <c r="BG739" i="13"/>
  <c r="BF739" i="13"/>
  <c r="BE739" i="13"/>
  <c r="BD739" i="13"/>
  <c r="BC739" i="13"/>
  <c r="BI736" i="13"/>
  <c r="BH736" i="13"/>
  <c r="BG736" i="13"/>
  <c r="BF736" i="13"/>
  <c r="BE736" i="13"/>
  <c r="BD736" i="13"/>
  <c r="BC736" i="13"/>
  <c r="BJ732" i="13"/>
  <c r="BK723" i="13"/>
  <c r="BJ723" i="13"/>
  <c r="BI723" i="13"/>
  <c r="BH723" i="13"/>
  <c r="BG723" i="13"/>
  <c r="BF723" i="13"/>
  <c r="BE723" i="13"/>
  <c r="BD723" i="13"/>
  <c r="BC723" i="13"/>
  <c r="BK722" i="13"/>
  <c r="BJ722" i="13"/>
  <c r="BI722" i="13"/>
  <c r="BH722" i="13"/>
  <c r="BG722" i="13"/>
  <c r="BF722" i="13"/>
  <c r="BE722" i="13"/>
  <c r="BD722" i="13"/>
  <c r="BC722" i="13"/>
  <c r="BH721" i="13"/>
  <c r="BG721" i="13"/>
  <c r="BF721" i="13"/>
  <c r="BE721" i="13"/>
  <c r="BD721" i="13"/>
  <c r="BC721" i="13"/>
  <c r="BH720" i="13"/>
  <c r="BK720" i="13"/>
  <c r="BJ720" i="13"/>
  <c r="BI720" i="13"/>
  <c r="BE720" i="13"/>
  <c r="BD720" i="13"/>
  <c r="BC720" i="13"/>
  <c r="BG720" i="13"/>
  <c r="BF720" i="13"/>
  <c r="BK707" i="13"/>
  <c r="BJ707" i="13"/>
  <c r="BI707" i="13"/>
  <c r="BH707" i="13"/>
  <c r="BG707" i="13"/>
  <c r="BF707" i="13"/>
  <c r="BE707" i="13"/>
  <c r="BD707" i="13"/>
  <c r="BC707" i="13"/>
  <c r="BH697" i="13"/>
  <c r="BG697" i="13"/>
  <c r="BF697" i="13"/>
  <c r="BE697" i="13"/>
  <c r="BD697" i="13"/>
  <c r="BC697" i="13"/>
  <c r="BH688" i="13"/>
  <c r="BG688" i="13"/>
  <c r="BF688" i="13"/>
  <c r="BE688" i="13"/>
  <c r="BD688" i="13"/>
  <c r="BC688" i="13"/>
  <c r="BA685" i="13"/>
  <c r="AZ685" i="13"/>
  <c r="AX685" i="13"/>
  <c r="BB685" i="13"/>
  <c r="BA673" i="13"/>
  <c r="BB673" i="13"/>
  <c r="BH645" i="13"/>
  <c r="BG645" i="13"/>
  <c r="BF645" i="13"/>
  <c r="BE645" i="13"/>
  <c r="BD645" i="13"/>
  <c r="BC645" i="13"/>
  <c r="BH624" i="13"/>
  <c r="BG624" i="13"/>
  <c r="BF624" i="13"/>
  <c r="BE624" i="13"/>
  <c r="BD624" i="13"/>
  <c r="BC624" i="13"/>
  <c r="BA609" i="13"/>
  <c r="AZ609" i="13"/>
  <c r="AX609" i="13"/>
  <c r="BB609" i="13"/>
  <c r="BA570" i="13"/>
  <c r="AZ570" i="13"/>
  <c r="AX570" i="13"/>
  <c r="BB570" i="13"/>
  <c r="BA530" i="13"/>
  <c r="AZ530" i="13"/>
  <c r="AX530" i="13"/>
  <c r="BB530" i="13"/>
  <c r="BF735" i="13"/>
  <c r="BE735" i="13"/>
  <c r="BD735" i="13"/>
  <c r="BC735" i="13"/>
  <c r="BF727" i="13"/>
  <c r="BE727" i="13"/>
  <c r="BD727" i="13"/>
  <c r="BC727" i="13"/>
  <c r="BK724" i="13"/>
  <c r="BJ724" i="13"/>
  <c r="BF719" i="13"/>
  <c r="BE719" i="13"/>
  <c r="BD719" i="13"/>
  <c r="BC719" i="13"/>
  <c r="BK716" i="13"/>
  <c r="BJ716" i="13"/>
  <c r="BI716" i="13"/>
  <c r="BH716" i="13"/>
  <c r="BG716" i="13"/>
  <c r="BF716" i="13"/>
  <c r="BE716" i="13"/>
  <c r="BD716" i="13"/>
  <c r="BC716" i="13"/>
  <c r="BG712" i="13"/>
  <c r="BF712" i="13"/>
  <c r="BE712" i="13"/>
  <c r="BD712" i="13"/>
  <c r="BC712" i="13"/>
  <c r="BF711" i="13"/>
  <c r="BE711" i="13"/>
  <c r="BD711" i="13"/>
  <c r="BC711" i="13"/>
  <c r="BK708" i="13"/>
  <c r="BJ708" i="13"/>
  <c r="BF703" i="13"/>
  <c r="BE703" i="13"/>
  <c r="BD703" i="13"/>
  <c r="BC703" i="13"/>
  <c r="BK700" i="13"/>
  <c r="BJ700" i="13"/>
  <c r="BI698" i="13"/>
  <c r="BH698" i="13"/>
  <c r="BG696" i="13"/>
  <c r="BF696" i="13"/>
  <c r="BE696" i="13"/>
  <c r="BD696" i="13"/>
  <c r="BC696" i="13"/>
  <c r="BF695" i="13"/>
  <c r="BE695" i="13"/>
  <c r="BD695" i="13"/>
  <c r="BC695" i="13"/>
  <c r="BK692" i="13"/>
  <c r="BJ692" i="13"/>
  <c r="BI692" i="13"/>
  <c r="BH692" i="13"/>
  <c r="BG692" i="13"/>
  <c r="BF692" i="13"/>
  <c r="BE692" i="13"/>
  <c r="BD692" i="13"/>
  <c r="BC692" i="13"/>
  <c r="BJ691" i="13"/>
  <c r="BI690" i="13"/>
  <c r="BF687" i="13"/>
  <c r="BE687" i="13"/>
  <c r="BD687" i="13"/>
  <c r="BC687" i="13"/>
  <c r="BK684" i="13"/>
  <c r="BJ684" i="13"/>
  <c r="BJ683" i="13"/>
  <c r="BI682" i="13"/>
  <c r="BH682" i="13"/>
  <c r="BG682" i="13"/>
  <c r="BF682" i="13"/>
  <c r="BE682" i="13"/>
  <c r="BD682" i="13"/>
  <c r="BC682" i="13"/>
  <c r="BF679" i="13"/>
  <c r="BE679" i="13"/>
  <c r="BD679" i="13"/>
  <c r="BC679" i="13"/>
  <c r="BK676" i="13"/>
  <c r="BJ676" i="13"/>
  <c r="BI676" i="13"/>
  <c r="BH676" i="13"/>
  <c r="BG676" i="13"/>
  <c r="BF676" i="13"/>
  <c r="BE676" i="13"/>
  <c r="BD676" i="13"/>
  <c r="BC676" i="13"/>
  <c r="BJ675" i="13"/>
  <c r="BI675" i="13"/>
  <c r="BH675" i="13"/>
  <c r="BG675" i="13"/>
  <c r="BI674" i="13"/>
  <c r="BH674" i="13"/>
  <c r="BF671" i="13"/>
  <c r="BE671" i="13"/>
  <c r="BD671" i="13"/>
  <c r="BC671" i="13"/>
  <c r="BK668" i="13"/>
  <c r="BJ668" i="13"/>
  <c r="BI668" i="13"/>
  <c r="BH668" i="13"/>
  <c r="BG668" i="13"/>
  <c r="BF668" i="13"/>
  <c r="BE668" i="13"/>
  <c r="BD668" i="13"/>
  <c r="BC668" i="13"/>
  <c r="BJ667" i="13"/>
  <c r="BI666" i="13"/>
  <c r="BH666" i="13"/>
  <c r="BG664" i="13"/>
  <c r="BF664" i="13"/>
  <c r="BE664" i="13"/>
  <c r="BD664" i="13"/>
  <c r="BC664" i="13"/>
  <c r="BF663" i="13"/>
  <c r="BE663" i="13"/>
  <c r="BD663" i="13"/>
  <c r="BC663" i="13"/>
  <c r="BK660" i="13"/>
  <c r="BJ660" i="13"/>
  <c r="BJ659" i="13"/>
  <c r="BI658" i="13"/>
  <c r="BH658" i="13"/>
  <c r="BF655" i="13"/>
  <c r="BE655" i="13"/>
  <c r="BD655" i="13"/>
  <c r="BC655" i="13"/>
  <c r="BK652" i="13"/>
  <c r="BJ652" i="13"/>
  <c r="BJ651" i="13"/>
  <c r="BI650" i="13"/>
  <c r="BH650" i="13"/>
  <c r="BG650" i="13"/>
  <c r="BF647" i="13"/>
  <c r="BE647" i="13"/>
  <c r="BD647" i="13"/>
  <c r="BC647" i="13"/>
  <c r="BK644" i="13"/>
  <c r="BJ644" i="13"/>
  <c r="BI644" i="13"/>
  <c r="BH644" i="13"/>
  <c r="BG644" i="13"/>
  <c r="BF644" i="13"/>
  <c r="BE644" i="13"/>
  <c r="BD644" i="13"/>
  <c r="BC644" i="13"/>
  <c r="BJ643" i="13"/>
  <c r="BI643" i="13"/>
  <c r="BH643" i="13"/>
  <c r="BG643" i="13"/>
  <c r="BI642" i="13"/>
  <c r="BH642" i="13"/>
  <c r="BF639" i="13"/>
  <c r="BE639" i="13"/>
  <c r="BD639" i="13"/>
  <c r="BC639" i="13"/>
  <c r="BK636" i="13"/>
  <c r="BJ636" i="13"/>
  <c r="BI636" i="13"/>
  <c r="BH636" i="13"/>
  <c r="BG636" i="13"/>
  <c r="BF636" i="13"/>
  <c r="BE636" i="13"/>
  <c r="BD636" i="13"/>
  <c r="BC636" i="13"/>
  <c r="BJ635" i="13"/>
  <c r="BI634" i="13"/>
  <c r="BH634" i="13"/>
  <c r="BF631" i="13"/>
  <c r="BE631" i="13"/>
  <c r="BD631" i="13"/>
  <c r="BC631" i="13"/>
  <c r="BK628" i="13"/>
  <c r="BJ628" i="13"/>
  <c r="BI628" i="13"/>
  <c r="BH628" i="13"/>
  <c r="BG628" i="13"/>
  <c r="BF628" i="13"/>
  <c r="BE628" i="13"/>
  <c r="BD628" i="13"/>
  <c r="BC628" i="13"/>
  <c r="BJ627" i="13"/>
  <c r="BI626" i="13"/>
  <c r="BH626" i="13"/>
  <c r="BF623" i="13"/>
  <c r="BE623" i="13"/>
  <c r="BD623" i="13"/>
  <c r="BC623" i="13"/>
  <c r="BK620" i="13"/>
  <c r="BJ620" i="13"/>
  <c r="BJ619" i="13"/>
  <c r="BI618" i="13"/>
  <c r="BH618" i="13"/>
  <c r="BG618" i="13"/>
  <c r="BG616" i="13"/>
  <c r="BF616" i="13"/>
  <c r="BF615" i="13"/>
  <c r="BE615" i="13"/>
  <c r="BD615" i="13"/>
  <c r="BC615" i="13"/>
  <c r="BK612" i="13"/>
  <c r="BJ612" i="13"/>
  <c r="BI612" i="13"/>
  <c r="BH612" i="13"/>
  <c r="BG612" i="13"/>
  <c r="BF612" i="13"/>
  <c r="BE612" i="13"/>
  <c r="BD612" i="13"/>
  <c r="BC612" i="13"/>
  <c r="BJ611" i="13"/>
  <c r="BI611" i="13"/>
  <c r="BH611" i="13"/>
  <c r="BG611" i="13"/>
  <c r="BI610" i="13"/>
  <c r="BH610" i="13"/>
  <c r="BF607" i="13"/>
  <c r="BE607" i="13"/>
  <c r="BD607" i="13"/>
  <c r="BC607" i="13"/>
  <c r="BK605" i="13"/>
  <c r="BJ605" i="13"/>
  <c r="BI605" i="13"/>
  <c r="BH605" i="13"/>
  <c r="BG605" i="13"/>
  <c r="BF605" i="13"/>
  <c r="BE605" i="13"/>
  <c r="BD605" i="13"/>
  <c r="BC605" i="13"/>
  <c r="BK597" i="13"/>
  <c r="BJ597" i="13"/>
  <c r="BJ582" i="13"/>
  <c r="BK580" i="13"/>
  <c r="BJ580" i="13"/>
  <c r="BK561" i="13"/>
  <c r="BJ561" i="13"/>
  <c r="BI561" i="13"/>
  <c r="BH561" i="13"/>
  <c r="BG561" i="13"/>
  <c r="BF561" i="13"/>
  <c r="BE561" i="13"/>
  <c r="BD561" i="13"/>
  <c r="BC561" i="13"/>
  <c r="BI551" i="13"/>
  <c r="BH551" i="13"/>
  <c r="BG551" i="13"/>
  <c r="BF551" i="13"/>
  <c r="BE551" i="13"/>
  <c r="BD551" i="13"/>
  <c r="BC551" i="13"/>
  <c r="BJ551" i="13"/>
  <c r="BK551" i="13"/>
  <c r="BK550" i="13"/>
  <c r="BH548" i="13"/>
  <c r="BG548" i="13"/>
  <c r="BF548" i="13"/>
  <c r="BE548" i="13"/>
  <c r="BD548" i="13"/>
  <c r="BC548" i="13"/>
  <c r="BK548" i="13"/>
  <c r="BJ548" i="13"/>
  <c r="BI548" i="13"/>
  <c r="BJ547" i="13"/>
  <c r="BI547" i="13"/>
  <c r="BH547" i="13"/>
  <c r="BG547" i="13"/>
  <c r="BF547" i="13"/>
  <c r="BE547" i="13"/>
  <c r="BD547" i="13"/>
  <c r="BC547" i="13"/>
  <c r="BA448" i="13"/>
  <c r="AZ448" i="13"/>
  <c r="AX448" i="13"/>
  <c r="BB448" i="13"/>
  <c r="BA426" i="13"/>
  <c r="AZ426" i="13"/>
  <c r="AX426" i="13"/>
  <c r="BB426" i="13"/>
  <c r="BI691" i="13"/>
  <c r="BH690" i="13"/>
  <c r="BG690" i="13"/>
  <c r="BF690" i="13"/>
  <c r="BE690" i="13"/>
  <c r="BD690" i="13"/>
  <c r="BC690" i="13"/>
  <c r="BI683" i="13"/>
  <c r="BI667" i="13"/>
  <c r="BH667" i="13"/>
  <c r="BG667" i="13"/>
  <c r="BF667" i="13"/>
  <c r="BE667" i="13"/>
  <c r="BD667" i="13"/>
  <c r="BC667" i="13"/>
  <c r="BI659" i="13"/>
  <c r="BH659" i="13"/>
  <c r="BG659" i="13"/>
  <c r="BF659" i="13"/>
  <c r="BE659" i="13"/>
  <c r="BD659" i="13"/>
  <c r="BC659" i="13"/>
  <c r="BI651" i="13"/>
  <c r="BI635" i="13"/>
  <c r="BI627" i="13"/>
  <c r="BI619" i="13"/>
  <c r="BK601" i="13"/>
  <c r="BJ601" i="13"/>
  <c r="BI601" i="13"/>
  <c r="BH601" i="13"/>
  <c r="BG601" i="13"/>
  <c r="BF601" i="13"/>
  <c r="BE601" i="13"/>
  <c r="BD601" i="13"/>
  <c r="BC601" i="13"/>
  <c r="BK599" i="13"/>
  <c r="BK569" i="13"/>
  <c r="BK567" i="13"/>
  <c r="BH511" i="13"/>
  <c r="BG511" i="13"/>
  <c r="BF511" i="13"/>
  <c r="BE511" i="13"/>
  <c r="BD511" i="13"/>
  <c r="BC511" i="13"/>
  <c r="BK511" i="13"/>
  <c r="BJ511" i="13"/>
  <c r="BI511" i="13"/>
  <c r="BG508" i="13"/>
  <c r="BF508" i="13"/>
  <c r="BE508" i="13"/>
  <c r="BD508" i="13"/>
  <c r="BC508" i="13"/>
  <c r="BK508" i="13"/>
  <c r="BJ508" i="13"/>
  <c r="AZ490" i="13"/>
  <c r="AX490" i="13"/>
  <c r="BA456" i="13"/>
  <c r="BB456" i="13"/>
  <c r="BA410" i="13"/>
  <c r="BB410" i="13"/>
  <c r="BI724" i="13"/>
  <c r="BH724" i="13"/>
  <c r="BG724" i="13"/>
  <c r="BF724" i="13"/>
  <c r="BE724" i="13"/>
  <c r="BD724" i="13"/>
  <c r="BC724" i="13"/>
  <c r="BI708" i="13"/>
  <c r="BH708" i="13"/>
  <c r="BG708" i="13"/>
  <c r="BF708" i="13"/>
  <c r="BE708" i="13"/>
  <c r="BD708" i="13"/>
  <c r="BC708" i="13"/>
  <c r="BK702" i="13"/>
  <c r="BI700" i="13"/>
  <c r="BH700" i="13"/>
  <c r="BG700" i="13"/>
  <c r="BF700" i="13"/>
  <c r="BE700" i="13"/>
  <c r="BD700" i="13"/>
  <c r="BC700" i="13"/>
  <c r="BG698" i="13"/>
  <c r="BF698" i="13"/>
  <c r="BE698" i="13"/>
  <c r="BD698" i="13"/>
  <c r="BC698" i="13"/>
  <c r="BK694" i="13"/>
  <c r="BH691" i="13"/>
  <c r="BG691" i="13"/>
  <c r="BF691" i="13"/>
  <c r="BE691" i="13"/>
  <c r="BD691" i="13"/>
  <c r="BC691" i="13"/>
  <c r="BK686" i="13"/>
  <c r="BJ686" i="13"/>
  <c r="BI686" i="13"/>
  <c r="BH686" i="13"/>
  <c r="BG686" i="13"/>
  <c r="BF686" i="13"/>
  <c r="BE686" i="13"/>
  <c r="BD686" i="13"/>
  <c r="BC686" i="13"/>
  <c r="BI684" i="13"/>
  <c r="BH684" i="13"/>
  <c r="BG684" i="13"/>
  <c r="BF684" i="13"/>
  <c r="BE684" i="13"/>
  <c r="BD684" i="13"/>
  <c r="BC684" i="13"/>
  <c r="BH683" i="13"/>
  <c r="BK678" i="13"/>
  <c r="BJ678" i="13"/>
  <c r="BG674" i="13"/>
  <c r="BE672" i="13"/>
  <c r="BD672" i="13"/>
  <c r="BC672" i="13"/>
  <c r="BK670" i="13"/>
  <c r="BG666" i="13"/>
  <c r="BF666" i="13"/>
  <c r="BE666" i="13"/>
  <c r="BD666" i="13"/>
  <c r="BC666" i="13"/>
  <c r="BK662" i="13"/>
  <c r="BI660" i="13"/>
  <c r="BH660" i="13"/>
  <c r="BG660" i="13"/>
  <c r="BF660" i="13"/>
  <c r="BE660" i="13"/>
  <c r="BD660" i="13"/>
  <c r="BC660" i="13"/>
  <c r="BG658" i="13"/>
  <c r="BK654" i="13"/>
  <c r="BJ654" i="13"/>
  <c r="BI654" i="13"/>
  <c r="BH654" i="13"/>
  <c r="BG654" i="13"/>
  <c r="BF654" i="13"/>
  <c r="BE654" i="13"/>
  <c r="BD654" i="13"/>
  <c r="BC654" i="13"/>
  <c r="BI652" i="13"/>
  <c r="BH652" i="13"/>
  <c r="BG652" i="13"/>
  <c r="BF652" i="13"/>
  <c r="BE652" i="13"/>
  <c r="BD652" i="13"/>
  <c r="BC652" i="13"/>
  <c r="BH651" i="13"/>
  <c r="BK646" i="13"/>
  <c r="BJ646" i="13"/>
  <c r="BI646" i="13"/>
  <c r="BH646" i="13"/>
  <c r="BG646" i="13"/>
  <c r="BF646" i="13"/>
  <c r="BE646" i="13"/>
  <c r="BD646" i="13"/>
  <c r="BC646" i="13"/>
  <c r="BG642" i="13"/>
  <c r="BF642" i="13"/>
  <c r="BE642" i="13"/>
  <c r="BD642" i="13"/>
  <c r="BC642" i="13"/>
  <c r="BK638" i="13"/>
  <c r="BH635" i="13"/>
  <c r="BG635" i="13"/>
  <c r="BF635" i="13"/>
  <c r="BE635" i="13"/>
  <c r="BD635" i="13"/>
  <c r="BC635" i="13"/>
  <c r="BG634" i="13"/>
  <c r="BF634" i="13"/>
  <c r="BE634" i="13"/>
  <c r="BD634" i="13"/>
  <c r="BC634" i="13"/>
  <c r="BK630" i="13"/>
  <c r="BH627" i="13"/>
  <c r="BG626" i="13"/>
  <c r="BK622" i="13"/>
  <c r="BJ622" i="13"/>
  <c r="BI620" i="13"/>
  <c r="BH620" i="13"/>
  <c r="BG620" i="13"/>
  <c r="BF620" i="13"/>
  <c r="BE620" i="13"/>
  <c r="BD620" i="13"/>
  <c r="BC620" i="13"/>
  <c r="BH619" i="13"/>
  <c r="BE616" i="13"/>
  <c r="BD616" i="13"/>
  <c r="BC616" i="13"/>
  <c r="BK614" i="13"/>
  <c r="BJ614" i="13"/>
  <c r="BG610" i="13"/>
  <c r="BK606" i="13"/>
  <c r="BJ599" i="13"/>
  <c r="BI599" i="13"/>
  <c r="BH599" i="13"/>
  <c r="BG599" i="13"/>
  <c r="BH590" i="13"/>
  <c r="BG590" i="13"/>
  <c r="BF590" i="13"/>
  <c r="BE590" i="13"/>
  <c r="BD590" i="13"/>
  <c r="BC590" i="13"/>
  <c r="BJ590" i="13"/>
  <c r="BK588" i="13"/>
  <c r="BJ588" i="13"/>
  <c r="BI582" i="13"/>
  <c r="BH582" i="13"/>
  <c r="BG582" i="13"/>
  <c r="BF582" i="13"/>
  <c r="BE582" i="13"/>
  <c r="BD582" i="13"/>
  <c r="BC582" i="13"/>
  <c r="BI580" i="13"/>
  <c r="BK573" i="13"/>
  <c r="BJ571" i="13"/>
  <c r="BI571" i="13"/>
  <c r="BJ569" i="13"/>
  <c r="BI569" i="13"/>
  <c r="BH569" i="13"/>
  <c r="BJ567" i="13"/>
  <c r="BI567" i="13"/>
  <c r="BH567" i="13"/>
  <c r="BG567" i="13"/>
  <c r="BF567" i="13"/>
  <c r="BE567" i="13"/>
  <c r="BD567" i="13"/>
  <c r="BC567" i="13"/>
  <c r="BK564" i="13"/>
  <c r="BJ564" i="13"/>
  <c r="BI564" i="13"/>
  <c r="BH564" i="13"/>
  <c r="BG564" i="13"/>
  <c r="BF564" i="13"/>
  <c r="BE564" i="13"/>
  <c r="BD564" i="13"/>
  <c r="BC564" i="13"/>
  <c r="BJ560" i="13"/>
  <c r="BI560" i="13"/>
  <c r="BH560" i="13"/>
  <c r="BG560" i="13"/>
  <c r="BF560" i="13"/>
  <c r="BE560" i="13"/>
  <c r="BD560" i="13"/>
  <c r="BC560" i="13"/>
  <c r="BG539" i="13"/>
  <c r="BF539" i="13"/>
  <c r="BE539" i="13"/>
  <c r="BD539" i="13"/>
  <c r="BC539" i="13"/>
  <c r="BI539" i="13"/>
  <c r="BJ539" i="13"/>
  <c r="BI535" i="13"/>
  <c r="BH535" i="13"/>
  <c r="BG535" i="13"/>
  <c r="BF535" i="13"/>
  <c r="BE535" i="13"/>
  <c r="BD535" i="13"/>
  <c r="BC535" i="13"/>
  <c r="BJ535" i="13"/>
  <c r="BK535" i="13"/>
  <c r="BH532" i="13"/>
  <c r="BG532" i="13"/>
  <c r="BF532" i="13"/>
  <c r="BE532" i="13"/>
  <c r="BD532" i="13"/>
  <c r="BC532" i="13"/>
  <c r="BJ532" i="13"/>
  <c r="BI532" i="13"/>
  <c r="BK532" i="13"/>
  <c r="BI508" i="13"/>
  <c r="BH508" i="13"/>
  <c r="BB490" i="13"/>
  <c r="BG477" i="13"/>
  <c r="BF477" i="13"/>
  <c r="BE477" i="13"/>
  <c r="BD477" i="13"/>
  <c r="BC477" i="13"/>
  <c r="BA464" i="13"/>
  <c r="BB464" i="13"/>
  <c r="BH435" i="13"/>
  <c r="BG435" i="13"/>
  <c r="BF435" i="13"/>
  <c r="BA425" i="13"/>
  <c r="BB425" i="13"/>
  <c r="BJ702" i="13"/>
  <c r="BJ694" i="13"/>
  <c r="BG683" i="13"/>
  <c r="BF683" i="13"/>
  <c r="BE683" i="13"/>
  <c r="BD683" i="13"/>
  <c r="BC683" i="13"/>
  <c r="BF674" i="13"/>
  <c r="BE674" i="13"/>
  <c r="BD674" i="13"/>
  <c r="BC674" i="13"/>
  <c r="BJ670" i="13"/>
  <c r="BJ662" i="13"/>
  <c r="BI662" i="13"/>
  <c r="BH662" i="13"/>
  <c r="BG662" i="13"/>
  <c r="BF662" i="13"/>
  <c r="BE662" i="13"/>
  <c r="BD662" i="13"/>
  <c r="BC662" i="13"/>
  <c r="BF658" i="13"/>
  <c r="BG651" i="13"/>
  <c r="BF650" i="13"/>
  <c r="BE650" i="13"/>
  <c r="BD650" i="13"/>
  <c r="BC650" i="13"/>
  <c r="BJ638" i="13"/>
  <c r="BJ630" i="13"/>
  <c r="BG627" i="13"/>
  <c r="BF626" i="13"/>
  <c r="BG619" i="13"/>
  <c r="BF618" i="13"/>
  <c r="BE618" i="13"/>
  <c r="BD618" i="13"/>
  <c r="BC618" i="13"/>
  <c r="BF610" i="13"/>
  <c r="BE610" i="13"/>
  <c r="BD610" i="13"/>
  <c r="BC610" i="13"/>
  <c r="BJ606" i="13"/>
  <c r="BH596" i="13"/>
  <c r="BG596" i="13"/>
  <c r="BF596" i="13"/>
  <c r="BE596" i="13"/>
  <c r="BD596" i="13"/>
  <c r="BC596" i="13"/>
  <c r="BI581" i="13"/>
  <c r="BH581" i="13"/>
  <c r="BG581" i="13"/>
  <c r="BF581" i="13"/>
  <c r="BE581" i="13"/>
  <c r="BD581" i="13"/>
  <c r="BC581" i="13"/>
  <c r="BK577" i="13"/>
  <c r="BJ577" i="13"/>
  <c r="BI577" i="13"/>
  <c r="BH577" i="13"/>
  <c r="BG577" i="13"/>
  <c r="BF577" i="13"/>
  <c r="BE577" i="13"/>
  <c r="BD577" i="13"/>
  <c r="BC577" i="13"/>
  <c r="BK575" i="13"/>
  <c r="BJ575" i="13"/>
  <c r="BI575" i="13"/>
  <c r="BJ573" i="13"/>
  <c r="BI573" i="13"/>
  <c r="BH573" i="13"/>
  <c r="BG573" i="13"/>
  <c r="BF573" i="13"/>
  <c r="BE573" i="13"/>
  <c r="BD573" i="13"/>
  <c r="BC573" i="13"/>
  <c r="BJ563" i="13"/>
  <c r="BI563" i="13"/>
  <c r="BH563" i="13"/>
  <c r="BG563" i="13"/>
  <c r="BF563" i="13"/>
  <c r="BE563" i="13"/>
  <c r="BD563" i="13"/>
  <c r="BC563" i="13"/>
  <c r="BH556" i="13"/>
  <c r="BG556" i="13"/>
  <c r="BF556" i="13"/>
  <c r="BE556" i="13"/>
  <c r="BD556" i="13"/>
  <c r="BC556" i="13"/>
  <c r="BK556" i="13"/>
  <c r="BJ495" i="13"/>
  <c r="BI495" i="13"/>
  <c r="BH495" i="13"/>
  <c r="BG495" i="13"/>
  <c r="BF495" i="13"/>
  <c r="BE495" i="13"/>
  <c r="BD495" i="13"/>
  <c r="BC495" i="13"/>
  <c r="BK495" i="13"/>
  <c r="BJ492" i="13"/>
  <c r="BI492" i="13"/>
  <c r="BH492" i="13"/>
  <c r="BG492" i="13"/>
  <c r="BF492" i="13"/>
  <c r="BE492" i="13"/>
  <c r="BD492" i="13"/>
  <c r="BC492" i="13"/>
  <c r="BK492" i="13"/>
  <c r="BA472" i="13"/>
  <c r="BB472" i="13"/>
  <c r="BA442" i="13"/>
  <c r="AZ442" i="13"/>
  <c r="AX442" i="13"/>
  <c r="BB442" i="13"/>
  <c r="BA418" i="13"/>
  <c r="BB418" i="13"/>
  <c r="BA394" i="13"/>
  <c r="AZ394" i="13"/>
  <c r="AX394" i="13"/>
  <c r="BB394" i="13"/>
  <c r="BK712" i="13"/>
  <c r="BJ712" i="13"/>
  <c r="BI712" i="13"/>
  <c r="BK704" i="13"/>
  <c r="BJ704" i="13"/>
  <c r="BI704" i="13"/>
  <c r="BH704" i="13"/>
  <c r="BG704" i="13"/>
  <c r="BF704" i="13"/>
  <c r="BE704" i="13"/>
  <c r="BD704" i="13"/>
  <c r="BC704" i="13"/>
  <c r="BI702" i="13"/>
  <c r="BH702" i="13"/>
  <c r="BG702" i="13"/>
  <c r="BF702" i="13"/>
  <c r="BE702" i="13"/>
  <c r="BD702" i="13"/>
  <c r="BC702" i="13"/>
  <c r="BK696" i="13"/>
  <c r="BJ696" i="13"/>
  <c r="BI696" i="13"/>
  <c r="BI694" i="13"/>
  <c r="BK688" i="13"/>
  <c r="BJ688" i="13"/>
  <c r="BI688" i="13"/>
  <c r="BK680" i="13"/>
  <c r="BJ680" i="13"/>
  <c r="BI680" i="13"/>
  <c r="BH680" i="13"/>
  <c r="BG680" i="13"/>
  <c r="BF680" i="13"/>
  <c r="BE680" i="13"/>
  <c r="BD680" i="13"/>
  <c r="BC680" i="13"/>
  <c r="BI678" i="13"/>
  <c r="BH678" i="13"/>
  <c r="BG678" i="13"/>
  <c r="BF678" i="13"/>
  <c r="BE678" i="13"/>
  <c r="BD678" i="13"/>
  <c r="BC678" i="13"/>
  <c r="BF675" i="13"/>
  <c r="BE675" i="13"/>
  <c r="BD675" i="13"/>
  <c r="BC675" i="13"/>
  <c r="BK672" i="13"/>
  <c r="BJ672" i="13"/>
  <c r="BI672" i="13"/>
  <c r="BI670" i="13"/>
  <c r="BH670" i="13"/>
  <c r="BG670" i="13"/>
  <c r="BF670" i="13"/>
  <c r="BE670" i="13"/>
  <c r="BD670" i="13"/>
  <c r="BC670" i="13"/>
  <c r="BK664" i="13"/>
  <c r="BJ664" i="13"/>
  <c r="BI664" i="13"/>
  <c r="BH664" i="13"/>
  <c r="BE658" i="13"/>
  <c r="BD658" i="13"/>
  <c r="BC658" i="13"/>
  <c r="BK656" i="13"/>
  <c r="BJ656" i="13"/>
  <c r="BI656" i="13"/>
  <c r="BF651" i="13"/>
  <c r="BE651" i="13"/>
  <c r="BD651" i="13"/>
  <c r="BC651" i="13"/>
  <c r="BK648" i="13"/>
  <c r="BJ648" i="13"/>
  <c r="BI648" i="13"/>
  <c r="BH648" i="13"/>
  <c r="BG648" i="13"/>
  <c r="BF648" i="13"/>
  <c r="BE648" i="13"/>
  <c r="BD648" i="13"/>
  <c r="BC648" i="13"/>
  <c r="BF643" i="13"/>
  <c r="BE643" i="13"/>
  <c r="BD643" i="13"/>
  <c r="BC643" i="13"/>
  <c r="BK640" i="13"/>
  <c r="BJ640" i="13"/>
  <c r="BI640" i="13"/>
  <c r="BH640" i="13"/>
  <c r="BG640" i="13"/>
  <c r="BF640" i="13"/>
  <c r="BE640" i="13"/>
  <c r="BD640" i="13"/>
  <c r="BC640" i="13"/>
  <c r="BI638" i="13"/>
  <c r="BH638" i="13"/>
  <c r="BG638" i="13"/>
  <c r="BF638" i="13"/>
  <c r="BE638" i="13"/>
  <c r="BD638" i="13"/>
  <c r="BC638" i="13"/>
  <c r="BK632" i="13"/>
  <c r="BJ632" i="13"/>
  <c r="BI632" i="13"/>
  <c r="BH632" i="13"/>
  <c r="BG632" i="13"/>
  <c r="BF632" i="13"/>
  <c r="BE632" i="13"/>
  <c r="BD632" i="13"/>
  <c r="BC632" i="13"/>
  <c r="BI630" i="13"/>
  <c r="BF627" i="13"/>
  <c r="BE627" i="13"/>
  <c r="BD627" i="13"/>
  <c r="BC627" i="13"/>
  <c r="BE626" i="13"/>
  <c r="BD626" i="13"/>
  <c r="BC626" i="13"/>
  <c r="BK624" i="13"/>
  <c r="BJ624" i="13"/>
  <c r="BI624" i="13"/>
  <c r="BI622" i="13"/>
  <c r="BH622" i="13"/>
  <c r="BG622" i="13"/>
  <c r="BF622" i="13"/>
  <c r="BE622" i="13"/>
  <c r="BD622" i="13"/>
  <c r="BC622" i="13"/>
  <c r="BF619" i="13"/>
  <c r="BE619" i="13"/>
  <c r="BD619" i="13"/>
  <c r="BC619" i="13"/>
  <c r="BK616" i="13"/>
  <c r="BJ616" i="13"/>
  <c r="BI616" i="13"/>
  <c r="BI614" i="13"/>
  <c r="BF611" i="13"/>
  <c r="BE611" i="13"/>
  <c r="BD611" i="13"/>
  <c r="BC611" i="13"/>
  <c r="BK608" i="13"/>
  <c r="BI606" i="13"/>
  <c r="BH603" i="13"/>
  <c r="BG603" i="13"/>
  <c r="BF603" i="13"/>
  <c r="BE603" i="13"/>
  <c r="BD603" i="13"/>
  <c r="BC603" i="13"/>
  <c r="BJ598" i="13"/>
  <c r="BI598" i="13"/>
  <c r="BH598" i="13"/>
  <c r="BG598" i="13"/>
  <c r="BF598" i="13"/>
  <c r="BE598" i="13"/>
  <c r="BD598" i="13"/>
  <c r="BC598" i="13"/>
  <c r="BK596" i="13"/>
  <c r="BI590" i="13"/>
  <c r="BI588" i="13"/>
  <c r="BH588" i="13"/>
  <c r="BG588" i="13"/>
  <c r="BF588" i="13"/>
  <c r="BE588" i="13"/>
  <c r="BD588" i="13"/>
  <c r="BC588" i="13"/>
  <c r="BE587" i="13"/>
  <c r="BD587" i="13"/>
  <c r="BC587" i="13"/>
  <c r="BG587" i="13"/>
  <c r="BF587" i="13"/>
  <c r="BK581" i="13"/>
  <c r="BJ581" i="13"/>
  <c r="BJ579" i="13"/>
  <c r="BI579" i="13"/>
  <c r="BH579" i="13"/>
  <c r="BG579" i="13"/>
  <c r="BF579" i="13"/>
  <c r="BE579" i="13"/>
  <c r="BD579" i="13"/>
  <c r="BC579" i="13"/>
  <c r="BH571" i="13"/>
  <c r="BG571" i="13"/>
  <c r="BF571" i="13"/>
  <c r="BE571" i="13"/>
  <c r="BD571" i="13"/>
  <c r="BC571" i="13"/>
  <c r="BJ566" i="13"/>
  <c r="BI566" i="13"/>
  <c r="BH566" i="13"/>
  <c r="BG566" i="13"/>
  <c r="BF566" i="13"/>
  <c r="BE566" i="13"/>
  <c r="BD566" i="13"/>
  <c r="BC566" i="13"/>
  <c r="BK563" i="13"/>
  <c r="BJ556" i="13"/>
  <c r="BI556" i="13"/>
  <c r="BK555" i="13"/>
  <c r="BJ555" i="13"/>
  <c r="BK540" i="13"/>
  <c r="BJ540" i="13"/>
  <c r="BI540" i="13"/>
  <c r="BH540" i="13"/>
  <c r="BG540" i="13"/>
  <c r="BF540" i="13"/>
  <c r="BE540" i="13"/>
  <c r="BD540" i="13"/>
  <c r="BC540" i="13"/>
  <c r="BH539" i="13"/>
  <c r="BB538" i="13"/>
  <c r="AZ538" i="13"/>
  <c r="AX538" i="13"/>
  <c r="BK519" i="13"/>
  <c r="BJ519" i="13"/>
  <c r="BI519" i="13"/>
  <c r="BH519" i="13"/>
  <c r="BG519" i="13"/>
  <c r="BF519" i="13"/>
  <c r="BE519" i="13"/>
  <c r="BD519" i="13"/>
  <c r="BC519" i="13"/>
  <c r="BK516" i="13"/>
  <c r="BJ516" i="13"/>
  <c r="BI516" i="13"/>
  <c r="BH516" i="13"/>
  <c r="BG516" i="13"/>
  <c r="BF516" i="13"/>
  <c r="BE516" i="13"/>
  <c r="BD516" i="13"/>
  <c r="BC516" i="13"/>
  <c r="BA450" i="13"/>
  <c r="BB450" i="13"/>
  <c r="BH694" i="13"/>
  <c r="BG694" i="13"/>
  <c r="BF694" i="13"/>
  <c r="BE694" i="13"/>
  <c r="BD694" i="13"/>
  <c r="BC694" i="13"/>
  <c r="BH630" i="13"/>
  <c r="BG630" i="13"/>
  <c r="BF630" i="13"/>
  <c r="BE630" i="13"/>
  <c r="BD630" i="13"/>
  <c r="BC630" i="13"/>
  <c r="BH614" i="13"/>
  <c r="BG614" i="13"/>
  <c r="BF614" i="13"/>
  <c r="BE614" i="13"/>
  <c r="BD614" i="13"/>
  <c r="BC614" i="13"/>
  <c r="BJ608" i="13"/>
  <c r="BI608" i="13"/>
  <c r="BH608" i="13"/>
  <c r="BG608" i="13"/>
  <c r="BF608" i="13"/>
  <c r="BE608" i="13"/>
  <c r="BD608" i="13"/>
  <c r="BC608" i="13"/>
  <c r="BH606" i="13"/>
  <c r="BG606" i="13"/>
  <c r="BF606" i="13"/>
  <c r="BE606" i="13"/>
  <c r="BD606" i="13"/>
  <c r="BC606" i="13"/>
  <c r="BJ600" i="13"/>
  <c r="BI600" i="13"/>
  <c r="BH600" i="13"/>
  <c r="BG600" i="13"/>
  <c r="BF600" i="13"/>
  <c r="BE600" i="13"/>
  <c r="BD600" i="13"/>
  <c r="BC600" i="13"/>
  <c r="BF599" i="13"/>
  <c r="BE599" i="13"/>
  <c r="BD599" i="13"/>
  <c r="BC599" i="13"/>
  <c r="BJ596" i="13"/>
  <c r="BI596" i="13"/>
  <c r="BK585" i="13"/>
  <c r="BJ585" i="13"/>
  <c r="BI583" i="13"/>
  <c r="BH583" i="13"/>
  <c r="BG583" i="13"/>
  <c r="BF583" i="13"/>
  <c r="BE583" i="13"/>
  <c r="BD583" i="13"/>
  <c r="BC583" i="13"/>
  <c r="BK583" i="13"/>
  <c r="BJ583" i="13"/>
  <c r="BH575" i="13"/>
  <c r="BG575" i="13"/>
  <c r="BG569" i="13"/>
  <c r="BF569" i="13"/>
  <c r="BE569" i="13"/>
  <c r="BD569" i="13"/>
  <c r="BC569" i="13"/>
  <c r="BJ568" i="13"/>
  <c r="BI568" i="13"/>
  <c r="BH568" i="13"/>
  <c r="BG568" i="13"/>
  <c r="BF568" i="13"/>
  <c r="BE568" i="13"/>
  <c r="BD568" i="13"/>
  <c r="BC568" i="13"/>
  <c r="BK559" i="13"/>
  <c r="BJ559" i="13"/>
  <c r="BI559" i="13"/>
  <c r="BH559" i="13"/>
  <c r="BG559" i="13"/>
  <c r="BF559" i="13"/>
  <c r="BE559" i="13"/>
  <c r="BD559" i="13"/>
  <c r="BC559" i="13"/>
  <c r="BI555" i="13"/>
  <c r="BH555" i="13"/>
  <c r="BG555" i="13"/>
  <c r="BF555" i="13"/>
  <c r="BE555" i="13"/>
  <c r="BD555" i="13"/>
  <c r="BC555" i="13"/>
  <c r="AZ522" i="13"/>
  <c r="AX522" i="13"/>
  <c r="BI484" i="13"/>
  <c r="BH484" i="13"/>
  <c r="BG484" i="13"/>
  <c r="BF484" i="13"/>
  <c r="BE484" i="13"/>
  <c r="BD484" i="13"/>
  <c r="BC484" i="13"/>
  <c r="BJ484" i="13"/>
  <c r="BK484" i="13"/>
  <c r="BA458" i="13"/>
  <c r="AZ458" i="13"/>
  <c r="AX458" i="13"/>
  <c r="BB458" i="13"/>
  <c r="BA378" i="13"/>
  <c r="AZ378" i="13"/>
  <c r="AX378" i="13"/>
  <c r="BB378" i="13"/>
  <c r="BJ558" i="13"/>
  <c r="BI558" i="13"/>
  <c r="BH558" i="13"/>
  <c r="BG558" i="13"/>
  <c r="BF558" i="13"/>
  <c r="BE558" i="13"/>
  <c r="BD558" i="13"/>
  <c r="BC558" i="13"/>
  <c r="BJ503" i="13"/>
  <c r="BI503" i="13"/>
  <c r="BH503" i="13"/>
  <c r="BG503" i="13"/>
  <c r="BF503" i="13"/>
  <c r="BE503" i="13"/>
  <c r="BD503" i="13"/>
  <c r="BC503" i="13"/>
  <c r="BK503" i="13"/>
  <c r="BK500" i="13"/>
  <c r="BJ500" i="13"/>
  <c r="BI500" i="13"/>
  <c r="BH500" i="13"/>
  <c r="BG500" i="13"/>
  <c r="BF500" i="13"/>
  <c r="BE500" i="13"/>
  <c r="BD500" i="13"/>
  <c r="BC500" i="13"/>
  <c r="BA466" i="13"/>
  <c r="AZ466" i="13"/>
  <c r="AX466" i="13"/>
  <c r="BB466" i="13"/>
  <c r="BA434" i="13"/>
  <c r="BB434" i="13"/>
  <c r="BA405" i="13"/>
  <c r="BB405" i="13"/>
  <c r="BA362" i="13"/>
  <c r="AZ362" i="13"/>
  <c r="AX362" i="13"/>
  <c r="BB362" i="13"/>
  <c r="BJ604" i="13"/>
  <c r="BI604" i="13"/>
  <c r="BH604" i="13"/>
  <c r="BG604" i="13"/>
  <c r="BF604" i="13"/>
  <c r="BE604" i="13"/>
  <c r="BD604" i="13"/>
  <c r="BC604" i="13"/>
  <c r="BI597" i="13"/>
  <c r="BH597" i="13"/>
  <c r="BG597" i="13"/>
  <c r="BF597" i="13"/>
  <c r="BE597" i="13"/>
  <c r="BD597" i="13"/>
  <c r="BC597" i="13"/>
  <c r="BK595" i="13"/>
  <c r="BJ595" i="13"/>
  <c r="BI595" i="13"/>
  <c r="BH595" i="13"/>
  <c r="BG595" i="13"/>
  <c r="BF595" i="13"/>
  <c r="BE595" i="13"/>
  <c r="BD595" i="13"/>
  <c r="BC595" i="13"/>
  <c r="BK593" i="13"/>
  <c r="BJ593" i="13"/>
  <c r="BI593" i="13"/>
  <c r="BH593" i="13"/>
  <c r="BG593" i="13"/>
  <c r="BF593" i="13"/>
  <c r="BE593" i="13"/>
  <c r="BD593" i="13"/>
  <c r="BC593" i="13"/>
  <c r="BK591" i="13"/>
  <c r="BJ591" i="13"/>
  <c r="BI591" i="13"/>
  <c r="BH591" i="13"/>
  <c r="BG591" i="13"/>
  <c r="BF591" i="13"/>
  <c r="BE591" i="13"/>
  <c r="BD591" i="13"/>
  <c r="BC591" i="13"/>
  <c r="BJ589" i="13"/>
  <c r="BI589" i="13"/>
  <c r="BH589" i="13"/>
  <c r="BG589" i="13"/>
  <c r="BF589" i="13"/>
  <c r="BE589" i="13"/>
  <c r="BD589" i="13"/>
  <c r="BC589" i="13"/>
  <c r="BI585" i="13"/>
  <c r="BH585" i="13"/>
  <c r="BG585" i="13"/>
  <c r="BF585" i="13"/>
  <c r="BE585" i="13"/>
  <c r="BD585" i="13"/>
  <c r="BC585" i="13"/>
  <c r="BF580" i="13"/>
  <c r="BE580" i="13"/>
  <c r="BD580" i="13"/>
  <c r="BC580" i="13"/>
  <c r="BH580" i="13"/>
  <c r="BG580" i="13"/>
  <c r="BF575" i="13"/>
  <c r="BE575" i="13"/>
  <c r="BD575" i="13"/>
  <c r="BC575" i="13"/>
  <c r="BK574" i="13"/>
  <c r="BJ574" i="13"/>
  <c r="BI574" i="13"/>
  <c r="BH574" i="13"/>
  <c r="BG574" i="13"/>
  <c r="BF574" i="13"/>
  <c r="BE574" i="13"/>
  <c r="BD574" i="13"/>
  <c r="BC574" i="13"/>
  <c r="BJ572" i="13"/>
  <c r="BI572" i="13"/>
  <c r="BH572" i="13"/>
  <c r="BG572" i="13"/>
  <c r="BF572" i="13"/>
  <c r="BE572" i="13"/>
  <c r="BD572" i="13"/>
  <c r="BC572" i="13"/>
  <c r="BK558" i="13"/>
  <c r="BJ550" i="13"/>
  <c r="BI550" i="13"/>
  <c r="BH550" i="13"/>
  <c r="BG550" i="13"/>
  <c r="BF550" i="13"/>
  <c r="BE550" i="13"/>
  <c r="BD550" i="13"/>
  <c r="BC550" i="13"/>
  <c r="BJ543" i="13"/>
  <c r="BI543" i="13"/>
  <c r="BH543" i="13"/>
  <c r="BG543" i="13"/>
  <c r="BF543" i="13"/>
  <c r="BE543" i="13"/>
  <c r="BD543" i="13"/>
  <c r="BC543" i="13"/>
  <c r="BK543" i="13"/>
  <c r="BK527" i="13"/>
  <c r="BJ527" i="13"/>
  <c r="BI527" i="13"/>
  <c r="BH527" i="13"/>
  <c r="BG527" i="13"/>
  <c r="BF527" i="13"/>
  <c r="BE527" i="13"/>
  <c r="BD527" i="13"/>
  <c r="BC527" i="13"/>
  <c r="BJ524" i="13"/>
  <c r="BI524" i="13"/>
  <c r="BH524" i="13"/>
  <c r="BG524" i="13"/>
  <c r="BF524" i="13"/>
  <c r="BE524" i="13"/>
  <c r="BD524" i="13"/>
  <c r="BC524" i="13"/>
  <c r="BK524" i="13"/>
  <c r="BB482" i="13"/>
  <c r="AZ482" i="13"/>
  <c r="AX482" i="13"/>
  <c r="BK476" i="13"/>
  <c r="BJ476" i="13"/>
  <c r="BI476" i="13"/>
  <c r="BH476" i="13"/>
  <c r="BG476" i="13"/>
  <c r="BF476" i="13"/>
  <c r="BE476" i="13"/>
  <c r="BD476" i="13"/>
  <c r="BC476" i="13"/>
  <c r="BA474" i="13"/>
  <c r="AZ474" i="13"/>
  <c r="AX474" i="13"/>
  <c r="BB474" i="13"/>
  <c r="BA402" i="13"/>
  <c r="BB402" i="13"/>
  <c r="BA386" i="13"/>
  <c r="BB386" i="13"/>
  <c r="BJ419" i="13"/>
  <c r="BI419" i="13"/>
  <c r="BH419" i="13"/>
  <c r="BG419" i="13"/>
  <c r="BF419" i="13"/>
  <c r="BE419" i="13"/>
  <c r="BD419" i="13"/>
  <c r="BC419" i="13"/>
  <c r="BJ411" i="13"/>
  <c r="BK411" i="13"/>
  <c r="BG404" i="13"/>
  <c r="BF404" i="13"/>
  <c r="BE404" i="13"/>
  <c r="BD404" i="13"/>
  <c r="BC404" i="13"/>
  <c r="BA346" i="13"/>
  <c r="AZ346" i="13"/>
  <c r="AX346" i="13"/>
  <c r="BB346" i="13"/>
  <c r="BI310" i="13"/>
  <c r="BA237" i="13"/>
  <c r="AZ237" i="13"/>
  <c r="AX237" i="13"/>
  <c r="BB237" i="13"/>
  <c r="BH553" i="13"/>
  <c r="BG553" i="13"/>
  <c r="BF553" i="13"/>
  <c r="BH545" i="13"/>
  <c r="BG545" i="13"/>
  <c r="BF545" i="13"/>
  <c r="BH537" i="13"/>
  <c r="BG537" i="13"/>
  <c r="BF537" i="13"/>
  <c r="BJ531" i="13"/>
  <c r="BI531" i="13"/>
  <c r="BH531" i="13"/>
  <c r="BH529" i="13"/>
  <c r="BG529" i="13"/>
  <c r="BF529" i="13"/>
  <c r="BE529" i="13"/>
  <c r="BD529" i="13"/>
  <c r="BC529" i="13"/>
  <c r="BJ523" i="13"/>
  <c r="BI523" i="13"/>
  <c r="BH523" i="13"/>
  <c r="BG523" i="13"/>
  <c r="BF523" i="13"/>
  <c r="BE523" i="13"/>
  <c r="BD523" i="13"/>
  <c r="BC523" i="13"/>
  <c r="BH521" i="13"/>
  <c r="BG521" i="13"/>
  <c r="BF521" i="13"/>
  <c r="BE521" i="13"/>
  <c r="BD521" i="13"/>
  <c r="BC521" i="13"/>
  <c r="BJ515" i="13"/>
  <c r="BH513" i="13"/>
  <c r="BG513" i="13"/>
  <c r="BF513" i="13"/>
  <c r="BE513" i="13"/>
  <c r="BD513" i="13"/>
  <c r="BC513" i="13"/>
  <c r="BJ507" i="13"/>
  <c r="BH505" i="13"/>
  <c r="BG505" i="13"/>
  <c r="BF505" i="13"/>
  <c r="BJ499" i="13"/>
  <c r="BI499" i="13"/>
  <c r="BH499" i="13"/>
  <c r="BH497" i="13"/>
  <c r="BG497" i="13"/>
  <c r="BF497" i="13"/>
  <c r="BE497" i="13"/>
  <c r="BD497" i="13"/>
  <c r="BC497" i="13"/>
  <c r="BJ491" i="13"/>
  <c r="BI491" i="13"/>
  <c r="BH491" i="13"/>
  <c r="BG491" i="13"/>
  <c r="BF491" i="13"/>
  <c r="BE491" i="13"/>
  <c r="BD491" i="13"/>
  <c r="BC491" i="13"/>
  <c r="BH489" i="13"/>
  <c r="BG489" i="13"/>
  <c r="BF489" i="13"/>
  <c r="BE489" i="13"/>
  <c r="BD489" i="13"/>
  <c r="BC489" i="13"/>
  <c r="BJ483" i="13"/>
  <c r="BH481" i="13"/>
  <c r="BG481" i="13"/>
  <c r="BF481" i="13"/>
  <c r="BE481" i="13"/>
  <c r="BD481" i="13"/>
  <c r="BC481" i="13"/>
  <c r="BJ475" i="13"/>
  <c r="BH473" i="13"/>
  <c r="BG473" i="13"/>
  <c r="BF473" i="13"/>
  <c r="BK468" i="13"/>
  <c r="BJ468" i="13"/>
  <c r="BI468" i="13"/>
  <c r="BH468" i="13"/>
  <c r="BG468" i="13"/>
  <c r="BF468" i="13"/>
  <c r="BE468" i="13"/>
  <c r="BD468" i="13"/>
  <c r="BC468" i="13"/>
  <c r="BJ467" i="13"/>
  <c r="BI467" i="13"/>
  <c r="BH467" i="13"/>
  <c r="BH465" i="13"/>
  <c r="BG465" i="13"/>
  <c r="BF465" i="13"/>
  <c r="BE465" i="13"/>
  <c r="BD465" i="13"/>
  <c r="BC465" i="13"/>
  <c r="BK460" i="13"/>
  <c r="BJ459" i="13"/>
  <c r="BH457" i="13"/>
  <c r="BG457" i="13"/>
  <c r="BF457" i="13"/>
  <c r="BK452" i="13"/>
  <c r="BJ451" i="13"/>
  <c r="BH449" i="13"/>
  <c r="BG449" i="13"/>
  <c r="BF449" i="13"/>
  <c r="BE449" i="13"/>
  <c r="BD449" i="13"/>
  <c r="BC449" i="13"/>
  <c r="BK444" i="13"/>
  <c r="BJ443" i="13"/>
  <c r="BI443" i="13"/>
  <c r="BH443" i="13"/>
  <c r="BG443" i="13"/>
  <c r="BF443" i="13"/>
  <c r="BE443" i="13"/>
  <c r="BD443" i="13"/>
  <c r="BC443" i="13"/>
  <c r="BH441" i="13"/>
  <c r="BG441" i="13"/>
  <c r="BF441" i="13"/>
  <c r="BE441" i="13"/>
  <c r="BD441" i="13"/>
  <c r="BC441" i="13"/>
  <c r="BK439" i="13"/>
  <c r="BK436" i="13"/>
  <c r="BJ430" i="13"/>
  <c r="BK421" i="13"/>
  <c r="BK419" i="13"/>
  <c r="BJ415" i="13"/>
  <c r="BI415" i="13"/>
  <c r="BH415" i="13"/>
  <c r="BG415" i="13"/>
  <c r="BF415" i="13"/>
  <c r="BE415" i="13"/>
  <c r="BD415" i="13"/>
  <c r="BC415" i="13"/>
  <c r="BI411" i="13"/>
  <c r="BH409" i="13"/>
  <c r="BG409" i="13"/>
  <c r="BF409" i="13"/>
  <c r="BE409" i="13"/>
  <c r="BD409" i="13"/>
  <c r="BC409" i="13"/>
  <c r="BK408" i="13"/>
  <c r="BJ408" i="13"/>
  <c r="BI408" i="13"/>
  <c r="BH408" i="13"/>
  <c r="BG408" i="13"/>
  <c r="BF408" i="13"/>
  <c r="BE408" i="13"/>
  <c r="BD408" i="13"/>
  <c r="BC408" i="13"/>
  <c r="BJ407" i="13"/>
  <c r="BI407" i="13"/>
  <c r="BH407" i="13"/>
  <c r="BG407" i="13"/>
  <c r="BF407" i="13"/>
  <c r="BE407" i="13"/>
  <c r="BD407" i="13"/>
  <c r="BC407" i="13"/>
  <c r="BI406" i="13"/>
  <c r="BH406" i="13"/>
  <c r="BG406" i="13"/>
  <c r="BF406" i="13"/>
  <c r="BE406" i="13"/>
  <c r="BD406" i="13"/>
  <c r="BC406" i="13"/>
  <c r="BG389" i="13"/>
  <c r="BF389" i="13"/>
  <c r="BE389" i="13"/>
  <c r="BD389" i="13"/>
  <c r="BC389" i="13"/>
  <c r="BI366" i="13"/>
  <c r="BA301" i="13"/>
  <c r="BB301" i="13"/>
  <c r="BA285" i="13"/>
  <c r="AZ285" i="13"/>
  <c r="AX285" i="13"/>
  <c r="BB285" i="13"/>
  <c r="BA269" i="13"/>
  <c r="BB269" i="13"/>
  <c r="BA246" i="13"/>
  <c r="BB246" i="13"/>
  <c r="BI515" i="13"/>
  <c r="BH515" i="13"/>
  <c r="BI507" i="13"/>
  <c r="BH507" i="13"/>
  <c r="BG507" i="13"/>
  <c r="BF507" i="13"/>
  <c r="BE507" i="13"/>
  <c r="BD507" i="13"/>
  <c r="BC507" i="13"/>
  <c r="BI483" i="13"/>
  <c r="BH483" i="13"/>
  <c r="BG483" i="13"/>
  <c r="BF483" i="13"/>
  <c r="BE483" i="13"/>
  <c r="BD483" i="13"/>
  <c r="BC483" i="13"/>
  <c r="BI475" i="13"/>
  <c r="BH475" i="13"/>
  <c r="BG475" i="13"/>
  <c r="BF475" i="13"/>
  <c r="BE475" i="13"/>
  <c r="BD475" i="13"/>
  <c r="BC475" i="13"/>
  <c r="BJ460" i="13"/>
  <c r="BI459" i="13"/>
  <c r="BH459" i="13"/>
  <c r="BJ452" i="13"/>
  <c r="BI452" i="13"/>
  <c r="BH452" i="13"/>
  <c r="BG452" i="13"/>
  <c r="BF452" i="13"/>
  <c r="BE452" i="13"/>
  <c r="BD452" i="13"/>
  <c r="BC452" i="13"/>
  <c r="BI451" i="13"/>
  <c r="BH451" i="13"/>
  <c r="BG451" i="13"/>
  <c r="BF451" i="13"/>
  <c r="BE451" i="13"/>
  <c r="BD451" i="13"/>
  <c r="BC451" i="13"/>
  <c r="BJ444" i="13"/>
  <c r="BJ439" i="13"/>
  <c r="BI439" i="13"/>
  <c r="BH439" i="13"/>
  <c r="BG439" i="13"/>
  <c r="BF439" i="13"/>
  <c r="BE439" i="13"/>
  <c r="BD439" i="13"/>
  <c r="BC439" i="13"/>
  <c r="BJ436" i="13"/>
  <c r="BJ423" i="13"/>
  <c r="BI423" i="13"/>
  <c r="BH423" i="13"/>
  <c r="BG423" i="13"/>
  <c r="BF423" i="13"/>
  <c r="BE423" i="13"/>
  <c r="BD423" i="13"/>
  <c r="BC423" i="13"/>
  <c r="BJ421" i="13"/>
  <c r="BI421" i="13"/>
  <c r="BH421" i="13"/>
  <c r="BG421" i="13"/>
  <c r="BF421" i="13"/>
  <c r="BE421" i="13"/>
  <c r="BD421" i="13"/>
  <c r="BC421" i="13"/>
  <c r="BH411" i="13"/>
  <c r="BG411" i="13"/>
  <c r="BF411" i="13"/>
  <c r="BE411" i="13"/>
  <c r="BD411" i="13"/>
  <c r="BC411" i="13"/>
  <c r="BK395" i="13"/>
  <c r="BJ395" i="13"/>
  <c r="BI395" i="13"/>
  <c r="BH395" i="13"/>
  <c r="BG395" i="13"/>
  <c r="BF395" i="13"/>
  <c r="BE395" i="13"/>
  <c r="BD395" i="13"/>
  <c r="BC395" i="13"/>
  <c r="BK383" i="13"/>
  <c r="BJ383" i="13"/>
  <c r="BI383" i="13"/>
  <c r="BH383" i="13"/>
  <c r="BG383" i="13"/>
  <c r="BF383" i="13"/>
  <c r="BE383" i="13"/>
  <c r="BD383" i="13"/>
  <c r="BC383" i="13"/>
  <c r="BJ351" i="13"/>
  <c r="BJ319" i="13"/>
  <c r="BJ303" i="13"/>
  <c r="BI303" i="13"/>
  <c r="BH303" i="13"/>
  <c r="BG303" i="13"/>
  <c r="BF303" i="13"/>
  <c r="BE303" i="13"/>
  <c r="BD303" i="13"/>
  <c r="BC303" i="13"/>
  <c r="BJ287" i="13"/>
  <c r="BA262" i="13"/>
  <c r="BB262" i="13"/>
  <c r="BA222" i="13"/>
  <c r="BB222" i="13"/>
  <c r="BB213" i="13"/>
  <c r="BA213" i="13"/>
  <c r="AZ213" i="13"/>
  <c r="AX213" i="13"/>
  <c r="BI460" i="13"/>
  <c r="BH460" i="13"/>
  <c r="BG460" i="13"/>
  <c r="BF460" i="13"/>
  <c r="BE460" i="13"/>
  <c r="BD460" i="13"/>
  <c r="BC460" i="13"/>
  <c r="BI444" i="13"/>
  <c r="BH444" i="13"/>
  <c r="BI436" i="13"/>
  <c r="BH436" i="13"/>
  <c r="BG436" i="13"/>
  <c r="BF436" i="13"/>
  <c r="BE436" i="13"/>
  <c r="BD436" i="13"/>
  <c r="BC436" i="13"/>
  <c r="BG380" i="13"/>
  <c r="BF380" i="13"/>
  <c r="BE380" i="13"/>
  <c r="BD380" i="13"/>
  <c r="BC380" i="13"/>
  <c r="BA354" i="13"/>
  <c r="BB354" i="13"/>
  <c r="BA341" i="13"/>
  <c r="BB341" i="13"/>
  <c r="BA325" i="13"/>
  <c r="AZ325" i="13"/>
  <c r="AX325" i="13"/>
  <c r="BB325" i="13"/>
  <c r="BA322" i="13"/>
  <c r="BB322" i="13"/>
  <c r="BA309" i="13"/>
  <c r="BB309" i="13"/>
  <c r="BA306" i="13"/>
  <c r="BB306" i="13"/>
  <c r="BA290" i="13"/>
  <c r="AZ290" i="13"/>
  <c r="AX290" i="13"/>
  <c r="BB290" i="13"/>
  <c r="BA274" i="13"/>
  <c r="BB274" i="13"/>
  <c r="BI565" i="13"/>
  <c r="BH565" i="13"/>
  <c r="BG565" i="13"/>
  <c r="BF565" i="13"/>
  <c r="BE565" i="13"/>
  <c r="BD565" i="13"/>
  <c r="BC565" i="13"/>
  <c r="BI557" i="13"/>
  <c r="BH557" i="13"/>
  <c r="BG557" i="13"/>
  <c r="BF557" i="13"/>
  <c r="BE557" i="13"/>
  <c r="BD557" i="13"/>
  <c r="BC557" i="13"/>
  <c r="BE553" i="13"/>
  <c r="BD553" i="13"/>
  <c r="BC553" i="13"/>
  <c r="BI549" i="13"/>
  <c r="BH549" i="13"/>
  <c r="BG549" i="13"/>
  <c r="BF549" i="13"/>
  <c r="BE549" i="13"/>
  <c r="BD549" i="13"/>
  <c r="BC549" i="13"/>
  <c r="BE545" i="13"/>
  <c r="BD545" i="13"/>
  <c r="BC545" i="13"/>
  <c r="BJ542" i="13"/>
  <c r="BI542" i="13"/>
  <c r="BH542" i="13"/>
  <c r="BG542" i="13"/>
  <c r="BF542" i="13"/>
  <c r="BE542" i="13"/>
  <c r="BD542" i="13"/>
  <c r="BC542" i="13"/>
  <c r="BI541" i="13"/>
  <c r="BH541" i="13"/>
  <c r="BG541" i="13"/>
  <c r="BF541" i="13"/>
  <c r="BE541" i="13"/>
  <c r="BD541" i="13"/>
  <c r="BC541" i="13"/>
  <c r="BE537" i="13"/>
  <c r="BD537" i="13"/>
  <c r="BC537" i="13"/>
  <c r="BJ534" i="13"/>
  <c r="BI533" i="13"/>
  <c r="BH533" i="13"/>
  <c r="BG533" i="13"/>
  <c r="BF533" i="13"/>
  <c r="BE533" i="13"/>
  <c r="BD533" i="13"/>
  <c r="BC533" i="13"/>
  <c r="BG531" i="13"/>
  <c r="BJ526" i="13"/>
  <c r="BI526" i="13"/>
  <c r="BH526" i="13"/>
  <c r="BG526" i="13"/>
  <c r="BF526" i="13"/>
  <c r="BE526" i="13"/>
  <c r="BD526" i="13"/>
  <c r="BC526" i="13"/>
  <c r="BI525" i="13"/>
  <c r="BH525" i="13"/>
  <c r="BG525" i="13"/>
  <c r="BF525" i="13"/>
  <c r="BE525" i="13"/>
  <c r="BD525" i="13"/>
  <c r="BC525" i="13"/>
  <c r="BJ518" i="13"/>
  <c r="BI517" i="13"/>
  <c r="BH517" i="13"/>
  <c r="BG517" i="13"/>
  <c r="BF517" i="13"/>
  <c r="BE517" i="13"/>
  <c r="BD517" i="13"/>
  <c r="BC517" i="13"/>
  <c r="BG515" i="13"/>
  <c r="BJ510" i="13"/>
  <c r="BI510" i="13"/>
  <c r="BH510" i="13"/>
  <c r="BG510" i="13"/>
  <c r="BF510" i="13"/>
  <c r="BE510" i="13"/>
  <c r="BD510" i="13"/>
  <c r="BC510" i="13"/>
  <c r="BI509" i="13"/>
  <c r="BH509" i="13"/>
  <c r="BG509" i="13"/>
  <c r="BF509" i="13"/>
  <c r="BE509" i="13"/>
  <c r="BD509" i="13"/>
  <c r="BC509" i="13"/>
  <c r="BE505" i="13"/>
  <c r="BD505" i="13"/>
  <c r="BC505" i="13"/>
  <c r="BJ502" i="13"/>
  <c r="BI502" i="13"/>
  <c r="BH502" i="13"/>
  <c r="BG502" i="13"/>
  <c r="BF502" i="13"/>
  <c r="BE502" i="13"/>
  <c r="BD502" i="13"/>
  <c r="BC502" i="13"/>
  <c r="BI501" i="13"/>
  <c r="BH501" i="13"/>
  <c r="BG501" i="13"/>
  <c r="BF501" i="13"/>
  <c r="BE501" i="13"/>
  <c r="BD501" i="13"/>
  <c r="BC501" i="13"/>
  <c r="BG499" i="13"/>
  <c r="BJ494" i="13"/>
  <c r="BI494" i="13"/>
  <c r="BH494" i="13"/>
  <c r="BG494" i="13"/>
  <c r="BF494" i="13"/>
  <c r="BE494" i="13"/>
  <c r="BD494" i="13"/>
  <c r="BC494" i="13"/>
  <c r="BI493" i="13"/>
  <c r="BH493" i="13"/>
  <c r="BG493" i="13"/>
  <c r="BF493" i="13"/>
  <c r="BE493" i="13"/>
  <c r="BD493" i="13"/>
  <c r="BC493" i="13"/>
  <c r="BK487" i="13"/>
  <c r="BJ486" i="13"/>
  <c r="BI486" i="13"/>
  <c r="BH486" i="13"/>
  <c r="BG486" i="13"/>
  <c r="BF486" i="13"/>
  <c r="BE486" i="13"/>
  <c r="BD486" i="13"/>
  <c r="BC486" i="13"/>
  <c r="BI485" i="13"/>
  <c r="BH485" i="13"/>
  <c r="BG485" i="13"/>
  <c r="BF485" i="13"/>
  <c r="BE485" i="13"/>
  <c r="BD485" i="13"/>
  <c r="BC485" i="13"/>
  <c r="BK479" i="13"/>
  <c r="BJ478" i="13"/>
  <c r="BI477" i="13"/>
  <c r="BH477" i="13"/>
  <c r="BE473" i="13"/>
  <c r="BD473" i="13"/>
  <c r="BC473" i="13"/>
  <c r="BK471" i="13"/>
  <c r="BJ471" i="13"/>
  <c r="BJ470" i="13"/>
  <c r="BI469" i="13"/>
  <c r="BH469" i="13"/>
  <c r="BG469" i="13"/>
  <c r="BF469" i="13"/>
  <c r="BE469" i="13"/>
  <c r="BD469" i="13"/>
  <c r="BC469" i="13"/>
  <c r="BG467" i="13"/>
  <c r="BK463" i="13"/>
  <c r="BJ463" i="13"/>
  <c r="BJ462" i="13"/>
  <c r="BI461" i="13"/>
  <c r="BH461" i="13"/>
  <c r="BG461" i="13"/>
  <c r="BF461" i="13"/>
  <c r="BE461" i="13"/>
  <c r="BD461" i="13"/>
  <c r="BC461" i="13"/>
  <c r="BG459" i="13"/>
  <c r="BF459" i="13"/>
  <c r="BE459" i="13"/>
  <c r="BD459" i="13"/>
  <c r="BC459" i="13"/>
  <c r="BE457" i="13"/>
  <c r="BD457" i="13"/>
  <c r="BC457" i="13"/>
  <c r="BK455" i="13"/>
  <c r="BJ455" i="13"/>
  <c r="BJ454" i="13"/>
  <c r="BI453" i="13"/>
  <c r="BH453" i="13"/>
  <c r="BG453" i="13"/>
  <c r="BF453" i="13"/>
  <c r="BE453" i="13"/>
  <c r="BD453" i="13"/>
  <c r="BC453" i="13"/>
  <c r="BK447" i="13"/>
  <c r="BJ447" i="13"/>
  <c r="BJ446" i="13"/>
  <c r="BI446" i="13"/>
  <c r="BH446" i="13"/>
  <c r="BG446" i="13"/>
  <c r="BF446" i="13"/>
  <c r="BE446" i="13"/>
  <c r="BD446" i="13"/>
  <c r="BC446" i="13"/>
  <c r="BI445" i="13"/>
  <c r="BH445" i="13"/>
  <c r="BG445" i="13"/>
  <c r="BF445" i="13"/>
  <c r="BE445" i="13"/>
  <c r="BD445" i="13"/>
  <c r="BC445" i="13"/>
  <c r="BK440" i="13"/>
  <c r="BJ440" i="13"/>
  <c r="BI440" i="13"/>
  <c r="BH440" i="13"/>
  <c r="BG440" i="13"/>
  <c r="BF440" i="13"/>
  <c r="BE440" i="13"/>
  <c r="BD440" i="13"/>
  <c r="BC440" i="13"/>
  <c r="BJ437" i="13"/>
  <c r="BI437" i="13"/>
  <c r="BH437" i="13"/>
  <c r="BG437" i="13"/>
  <c r="BF437" i="13"/>
  <c r="BE437" i="13"/>
  <c r="BD437" i="13"/>
  <c r="BC437" i="13"/>
  <c r="BH433" i="13"/>
  <c r="BG433" i="13"/>
  <c r="BK431" i="13"/>
  <c r="BJ429" i="13"/>
  <c r="BI429" i="13"/>
  <c r="BH429" i="13"/>
  <c r="BG429" i="13"/>
  <c r="BF429" i="13"/>
  <c r="BE429" i="13"/>
  <c r="BD429" i="13"/>
  <c r="BC429" i="13"/>
  <c r="BJ427" i="13"/>
  <c r="BI427" i="13"/>
  <c r="BG420" i="13"/>
  <c r="BF420" i="13"/>
  <c r="BE420" i="13"/>
  <c r="BD420" i="13"/>
  <c r="BC420" i="13"/>
  <c r="BJ414" i="13"/>
  <c r="BI414" i="13"/>
  <c r="BH414" i="13"/>
  <c r="BG414" i="13"/>
  <c r="BF414" i="13"/>
  <c r="BE414" i="13"/>
  <c r="BD414" i="13"/>
  <c r="BC414" i="13"/>
  <c r="BG413" i="13"/>
  <c r="BF413" i="13"/>
  <c r="BE413" i="13"/>
  <c r="BD413" i="13"/>
  <c r="BC413" i="13"/>
  <c r="BK399" i="13"/>
  <c r="BJ399" i="13"/>
  <c r="BI399" i="13"/>
  <c r="BH399" i="13"/>
  <c r="BG399" i="13"/>
  <c r="BF399" i="13"/>
  <c r="BE399" i="13"/>
  <c r="BD399" i="13"/>
  <c r="BC399" i="13"/>
  <c r="AZ357" i="13"/>
  <c r="AX357" i="13"/>
  <c r="BA338" i="13"/>
  <c r="BB338" i="13"/>
  <c r="BA261" i="13"/>
  <c r="AZ261" i="13"/>
  <c r="AX261" i="13"/>
  <c r="BB261" i="13"/>
  <c r="BI534" i="13"/>
  <c r="BH534" i="13"/>
  <c r="BG534" i="13"/>
  <c r="BF534" i="13"/>
  <c r="BE534" i="13"/>
  <c r="BD534" i="13"/>
  <c r="BC534" i="13"/>
  <c r="BF531" i="13"/>
  <c r="BE531" i="13"/>
  <c r="BD531" i="13"/>
  <c r="BC531" i="13"/>
  <c r="BI518" i="13"/>
  <c r="BH518" i="13"/>
  <c r="BG518" i="13"/>
  <c r="BF518" i="13"/>
  <c r="BE518" i="13"/>
  <c r="BD518" i="13"/>
  <c r="BC518" i="13"/>
  <c r="BF515" i="13"/>
  <c r="BE515" i="13"/>
  <c r="BD515" i="13"/>
  <c r="BC515" i="13"/>
  <c r="BF499" i="13"/>
  <c r="BE499" i="13"/>
  <c r="BD499" i="13"/>
  <c r="BC499" i="13"/>
  <c r="BJ487" i="13"/>
  <c r="BI487" i="13"/>
  <c r="BH487" i="13"/>
  <c r="BG487" i="13"/>
  <c r="BF487" i="13"/>
  <c r="BE487" i="13"/>
  <c r="BD487" i="13"/>
  <c r="BC487" i="13"/>
  <c r="BJ479" i="13"/>
  <c r="BI478" i="13"/>
  <c r="BH478" i="13"/>
  <c r="BG478" i="13"/>
  <c r="BF478" i="13"/>
  <c r="BE478" i="13"/>
  <c r="BD478" i="13"/>
  <c r="BC478" i="13"/>
  <c r="BI470" i="13"/>
  <c r="BH470" i="13"/>
  <c r="BG470" i="13"/>
  <c r="BF470" i="13"/>
  <c r="BE470" i="13"/>
  <c r="BD470" i="13"/>
  <c r="BC470" i="13"/>
  <c r="BF467" i="13"/>
  <c r="BE467" i="13"/>
  <c r="BD467" i="13"/>
  <c r="BC467" i="13"/>
  <c r="BI462" i="13"/>
  <c r="BH462" i="13"/>
  <c r="BG462" i="13"/>
  <c r="BF462" i="13"/>
  <c r="BE462" i="13"/>
  <c r="BD462" i="13"/>
  <c r="BC462" i="13"/>
  <c r="BI454" i="13"/>
  <c r="BH454" i="13"/>
  <c r="BG454" i="13"/>
  <c r="BF454" i="13"/>
  <c r="BE454" i="13"/>
  <c r="BD454" i="13"/>
  <c r="BC454" i="13"/>
  <c r="BG444" i="13"/>
  <c r="BE435" i="13"/>
  <c r="BD435" i="13"/>
  <c r="BC435" i="13"/>
  <c r="BJ431" i="13"/>
  <c r="BI431" i="13"/>
  <c r="BH431" i="13"/>
  <c r="BG431" i="13"/>
  <c r="BF431" i="13"/>
  <c r="BE431" i="13"/>
  <c r="BD431" i="13"/>
  <c r="BC431" i="13"/>
  <c r="BJ387" i="13"/>
  <c r="BI387" i="13"/>
  <c r="BH387" i="13"/>
  <c r="BG387" i="13"/>
  <c r="BF387" i="13"/>
  <c r="BE387" i="13"/>
  <c r="BD387" i="13"/>
  <c r="BC387" i="13"/>
  <c r="BK387" i="13"/>
  <c r="BA370" i="13"/>
  <c r="BB370" i="13"/>
  <c r="BG365" i="13"/>
  <c r="BF365" i="13"/>
  <c r="BE365" i="13"/>
  <c r="BD365" i="13"/>
  <c r="BC365" i="13"/>
  <c r="BK359" i="13"/>
  <c r="BJ359" i="13"/>
  <c r="BI359" i="13"/>
  <c r="BH359" i="13"/>
  <c r="BG359" i="13"/>
  <c r="BF359" i="13"/>
  <c r="BE359" i="13"/>
  <c r="BD359" i="13"/>
  <c r="BC359" i="13"/>
  <c r="BH353" i="13"/>
  <c r="BG353" i="13"/>
  <c r="BF353" i="13"/>
  <c r="BE353" i="13"/>
  <c r="BD353" i="13"/>
  <c r="BC353" i="13"/>
  <c r="BA293" i="13"/>
  <c r="BB293" i="13"/>
  <c r="BA277" i="13"/>
  <c r="BB277" i="13"/>
  <c r="BA254" i="13"/>
  <c r="AZ254" i="13"/>
  <c r="AX254" i="13"/>
  <c r="BB254" i="13"/>
  <c r="BA245" i="13"/>
  <c r="BB245" i="13"/>
  <c r="BB221" i="13"/>
  <c r="BA221" i="13"/>
  <c r="BI479" i="13"/>
  <c r="BH479" i="13"/>
  <c r="BG479" i="13"/>
  <c r="BF479" i="13"/>
  <c r="BE479" i="13"/>
  <c r="BD479" i="13"/>
  <c r="BC479" i="13"/>
  <c r="BI471" i="13"/>
  <c r="BH471" i="13"/>
  <c r="BG471" i="13"/>
  <c r="BF471" i="13"/>
  <c r="BE471" i="13"/>
  <c r="BD471" i="13"/>
  <c r="BC471" i="13"/>
  <c r="BI463" i="13"/>
  <c r="BH463" i="13"/>
  <c r="BG463" i="13"/>
  <c r="BF463" i="13"/>
  <c r="BE463" i="13"/>
  <c r="BD463" i="13"/>
  <c r="BC463" i="13"/>
  <c r="BI455" i="13"/>
  <c r="BH455" i="13"/>
  <c r="BG455" i="13"/>
  <c r="BF455" i="13"/>
  <c r="BE455" i="13"/>
  <c r="BD455" i="13"/>
  <c r="BC455" i="13"/>
  <c r="BI447" i="13"/>
  <c r="BH447" i="13"/>
  <c r="BG447" i="13"/>
  <c r="BF447" i="13"/>
  <c r="BE447" i="13"/>
  <c r="BD447" i="13"/>
  <c r="BC447" i="13"/>
  <c r="BF444" i="13"/>
  <c r="BE444" i="13"/>
  <c r="BD444" i="13"/>
  <c r="BC444" i="13"/>
  <c r="BK438" i="13"/>
  <c r="BJ438" i="13"/>
  <c r="BI438" i="13"/>
  <c r="BH438" i="13"/>
  <c r="BG438" i="13"/>
  <c r="BF438" i="13"/>
  <c r="BE438" i="13"/>
  <c r="BD438" i="13"/>
  <c r="BC438" i="13"/>
  <c r="BK435" i="13"/>
  <c r="BJ435" i="13"/>
  <c r="BI435" i="13"/>
  <c r="BF433" i="13"/>
  <c r="BE433" i="13"/>
  <c r="BD433" i="13"/>
  <c r="BC433" i="13"/>
  <c r="BJ432" i="13"/>
  <c r="BI432" i="13"/>
  <c r="BH432" i="13"/>
  <c r="BG432" i="13"/>
  <c r="BF432" i="13"/>
  <c r="BE432" i="13"/>
  <c r="BD432" i="13"/>
  <c r="BC432" i="13"/>
  <c r="BG428" i="13"/>
  <c r="BF428" i="13"/>
  <c r="BE428" i="13"/>
  <c r="BD428" i="13"/>
  <c r="BC428" i="13"/>
  <c r="BH427" i="13"/>
  <c r="BG427" i="13"/>
  <c r="BF427" i="13"/>
  <c r="BE427" i="13"/>
  <c r="BD427" i="13"/>
  <c r="BC427" i="13"/>
  <c r="BK422" i="13"/>
  <c r="BJ422" i="13"/>
  <c r="BI422" i="13"/>
  <c r="BH422" i="13"/>
  <c r="BG422" i="13"/>
  <c r="BF422" i="13"/>
  <c r="BE422" i="13"/>
  <c r="BD422" i="13"/>
  <c r="BC422" i="13"/>
  <c r="BJ420" i="13"/>
  <c r="BI420" i="13"/>
  <c r="BH420" i="13"/>
  <c r="BG397" i="13"/>
  <c r="BF397" i="13"/>
  <c r="BE397" i="13"/>
  <c r="BD397" i="13"/>
  <c r="BC397" i="13"/>
  <c r="BG373" i="13"/>
  <c r="BF373" i="13"/>
  <c r="BE373" i="13"/>
  <c r="BD373" i="13"/>
  <c r="BC373" i="13"/>
  <c r="BJ367" i="13"/>
  <c r="BK367" i="13"/>
  <c r="BI367" i="13"/>
  <c r="BH367" i="13"/>
  <c r="BG367" i="13"/>
  <c r="BF367" i="13"/>
  <c r="BE367" i="13"/>
  <c r="BD367" i="13"/>
  <c r="BC367" i="13"/>
  <c r="BH361" i="13"/>
  <c r="BG361" i="13"/>
  <c r="BF361" i="13"/>
  <c r="BE361" i="13"/>
  <c r="BD361" i="13"/>
  <c r="BC361" i="13"/>
  <c r="BH321" i="13"/>
  <c r="BG321" i="13"/>
  <c r="BF321" i="13"/>
  <c r="BE321" i="13"/>
  <c r="BD321" i="13"/>
  <c r="BC321" i="13"/>
  <c r="BH289" i="13"/>
  <c r="BG289" i="13"/>
  <c r="BF289" i="13"/>
  <c r="BE289" i="13"/>
  <c r="BD289" i="13"/>
  <c r="BC289" i="13"/>
  <c r="BH273" i="13"/>
  <c r="BG273" i="13"/>
  <c r="BF273" i="13"/>
  <c r="BE273" i="13"/>
  <c r="BD273" i="13"/>
  <c r="BC273" i="13"/>
  <c r="BA238" i="13"/>
  <c r="AZ238" i="13"/>
  <c r="AX238" i="13"/>
  <c r="BB238" i="13"/>
  <c r="BI430" i="13"/>
  <c r="BH430" i="13"/>
  <c r="BG430" i="13"/>
  <c r="BF430" i="13"/>
  <c r="BE430" i="13"/>
  <c r="BD430" i="13"/>
  <c r="BC430" i="13"/>
  <c r="BK424" i="13"/>
  <c r="BJ424" i="13"/>
  <c r="BI424" i="13"/>
  <c r="BH424" i="13"/>
  <c r="BG424" i="13"/>
  <c r="BF424" i="13"/>
  <c r="BE424" i="13"/>
  <c r="BD424" i="13"/>
  <c r="BC424" i="13"/>
  <c r="BK416" i="13"/>
  <c r="BJ416" i="13"/>
  <c r="BI416" i="13"/>
  <c r="BH416" i="13"/>
  <c r="BG416" i="13"/>
  <c r="BF416" i="13"/>
  <c r="BE416" i="13"/>
  <c r="BD416" i="13"/>
  <c r="BC416" i="13"/>
  <c r="BK412" i="13"/>
  <c r="BJ412" i="13"/>
  <c r="BI412" i="13"/>
  <c r="BH412" i="13"/>
  <c r="BG412" i="13"/>
  <c r="BF412" i="13"/>
  <c r="BE412" i="13"/>
  <c r="BD412" i="13"/>
  <c r="BC412" i="13"/>
  <c r="BK403" i="13"/>
  <c r="BJ403" i="13"/>
  <c r="BI403" i="13"/>
  <c r="BH403" i="13"/>
  <c r="BG403" i="13"/>
  <c r="BF403" i="13"/>
  <c r="BE403" i="13"/>
  <c r="BD403" i="13"/>
  <c r="BC403" i="13"/>
  <c r="BJ391" i="13"/>
  <c r="BI391" i="13"/>
  <c r="BH391" i="13"/>
  <c r="BG391" i="13"/>
  <c r="BF391" i="13"/>
  <c r="BE391" i="13"/>
  <c r="BD391" i="13"/>
  <c r="BC391" i="13"/>
  <c r="BK391" i="13"/>
  <c r="BI382" i="13"/>
  <c r="BH382" i="13"/>
  <c r="BG382" i="13"/>
  <c r="BF382" i="13"/>
  <c r="BE382" i="13"/>
  <c r="BD382" i="13"/>
  <c r="BC382" i="13"/>
  <c r="AZ381" i="13"/>
  <c r="AX381" i="13"/>
  <c r="BK375" i="13"/>
  <c r="BJ375" i="13"/>
  <c r="BI375" i="13"/>
  <c r="BH375" i="13"/>
  <c r="BG375" i="13"/>
  <c r="BF375" i="13"/>
  <c r="BE375" i="13"/>
  <c r="BD375" i="13"/>
  <c r="BC375" i="13"/>
  <c r="BA349" i="13"/>
  <c r="AZ349" i="13"/>
  <c r="AX349" i="13"/>
  <c r="BB349" i="13"/>
  <c r="BA333" i="13"/>
  <c r="BB333" i="13"/>
  <c r="BI330" i="13"/>
  <c r="BH330" i="13"/>
  <c r="BG330" i="13"/>
  <c r="BF330" i="13"/>
  <c r="BE330" i="13"/>
  <c r="BD330" i="13"/>
  <c r="BC330" i="13"/>
  <c r="BG324" i="13"/>
  <c r="BA317" i="13"/>
  <c r="BB317" i="13"/>
  <c r="BI314" i="13"/>
  <c r="BH314" i="13"/>
  <c r="BG314" i="13"/>
  <c r="BF314" i="13"/>
  <c r="BE314" i="13"/>
  <c r="BD314" i="13"/>
  <c r="BC314" i="13"/>
  <c r="BI298" i="13"/>
  <c r="BH298" i="13"/>
  <c r="BG298" i="13"/>
  <c r="BF298" i="13"/>
  <c r="BE298" i="13"/>
  <c r="BD298" i="13"/>
  <c r="BC298" i="13"/>
  <c r="BG292" i="13"/>
  <c r="BI282" i="13"/>
  <c r="BH282" i="13"/>
  <c r="BG282" i="13"/>
  <c r="BF282" i="13"/>
  <c r="BE282" i="13"/>
  <c r="BD282" i="13"/>
  <c r="BC282" i="13"/>
  <c r="BA253" i="13"/>
  <c r="AZ253" i="13"/>
  <c r="AX253" i="13"/>
  <c r="BB253" i="13"/>
  <c r="BB229" i="13"/>
  <c r="BA229" i="13"/>
  <c r="AZ229" i="13"/>
  <c r="AX229" i="13"/>
  <c r="BK417" i="13"/>
  <c r="BJ417" i="13"/>
  <c r="BI417" i="13"/>
  <c r="BH417" i="13"/>
  <c r="BG417" i="13"/>
  <c r="BF417" i="13"/>
  <c r="BE417" i="13"/>
  <c r="BD417" i="13"/>
  <c r="BC417" i="13"/>
  <c r="BK409" i="13"/>
  <c r="BJ409" i="13"/>
  <c r="BI409" i="13"/>
  <c r="BK401" i="13"/>
  <c r="BJ401" i="13"/>
  <c r="BI401" i="13"/>
  <c r="BH401" i="13"/>
  <c r="BG401" i="13"/>
  <c r="BF401" i="13"/>
  <c r="BE401" i="13"/>
  <c r="BD401" i="13"/>
  <c r="BC401" i="13"/>
  <c r="BJ400" i="13"/>
  <c r="BI400" i="13"/>
  <c r="BK393" i="13"/>
  <c r="BJ393" i="13"/>
  <c r="BI393" i="13"/>
  <c r="BH393" i="13"/>
  <c r="BG393" i="13"/>
  <c r="BF393" i="13"/>
  <c r="BE393" i="13"/>
  <c r="BD393" i="13"/>
  <c r="BC393" i="13"/>
  <c r="BJ392" i="13"/>
  <c r="BI392" i="13"/>
  <c r="BK385" i="13"/>
  <c r="BJ385" i="13"/>
  <c r="BI385" i="13"/>
  <c r="BH385" i="13"/>
  <c r="BG385" i="13"/>
  <c r="BF385" i="13"/>
  <c r="BE385" i="13"/>
  <c r="BD385" i="13"/>
  <c r="BC385" i="13"/>
  <c r="BJ384" i="13"/>
  <c r="BI384" i="13"/>
  <c r="BK377" i="13"/>
  <c r="BJ377" i="13"/>
  <c r="BI377" i="13"/>
  <c r="BH377" i="13"/>
  <c r="BG377" i="13"/>
  <c r="BF377" i="13"/>
  <c r="BE377" i="13"/>
  <c r="BD377" i="13"/>
  <c r="BC377" i="13"/>
  <c r="BJ376" i="13"/>
  <c r="BI376" i="13"/>
  <c r="BH376" i="13"/>
  <c r="BK369" i="13"/>
  <c r="BJ369" i="13"/>
  <c r="BI369" i="13"/>
  <c r="BH369" i="13"/>
  <c r="BG369" i="13"/>
  <c r="BF369" i="13"/>
  <c r="BE369" i="13"/>
  <c r="BD369" i="13"/>
  <c r="BC369" i="13"/>
  <c r="BJ368" i="13"/>
  <c r="BI368" i="13"/>
  <c r="BH366" i="13"/>
  <c r="BG366" i="13"/>
  <c r="BF366" i="13"/>
  <c r="BK361" i="13"/>
  <c r="BJ361" i="13"/>
  <c r="BI361" i="13"/>
  <c r="BJ360" i="13"/>
  <c r="BI360" i="13"/>
  <c r="BK353" i="13"/>
  <c r="BJ353" i="13"/>
  <c r="BI353" i="13"/>
  <c r="BJ352" i="13"/>
  <c r="BI352" i="13"/>
  <c r="BH352" i="13"/>
  <c r="BG352" i="13"/>
  <c r="BF352" i="13"/>
  <c r="BE352" i="13"/>
  <c r="BD352" i="13"/>
  <c r="BC352" i="13"/>
  <c r="BI351" i="13"/>
  <c r="BH351" i="13"/>
  <c r="BG351" i="13"/>
  <c r="BF351" i="13"/>
  <c r="BE351" i="13"/>
  <c r="BD351" i="13"/>
  <c r="BC351" i="13"/>
  <c r="BK345" i="13"/>
  <c r="BJ345" i="13"/>
  <c r="BI345" i="13"/>
  <c r="BH345" i="13"/>
  <c r="BG345" i="13"/>
  <c r="BF345" i="13"/>
  <c r="BE345" i="13"/>
  <c r="BD345" i="13"/>
  <c r="BC345" i="13"/>
  <c r="BJ344" i="13"/>
  <c r="BI344" i="13"/>
  <c r="BI343" i="13"/>
  <c r="BK337" i="13"/>
  <c r="BJ337" i="13"/>
  <c r="BI337" i="13"/>
  <c r="BH337" i="13"/>
  <c r="BG337" i="13"/>
  <c r="BF337" i="13"/>
  <c r="BE337" i="13"/>
  <c r="BD337" i="13"/>
  <c r="BC337" i="13"/>
  <c r="BJ336" i="13"/>
  <c r="BI336" i="13"/>
  <c r="BH336" i="13"/>
  <c r="BG336" i="13"/>
  <c r="BF336" i="13"/>
  <c r="BE336" i="13"/>
  <c r="BD336" i="13"/>
  <c r="BC336" i="13"/>
  <c r="BK329" i="13"/>
  <c r="BJ329" i="13"/>
  <c r="BI329" i="13"/>
  <c r="BH329" i="13"/>
  <c r="BG329" i="13"/>
  <c r="BF329" i="13"/>
  <c r="BE329" i="13"/>
  <c r="BD329" i="13"/>
  <c r="BC329" i="13"/>
  <c r="BJ328" i="13"/>
  <c r="BI328" i="13"/>
  <c r="BF324" i="13"/>
  <c r="BE324" i="13"/>
  <c r="BD324" i="13"/>
  <c r="BC324" i="13"/>
  <c r="BK321" i="13"/>
  <c r="BJ321" i="13"/>
  <c r="BI321" i="13"/>
  <c r="BJ320" i="13"/>
  <c r="BI320" i="13"/>
  <c r="BH320" i="13"/>
  <c r="BG320" i="13"/>
  <c r="BF320" i="13"/>
  <c r="BE320" i="13"/>
  <c r="BD320" i="13"/>
  <c r="BC320" i="13"/>
  <c r="BI319" i="13"/>
  <c r="BH319" i="13"/>
  <c r="BG319" i="13"/>
  <c r="BF319" i="13"/>
  <c r="BE319" i="13"/>
  <c r="BD319" i="13"/>
  <c r="BC319" i="13"/>
  <c r="BK313" i="13"/>
  <c r="BJ313" i="13"/>
  <c r="BI313" i="13"/>
  <c r="BH313" i="13"/>
  <c r="BG313" i="13"/>
  <c r="BF313" i="13"/>
  <c r="BE313" i="13"/>
  <c r="BD313" i="13"/>
  <c r="BC313" i="13"/>
  <c r="BJ312" i="13"/>
  <c r="BI312" i="13"/>
  <c r="BI311" i="13"/>
  <c r="BH311" i="13"/>
  <c r="BG311" i="13"/>
  <c r="BF311" i="13"/>
  <c r="BE311" i="13"/>
  <c r="BD311" i="13"/>
  <c r="BC311" i="13"/>
  <c r="BH310" i="13"/>
  <c r="BG310" i="13"/>
  <c r="BK305" i="13"/>
  <c r="BJ305" i="13"/>
  <c r="BI305" i="13"/>
  <c r="BH305" i="13"/>
  <c r="BG305" i="13"/>
  <c r="BF305" i="13"/>
  <c r="BE305" i="13"/>
  <c r="BD305" i="13"/>
  <c r="BC305" i="13"/>
  <c r="BJ304" i="13"/>
  <c r="BI304" i="13"/>
  <c r="BH304" i="13"/>
  <c r="BG304" i="13"/>
  <c r="BF304" i="13"/>
  <c r="BE304" i="13"/>
  <c r="BD304" i="13"/>
  <c r="BC304" i="13"/>
  <c r="BF300" i="13"/>
  <c r="BE300" i="13"/>
  <c r="BD300" i="13"/>
  <c r="BC300" i="13"/>
  <c r="BK297" i="13"/>
  <c r="BJ297" i="13"/>
  <c r="BI297" i="13"/>
  <c r="BH297" i="13"/>
  <c r="BG297" i="13"/>
  <c r="BF297" i="13"/>
  <c r="BE297" i="13"/>
  <c r="BD297" i="13"/>
  <c r="BC297" i="13"/>
  <c r="BJ296" i="13"/>
  <c r="BI296" i="13"/>
  <c r="BF292" i="13"/>
  <c r="BE292" i="13"/>
  <c r="BD292" i="13"/>
  <c r="BC292" i="13"/>
  <c r="BK289" i="13"/>
  <c r="BJ289" i="13"/>
  <c r="BI289" i="13"/>
  <c r="BJ288" i="13"/>
  <c r="BI288" i="13"/>
  <c r="BH288" i="13"/>
  <c r="BG288" i="13"/>
  <c r="BF288" i="13"/>
  <c r="BE288" i="13"/>
  <c r="BD288" i="13"/>
  <c r="BC288" i="13"/>
  <c r="BI287" i="13"/>
  <c r="BH287" i="13"/>
  <c r="BG287" i="13"/>
  <c r="BF287" i="13"/>
  <c r="BE287" i="13"/>
  <c r="BD287" i="13"/>
  <c r="BC287" i="13"/>
  <c r="BK281" i="13"/>
  <c r="BJ281" i="13"/>
  <c r="BI281" i="13"/>
  <c r="BH281" i="13"/>
  <c r="BG281" i="13"/>
  <c r="BF281" i="13"/>
  <c r="BE281" i="13"/>
  <c r="BD281" i="13"/>
  <c r="BC281" i="13"/>
  <c r="BJ280" i="13"/>
  <c r="BI280" i="13"/>
  <c r="BI279" i="13"/>
  <c r="BH279" i="13"/>
  <c r="BG279" i="13"/>
  <c r="BF279" i="13"/>
  <c r="BE279" i="13"/>
  <c r="BD279" i="13"/>
  <c r="BC279" i="13"/>
  <c r="BK273" i="13"/>
  <c r="BJ273" i="13"/>
  <c r="BI273" i="13"/>
  <c r="BJ272" i="13"/>
  <c r="BI272" i="13"/>
  <c r="BH272" i="13"/>
  <c r="BG272" i="13"/>
  <c r="BF272" i="13"/>
  <c r="BE272" i="13"/>
  <c r="BD272" i="13"/>
  <c r="BC272" i="13"/>
  <c r="BK255" i="13"/>
  <c r="BJ255" i="13"/>
  <c r="BI255" i="13"/>
  <c r="BH255" i="13"/>
  <c r="BG255" i="13"/>
  <c r="BF255" i="13"/>
  <c r="BE255" i="13"/>
  <c r="BD255" i="13"/>
  <c r="BC255" i="13"/>
  <c r="BJ248" i="13"/>
  <c r="BI248" i="13"/>
  <c r="BH248" i="13"/>
  <c r="BG248" i="13"/>
  <c r="BF248" i="13"/>
  <c r="BE248" i="13"/>
  <c r="BD248" i="13"/>
  <c r="BC248" i="13"/>
  <c r="BI235" i="13"/>
  <c r="BH235" i="13"/>
  <c r="BG235" i="13"/>
  <c r="BF235" i="13"/>
  <c r="BE235" i="13"/>
  <c r="BD235" i="13"/>
  <c r="BC235" i="13"/>
  <c r="BK234" i="13"/>
  <c r="BJ234" i="13"/>
  <c r="BI234" i="13"/>
  <c r="BH234" i="13"/>
  <c r="BG234" i="13"/>
  <c r="BF234" i="13"/>
  <c r="BE234" i="13"/>
  <c r="BD234" i="13"/>
  <c r="BC234" i="13"/>
  <c r="AT177" i="13"/>
  <c r="AS177" i="13"/>
  <c r="AR177" i="13"/>
  <c r="AQ177" i="13"/>
  <c r="AP177" i="13"/>
  <c r="AO177" i="13"/>
  <c r="AN177" i="13"/>
  <c r="AM177" i="13"/>
  <c r="AL177" i="13"/>
  <c r="AS168" i="13"/>
  <c r="AR168" i="13"/>
  <c r="AQ168" i="13"/>
  <c r="AP168" i="13"/>
  <c r="AO168" i="13"/>
  <c r="AN168" i="13"/>
  <c r="AM168" i="13"/>
  <c r="AL168" i="13"/>
  <c r="AT168" i="13"/>
  <c r="K152" i="13"/>
  <c r="BA150" i="13"/>
  <c r="AZ150" i="13"/>
  <c r="AX150" i="13"/>
  <c r="BB150" i="13"/>
  <c r="BH343" i="13"/>
  <c r="BG343" i="13"/>
  <c r="BF343" i="13"/>
  <c r="BE343" i="13"/>
  <c r="BD343" i="13"/>
  <c r="BC343" i="13"/>
  <c r="BF264" i="13"/>
  <c r="BE264" i="13"/>
  <c r="BD264" i="13"/>
  <c r="BC264" i="13"/>
  <c r="BK232" i="13"/>
  <c r="BI232" i="13"/>
  <c r="BH232" i="13"/>
  <c r="BG232" i="13"/>
  <c r="BF232" i="13"/>
  <c r="BE232" i="13"/>
  <c r="BD232" i="13"/>
  <c r="BC232" i="13"/>
  <c r="BK220" i="13"/>
  <c r="BJ220" i="13"/>
  <c r="BI220" i="13"/>
  <c r="BH220" i="13"/>
  <c r="BG220" i="13"/>
  <c r="BF220" i="13"/>
  <c r="BE220" i="13"/>
  <c r="BD220" i="13"/>
  <c r="BC220" i="13"/>
  <c r="BA189" i="13"/>
  <c r="BB189" i="13"/>
  <c r="AR178" i="13"/>
  <c r="AQ178" i="13"/>
  <c r="AP178" i="13"/>
  <c r="AO178" i="13"/>
  <c r="AN178" i="13"/>
  <c r="AM178" i="13"/>
  <c r="AL178" i="13"/>
  <c r="AT178" i="13"/>
  <c r="AS178" i="13"/>
  <c r="BA171" i="13"/>
  <c r="AZ171" i="13"/>
  <c r="AX171" i="13"/>
  <c r="BB171" i="13"/>
  <c r="AS160" i="13"/>
  <c r="AR160" i="13"/>
  <c r="AQ160" i="13"/>
  <c r="AP160" i="13"/>
  <c r="AO160" i="13"/>
  <c r="AN160" i="13"/>
  <c r="AM160" i="13"/>
  <c r="AL160" i="13"/>
  <c r="AT160" i="13"/>
  <c r="BA134" i="13"/>
  <c r="AZ134" i="13"/>
  <c r="AX134" i="13"/>
  <c r="BB134" i="13"/>
  <c r="BH400" i="13"/>
  <c r="BG400" i="13"/>
  <c r="BF400" i="13"/>
  <c r="BE400" i="13"/>
  <c r="BD400" i="13"/>
  <c r="BC400" i="13"/>
  <c r="BH392" i="13"/>
  <c r="BH384" i="13"/>
  <c r="BG384" i="13"/>
  <c r="BF384" i="13"/>
  <c r="BE384" i="13"/>
  <c r="BD384" i="13"/>
  <c r="BC384" i="13"/>
  <c r="BK379" i="13"/>
  <c r="BK371" i="13"/>
  <c r="BJ371" i="13"/>
  <c r="BI371" i="13"/>
  <c r="BH371" i="13"/>
  <c r="BG371" i="13"/>
  <c r="BF371" i="13"/>
  <c r="BE371" i="13"/>
  <c r="BD371" i="13"/>
  <c r="BC371" i="13"/>
  <c r="BH368" i="13"/>
  <c r="BG368" i="13"/>
  <c r="BF368" i="13"/>
  <c r="BE368" i="13"/>
  <c r="BD368" i="13"/>
  <c r="BC368" i="13"/>
  <c r="BK363" i="13"/>
  <c r="BJ363" i="13"/>
  <c r="BI363" i="13"/>
  <c r="BH363" i="13"/>
  <c r="BG363" i="13"/>
  <c r="BF363" i="13"/>
  <c r="BE363" i="13"/>
  <c r="BD363" i="13"/>
  <c r="BC363" i="13"/>
  <c r="BH360" i="13"/>
  <c r="BK355" i="13"/>
  <c r="BK347" i="13"/>
  <c r="BH344" i="13"/>
  <c r="BK339" i="13"/>
  <c r="BK331" i="13"/>
  <c r="BH328" i="13"/>
  <c r="BK323" i="13"/>
  <c r="BK315" i="13"/>
  <c r="BH312" i="13"/>
  <c r="BF310" i="13"/>
  <c r="BK307" i="13"/>
  <c r="BK299" i="13"/>
  <c r="BH296" i="13"/>
  <c r="BK291" i="13"/>
  <c r="BK283" i="13"/>
  <c r="BH280" i="13"/>
  <c r="BK275" i="13"/>
  <c r="BK267" i="13"/>
  <c r="BK264" i="13"/>
  <c r="BI258" i="13"/>
  <c r="BH258" i="13"/>
  <c r="BG258" i="13"/>
  <c r="BF258" i="13"/>
  <c r="BE258" i="13"/>
  <c r="BD258" i="13"/>
  <c r="BC258" i="13"/>
  <c r="BK258" i="13"/>
  <c r="BJ232" i="13"/>
  <c r="BK231" i="13"/>
  <c r="BJ231" i="13"/>
  <c r="BI231" i="13"/>
  <c r="BH231" i="13"/>
  <c r="BG231" i="13"/>
  <c r="BF231" i="13"/>
  <c r="BE231" i="13"/>
  <c r="BD231" i="13"/>
  <c r="BC231" i="13"/>
  <c r="BA198" i="13"/>
  <c r="BB198" i="13"/>
  <c r="AT179" i="13"/>
  <c r="AS179" i="13"/>
  <c r="AR179" i="13"/>
  <c r="AQ179" i="13"/>
  <c r="AP179" i="13"/>
  <c r="AO179" i="13"/>
  <c r="AN179" i="13"/>
  <c r="AM179" i="13"/>
  <c r="AL179" i="13"/>
  <c r="BA176" i="13"/>
  <c r="BB176" i="13"/>
  <c r="G169" i="13"/>
  <c r="Z169" i="13"/>
  <c r="AU169" i="13"/>
  <c r="BA163" i="13"/>
  <c r="BB163" i="13"/>
  <c r="BA155" i="13"/>
  <c r="BB155" i="13"/>
  <c r="G147" i="13"/>
  <c r="Z147" i="13"/>
  <c r="AU147" i="13"/>
  <c r="BK404" i="13"/>
  <c r="BJ404" i="13"/>
  <c r="BI404" i="13"/>
  <c r="BH404" i="13"/>
  <c r="BK396" i="13"/>
  <c r="BJ396" i="13"/>
  <c r="BI396" i="13"/>
  <c r="BH396" i="13"/>
  <c r="BG396" i="13"/>
  <c r="BF396" i="13"/>
  <c r="BE396" i="13"/>
  <c r="BD396" i="13"/>
  <c r="BC396" i="13"/>
  <c r="BG392" i="13"/>
  <c r="BF392" i="13"/>
  <c r="BE392" i="13"/>
  <c r="BD392" i="13"/>
  <c r="BC392" i="13"/>
  <c r="BK388" i="13"/>
  <c r="BJ388" i="13"/>
  <c r="BI388" i="13"/>
  <c r="BH388" i="13"/>
  <c r="BG388" i="13"/>
  <c r="BF388" i="13"/>
  <c r="BE388" i="13"/>
  <c r="BD388" i="13"/>
  <c r="BC388" i="13"/>
  <c r="BK380" i="13"/>
  <c r="BJ380" i="13"/>
  <c r="BI380" i="13"/>
  <c r="BH380" i="13"/>
  <c r="BJ379" i="13"/>
  <c r="BG376" i="13"/>
  <c r="BF376" i="13"/>
  <c r="BE376" i="13"/>
  <c r="BD376" i="13"/>
  <c r="BC376" i="13"/>
  <c r="BK372" i="13"/>
  <c r="BJ372" i="13"/>
  <c r="BI372" i="13"/>
  <c r="BH372" i="13"/>
  <c r="BG372" i="13"/>
  <c r="BF372" i="13"/>
  <c r="BE372" i="13"/>
  <c r="BD372" i="13"/>
  <c r="BC372" i="13"/>
  <c r="BE366" i="13"/>
  <c r="BD366" i="13"/>
  <c r="BC366" i="13"/>
  <c r="BK364" i="13"/>
  <c r="BJ364" i="13"/>
  <c r="BI364" i="13"/>
  <c r="BH364" i="13"/>
  <c r="BG364" i="13"/>
  <c r="BF364" i="13"/>
  <c r="BE364" i="13"/>
  <c r="BD364" i="13"/>
  <c r="BC364" i="13"/>
  <c r="BG360" i="13"/>
  <c r="BF360" i="13"/>
  <c r="BE360" i="13"/>
  <c r="BD360" i="13"/>
  <c r="BC360" i="13"/>
  <c r="BK356" i="13"/>
  <c r="BJ356" i="13"/>
  <c r="BI356" i="13"/>
  <c r="BH356" i="13"/>
  <c r="BG356" i="13"/>
  <c r="BF356" i="13"/>
  <c r="BE356" i="13"/>
  <c r="BD356" i="13"/>
  <c r="BC356" i="13"/>
  <c r="BJ355" i="13"/>
  <c r="BI355" i="13"/>
  <c r="BH355" i="13"/>
  <c r="BG355" i="13"/>
  <c r="BF355" i="13"/>
  <c r="BE355" i="13"/>
  <c r="BD355" i="13"/>
  <c r="BC355" i="13"/>
  <c r="BK348" i="13"/>
  <c r="BJ348" i="13"/>
  <c r="BI348" i="13"/>
  <c r="BH348" i="13"/>
  <c r="BG348" i="13"/>
  <c r="BF348" i="13"/>
  <c r="BE348" i="13"/>
  <c r="BD348" i="13"/>
  <c r="BC348" i="13"/>
  <c r="BJ347" i="13"/>
  <c r="BG344" i="13"/>
  <c r="BK340" i="13"/>
  <c r="BJ340" i="13"/>
  <c r="BI340" i="13"/>
  <c r="BH340" i="13"/>
  <c r="BG340" i="13"/>
  <c r="BF340" i="13"/>
  <c r="BE340" i="13"/>
  <c r="BD340" i="13"/>
  <c r="BC340" i="13"/>
  <c r="BJ339" i="13"/>
  <c r="BI339" i="13"/>
  <c r="BH339" i="13"/>
  <c r="BK332" i="13"/>
  <c r="BJ332" i="13"/>
  <c r="BI332" i="13"/>
  <c r="BH332" i="13"/>
  <c r="BG332" i="13"/>
  <c r="BF332" i="13"/>
  <c r="BE332" i="13"/>
  <c r="BD332" i="13"/>
  <c r="BC332" i="13"/>
  <c r="BJ331" i="13"/>
  <c r="BG328" i="13"/>
  <c r="BF328" i="13"/>
  <c r="BE328" i="13"/>
  <c r="BD328" i="13"/>
  <c r="BC328" i="13"/>
  <c r="BK324" i="13"/>
  <c r="BJ324" i="13"/>
  <c r="BI324" i="13"/>
  <c r="BH324" i="13"/>
  <c r="BJ323" i="13"/>
  <c r="BK316" i="13"/>
  <c r="BJ316" i="13"/>
  <c r="BI316" i="13"/>
  <c r="BH316" i="13"/>
  <c r="BG316" i="13"/>
  <c r="BF316" i="13"/>
  <c r="BE316" i="13"/>
  <c r="BD316" i="13"/>
  <c r="BC316" i="13"/>
  <c r="BJ315" i="13"/>
  <c r="BG312" i="13"/>
  <c r="BF312" i="13"/>
  <c r="BE312" i="13"/>
  <c r="BD312" i="13"/>
  <c r="BC312" i="13"/>
  <c r="BE310" i="13"/>
  <c r="BD310" i="13"/>
  <c r="BC310" i="13"/>
  <c r="BK308" i="13"/>
  <c r="BJ308" i="13"/>
  <c r="BI308" i="13"/>
  <c r="BH308" i="13"/>
  <c r="BG308" i="13"/>
  <c r="BF308" i="13"/>
  <c r="BE308" i="13"/>
  <c r="BD308" i="13"/>
  <c r="BC308" i="13"/>
  <c r="BJ307" i="13"/>
  <c r="BI307" i="13"/>
  <c r="BH307" i="13"/>
  <c r="BK300" i="13"/>
  <c r="BJ300" i="13"/>
  <c r="BI300" i="13"/>
  <c r="BH300" i="13"/>
  <c r="BG300" i="13"/>
  <c r="BJ299" i="13"/>
  <c r="BG296" i="13"/>
  <c r="BF296" i="13"/>
  <c r="BE296" i="13"/>
  <c r="BD296" i="13"/>
  <c r="BC296" i="13"/>
  <c r="BK292" i="13"/>
  <c r="BJ292" i="13"/>
  <c r="BI292" i="13"/>
  <c r="BH292" i="13"/>
  <c r="BJ291" i="13"/>
  <c r="BK284" i="13"/>
  <c r="BJ283" i="13"/>
  <c r="BI283" i="13"/>
  <c r="BH283" i="13"/>
  <c r="BG283" i="13"/>
  <c r="BF283" i="13"/>
  <c r="BE283" i="13"/>
  <c r="BD283" i="13"/>
  <c r="BC283" i="13"/>
  <c r="BG280" i="13"/>
  <c r="BF280" i="13"/>
  <c r="BE280" i="13"/>
  <c r="BD280" i="13"/>
  <c r="BC280" i="13"/>
  <c r="BK276" i="13"/>
  <c r="BJ275" i="13"/>
  <c r="BI275" i="13"/>
  <c r="BH275" i="13"/>
  <c r="BG275" i="13"/>
  <c r="BF275" i="13"/>
  <c r="BE275" i="13"/>
  <c r="BD275" i="13"/>
  <c r="BC275" i="13"/>
  <c r="BK268" i="13"/>
  <c r="BJ267" i="13"/>
  <c r="BI267" i="13"/>
  <c r="BG265" i="13"/>
  <c r="BF265" i="13"/>
  <c r="BE265" i="13"/>
  <c r="BD265" i="13"/>
  <c r="BC265" i="13"/>
  <c r="BJ264" i="13"/>
  <c r="BJ258" i="13"/>
  <c r="BG257" i="13"/>
  <c r="BF257" i="13"/>
  <c r="BE257" i="13"/>
  <c r="BD257" i="13"/>
  <c r="BC257" i="13"/>
  <c r="BH257" i="13"/>
  <c r="BJ257" i="13"/>
  <c r="BI257" i="13"/>
  <c r="BI250" i="13"/>
  <c r="BH250" i="13"/>
  <c r="BG250" i="13"/>
  <c r="BF250" i="13"/>
  <c r="BE250" i="13"/>
  <c r="BD250" i="13"/>
  <c r="BC250" i="13"/>
  <c r="BK250" i="13"/>
  <c r="BJ250" i="13"/>
  <c r="BI247" i="13"/>
  <c r="BH247" i="13"/>
  <c r="BG247" i="13"/>
  <c r="BF247" i="13"/>
  <c r="BE247" i="13"/>
  <c r="BD247" i="13"/>
  <c r="BC247" i="13"/>
  <c r="BJ244" i="13"/>
  <c r="BI244" i="13"/>
  <c r="BH244" i="13"/>
  <c r="BG244" i="13"/>
  <c r="BF244" i="13"/>
  <c r="BE244" i="13"/>
  <c r="BD244" i="13"/>
  <c r="BC244" i="13"/>
  <c r="BK244" i="13"/>
  <c r="BK224" i="13"/>
  <c r="BJ224" i="13"/>
  <c r="BI224" i="13"/>
  <c r="BH224" i="13"/>
  <c r="BG224" i="13"/>
  <c r="BF224" i="13"/>
  <c r="BE224" i="13"/>
  <c r="BD224" i="13"/>
  <c r="BC224" i="13"/>
  <c r="BI177" i="13"/>
  <c r="BH177" i="13"/>
  <c r="BG177" i="13"/>
  <c r="BF177" i="13"/>
  <c r="BE177" i="13"/>
  <c r="BD177" i="13"/>
  <c r="BC177" i="13"/>
  <c r="AU174" i="13"/>
  <c r="G174" i="13"/>
  <c r="Z174" i="13"/>
  <c r="BI168" i="13"/>
  <c r="BH168" i="13"/>
  <c r="BG168" i="13"/>
  <c r="BF168" i="13"/>
  <c r="BE168" i="13"/>
  <c r="BD168" i="13"/>
  <c r="BC168" i="13"/>
  <c r="G161" i="13"/>
  <c r="Z161" i="13"/>
  <c r="AU161" i="13"/>
  <c r="K153" i="13"/>
  <c r="BI379" i="13"/>
  <c r="BH379" i="13"/>
  <c r="BG379" i="13"/>
  <c r="BF379" i="13"/>
  <c r="BE379" i="13"/>
  <c r="BD379" i="13"/>
  <c r="BC379" i="13"/>
  <c r="BI347" i="13"/>
  <c r="BH347" i="13"/>
  <c r="BF344" i="13"/>
  <c r="BE344" i="13"/>
  <c r="BD344" i="13"/>
  <c r="BC344" i="13"/>
  <c r="BI331" i="13"/>
  <c r="BH331" i="13"/>
  <c r="BG331" i="13"/>
  <c r="BF331" i="13"/>
  <c r="BE331" i="13"/>
  <c r="BD331" i="13"/>
  <c r="BC331" i="13"/>
  <c r="BI323" i="13"/>
  <c r="BH323" i="13"/>
  <c r="BI315" i="13"/>
  <c r="BH315" i="13"/>
  <c r="BG315" i="13"/>
  <c r="BF315" i="13"/>
  <c r="BE315" i="13"/>
  <c r="BD315" i="13"/>
  <c r="BC315" i="13"/>
  <c r="BI299" i="13"/>
  <c r="BH299" i="13"/>
  <c r="BG299" i="13"/>
  <c r="BF299" i="13"/>
  <c r="BE299" i="13"/>
  <c r="BD299" i="13"/>
  <c r="BC299" i="13"/>
  <c r="BI291" i="13"/>
  <c r="BH291" i="13"/>
  <c r="BG291" i="13"/>
  <c r="BF291" i="13"/>
  <c r="BE291" i="13"/>
  <c r="BD291" i="13"/>
  <c r="BC291" i="13"/>
  <c r="BJ284" i="13"/>
  <c r="BI284" i="13"/>
  <c r="BH284" i="13"/>
  <c r="BG284" i="13"/>
  <c r="BF284" i="13"/>
  <c r="BE284" i="13"/>
  <c r="BD284" i="13"/>
  <c r="BC284" i="13"/>
  <c r="BJ276" i="13"/>
  <c r="BI276" i="13"/>
  <c r="BH276" i="13"/>
  <c r="BG276" i="13"/>
  <c r="BF276" i="13"/>
  <c r="BE276" i="13"/>
  <c r="BD276" i="13"/>
  <c r="BC276" i="13"/>
  <c r="BJ268" i="13"/>
  <c r="BI268" i="13"/>
  <c r="BH268" i="13"/>
  <c r="BG268" i="13"/>
  <c r="BF268" i="13"/>
  <c r="BE268" i="13"/>
  <c r="BD268" i="13"/>
  <c r="BC268" i="13"/>
  <c r="BH267" i="13"/>
  <c r="BI264" i="13"/>
  <c r="BH264" i="13"/>
  <c r="BJ249" i="13"/>
  <c r="BI243" i="13"/>
  <c r="BH243" i="13"/>
  <c r="BG243" i="13"/>
  <c r="BF243" i="13"/>
  <c r="BE243" i="13"/>
  <c r="BD243" i="13"/>
  <c r="BC243" i="13"/>
  <c r="BK242" i="13"/>
  <c r="BJ242" i="13"/>
  <c r="BI242" i="13"/>
  <c r="BH242" i="13"/>
  <c r="BG242" i="13"/>
  <c r="BF242" i="13"/>
  <c r="BE242" i="13"/>
  <c r="BD242" i="13"/>
  <c r="BC242" i="13"/>
  <c r="AZ230" i="13"/>
  <c r="AX230" i="13"/>
  <c r="BA197" i="13"/>
  <c r="BB197" i="13"/>
  <c r="BA182" i="13"/>
  <c r="BB182" i="13"/>
  <c r="G180" i="13"/>
  <c r="Z180" i="13"/>
  <c r="AU180" i="13"/>
  <c r="K170" i="13"/>
  <c r="AU166" i="13"/>
  <c r="G166" i="13"/>
  <c r="Z166" i="13"/>
  <c r="BI160" i="13"/>
  <c r="BH160" i="13"/>
  <c r="BG160" i="13"/>
  <c r="BF160" i="13"/>
  <c r="BE160" i="13"/>
  <c r="BD160" i="13"/>
  <c r="BC160" i="13"/>
  <c r="AU158" i="13"/>
  <c r="G158" i="13"/>
  <c r="Z158" i="13"/>
  <c r="BG267" i="13"/>
  <c r="BF267" i="13"/>
  <c r="BE267" i="13"/>
  <c r="BD267" i="13"/>
  <c r="BC267" i="13"/>
  <c r="BK240" i="13"/>
  <c r="BJ240" i="13"/>
  <c r="BI240" i="13"/>
  <c r="BH240" i="13"/>
  <c r="BG240" i="13"/>
  <c r="BF240" i="13"/>
  <c r="BE240" i="13"/>
  <c r="BD240" i="13"/>
  <c r="BC240" i="13"/>
  <c r="BK228" i="13"/>
  <c r="BJ228" i="13"/>
  <c r="BI228" i="13"/>
  <c r="BH228" i="13"/>
  <c r="BG228" i="13"/>
  <c r="BF228" i="13"/>
  <c r="BE228" i="13"/>
  <c r="BD228" i="13"/>
  <c r="BC228" i="13"/>
  <c r="BK216" i="13"/>
  <c r="BJ216" i="13"/>
  <c r="BI216" i="13"/>
  <c r="BH216" i="13"/>
  <c r="BG216" i="13"/>
  <c r="BF216" i="13"/>
  <c r="BE216" i="13"/>
  <c r="BD216" i="13"/>
  <c r="BC216" i="13"/>
  <c r="BJ208" i="13"/>
  <c r="BI208" i="13"/>
  <c r="BH208" i="13"/>
  <c r="BG208" i="13"/>
  <c r="BF208" i="13"/>
  <c r="BE208" i="13"/>
  <c r="BD208" i="13"/>
  <c r="BC208" i="13"/>
  <c r="BK208" i="13"/>
  <c r="BA206" i="13"/>
  <c r="BB206" i="13"/>
  <c r="BJ184" i="13"/>
  <c r="BI179" i="13"/>
  <c r="BH179" i="13"/>
  <c r="BG179" i="13"/>
  <c r="BF179" i="13"/>
  <c r="BE179" i="13"/>
  <c r="BD179" i="13"/>
  <c r="BC179" i="13"/>
  <c r="AU175" i="13"/>
  <c r="G175" i="13"/>
  <c r="Z175" i="13"/>
  <c r="G171" i="13"/>
  <c r="Z171" i="13"/>
  <c r="AU171" i="13"/>
  <c r="J162" i="13"/>
  <c r="K154" i="13"/>
  <c r="Z148" i="13"/>
  <c r="AU148" i="13"/>
  <c r="G148" i="13"/>
  <c r="BJ398" i="13"/>
  <c r="BI398" i="13"/>
  <c r="BH398" i="13"/>
  <c r="BG398" i="13"/>
  <c r="BF398" i="13"/>
  <c r="BE398" i="13"/>
  <c r="BD398" i="13"/>
  <c r="BC398" i="13"/>
  <c r="BJ390" i="13"/>
  <c r="BI390" i="13"/>
  <c r="BH390" i="13"/>
  <c r="BG390" i="13"/>
  <c r="BF390" i="13"/>
  <c r="BE390" i="13"/>
  <c r="BD390" i="13"/>
  <c r="BC390" i="13"/>
  <c r="BJ382" i="13"/>
  <c r="BJ374" i="13"/>
  <c r="BI374" i="13"/>
  <c r="BH374" i="13"/>
  <c r="BG374" i="13"/>
  <c r="BF374" i="13"/>
  <c r="BE374" i="13"/>
  <c r="BD374" i="13"/>
  <c r="BC374" i="13"/>
  <c r="BJ366" i="13"/>
  <c r="BJ358" i="13"/>
  <c r="BI358" i="13"/>
  <c r="BH358" i="13"/>
  <c r="BG358" i="13"/>
  <c r="BF358" i="13"/>
  <c r="BE358" i="13"/>
  <c r="BD358" i="13"/>
  <c r="BC358" i="13"/>
  <c r="BK351" i="13"/>
  <c r="BJ350" i="13"/>
  <c r="BI350" i="13"/>
  <c r="BH350" i="13"/>
  <c r="BG350" i="13"/>
  <c r="BF350" i="13"/>
  <c r="BE350" i="13"/>
  <c r="BD350" i="13"/>
  <c r="BC350" i="13"/>
  <c r="BG347" i="13"/>
  <c r="BF347" i="13"/>
  <c r="BE347" i="13"/>
  <c r="BD347" i="13"/>
  <c r="BC347" i="13"/>
  <c r="BK343" i="13"/>
  <c r="BJ343" i="13"/>
  <c r="BJ342" i="13"/>
  <c r="BI342" i="13"/>
  <c r="BH342" i="13"/>
  <c r="BG342" i="13"/>
  <c r="BF342" i="13"/>
  <c r="BE342" i="13"/>
  <c r="BD342" i="13"/>
  <c r="BC342" i="13"/>
  <c r="BG339" i="13"/>
  <c r="BF339" i="13"/>
  <c r="BE339" i="13"/>
  <c r="BD339" i="13"/>
  <c r="BC339" i="13"/>
  <c r="BK335" i="13"/>
  <c r="BJ335" i="13"/>
  <c r="BI335" i="13"/>
  <c r="BH335" i="13"/>
  <c r="BG335" i="13"/>
  <c r="BF335" i="13"/>
  <c r="BE335" i="13"/>
  <c r="BD335" i="13"/>
  <c r="BC335" i="13"/>
  <c r="BJ334" i="13"/>
  <c r="BI334" i="13"/>
  <c r="BH334" i="13"/>
  <c r="BG334" i="13"/>
  <c r="BF334" i="13"/>
  <c r="BE334" i="13"/>
  <c r="BD334" i="13"/>
  <c r="BC334" i="13"/>
  <c r="BK327" i="13"/>
  <c r="BJ327" i="13"/>
  <c r="BI327" i="13"/>
  <c r="BH327" i="13"/>
  <c r="BG327" i="13"/>
  <c r="BF327" i="13"/>
  <c r="BE327" i="13"/>
  <c r="BD327" i="13"/>
  <c r="BC327" i="13"/>
  <c r="BJ326" i="13"/>
  <c r="BI326" i="13"/>
  <c r="BH326" i="13"/>
  <c r="BG326" i="13"/>
  <c r="BF326" i="13"/>
  <c r="BE326" i="13"/>
  <c r="BD326" i="13"/>
  <c r="BC326" i="13"/>
  <c r="BG323" i="13"/>
  <c r="BF323" i="13"/>
  <c r="BE323" i="13"/>
  <c r="BD323" i="13"/>
  <c r="BC323" i="13"/>
  <c r="BK319" i="13"/>
  <c r="BJ318" i="13"/>
  <c r="BI318" i="13"/>
  <c r="BH318" i="13"/>
  <c r="BG318" i="13"/>
  <c r="BF318" i="13"/>
  <c r="BE318" i="13"/>
  <c r="BD318" i="13"/>
  <c r="BC318" i="13"/>
  <c r="BK311" i="13"/>
  <c r="BJ311" i="13"/>
  <c r="BJ310" i="13"/>
  <c r="BG307" i="13"/>
  <c r="BF307" i="13"/>
  <c r="BE307" i="13"/>
  <c r="BD307" i="13"/>
  <c r="BC307" i="13"/>
  <c r="BK303" i="13"/>
  <c r="BJ302" i="13"/>
  <c r="BI302" i="13"/>
  <c r="BH302" i="13"/>
  <c r="BG302" i="13"/>
  <c r="BF302" i="13"/>
  <c r="BE302" i="13"/>
  <c r="BD302" i="13"/>
  <c r="BC302" i="13"/>
  <c r="BK295" i="13"/>
  <c r="BJ295" i="13"/>
  <c r="BI295" i="13"/>
  <c r="BH295" i="13"/>
  <c r="BG295" i="13"/>
  <c r="BF295" i="13"/>
  <c r="BE295" i="13"/>
  <c r="BD295" i="13"/>
  <c r="BC295" i="13"/>
  <c r="BJ294" i="13"/>
  <c r="BI294" i="13"/>
  <c r="BH294" i="13"/>
  <c r="BG294" i="13"/>
  <c r="BF294" i="13"/>
  <c r="BE294" i="13"/>
  <c r="BD294" i="13"/>
  <c r="BC294" i="13"/>
  <c r="BK287" i="13"/>
  <c r="BJ286" i="13"/>
  <c r="BI286" i="13"/>
  <c r="BH286" i="13"/>
  <c r="BG286" i="13"/>
  <c r="BF286" i="13"/>
  <c r="BE286" i="13"/>
  <c r="BD286" i="13"/>
  <c r="BC286" i="13"/>
  <c r="BK279" i="13"/>
  <c r="BJ279" i="13"/>
  <c r="BJ278" i="13"/>
  <c r="BI278" i="13"/>
  <c r="BH278" i="13"/>
  <c r="BG278" i="13"/>
  <c r="BF278" i="13"/>
  <c r="BE278" i="13"/>
  <c r="BD278" i="13"/>
  <c r="BC278" i="13"/>
  <c r="BK271" i="13"/>
  <c r="BJ271" i="13"/>
  <c r="BI271" i="13"/>
  <c r="BH271" i="13"/>
  <c r="BG271" i="13"/>
  <c r="BF271" i="13"/>
  <c r="BE271" i="13"/>
  <c r="BD271" i="13"/>
  <c r="BC271" i="13"/>
  <c r="BJ270" i="13"/>
  <c r="BI270" i="13"/>
  <c r="BH270" i="13"/>
  <c r="BG270" i="13"/>
  <c r="BF270" i="13"/>
  <c r="BE270" i="13"/>
  <c r="BD270" i="13"/>
  <c r="BC270" i="13"/>
  <c r="BG264" i="13"/>
  <c r="BK260" i="13"/>
  <c r="BJ260" i="13"/>
  <c r="BK256" i="13"/>
  <c r="BI249" i="13"/>
  <c r="BH249" i="13"/>
  <c r="BG249" i="13"/>
  <c r="BF249" i="13"/>
  <c r="BE249" i="13"/>
  <c r="BD249" i="13"/>
  <c r="BC249" i="13"/>
  <c r="BK239" i="13"/>
  <c r="BJ239" i="13"/>
  <c r="BI239" i="13"/>
  <c r="BH239" i="13"/>
  <c r="BG239" i="13"/>
  <c r="BF239" i="13"/>
  <c r="BE239" i="13"/>
  <c r="BD239" i="13"/>
  <c r="BC239" i="13"/>
  <c r="AZ214" i="13"/>
  <c r="AX214" i="13"/>
  <c r="BA181" i="13"/>
  <c r="BB181" i="13"/>
  <c r="AU167" i="13"/>
  <c r="G167" i="13"/>
  <c r="Z167" i="13"/>
  <c r="P167" i="13"/>
  <c r="G163" i="13"/>
  <c r="Z163" i="13"/>
  <c r="AU163" i="13"/>
  <c r="G155" i="13"/>
  <c r="Z155" i="13"/>
  <c r="AU155" i="13"/>
  <c r="J149" i="13"/>
  <c r="BK266" i="13"/>
  <c r="BJ266" i="13"/>
  <c r="BI266" i="13"/>
  <c r="BH266" i="13"/>
  <c r="BG266" i="13"/>
  <c r="BF266" i="13"/>
  <c r="BE266" i="13"/>
  <c r="BD266" i="13"/>
  <c r="BC266" i="13"/>
  <c r="BK263" i="13"/>
  <c r="BJ263" i="13"/>
  <c r="BI263" i="13"/>
  <c r="BH263" i="13"/>
  <c r="BG263" i="13"/>
  <c r="BF263" i="13"/>
  <c r="BE263" i="13"/>
  <c r="BD263" i="13"/>
  <c r="BC263" i="13"/>
  <c r="BI260" i="13"/>
  <c r="BH260" i="13"/>
  <c r="BG260" i="13"/>
  <c r="BF260" i="13"/>
  <c r="BE260" i="13"/>
  <c r="BD260" i="13"/>
  <c r="BC260" i="13"/>
  <c r="BJ256" i="13"/>
  <c r="BI256" i="13"/>
  <c r="BH256" i="13"/>
  <c r="BG256" i="13"/>
  <c r="BF256" i="13"/>
  <c r="BE256" i="13"/>
  <c r="BD256" i="13"/>
  <c r="BC256" i="13"/>
  <c r="BJ252" i="13"/>
  <c r="BI252" i="13"/>
  <c r="BH252" i="13"/>
  <c r="BG252" i="13"/>
  <c r="BF252" i="13"/>
  <c r="BE252" i="13"/>
  <c r="BD252" i="13"/>
  <c r="BC252" i="13"/>
  <c r="BK252" i="13"/>
  <c r="BK248" i="13"/>
  <c r="BK236" i="13"/>
  <c r="BJ236" i="13"/>
  <c r="BI236" i="13"/>
  <c r="BH236" i="13"/>
  <c r="BG236" i="13"/>
  <c r="BF236" i="13"/>
  <c r="BE236" i="13"/>
  <c r="BD236" i="13"/>
  <c r="BC236" i="13"/>
  <c r="BB214" i="13"/>
  <c r="BA205" i="13"/>
  <c r="AZ205" i="13"/>
  <c r="AX205" i="13"/>
  <c r="BB205" i="13"/>
  <c r="BA190" i="13"/>
  <c r="AZ190" i="13"/>
  <c r="AX190" i="13"/>
  <c r="BB190" i="13"/>
  <c r="AS176" i="13"/>
  <c r="AR176" i="13"/>
  <c r="AQ176" i="13"/>
  <c r="AP176" i="13"/>
  <c r="AO176" i="13"/>
  <c r="AN176" i="13"/>
  <c r="AM176" i="13"/>
  <c r="AL176" i="13"/>
  <c r="AT176" i="13"/>
  <c r="AU159" i="13"/>
  <c r="G159" i="13"/>
  <c r="Z159" i="13"/>
  <c r="AR157" i="13"/>
  <c r="AS145" i="13"/>
  <c r="AR145" i="13"/>
  <c r="AQ145" i="13"/>
  <c r="AP145" i="13"/>
  <c r="AO145" i="13"/>
  <c r="AN145" i="13"/>
  <c r="AM145" i="13"/>
  <c r="AL145" i="13"/>
  <c r="AT145" i="13"/>
  <c r="BJ241" i="13"/>
  <c r="BI241" i="13"/>
  <c r="BJ233" i="13"/>
  <c r="BI233" i="13"/>
  <c r="BK226" i="13"/>
  <c r="BJ226" i="13"/>
  <c r="BJ225" i="13"/>
  <c r="BI225" i="13"/>
  <c r="BH225" i="13"/>
  <c r="BG225" i="13"/>
  <c r="BF225" i="13"/>
  <c r="BE225" i="13"/>
  <c r="BD225" i="13"/>
  <c r="BC225" i="13"/>
  <c r="BK218" i="13"/>
  <c r="BJ218" i="13"/>
  <c r="BI218" i="13"/>
  <c r="BH218" i="13"/>
  <c r="BG218" i="13"/>
  <c r="BF218" i="13"/>
  <c r="BE218" i="13"/>
  <c r="BD218" i="13"/>
  <c r="BC218" i="13"/>
  <c r="BJ217" i="13"/>
  <c r="BI217" i="13"/>
  <c r="BK210" i="13"/>
  <c r="BJ210" i="13"/>
  <c r="BJ209" i="13"/>
  <c r="BI209" i="13"/>
  <c r="BK202" i="13"/>
  <c r="BJ202" i="13"/>
  <c r="BI202" i="13"/>
  <c r="BH202" i="13"/>
  <c r="BG202" i="13"/>
  <c r="BF202" i="13"/>
  <c r="BE202" i="13"/>
  <c r="BD202" i="13"/>
  <c r="BC202" i="13"/>
  <c r="BJ201" i="13"/>
  <c r="BI201" i="13"/>
  <c r="BH201" i="13"/>
  <c r="BG201" i="13"/>
  <c r="BF201" i="13"/>
  <c r="BE201" i="13"/>
  <c r="BD201" i="13"/>
  <c r="BC201" i="13"/>
  <c r="BK194" i="13"/>
  <c r="BJ194" i="13"/>
  <c r="BJ193" i="13"/>
  <c r="BI193" i="13"/>
  <c r="BH193" i="13"/>
  <c r="BG193" i="13"/>
  <c r="BF193" i="13"/>
  <c r="BE193" i="13"/>
  <c r="BD193" i="13"/>
  <c r="BC193" i="13"/>
  <c r="BK186" i="13"/>
  <c r="BJ186" i="13"/>
  <c r="BJ185" i="13"/>
  <c r="BI185" i="13"/>
  <c r="BI184" i="13"/>
  <c r="BK175" i="13"/>
  <c r="BJ175" i="13"/>
  <c r="BJ174" i="13"/>
  <c r="BI174" i="13"/>
  <c r="BH174" i="13"/>
  <c r="BG174" i="13"/>
  <c r="BF174" i="13"/>
  <c r="BE174" i="13"/>
  <c r="BD174" i="13"/>
  <c r="BC174" i="13"/>
  <c r="AQ173" i="13"/>
  <c r="AP173" i="13"/>
  <c r="AO173" i="13"/>
  <c r="AN173" i="13"/>
  <c r="AM173" i="13"/>
  <c r="AL173" i="13"/>
  <c r="J173" i="13"/>
  <c r="G172" i="13"/>
  <c r="BF170" i="13"/>
  <c r="BE170" i="13"/>
  <c r="BD170" i="13"/>
  <c r="BC170" i="13"/>
  <c r="BK167" i="13"/>
  <c r="BJ167" i="13"/>
  <c r="BJ166" i="13"/>
  <c r="BI166" i="13"/>
  <c r="K165" i="13"/>
  <c r="G164" i="13"/>
  <c r="BF162" i="13"/>
  <c r="BE162" i="13"/>
  <c r="BD162" i="13"/>
  <c r="BC162" i="13"/>
  <c r="BK159" i="13"/>
  <c r="BJ159" i="13"/>
  <c r="BJ158" i="13"/>
  <c r="BI158" i="13"/>
  <c r="AQ157" i="13"/>
  <c r="AP157" i="13"/>
  <c r="AO157" i="13"/>
  <c r="AN157" i="13"/>
  <c r="AM157" i="13"/>
  <c r="AL157" i="13"/>
  <c r="K157" i="13"/>
  <c r="BH156" i="13"/>
  <c r="BG156" i="13"/>
  <c r="BF156" i="13"/>
  <c r="BE156" i="13"/>
  <c r="BD156" i="13"/>
  <c r="BC156" i="13"/>
  <c r="G156" i="13"/>
  <c r="BF154" i="13"/>
  <c r="BE154" i="13"/>
  <c r="BD154" i="13"/>
  <c r="BC154" i="13"/>
  <c r="AU153" i="13"/>
  <c r="BK151" i="13"/>
  <c r="BJ151" i="13"/>
  <c r="BI151" i="13"/>
  <c r="BH151" i="13"/>
  <c r="BG151" i="13"/>
  <c r="BF151" i="13"/>
  <c r="BE151" i="13"/>
  <c r="BD151" i="13"/>
  <c r="BC151" i="13"/>
  <c r="AQ151" i="13"/>
  <c r="AP151" i="13"/>
  <c r="BI144" i="13"/>
  <c r="BH144" i="13"/>
  <c r="BG144" i="13"/>
  <c r="BF144" i="13"/>
  <c r="BE144" i="13"/>
  <c r="BD144" i="13"/>
  <c r="BC144" i="13"/>
  <c r="BJ144" i="13"/>
  <c r="Z137" i="13"/>
  <c r="AU137" i="13"/>
  <c r="BK133" i="13"/>
  <c r="BJ133" i="13"/>
  <c r="BI133" i="13"/>
  <c r="BH133" i="13"/>
  <c r="BG133" i="13"/>
  <c r="BF133" i="13"/>
  <c r="BE133" i="13"/>
  <c r="BD133" i="13"/>
  <c r="BC133" i="13"/>
  <c r="G131" i="13"/>
  <c r="Z131" i="13"/>
  <c r="AU131" i="13"/>
  <c r="AT128" i="13"/>
  <c r="AS128" i="13"/>
  <c r="AR128" i="13"/>
  <c r="AQ128" i="13"/>
  <c r="AP128" i="13"/>
  <c r="AO128" i="13"/>
  <c r="AN128" i="13"/>
  <c r="AM128" i="13"/>
  <c r="AL128" i="13"/>
  <c r="AU127" i="13"/>
  <c r="G127" i="13"/>
  <c r="Z127" i="13"/>
  <c r="G113" i="13"/>
  <c r="Z113" i="13"/>
  <c r="AU113" i="13"/>
  <c r="H94" i="13"/>
  <c r="BH184" i="13"/>
  <c r="P160" i="13"/>
  <c r="R160" i="13" s="1"/>
  <c r="T160" i="13" s="1"/>
  <c r="AU149" i="13"/>
  <c r="AS138" i="13"/>
  <c r="AR138" i="13"/>
  <c r="AQ138" i="13"/>
  <c r="AP138" i="13"/>
  <c r="AO138" i="13"/>
  <c r="AN138" i="13"/>
  <c r="AM138" i="13"/>
  <c r="AL138" i="13"/>
  <c r="AT138" i="13"/>
  <c r="AU136" i="13"/>
  <c r="G136" i="13"/>
  <c r="Z136" i="13"/>
  <c r="BA103" i="13"/>
  <c r="AZ103" i="13"/>
  <c r="AX103" i="13"/>
  <c r="BB103" i="13"/>
  <c r="BA102" i="13"/>
  <c r="AZ102" i="13"/>
  <c r="AX102" i="13"/>
  <c r="BB102" i="13"/>
  <c r="BB97" i="13"/>
  <c r="BA97" i="13"/>
  <c r="AZ97" i="13"/>
  <c r="AX97" i="13"/>
  <c r="BJ259" i="13"/>
  <c r="BI259" i="13"/>
  <c r="BH259" i="13"/>
  <c r="BG259" i="13"/>
  <c r="BF259" i="13"/>
  <c r="BE259" i="13"/>
  <c r="BD259" i="13"/>
  <c r="BC259" i="13"/>
  <c r="BJ251" i="13"/>
  <c r="BI251" i="13"/>
  <c r="BH251" i="13"/>
  <c r="BG251" i="13"/>
  <c r="BF251" i="13"/>
  <c r="BE251" i="13"/>
  <c r="BD251" i="13"/>
  <c r="BC251" i="13"/>
  <c r="BJ243" i="13"/>
  <c r="BH241" i="13"/>
  <c r="BG241" i="13"/>
  <c r="BF241" i="13"/>
  <c r="BE241" i="13"/>
  <c r="BD241" i="13"/>
  <c r="BC241" i="13"/>
  <c r="BJ235" i="13"/>
  <c r="BH233" i="13"/>
  <c r="BG233" i="13"/>
  <c r="BF233" i="13"/>
  <c r="BE233" i="13"/>
  <c r="BD233" i="13"/>
  <c r="BC233" i="13"/>
  <c r="BJ227" i="13"/>
  <c r="BI227" i="13"/>
  <c r="BH227" i="13"/>
  <c r="BG227" i="13"/>
  <c r="BF227" i="13"/>
  <c r="BE227" i="13"/>
  <c r="BD227" i="13"/>
  <c r="BC227" i="13"/>
  <c r="BI226" i="13"/>
  <c r="BH226" i="13"/>
  <c r="BG226" i="13"/>
  <c r="BF226" i="13"/>
  <c r="BE226" i="13"/>
  <c r="BD226" i="13"/>
  <c r="BC226" i="13"/>
  <c r="BJ219" i="13"/>
  <c r="BI219" i="13"/>
  <c r="BH219" i="13"/>
  <c r="BG219" i="13"/>
  <c r="BF219" i="13"/>
  <c r="BE219" i="13"/>
  <c r="BD219" i="13"/>
  <c r="BC219" i="13"/>
  <c r="BH217" i="13"/>
  <c r="BG217" i="13"/>
  <c r="BF217" i="13"/>
  <c r="BE217" i="13"/>
  <c r="BD217" i="13"/>
  <c r="BC217" i="13"/>
  <c r="BK212" i="13"/>
  <c r="BJ211" i="13"/>
  <c r="BI211" i="13"/>
  <c r="BH211" i="13"/>
  <c r="BG211" i="13"/>
  <c r="BF211" i="13"/>
  <c r="BE211" i="13"/>
  <c r="BD211" i="13"/>
  <c r="BC211" i="13"/>
  <c r="BI210" i="13"/>
  <c r="BH209" i="13"/>
  <c r="BG209" i="13"/>
  <c r="BF209" i="13"/>
  <c r="BE209" i="13"/>
  <c r="BD209" i="13"/>
  <c r="BC209" i="13"/>
  <c r="BK204" i="13"/>
  <c r="BJ203" i="13"/>
  <c r="BI203" i="13"/>
  <c r="BH203" i="13"/>
  <c r="BG203" i="13"/>
  <c r="BF203" i="13"/>
  <c r="BE203" i="13"/>
  <c r="BD203" i="13"/>
  <c r="BC203" i="13"/>
  <c r="BK196" i="13"/>
  <c r="BJ195" i="13"/>
  <c r="BI195" i="13"/>
  <c r="BH195" i="13"/>
  <c r="BG195" i="13"/>
  <c r="BF195" i="13"/>
  <c r="BE195" i="13"/>
  <c r="BD195" i="13"/>
  <c r="BC195" i="13"/>
  <c r="BI194" i="13"/>
  <c r="BH194" i="13"/>
  <c r="BG194" i="13"/>
  <c r="BF194" i="13"/>
  <c r="BE194" i="13"/>
  <c r="BD194" i="13"/>
  <c r="BC194" i="13"/>
  <c r="BK188" i="13"/>
  <c r="BJ188" i="13"/>
  <c r="BI188" i="13"/>
  <c r="BH188" i="13"/>
  <c r="BG188" i="13"/>
  <c r="BF188" i="13"/>
  <c r="BE188" i="13"/>
  <c r="BD188" i="13"/>
  <c r="BC188" i="13"/>
  <c r="BJ187" i="13"/>
  <c r="BI187" i="13"/>
  <c r="BH187" i="13"/>
  <c r="BG187" i="13"/>
  <c r="BF187" i="13"/>
  <c r="BE187" i="13"/>
  <c r="BD187" i="13"/>
  <c r="BC187" i="13"/>
  <c r="BI186" i="13"/>
  <c r="BH186" i="13"/>
  <c r="BG186" i="13"/>
  <c r="BF186" i="13"/>
  <c r="BE186" i="13"/>
  <c r="BD186" i="13"/>
  <c r="BC186" i="13"/>
  <c r="BH185" i="13"/>
  <c r="BG185" i="13"/>
  <c r="BF185" i="13"/>
  <c r="BE185" i="13"/>
  <c r="BD185" i="13"/>
  <c r="BC185" i="13"/>
  <c r="BG184" i="13"/>
  <c r="BK180" i="13"/>
  <c r="BJ180" i="13"/>
  <c r="BI180" i="13"/>
  <c r="BH180" i="13"/>
  <c r="BG180" i="13"/>
  <c r="BF180" i="13"/>
  <c r="BE180" i="13"/>
  <c r="BD180" i="13"/>
  <c r="BC180" i="13"/>
  <c r="BJ179" i="13"/>
  <c r="BJ178" i="13"/>
  <c r="BI178" i="13"/>
  <c r="BH178" i="13"/>
  <c r="BG178" i="13"/>
  <c r="BF178" i="13"/>
  <c r="BE178" i="13"/>
  <c r="BD178" i="13"/>
  <c r="BC178" i="13"/>
  <c r="BI175" i="13"/>
  <c r="BH175" i="13"/>
  <c r="BG175" i="13"/>
  <c r="BF175" i="13"/>
  <c r="BE175" i="13"/>
  <c r="BD175" i="13"/>
  <c r="BC175" i="13"/>
  <c r="AT170" i="13"/>
  <c r="BK169" i="13"/>
  <c r="BJ169" i="13"/>
  <c r="BI169" i="13"/>
  <c r="BH169" i="13"/>
  <c r="BG169" i="13"/>
  <c r="BF169" i="13"/>
  <c r="BE169" i="13"/>
  <c r="BD169" i="13"/>
  <c r="BC169" i="13"/>
  <c r="BI167" i="13"/>
  <c r="BH166" i="13"/>
  <c r="BG166" i="13"/>
  <c r="BF166" i="13"/>
  <c r="BE166" i="13"/>
  <c r="BD166" i="13"/>
  <c r="BC166" i="13"/>
  <c r="AT162" i="13"/>
  <c r="BK161" i="13"/>
  <c r="BJ161" i="13"/>
  <c r="BI161" i="13"/>
  <c r="BH161" i="13"/>
  <c r="BG161" i="13"/>
  <c r="BF161" i="13"/>
  <c r="BE161" i="13"/>
  <c r="BD161" i="13"/>
  <c r="BC161" i="13"/>
  <c r="BI159" i="13"/>
  <c r="BH159" i="13"/>
  <c r="BG159" i="13"/>
  <c r="BF159" i="13"/>
  <c r="BE159" i="13"/>
  <c r="BD159" i="13"/>
  <c r="BC159" i="13"/>
  <c r="BH158" i="13"/>
  <c r="BG158" i="13"/>
  <c r="BF158" i="13"/>
  <c r="BE158" i="13"/>
  <c r="BD158" i="13"/>
  <c r="BC158" i="13"/>
  <c r="AT154" i="13"/>
  <c r="BK153" i="13"/>
  <c r="BJ153" i="13"/>
  <c r="BI153" i="13"/>
  <c r="BH153" i="13"/>
  <c r="BG153" i="13"/>
  <c r="BF153" i="13"/>
  <c r="BE153" i="13"/>
  <c r="BD153" i="13"/>
  <c r="BC153" i="13"/>
  <c r="AU152" i="13"/>
  <c r="AO151" i="13"/>
  <c r="AN151" i="13"/>
  <c r="AM151" i="13"/>
  <c r="AL151" i="13"/>
  <c r="BJ149" i="13"/>
  <c r="BK149" i="13"/>
  <c r="J141" i="13"/>
  <c r="Z140" i="13"/>
  <c r="AU140" i="13"/>
  <c r="G140" i="13"/>
  <c r="G129" i="13"/>
  <c r="Z129" i="13"/>
  <c r="AU129" i="13"/>
  <c r="BE127" i="13"/>
  <c r="BD127" i="13"/>
  <c r="BC127" i="13"/>
  <c r="G123" i="13"/>
  <c r="Z123" i="13"/>
  <c r="AU123" i="13"/>
  <c r="AT120" i="13"/>
  <c r="AS120" i="13"/>
  <c r="AR120" i="13"/>
  <c r="AQ120" i="13"/>
  <c r="AP120" i="13"/>
  <c r="AO120" i="13"/>
  <c r="AN120" i="13"/>
  <c r="AM120" i="13"/>
  <c r="AL120" i="13"/>
  <c r="AU119" i="13"/>
  <c r="G119" i="13"/>
  <c r="Z119" i="13"/>
  <c r="P119" i="13"/>
  <c r="AC119" i="13" s="1"/>
  <c r="BI108" i="13"/>
  <c r="BH108" i="13"/>
  <c r="BG108" i="13"/>
  <c r="BF108" i="13"/>
  <c r="BE108" i="13"/>
  <c r="BD108" i="13"/>
  <c r="BC108" i="13"/>
  <c r="G105" i="13"/>
  <c r="Z105" i="13"/>
  <c r="AU105" i="13"/>
  <c r="BJ212" i="13"/>
  <c r="BH210" i="13"/>
  <c r="BG210" i="13"/>
  <c r="BF210" i="13"/>
  <c r="BE210" i="13"/>
  <c r="BD210" i="13"/>
  <c r="BC210" i="13"/>
  <c r="BJ204" i="13"/>
  <c r="BI204" i="13"/>
  <c r="BH204" i="13"/>
  <c r="BG204" i="13"/>
  <c r="BF204" i="13"/>
  <c r="BE204" i="13"/>
  <c r="BD204" i="13"/>
  <c r="BC204" i="13"/>
  <c r="BJ196" i="13"/>
  <c r="BI196" i="13"/>
  <c r="BH196" i="13"/>
  <c r="BG196" i="13"/>
  <c r="BF196" i="13"/>
  <c r="BE196" i="13"/>
  <c r="BD196" i="13"/>
  <c r="BC196" i="13"/>
  <c r="BF184" i="13"/>
  <c r="BE184" i="13"/>
  <c r="BD184" i="13"/>
  <c r="BC184" i="13"/>
  <c r="Z179" i="13"/>
  <c r="Z178" i="13"/>
  <c r="Z177" i="13"/>
  <c r="Z176" i="13"/>
  <c r="AU172" i="13"/>
  <c r="AS170" i="13"/>
  <c r="Z168" i="13"/>
  <c r="BH167" i="13"/>
  <c r="BG167" i="13"/>
  <c r="BF167" i="13"/>
  <c r="BE167" i="13"/>
  <c r="BD167" i="13"/>
  <c r="BC167" i="13"/>
  <c r="AU164" i="13"/>
  <c r="AS162" i="13"/>
  <c r="Z160" i="13"/>
  <c r="AU156" i="13"/>
  <c r="AS154" i="13"/>
  <c r="Z153" i="13"/>
  <c r="BI149" i="13"/>
  <c r="BH149" i="13"/>
  <c r="BG149" i="13"/>
  <c r="BF149" i="13"/>
  <c r="BE149" i="13"/>
  <c r="BD149" i="13"/>
  <c r="BC149" i="13"/>
  <c r="Z149" i="13"/>
  <c r="BJ148" i="13"/>
  <c r="BI148" i="13"/>
  <c r="BH148" i="13"/>
  <c r="BG148" i="13"/>
  <c r="BF148" i="13"/>
  <c r="BE148" i="13"/>
  <c r="BD148" i="13"/>
  <c r="BC148" i="13"/>
  <c r="G146" i="13"/>
  <c r="G139" i="13"/>
  <c r="Z139" i="13"/>
  <c r="AU139" i="13"/>
  <c r="G138" i="13"/>
  <c r="BE135" i="13"/>
  <c r="BD135" i="13"/>
  <c r="BC135" i="13"/>
  <c r="G114" i="13"/>
  <c r="Z114" i="13"/>
  <c r="AU114" i="13"/>
  <c r="K100" i="13"/>
  <c r="BI212" i="13"/>
  <c r="BH212" i="13"/>
  <c r="G179" i="13"/>
  <c r="G178" i="13"/>
  <c r="G177" i="13"/>
  <c r="G176" i="13"/>
  <c r="AR170" i="13"/>
  <c r="AQ170" i="13"/>
  <c r="AP170" i="13"/>
  <c r="AO170" i="13"/>
  <c r="AN170" i="13"/>
  <c r="AM170" i="13"/>
  <c r="AL170" i="13"/>
  <c r="G168" i="13"/>
  <c r="AR162" i="13"/>
  <c r="AQ162" i="13"/>
  <c r="G160" i="13"/>
  <c r="AR154" i="13"/>
  <c r="AQ154" i="13"/>
  <c r="AP154" i="13"/>
  <c r="AO154" i="13"/>
  <c r="AN154" i="13"/>
  <c r="AM154" i="13"/>
  <c r="AL154" i="13"/>
  <c r="Z152" i="13"/>
  <c r="AT150" i="13"/>
  <c r="AS150" i="13"/>
  <c r="AR150" i="13"/>
  <c r="AQ150" i="13"/>
  <c r="AP150" i="13"/>
  <c r="AO150" i="13"/>
  <c r="AN150" i="13"/>
  <c r="AM150" i="13"/>
  <c r="AL150" i="13"/>
  <c r="BK145" i="13"/>
  <c r="BJ145" i="13"/>
  <c r="BI145" i="13"/>
  <c r="BH145" i="13"/>
  <c r="BG145" i="13"/>
  <c r="BF145" i="13"/>
  <c r="BE145" i="13"/>
  <c r="BD145" i="13"/>
  <c r="BC145" i="13"/>
  <c r="BK141" i="13"/>
  <c r="BJ141" i="13"/>
  <c r="BI141" i="13"/>
  <c r="BH141" i="13"/>
  <c r="BG141" i="13"/>
  <c r="BF141" i="13"/>
  <c r="BE141" i="13"/>
  <c r="BD141" i="13"/>
  <c r="BC141" i="13"/>
  <c r="BJ137" i="13"/>
  <c r="BI137" i="13"/>
  <c r="BH137" i="13"/>
  <c r="BG137" i="13"/>
  <c r="BF137" i="13"/>
  <c r="BE137" i="13"/>
  <c r="BD137" i="13"/>
  <c r="BC137" i="13"/>
  <c r="BK137" i="13"/>
  <c r="BA126" i="13"/>
  <c r="AZ126" i="13"/>
  <c r="AX126" i="13"/>
  <c r="BB126" i="13"/>
  <c r="G121" i="13"/>
  <c r="Z121" i="13"/>
  <c r="AU121" i="13"/>
  <c r="BE119" i="13"/>
  <c r="BD119" i="13"/>
  <c r="BC119" i="13"/>
  <c r="AU111" i="13"/>
  <c r="G111" i="13"/>
  <c r="Z111" i="13"/>
  <c r="AU144" i="13"/>
  <c r="G144" i="13"/>
  <c r="Z144" i="13"/>
  <c r="AT134" i="13"/>
  <c r="AS134" i="13"/>
  <c r="AR134" i="13"/>
  <c r="AQ134" i="13"/>
  <c r="AP134" i="13"/>
  <c r="AO134" i="13"/>
  <c r="AN134" i="13"/>
  <c r="AM134" i="13"/>
  <c r="AL134" i="13"/>
  <c r="G130" i="13"/>
  <c r="Z130" i="13"/>
  <c r="AU130" i="13"/>
  <c r="K115" i="13"/>
  <c r="AS112" i="13"/>
  <c r="AR112" i="13"/>
  <c r="AQ112" i="13"/>
  <c r="AP112" i="13"/>
  <c r="AO112" i="13"/>
  <c r="AN112" i="13"/>
  <c r="AM112" i="13"/>
  <c r="AL112" i="13"/>
  <c r="AT112" i="13"/>
  <c r="G106" i="13"/>
  <c r="Z106" i="13"/>
  <c r="P106" i="13"/>
  <c r="AU106" i="13"/>
  <c r="BB95" i="13"/>
  <c r="BA95" i="13"/>
  <c r="BA87" i="13"/>
  <c r="AZ87" i="13"/>
  <c r="AX87" i="13"/>
  <c r="BB87" i="13"/>
  <c r="BJ223" i="13"/>
  <c r="BI223" i="13"/>
  <c r="BH223" i="13"/>
  <c r="BG223" i="13"/>
  <c r="BF223" i="13"/>
  <c r="BE223" i="13"/>
  <c r="BD223" i="13"/>
  <c r="BC223" i="13"/>
  <c r="BJ215" i="13"/>
  <c r="BI215" i="13"/>
  <c r="BH215" i="13"/>
  <c r="BG215" i="13"/>
  <c r="BF215" i="13"/>
  <c r="BE215" i="13"/>
  <c r="BD215" i="13"/>
  <c r="BC215" i="13"/>
  <c r="BG212" i="13"/>
  <c r="BF212" i="13"/>
  <c r="BE212" i="13"/>
  <c r="BD212" i="13"/>
  <c r="BC212" i="13"/>
  <c r="BJ207" i="13"/>
  <c r="BI207" i="13"/>
  <c r="BH207" i="13"/>
  <c r="BG207" i="13"/>
  <c r="BF207" i="13"/>
  <c r="BE207" i="13"/>
  <c r="BD207" i="13"/>
  <c r="BC207" i="13"/>
  <c r="BK200" i="13"/>
  <c r="BJ200" i="13"/>
  <c r="BI200" i="13"/>
  <c r="BH200" i="13"/>
  <c r="BG200" i="13"/>
  <c r="BF200" i="13"/>
  <c r="BE200" i="13"/>
  <c r="BD200" i="13"/>
  <c r="BC200" i="13"/>
  <c r="BJ199" i="13"/>
  <c r="BI199" i="13"/>
  <c r="BH199" i="13"/>
  <c r="BG199" i="13"/>
  <c r="BF199" i="13"/>
  <c r="BE199" i="13"/>
  <c r="BD199" i="13"/>
  <c r="BC199" i="13"/>
  <c r="BK192" i="13"/>
  <c r="BJ192" i="13"/>
  <c r="BI192" i="13"/>
  <c r="BH192" i="13"/>
  <c r="BG192" i="13"/>
  <c r="BF192" i="13"/>
  <c r="BE192" i="13"/>
  <c r="BD192" i="13"/>
  <c r="BC192" i="13"/>
  <c r="BJ191" i="13"/>
  <c r="BI191" i="13"/>
  <c r="BH191" i="13"/>
  <c r="BG191" i="13"/>
  <c r="BF191" i="13"/>
  <c r="BE191" i="13"/>
  <c r="BD191" i="13"/>
  <c r="BC191" i="13"/>
  <c r="BK184" i="13"/>
  <c r="BJ183" i="13"/>
  <c r="BI183" i="13"/>
  <c r="BH183" i="13"/>
  <c r="BG183" i="13"/>
  <c r="BF183" i="13"/>
  <c r="BE183" i="13"/>
  <c r="BD183" i="13"/>
  <c r="BC183" i="13"/>
  <c r="BK173" i="13"/>
  <c r="BJ173" i="13"/>
  <c r="BI173" i="13"/>
  <c r="BH173" i="13"/>
  <c r="BG173" i="13"/>
  <c r="BF173" i="13"/>
  <c r="BE173" i="13"/>
  <c r="BD173" i="13"/>
  <c r="BC173" i="13"/>
  <c r="AS173" i="13"/>
  <c r="AR173" i="13"/>
  <c r="BJ172" i="13"/>
  <c r="BI172" i="13"/>
  <c r="BH172" i="13"/>
  <c r="BG172" i="13"/>
  <c r="BF172" i="13"/>
  <c r="BE172" i="13"/>
  <c r="BD172" i="13"/>
  <c r="BC172" i="13"/>
  <c r="BK165" i="13"/>
  <c r="BJ165" i="13"/>
  <c r="BI165" i="13"/>
  <c r="BH165" i="13"/>
  <c r="BG165" i="13"/>
  <c r="BF165" i="13"/>
  <c r="BE165" i="13"/>
  <c r="BD165" i="13"/>
  <c r="BC165" i="13"/>
  <c r="AS165" i="13"/>
  <c r="AR165" i="13"/>
  <c r="AQ165" i="13"/>
  <c r="AP165" i="13"/>
  <c r="AO165" i="13"/>
  <c r="AN165" i="13"/>
  <c r="AM165" i="13"/>
  <c r="AL165" i="13"/>
  <c r="BJ164" i="13"/>
  <c r="BI164" i="13"/>
  <c r="BH164" i="13"/>
  <c r="BG164" i="13"/>
  <c r="BF164" i="13"/>
  <c r="BE164" i="13"/>
  <c r="BD164" i="13"/>
  <c r="BC164" i="13"/>
  <c r="AP162" i="13"/>
  <c r="AO162" i="13"/>
  <c r="AN162" i="13"/>
  <c r="AM162" i="13"/>
  <c r="AL162" i="13"/>
  <c r="BK157" i="13"/>
  <c r="BJ157" i="13"/>
  <c r="BI157" i="13"/>
  <c r="BH157" i="13"/>
  <c r="BG157" i="13"/>
  <c r="BF157" i="13"/>
  <c r="BE157" i="13"/>
  <c r="BD157" i="13"/>
  <c r="BC157" i="13"/>
  <c r="AS157" i="13"/>
  <c r="BJ156" i="13"/>
  <c r="BI156" i="13"/>
  <c r="BK152" i="13"/>
  <c r="BK146" i="13"/>
  <c r="BJ146" i="13"/>
  <c r="BI146" i="13"/>
  <c r="BH146" i="13"/>
  <c r="BG146" i="13"/>
  <c r="BF146" i="13"/>
  <c r="BE146" i="13"/>
  <c r="BD146" i="13"/>
  <c r="BC146" i="13"/>
  <c r="AS146" i="13"/>
  <c r="AR146" i="13"/>
  <c r="AQ146" i="13"/>
  <c r="AP146" i="13"/>
  <c r="AO146" i="13"/>
  <c r="AN146" i="13"/>
  <c r="AM146" i="13"/>
  <c r="AL146" i="13"/>
  <c r="AT146" i="13"/>
  <c r="J145" i="13"/>
  <c r="AU135" i="13"/>
  <c r="G135" i="13"/>
  <c r="Z135" i="13"/>
  <c r="AS126" i="13"/>
  <c r="BJ125" i="13"/>
  <c r="BA118" i="13"/>
  <c r="AZ118" i="13"/>
  <c r="AX118" i="13"/>
  <c r="BB118" i="13"/>
  <c r="AU103" i="13"/>
  <c r="G103" i="13"/>
  <c r="Z103" i="13"/>
  <c r="P101" i="13"/>
  <c r="M101" i="13"/>
  <c r="Z101" i="13"/>
  <c r="AU101" i="13"/>
  <c r="BJ152" i="13"/>
  <c r="BI152" i="13"/>
  <c r="BH152" i="13"/>
  <c r="BG152" i="13"/>
  <c r="BF152" i="13"/>
  <c r="BE152" i="13"/>
  <c r="BD152" i="13"/>
  <c r="BC152" i="13"/>
  <c r="Z145" i="13"/>
  <c r="BE143" i="13"/>
  <c r="BD143" i="13"/>
  <c r="BC143" i="13"/>
  <c r="AU143" i="13"/>
  <c r="G143" i="13"/>
  <c r="Z143" i="13"/>
  <c r="AT142" i="13"/>
  <c r="AS142" i="13"/>
  <c r="AR142" i="13"/>
  <c r="AQ142" i="13"/>
  <c r="AP142" i="13"/>
  <c r="AO142" i="13"/>
  <c r="AN142" i="13"/>
  <c r="AM142" i="13"/>
  <c r="AL142" i="13"/>
  <c r="G137" i="13"/>
  <c r="G122" i="13"/>
  <c r="Z122" i="13"/>
  <c r="AU122" i="13"/>
  <c r="BG114" i="13"/>
  <c r="BF114" i="13"/>
  <c r="BE114" i="13"/>
  <c r="BD114" i="13"/>
  <c r="BC114" i="13"/>
  <c r="BA111" i="13"/>
  <c r="BB111" i="13"/>
  <c r="BA110" i="13"/>
  <c r="BB110" i="13"/>
  <c r="K107" i="13"/>
  <c r="AT104" i="13"/>
  <c r="AS104" i="13"/>
  <c r="AR104" i="13"/>
  <c r="AQ104" i="13"/>
  <c r="AP104" i="13"/>
  <c r="AO104" i="13"/>
  <c r="AN104" i="13"/>
  <c r="AM104" i="13"/>
  <c r="AL104" i="13"/>
  <c r="K133" i="13"/>
  <c r="G132" i="13"/>
  <c r="AR126" i="13"/>
  <c r="AQ126" i="13"/>
  <c r="AP126" i="13"/>
  <c r="AO126" i="13"/>
  <c r="AN126" i="13"/>
  <c r="AM126" i="13"/>
  <c r="AL126" i="13"/>
  <c r="BI125" i="13"/>
  <c r="K125" i="13"/>
  <c r="G124" i="13"/>
  <c r="K117" i="13"/>
  <c r="Z96" i="13"/>
  <c r="AU96" i="13"/>
  <c r="BJ92" i="13"/>
  <c r="BI92" i="13"/>
  <c r="BH92" i="13"/>
  <c r="BG92" i="13"/>
  <c r="BF92" i="13"/>
  <c r="BE92" i="13"/>
  <c r="BD92" i="13"/>
  <c r="BC92" i="13"/>
  <c r="BK92" i="13"/>
  <c r="AU87" i="13"/>
  <c r="G87" i="13"/>
  <c r="Z87" i="13"/>
  <c r="AU86" i="13"/>
  <c r="G86" i="13"/>
  <c r="Z86" i="13"/>
  <c r="AS79" i="13"/>
  <c r="AR79" i="13"/>
  <c r="AQ79" i="13"/>
  <c r="AP79" i="13"/>
  <c r="AO79" i="13"/>
  <c r="AN79" i="13"/>
  <c r="AM79" i="13"/>
  <c r="AL79" i="13"/>
  <c r="AT79" i="13"/>
  <c r="G75" i="13"/>
  <c r="Z75" i="13"/>
  <c r="AU75" i="13"/>
  <c r="BH125" i="13"/>
  <c r="BG125" i="13"/>
  <c r="BF125" i="13"/>
  <c r="BE125" i="13"/>
  <c r="BD125" i="13"/>
  <c r="BC125" i="13"/>
  <c r="BK112" i="13"/>
  <c r="BJ112" i="13"/>
  <c r="BI112" i="13"/>
  <c r="BH112" i="13"/>
  <c r="BG112" i="13"/>
  <c r="BF112" i="13"/>
  <c r="BE112" i="13"/>
  <c r="BD112" i="13"/>
  <c r="BC112" i="13"/>
  <c r="BK104" i="13"/>
  <c r="BJ104" i="13"/>
  <c r="BI104" i="13"/>
  <c r="BH104" i="13"/>
  <c r="BG104" i="13"/>
  <c r="BF104" i="13"/>
  <c r="BE104" i="13"/>
  <c r="BD104" i="13"/>
  <c r="BC104" i="13"/>
  <c r="P104" i="13"/>
  <c r="R104" i="13" s="1"/>
  <c r="T104" i="13" s="1"/>
  <c r="BI100" i="13"/>
  <c r="BK100" i="13"/>
  <c r="AR99" i="13"/>
  <c r="AT99" i="13"/>
  <c r="Z97" i="13"/>
  <c r="BA89" i="13"/>
  <c r="AZ89" i="13"/>
  <c r="AX89" i="13"/>
  <c r="BJ136" i="13"/>
  <c r="BI136" i="13"/>
  <c r="BH136" i="13"/>
  <c r="BG136" i="13"/>
  <c r="BF136" i="13"/>
  <c r="BE136" i="13"/>
  <c r="BD136" i="13"/>
  <c r="BC136" i="13"/>
  <c r="BK129" i="13"/>
  <c r="BJ128" i="13"/>
  <c r="BK121" i="13"/>
  <c r="BJ120" i="13"/>
  <c r="BI120" i="13"/>
  <c r="BH120" i="13"/>
  <c r="BG120" i="13"/>
  <c r="BF120" i="13"/>
  <c r="BE120" i="13"/>
  <c r="BD120" i="13"/>
  <c r="BC120" i="13"/>
  <c r="AU115" i="13"/>
  <c r="BK113" i="13"/>
  <c r="BJ113" i="13"/>
  <c r="BI113" i="13"/>
  <c r="BH113" i="13"/>
  <c r="BG113" i="13"/>
  <c r="BF113" i="13"/>
  <c r="BE113" i="13"/>
  <c r="BD113" i="13"/>
  <c r="BC113" i="13"/>
  <c r="AU107" i="13"/>
  <c r="BK105" i="13"/>
  <c r="BJ105" i="13"/>
  <c r="BI105" i="13"/>
  <c r="BH105" i="13"/>
  <c r="BG105" i="13"/>
  <c r="BF105" i="13"/>
  <c r="BE105" i="13"/>
  <c r="BD105" i="13"/>
  <c r="BC105" i="13"/>
  <c r="G102" i="13"/>
  <c r="BJ100" i="13"/>
  <c r="AS99" i="13"/>
  <c r="AU98" i="13"/>
  <c r="BK96" i="13"/>
  <c r="BJ96" i="13"/>
  <c r="BI96" i="13"/>
  <c r="BH96" i="13"/>
  <c r="BG96" i="13"/>
  <c r="BF96" i="13"/>
  <c r="BE96" i="13"/>
  <c r="BD96" i="13"/>
  <c r="BC96" i="13"/>
  <c r="G80" i="13"/>
  <c r="Z80" i="13"/>
  <c r="AU80" i="13"/>
  <c r="AU76" i="13"/>
  <c r="G76" i="13"/>
  <c r="Z76" i="13"/>
  <c r="BK138" i="13"/>
  <c r="AU132" i="13"/>
  <c r="BK130" i="13"/>
  <c r="BJ129" i="13"/>
  <c r="BI129" i="13"/>
  <c r="BH129" i="13"/>
  <c r="BG129" i="13"/>
  <c r="BF129" i="13"/>
  <c r="BE129" i="13"/>
  <c r="BD129" i="13"/>
  <c r="BC129" i="13"/>
  <c r="BI128" i="13"/>
  <c r="Z128" i="13"/>
  <c r="AU124" i="13"/>
  <c r="BK122" i="13"/>
  <c r="BJ122" i="13"/>
  <c r="BI122" i="13"/>
  <c r="BH122" i="13"/>
  <c r="BG122" i="13"/>
  <c r="BF122" i="13"/>
  <c r="BE122" i="13"/>
  <c r="BD122" i="13"/>
  <c r="BC122" i="13"/>
  <c r="BJ121" i="13"/>
  <c r="Z120" i="13"/>
  <c r="AU116" i="13"/>
  <c r="BK114" i="13"/>
  <c r="Z112" i="13"/>
  <c r="AU108" i="13"/>
  <c r="BK106" i="13"/>
  <c r="Z104" i="13"/>
  <c r="BH100" i="13"/>
  <c r="BG100" i="13"/>
  <c r="BF100" i="13"/>
  <c r="BE100" i="13"/>
  <c r="BD100" i="13"/>
  <c r="BC100" i="13"/>
  <c r="AQ99" i="13"/>
  <c r="AP99" i="13"/>
  <c r="AO99" i="13"/>
  <c r="AN99" i="13"/>
  <c r="AM99" i="13"/>
  <c r="AL99" i="13"/>
  <c r="BK98" i="13"/>
  <c r="AU94" i="13"/>
  <c r="Z94" i="13"/>
  <c r="AS93" i="13"/>
  <c r="AR93" i="13"/>
  <c r="AQ93" i="13"/>
  <c r="AP93" i="13"/>
  <c r="AO93" i="13"/>
  <c r="AN93" i="13"/>
  <c r="AM93" i="13"/>
  <c r="AL93" i="13"/>
  <c r="AT93" i="13"/>
  <c r="AO89" i="13"/>
  <c r="AN89" i="13"/>
  <c r="AM89" i="13"/>
  <c r="AL89" i="13"/>
  <c r="G82" i="13"/>
  <c r="Z82" i="13"/>
  <c r="AU82" i="13"/>
  <c r="BA79" i="13"/>
  <c r="AZ79" i="13"/>
  <c r="AX79" i="13"/>
  <c r="BB79" i="13"/>
  <c r="BK147" i="13"/>
  <c r="BJ147" i="13"/>
  <c r="BI147" i="13"/>
  <c r="BH147" i="13"/>
  <c r="BG147" i="13"/>
  <c r="BF147" i="13"/>
  <c r="BE147" i="13"/>
  <c r="BD147" i="13"/>
  <c r="BC147" i="13"/>
  <c r="AU141" i="13"/>
  <c r="BK139" i="13"/>
  <c r="BJ139" i="13"/>
  <c r="BI139" i="13"/>
  <c r="BH139" i="13"/>
  <c r="BG139" i="13"/>
  <c r="BF139" i="13"/>
  <c r="BE139" i="13"/>
  <c r="BD139" i="13"/>
  <c r="BC139" i="13"/>
  <c r="BJ138" i="13"/>
  <c r="BI138" i="13"/>
  <c r="BH138" i="13"/>
  <c r="BG138" i="13"/>
  <c r="BF138" i="13"/>
  <c r="BE138" i="13"/>
  <c r="BD138" i="13"/>
  <c r="BC138" i="13"/>
  <c r="AU133" i="13"/>
  <c r="BK131" i="13"/>
  <c r="BJ131" i="13"/>
  <c r="BI131" i="13"/>
  <c r="BH131" i="13"/>
  <c r="BG131" i="13"/>
  <c r="BF131" i="13"/>
  <c r="BE131" i="13"/>
  <c r="BD131" i="13"/>
  <c r="BC131" i="13"/>
  <c r="BJ130" i="13"/>
  <c r="BI130" i="13"/>
  <c r="BH128" i="13"/>
  <c r="BG128" i="13"/>
  <c r="BF128" i="13"/>
  <c r="BE128" i="13"/>
  <c r="BD128" i="13"/>
  <c r="BC128" i="13"/>
  <c r="G128" i="13"/>
  <c r="AU125" i="13"/>
  <c r="BK123" i="13"/>
  <c r="BJ123" i="13"/>
  <c r="BI123" i="13"/>
  <c r="BH123" i="13"/>
  <c r="BG123" i="13"/>
  <c r="BF123" i="13"/>
  <c r="BE123" i="13"/>
  <c r="BD123" i="13"/>
  <c r="BC123" i="13"/>
  <c r="BI121" i="13"/>
  <c r="BH121" i="13"/>
  <c r="BG121" i="13"/>
  <c r="BF121" i="13"/>
  <c r="BE121" i="13"/>
  <c r="BD121" i="13"/>
  <c r="BC121" i="13"/>
  <c r="G120" i="13"/>
  <c r="AU117" i="13"/>
  <c r="BK115" i="13"/>
  <c r="BJ115" i="13"/>
  <c r="BI115" i="13"/>
  <c r="BH115" i="13"/>
  <c r="BG115" i="13"/>
  <c r="BF115" i="13"/>
  <c r="BE115" i="13"/>
  <c r="BD115" i="13"/>
  <c r="BC115" i="13"/>
  <c r="BJ114" i="13"/>
  <c r="BI114" i="13"/>
  <c r="G112" i="13"/>
  <c r="AU109" i="13"/>
  <c r="BK107" i="13"/>
  <c r="BJ107" i="13"/>
  <c r="BJ106" i="13"/>
  <c r="BI106" i="13"/>
  <c r="G104" i="13"/>
  <c r="BJ98" i="13"/>
  <c r="BI98" i="13"/>
  <c r="BH98" i="13"/>
  <c r="BG98" i="13"/>
  <c r="BF98" i="13"/>
  <c r="BE98" i="13"/>
  <c r="BD98" i="13"/>
  <c r="BC98" i="13"/>
  <c r="AU95" i="13"/>
  <c r="G95" i="13"/>
  <c r="AS85" i="13"/>
  <c r="I81" i="13"/>
  <c r="Z100" i="13"/>
  <c r="AU100" i="13"/>
  <c r="AT97" i="13"/>
  <c r="AU92" i="13"/>
  <c r="G92" i="13"/>
  <c r="Z92" i="13"/>
  <c r="G90" i="13"/>
  <c r="Z90" i="13"/>
  <c r="P90" i="13"/>
  <c r="AU90" i="13"/>
  <c r="AU84" i="13"/>
  <c r="G84" i="13"/>
  <c r="Z84" i="13"/>
  <c r="BA81" i="13"/>
  <c r="AZ81" i="13"/>
  <c r="AX81" i="13"/>
  <c r="BB81" i="13"/>
  <c r="BA69" i="13"/>
  <c r="AZ69" i="13"/>
  <c r="AX69" i="13"/>
  <c r="BB69" i="13"/>
  <c r="BJ140" i="13"/>
  <c r="BI140" i="13"/>
  <c r="BH140" i="13"/>
  <c r="BG140" i="13"/>
  <c r="BF140" i="13"/>
  <c r="BE140" i="13"/>
  <c r="BD140" i="13"/>
  <c r="BC140" i="13"/>
  <c r="BJ132" i="13"/>
  <c r="BI132" i="13"/>
  <c r="BH132" i="13"/>
  <c r="BG132" i="13"/>
  <c r="BF132" i="13"/>
  <c r="BE132" i="13"/>
  <c r="BD132" i="13"/>
  <c r="BC132" i="13"/>
  <c r="BH130" i="13"/>
  <c r="BG130" i="13"/>
  <c r="BF130" i="13"/>
  <c r="BE130" i="13"/>
  <c r="BD130" i="13"/>
  <c r="BC130" i="13"/>
  <c r="AT126" i="13"/>
  <c r="BK125" i="13"/>
  <c r="BJ124" i="13"/>
  <c r="BI124" i="13"/>
  <c r="BH124" i="13"/>
  <c r="BG124" i="13"/>
  <c r="BF124" i="13"/>
  <c r="BE124" i="13"/>
  <c r="BD124" i="13"/>
  <c r="BC124" i="13"/>
  <c r="AT118" i="13"/>
  <c r="AS118" i="13"/>
  <c r="AR118" i="13"/>
  <c r="AQ118" i="13"/>
  <c r="AP118" i="13"/>
  <c r="AO118" i="13"/>
  <c r="AN118" i="13"/>
  <c r="AM118" i="13"/>
  <c r="AL118" i="13"/>
  <c r="BK117" i="13"/>
  <c r="BJ117" i="13"/>
  <c r="BI117" i="13"/>
  <c r="BH117" i="13"/>
  <c r="BG117" i="13"/>
  <c r="BF117" i="13"/>
  <c r="BE117" i="13"/>
  <c r="BD117" i="13"/>
  <c r="BC117" i="13"/>
  <c r="BJ116" i="13"/>
  <c r="BI116" i="13"/>
  <c r="BH116" i="13"/>
  <c r="BG116" i="13"/>
  <c r="BF116" i="13"/>
  <c r="BE116" i="13"/>
  <c r="BD116" i="13"/>
  <c r="BC116" i="13"/>
  <c r="Z115" i="13"/>
  <c r="BH114" i="13"/>
  <c r="AT110" i="13"/>
  <c r="AS110" i="13"/>
  <c r="AR110" i="13"/>
  <c r="AQ110" i="13"/>
  <c r="AP110" i="13"/>
  <c r="AO110" i="13"/>
  <c r="AN110" i="13"/>
  <c r="AM110" i="13"/>
  <c r="AL110" i="13"/>
  <c r="BK109" i="13"/>
  <c r="BJ109" i="13"/>
  <c r="BI109" i="13"/>
  <c r="BH109" i="13"/>
  <c r="BG109" i="13"/>
  <c r="BF109" i="13"/>
  <c r="BE109" i="13"/>
  <c r="BD109" i="13"/>
  <c r="BC109" i="13"/>
  <c r="BJ108" i="13"/>
  <c r="BI107" i="13"/>
  <c r="BH107" i="13"/>
  <c r="BG107" i="13"/>
  <c r="BF107" i="13"/>
  <c r="BE107" i="13"/>
  <c r="BD107" i="13"/>
  <c r="BC107" i="13"/>
  <c r="Z107" i="13"/>
  <c r="BH106" i="13"/>
  <c r="BG106" i="13"/>
  <c r="BF106" i="13"/>
  <c r="BE106" i="13"/>
  <c r="BD106" i="13"/>
  <c r="BC106" i="13"/>
  <c r="AT102" i="13"/>
  <c r="AS102" i="13"/>
  <c r="AR102" i="13"/>
  <c r="AQ102" i="13"/>
  <c r="AP102" i="13"/>
  <c r="AO102" i="13"/>
  <c r="AN102" i="13"/>
  <c r="AM102" i="13"/>
  <c r="AL102" i="13"/>
  <c r="BK101" i="13"/>
  <c r="BJ101" i="13"/>
  <c r="BI101" i="13"/>
  <c r="BH101" i="13"/>
  <c r="BG101" i="13"/>
  <c r="BF101" i="13"/>
  <c r="BE101" i="13"/>
  <c r="BD101" i="13"/>
  <c r="BC101" i="13"/>
  <c r="AS97" i="13"/>
  <c r="AR97" i="13"/>
  <c r="AQ97" i="13"/>
  <c r="AP97" i="13"/>
  <c r="AO97" i="13"/>
  <c r="AN97" i="13"/>
  <c r="AM97" i="13"/>
  <c r="AL97" i="13"/>
  <c r="G93" i="13"/>
  <c r="K88" i="13"/>
  <c r="AU78" i="13"/>
  <c r="G78" i="13"/>
  <c r="Z78" i="13"/>
  <c r="Z74" i="13"/>
  <c r="AU74" i="13"/>
  <c r="G74" i="13"/>
  <c r="P74" i="13"/>
  <c r="R74" i="13" s="1"/>
  <c r="T74" i="13" s="1"/>
  <c r="BH99" i="13"/>
  <c r="BG99" i="13"/>
  <c r="BF99" i="13"/>
  <c r="BE99" i="13"/>
  <c r="BD99" i="13"/>
  <c r="BC99" i="13"/>
  <c r="J97" i="13"/>
  <c r="G96" i="13"/>
  <c r="Z95" i="13"/>
  <c r="Z88" i="13"/>
  <c r="AU88" i="13"/>
  <c r="BK94" i="13"/>
  <c r="BJ94" i="13"/>
  <c r="BJ93" i="13"/>
  <c r="BI93" i="13"/>
  <c r="BH93" i="13"/>
  <c r="BG93" i="13"/>
  <c r="BF93" i="13"/>
  <c r="BE93" i="13"/>
  <c r="BD93" i="13"/>
  <c r="BC93" i="13"/>
  <c r="BH91" i="13"/>
  <c r="BG91" i="13"/>
  <c r="BF91" i="13"/>
  <c r="BE91" i="13"/>
  <c r="BD91" i="13"/>
  <c r="BC91" i="13"/>
  <c r="G91" i="13"/>
  <c r="BK86" i="13"/>
  <c r="BJ86" i="13"/>
  <c r="BJ85" i="13"/>
  <c r="BI85" i="13"/>
  <c r="BH85" i="13"/>
  <c r="BG85" i="13"/>
  <c r="BF85" i="13"/>
  <c r="BE85" i="13"/>
  <c r="BD85" i="13"/>
  <c r="BC85" i="13"/>
  <c r="AR85" i="13"/>
  <c r="BH83" i="13"/>
  <c r="BG83" i="13"/>
  <c r="BF83" i="13"/>
  <c r="BE83" i="13"/>
  <c r="BD83" i="13"/>
  <c r="BC83" i="13"/>
  <c r="G83" i="13"/>
  <c r="BK78" i="13"/>
  <c r="BJ78" i="13"/>
  <c r="BI78" i="13"/>
  <c r="BH78" i="13"/>
  <c r="BG78" i="13"/>
  <c r="BF78" i="13"/>
  <c r="BE78" i="13"/>
  <c r="BD78" i="13"/>
  <c r="BC78" i="13"/>
  <c r="BJ77" i="13"/>
  <c r="BI77" i="13"/>
  <c r="BH75" i="13"/>
  <c r="BG75" i="13"/>
  <c r="BH73" i="13"/>
  <c r="BG73" i="13"/>
  <c r="BF73" i="13"/>
  <c r="BE73" i="13"/>
  <c r="BD73" i="13"/>
  <c r="BC73" i="13"/>
  <c r="G72" i="13"/>
  <c r="BK70" i="13"/>
  <c r="BJ70" i="13"/>
  <c r="BI70" i="13"/>
  <c r="BH70" i="13"/>
  <c r="BG70" i="13"/>
  <c r="BF70" i="13"/>
  <c r="BE70" i="13"/>
  <c r="BD70" i="13"/>
  <c r="BC70" i="13"/>
  <c r="BK67" i="13"/>
  <c r="BJ67" i="13"/>
  <c r="BI67" i="13"/>
  <c r="BH67" i="13"/>
  <c r="BG67" i="13"/>
  <c r="BF67" i="13"/>
  <c r="BE67" i="13"/>
  <c r="BD67" i="13"/>
  <c r="BC67" i="13"/>
  <c r="G64" i="13"/>
  <c r="Z64" i="13"/>
  <c r="AU55" i="13"/>
  <c r="G55" i="13"/>
  <c r="Z55" i="13"/>
  <c r="AQ85" i="13"/>
  <c r="Z85" i="13"/>
  <c r="P79" i="13"/>
  <c r="Z77" i="13"/>
  <c r="G73" i="13"/>
  <c r="I67" i="13"/>
  <c r="AU66" i="13"/>
  <c r="G66" i="13"/>
  <c r="Z66" i="13"/>
  <c r="BJ63" i="13"/>
  <c r="BK63" i="13"/>
  <c r="BG63" i="13"/>
  <c r="BF63" i="13"/>
  <c r="BE63" i="13"/>
  <c r="BD63" i="13"/>
  <c r="BC63" i="13"/>
  <c r="BH63" i="13"/>
  <c r="BI63" i="13"/>
  <c r="BJ99" i="13"/>
  <c r="BI99" i="13"/>
  <c r="BI94" i="13"/>
  <c r="BH94" i="13"/>
  <c r="BG94" i="13"/>
  <c r="BF94" i="13"/>
  <c r="BE94" i="13"/>
  <c r="BD94" i="13"/>
  <c r="BC94" i="13"/>
  <c r="AT89" i="13"/>
  <c r="AS89" i="13"/>
  <c r="BK88" i="13"/>
  <c r="BJ88" i="13"/>
  <c r="BI86" i="13"/>
  <c r="BH86" i="13"/>
  <c r="AP85" i="13"/>
  <c r="G85" i="13"/>
  <c r="AT81" i="13"/>
  <c r="BK80" i="13"/>
  <c r="BJ80" i="13"/>
  <c r="BI80" i="13"/>
  <c r="BH80" i="13"/>
  <c r="BG80" i="13"/>
  <c r="BF80" i="13"/>
  <c r="BE80" i="13"/>
  <c r="BD80" i="13"/>
  <c r="BC80" i="13"/>
  <c r="BH77" i="13"/>
  <c r="BG77" i="13"/>
  <c r="BF77" i="13"/>
  <c r="BE77" i="13"/>
  <c r="BD77" i="13"/>
  <c r="BC77" i="13"/>
  <c r="G77" i="13"/>
  <c r="BF75" i="13"/>
  <c r="BE75" i="13"/>
  <c r="BD75" i="13"/>
  <c r="BC75" i="13"/>
  <c r="BI74" i="13"/>
  <c r="BH74" i="13"/>
  <c r="BG74" i="13"/>
  <c r="BF74" i="13"/>
  <c r="BE74" i="13"/>
  <c r="BD74" i="13"/>
  <c r="BC74" i="13"/>
  <c r="Z73" i="13"/>
  <c r="Z72" i="13"/>
  <c r="BJ71" i="13"/>
  <c r="BI71" i="13"/>
  <c r="BH71" i="13"/>
  <c r="BG71" i="13"/>
  <c r="BF71" i="13"/>
  <c r="BE71" i="13"/>
  <c r="BD71" i="13"/>
  <c r="BC71" i="13"/>
  <c r="AU64" i="13"/>
  <c r="AO85" i="13"/>
  <c r="AN85" i="13"/>
  <c r="AM85" i="13"/>
  <c r="AL85" i="13"/>
  <c r="AS81" i="13"/>
  <c r="AR81" i="13"/>
  <c r="AQ81" i="13"/>
  <c r="AP81" i="13"/>
  <c r="AO81" i="13"/>
  <c r="AN81" i="13"/>
  <c r="AM81" i="13"/>
  <c r="AL81" i="13"/>
  <c r="Z79" i="13"/>
  <c r="BK72" i="13"/>
  <c r="BJ72" i="13"/>
  <c r="BI72" i="13"/>
  <c r="BH72" i="13"/>
  <c r="BG72" i="13"/>
  <c r="BF72" i="13"/>
  <c r="BE72" i="13"/>
  <c r="BD72" i="13"/>
  <c r="BC72" i="13"/>
  <c r="AR71" i="13"/>
  <c r="AQ71" i="13"/>
  <c r="AP71" i="13"/>
  <c r="AO71" i="13"/>
  <c r="AN71" i="13"/>
  <c r="AM71" i="13"/>
  <c r="AL71" i="13"/>
  <c r="G69" i="13"/>
  <c r="AU69" i="13"/>
  <c r="BH65" i="13"/>
  <c r="BG65" i="13"/>
  <c r="BF65" i="13"/>
  <c r="BE65" i="13"/>
  <c r="BD65" i="13"/>
  <c r="BC65" i="13"/>
  <c r="M63" i="13"/>
  <c r="AU63" i="13"/>
  <c r="Z63" i="13"/>
  <c r="AT57" i="13"/>
  <c r="AS57" i="13"/>
  <c r="AR57" i="13"/>
  <c r="AQ57" i="13"/>
  <c r="AP57" i="13"/>
  <c r="AO57" i="13"/>
  <c r="AN57" i="13"/>
  <c r="AM57" i="13"/>
  <c r="AL57" i="13"/>
  <c r="AU56" i="13"/>
  <c r="G56" i="13"/>
  <c r="Z56" i="13"/>
  <c r="Z52" i="13"/>
  <c r="AU52" i="13"/>
  <c r="G52" i="13"/>
  <c r="M50" i="13"/>
  <c r="AU50" i="13"/>
  <c r="Z50" i="13"/>
  <c r="AU46" i="13"/>
  <c r="Z46" i="13"/>
  <c r="G46" i="13"/>
  <c r="AT91" i="13"/>
  <c r="AS91" i="13"/>
  <c r="AR91" i="13"/>
  <c r="AQ91" i="13"/>
  <c r="AP91" i="13"/>
  <c r="AO91" i="13"/>
  <c r="AN91" i="13"/>
  <c r="AM91" i="13"/>
  <c r="AL91" i="13"/>
  <c r="BK90" i="13"/>
  <c r="BJ90" i="13"/>
  <c r="AR89" i="13"/>
  <c r="AQ89" i="13"/>
  <c r="BI88" i="13"/>
  <c r="BH88" i="13"/>
  <c r="BG86" i="13"/>
  <c r="BF86" i="13"/>
  <c r="BE86" i="13"/>
  <c r="BD86" i="13"/>
  <c r="BC86" i="13"/>
  <c r="AT83" i="13"/>
  <c r="AS83" i="13"/>
  <c r="AR83" i="13"/>
  <c r="AQ83" i="13"/>
  <c r="AP83" i="13"/>
  <c r="AO83" i="13"/>
  <c r="AN83" i="13"/>
  <c r="AM83" i="13"/>
  <c r="AL83" i="13"/>
  <c r="BK82" i="13"/>
  <c r="BJ82" i="13"/>
  <c r="G79" i="13"/>
  <c r="AU73" i="13"/>
  <c r="AT71" i="13"/>
  <c r="AS71" i="13"/>
  <c r="J71" i="13"/>
  <c r="AS68" i="13"/>
  <c r="AT68" i="13"/>
  <c r="BA56" i="13"/>
  <c r="AZ56" i="13"/>
  <c r="AX56" i="13"/>
  <c r="BB56" i="13"/>
  <c r="BA51" i="13"/>
  <c r="AZ51" i="13"/>
  <c r="AX51" i="13"/>
  <c r="BB51" i="13"/>
  <c r="BA49" i="13"/>
  <c r="AZ49" i="13"/>
  <c r="AX49" i="13"/>
  <c r="BB49" i="13"/>
  <c r="BI90" i="13"/>
  <c r="BH90" i="13"/>
  <c r="BG90" i="13"/>
  <c r="BF90" i="13"/>
  <c r="BE90" i="13"/>
  <c r="BD90" i="13"/>
  <c r="BC90" i="13"/>
  <c r="AP89" i="13"/>
  <c r="BG88" i="13"/>
  <c r="BF88" i="13"/>
  <c r="BE88" i="13"/>
  <c r="BD88" i="13"/>
  <c r="BC88" i="13"/>
  <c r="AT85" i="13"/>
  <c r="BK84" i="13"/>
  <c r="BJ84" i="13"/>
  <c r="BI84" i="13"/>
  <c r="BH84" i="13"/>
  <c r="BG84" i="13"/>
  <c r="BF84" i="13"/>
  <c r="BE84" i="13"/>
  <c r="BD84" i="13"/>
  <c r="BC84" i="13"/>
  <c r="BI82" i="13"/>
  <c r="BH82" i="13"/>
  <c r="BG82" i="13"/>
  <c r="BF82" i="13"/>
  <c r="BE82" i="13"/>
  <c r="BD82" i="13"/>
  <c r="BC82" i="13"/>
  <c r="AT77" i="13"/>
  <c r="AS77" i="13"/>
  <c r="AR77" i="13"/>
  <c r="AQ77" i="13"/>
  <c r="AP77" i="13"/>
  <c r="AO77" i="13"/>
  <c r="AN77" i="13"/>
  <c r="AM77" i="13"/>
  <c r="AL77" i="13"/>
  <c r="BK76" i="13"/>
  <c r="BJ76" i="13"/>
  <c r="BI76" i="13"/>
  <c r="BH76" i="13"/>
  <c r="BG76" i="13"/>
  <c r="BF76" i="13"/>
  <c r="BE76" i="13"/>
  <c r="BD76" i="13"/>
  <c r="BC76" i="13"/>
  <c r="AT72" i="13"/>
  <c r="AS72" i="13"/>
  <c r="AR72" i="13"/>
  <c r="AQ72" i="13"/>
  <c r="AP72" i="13"/>
  <c r="AO72" i="13"/>
  <c r="AN72" i="13"/>
  <c r="AM72" i="13"/>
  <c r="AL72" i="13"/>
  <c r="Z70" i="13"/>
  <c r="AU70" i="13"/>
  <c r="G70" i="13"/>
  <c r="AR68" i="13"/>
  <c r="G68" i="13"/>
  <c r="AU65" i="13"/>
  <c r="G65" i="13"/>
  <c r="Z65" i="13"/>
  <c r="Z62" i="13"/>
  <c r="M62" i="13"/>
  <c r="AU62" i="13"/>
  <c r="AQ68" i="13"/>
  <c r="AP68" i="13"/>
  <c r="AO68" i="13"/>
  <c r="AN68" i="13"/>
  <c r="AM68" i="13"/>
  <c r="AL68" i="13"/>
  <c r="BJ61" i="13"/>
  <c r="BK61" i="13"/>
  <c r="BI61" i="13"/>
  <c r="BH61" i="13"/>
  <c r="BG61" i="13"/>
  <c r="BF61" i="13"/>
  <c r="BE61" i="13"/>
  <c r="BD61" i="13"/>
  <c r="BC61" i="13"/>
  <c r="AU67" i="13"/>
  <c r="BJ64" i="13"/>
  <c r="BI64" i="13"/>
  <c r="BH64" i="13"/>
  <c r="BG64" i="13"/>
  <c r="BF64" i="13"/>
  <c r="BE64" i="13"/>
  <c r="BD64" i="13"/>
  <c r="BC64" i="13"/>
  <c r="I61" i="13"/>
  <c r="BJ55" i="13"/>
  <c r="BI55" i="13"/>
  <c r="BH55" i="13"/>
  <c r="BG55" i="13"/>
  <c r="BF55" i="13"/>
  <c r="BE55" i="13"/>
  <c r="BD55" i="13"/>
  <c r="BC55" i="13"/>
  <c r="Z54" i="13"/>
  <c r="BI53" i="13"/>
  <c r="BH53" i="13"/>
  <c r="BG53" i="13"/>
  <c r="BF53" i="13"/>
  <c r="BE53" i="13"/>
  <c r="BD53" i="13"/>
  <c r="BC53" i="13"/>
  <c r="Z51" i="13"/>
  <c r="M49" i="13"/>
  <c r="BK47" i="13"/>
  <c r="BJ47" i="13"/>
  <c r="BI47" i="13"/>
  <c r="BG47" i="13"/>
  <c r="BF47" i="13"/>
  <c r="BE47" i="13"/>
  <c r="BD47" i="13"/>
  <c r="BC47" i="13"/>
  <c r="G36" i="13"/>
  <c r="AT35" i="13"/>
  <c r="AS35" i="13"/>
  <c r="AR35" i="13"/>
  <c r="AQ35" i="13"/>
  <c r="AP35" i="13"/>
  <c r="AO35" i="13"/>
  <c r="AN35" i="13"/>
  <c r="AM35" i="13"/>
  <c r="AL35" i="13"/>
  <c r="G33" i="13"/>
  <c r="AT32" i="13"/>
  <c r="AS32" i="13"/>
  <c r="AR32" i="13"/>
  <c r="AQ32" i="13"/>
  <c r="AP32" i="13"/>
  <c r="AO32" i="13"/>
  <c r="AN32" i="13"/>
  <c r="AM32" i="13"/>
  <c r="AL32" i="13"/>
  <c r="AU51" i="13"/>
  <c r="J43" i="13"/>
  <c r="BK41" i="13"/>
  <c r="I40" i="13"/>
  <c r="AO38" i="13"/>
  <c r="AN38" i="13"/>
  <c r="AM38" i="13"/>
  <c r="AL38" i="13"/>
  <c r="AS36" i="13"/>
  <c r="AR36" i="13"/>
  <c r="AT31" i="13"/>
  <c r="AS31" i="13"/>
  <c r="AR31" i="13"/>
  <c r="AQ31" i="13"/>
  <c r="AP31" i="13"/>
  <c r="AO31" i="13"/>
  <c r="AN31" i="13"/>
  <c r="AM31" i="13"/>
  <c r="AL31" i="13"/>
  <c r="Z21" i="13"/>
  <c r="G21" i="13"/>
  <c r="AU21" i="13"/>
  <c r="BK62" i="13"/>
  <c r="BJ62" i="13"/>
  <c r="BI62" i="13"/>
  <c r="BH62" i="13"/>
  <c r="BG62" i="13"/>
  <c r="BF62" i="13"/>
  <c r="BE62" i="13"/>
  <c r="BD62" i="13"/>
  <c r="BC62" i="13"/>
  <c r="G44" i="13"/>
  <c r="Z44" i="13"/>
  <c r="BJ41" i="13"/>
  <c r="BI41" i="13"/>
  <c r="BH41" i="13"/>
  <c r="BG41" i="13"/>
  <c r="BF41" i="13"/>
  <c r="BE41" i="13"/>
  <c r="BD41" i="13"/>
  <c r="BC41" i="13"/>
  <c r="AU41" i="13"/>
  <c r="BK68" i="13"/>
  <c r="BJ68" i="13"/>
  <c r="BI68" i="13"/>
  <c r="BH68" i="13"/>
  <c r="BG68" i="13"/>
  <c r="BF68" i="13"/>
  <c r="BE68" i="13"/>
  <c r="BD68" i="13"/>
  <c r="BC68" i="13"/>
  <c r="BI66" i="13"/>
  <c r="BH66" i="13"/>
  <c r="BG66" i="13"/>
  <c r="BF66" i="13"/>
  <c r="BE66" i="13"/>
  <c r="BD66" i="13"/>
  <c r="BC66" i="13"/>
  <c r="AU60" i="13"/>
  <c r="BI59" i="13"/>
  <c r="BH59" i="13"/>
  <c r="BG59" i="13"/>
  <c r="BF59" i="13"/>
  <c r="BE59" i="13"/>
  <c r="BD59" i="13"/>
  <c r="BC59" i="13"/>
  <c r="Z59" i="13"/>
  <c r="AU58" i="13"/>
  <c r="BI57" i="13"/>
  <c r="BH57" i="13"/>
  <c r="BG57" i="13"/>
  <c r="BF57" i="13"/>
  <c r="BE57" i="13"/>
  <c r="BD57" i="13"/>
  <c r="BC57" i="13"/>
  <c r="Z57" i="13"/>
  <c r="BH48" i="13"/>
  <c r="BG48" i="13"/>
  <c r="BF48" i="13"/>
  <c r="BE48" i="13"/>
  <c r="BD48" i="13"/>
  <c r="BC48" i="13"/>
  <c r="BH47" i="13"/>
  <c r="G47" i="13"/>
  <c r="G45" i="13"/>
  <c r="Z43" i="13"/>
  <c r="BK39" i="13"/>
  <c r="BJ39" i="13"/>
  <c r="BI39" i="13"/>
  <c r="BH39" i="13"/>
  <c r="BG39" i="13"/>
  <c r="BF39" i="13"/>
  <c r="BE39" i="13"/>
  <c r="BD39" i="13"/>
  <c r="BC39" i="13"/>
  <c r="G35" i="13"/>
  <c r="Z35" i="13"/>
  <c r="G57" i="13"/>
  <c r="M53" i="13"/>
  <c r="Z49" i="13"/>
  <c r="AS47" i="13"/>
  <c r="AR47" i="13"/>
  <c r="AQ47" i="13"/>
  <c r="AP47" i="13"/>
  <c r="AO47" i="13"/>
  <c r="AN47" i="13"/>
  <c r="AM47" i="13"/>
  <c r="AL47" i="13"/>
  <c r="BK43" i="13"/>
  <c r="BJ43" i="13"/>
  <c r="BI43" i="13"/>
  <c r="BH43" i="13"/>
  <c r="BG43" i="13"/>
  <c r="BF43" i="13"/>
  <c r="BE43" i="13"/>
  <c r="BD43" i="13"/>
  <c r="BC43" i="13"/>
  <c r="G39" i="13"/>
  <c r="Z39" i="13"/>
  <c r="AU39" i="13"/>
  <c r="Z36" i="13"/>
  <c r="AT49" i="13"/>
  <c r="BJ46" i="13"/>
  <c r="BI46" i="13"/>
  <c r="BH46" i="13"/>
  <c r="BG46" i="13"/>
  <c r="BF46" i="13"/>
  <c r="BE46" i="13"/>
  <c r="BD46" i="13"/>
  <c r="BC46" i="13"/>
  <c r="BK44" i="13"/>
  <c r="BJ44" i="13"/>
  <c r="BI44" i="13"/>
  <c r="BH44" i="13"/>
  <c r="BG44" i="13"/>
  <c r="BF44" i="13"/>
  <c r="BE44" i="13"/>
  <c r="BD44" i="13"/>
  <c r="BC44" i="13"/>
  <c r="G41" i="13"/>
  <c r="Z41" i="13"/>
  <c r="AU37" i="13"/>
  <c r="G37" i="13"/>
  <c r="Z37" i="13"/>
  <c r="BK34" i="13"/>
  <c r="BJ34" i="13"/>
  <c r="BI34" i="13"/>
  <c r="BH34" i="13"/>
  <c r="BG34" i="13"/>
  <c r="BF34" i="13"/>
  <c r="BE34" i="13"/>
  <c r="BD34" i="13"/>
  <c r="BC34" i="13"/>
  <c r="AR33" i="13"/>
  <c r="AQ33" i="13"/>
  <c r="AP33" i="13"/>
  <c r="AO33" i="13"/>
  <c r="AN33" i="13"/>
  <c r="AM33" i="13"/>
  <c r="AL33" i="13"/>
  <c r="AT33" i="13"/>
  <c r="Z22" i="13"/>
  <c r="G22" i="13"/>
  <c r="AS61" i="13"/>
  <c r="AR61" i="13"/>
  <c r="AQ61" i="13"/>
  <c r="AP61" i="13"/>
  <c r="AO61" i="13"/>
  <c r="AN61" i="13"/>
  <c r="AM61" i="13"/>
  <c r="AL61" i="13"/>
  <c r="BJ60" i="13"/>
  <c r="BI60" i="13"/>
  <c r="BH60" i="13"/>
  <c r="BG60" i="13"/>
  <c r="BF60" i="13"/>
  <c r="BE60" i="13"/>
  <c r="BD60" i="13"/>
  <c r="BC60" i="13"/>
  <c r="BJ58" i="13"/>
  <c r="BI58" i="13"/>
  <c r="BH58" i="13"/>
  <c r="BG58" i="13"/>
  <c r="BF58" i="13"/>
  <c r="BE58" i="13"/>
  <c r="BD58" i="13"/>
  <c r="BC58" i="13"/>
  <c r="BK54" i="13"/>
  <c r="BJ54" i="13"/>
  <c r="BI54" i="13"/>
  <c r="BH54" i="13"/>
  <c r="BG54" i="13"/>
  <c r="BF54" i="13"/>
  <c r="BE54" i="13"/>
  <c r="BD54" i="13"/>
  <c r="BC54" i="13"/>
  <c r="AS54" i="13"/>
  <c r="AR54" i="13"/>
  <c r="AQ54" i="13"/>
  <c r="AP54" i="13"/>
  <c r="AO54" i="13"/>
  <c r="AN54" i="13"/>
  <c r="AM54" i="13"/>
  <c r="AL54" i="13"/>
  <c r="AT53" i="13"/>
  <c r="AS49" i="13"/>
  <c r="AR49" i="13"/>
  <c r="AQ49" i="13"/>
  <c r="AP49" i="13"/>
  <c r="AO49" i="13"/>
  <c r="AN49" i="13"/>
  <c r="AM49" i="13"/>
  <c r="AL49" i="13"/>
  <c r="BK46" i="13"/>
  <c r="I42" i="13"/>
  <c r="AQ36" i="13"/>
  <c r="AP36" i="13"/>
  <c r="AO36" i="13"/>
  <c r="AN36" i="13"/>
  <c r="AM36" i="13"/>
  <c r="AL36" i="13"/>
  <c r="I34" i="13"/>
  <c r="AS33" i="13"/>
  <c r="BJ3" i="13"/>
  <c r="BI3" i="13"/>
  <c r="BH3" i="13"/>
  <c r="BG3" i="13"/>
  <c r="BF3" i="13"/>
  <c r="BE3" i="13"/>
  <c r="BD3" i="13"/>
  <c r="BC3" i="13"/>
  <c r="BK3" i="13"/>
  <c r="AU59" i="13"/>
  <c r="AS53" i="13"/>
  <c r="AR53" i="13"/>
  <c r="AQ53" i="13"/>
  <c r="AP53" i="13"/>
  <c r="AO53" i="13"/>
  <c r="AN53" i="13"/>
  <c r="AM53" i="13"/>
  <c r="AL53" i="13"/>
  <c r="BE52" i="13"/>
  <c r="BD52" i="13"/>
  <c r="BC52" i="13"/>
  <c r="BH50" i="13"/>
  <c r="BG50" i="13"/>
  <c r="BF50" i="13"/>
  <c r="BE50" i="13"/>
  <c r="BD50" i="13"/>
  <c r="BC50" i="13"/>
  <c r="AU48" i="13"/>
  <c r="AU45" i="13"/>
  <c r="AU44" i="13"/>
  <c r="AS43" i="13"/>
  <c r="AR43" i="13"/>
  <c r="AQ43" i="13"/>
  <c r="AP43" i="13"/>
  <c r="AO43" i="13"/>
  <c r="AN43" i="13"/>
  <c r="AM43" i="13"/>
  <c r="AL43" i="13"/>
  <c r="AT42" i="13"/>
  <c r="AS42" i="13"/>
  <c r="AR42" i="13"/>
  <c r="AQ42" i="13"/>
  <c r="AP42" i="13"/>
  <c r="AO42" i="13"/>
  <c r="AN42" i="13"/>
  <c r="AM42" i="13"/>
  <c r="AL42" i="13"/>
  <c r="Z42" i="13"/>
  <c r="BK36" i="13"/>
  <c r="BJ36" i="13"/>
  <c r="BI36" i="13"/>
  <c r="BH36" i="13"/>
  <c r="BG36" i="13"/>
  <c r="BF36" i="13"/>
  <c r="BE36" i="13"/>
  <c r="BD36" i="13"/>
  <c r="BC36" i="13"/>
  <c r="Z34" i="13"/>
  <c r="AU34" i="13"/>
  <c r="BK33" i="13"/>
  <c r="Z26" i="13"/>
  <c r="AU26" i="13"/>
  <c r="BK24" i="13"/>
  <c r="AT213" i="10"/>
  <c r="AS213" i="10"/>
  <c r="AR213" i="10"/>
  <c r="AQ213" i="10"/>
  <c r="AP213" i="10"/>
  <c r="AO213" i="10"/>
  <c r="AN213" i="10"/>
  <c r="AM213" i="10"/>
  <c r="AL213" i="10"/>
  <c r="K213" i="10"/>
  <c r="AT209" i="10"/>
  <c r="AS209" i="10"/>
  <c r="AR209" i="10"/>
  <c r="AQ209" i="10"/>
  <c r="AP209" i="10"/>
  <c r="AO209" i="10"/>
  <c r="AN209" i="10"/>
  <c r="AM209" i="10"/>
  <c r="AL209" i="10"/>
  <c r="K209" i="10"/>
  <c r="AT205" i="10"/>
  <c r="AS205" i="10"/>
  <c r="AR205" i="10"/>
  <c r="AQ205" i="10"/>
  <c r="AP205" i="10"/>
  <c r="AO205" i="10"/>
  <c r="AN205" i="10"/>
  <c r="AM205" i="10"/>
  <c r="AL205" i="10"/>
  <c r="Z186" i="10"/>
  <c r="G186" i="10"/>
  <c r="AU186" i="10"/>
  <c r="BI42" i="13"/>
  <c r="BH42" i="13"/>
  <c r="BG42" i="13"/>
  <c r="BF42" i="13"/>
  <c r="BE42" i="13"/>
  <c r="BD42" i="13"/>
  <c r="BC42" i="13"/>
  <c r="AU40" i="13"/>
  <c r="BK38" i="13"/>
  <c r="BJ38" i="13"/>
  <c r="BI38" i="13"/>
  <c r="BH38" i="13"/>
  <c r="BG38" i="13"/>
  <c r="BF38" i="13"/>
  <c r="BE38" i="13"/>
  <c r="BD38" i="13"/>
  <c r="BC38" i="13"/>
  <c r="AQ38" i="13"/>
  <c r="AP38" i="13"/>
  <c r="BJ33" i="13"/>
  <c r="BI33" i="13"/>
  <c r="BK32" i="13"/>
  <c r="BJ32" i="13"/>
  <c r="BI32" i="13"/>
  <c r="BH32" i="13"/>
  <c r="BG32" i="13"/>
  <c r="BF32" i="13"/>
  <c r="BE32" i="13"/>
  <c r="BD32" i="13"/>
  <c r="BC32" i="13"/>
  <c r="G28" i="13"/>
  <c r="Z27" i="13"/>
  <c r="BI26" i="13"/>
  <c r="BH26" i="13"/>
  <c r="BG26" i="13"/>
  <c r="BF26" i="13"/>
  <c r="BE26" i="13"/>
  <c r="BD26" i="13"/>
  <c r="BC26" i="13"/>
  <c r="BJ24" i="13"/>
  <c r="BI24" i="13"/>
  <c r="BH24" i="13"/>
  <c r="BG24" i="13"/>
  <c r="BF24" i="13"/>
  <c r="BE24" i="13"/>
  <c r="BD24" i="13"/>
  <c r="BC24" i="13"/>
  <c r="BL6" i="13"/>
  <c r="AU212" i="10"/>
  <c r="G212" i="10"/>
  <c r="AR207" i="10"/>
  <c r="AP207" i="10"/>
  <c r="AO207" i="10"/>
  <c r="AN207" i="10"/>
  <c r="AM207" i="10"/>
  <c r="AL207" i="10"/>
  <c r="AQ207" i="10"/>
  <c r="AS207" i="10"/>
  <c r="AT207" i="10"/>
  <c r="AU25" i="13"/>
  <c r="BI9" i="13"/>
  <c r="BH9" i="13"/>
  <c r="BG9" i="13"/>
  <c r="BF9" i="13"/>
  <c r="BE9" i="13"/>
  <c r="BD9" i="13"/>
  <c r="BC9" i="13"/>
  <c r="BK9" i="13"/>
  <c r="BG33" i="13"/>
  <c r="BF33" i="13"/>
  <c r="BE33" i="13"/>
  <c r="BD33" i="13"/>
  <c r="BC33" i="13"/>
  <c r="BK31" i="13"/>
  <c r="BJ31" i="13"/>
  <c r="BI31" i="13"/>
  <c r="BH31" i="13"/>
  <c r="BG31" i="13"/>
  <c r="BF31" i="13"/>
  <c r="BE31" i="13"/>
  <c r="BD31" i="13"/>
  <c r="BC31" i="13"/>
  <c r="G31" i="13"/>
  <c r="Z29" i="13"/>
  <c r="BJ27" i="13"/>
  <c r="BJ9" i="13"/>
  <c r="AR211" i="10"/>
  <c r="AQ211" i="10"/>
  <c r="AP211" i="10"/>
  <c r="AO211" i="10"/>
  <c r="AN211" i="10"/>
  <c r="AM211" i="10"/>
  <c r="AL211" i="10"/>
  <c r="AT211" i="10"/>
  <c r="BK28" i="13"/>
  <c r="BK10" i="13"/>
  <c r="BJ10" i="13"/>
  <c r="BI10" i="13"/>
  <c r="BH10" i="13"/>
  <c r="BG10" i="13"/>
  <c r="BF10" i="13"/>
  <c r="BE10" i="13"/>
  <c r="BD10" i="13"/>
  <c r="BC10" i="13"/>
  <c r="BK16" i="13"/>
  <c r="D16" i="13"/>
  <c r="D19" i="13" s="1"/>
  <c r="P24" i="13"/>
  <c r="U24" i="13" s="1"/>
  <c r="BK4" i="13"/>
  <c r="BJ4" i="13"/>
  <c r="BI4" i="13"/>
  <c r="BH4" i="13"/>
  <c r="BG4" i="13"/>
  <c r="BF4" i="13"/>
  <c r="BE4" i="13"/>
  <c r="BD4" i="13"/>
  <c r="BC4" i="13"/>
  <c r="BL23" i="13"/>
  <c r="BL37" i="13"/>
  <c r="BL45" i="13"/>
  <c r="BL14" i="13"/>
  <c r="BL15" i="13"/>
  <c r="BL19" i="13"/>
  <c r="BL25" i="13"/>
  <c r="AS211" i="10"/>
  <c r="Z211" i="10"/>
  <c r="G211" i="10"/>
  <c r="K201" i="10"/>
  <c r="Z182" i="10"/>
  <c r="AU182" i="10"/>
  <c r="G182" i="10"/>
  <c r="BJ40" i="13"/>
  <c r="BI40" i="13"/>
  <c r="BH40" i="13"/>
  <c r="BG40" i="13"/>
  <c r="BF40" i="13"/>
  <c r="BE40" i="13"/>
  <c r="BD40" i="13"/>
  <c r="BC40" i="13"/>
  <c r="BJ35" i="13"/>
  <c r="BI35" i="13"/>
  <c r="BH35" i="13"/>
  <c r="BG35" i="13"/>
  <c r="BF35" i="13"/>
  <c r="BE35" i="13"/>
  <c r="BD35" i="13"/>
  <c r="BC35" i="13"/>
  <c r="AU29" i="13"/>
  <c r="BJ28" i="13"/>
  <c r="BI28" i="13"/>
  <c r="BH28" i="13"/>
  <c r="BG28" i="13"/>
  <c r="BF28" i="13"/>
  <c r="BE28" i="13"/>
  <c r="BD28" i="13"/>
  <c r="BC28" i="13"/>
  <c r="BI27" i="13"/>
  <c r="BH27" i="13"/>
  <c r="BG27" i="13"/>
  <c r="BF27" i="13"/>
  <c r="BE27" i="13"/>
  <c r="BD27" i="13"/>
  <c r="BC27" i="13"/>
  <c r="AT27" i="13"/>
  <c r="AS27" i="13"/>
  <c r="AR27" i="13"/>
  <c r="AQ27" i="13"/>
  <c r="AP27" i="13"/>
  <c r="AO27" i="13"/>
  <c r="AN27" i="13"/>
  <c r="AM27" i="13"/>
  <c r="AL27" i="13"/>
  <c r="AO24" i="13"/>
  <c r="AN24" i="13"/>
  <c r="AM24" i="13"/>
  <c r="AL24" i="13"/>
  <c r="AS24" i="13"/>
  <c r="AR24" i="13"/>
  <c r="AQ24" i="13"/>
  <c r="AP24" i="13"/>
  <c r="AU23" i="13"/>
  <c r="BL18" i="13"/>
  <c r="BJ16" i="13"/>
  <c r="BI16" i="13"/>
  <c r="BH16" i="13"/>
  <c r="BG16" i="13"/>
  <c r="BF16" i="13"/>
  <c r="BE16" i="13"/>
  <c r="BD16" i="13"/>
  <c r="BC16" i="13"/>
  <c r="Z213" i="10"/>
  <c r="AS204" i="10"/>
  <c r="AR204" i="10"/>
  <c r="AQ204" i="10"/>
  <c r="AP204" i="10"/>
  <c r="AO204" i="10"/>
  <c r="AN204" i="10"/>
  <c r="AM204" i="10"/>
  <c r="AL204" i="10"/>
  <c r="AT200" i="10"/>
  <c r="AS200" i="10"/>
  <c r="AR200" i="10"/>
  <c r="AQ200" i="10"/>
  <c r="AP200" i="10"/>
  <c r="AO200" i="10"/>
  <c r="AN200" i="10"/>
  <c r="AM200" i="10"/>
  <c r="AL200" i="10"/>
  <c r="AS199" i="10"/>
  <c r="AR199" i="10"/>
  <c r="AQ199" i="10"/>
  <c r="AP199" i="10"/>
  <c r="AO199" i="10"/>
  <c r="AN199" i="10"/>
  <c r="AM199" i="10"/>
  <c r="AL199" i="10"/>
  <c r="AT199" i="10"/>
  <c r="G197" i="10"/>
  <c r="AU197" i="10"/>
  <c r="Z197" i="10"/>
  <c r="Z193" i="10"/>
  <c r="AU193" i="10"/>
  <c r="G193" i="10"/>
  <c r="Z189" i="10"/>
  <c r="AU189" i="10"/>
  <c r="G189" i="10"/>
  <c r="AS28" i="13"/>
  <c r="AR28" i="13"/>
  <c r="AQ28" i="13"/>
  <c r="AP28" i="13"/>
  <c r="AO28" i="13"/>
  <c r="AN28" i="13"/>
  <c r="AM28" i="13"/>
  <c r="AL28" i="13"/>
  <c r="BJ5" i="13"/>
  <c r="BI5" i="13"/>
  <c r="BH5" i="13"/>
  <c r="BG5" i="13"/>
  <c r="BF5" i="13"/>
  <c r="BE5" i="13"/>
  <c r="BD5" i="13"/>
  <c r="BC5" i="13"/>
  <c r="BK5" i="13"/>
  <c r="G214" i="10"/>
  <c r="AU214" i="10"/>
  <c r="AU210" i="10"/>
  <c r="G210" i="10"/>
  <c r="K205" i="10"/>
  <c r="AT201" i="10"/>
  <c r="AS201" i="10"/>
  <c r="AR201" i="10"/>
  <c r="AQ201" i="10"/>
  <c r="AP201" i="10"/>
  <c r="AO201" i="10"/>
  <c r="AN201" i="10"/>
  <c r="AM201" i="10"/>
  <c r="AL201" i="10"/>
  <c r="BH33" i="13"/>
  <c r="BK30" i="13"/>
  <c r="BJ30" i="13"/>
  <c r="BI30" i="13"/>
  <c r="BH30" i="13"/>
  <c r="BG30" i="13"/>
  <c r="BF30" i="13"/>
  <c r="BE30" i="13"/>
  <c r="BD30" i="13"/>
  <c r="BC30" i="13"/>
  <c r="AT28" i="13"/>
  <c r="I26" i="13"/>
  <c r="Z25" i="13"/>
  <c r="BK22" i="13"/>
  <c r="BJ22" i="13"/>
  <c r="BI22" i="13"/>
  <c r="BH22" i="13"/>
  <c r="BG22" i="13"/>
  <c r="BF22" i="13"/>
  <c r="BE22" i="13"/>
  <c r="BD22" i="13"/>
  <c r="BC22" i="13"/>
  <c r="BK20" i="13"/>
  <c r="BJ20" i="13"/>
  <c r="BI20" i="13"/>
  <c r="BH20" i="13"/>
  <c r="BG20" i="13"/>
  <c r="BF20" i="13"/>
  <c r="BE20" i="13"/>
  <c r="BD20" i="13"/>
  <c r="BC20" i="13"/>
  <c r="BK2" i="13"/>
  <c r="BJ2" i="13"/>
  <c r="BI2" i="13"/>
  <c r="BH2" i="13"/>
  <c r="BG2" i="13"/>
  <c r="BF2" i="13"/>
  <c r="BE2" i="13"/>
  <c r="BD2" i="13"/>
  <c r="BC2" i="13"/>
  <c r="AS208" i="10"/>
  <c r="AQ208" i="10"/>
  <c r="AP208" i="10"/>
  <c r="AO208" i="10"/>
  <c r="AN208" i="10"/>
  <c r="AM208" i="10"/>
  <c r="AL208" i="10"/>
  <c r="AR208" i="10"/>
  <c r="AS203" i="10"/>
  <c r="AR203" i="10"/>
  <c r="AQ203" i="10"/>
  <c r="AP203" i="10"/>
  <c r="AO203" i="10"/>
  <c r="AN203" i="10"/>
  <c r="AM203" i="10"/>
  <c r="AL203" i="10"/>
  <c r="AT203" i="10"/>
  <c r="AB13" i="13"/>
  <c r="AD13" i="13"/>
  <c r="AB17" i="13"/>
  <c r="G208" i="10"/>
  <c r="G207" i="10"/>
  <c r="G204" i="10"/>
  <c r="G203" i="10"/>
  <c r="G200" i="10"/>
  <c r="G199" i="10"/>
  <c r="AT184" i="10"/>
  <c r="AS184" i="10"/>
  <c r="AR184" i="10"/>
  <c r="AQ184" i="10"/>
  <c r="AP184" i="10"/>
  <c r="AO184" i="10"/>
  <c r="AN184" i="10"/>
  <c r="AM184" i="10"/>
  <c r="AL184" i="10"/>
  <c r="K184" i="10"/>
  <c r="B184" i="10"/>
  <c r="AT161" i="10"/>
  <c r="AS161" i="10"/>
  <c r="AR161" i="10"/>
  <c r="AQ161" i="10"/>
  <c r="AP161" i="10"/>
  <c r="AO161" i="10"/>
  <c r="AN161" i="10"/>
  <c r="AM161" i="10"/>
  <c r="AL161" i="10"/>
  <c r="G206" i="10"/>
  <c r="AU206" i="10"/>
  <c r="AU202" i="10"/>
  <c r="G202" i="10"/>
  <c r="G198" i="10"/>
  <c r="AU198" i="10"/>
  <c r="AU196" i="10"/>
  <c r="G196" i="10"/>
  <c r="G192" i="10"/>
  <c r="AU192" i="10"/>
  <c r="AU188" i="10"/>
  <c r="G188" i="10"/>
  <c r="K181" i="10"/>
  <c r="AU174" i="10"/>
  <c r="G174" i="10"/>
  <c r="Z141" i="10"/>
  <c r="AU141" i="10"/>
  <c r="G141" i="10"/>
  <c r="BL8" i="13"/>
  <c r="K195" i="10"/>
  <c r="K191" i="10"/>
  <c r="AU187" i="10"/>
  <c r="G187" i="10"/>
  <c r="Z181" i="10"/>
  <c r="AU181" i="10"/>
  <c r="K178" i="10"/>
  <c r="K177" i="10"/>
  <c r="B177" i="10"/>
  <c r="AU173" i="10"/>
  <c r="G173" i="10"/>
  <c r="AT166" i="10"/>
  <c r="AR166" i="10"/>
  <c r="AQ166" i="10"/>
  <c r="AP166" i="10"/>
  <c r="AO166" i="10"/>
  <c r="AN166" i="10"/>
  <c r="AM166" i="10"/>
  <c r="AL166" i="10"/>
  <c r="AS166" i="10"/>
  <c r="AU155" i="10"/>
  <c r="G155" i="10"/>
  <c r="Z155" i="10"/>
  <c r="Z145" i="10"/>
  <c r="AU145" i="10"/>
  <c r="G145" i="10"/>
  <c r="Z196" i="10"/>
  <c r="AT195" i="10"/>
  <c r="AS195" i="10"/>
  <c r="AR195" i="10"/>
  <c r="AQ195" i="10"/>
  <c r="AP195" i="10"/>
  <c r="AO195" i="10"/>
  <c r="AN195" i="10"/>
  <c r="AM195" i="10"/>
  <c r="AL195" i="10"/>
  <c r="Z192" i="10"/>
  <c r="AP191" i="10"/>
  <c r="AO191" i="10"/>
  <c r="AN191" i="10"/>
  <c r="AM191" i="10"/>
  <c r="AL191" i="10"/>
  <c r="AT191" i="10"/>
  <c r="AS191" i="10"/>
  <c r="AR191" i="10"/>
  <c r="AQ191" i="10"/>
  <c r="Z188" i="10"/>
  <c r="G179" i="10"/>
  <c r="AS178" i="10"/>
  <c r="AR178" i="10"/>
  <c r="AQ178" i="10"/>
  <c r="AP178" i="10"/>
  <c r="AO178" i="10"/>
  <c r="AN178" i="10"/>
  <c r="AM178" i="10"/>
  <c r="AL178" i="10"/>
  <c r="AT178" i="10"/>
  <c r="Z177" i="10"/>
  <c r="AU177" i="10"/>
  <c r="AU30" i="13"/>
  <c r="BL29" i="13"/>
  <c r="AU22" i="13"/>
  <c r="BL21" i="13"/>
  <c r="AY10" i="13"/>
  <c r="AY20" i="13"/>
  <c r="AU194" i="10"/>
  <c r="G194" i="10"/>
  <c r="AU190" i="10"/>
  <c r="G190" i="10"/>
  <c r="Z187" i="10"/>
  <c r="AU180" i="10"/>
  <c r="G180" i="10"/>
  <c r="AT179" i="10"/>
  <c r="AS179" i="10"/>
  <c r="AR179" i="10"/>
  <c r="AQ179" i="10"/>
  <c r="AP179" i="10"/>
  <c r="AO179" i="10"/>
  <c r="AN179" i="10"/>
  <c r="AM179" i="10"/>
  <c r="AL179" i="10"/>
  <c r="Z172" i="10"/>
  <c r="AU172" i="10"/>
  <c r="G172" i="10"/>
  <c r="AT162" i="10"/>
  <c r="AS162" i="10"/>
  <c r="AR162" i="10"/>
  <c r="AQ162" i="10"/>
  <c r="AP162" i="10"/>
  <c r="AO162" i="10"/>
  <c r="AN162" i="10"/>
  <c r="AM162" i="10"/>
  <c r="AL162" i="10"/>
  <c r="Z160" i="10"/>
  <c r="AU160" i="10"/>
  <c r="G160" i="10"/>
  <c r="AU140" i="10"/>
  <c r="G140" i="10"/>
  <c r="Z140" i="10"/>
  <c r="AS183" i="10"/>
  <c r="AR183" i="10"/>
  <c r="AQ183" i="10"/>
  <c r="AP183" i="10"/>
  <c r="AO183" i="10"/>
  <c r="AN183" i="10"/>
  <c r="AM183" i="10"/>
  <c r="AL183" i="10"/>
  <c r="AT183" i="10"/>
  <c r="K183" i="10"/>
  <c r="Z176" i="10"/>
  <c r="AU176" i="10"/>
  <c r="G176" i="10"/>
  <c r="K154" i="10"/>
  <c r="G144" i="10"/>
  <c r="AU144" i="10"/>
  <c r="Z144" i="10"/>
  <c r="BL11" i="13"/>
  <c r="BL13" i="13"/>
  <c r="BL17" i="13"/>
  <c r="G185" i="10"/>
  <c r="AU185" i="10"/>
  <c r="Z174" i="10"/>
  <c r="AU171" i="10"/>
  <c r="G171" i="10"/>
  <c r="AS165" i="10"/>
  <c r="AR165" i="10"/>
  <c r="AQ165" i="10"/>
  <c r="AP165" i="10"/>
  <c r="AO165" i="10"/>
  <c r="AN165" i="10"/>
  <c r="AM165" i="10"/>
  <c r="AL165" i="10"/>
  <c r="AT165" i="10"/>
  <c r="AU148" i="10"/>
  <c r="G148" i="10"/>
  <c r="Z148" i="10"/>
  <c r="BL12" i="13"/>
  <c r="BL7" i="13"/>
  <c r="AY6" i="13"/>
  <c r="AY4" i="13"/>
  <c r="AY2" i="13"/>
  <c r="Z179" i="10"/>
  <c r="G175" i="10"/>
  <c r="AU175" i="10"/>
  <c r="Z173" i="10"/>
  <c r="AU170" i="10"/>
  <c r="G170" i="10"/>
  <c r="AU169" i="10"/>
  <c r="G169" i="10"/>
  <c r="Z168" i="10"/>
  <c r="AU168" i="10"/>
  <c r="G168" i="10"/>
  <c r="G159" i="10"/>
  <c r="Z159" i="10"/>
  <c r="AU159" i="10"/>
  <c r="AU156" i="10"/>
  <c r="AU152" i="10"/>
  <c r="Z142" i="10"/>
  <c r="AT125" i="10"/>
  <c r="AS125" i="10"/>
  <c r="AR125" i="10"/>
  <c r="AQ125" i="10"/>
  <c r="AP125" i="10"/>
  <c r="AO125" i="10"/>
  <c r="AN125" i="10"/>
  <c r="AM125" i="10"/>
  <c r="AL125" i="10"/>
  <c r="G166" i="10"/>
  <c r="G165" i="10"/>
  <c r="G164" i="10"/>
  <c r="G162" i="10"/>
  <c r="G161" i="10"/>
  <c r="Z153" i="10"/>
  <c r="AU135" i="10"/>
  <c r="G135" i="10"/>
  <c r="BA105" i="10"/>
  <c r="BB105" i="10"/>
  <c r="G167" i="10"/>
  <c r="AU167" i="10"/>
  <c r="AU163" i="10"/>
  <c r="G163" i="10"/>
  <c r="AS157" i="10"/>
  <c r="AU143" i="10"/>
  <c r="G143" i="10"/>
  <c r="G136" i="10"/>
  <c r="AU136" i="10"/>
  <c r="G126" i="10"/>
  <c r="AU126" i="10"/>
  <c r="Z126" i="10"/>
  <c r="Z158" i="10"/>
  <c r="AT157" i="10"/>
  <c r="K156" i="10"/>
  <c r="Z149" i="10"/>
  <c r="AU149" i="10"/>
  <c r="G149" i="10"/>
  <c r="Z146" i="10"/>
  <c r="AT142" i="10"/>
  <c r="AS142" i="10"/>
  <c r="AR142" i="10"/>
  <c r="AQ142" i="10"/>
  <c r="AP142" i="10"/>
  <c r="AO142" i="10"/>
  <c r="AN142" i="10"/>
  <c r="AM142" i="10"/>
  <c r="AL142" i="10"/>
  <c r="J142" i="10"/>
  <c r="AU138" i="10"/>
  <c r="G138" i="10"/>
  <c r="Z137" i="10"/>
  <c r="AU137" i="10"/>
  <c r="G137" i="10"/>
  <c r="Z110" i="10"/>
  <c r="AU110" i="10"/>
  <c r="G110" i="10"/>
  <c r="AU164" i="10"/>
  <c r="AR157" i="10"/>
  <c r="AQ157" i="10"/>
  <c r="AP157" i="10"/>
  <c r="AO157" i="10"/>
  <c r="AN157" i="10"/>
  <c r="AM157" i="10"/>
  <c r="AL157" i="10"/>
  <c r="G151" i="10"/>
  <c r="AU151" i="10"/>
  <c r="K129" i="10"/>
  <c r="BA115" i="10"/>
  <c r="BB115" i="10"/>
  <c r="AS150" i="10"/>
  <c r="AR150" i="10"/>
  <c r="AQ150" i="10"/>
  <c r="AP150" i="10"/>
  <c r="AO150" i="10"/>
  <c r="AN150" i="10"/>
  <c r="AM150" i="10"/>
  <c r="AL150" i="10"/>
  <c r="AT150" i="10"/>
  <c r="AU147" i="10"/>
  <c r="G147" i="10"/>
  <c r="AU139" i="10"/>
  <c r="G139" i="10"/>
  <c r="Z154" i="10"/>
  <c r="AU154" i="10"/>
  <c r="G152" i="10"/>
  <c r="AT146" i="10"/>
  <c r="AS146" i="10"/>
  <c r="AR146" i="10"/>
  <c r="AQ146" i="10"/>
  <c r="AP146" i="10"/>
  <c r="AO146" i="10"/>
  <c r="AN146" i="10"/>
  <c r="AM146" i="10"/>
  <c r="AL146" i="10"/>
  <c r="J146" i="10"/>
  <c r="G122" i="10"/>
  <c r="AU122" i="10"/>
  <c r="Z122" i="10"/>
  <c r="AT121" i="10"/>
  <c r="AS121" i="10"/>
  <c r="AR121" i="10"/>
  <c r="AQ121" i="10"/>
  <c r="AP121" i="10"/>
  <c r="AO121" i="10"/>
  <c r="AN121" i="10"/>
  <c r="AM121" i="10"/>
  <c r="AL121" i="10"/>
  <c r="BB117" i="10"/>
  <c r="BA117" i="10"/>
  <c r="AT158" i="10"/>
  <c r="AS158" i="10"/>
  <c r="AR158" i="10"/>
  <c r="AQ158" i="10"/>
  <c r="AP158" i="10"/>
  <c r="AO158" i="10"/>
  <c r="AN158" i="10"/>
  <c r="AM158" i="10"/>
  <c r="AL158" i="10"/>
  <c r="AT153" i="10"/>
  <c r="AS153" i="10"/>
  <c r="AR153" i="10"/>
  <c r="AQ153" i="10"/>
  <c r="AP153" i="10"/>
  <c r="AO153" i="10"/>
  <c r="AN153" i="10"/>
  <c r="AM153" i="10"/>
  <c r="AL153" i="10"/>
  <c r="AU134" i="10"/>
  <c r="G134" i="10"/>
  <c r="Z133" i="10"/>
  <c r="AU133" i="10"/>
  <c r="G133" i="10"/>
  <c r="AT123" i="10"/>
  <c r="AS123" i="10"/>
  <c r="AR123" i="10"/>
  <c r="AQ123" i="10"/>
  <c r="AP123" i="10"/>
  <c r="AO123" i="10"/>
  <c r="AN123" i="10"/>
  <c r="AM123" i="10"/>
  <c r="AL123" i="10"/>
  <c r="BA113" i="10"/>
  <c r="BB113" i="10"/>
  <c r="BB109" i="10"/>
  <c r="BA109" i="10"/>
  <c r="BA107" i="10"/>
  <c r="BB107" i="10"/>
  <c r="AT131" i="10"/>
  <c r="AS131" i="10"/>
  <c r="AR131" i="10"/>
  <c r="AQ131" i="10"/>
  <c r="AP131" i="10"/>
  <c r="AO131" i="10"/>
  <c r="AN131" i="10"/>
  <c r="AM131" i="10"/>
  <c r="AL131" i="10"/>
  <c r="BI130" i="10"/>
  <c r="BH130" i="10"/>
  <c r="AU129" i="10"/>
  <c r="BH127" i="10"/>
  <c r="BG127" i="10"/>
  <c r="BF127" i="10"/>
  <c r="BE127" i="10"/>
  <c r="BD127" i="10"/>
  <c r="BC127" i="10"/>
  <c r="G125" i="10"/>
  <c r="K123" i="10"/>
  <c r="BG121" i="10"/>
  <c r="BF121" i="10"/>
  <c r="BE121" i="10"/>
  <c r="BD121" i="10"/>
  <c r="BC121" i="10"/>
  <c r="BK121" i="10"/>
  <c r="BJ121" i="10"/>
  <c r="BI121" i="10"/>
  <c r="BH121" i="10"/>
  <c r="AR112" i="10"/>
  <c r="AQ112" i="10"/>
  <c r="AP112" i="10"/>
  <c r="AO112" i="10"/>
  <c r="AN112" i="10"/>
  <c r="AM112" i="10"/>
  <c r="AL112" i="10"/>
  <c r="AS112" i="10"/>
  <c r="BH111" i="10"/>
  <c r="BG111" i="10"/>
  <c r="BF111" i="10"/>
  <c r="BE111" i="10"/>
  <c r="BD111" i="10"/>
  <c r="BC111" i="10"/>
  <c r="AT104" i="10"/>
  <c r="AS104" i="10"/>
  <c r="AR104" i="10"/>
  <c r="AQ104" i="10"/>
  <c r="AP104" i="10"/>
  <c r="AO104" i="10"/>
  <c r="AN104" i="10"/>
  <c r="AM104" i="10"/>
  <c r="AL104" i="10"/>
  <c r="AT94" i="10"/>
  <c r="AS94" i="10"/>
  <c r="AR94" i="10"/>
  <c r="AQ94" i="10"/>
  <c r="AP94" i="10"/>
  <c r="AO94" i="10"/>
  <c r="AN94" i="10"/>
  <c r="AM94" i="10"/>
  <c r="AL94" i="10"/>
  <c r="AU132" i="10"/>
  <c r="G132" i="10"/>
  <c r="AU113" i="10"/>
  <c r="G113" i="10"/>
  <c r="Z106" i="10"/>
  <c r="AU106" i="10"/>
  <c r="G106" i="10"/>
  <c r="BA96" i="10"/>
  <c r="BB96" i="10"/>
  <c r="G130" i="10"/>
  <c r="AU130" i="10"/>
  <c r="BK128" i="10"/>
  <c r="BJ128" i="10"/>
  <c r="BI128" i="10"/>
  <c r="BH128" i="10"/>
  <c r="BG128" i="10"/>
  <c r="BF128" i="10"/>
  <c r="BE128" i="10"/>
  <c r="BD128" i="10"/>
  <c r="BC128" i="10"/>
  <c r="AT127" i="10"/>
  <c r="AS127" i="10"/>
  <c r="AR127" i="10"/>
  <c r="AQ127" i="10"/>
  <c r="AP127" i="10"/>
  <c r="AO127" i="10"/>
  <c r="AN127" i="10"/>
  <c r="AM127" i="10"/>
  <c r="AL127" i="10"/>
  <c r="Z120" i="10"/>
  <c r="AU120" i="10"/>
  <c r="G120" i="10"/>
  <c r="G118" i="10"/>
  <c r="Z118" i="10"/>
  <c r="AU118" i="10"/>
  <c r="K116" i="10"/>
  <c r="BK112" i="10"/>
  <c r="BJ112" i="10"/>
  <c r="BI112" i="10"/>
  <c r="BH112" i="10"/>
  <c r="BG112" i="10"/>
  <c r="BF112" i="10"/>
  <c r="BE112" i="10"/>
  <c r="BD112" i="10"/>
  <c r="BC112" i="10"/>
  <c r="AT108" i="10"/>
  <c r="AS108" i="10"/>
  <c r="AR108" i="10"/>
  <c r="AQ108" i="10"/>
  <c r="AP108" i="10"/>
  <c r="AO108" i="10"/>
  <c r="AN108" i="10"/>
  <c r="AM108" i="10"/>
  <c r="AL108" i="10"/>
  <c r="BB101" i="10"/>
  <c r="BA101" i="10"/>
  <c r="AT98" i="10"/>
  <c r="AS98" i="10"/>
  <c r="AR98" i="10"/>
  <c r="AQ98" i="10"/>
  <c r="AP98" i="10"/>
  <c r="AO98" i="10"/>
  <c r="AN98" i="10"/>
  <c r="AM98" i="10"/>
  <c r="AL98" i="10"/>
  <c r="BK131" i="10"/>
  <c r="BJ131" i="10"/>
  <c r="BI131" i="10"/>
  <c r="BH131" i="10"/>
  <c r="BG131" i="10"/>
  <c r="BF131" i="10"/>
  <c r="BE131" i="10"/>
  <c r="BD131" i="10"/>
  <c r="BC131" i="10"/>
  <c r="AU128" i="10"/>
  <c r="G128" i="10"/>
  <c r="BK126" i="10"/>
  <c r="BJ126" i="10"/>
  <c r="BI126" i="10"/>
  <c r="BH126" i="10"/>
  <c r="BG126" i="10"/>
  <c r="BF126" i="10"/>
  <c r="BE126" i="10"/>
  <c r="BD126" i="10"/>
  <c r="BC126" i="10"/>
  <c r="K131" i="10"/>
  <c r="BG130" i="10"/>
  <c r="BF130" i="10"/>
  <c r="BE130" i="10"/>
  <c r="BD130" i="10"/>
  <c r="BC130" i="10"/>
  <c r="BK129" i="10"/>
  <c r="BJ129" i="10"/>
  <c r="BI129" i="10"/>
  <c r="BH129" i="10"/>
  <c r="BG129" i="10"/>
  <c r="BF129" i="10"/>
  <c r="BE129" i="10"/>
  <c r="BD129" i="10"/>
  <c r="BC129" i="10"/>
  <c r="BK124" i="10"/>
  <c r="BJ124" i="10"/>
  <c r="BI124" i="10"/>
  <c r="BH124" i="10"/>
  <c r="BG124" i="10"/>
  <c r="BF124" i="10"/>
  <c r="BE124" i="10"/>
  <c r="BD124" i="10"/>
  <c r="BC124" i="10"/>
  <c r="BI122" i="10"/>
  <c r="BH122" i="10"/>
  <c r="BG122" i="10"/>
  <c r="BF122" i="10"/>
  <c r="BE122" i="10"/>
  <c r="BD122" i="10"/>
  <c r="BC122" i="10"/>
  <c r="G119" i="10"/>
  <c r="Z119" i="10"/>
  <c r="AT115" i="10"/>
  <c r="AS115" i="10"/>
  <c r="AR115" i="10"/>
  <c r="AQ115" i="10"/>
  <c r="AP115" i="10"/>
  <c r="AO115" i="10"/>
  <c r="AN115" i="10"/>
  <c r="AM115" i="10"/>
  <c r="AL115" i="10"/>
  <c r="AU109" i="10"/>
  <c r="G109" i="10"/>
  <c r="J108" i="10"/>
  <c r="AT105" i="10"/>
  <c r="AS105" i="10"/>
  <c r="AR105" i="10"/>
  <c r="AQ105" i="10"/>
  <c r="AP105" i="10"/>
  <c r="AO105" i="10"/>
  <c r="AN105" i="10"/>
  <c r="AM105" i="10"/>
  <c r="AL105" i="10"/>
  <c r="BK127" i="10"/>
  <c r="AU124" i="10"/>
  <c r="G124" i="10"/>
  <c r="BI120" i="10"/>
  <c r="BH120" i="10"/>
  <c r="BG120" i="10"/>
  <c r="BF120" i="10"/>
  <c r="BE120" i="10"/>
  <c r="BD120" i="10"/>
  <c r="BC120" i="10"/>
  <c r="AS119" i="10"/>
  <c r="AR119" i="10"/>
  <c r="AQ119" i="10"/>
  <c r="AP119" i="10"/>
  <c r="AO119" i="10"/>
  <c r="AN119" i="10"/>
  <c r="AM119" i="10"/>
  <c r="AL119" i="10"/>
  <c r="AT119" i="10"/>
  <c r="BK118" i="10"/>
  <c r="BJ118" i="10"/>
  <c r="BI118" i="10"/>
  <c r="BH118" i="10"/>
  <c r="BG118" i="10"/>
  <c r="BF118" i="10"/>
  <c r="BE118" i="10"/>
  <c r="BD118" i="10"/>
  <c r="BC118" i="10"/>
  <c r="Z114" i="10"/>
  <c r="AU114" i="10"/>
  <c r="G114" i="10"/>
  <c r="Z113" i="10"/>
  <c r="K112" i="10"/>
  <c r="BJ108" i="10"/>
  <c r="BI108" i="10"/>
  <c r="BH108" i="10"/>
  <c r="BG108" i="10"/>
  <c r="BF108" i="10"/>
  <c r="BE108" i="10"/>
  <c r="BD108" i="10"/>
  <c r="BC108" i="10"/>
  <c r="BK108" i="10"/>
  <c r="AT107" i="10"/>
  <c r="AS107" i="10"/>
  <c r="AR107" i="10"/>
  <c r="AQ107" i="10"/>
  <c r="AP107" i="10"/>
  <c r="AO107" i="10"/>
  <c r="AN107" i="10"/>
  <c r="AM107" i="10"/>
  <c r="AL107" i="10"/>
  <c r="Z93" i="10"/>
  <c r="AU93" i="10"/>
  <c r="G93" i="10"/>
  <c r="BJ127" i="10"/>
  <c r="BK125" i="10"/>
  <c r="BJ125" i="10"/>
  <c r="BI125" i="10"/>
  <c r="BH125" i="10"/>
  <c r="BG125" i="10"/>
  <c r="BF125" i="10"/>
  <c r="BE125" i="10"/>
  <c r="BD125" i="10"/>
  <c r="BC125" i="10"/>
  <c r="BK120" i="10"/>
  <c r="AU117" i="10"/>
  <c r="G117" i="10"/>
  <c r="AT116" i="10"/>
  <c r="AS116" i="10"/>
  <c r="AR116" i="10"/>
  <c r="AQ116" i="10"/>
  <c r="AP116" i="10"/>
  <c r="AO116" i="10"/>
  <c r="AN116" i="10"/>
  <c r="AM116" i="10"/>
  <c r="AL116" i="10"/>
  <c r="BI127" i="10"/>
  <c r="BK123" i="10"/>
  <c r="BJ123" i="10"/>
  <c r="BI123" i="10"/>
  <c r="BH123" i="10"/>
  <c r="BG123" i="10"/>
  <c r="BF123" i="10"/>
  <c r="BE123" i="10"/>
  <c r="BD123" i="10"/>
  <c r="BC123" i="10"/>
  <c r="BJ120" i="10"/>
  <c r="BJ116" i="10"/>
  <c r="BI116" i="10"/>
  <c r="BH116" i="10"/>
  <c r="BG116" i="10"/>
  <c r="BF116" i="10"/>
  <c r="BE116" i="10"/>
  <c r="BD116" i="10"/>
  <c r="BC116" i="10"/>
  <c r="BK116" i="10"/>
  <c r="AT111" i="10"/>
  <c r="AS111" i="10"/>
  <c r="AR111" i="10"/>
  <c r="AQ111" i="10"/>
  <c r="AP111" i="10"/>
  <c r="AO111" i="10"/>
  <c r="AN111" i="10"/>
  <c r="AM111" i="10"/>
  <c r="AL111" i="10"/>
  <c r="AT101" i="10"/>
  <c r="AS101" i="10"/>
  <c r="AR101" i="10"/>
  <c r="AQ101" i="10"/>
  <c r="AP101" i="10"/>
  <c r="AO101" i="10"/>
  <c r="AN101" i="10"/>
  <c r="AM101" i="10"/>
  <c r="AL101" i="10"/>
  <c r="Z97" i="10"/>
  <c r="G97" i="10"/>
  <c r="AU97" i="10"/>
  <c r="BA92" i="10"/>
  <c r="BB92" i="10"/>
  <c r="BA88" i="10"/>
  <c r="BB88" i="10"/>
  <c r="BG119" i="10"/>
  <c r="BF119" i="10"/>
  <c r="BE119" i="10"/>
  <c r="BD119" i="10"/>
  <c r="BC119" i="10"/>
  <c r="BF114" i="10"/>
  <c r="BE114" i="10"/>
  <c r="BD114" i="10"/>
  <c r="BC114" i="10"/>
  <c r="BJ114" i="10"/>
  <c r="BI114" i="10"/>
  <c r="BH114" i="10"/>
  <c r="BF106" i="10"/>
  <c r="BE106" i="10"/>
  <c r="BD106" i="10"/>
  <c r="BC106" i="10"/>
  <c r="BJ106" i="10"/>
  <c r="BI106" i="10"/>
  <c r="BH106" i="10"/>
  <c r="BK97" i="10"/>
  <c r="AU95" i="10"/>
  <c r="BH94" i="10"/>
  <c r="BG94" i="10"/>
  <c r="BF94" i="10"/>
  <c r="BE94" i="10"/>
  <c r="BD94" i="10"/>
  <c r="BC94" i="10"/>
  <c r="AS84" i="10"/>
  <c r="AR84" i="10"/>
  <c r="AQ84" i="10"/>
  <c r="AP84" i="10"/>
  <c r="AO84" i="10"/>
  <c r="AN84" i="10"/>
  <c r="AM84" i="10"/>
  <c r="AL84" i="10"/>
  <c r="AU80" i="10"/>
  <c r="G80" i="10"/>
  <c r="AU79" i="10"/>
  <c r="G79" i="10"/>
  <c r="Z79" i="10"/>
  <c r="G73" i="10"/>
  <c r="AU73" i="10"/>
  <c r="Z73" i="10"/>
  <c r="BH103" i="10"/>
  <c r="BG103" i="10"/>
  <c r="BF103" i="10"/>
  <c r="BE103" i="10"/>
  <c r="BD103" i="10"/>
  <c r="BC103" i="10"/>
  <c r="BH100" i="10"/>
  <c r="BG100" i="10"/>
  <c r="BF100" i="10"/>
  <c r="BE100" i="10"/>
  <c r="BD100" i="10"/>
  <c r="BC100" i="10"/>
  <c r="BJ91" i="10"/>
  <c r="BI91" i="10"/>
  <c r="BH91" i="10"/>
  <c r="BG91" i="10"/>
  <c r="BF91" i="10"/>
  <c r="BE91" i="10"/>
  <c r="BD91" i="10"/>
  <c r="BC91" i="10"/>
  <c r="AU87" i="10"/>
  <c r="G87" i="10"/>
  <c r="G85" i="10"/>
  <c r="AU85" i="10"/>
  <c r="I78" i="10"/>
  <c r="G67" i="10"/>
  <c r="AU67" i="10"/>
  <c r="Z67" i="10"/>
  <c r="BA62" i="10"/>
  <c r="BB62" i="10"/>
  <c r="BA58" i="10"/>
  <c r="BB58" i="10"/>
  <c r="AT92" i="10"/>
  <c r="AS92" i="10"/>
  <c r="AR92" i="10"/>
  <c r="AQ92" i="10"/>
  <c r="AP92" i="10"/>
  <c r="AO92" i="10"/>
  <c r="AN92" i="10"/>
  <c r="AM92" i="10"/>
  <c r="AL92" i="10"/>
  <c r="BK91" i="10"/>
  <c r="BJ83" i="10"/>
  <c r="BI83" i="10"/>
  <c r="BH83" i="10"/>
  <c r="BG83" i="10"/>
  <c r="BF83" i="10"/>
  <c r="BE83" i="10"/>
  <c r="BD83" i="10"/>
  <c r="BC83" i="10"/>
  <c r="AT78" i="10"/>
  <c r="AS78" i="10"/>
  <c r="AR78" i="10"/>
  <c r="AQ78" i="10"/>
  <c r="AP78" i="10"/>
  <c r="AO78" i="10"/>
  <c r="AN78" i="10"/>
  <c r="AM78" i="10"/>
  <c r="AL78" i="10"/>
  <c r="BA64" i="10"/>
  <c r="BB64" i="10"/>
  <c r="J91" i="10"/>
  <c r="BK83" i="10"/>
  <c r="BG114" i="10"/>
  <c r="BJ110" i="10"/>
  <c r="BI110" i="10"/>
  <c r="BH110" i="10"/>
  <c r="BG110" i="10"/>
  <c r="BF110" i="10"/>
  <c r="BE110" i="10"/>
  <c r="BD110" i="10"/>
  <c r="BC110" i="10"/>
  <c r="BG106" i="10"/>
  <c r="G105" i="10"/>
  <c r="BJ102" i="10"/>
  <c r="BI102" i="10"/>
  <c r="BH102" i="10"/>
  <c r="BG102" i="10"/>
  <c r="BF102" i="10"/>
  <c r="BE102" i="10"/>
  <c r="BD102" i="10"/>
  <c r="BC102" i="10"/>
  <c r="G102" i="10"/>
  <c r="BJ99" i="10"/>
  <c r="BI99" i="10"/>
  <c r="BH99" i="10"/>
  <c r="BG99" i="10"/>
  <c r="BF99" i="10"/>
  <c r="BE99" i="10"/>
  <c r="BD99" i="10"/>
  <c r="BC99" i="10"/>
  <c r="BH98" i="10"/>
  <c r="BG98" i="10"/>
  <c r="BF98" i="10"/>
  <c r="BE98" i="10"/>
  <c r="BD98" i="10"/>
  <c r="BC98" i="10"/>
  <c r="BK93" i="10"/>
  <c r="BJ93" i="10"/>
  <c r="BI93" i="10"/>
  <c r="BH93" i="10"/>
  <c r="BG93" i="10"/>
  <c r="BF93" i="10"/>
  <c r="BE93" i="10"/>
  <c r="BD93" i="10"/>
  <c r="BC93" i="10"/>
  <c r="AT91" i="10"/>
  <c r="AS91" i="10"/>
  <c r="AR91" i="10"/>
  <c r="AQ91" i="10"/>
  <c r="AP91" i="10"/>
  <c r="AO91" i="10"/>
  <c r="AN91" i="10"/>
  <c r="AM91" i="10"/>
  <c r="AL91" i="10"/>
  <c r="G86" i="10"/>
  <c r="AS82" i="10"/>
  <c r="AQ82" i="10"/>
  <c r="AP82" i="10"/>
  <c r="AO82" i="10"/>
  <c r="AN82" i="10"/>
  <c r="AM82" i="10"/>
  <c r="AL82" i="10"/>
  <c r="AR82" i="10"/>
  <c r="AT103" i="10"/>
  <c r="AS103" i="10"/>
  <c r="AR103" i="10"/>
  <c r="AQ103" i="10"/>
  <c r="AP103" i="10"/>
  <c r="AO103" i="10"/>
  <c r="AN103" i="10"/>
  <c r="AM103" i="10"/>
  <c r="AL103" i="10"/>
  <c r="AT100" i="10"/>
  <c r="BJ95" i="10"/>
  <c r="BI95" i="10"/>
  <c r="BH95" i="10"/>
  <c r="BG95" i="10"/>
  <c r="BF95" i="10"/>
  <c r="BE95" i="10"/>
  <c r="BD95" i="10"/>
  <c r="BC95" i="10"/>
  <c r="K95" i="10"/>
  <c r="Z87" i="10"/>
  <c r="AT86" i="10"/>
  <c r="AS86" i="10"/>
  <c r="AR86" i="10"/>
  <c r="AQ86" i="10"/>
  <c r="AP86" i="10"/>
  <c r="AO86" i="10"/>
  <c r="AN86" i="10"/>
  <c r="AM86" i="10"/>
  <c r="AL86" i="10"/>
  <c r="Z85" i="10"/>
  <c r="AT70" i="10"/>
  <c r="AS70" i="10"/>
  <c r="AR70" i="10"/>
  <c r="AQ70" i="10"/>
  <c r="AP70" i="10"/>
  <c r="AO70" i="10"/>
  <c r="AN70" i="10"/>
  <c r="AM70" i="10"/>
  <c r="AL70" i="10"/>
  <c r="J104" i="10"/>
  <c r="AS100" i="10"/>
  <c r="AR100" i="10"/>
  <c r="AQ100" i="10"/>
  <c r="AP100" i="10"/>
  <c r="AO100" i="10"/>
  <c r="AN100" i="10"/>
  <c r="AM100" i="10"/>
  <c r="AL100" i="10"/>
  <c r="AT96" i="10"/>
  <c r="AS96" i="10"/>
  <c r="AR96" i="10"/>
  <c r="AQ96" i="10"/>
  <c r="AP96" i="10"/>
  <c r="AO96" i="10"/>
  <c r="AN96" i="10"/>
  <c r="AM96" i="10"/>
  <c r="AL96" i="10"/>
  <c r="BK95" i="10"/>
  <c r="BH90" i="10"/>
  <c r="BG90" i="10"/>
  <c r="BF90" i="10"/>
  <c r="BE90" i="10"/>
  <c r="BD90" i="10"/>
  <c r="BC90" i="10"/>
  <c r="AU90" i="10"/>
  <c r="G90" i="10"/>
  <c r="K89" i="10"/>
  <c r="G88" i="10"/>
  <c r="AU88" i="10"/>
  <c r="BK104" i="10"/>
  <c r="BJ104" i="10"/>
  <c r="BI104" i="10"/>
  <c r="BH104" i="10"/>
  <c r="BG104" i="10"/>
  <c r="BF104" i="10"/>
  <c r="BE104" i="10"/>
  <c r="BD104" i="10"/>
  <c r="BC104" i="10"/>
  <c r="AU102" i="10"/>
  <c r="AU99" i="10"/>
  <c r="BJ97" i="10"/>
  <c r="BI97" i="10"/>
  <c r="BH97" i="10"/>
  <c r="BG97" i="10"/>
  <c r="BF97" i="10"/>
  <c r="BE97" i="10"/>
  <c r="BD97" i="10"/>
  <c r="BC97" i="10"/>
  <c r="BK89" i="10"/>
  <c r="BJ89" i="10"/>
  <c r="BI89" i="10"/>
  <c r="BH89" i="10"/>
  <c r="BG89" i="10"/>
  <c r="BF89" i="10"/>
  <c r="BE89" i="10"/>
  <c r="BD89" i="10"/>
  <c r="BC89" i="10"/>
  <c r="AS89" i="10"/>
  <c r="AR89" i="10"/>
  <c r="AQ89" i="10"/>
  <c r="AP89" i="10"/>
  <c r="AO89" i="10"/>
  <c r="AN89" i="10"/>
  <c r="AM89" i="10"/>
  <c r="AL89" i="10"/>
  <c r="K84" i="10"/>
  <c r="G81" i="10"/>
  <c r="AU81" i="10"/>
  <c r="Z81" i="10"/>
  <c r="AS76" i="10"/>
  <c r="AR76" i="10"/>
  <c r="AQ76" i="10"/>
  <c r="AP76" i="10"/>
  <c r="AO76" i="10"/>
  <c r="AN76" i="10"/>
  <c r="AM76" i="10"/>
  <c r="AL76" i="10"/>
  <c r="AT76" i="10"/>
  <c r="I72" i="10"/>
  <c r="BK87" i="10"/>
  <c r="BJ87" i="10"/>
  <c r="BI85" i="10"/>
  <c r="BH85" i="10"/>
  <c r="BG85" i="10"/>
  <c r="BF85" i="10"/>
  <c r="BE85" i="10"/>
  <c r="BD85" i="10"/>
  <c r="BC85" i="10"/>
  <c r="BI80" i="10"/>
  <c r="BH80" i="10"/>
  <c r="BG80" i="10"/>
  <c r="BF80" i="10"/>
  <c r="BE80" i="10"/>
  <c r="BD80" i="10"/>
  <c r="BC80" i="10"/>
  <c r="BJ78" i="10"/>
  <c r="BI78" i="10"/>
  <c r="BH78" i="10"/>
  <c r="BK76" i="10"/>
  <c r="BJ76" i="10"/>
  <c r="BI76" i="10"/>
  <c r="BH76" i="10"/>
  <c r="BG76" i="10"/>
  <c r="BF76" i="10"/>
  <c r="BE76" i="10"/>
  <c r="BD76" i="10"/>
  <c r="BC76" i="10"/>
  <c r="BJ73" i="10"/>
  <c r="BK71" i="10"/>
  <c r="BJ71" i="10"/>
  <c r="BI71" i="10"/>
  <c r="BH71" i="10"/>
  <c r="BG71" i="10"/>
  <c r="BF71" i="10"/>
  <c r="BE71" i="10"/>
  <c r="BD71" i="10"/>
  <c r="BC71" i="10"/>
  <c r="BI69" i="10"/>
  <c r="BH69" i="10"/>
  <c r="BK67" i="10"/>
  <c r="BJ67" i="10"/>
  <c r="BI67" i="10"/>
  <c r="BH67" i="10"/>
  <c r="BG67" i="10"/>
  <c r="BF67" i="10"/>
  <c r="BE67" i="10"/>
  <c r="BD67" i="10"/>
  <c r="BC67" i="10"/>
  <c r="BJ66" i="10"/>
  <c r="BI66" i="10"/>
  <c r="BH66" i="10"/>
  <c r="BE65" i="10"/>
  <c r="BD65" i="10"/>
  <c r="BC65" i="10"/>
  <c r="BF65" i="10"/>
  <c r="BJ65" i="10"/>
  <c r="BI65" i="10"/>
  <c r="BH65" i="10"/>
  <c r="AU64" i="10"/>
  <c r="M62" i="10"/>
  <c r="AU62" i="10"/>
  <c r="BK74" i="10"/>
  <c r="AU71" i="10"/>
  <c r="G71" i="10"/>
  <c r="BK68" i="10"/>
  <c r="BJ68" i="10"/>
  <c r="BI68" i="10"/>
  <c r="BH68" i="10"/>
  <c r="BG68" i="10"/>
  <c r="BF68" i="10"/>
  <c r="BE68" i="10"/>
  <c r="BD68" i="10"/>
  <c r="BC68" i="10"/>
  <c r="AT61" i="10"/>
  <c r="AS61" i="10"/>
  <c r="AR61" i="10"/>
  <c r="AQ61" i="10"/>
  <c r="AP61" i="10"/>
  <c r="AO61" i="10"/>
  <c r="AN61" i="10"/>
  <c r="AM61" i="10"/>
  <c r="AL61" i="10"/>
  <c r="AU59" i="10"/>
  <c r="M59" i="10"/>
  <c r="BJ55" i="10"/>
  <c r="BK55" i="10"/>
  <c r="BH55" i="10"/>
  <c r="BG55" i="10"/>
  <c r="BF55" i="10"/>
  <c r="BE55" i="10"/>
  <c r="BD55" i="10"/>
  <c r="BC55" i="10"/>
  <c r="M53" i="10"/>
  <c r="Z53" i="10"/>
  <c r="BJ74" i="10"/>
  <c r="BI74" i="10"/>
  <c r="BH74" i="10"/>
  <c r="BG74" i="10"/>
  <c r="BF74" i="10"/>
  <c r="BE74" i="10"/>
  <c r="BD74" i="10"/>
  <c r="BC74" i="10"/>
  <c r="BK72" i="10"/>
  <c r="BJ72" i="10"/>
  <c r="BI72" i="10"/>
  <c r="BH72" i="10"/>
  <c r="BG72" i="10"/>
  <c r="BF72" i="10"/>
  <c r="BE72" i="10"/>
  <c r="BD72" i="10"/>
  <c r="BC72" i="10"/>
  <c r="AT66" i="10"/>
  <c r="AS66" i="10"/>
  <c r="AR66" i="10"/>
  <c r="AQ66" i="10"/>
  <c r="AP66" i="10"/>
  <c r="AO66" i="10"/>
  <c r="AN66" i="10"/>
  <c r="AM66" i="10"/>
  <c r="AL66" i="10"/>
  <c r="I61" i="10"/>
  <c r="BI55" i="10"/>
  <c r="AU53" i="10"/>
  <c r="BK52" i="10"/>
  <c r="BJ52" i="10"/>
  <c r="BI52" i="10"/>
  <c r="BH52" i="10"/>
  <c r="BG52" i="10"/>
  <c r="BF52" i="10"/>
  <c r="BE52" i="10"/>
  <c r="BD52" i="10"/>
  <c r="BC52" i="10"/>
  <c r="AS46" i="10"/>
  <c r="AT46" i="10"/>
  <c r="AR46" i="10"/>
  <c r="AQ46" i="10"/>
  <c r="AP46" i="10"/>
  <c r="AO46" i="10"/>
  <c r="AN46" i="10"/>
  <c r="AM46" i="10"/>
  <c r="AL46" i="10"/>
  <c r="BK86" i="10"/>
  <c r="BJ86" i="10"/>
  <c r="BI86" i="10"/>
  <c r="BH86" i="10"/>
  <c r="BG86" i="10"/>
  <c r="BF86" i="10"/>
  <c r="BE86" i="10"/>
  <c r="BD86" i="10"/>
  <c r="BC86" i="10"/>
  <c r="AU83" i="10"/>
  <c r="G83" i="10"/>
  <c r="BK81" i="10"/>
  <c r="BJ81" i="10"/>
  <c r="BI81" i="10"/>
  <c r="BH81" i="10"/>
  <c r="BG81" i="10"/>
  <c r="BF81" i="10"/>
  <c r="BE81" i="10"/>
  <c r="BD81" i="10"/>
  <c r="BC81" i="10"/>
  <c r="BK70" i="10"/>
  <c r="Z60" i="10"/>
  <c r="AU60" i="10"/>
  <c r="M60" i="10"/>
  <c r="BK84" i="10"/>
  <c r="BJ84" i="10"/>
  <c r="BI84" i="10"/>
  <c r="BH84" i="10"/>
  <c r="BG84" i="10"/>
  <c r="BF84" i="10"/>
  <c r="BE84" i="10"/>
  <c r="BD84" i="10"/>
  <c r="BC84" i="10"/>
  <c r="BK79" i="10"/>
  <c r="BJ79" i="10"/>
  <c r="BI79" i="10"/>
  <c r="BH79" i="10"/>
  <c r="BG79" i="10"/>
  <c r="BF79" i="10"/>
  <c r="BE79" i="10"/>
  <c r="BD79" i="10"/>
  <c r="BC79" i="10"/>
  <c r="BI77" i="10"/>
  <c r="BH77" i="10"/>
  <c r="BG77" i="10"/>
  <c r="BF77" i="10"/>
  <c r="BE77" i="10"/>
  <c r="BD77" i="10"/>
  <c r="BC77" i="10"/>
  <c r="BJ70" i="10"/>
  <c r="BI70" i="10"/>
  <c r="BH70" i="10"/>
  <c r="BG70" i="10"/>
  <c r="BF70" i="10"/>
  <c r="BE70" i="10"/>
  <c r="BD70" i="10"/>
  <c r="BC70" i="10"/>
  <c r="BG69" i="10"/>
  <c r="BF69" i="10"/>
  <c r="BE69" i="10"/>
  <c r="BD69" i="10"/>
  <c r="BC69" i="10"/>
  <c r="BG65" i="10"/>
  <c r="AU54" i="10"/>
  <c r="M54" i="10"/>
  <c r="M50" i="10"/>
  <c r="Z50" i="10"/>
  <c r="AU50" i="10"/>
  <c r="BK82" i="10"/>
  <c r="BJ82" i="10"/>
  <c r="BI75" i="10"/>
  <c r="BH75" i="10"/>
  <c r="BG75" i="10"/>
  <c r="BF75" i="10"/>
  <c r="BE75" i="10"/>
  <c r="BD75" i="10"/>
  <c r="BC75" i="10"/>
  <c r="AS74" i="10"/>
  <c r="G70" i="10"/>
  <c r="BK80" i="10"/>
  <c r="G77" i="10"/>
  <c r="AU77" i="10"/>
  <c r="BI73" i="10"/>
  <c r="BH73" i="10"/>
  <c r="BG73" i="10"/>
  <c r="BF73" i="10"/>
  <c r="BE73" i="10"/>
  <c r="BD73" i="10"/>
  <c r="BC73" i="10"/>
  <c r="G68" i="10"/>
  <c r="Z68" i="10"/>
  <c r="AU68" i="10"/>
  <c r="Z55" i="10"/>
  <c r="G55" i="10"/>
  <c r="AT52" i="10"/>
  <c r="AS52" i="10"/>
  <c r="AR52" i="10"/>
  <c r="AQ52" i="10"/>
  <c r="AP52" i="10"/>
  <c r="AO52" i="10"/>
  <c r="AN52" i="10"/>
  <c r="AM52" i="10"/>
  <c r="AL52" i="10"/>
  <c r="H52" i="10"/>
  <c r="BI87" i="10"/>
  <c r="BH87" i="10"/>
  <c r="BG87" i="10"/>
  <c r="BF87" i="10"/>
  <c r="BE87" i="10"/>
  <c r="BD87" i="10"/>
  <c r="BC87" i="10"/>
  <c r="BI82" i="10"/>
  <c r="BH82" i="10"/>
  <c r="BG82" i="10"/>
  <c r="BF82" i="10"/>
  <c r="BE82" i="10"/>
  <c r="BD82" i="10"/>
  <c r="BC82" i="10"/>
  <c r="BJ80" i="10"/>
  <c r="BK78" i="10"/>
  <c r="BG78" i="10"/>
  <c r="BF78" i="10"/>
  <c r="BE78" i="10"/>
  <c r="BD78" i="10"/>
  <c r="BC78" i="10"/>
  <c r="BJ75" i="10"/>
  <c r="AU75" i="10"/>
  <c r="G75" i="10"/>
  <c r="AR74" i="10"/>
  <c r="AQ74" i="10"/>
  <c r="AP74" i="10"/>
  <c r="AO74" i="10"/>
  <c r="AN74" i="10"/>
  <c r="AM74" i="10"/>
  <c r="AL74" i="10"/>
  <c r="BK73" i="10"/>
  <c r="AT72" i="10"/>
  <c r="AS72" i="10"/>
  <c r="AR72" i="10"/>
  <c r="AQ72" i="10"/>
  <c r="AP72" i="10"/>
  <c r="AO72" i="10"/>
  <c r="AN72" i="10"/>
  <c r="AM72" i="10"/>
  <c r="AL72" i="10"/>
  <c r="AU69" i="10"/>
  <c r="G69" i="10"/>
  <c r="BG66" i="10"/>
  <c r="BF66" i="10"/>
  <c r="BE66" i="10"/>
  <c r="BD66" i="10"/>
  <c r="BC66" i="10"/>
  <c r="BK66" i="10"/>
  <c r="Z65" i="10"/>
  <c r="AU65" i="10"/>
  <c r="G65" i="10"/>
  <c r="AU63" i="10"/>
  <c r="Z59" i="10"/>
  <c r="M58" i="10"/>
  <c r="AU58" i="10"/>
  <c r="J57" i="10"/>
  <c r="AT55" i="10"/>
  <c r="AS55" i="10"/>
  <c r="AR55" i="10"/>
  <c r="AQ55" i="10"/>
  <c r="AP55" i="10"/>
  <c r="AO55" i="10"/>
  <c r="AN55" i="10"/>
  <c r="AM55" i="10"/>
  <c r="AL55" i="10"/>
  <c r="BJ60" i="10"/>
  <c r="BF60" i="10"/>
  <c r="BE60" i="10"/>
  <c r="BD60" i="10"/>
  <c r="BC60" i="10"/>
  <c r="BI60" i="10"/>
  <c r="BH60" i="10"/>
  <c r="BG60" i="10"/>
  <c r="G56" i="10"/>
  <c r="AU56" i="10"/>
  <c r="J43" i="10"/>
  <c r="BK42" i="10"/>
  <c r="BJ42" i="10"/>
  <c r="BI42" i="10"/>
  <c r="BH42" i="10"/>
  <c r="BG42" i="10"/>
  <c r="BF42" i="10"/>
  <c r="BE42" i="10"/>
  <c r="BD42" i="10"/>
  <c r="BC42" i="10"/>
  <c r="BK49" i="10"/>
  <c r="BJ49" i="10"/>
  <c r="BI49" i="10"/>
  <c r="BH49" i="10"/>
  <c r="BG49" i="10"/>
  <c r="BF49" i="10"/>
  <c r="BE49" i="10"/>
  <c r="BD49" i="10"/>
  <c r="BC49" i="10"/>
  <c r="BE54" i="10"/>
  <c r="BD54" i="10"/>
  <c r="BC54" i="10"/>
  <c r="AT49" i="10"/>
  <c r="AS49" i="10"/>
  <c r="AR49" i="10"/>
  <c r="AQ49" i="10"/>
  <c r="AP49" i="10"/>
  <c r="AO49" i="10"/>
  <c r="AN49" i="10"/>
  <c r="AM49" i="10"/>
  <c r="AL49" i="10"/>
  <c r="Z48" i="10"/>
  <c r="G48" i="10"/>
  <c r="G38" i="10"/>
  <c r="AU38" i="10"/>
  <c r="Z38" i="10"/>
  <c r="BF63" i="10"/>
  <c r="BE63" i="10"/>
  <c r="BD63" i="10"/>
  <c r="BC63" i="10"/>
  <c r="BI63" i="10"/>
  <c r="BH63" i="10"/>
  <c r="BG63" i="10"/>
  <c r="BJ63" i="10"/>
  <c r="BJ48" i="10"/>
  <c r="BF48" i="10"/>
  <c r="BE48" i="10"/>
  <c r="BD48" i="10"/>
  <c r="BC48" i="10"/>
  <c r="BI48" i="10"/>
  <c r="BH48" i="10"/>
  <c r="BG48" i="10"/>
  <c r="I42" i="10"/>
  <c r="AT40" i="10"/>
  <c r="AS40" i="10"/>
  <c r="AR40" i="10"/>
  <c r="AQ40" i="10"/>
  <c r="AP40" i="10"/>
  <c r="AO40" i="10"/>
  <c r="AN40" i="10"/>
  <c r="AM40" i="10"/>
  <c r="AL40" i="10"/>
  <c r="Z40" i="10"/>
  <c r="G40" i="10"/>
  <c r="G36" i="10"/>
  <c r="Z36" i="10"/>
  <c r="AS47" i="10"/>
  <c r="AT47" i="10"/>
  <c r="AT45" i="10"/>
  <c r="AS45" i="10"/>
  <c r="AR45" i="10"/>
  <c r="AQ45" i="10"/>
  <c r="AP45" i="10"/>
  <c r="AO45" i="10"/>
  <c r="AN45" i="10"/>
  <c r="AM45" i="10"/>
  <c r="AL45" i="10"/>
  <c r="AR47" i="10"/>
  <c r="AQ47" i="10"/>
  <c r="AP47" i="10"/>
  <c r="AO47" i="10"/>
  <c r="AN47" i="10"/>
  <c r="AM47" i="10"/>
  <c r="AL47" i="10"/>
  <c r="G46" i="10"/>
  <c r="Z46" i="10"/>
  <c r="AT43" i="10"/>
  <c r="AS43" i="10"/>
  <c r="AR43" i="10"/>
  <c r="AQ43" i="10"/>
  <c r="AP43" i="10"/>
  <c r="AO43" i="10"/>
  <c r="AN43" i="10"/>
  <c r="AM43" i="10"/>
  <c r="AL43" i="10"/>
  <c r="BK18" i="10"/>
  <c r="BJ18" i="10"/>
  <c r="BI18" i="10"/>
  <c r="BH18" i="10"/>
  <c r="BG18" i="10"/>
  <c r="BF18" i="10"/>
  <c r="BE18" i="10"/>
  <c r="BD18" i="10"/>
  <c r="BC18" i="10"/>
  <c r="BK57" i="10"/>
  <c r="BJ57" i="10"/>
  <c r="BI57" i="10"/>
  <c r="BH57" i="10"/>
  <c r="BG57" i="10"/>
  <c r="BF57" i="10"/>
  <c r="BE57" i="10"/>
  <c r="BD57" i="10"/>
  <c r="BC57" i="10"/>
  <c r="AS57" i="10"/>
  <c r="AR57" i="10"/>
  <c r="AQ57" i="10"/>
  <c r="AP57" i="10"/>
  <c r="AO57" i="10"/>
  <c r="AN57" i="10"/>
  <c r="AM57" i="10"/>
  <c r="AL57" i="10"/>
  <c r="Z44" i="10"/>
  <c r="G44" i="10"/>
  <c r="I41" i="10"/>
  <c r="BL46" i="10"/>
  <c r="BL38" i="10"/>
  <c r="AU37" i="10"/>
  <c r="AU25" i="10"/>
  <c r="I25" i="10"/>
  <c r="G163" i="1"/>
  <c r="P163" i="1"/>
  <c r="BK36" i="10"/>
  <c r="AT31" i="10"/>
  <c r="AS31" i="10"/>
  <c r="AR31" i="10"/>
  <c r="AQ31" i="10"/>
  <c r="AP31" i="10"/>
  <c r="AO31" i="10"/>
  <c r="AN31" i="10"/>
  <c r="AM31" i="10"/>
  <c r="AL31" i="10"/>
  <c r="BK30" i="10"/>
  <c r="BJ30" i="10"/>
  <c r="BI30" i="10"/>
  <c r="BH30" i="10"/>
  <c r="BG30" i="10"/>
  <c r="BF30" i="10"/>
  <c r="BE30" i="10"/>
  <c r="BD30" i="10"/>
  <c r="BC30" i="10"/>
  <c r="G176" i="1"/>
  <c r="P176" i="1"/>
  <c r="BJ36" i="10"/>
  <c r="BI36" i="10"/>
  <c r="BH36" i="10"/>
  <c r="BG36" i="10"/>
  <c r="BF36" i="10"/>
  <c r="BE36" i="10"/>
  <c r="BD36" i="10"/>
  <c r="BC36" i="10"/>
  <c r="I29" i="10"/>
  <c r="Z28" i="10"/>
  <c r="G28" i="10"/>
  <c r="Z21" i="10"/>
  <c r="G21" i="10"/>
  <c r="BH61" i="10"/>
  <c r="BG61" i="10"/>
  <c r="BF61" i="10"/>
  <c r="BE61" i="10"/>
  <c r="BD61" i="10"/>
  <c r="BC61" i="10"/>
  <c r="BI59" i="10"/>
  <c r="BI54" i="10"/>
  <c r="BL53" i="10"/>
  <c r="AU51" i="10"/>
  <c r="BL47" i="10"/>
  <c r="Z31" i="10"/>
  <c r="BL29" i="10"/>
  <c r="AU27" i="10"/>
  <c r="I26" i="10"/>
  <c r="AU23" i="10"/>
  <c r="BH59" i="10"/>
  <c r="BG59" i="10"/>
  <c r="BF59" i="10"/>
  <c r="BE59" i="10"/>
  <c r="BD59" i="10"/>
  <c r="BC59" i="10"/>
  <c r="BL56" i="10"/>
  <c r="BH54" i="10"/>
  <c r="BG54" i="10"/>
  <c r="BF54" i="10"/>
  <c r="BL51" i="10"/>
  <c r="AU48" i="10"/>
  <c r="BL44" i="10"/>
  <c r="AU42" i="10"/>
  <c r="AU39" i="10"/>
  <c r="Z35" i="10"/>
  <c r="BL34" i="10"/>
  <c r="AU34" i="10"/>
  <c r="Z34" i="10"/>
  <c r="G34" i="10"/>
  <c r="AU29" i="10"/>
  <c r="BL26" i="10"/>
  <c r="BK33" i="10"/>
  <c r="BJ33" i="10"/>
  <c r="BI33" i="10"/>
  <c r="BH33" i="10"/>
  <c r="BG33" i="10"/>
  <c r="BF33" i="10"/>
  <c r="BE33" i="10"/>
  <c r="BD33" i="10"/>
  <c r="BC33" i="10"/>
  <c r="AR33" i="10"/>
  <c r="AQ33" i="10"/>
  <c r="AP33" i="10"/>
  <c r="AO33" i="10"/>
  <c r="AN33" i="10"/>
  <c r="AM33" i="10"/>
  <c r="AL33" i="10"/>
  <c r="Z33" i="10"/>
  <c r="G33" i="10"/>
  <c r="I32" i="10"/>
  <c r="BK28" i="10"/>
  <c r="BK22" i="10"/>
  <c r="BJ22" i="10"/>
  <c r="BI22" i="10"/>
  <c r="BH22" i="10"/>
  <c r="BG22" i="10"/>
  <c r="BF22" i="10"/>
  <c r="BE22" i="10"/>
  <c r="BD22" i="10"/>
  <c r="BC22" i="10"/>
  <c r="BL13" i="10"/>
  <c r="BL3" i="10"/>
  <c r="BL15" i="10"/>
  <c r="BL23" i="10"/>
  <c r="AU28" i="10"/>
  <c r="BL4" i="10"/>
  <c r="BL11" i="10"/>
  <c r="BL20" i="10"/>
  <c r="BL5" i="10"/>
  <c r="BL6" i="10"/>
  <c r="BL7" i="10"/>
  <c r="BL12" i="10"/>
  <c r="BL16" i="10"/>
  <c r="BL19" i="10"/>
  <c r="BL25" i="10"/>
  <c r="AU26" i="10"/>
  <c r="AU32" i="10"/>
  <c r="BL35" i="10"/>
  <c r="BL41" i="10"/>
  <c r="BL45" i="10"/>
  <c r="BL2" i="10"/>
  <c r="BL17" i="10"/>
  <c r="AU22" i="10"/>
  <c r="BL27" i="10"/>
  <c r="BL31" i="10"/>
  <c r="AU36" i="10"/>
  <c r="BL39" i="10"/>
  <c r="BL43" i="10"/>
  <c r="BL32" i="10"/>
  <c r="AU35" i="10"/>
  <c r="BL10" i="10"/>
  <c r="BL8" i="10"/>
  <c r="AU21" i="10"/>
  <c r="BL21" i="10"/>
  <c r="AU24" i="10"/>
  <c r="AU30" i="10"/>
  <c r="BL9" i="10"/>
  <c r="BL24" i="10"/>
  <c r="BL14" i="10"/>
  <c r="G161" i="1"/>
  <c r="P161" i="1"/>
  <c r="R161" i="1" s="1"/>
  <c r="T161" i="1" s="1"/>
  <c r="I37" i="10"/>
  <c r="AT33" i="10"/>
  <c r="BJ28" i="10"/>
  <c r="BI28" i="10"/>
  <c r="BH28" i="10"/>
  <c r="BG28" i="10"/>
  <c r="BF28" i="10"/>
  <c r="BE28" i="10"/>
  <c r="BD28" i="10"/>
  <c r="BC28" i="10"/>
  <c r="BL50" i="10"/>
  <c r="AU44" i="10"/>
  <c r="AU41" i="10"/>
  <c r="BK40" i="10"/>
  <c r="BJ40" i="10"/>
  <c r="BI40" i="10"/>
  <c r="BH40" i="10"/>
  <c r="BG40" i="10"/>
  <c r="BF40" i="10"/>
  <c r="BE40" i="10"/>
  <c r="BD40" i="10"/>
  <c r="BC40" i="10"/>
  <c r="BK37" i="10"/>
  <c r="BJ37" i="10"/>
  <c r="BI37" i="10"/>
  <c r="BH37" i="10"/>
  <c r="BG37" i="10"/>
  <c r="BF37" i="10"/>
  <c r="BE37" i="10"/>
  <c r="BD37" i="10"/>
  <c r="BC37" i="10"/>
  <c r="AS33" i="10"/>
  <c r="I31" i="10"/>
  <c r="Z24" i="10"/>
  <c r="G24" i="10"/>
  <c r="G22" i="10"/>
  <c r="Z22" i="10"/>
  <c r="AY8" i="10"/>
  <c r="AB11" i="10"/>
  <c r="AB12" i="10"/>
  <c r="P151" i="1"/>
  <c r="G142" i="1"/>
  <c r="P142" i="1"/>
  <c r="R142" i="1" s="1"/>
  <c r="T142" i="1" s="1"/>
  <c r="P170" i="1"/>
  <c r="R170" i="1" s="1"/>
  <c r="T170" i="1" s="1"/>
  <c r="G170" i="1"/>
  <c r="J168" i="1"/>
  <c r="K165" i="1"/>
  <c r="K151" i="1"/>
  <c r="G160" i="1"/>
  <c r="P160" i="1"/>
  <c r="R160" i="1" s="1"/>
  <c r="T160" i="1" s="1"/>
  <c r="Z23" i="10"/>
  <c r="K152" i="1"/>
  <c r="D13" i="10"/>
  <c r="D16" i="10"/>
  <c r="D19" i="10" s="1"/>
  <c r="AY2" i="10"/>
  <c r="AY16" i="10"/>
  <c r="AY34" i="10"/>
  <c r="AY15" i="10"/>
  <c r="AY21" i="10"/>
  <c r="AY25" i="10"/>
  <c r="AY30" i="10"/>
  <c r="AY38" i="10"/>
  <c r="K172" i="1"/>
  <c r="G167" i="1"/>
  <c r="P155" i="1"/>
  <c r="R155" i="1" s="1"/>
  <c r="T155" i="1" s="1"/>
  <c r="G147" i="1"/>
  <c r="P147" i="1"/>
  <c r="J126" i="1"/>
  <c r="G169" i="1"/>
  <c r="P169" i="1"/>
  <c r="J155" i="1"/>
  <c r="K153" i="1"/>
  <c r="AY23" i="10"/>
  <c r="AY20" i="10"/>
  <c r="AB13" i="10"/>
  <c r="AD13" i="10"/>
  <c r="AB17" i="10"/>
  <c r="G149" i="1"/>
  <c r="P149" i="1"/>
  <c r="R149" i="1" s="1"/>
  <c r="T149" i="1" s="1"/>
  <c r="G138" i="1"/>
  <c r="P138" i="1"/>
  <c r="U138" i="1" s="1"/>
  <c r="K164" i="1"/>
  <c r="G154" i="1"/>
  <c r="P162" i="1"/>
  <c r="G162" i="1"/>
  <c r="G150" i="1"/>
  <c r="P148" i="1"/>
  <c r="G148" i="1"/>
  <c r="G146" i="1"/>
  <c r="P146" i="1"/>
  <c r="G143" i="1"/>
  <c r="P143" i="1"/>
  <c r="R143" i="1" s="1"/>
  <c r="T143" i="1" s="1"/>
  <c r="G127" i="1"/>
  <c r="P127" i="1"/>
  <c r="K118" i="1"/>
  <c r="G100" i="1"/>
  <c r="P100" i="1"/>
  <c r="AY5" i="10"/>
  <c r="AY6" i="10"/>
  <c r="AY7" i="10"/>
  <c r="AY22" i="10"/>
  <c r="AY9" i="10"/>
  <c r="AY10" i="10"/>
  <c r="AY14" i="10"/>
  <c r="AY3" i="10"/>
  <c r="K131" i="1"/>
  <c r="G113" i="1"/>
  <c r="P113" i="1"/>
  <c r="J159" i="1"/>
  <c r="J145" i="1"/>
  <c r="G121" i="1"/>
  <c r="P121" i="1"/>
  <c r="R121" i="1" s="1"/>
  <c r="T121" i="1" s="1"/>
  <c r="G173" i="1"/>
  <c r="P173" i="1"/>
  <c r="R173" i="1" s="1"/>
  <c r="T173" i="1" s="1"/>
  <c r="P164" i="1"/>
  <c r="AY11" i="10"/>
  <c r="AY4" i="10"/>
  <c r="P158" i="1"/>
  <c r="R158" i="1" s="1"/>
  <c r="T158" i="1" s="1"/>
  <c r="G135" i="1"/>
  <c r="P134" i="1"/>
  <c r="R134" i="1" s="1"/>
  <c r="T134" i="1" s="1"/>
  <c r="P123" i="1"/>
  <c r="P98" i="1"/>
  <c r="U98" i="1" s="1"/>
  <c r="K125" i="1"/>
  <c r="G124" i="1"/>
  <c r="P109" i="1"/>
  <c r="U109" i="1" s="1"/>
  <c r="G109" i="1"/>
  <c r="G106" i="1"/>
  <c r="J98" i="1"/>
  <c r="P94" i="1"/>
  <c r="G94" i="1"/>
  <c r="J91" i="1"/>
  <c r="G87" i="1"/>
  <c r="P87" i="1"/>
  <c r="R87" i="1" s="1"/>
  <c r="T87" i="1" s="1"/>
  <c r="K84" i="1"/>
  <c r="P78" i="1"/>
  <c r="R78" i="1" s="1"/>
  <c r="G78" i="1"/>
  <c r="P131" i="1"/>
  <c r="P119" i="1"/>
  <c r="R119" i="1" s="1"/>
  <c r="T119" i="1" s="1"/>
  <c r="P118" i="1"/>
  <c r="I96" i="1"/>
  <c r="I79" i="1"/>
  <c r="G73" i="1"/>
  <c r="P73" i="1"/>
  <c r="U73" i="1" s="1"/>
  <c r="I66" i="1"/>
  <c r="P141" i="1"/>
  <c r="R141" i="1" s="1"/>
  <c r="T141" i="1" s="1"/>
  <c r="P117" i="1"/>
  <c r="R117" i="1" s="1"/>
  <c r="T117" i="1" s="1"/>
  <c r="P114" i="1"/>
  <c r="P82" i="1"/>
  <c r="G82" i="1"/>
  <c r="AY19" i="10"/>
  <c r="AY17" i="10"/>
  <c r="AY13" i="10"/>
  <c r="D11" i="10"/>
  <c r="P221" i="10" s="1"/>
  <c r="R221" i="10" s="1"/>
  <c r="T221" i="10" s="1"/>
  <c r="P130" i="1"/>
  <c r="U130" i="1" s="1"/>
  <c r="K119" i="1"/>
  <c r="G107" i="1"/>
  <c r="P99" i="1"/>
  <c r="P88" i="1"/>
  <c r="R88" i="1" s="1"/>
  <c r="T88" i="1" s="1"/>
  <c r="G104" i="1"/>
  <c r="P104" i="1"/>
  <c r="R104" i="1" s="1"/>
  <c r="T104" i="1" s="1"/>
  <c r="G97" i="1"/>
  <c r="P97" i="1"/>
  <c r="R97" i="1" s="1"/>
  <c r="T97" i="1" s="1"/>
  <c r="K88" i="1"/>
  <c r="J105" i="1"/>
  <c r="P93" i="1"/>
  <c r="R93" i="1" s="1"/>
  <c r="T93" i="1" s="1"/>
  <c r="G93" i="1"/>
  <c r="J90" i="1"/>
  <c r="P86" i="1"/>
  <c r="U86" i="1" s="1"/>
  <c r="G86" i="1"/>
  <c r="P83" i="1"/>
  <c r="G83" i="1"/>
  <c r="P125" i="1"/>
  <c r="P111" i="1"/>
  <c r="R111" i="1" s="1"/>
  <c r="T111" i="1" s="1"/>
  <c r="I81" i="1"/>
  <c r="G65" i="1"/>
  <c r="P65" i="1"/>
  <c r="R65" i="1" s="1"/>
  <c r="G71" i="1"/>
  <c r="P70" i="1"/>
  <c r="R70" i="1" s="1"/>
  <c r="G70" i="1"/>
  <c r="G64" i="1"/>
  <c r="P64" i="1"/>
  <c r="R64" i="1" s="1"/>
  <c r="P57" i="1"/>
  <c r="I41" i="1"/>
  <c r="I36" i="1"/>
  <c r="I33" i="1"/>
  <c r="I28" i="1"/>
  <c r="G26" i="1"/>
  <c r="I58" i="1"/>
  <c r="H52" i="1"/>
  <c r="I49" i="1"/>
  <c r="I44" i="1"/>
  <c r="I42" i="1"/>
  <c r="G39" i="1"/>
  <c r="P39" i="1"/>
  <c r="I34" i="1"/>
  <c r="G31" i="1"/>
  <c r="P31" i="1"/>
  <c r="U31" i="1" s="1"/>
  <c r="K57" i="1"/>
  <c r="I50" i="1"/>
  <c r="G47" i="1"/>
  <c r="P47" i="1"/>
  <c r="I24" i="1"/>
  <c r="P95" i="1"/>
  <c r="G68" i="1"/>
  <c r="P68" i="1"/>
  <c r="P61" i="1"/>
  <c r="R61" i="1" s="1"/>
  <c r="G60" i="1"/>
  <c r="P60" i="1"/>
  <c r="I54" i="1"/>
  <c r="J53" i="1"/>
  <c r="I40" i="1"/>
  <c r="I37" i="1"/>
  <c r="I32" i="1"/>
  <c r="I29" i="1"/>
  <c r="D16" i="1"/>
  <c r="D19" i="1" s="1"/>
  <c r="I48" i="1"/>
  <c r="I45" i="1"/>
  <c r="G43" i="1"/>
  <c r="P43" i="1"/>
  <c r="I38" i="1"/>
  <c r="G35" i="1"/>
  <c r="P35" i="1"/>
  <c r="I30" i="1"/>
  <c r="G27" i="1"/>
  <c r="P27" i="1"/>
  <c r="I61" i="1"/>
  <c r="G51" i="1"/>
  <c r="P51" i="1"/>
  <c r="R51" i="1" s="1"/>
  <c r="I46" i="1"/>
  <c r="I25" i="1"/>
  <c r="P74" i="1"/>
  <c r="G74" i="1"/>
  <c r="G23" i="1"/>
  <c r="P23" i="1"/>
  <c r="R23" i="1" s="1"/>
  <c r="G21" i="1"/>
  <c r="P21" i="1"/>
  <c r="P56" i="1"/>
  <c r="U56" i="1" s="1"/>
  <c r="P52" i="1"/>
  <c r="R52" i="1" s="1"/>
  <c r="P48" i="1"/>
  <c r="P44" i="1"/>
  <c r="U44" i="1" s="1"/>
  <c r="P40" i="1"/>
  <c r="U40" i="1" s="1"/>
  <c r="P36" i="1"/>
  <c r="P32" i="1"/>
  <c r="R32" i="1" s="1"/>
  <c r="P28" i="1"/>
  <c r="U28" i="1" s="1"/>
  <c r="P24" i="1"/>
  <c r="R24" i="1" s="1"/>
  <c r="X22" i="1"/>
  <c r="G22" i="1"/>
  <c r="AA185" i="13"/>
  <c r="AE185" i="13"/>
  <c r="AB185" i="13"/>
  <c r="Y185" i="13"/>
  <c r="AD185" i="13"/>
  <c r="AH196" i="13"/>
  <c r="AH191" i="13"/>
  <c r="AA197" i="13"/>
  <c r="AE197" i="13"/>
  <c r="Y197" i="13"/>
  <c r="AD197" i="13"/>
  <c r="AB197" i="13"/>
  <c r="AH183" i="13"/>
  <c r="AH182" i="13"/>
  <c r="AA200" i="13"/>
  <c r="AE200" i="13"/>
  <c r="Y200" i="13"/>
  <c r="AD200" i="13"/>
  <c r="AB200" i="13"/>
  <c r="AA195" i="13"/>
  <c r="AE195" i="13"/>
  <c r="AB195" i="13"/>
  <c r="Y195" i="13"/>
  <c r="AD195" i="13"/>
  <c r="AA194" i="13"/>
  <c r="AE194" i="13"/>
  <c r="Y194" i="13"/>
  <c r="AD194" i="13"/>
  <c r="AB194" i="13"/>
  <c r="AA186" i="13"/>
  <c r="AE186" i="13"/>
  <c r="AB186" i="13"/>
  <c r="Y186" i="13"/>
  <c r="AD186" i="13"/>
  <c r="AA193" i="13"/>
  <c r="AE193" i="13"/>
  <c r="AB193" i="13"/>
  <c r="Y193" i="13"/>
  <c r="AD193" i="13"/>
  <c r="AA199" i="13"/>
  <c r="AE199" i="13"/>
  <c r="Y199" i="13"/>
  <c r="AD199" i="13"/>
  <c r="AB199" i="13"/>
  <c r="AH203" i="13"/>
  <c r="AA190" i="13"/>
  <c r="AE190" i="13"/>
  <c r="Y190" i="13"/>
  <c r="AD190" i="13"/>
  <c r="AB190" i="13"/>
  <c r="AB181" i="13"/>
  <c r="AA181" i="13"/>
  <c r="AE181" i="13"/>
  <c r="Y181" i="13"/>
  <c r="AD181" i="13"/>
  <c r="AH187" i="13"/>
  <c r="AA192" i="13"/>
  <c r="AE192" i="13"/>
  <c r="Y192" i="13"/>
  <c r="AD192" i="13"/>
  <c r="AB192" i="13"/>
  <c r="AB198" i="13"/>
  <c r="AA198" i="13"/>
  <c r="AE198" i="13"/>
  <c r="Y198" i="13"/>
  <c r="AD198" i="13"/>
  <c r="Y202" i="13"/>
  <c r="AD202" i="13"/>
  <c r="AA202" i="13"/>
  <c r="AE202" i="13"/>
  <c r="AB202" i="13"/>
  <c r="BB37" i="10"/>
  <c r="BA37" i="10"/>
  <c r="BB40" i="10"/>
  <c r="BA40" i="10"/>
  <c r="BB28" i="10"/>
  <c r="BA28" i="10"/>
  <c r="AI31" i="10"/>
  <c r="AJ31" i="10"/>
  <c r="AK31" i="10"/>
  <c r="AK72" i="10"/>
  <c r="AI72" i="10"/>
  <c r="AJ72" i="10"/>
  <c r="BB52" i="10"/>
  <c r="BA52" i="10"/>
  <c r="BA83" i="10"/>
  <c r="BB83" i="10"/>
  <c r="AK115" i="10"/>
  <c r="AI115" i="10"/>
  <c r="AJ115" i="10"/>
  <c r="AJ33" i="10"/>
  <c r="AI33" i="10"/>
  <c r="AK33" i="10"/>
  <c r="AI43" i="10"/>
  <c r="AJ43" i="10"/>
  <c r="AK43" i="10"/>
  <c r="AJ49" i="10"/>
  <c r="AK49" i="10"/>
  <c r="AI49" i="10"/>
  <c r="BB60" i="10"/>
  <c r="BA60" i="10"/>
  <c r="BA82" i="10"/>
  <c r="BB82" i="10"/>
  <c r="BA70" i="10"/>
  <c r="BB70" i="10"/>
  <c r="BA81" i="10"/>
  <c r="BB81" i="10"/>
  <c r="BA68" i="10"/>
  <c r="BB68" i="10"/>
  <c r="AJ91" i="10"/>
  <c r="AK91" i="10"/>
  <c r="AI91" i="10"/>
  <c r="BB110" i="10"/>
  <c r="BA110" i="10"/>
  <c r="BB112" i="10"/>
  <c r="BA112" i="10"/>
  <c r="AK127" i="10"/>
  <c r="AI127" i="10"/>
  <c r="AJ127" i="10"/>
  <c r="AI158" i="10"/>
  <c r="AJ158" i="10"/>
  <c r="AK158" i="10"/>
  <c r="AK146" i="10"/>
  <c r="AI146" i="10"/>
  <c r="AJ146" i="10"/>
  <c r="AK157" i="10"/>
  <c r="AI157" i="10"/>
  <c r="AJ157" i="10"/>
  <c r="AK208" i="10"/>
  <c r="AJ208" i="10"/>
  <c r="AI208" i="10"/>
  <c r="AK200" i="10"/>
  <c r="AJ200" i="10"/>
  <c r="AI200" i="10"/>
  <c r="BA40" i="13"/>
  <c r="AZ40" i="13"/>
  <c r="AX40" i="13"/>
  <c r="BB40" i="13"/>
  <c r="BA10" i="13"/>
  <c r="BB10" i="13"/>
  <c r="AI53" i="13"/>
  <c r="AH53" i="13"/>
  <c r="AJ53" i="13"/>
  <c r="AK53" i="13"/>
  <c r="BB54" i="13"/>
  <c r="BA54" i="13"/>
  <c r="AZ54" i="13"/>
  <c r="AX54" i="13"/>
  <c r="BA34" i="13"/>
  <c r="BB34" i="13"/>
  <c r="BA57" i="13"/>
  <c r="BB57" i="13"/>
  <c r="BA68" i="13"/>
  <c r="BB68" i="13"/>
  <c r="BA64" i="13"/>
  <c r="BB64" i="13"/>
  <c r="BB84" i="13"/>
  <c r="BA84" i="13"/>
  <c r="AZ84" i="13"/>
  <c r="AX84" i="13"/>
  <c r="AI91" i="13"/>
  <c r="AJ91" i="13"/>
  <c r="AK91" i="13"/>
  <c r="AI81" i="13"/>
  <c r="AJ81" i="13"/>
  <c r="AK81" i="13"/>
  <c r="BA78" i="13"/>
  <c r="BB78" i="13"/>
  <c r="BB93" i="13"/>
  <c r="BA93" i="13"/>
  <c r="AZ93" i="13"/>
  <c r="AX93" i="13"/>
  <c r="AK102" i="13"/>
  <c r="AI102" i="13"/>
  <c r="AJ102" i="13"/>
  <c r="BA123" i="13"/>
  <c r="AZ123" i="13"/>
  <c r="AX123" i="13"/>
  <c r="BB123" i="13"/>
  <c r="BA139" i="13"/>
  <c r="BB139" i="13"/>
  <c r="BA105" i="13"/>
  <c r="AZ105" i="13"/>
  <c r="AX105" i="13"/>
  <c r="BB105" i="13"/>
  <c r="BA164" i="13"/>
  <c r="BB164" i="13"/>
  <c r="BA191" i="13"/>
  <c r="AZ191" i="13"/>
  <c r="AX191" i="13"/>
  <c r="BB191" i="13"/>
  <c r="BA167" i="13"/>
  <c r="BB167" i="13"/>
  <c r="BA161" i="13"/>
  <c r="AZ161" i="13"/>
  <c r="AX161" i="13"/>
  <c r="BB161" i="13"/>
  <c r="BA175" i="13"/>
  <c r="BB175" i="13"/>
  <c r="BA188" i="13"/>
  <c r="AZ188" i="13"/>
  <c r="AX188" i="13"/>
  <c r="BB188" i="13"/>
  <c r="BA211" i="13"/>
  <c r="BB211" i="13"/>
  <c r="BA256" i="13"/>
  <c r="AZ256" i="13"/>
  <c r="AX256" i="13"/>
  <c r="BB256" i="13"/>
  <c r="BB295" i="13"/>
  <c r="BA295" i="13"/>
  <c r="AZ295" i="13"/>
  <c r="AX295" i="13"/>
  <c r="BA323" i="13"/>
  <c r="AZ323" i="13"/>
  <c r="AX323" i="13"/>
  <c r="BB323" i="13"/>
  <c r="BA347" i="13"/>
  <c r="BB347" i="13"/>
  <c r="BA398" i="13"/>
  <c r="AZ398" i="13"/>
  <c r="AX398" i="13"/>
  <c r="BB398" i="13"/>
  <c r="BA228" i="13"/>
  <c r="BB228" i="13"/>
  <c r="BA315" i="13"/>
  <c r="AZ315" i="13"/>
  <c r="AX315" i="13"/>
  <c r="BB315" i="13"/>
  <c r="BA275" i="13"/>
  <c r="BB275" i="13"/>
  <c r="BB231" i="13"/>
  <c r="BA231" i="13"/>
  <c r="BA363" i="13"/>
  <c r="BB363" i="13"/>
  <c r="BA272" i="13"/>
  <c r="AZ272" i="13"/>
  <c r="AX272" i="13"/>
  <c r="BB272" i="13"/>
  <c r="BA336" i="13"/>
  <c r="BB336" i="13"/>
  <c r="BA385" i="13"/>
  <c r="AZ385" i="13"/>
  <c r="AX385" i="13"/>
  <c r="BB385" i="13"/>
  <c r="BB424" i="13"/>
  <c r="BA424" i="13"/>
  <c r="AZ424" i="13"/>
  <c r="AX424" i="13"/>
  <c r="BA427" i="13"/>
  <c r="AZ427" i="13"/>
  <c r="AX427" i="13"/>
  <c r="BB427" i="13"/>
  <c r="BA447" i="13"/>
  <c r="BB447" i="13"/>
  <c r="BB359" i="13"/>
  <c r="BA359" i="13"/>
  <c r="BA429" i="13"/>
  <c r="BB429" i="13"/>
  <c r="BA453" i="13"/>
  <c r="AZ453" i="13"/>
  <c r="AX453" i="13"/>
  <c r="BB453" i="13"/>
  <c r="BB419" i="13"/>
  <c r="BA419" i="13"/>
  <c r="AZ419" i="13"/>
  <c r="AX419" i="13"/>
  <c r="BA572" i="13"/>
  <c r="AZ572" i="13"/>
  <c r="AX572" i="13"/>
  <c r="BB572" i="13"/>
  <c r="BA593" i="13"/>
  <c r="BB593" i="13"/>
  <c r="BB555" i="13"/>
  <c r="BA555" i="13"/>
  <c r="BA588" i="13"/>
  <c r="BB588" i="13"/>
  <c r="BA632" i="13"/>
  <c r="AZ632" i="13"/>
  <c r="AX632" i="13"/>
  <c r="BB632" i="13"/>
  <c r="BA708" i="13"/>
  <c r="BB708" i="13"/>
  <c r="BB508" i="13"/>
  <c r="BA508" i="13"/>
  <c r="BB722" i="13"/>
  <c r="BA722" i="13"/>
  <c r="AZ722" i="13"/>
  <c r="AX722" i="13"/>
  <c r="BA748" i="13"/>
  <c r="AZ748" i="13"/>
  <c r="AX748" i="13"/>
  <c r="BB748" i="13"/>
  <c r="BA732" i="13"/>
  <c r="BB732" i="13"/>
  <c r="BA803" i="13"/>
  <c r="AZ803" i="13"/>
  <c r="AX803" i="13"/>
  <c r="BB803" i="13"/>
  <c r="BA768" i="13"/>
  <c r="BB768" i="13"/>
  <c r="BB33" i="10"/>
  <c r="BA33" i="10"/>
  <c r="BA59" i="10"/>
  <c r="BB59" i="10"/>
  <c r="AK74" i="10"/>
  <c r="AI74" i="10"/>
  <c r="AJ74" i="10"/>
  <c r="BA87" i="10"/>
  <c r="BB87" i="10"/>
  <c r="BA73" i="10"/>
  <c r="BB73" i="10"/>
  <c r="BA77" i="10"/>
  <c r="BB77" i="10"/>
  <c r="BB55" i="10"/>
  <c r="BA55" i="10"/>
  <c r="BA80" i="10"/>
  <c r="BB80" i="10"/>
  <c r="BB104" i="10"/>
  <c r="BA104" i="10"/>
  <c r="AI96" i="10"/>
  <c r="AJ96" i="10"/>
  <c r="AK96" i="10"/>
  <c r="BB95" i="10"/>
  <c r="BA95" i="10"/>
  <c r="BB93" i="10"/>
  <c r="BA93" i="10"/>
  <c r="AI92" i="10"/>
  <c r="AJ92" i="10"/>
  <c r="AK92" i="10"/>
  <c r="AK84" i="10"/>
  <c r="AJ84" i="10"/>
  <c r="AI84" i="10"/>
  <c r="AI101" i="10"/>
  <c r="AJ101" i="10"/>
  <c r="AK101" i="10"/>
  <c r="AJ116" i="10"/>
  <c r="AI116" i="10"/>
  <c r="AK116" i="10"/>
  <c r="BA128" i="10"/>
  <c r="BB128" i="10"/>
  <c r="AJ112" i="10"/>
  <c r="AI112" i="10"/>
  <c r="AK112" i="10"/>
  <c r="AK123" i="10"/>
  <c r="AI123" i="10"/>
  <c r="AJ123" i="10"/>
  <c r="AK150" i="10"/>
  <c r="AI150" i="10"/>
  <c r="AJ150" i="10"/>
  <c r="AK125" i="10"/>
  <c r="AI125" i="10"/>
  <c r="AJ125" i="10"/>
  <c r="AJ195" i="10"/>
  <c r="AI195" i="10"/>
  <c r="AK195" i="10"/>
  <c r="BA30" i="13"/>
  <c r="BB30" i="13"/>
  <c r="AK204" i="10"/>
  <c r="AJ204" i="10"/>
  <c r="AI204" i="10"/>
  <c r="AI205" i="10"/>
  <c r="AK205" i="10"/>
  <c r="AJ205" i="10"/>
  <c r="AI42" i="13"/>
  <c r="AJ42" i="13"/>
  <c r="AK42" i="13"/>
  <c r="BA58" i="13"/>
  <c r="BB58" i="13"/>
  <c r="BA62" i="13"/>
  <c r="AZ62" i="13"/>
  <c r="AX62" i="13"/>
  <c r="BB62" i="13"/>
  <c r="AK85" i="13"/>
  <c r="AI85" i="13"/>
  <c r="AJ85" i="13"/>
  <c r="BA77" i="13"/>
  <c r="BB77" i="13"/>
  <c r="BA94" i="13"/>
  <c r="BB94" i="13"/>
  <c r="BA106" i="13"/>
  <c r="BB106" i="13"/>
  <c r="BA98" i="13"/>
  <c r="BB98" i="13"/>
  <c r="AI79" i="13"/>
  <c r="AJ79" i="13"/>
  <c r="AK79" i="13"/>
  <c r="AJ146" i="13"/>
  <c r="AK146" i="13"/>
  <c r="AI146" i="13"/>
  <c r="AJ165" i="13"/>
  <c r="AK165" i="13"/>
  <c r="AI165" i="13"/>
  <c r="BB192" i="13"/>
  <c r="BA192" i="13"/>
  <c r="AZ192" i="13"/>
  <c r="AX192" i="13"/>
  <c r="AI112" i="13"/>
  <c r="AH112" i="13"/>
  <c r="AJ112" i="13"/>
  <c r="AK112" i="13"/>
  <c r="BA137" i="13"/>
  <c r="BB137" i="13"/>
  <c r="BB184" i="13"/>
  <c r="BA184" i="13"/>
  <c r="AZ184" i="13"/>
  <c r="AX184" i="13"/>
  <c r="AI151" i="13"/>
  <c r="AJ151" i="13"/>
  <c r="AK151" i="13"/>
  <c r="BA194" i="13"/>
  <c r="BB194" i="13"/>
  <c r="AJ157" i="13"/>
  <c r="AK157" i="13"/>
  <c r="AI157" i="13"/>
  <c r="BA218" i="13"/>
  <c r="BB218" i="13"/>
  <c r="BB260" i="13"/>
  <c r="BA260" i="13"/>
  <c r="AZ260" i="13"/>
  <c r="AX260" i="13"/>
  <c r="BA270" i="13"/>
  <c r="BB270" i="13"/>
  <c r="BA302" i="13"/>
  <c r="BB302" i="13"/>
  <c r="BA326" i="13"/>
  <c r="BB326" i="13"/>
  <c r="BA350" i="13"/>
  <c r="BB350" i="13"/>
  <c r="BA240" i="13"/>
  <c r="BB240" i="13"/>
  <c r="BB224" i="13"/>
  <c r="BA224" i="13"/>
  <c r="AZ224" i="13"/>
  <c r="AX224" i="13"/>
  <c r="BA348" i="13"/>
  <c r="BB348" i="13"/>
  <c r="BA368" i="13"/>
  <c r="BB368" i="13"/>
  <c r="BA220" i="13"/>
  <c r="BB220" i="13"/>
  <c r="BA313" i="13"/>
  <c r="BB313" i="13"/>
  <c r="BA337" i="13"/>
  <c r="BB337" i="13"/>
  <c r="BA382" i="13"/>
  <c r="BB382" i="13"/>
  <c r="BB367" i="13"/>
  <c r="BA367" i="13"/>
  <c r="AZ367" i="13"/>
  <c r="AX367" i="13"/>
  <c r="BA455" i="13"/>
  <c r="BB455" i="13"/>
  <c r="BA454" i="13"/>
  <c r="BB454" i="13"/>
  <c r="BA515" i="13"/>
  <c r="BB515" i="13"/>
  <c r="BA486" i="13"/>
  <c r="BB486" i="13"/>
  <c r="BA509" i="13"/>
  <c r="BB509" i="13"/>
  <c r="BA557" i="13"/>
  <c r="BB557" i="13"/>
  <c r="BB383" i="13"/>
  <c r="BA383" i="13"/>
  <c r="AZ383" i="13"/>
  <c r="AX383" i="13"/>
  <c r="BA451" i="13"/>
  <c r="BB451" i="13"/>
  <c r="BA441" i="13"/>
  <c r="BB441" i="13"/>
  <c r="BB574" i="13"/>
  <c r="BA574" i="13"/>
  <c r="AZ574" i="13"/>
  <c r="AX574" i="13"/>
  <c r="BA595" i="13"/>
  <c r="BB595" i="13"/>
  <c r="BA559" i="13"/>
  <c r="BB559" i="13"/>
  <c r="BA638" i="13"/>
  <c r="BB638" i="13"/>
  <c r="BA670" i="13"/>
  <c r="BB670" i="13"/>
  <c r="BA702" i="13"/>
  <c r="BB702" i="13"/>
  <c r="BA556" i="13"/>
  <c r="BB556" i="13"/>
  <c r="BA539" i="13"/>
  <c r="BB539" i="13"/>
  <c r="BB582" i="13"/>
  <c r="BA582" i="13"/>
  <c r="AZ582" i="13"/>
  <c r="AX582" i="13"/>
  <c r="BA635" i="13"/>
  <c r="BB635" i="13"/>
  <c r="BB707" i="13"/>
  <c r="BA707" i="13"/>
  <c r="AZ707" i="13"/>
  <c r="AX707" i="13"/>
  <c r="BA740" i="13"/>
  <c r="BB740" i="13"/>
  <c r="BB764" i="13"/>
  <c r="BA764" i="13"/>
  <c r="AZ764" i="13"/>
  <c r="AX764" i="13"/>
  <c r="BB804" i="13"/>
  <c r="BA804" i="13"/>
  <c r="AZ804" i="13"/>
  <c r="AX804" i="13"/>
  <c r="BB844" i="13"/>
  <c r="BA844" i="13"/>
  <c r="AZ844" i="13"/>
  <c r="AX844" i="13"/>
  <c r="BB860" i="13"/>
  <c r="BA860" i="13"/>
  <c r="AZ860" i="13"/>
  <c r="AX860" i="13"/>
  <c r="BB714" i="13"/>
  <c r="BA714" i="13"/>
  <c r="AZ714" i="13"/>
  <c r="AX714" i="13"/>
  <c r="BA791" i="13"/>
  <c r="BB791" i="13"/>
  <c r="AJ55" i="10"/>
  <c r="AK55" i="10"/>
  <c r="AI55" i="10"/>
  <c r="BA79" i="10"/>
  <c r="BB79" i="10"/>
  <c r="BA85" i="10"/>
  <c r="BB85" i="10"/>
  <c r="AI100" i="10"/>
  <c r="AJ100" i="10"/>
  <c r="AK100" i="10"/>
  <c r="AK107" i="10"/>
  <c r="AI107" i="10"/>
  <c r="AJ107" i="10"/>
  <c r="BB118" i="10"/>
  <c r="BA118" i="10"/>
  <c r="AJ105" i="10"/>
  <c r="AK105" i="10"/>
  <c r="AI105" i="10"/>
  <c r="BA122" i="10"/>
  <c r="BB122" i="10"/>
  <c r="BA131" i="10"/>
  <c r="BB131" i="10"/>
  <c r="AK131" i="10"/>
  <c r="AJ131" i="10"/>
  <c r="AI131" i="10"/>
  <c r="AJ179" i="10"/>
  <c r="AK179" i="10"/>
  <c r="AI179" i="10"/>
  <c r="AK161" i="10"/>
  <c r="AI161" i="10"/>
  <c r="AJ161" i="10"/>
  <c r="BB2" i="13"/>
  <c r="BA2" i="13"/>
  <c r="AZ2" i="13"/>
  <c r="AX2" i="13"/>
  <c r="AJ27" i="13"/>
  <c r="AI27" i="13"/>
  <c r="AK27" i="13"/>
  <c r="BA24" i="13"/>
  <c r="BB24" i="13"/>
  <c r="AJ43" i="13"/>
  <c r="AI43" i="13"/>
  <c r="AH43" i="13"/>
  <c r="AK43" i="13"/>
  <c r="BA60" i="13"/>
  <c r="AZ60" i="13"/>
  <c r="AX60" i="13"/>
  <c r="BB60" i="13"/>
  <c r="BB61" i="13"/>
  <c r="BA61" i="13"/>
  <c r="AZ61" i="13"/>
  <c r="AX61" i="13"/>
  <c r="BA88" i="13"/>
  <c r="AZ88" i="13"/>
  <c r="AX88" i="13"/>
  <c r="BB88" i="13"/>
  <c r="AI57" i="13"/>
  <c r="AJ57" i="13"/>
  <c r="AK57" i="13"/>
  <c r="BA80" i="13"/>
  <c r="BB80" i="13"/>
  <c r="BB67" i="13"/>
  <c r="BA67" i="13"/>
  <c r="AZ67" i="13"/>
  <c r="AX67" i="13"/>
  <c r="BA83" i="13"/>
  <c r="BB83" i="13"/>
  <c r="BA116" i="13"/>
  <c r="BB116" i="13"/>
  <c r="BA130" i="13"/>
  <c r="BB130" i="13"/>
  <c r="BA147" i="13"/>
  <c r="BB147" i="13"/>
  <c r="AJ99" i="13"/>
  <c r="AK99" i="13"/>
  <c r="AI99" i="13"/>
  <c r="AH99" i="13"/>
  <c r="BA96" i="13"/>
  <c r="AZ96" i="13"/>
  <c r="AX96" i="13"/>
  <c r="BB96" i="13"/>
  <c r="BB125" i="13"/>
  <c r="BA125" i="13"/>
  <c r="AZ125" i="13"/>
  <c r="AX125" i="13"/>
  <c r="BB146" i="13"/>
  <c r="BA146" i="13"/>
  <c r="BB165" i="13"/>
  <c r="BA165" i="13"/>
  <c r="AZ165" i="13"/>
  <c r="AX165" i="13"/>
  <c r="BA199" i="13"/>
  <c r="AZ199" i="13"/>
  <c r="AX199" i="13"/>
  <c r="BB199" i="13"/>
  <c r="BB141" i="13"/>
  <c r="BA141" i="13"/>
  <c r="AZ141" i="13"/>
  <c r="AX141" i="13"/>
  <c r="BA196" i="13"/>
  <c r="AZ196" i="13"/>
  <c r="AX196" i="13"/>
  <c r="BB196" i="13"/>
  <c r="BA217" i="13"/>
  <c r="BB217" i="13"/>
  <c r="BA251" i="13"/>
  <c r="AZ251" i="13"/>
  <c r="AX251" i="13"/>
  <c r="BB251" i="13"/>
  <c r="BB133" i="13"/>
  <c r="BA133" i="13"/>
  <c r="AZ133" i="13"/>
  <c r="AX133" i="13"/>
  <c r="BA151" i="13"/>
  <c r="AZ151" i="13"/>
  <c r="AX151" i="13"/>
  <c r="BB151" i="13"/>
  <c r="BA193" i="13"/>
  <c r="BB193" i="13"/>
  <c r="BB225" i="13"/>
  <c r="BA225" i="13"/>
  <c r="BB263" i="13"/>
  <c r="BA263" i="13"/>
  <c r="AZ263" i="13"/>
  <c r="AX263" i="13"/>
  <c r="BB271" i="13"/>
  <c r="BA271" i="13"/>
  <c r="BB327" i="13"/>
  <c r="BA327" i="13"/>
  <c r="AZ327" i="13"/>
  <c r="AX327" i="13"/>
  <c r="BA267" i="13"/>
  <c r="AZ267" i="13"/>
  <c r="AX267" i="13"/>
  <c r="BB267" i="13"/>
  <c r="BA331" i="13"/>
  <c r="BB331" i="13"/>
  <c r="BA280" i="13"/>
  <c r="AZ280" i="13"/>
  <c r="AX280" i="13"/>
  <c r="BB280" i="13"/>
  <c r="BA355" i="13"/>
  <c r="BB355" i="13"/>
  <c r="BA371" i="13"/>
  <c r="AZ371" i="13"/>
  <c r="AX371" i="13"/>
  <c r="BB371" i="13"/>
  <c r="AI160" i="13"/>
  <c r="AJ160" i="13"/>
  <c r="AK160" i="13"/>
  <c r="BA232" i="13"/>
  <c r="BB232" i="13"/>
  <c r="AI168" i="13"/>
  <c r="AJ168" i="13"/>
  <c r="AK168" i="13"/>
  <c r="BB279" i="13"/>
  <c r="BA279" i="13"/>
  <c r="AZ279" i="13"/>
  <c r="AX279" i="13"/>
  <c r="BB319" i="13"/>
  <c r="BA319" i="13"/>
  <c r="BA430" i="13"/>
  <c r="BB430" i="13"/>
  <c r="BA463" i="13"/>
  <c r="AZ463" i="13"/>
  <c r="AX463" i="13"/>
  <c r="BB463" i="13"/>
  <c r="BA462" i="13"/>
  <c r="BB462" i="13"/>
  <c r="BA518" i="13"/>
  <c r="AZ518" i="13"/>
  <c r="AX518" i="13"/>
  <c r="BB518" i="13"/>
  <c r="BB399" i="13"/>
  <c r="BA399" i="13"/>
  <c r="AZ399" i="13"/>
  <c r="AX399" i="13"/>
  <c r="BA510" i="13"/>
  <c r="AZ510" i="13"/>
  <c r="AX510" i="13"/>
  <c r="BB510" i="13"/>
  <c r="BA395" i="13"/>
  <c r="BB395" i="13"/>
  <c r="BA452" i="13"/>
  <c r="AZ452" i="13"/>
  <c r="AX452" i="13"/>
  <c r="BB452" i="13"/>
  <c r="BA443" i="13"/>
  <c r="BB443" i="13"/>
  <c r="BA491" i="13"/>
  <c r="AZ491" i="13"/>
  <c r="AX491" i="13"/>
  <c r="BB491" i="13"/>
  <c r="BA523" i="13"/>
  <c r="BB523" i="13"/>
  <c r="BB524" i="13"/>
  <c r="BA524" i="13"/>
  <c r="BA575" i="13"/>
  <c r="BB575" i="13"/>
  <c r="BA597" i="13"/>
  <c r="AZ597" i="13"/>
  <c r="AX597" i="13"/>
  <c r="BB597" i="13"/>
  <c r="BB516" i="13"/>
  <c r="BA516" i="13"/>
  <c r="AZ516" i="13"/>
  <c r="AX516" i="13"/>
  <c r="BB566" i="13"/>
  <c r="BA566" i="13"/>
  <c r="BA619" i="13"/>
  <c r="BB619" i="13"/>
  <c r="BA640" i="13"/>
  <c r="AZ640" i="13"/>
  <c r="AX640" i="13"/>
  <c r="BB640" i="13"/>
  <c r="BB704" i="13"/>
  <c r="BA704" i="13"/>
  <c r="AZ704" i="13"/>
  <c r="AX704" i="13"/>
  <c r="BB563" i="13"/>
  <c r="BA563" i="13"/>
  <c r="BA686" i="13"/>
  <c r="BB686" i="13"/>
  <c r="BA511" i="13"/>
  <c r="AZ511" i="13"/>
  <c r="AX511" i="13"/>
  <c r="BB511" i="13"/>
  <c r="BA551" i="13"/>
  <c r="BB551" i="13"/>
  <c r="BB751" i="13"/>
  <c r="BA751" i="13"/>
  <c r="BA807" i="13"/>
  <c r="BB807" i="13"/>
  <c r="BA855" i="13"/>
  <c r="AZ855" i="13"/>
  <c r="AX855" i="13"/>
  <c r="BB855" i="13"/>
  <c r="BB49" i="10"/>
  <c r="BA49" i="10"/>
  <c r="AK52" i="10"/>
  <c r="AJ52" i="10"/>
  <c r="AI52" i="10"/>
  <c r="BA86" i="10"/>
  <c r="BB86" i="10"/>
  <c r="AI103" i="10"/>
  <c r="AJ103" i="10"/>
  <c r="AK103" i="10"/>
  <c r="AK111" i="10"/>
  <c r="AI111" i="10"/>
  <c r="AJ111" i="10"/>
  <c r="AK98" i="10"/>
  <c r="AI98" i="10"/>
  <c r="AJ98" i="10"/>
  <c r="AK142" i="10"/>
  <c r="AI142" i="10"/>
  <c r="AJ142" i="10"/>
  <c r="AK178" i="10"/>
  <c r="AI178" i="10"/>
  <c r="AJ178" i="10"/>
  <c r="BB20" i="13"/>
  <c r="BA20" i="13"/>
  <c r="BB5" i="13"/>
  <c r="BA5" i="13"/>
  <c r="AZ5" i="13"/>
  <c r="AX5" i="13"/>
  <c r="BB16" i="13"/>
  <c r="BA16" i="13"/>
  <c r="BB27" i="13"/>
  <c r="BA27" i="13"/>
  <c r="AZ27" i="13"/>
  <c r="AX27" i="13"/>
  <c r="BA26" i="13"/>
  <c r="AZ26" i="13"/>
  <c r="AX26" i="13"/>
  <c r="BB26" i="13"/>
  <c r="BB38" i="13"/>
  <c r="BA38" i="13"/>
  <c r="AZ38" i="13"/>
  <c r="AX38" i="13"/>
  <c r="AI209" i="10"/>
  <c r="AK209" i="10"/>
  <c r="AJ209" i="10"/>
  <c r="BB3" i="13"/>
  <c r="BA3" i="13"/>
  <c r="AZ3" i="13"/>
  <c r="AX3" i="13"/>
  <c r="AJ61" i="13"/>
  <c r="AK61" i="13"/>
  <c r="AI61" i="13"/>
  <c r="AH61" i="13"/>
  <c r="BB41" i="13"/>
  <c r="BA41" i="13"/>
  <c r="AK32" i="13"/>
  <c r="AI32" i="13"/>
  <c r="AJ32" i="13"/>
  <c r="AI83" i="13"/>
  <c r="AJ83" i="13"/>
  <c r="AK83" i="13"/>
  <c r="BB71" i="13"/>
  <c r="BA71" i="13"/>
  <c r="BA70" i="13"/>
  <c r="BB70" i="13"/>
  <c r="BA107" i="13"/>
  <c r="AZ107" i="13"/>
  <c r="AX107" i="13"/>
  <c r="BB107" i="13"/>
  <c r="BB117" i="13"/>
  <c r="BA117" i="13"/>
  <c r="AZ117" i="13"/>
  <c r="AX117" i="13"/>
  <c r="BA132" i="13"/>
  <c r="AZ132" i="13"/>
  <c r="AX132" i="13"/>
  <c r="BB132" i="13"/>
  <c r="BA115" i="13"/>
  <c r="BB115" i="13"/>
  <c r="BA128" i="13"/>
  <c r="AZ128" i="13"/>
  <c r="AX128" i="13"/>
  <c r="BB128" i="13"/>
  <c r="AJ89" i="13"/>
  <c r="AK89" i="13"/>
  <c r="AI89" i="13"/>
  <c r="AH89" i="13"/>
  <c r="BA100" i="13"/>
  <c r="BB100" i="13"/>
  <c r="BA129" i="13"/>
  <c r="BB129" i="13"/>
  <c r="BA113" i="13"/>
  <c r="BB113" i="13"/>
  <c r="AK142" i="13"/>
  <c r="AJ142" i="13"/>
  <c r="AI142" i="13"/>
  <c r="BA172" i="13"/>
  <c r="BB172" i="13"/>
  <c r="BB200" i="13"/>
  <c r="BA200" i="13"/>
  <c r="BA145" i="13"/>
  <c r="BB145" i="13"/>
  <c r="BA204" i="13"/>
  <c r="AZ204" i="13"/>
  <c r="AX204" i="13"/>
  <c r="BB204" i="13"/>
  <c r="BA153" i="13"/>
  <c r="BB153" i="13"/>
  <c r="BA166" i="13"/>
  <c r="AZ166" i="13"/>
  <c r="AX166" i="13"/>
  <c r="BB166" i="13"/>
  <c r="BA180" i="13"/>
  <c r="BB180" i="13"/>
  <c r="BA219" i="13"/>
  <c r="AZ219" i="13"/>
  <c r="AX219" i="13"/>
  <c r="BB219" i="13"/>
  <c r="BA259" i="13"/>
  <c r="BB259" i="13"/>
  <c r="BB266" i="13"/>
  <c r="BA266" i="13"/>
  <c r="BA278" i="13"/>
  <c r="BB278" i="13"/>
  <c r="BA307" i="13"/>
  <c r="AZ307" i="13"/>
  <c r="AX307" i="13"/>
  <c r="BB307" i="13"/>
  <c r="BA334" i="13"/>
  <c r="BB334" i="13"/>
  <c r="BA358" i="13"/>
  <c r="AZ358" i="13"/>
  <c r="AX358" i="13"/>
  <c r="BB358" i="13"/>
  <c r="BA268" i="13"/>
  <c r="BB268" i="13"/>
  <c r="BA283" i="13"/>
  <c r="AZ283" i="13"/>
  <c r="AX283" i="13"/>
  <c r="BB283" i="13"/>
  <c r="BA308" i="13"/>
  <c r="BB308" i="13"/>
  <c r="BB356" i="13"/>
  <c r="BA356" i="13"/>
  <c r="BB388" i="13"/>
  <c r="BA388" i="13"/>
  <c r="AZ388" i="13"/>
  <c r="AX388" i="13"/>
  <c r="BA258" i="13"/>
  <c r="AZ258" i="13"/>
  <c r="AX258" i="13"/>
  <c r="BB258" i="13"/>
  <c r="AI177" i="13"/>
  <c r="AJ177" i="13"/>
  <c r="AK177" i="13"/>
  <c r="BA320" i="13"/>
  <c r="BB320" i="13"/>
  <c r="BB391" i="13"/>
  <c r="BA391" i="13"/>
  <c r="AZ391" i="13"/>
  <c r="AX391" i="13"/>
  <c r="BA471" i="13"/>
  <c r="BB471" i="13"/>
  <c r="BA531" i="13"/>
  <c r="BB531" i="13"/>
  <c r="BA437" i="13"/>
  <c r="BB437" i="13"/>
  <c r="BA493" i="13"/>
  <c r="BB493" i="13"/>
  <c r="BB411" i="13"/>
  <c r="BA411" i="13"/>
  <c r="AZ411" i="13"/>
  <c r="AX411" i="13"/>
  <c r="BA406" i="13"/>
  <c r="BB406" i="13"/>
  <c r="BB415" i="13"/>
  <c r="BA415" i="13"/>
  <c r="AZ415" i="13"/>
  <c r="AX415" i="13"/>
  <c r="BA527" i="13"/>
  <c r="BB527" i="13"/>
  <c r="BA604" i="13"/>
  <c r="BB604" i="13"/>
  <c r="BA606" i="13"/>
  <c r="BB606" i="13"/>
  <c r="BA519" i="13"/>
  <c r="BB519" i="13"/>
  <c r="BB598" i="13"/>
  <c r="BA598" i="13"/>
  <c r="AZ598" i="13"/>
  <c r="AX598" i="13"/>
  <c r="BA622" i="13"/>
  <c r="BB622" i="13"/>
  <c r="BA573" i="13"/>
  <c r="BB573" i="13"/>
  <c r="BA662" i="13"/>
  <c r="BB662" i="13"/>
  <c r="BB532" i="13"/>
  <c r="BA532" i="13"/>
  <c r="AZ532" i="13"/>
  <c r="AX532" i="13"/>
  <c r="BB642" i="13"/>
  <c r="BA642" i="13"/>
  <c r="AZ642" i="13"/>
  <c r="AX642" i="13"/>
  <c r="BA691" i="13"/>
  <c r="BB691" i="13"/>
  <c r="BA659" i="13"/>
  <c r="BB659" i="13"/>
  <c r="BA561" i="13"/>
  <c r="BB561" i="13"/>
  <c r="BA612" i="13"/>
  <c r="BB612" i="13"/>
  <c r="BB828" i="13"/>
  <c r="BA828" i="13"/>
  <c r="AZ828" i="13"/>
  <c r="AX828" i="13"/>
  <c r="BA783" i="13"/>
  <c r="BB783" i="13"/>
  <c r="BA799" i="13"/>
  <c r="BB799" i="13"/>
  <c r="AC310" i="6"/>
  <c r="AD310" i="6"/>
  <c r="AB310" i="6"/>
  <c r="AA310" i="6"/>
  <c r="BA63" i="10"/>
  <c r="BB63" i="10"/>
  <c r="BB42" i="10"/>
  <c r="BA42" i="10"/>
  <c r="BA84" i="10"/>
  <c r="BB84" i="10"/>
  <c r="BA67" i="10"/>
  <c r="BB67" i="10"/>
  <c r="AK89" i="10"/>
  <c r="AJ89" i="10"/>
  <c r="AI89" i="10"/>
  <c r="BB99" i="10"/>
  <c r="BA99" i="10"/>
  <c r="BA124" i="10"/>
  <c r="BB124" i="10"/>
  <c r="AK121" i="10"/>
  <c r="AI121" i="10"/>
  <c r="AJ121" i="10"/>
  <c r="AI166" i="10"/>
  <c r="AJ166" i="10"/>
  <c r="AK166" i="10"/>
  <c r="AI201" i="10"/>
  <c r="AK201" i="10"/>
  <c r="AJ201" i="10"/>
  <c r="BA61" i="10"/>
  <c r="BB61" i="10"/>
  <c r="AK57" i="10"/>
  <c r="AJ57" i="10"/>
  <c r="AI57" i="10"/>
  <c r="AI45" i="10"/>
  <c r="AK45" i="10"/>
  <c r="AJ45" i="10"/>
  <c r="BB66" i="10"/>
  <c r="BA66" i="10"/>
  <c r="AJ46" i="10"/>
  <c r="AK46" i="10"/>
  <c r="AI46" i="10"/>
  <c r="AI66" i="10"/>
  <c r="AJ66" i="10"/>
  <c r="AK66" i="10"/>
  <c r="AK70" i="10"/>
  <c r="AJ70" i="10"/>
  <c r="AI70" i="10"/>
  <c r="BB108" i="10"/>
  <c r="BA108" i="10"/>
  <c r="BA129" i="10"/>
  <c r="BB129" i="10"/>
  <c r="BB121" i="10"/>
  <c r="BA121" i="10"/>
  <c r="AK165" i="10"/>
  <c r="AI165" i="10"/>
  <c r="AJ165" i="10"/>
  <c r="AI184" i="10"/>
  <c r="AJ184" i="10"/>
  <c r="AK184" i="10"/>
  <c r="BB22" i="13"/>
  <c r="BA22" i="13"/>
  <c r="AZ22" i="13"/>
  <c r="AX22" i="13"/>
  <c r="AI28" i="13"/>
  <c r="AK28" i="13"/>
  <c r="AJ28" i="13"/>
  <c r="BA28" i="13"/>
  <c r="AZ28" i="13"/>
  <c r="AX28" i="13"/>
  <c r="BB28" i="13"/>
  <c r="AJ211" i="10"/>
  <c r="AI211" i="10"/>
  <c r="AK211" i="10"/>
  <c r="BB31" i="13"/>
  <c r="BA31" i="13"/>
  <c r="AZ31" i="13"/>
  <c r="AX31" i="13"/>
  <c r="BA59" i="13"/>
  <c r="BB59" i="13"/>
  <c r="BA53" i="13"/>
  <c r="BB53" i="13"/>
  <c r="AK72" i="13"/>
  <c r="AJ72" i="13"/>
  <c r="AI72" i="13"/>
  <c r="BA90" i="13"/>
  <c r="BB90" i="13"/>
  <c r="BA86" i="13"/>
  <c r="AZ86" i="13"/>
  <c r="AX86" i="13"/>
  <c r="BB86" i="13"/>
  <c r="AJ71" i="13"/>
  <c r="AI71" i="13"/>
  <c r="AH71" i="13"/>
  <c r="AK71" i="13"/>
  <c r="BA85" i="13"/>
  <c r="BB85" i="13"/>
  <c r="BA136" i="13"/>
  <c r="BB136" i="13"/>
  <c r="BA104" i="13"/>
  <c r="BB104" i="13"/>
  <c r="BB92" i="13"/>
  <c r="BA92" i="13"/>
  <c r="AZ92" i="13"/>
  <c r="AX92" i="13"/>
  <c r="AK126" i="13"/>
  <c r="AI126" i="13"/>
  <c r="AJ126" i="13"/>
  <c r="BA152" i="13"/>
  <c r="AZ152" i="13"/>
  <c r="AX152" i="13"/>
  <c r="BB152" i="13"/>
  <c r="BA207" i="13"/>
  <c r="BB207" i="13"/>
  <c r="AK150" i="13"/>
  <c r="AI150" i="13"/>
  <c r="AJ150" i="13"/>
  <c r="AI170" i="13"/>
  <c r="AJ170" i="13"/>
  <c r="AK170" i="13"/>
  <c r="BA203" i="13"/>
  <c r="BB203" i="13"/>
  <c r="BA226" i="13"/>
  <c r="AZ226" i="13"/>
  <c r="AX226" i="13"/>
  <c r="BB226" i="13"/>
  <c r="AJ173" i="13"/>
  <c r="AK173" i="13"/>
  <c r="AI173" i="13"/>
  <c r="AH173" i="13"/>
  <c r="BA201" i="13"/>
  <c r="BB201" i="13"/>
  <c r="BB236" i="13"/>
  <c r="BA236" i="13"/>
  <c r="AZ236" i="13"/>
  <c r="AX236" i="13"/>
  <c r="BB239" i="13"/>
  <c r="BA239" i="13"/>
  <c r="AZ239" i="13"/>
  <c r="AX239" i="13"/>
  <c r="BB335" i="13"/>
  <c r="BA335" i="13"/>
  <c r="AZ335" i="13"/>
  <c r="AX335" i="13"/>
  <c r="BA276" i="13"/>
  <c r="BB276" i="13"/>
  <c r="BB244" i="13"/>
  <c r="BA244" i="13"/>
  <c r="AZ244" i="13"/>
  <c r="AX244" i="13"/>
  <c r="BA332" i="13"/>
  <c r="BB332" i="13"/>
  <c r="BB384" i="13"/>
  <c r="BA384" i="13"/>
  <c r="AZ384" i="13"/>
  <c r="AX384" i="13"/>
  <c r="BA264" i="13"/>
  <c r="BB264" i="13"/>
  <c r="BA234" i="13"/>
  <c r="BB234" i="13"/>
  <c r="BA281" i="13"/>
  <c r="BB281" i="13"/>
  <c r="BA304" i="13"/>
  <c r="BB304" i="13"/>
  <c r="BA345" i="13"/>
  <c r="BB345" i="13"/>
  <c r="BA403" i="13"/>
  <c r="BB403" i="13"/>
  <c r="BA479" i="13"/>
  <c r="BB479" i="13"/>
  <c r="BA470" i="13"/>
  <c r="BB470" i="13"/>
  <c r="BA534" i="13"/>
  <c r="BB534" i="13"/>
  <c r="BA414" i="13"/>
  <c r="BB414" i="13"/>
  <c r="BB440" i="13"/>
  <c r="BA440" i="13"/>
  <c r="AZ440" i="13"/>
  <c r="AX440" i="13"/>
  <c r="BA459" i="13"/>
  <c r="BB459" i="13"/>
  <c r="BA494" i="13"/>
  <c r="BB494" i="13"/>
  <c r="BA517" i="13"/>
  <c r="BB517" i="13"/>
  <c r="BA436" i="13"/>
  <c r="BB436" i="13"/>
  <c r="BA421" i="13"/>
  <c r="BB421" i="13"/>
  <c r="BA468" i="13"/>
  <c r="BB468" i="13"/>
  <c r="BB500" i="13"/>
  <c r="BA500" i="13"/>
  <c r="AZ500" i="13"/>
  <c r="AX500" i="13"/>
  <c r="BA608" i="13"/>
  <c r="BB608" i="13"/>
  <c r="BA579" i="13"/>
  <c r="BB579" i="13"/>
  <c r="BA603" i="13"/>
  <c r="BB603" i="13"/>
  <c r="BA648" i="13"/>
  <c r="BB648" i="13"/>
  <c r="BA678" i="13"/>
  <c r="BB678" i="13"/>
  <c r="BA567" i="13"/>
  <c r="BB567" i="13"/>
  <c r="BA646" i="13"/>
  <c r="BB646" i="13"/>
  <c r="BA667" i="13"/>
  <c r="BB667" i="13"/>
  <c r="BA547" i="13"/>
  <c r="BB547" i="13"/>
  <c r="BA628" i="13"/>
  <c r="BB628" i="13"/>
  <c r="BA736" i="13"/>
  <c r="BB736" i="13"/>
  <c r="BB706" i="13"/>
  <c r="BA706" i="13"/>
  <c r="AZ706" i="13"/>
  <c r="AX706" i="13"/>
  <c r="BB812" i="13"/>
  <c r="BA812" i="13"/>
  <c r="AZ812" i="13"/>
  <c r="AX812" i="13"/>
  <c r="BA832" i="13"/>
  <c r="BB832" i="13"/>
  <c r="BA809" i="13"/>
  <c r="BB809" i="13"/>
  <c r="BA759" i="13"/>
  <c r="BB759" i="13"/>
  <c r="BB772" i="13"/>
  <c r="BA772" i="13"/>
  <c r="AZ772" i="13"/>
  <c r="AX772" i="13"/>
  <c r="AC300" i="6"/>
  <c r="AD300" i="6"/>
  <c r="AB300" i="6"/>
  <c r="BB36" i="10"/>
  <c r="BA36" i="10"/>
  <c r="AK47" i="10"/>
  <c r="AI47" i="10"/>
  <c r="AJ47" i="10"/>
  <c r="BB57" i="10"/>
  <c r="BA57" i="10"/>
  <c r="BA78" i="10"/>
  <c r="BB78" i="10"/>
  <c r="BA72" i="10"/>
  <c r="BB72" i="10"/>
  <c r="BA71" i="10"/>
  <c r="BB71" i="10"/>
  <c r="BB89" i="10"/>
  <c r="BA89" i="10"/>
  <c r="AK82" i="10"/>
  <c r="AJ82" i="10"/>
  <c r="AI82" i="10"/>
  <c r="BB102" i="10"/>
  <c r="BA102" i="10"/>
  <c r="BB116" i="10"/>
  <c r="BA116" i="10"/>
  <c r="BA125" i="10"/>
  <c r="BB125" i="10"/>
  <c r="AK119" i="10"/>
  <c r="AI119" i="10"/>
  <c r="AJ119" i="10"/>
  <c r="BA130" i="10"/>
  <c r="BB130" i="10"/>
  <c r="AI94" i="10"/>
  <c r="AJ94" i="10"/>
  <c r="AK94" i="10"/>
  <c r="AI162" i="10"/>
  <c r="AJ162" i="10"/>
  <c r="AK162" i="10"/>
  <c r="BA33" i="13"/>
  <c r="BB33" i="13"/>
  <c r="AJ207" i="10"/>
  <c r="AI207" i="10"/>
  <c r="AK207" i="10"/>
  <c r="AI213" i="10"/>
  <c r="AK213" i="10"/>
  <c r="AJ213" i="10"/>
  <c r="AI49" i="13"/>
  <c r="AJ49" i="13"/>
  <c r="AK49" i="13"/>
  <c r="BB43" i="13"/>
  <c r="BA43" i="13"/>
  <c r="AK68" i="13"/>
  <c r="AI68" i="13"/>
  <c r="AJ68" i="13"/>
  <c r="BB76" i="13"/>
  <c r="BA76" i="13"/>
  <c r="AZ76" i="13"/>
  <c r="AX76" i="13"/>
  <c r="BB72" i="13"/>
  <c r="BA72" i="13"/>
  <c r="AZ72" i="13"/>
  <c r="AX72" i="13"/>
  <c r="BB63" i="13"/>
  <c r="BA63" i="13"/>
  <c r="AZ63" i="13"/>
  <c r="AX63" i="13"/>
  <c r="BB109" i="13"/>
  <c r="BA109" i="13"/>
  <c r="AZ109" i="13"/>
  <c r="AX109" i="13"/>
  <c r="AK118" i="13"/>
  <c r="AI118" i="13"/>
  <c r="AJ118" i="13"/>
  <c r="BA140" i="13"/>
  <c r="AZ140" i="13"/>
  <c r="AX140" i="13"/>
  <c r="BB140" i="13"/>
  <c r="BA131" i="13"/>
  <c r="BB131" i="13"/>
  <c r="AK93" i="13"/>
  <c r="AJ93" i="13"/>
  <c r="AI93" i="13"/>
  <c r="AH93" i="13"/>
  <c r="AA93" i="13"/>
  <c r="BB173" i="13"/>
  <c r="BA173" i="13"/>
  <c r="AZ173" i="13"/>
  <c r="AX173" i="13"/>
  <c r="BA212" i="13"/>
  <c r="BB212" i="13"/>
  <c r="BB149" i="13"/>
  <c r="BA149" i="13"/>
  <c r="AZ149" i="13"/>
  <c r="AX149" i="13"/>
  <c r="BA169" i="13"/>
  <c r="BB169" i="13"/>
  <c r="BA227" i="13"/>
  <c r="BB227" i="13"/>
  <c r="AI128" i="13"/>
  <c r="AJ128" i="13"/>
  <c r="AK128" i="13"/>
  <c r="BA174" i="13"/>
  <c r="AZ174" i="13"/>
  <c r="AX174" i="13"/>
  <c r="BB174" i="13"/>
  <c r="BA202" i="13"/>
  <c r="BB202" i="13"/>
  <c r="BB249" i="13"/>
  <c r="BA249" i="13"/>
  <c r="BA286" i="13"/>
  <c r="BB286" i="13"/>
  <c r="BA339" i="13"/>
  <c r="AZ339" i="13"/>
  <c r="AX339" i="13"/>
  <c r="BB339" i="13"/>
  <c r="BA374" i="13"/>
  <c r="BB374" i="13"/>
  <c r="BB208" i="13"/>
  <c r="BA208" i="13"/>
  <c r="BA284" i="13"/>
  <c r="BB284" i="13"/>
  <c r="BA379" i="13"/>
  <c r="AZ379" i="13"/>
  <c r="AX379" i="13"/>
  <c r="BB379" i="13"/>
  <c r="BB247" i="13"/>
  <c r="BA247" i="13"/>
  <c r="AZ247" i="13"/>
  <c r="AX247" i="13"/>
  <c r="BA312" i="13"/>
  <c r="AZ312" i="13"/>
  <c r="AX312" i="13"/>
  <c r="BB312" i="13"/>
  <c r="BB364" i="13"/>
  <c r="BA364" i="13"/>
  <c r="AZ364" i="13"/>
  <c r="AX364" i="13"/>
  <c r="BB396" i="13"/>
  <c r="BA396" i="13"/>
  <c r="AI179" i="13"/>
  <c r="AJ179" i="13"/>
  <c r="AK179" i="13"/>
  <c r="BB343" i="13"/>
  <c r="BA343" i="13"/>
  <c r="AZ343" i="13"/>
  <c r="AX343" i="13"/>
  <c r="BB287" i="13"/>
  <c r="BA287" i="13"/>
  <c r="AZ287" i="13"/>
  <c r="AX287" i="13"/>
  <c r="BA305" i="13"/>
  <c r="BB305" i="13"/>
  <c r="BB351" i="13"/>
  <c r="BA351" i="13"/>
  <c r="AZ351" i="13"/>
  <c r="AX351" i="13"/>
  <c r="BA412" i="13"/>
  <c r="BB412" i="13"/>
  <c r="BA387" i="13"/>
  <c r="BB387" i="13"/>
  <c r="BA478" i="13"/>
  <c r="BB478" i="13"/>
  <c r="BA445" i="13"/>
  <c r="BB445" i="13"/>
  <c r="BA461" i="13"/>
  <c r="BB461" i="13"/>
  <c r="BA542" i="13"/>
  <c r="BB542" i="13"/>
  <c r="BB423" i="13"/>
  <c r="BA423" i="13"/>
  <c r="AZ423" i="13"/>
  <c r="AX423" i="13"/>
  <c r="BA475" i="13"/>
  <c r="BB475" i="13"/>
  <c r="BB407" i="13"/>
  <c r="BA407" i="13"/>
  <c r="AZ407" i="13"/>
  <c r="AX407" i="13"/>
  <c r="BA543" i="13"/>
  <c r="BB543" i="13"/>
  <c r="BA585" i="13"/>
  <c r="BB585" i="13"/>
  <c r="BA651" i="13"/>
  <c r="BB651" i="13"/>
  <c r="BA680" i="13"/>
  <c r="BB680" i="13"/>
  <c r="BB492" i="13"/>
  <c r="BA492" i="13"/>
  <c r="AZ492" i="13"/>
  <c r="AX492" i="13"/>
  <c r="BA692" i="13"/>
  <c r="BB692" i="13"/>
  <c r="BB712" i="13"/>
  <c r="BA712" i="13"/>
  <c r="AZ712" i="13"/>
  <c r="AX712" i="13"/>
  <c r="BB739" i="13"/>
  <c r="BA739" i="13"/>
  <c r="AZ739" i="13"/>
  <c r="AX739" i="13"/>
  <c r="BA835" i="13"/>
  <c r="BB835" i="13"/>
  <c r="BA831" i="13"/>
  <c r="BB831" i="13"/>
  <c r="AC302" i="6"/>
  <c r="AD302" i="6"/>
  <c r="AB302" i="6"/>
  <c r="AJ40" i="10"/>
  <c r="AI40" i="10"/>
  <c r="AK40" i="10"/>
  <c r="BA30" i="10"/>
  <c r="BB30" i="10"/>
  <c r="BB48" i="10"/>
  <c r="BA48" i="10"/>
  <c r="BA74" i="10"/>
  <c r="BB74" i="10"/>
  <c r="AK61" i="10"/>
  <c r="AI61" i="10"/>
  <c r="AJ61" i="10"/>
  <c r="AK76" i="10"/>
  <c r="AI76" i="10"/>
  <c r="AJ76" i="10"/>
  <c r="AH76" i="10"/>
  <c r="BB97" i="10"/>
  <c r="BA97" i="10"/>
  <c r="AK86" i="10"/>
  <c r="AJ86" i="10"/>
  <c r="AI86" i="10"/>
  <c r="AK78" i="10"/>
  <c r="AI78" i="10"/>
  <c r="AJ78" i="10"/>
  <c r="BB91" i="10"/>
  <c r="BA91" i="10"/>
  <c r="BA120" i="10"/>
  <c r="BB120" i="10"/>
  <c r="AJ104" i="10"/>
  <c r="AI104" i="10"/>
  <c r="AK104" i="10"/>
  <c r="AK183" i="10"/>
  <c r="AI183" i="10"/>
  <c r="AJ183" i="10"/>
  <c r="AJ203" i="10"/>
  <c r="AI203" i="10"/>
  <c r="AK203" i="10"/>
  <c r="BA36" i="13"/>
  <c r="BB36" i="13"/>
  <c r="AK36" i="13"/>
  <c r="AI36" i="13"/>
  <c r="AJ36" i="13"/>
  <c r="BA44" i="13"/>
  <c r="BB44" i="13"/>
  <c r="AK47" i="13"/>
  <c r="AI47" i="13"/>
  <c r="AJ47" i="13"/>
  <c r="BB39" i="13"/>
  <c r="BA39" i="13"/>
  <c r="AJ35" i="13"/>
  <c r="AK35" i="13"/>
  <c r="AI35" i="13"/>
  <c r="AH35" i="13"/>
  <c r="BA55" i="13"/>
  <c r="BB55" i="13"/>
  <c r="AK77" i="13"/>
  <c r="AI77" i="13"/>
  <c r="AH77" i="13"/>
  <c r="AJ77" i="13"/>
  <c r="AJ97" i="13"/>
  <c r="AI97" i="13"/>
  <c r="AH97" i="13"/>
  <c r="AK97" i="13"/>
  <c r="BA124" i="13"/>
  <c r="BB124" i="13"/>
  <c r="BA122" i="13"/>
  <c r="BB122" i="13"/>
  <c r="BA120" i="13"/>
  <c r="BB120" i="13"/>
  <c r="BB157" i="13"/>
  <c r="BA157" i="13"/>
  <c r="AZ157" i="13"/>
  <c r="AX157" i="13"/>
  <c r="BA183" i="13"/>
  <c r="BB183" i="13"/>
  <c r="BA215" i="13"/>
  <c r="BB215" i="13"/>
  <c r="AI154" i="13"/>
  <c r="AJ154" i="13"/>
  <c r="AK154" i="13"/>
  <c r="BA158" i="13"/>
  <c r="AZ158" i="13"/>
  <c r="AX158" i="13"/>
  <c r="BB158" i="13"/>
  <c r="BA186" i="13"/>
  <c r="BB186" i="13"/>
  <c r="BA209" i="13"/>
  <c r="AZ209" i="13"/>
  <c r="AX209" i="13"/>
  <c r="BB209" i="13"/>
  <c r="BB233" i="13"/>
  <c r="BA233" i="13"/>
  <c r="AZ233" i="13"/>
  <c r="AX233" i="13"/>
  <c r="AI176" i="13"/>
  <c r="AH176" i="13"/>
  <c r="AJ176" i="13"/>
  <c r="AK176" i="13"/>
  <c r="BA318" i="13"/>
  <c r="BB318" i="13"/>
  <c r="BA342" i="13"/>
  <c r="BB342" i="13"/>
  <c r="BB216" i="13"/>
  <c r="BA216" i="13"/>
  <c r="AZ216" i="13"/>
  <c r="AX216" i="13"/>
  <c r="BA242" i="13"/>
  <c r="BB242" i="13"/>
  <c r="BA291" i="13"/>
  <c r="BB291" i="13"/>
  <c r="BA340" i="13"/>
  <c r="BB340" i="13"/>
  <c r="AI178" i="13"/>
  <c r="AJ178" i="13"/>
  <c r="AK178" i="13"/>
  <c r="BA248" i="13"/>
  <c r="BB248" i="13"/>
  <c r="BA288" i="13"/>
  <c r="AZ288" i="13"/>
  <c r="AX288" i="13"/>
  <c r="BB288" i="13"/>
  <c r="BA352" i="13"/>
  <c r="BB352" i="13"/>
  <c r="BA417" i="13"/>
  <c r="AZ417" i="13"/>
  <c r="AX417" i="13"/>
  <c r="BB417" i="13"/>
  <c r="BB416" i="13"/>
  <c r="BA416" i="13"/>
  <c r="AZ416" i="13"/>
  <c r="AX416" i="13"/>
  <c r="BA438" i="13"/>
  <c r="AZ438" i="13"/>
  <c r="AX438" i="13"/>
  <c r="BB438" i="13"/>
  <c r="BB431" i="13"/>
  <c r="BA431" i="13"/>
  <c r="AZ431" i="13"/>
  <c r="AX431" i="13"/>
  <c r="BA446" i="13"/>
  <c r="AZ446" i="13"/>
  <c r="AX446" i="13"/>
  <c r="BB446" i="13"/>
  <c r="BA460" i="13"/>
  <c r="BB460" i="13"/>
  <c r="BB303" i="13"/>
  <c r="BA303" i="13"/>
  <c r="BA550" i="13"/>
  <c r="BB550" i="13"/>
  <c r="BA589" i="13"/>
  <c r="AZ589" i="13"/>
  <c r="AX589" i="13"/>
  <c r="BB589" i="13"/>
  <c r="BA503" i="13"/>
  <c r="BB503" i="13"/>
  <c r="BA484" i="13"/>
  <c r="AZ484" i="13"/>
  <c r="AX484" i="13"/>
  <c r="BB484" i="13"/>
  <c r="BA583" i="13"/>
  <c r="BB583" i="13"/>
  <c r="BA630" i="13"/>
  <c r="AZ630" i="13"/>
  <c r="AX630" i="13"/>
  <c r="BB630" i="13"/>
  <c r="BB540" i="13"/>
  <c r="BA540" i="13"/>
  <c r="AZ540" i="13"/>
  <c r="AX540" i="13"/>
  <c r="BA581" i="13"/>
  <c r="AZ581" i="13"/>
  <c r="AX581" i="13"/>
  <c r="BB581" i="13"/>
  <c r="BA683" i="13"/>
  <c r="BB683" i="13"/>
  <c r="BA535" i="13"/>
  <c r="AZ535" i="13"/>
  <c r="AX535" i="13"/>
  <c r="BB535" i="13"/>
  <c r="BA652" i="13"/>
  <c r="BB652" i="13"/>
  <c r="BA601" i="13"/>
  <c r="AZ601" i="13"/>
  <c r="AX601" i="13"/>
  <c r="BB601" i="13"/>
  <c r="BA779" i="13"/>
  <c r="BB779" i="13"/>
  <c r="BB796" i="13"/>
  <c r="BA796" i="13"/>
  <c r="BB836" i="13"/>
  <c r="BA836" i="13"/>
  <c r="AZ836" i="13"/>
  <c r="AX836" i="13"/>
  <c r="BB747" i="13"/>
  <c r="BA747" i="13"/>
  <c r="BA833" i="13"/>
  <c r="BB833" i="13"/>
  <c r="BA730" i="13"/>
  <c r="AZ730" i="13"/>
  <c r="AX730" i="13"/>
  <c r="BB730" i="13"/>
  <c r="BA738" i="13"/>
  <c r="BB738" i="13"/>
  <c r="BB22" i="10"/>
  <c r="BA22" i="10"/>
  <c r="BB18" i="10"/>
  <c r="BA18" i="10"/>
  <c r="BA75" i="10"/>
  <c r="BB75" i="10"/>
  <c r="BB69" i="10"/>
  <c r="BA69" i="10"/>
  <c r="BB76" i="10"/>
  <c r="BA76" i="10"/>
  <c r="BA123" i="10"/>
  <c r="BB123" i="10"/>
  <c r="BA126" i="10"/>
  <c r="BB126" i="10"/>
  <c r="AJ108" i="10"/>
  <c r="AI108" i="10"/>
  <c r="AH108" i="10"/>
  <c r="AK108" i="10"/>
  <c r="BA127" i="10"/>
  <c r="BB127" i="10"/>
  <c r="AI153" i="10"/>
  <c r="AK153" i="10"/>
  <c r="AJ153" i="10"/>
  <c r="AJ191" i="10"/>
  <c r="AI191" i="10"/>
  <c r="AH191" i="10"/>
  <c r="AK191" i="10"/>
  <c r="AJ199" i="10"/>
  <c r="AI199" i="10"/>
  <c r="AK199" i="10"/>
  <c r="BB35" i="13"/>
  <c r="BA35" i="13"/>
  <c r="AZ35" i="13"/>
  <c r="AX35" i="13"/>
  <c r="BB4" i="13"/>
  <c r="BA4" i="13"/>
  <c r="AZ4" i="13"/>
  <c r="AX4" i="13"/>
  <c r="BA9" i="13"/>
  <c r="BB9" i="13"/>
  <c r="BB32" i="13"/>
  <c r="BA32" i="13"/>
  <c r="AZ32" i="13"/>
  <c r="AX32" i="13"/>
  <c r="AJ54" i="13"/>
  <c r="AK54" i="13"/>
  <c r="AI54" i="13"/>
  <c r="AH54" i="13"/>
  <c r="AB54" i="13"/>
  <c r="AI33" i="13"/>
  <c r="AH33" i="13"/>
  <c r="AA33" i="13"/>
  <c r="AK33" i="13"/>
  <c r="AJ33" i="13"/>
  <c r="BA46" i="13"/>
  <c r="BB46" i="13"/>
  <c r="BA66" i="13"/>
  <c r="BB66" i="13"/>
  <c r="AJ31" i="13"/>
  <c r="AI31" i="13"/>
  <c r="AH31" i="13"/>
  <c r="AA31" i="13"/>
  <c r="AK31" i="13"/>
  <c r="BA82" i="13"/>
  <c r="BB82" i="13"/>
  <c r="BA91" i="13"/>
  <c r="AZ91" i="13"/>
  <c r="AX91" i="13"/>
  <c r="BB91" i="13"/>
  <c r="BB101" i="13"/>
  <c r="BA101" i="13"/>
  <c r="AZ101" i="13"/>
  <c r="AX101" i="13"/>
  <c r="AK110" i="13"/>
  <c r="AI110" i="13"/>
  <c r="AJ110" i="13"/>
  <c r="BA121" i="13"/>
  <c r="BB121" i="13"/>
  <c r="BB138" i="13"/>
  <c r="BA138" i="13"/>
  <c r="AZ138" i="13"/>
  <c r="AX138" i="13"/>
  <c r="BA112" i="13"/>
  <c r="BB112" i="13"/>
  <c r="AI104" i="13"/>
  <c r="AJ104" i="13"/>
  <c r="AK104" i="13"/>
  <c r="AI162" i="13"/>
  <c r="AH162" i="13"/>
  <c r="AJ162" i="13"/>
  <c r="AK162" i="13"/>
  <c r="BA223" i="13"/>
  <c r="BB223" i="13"/>
  <c r="AK134" i="13"/>
  <c r="AI134" i="13"/>
  <c r="AJ134" i="13"/>
  <c r="AI120" i="13"/>
  <c r="AH120" i="13"/>
  <c r="AA120" i="13"/>
  <c r="AE120" i="13"/>
  <c r="AJ120" i="13"/>
  <c r="AK120" i="13"/>
  <c r="BA159" i="13"/>
  <c r="BB159" i="13"/>
  <c r="AJ138" i="13"/>
  <c r="AK138" i="13"/>
  <c r="AI138" i="13"/>
  <c r="AH138" i="13"/>
  <c r="AA138" i="13"/>
  <c r="BA144" i="13"/>
  <c r="AZ144" i="13"/>
  <c r="AX144" i="13"/>
  <c r="BB144" i="13"/>
  <c r="BA156" i="13"/>
  <c r="BB156" i="13"/>
  <c r="AI145" i="13"/>
  <c r="AH145" i="13"/>
  <c r="AJ145" i="13"/>
  <c r="AK145" i="13"/>
  <c r="BB252" i="13"/>
  <c r="BA252" i="13"/>
  <c r="AZ252" i="13"/>
  <c r="AX252" i="13"/>
  <c r="BA294" i="13"/>
  <c r="BB294" i="13"/>
  <c r="BA390" i="13"/>
  <c r="BB390" i="13"/>
  <c r="BA299" i="13"/>
  <c r="BB299" i="13"/>
  <c r="BA250" i="13"/>
  <c r="BB250" i="13"/>
  <c r="BA316" i="13"/>
  <c r="BB316" i="13"/>
  <c r="BB372" i="13"/>
  <c r="BA372" i="13"/>
  <c r="AZ372" i="13"/>
  <c r="AX372" i="13"/>
  <c r="BA255" i="13"/>
  <c r="BB255" i="13"/>
  <c r="BB311" i="13"/>
  <c r="BA311" i="13"/>
  <c r="AZ311" i="13"/>
  <c r="AX311" i="13"/>
  <c r="BB375" i="13"/>
  <c r="BA375" i="13"/>
  <c r="AZ375" i="13"/>
  <c r="AX375" i="13"/>
  <c r="BA422" i="13"/>
  <c r="BB422" i="13"/>
  <c r="BA487" i="13"/>
  <c r="BB487" i="13"/>
  <c r="BA502" i="13"/>
  <c r="BB502" i="13"/>
  <c r="BA526" i="13"/>
  <c r="BB526" i="13"/>
  <c r="BA439" i="13"/>
  <c r="BB439" i="13"/>
  <c r="BA507" i="13"/>
  <c r="BB507" i="13"/>
  <c r="BB408" i="13"/>
  <c r="BA408" i="13"/>
  <c r="AZ408" i="13"/>
  <c r="AX408" i="13"/>
  <c r="BB481" i="13"/>
  <c r="BA481" i="13"/>
  <c r="AZ481" i="13"/>
  <c r="AX481" i="13"/>
  <c r="BA476" i="13"/>
  <c r="BB476" i="13"/>
  <c r="BA591" i="13"/>
  <c r="BB591" i="13"/>
  <c r="BB558" i="13"/>
  <c r="BA558" i="13"/>
  <c r="AZ558" i="13"/>
  <c r="AX558" i="13"/>
  <c r="BA495" i="13"/>
  <c r="BB495" i="13"/>
  <c r="BA596" i="13"/>
  <c r="BB596" i="13"/>
  <c r="BA654" i="13"/>
  <c r="BB654" i="13"/>
  <c r="BA605" i="13"/>
  <c r="BB605" i="13"/>
  <c r="BB682" i="13"/>
  <c r="BA682" i="13"/>
  <c r="AZ682" i="13"/>
  <c r="AX682" i="13"/>
  <c r="BA761" i="13"/>
  <c r="BB761" i="13"/>
  <c r="BB780" i="13"/>
  <c r="BA780" i="13"/>
  <c r="AZ780" i="13"/>
  <c r="AX780" i="13"/>
  <c r="BA800" i="13"/>
  <c r="BB800" i="13"/>
  <c r="BA857" i="13"/>
  <c r="BB857" i="13"/>
  <c r="BA734" i="13"/>
  <c r="BB734" i="13"/>
  <c r="BA847" i="13"/>
  <c r="BB847" i="13"/>
  <c r="J106" i="1"/>
  <c r="K154" i="1"/>
  <c r="U97" i="1"/>
  <c r="J97" i="1"/>
  <c r="J109" i="1"/>
  <c r="BJ15" i="10"/>
  <c r="BI15" i="10"/>
  <c r="BH15" i="10"/>
  <c r="BG15" i="10"/>
  <c r="BF15" i="10"/>
  <c r="BE15" i="10"/>
  <c r="BD15" i="10"/>
  <c r="BC15" i="10"/>
  <c r="BK15" i="10"/>
  <c r="BK53" i="10"/>
  <c r="BJ53" i="10"/>
  <c r="BI53" i="10"/>
  <c r="BH53" i="10"/>
  <c r="BG53" i="10"/>
  <c r="BF53" i="10"/>
  <c r="BE53" i="10"/>
  <c r="BD53" i="10"/>
  <c r="BC53" i="10"/>
  <c r="AT69" i="10"/>
  <c r="AS69" i="10"/>
  <c r="AR69" i="10"/>
  <c r="AQ69" i="10"/>
  <c r="AP69" i="10"/>
  <c r="AO69" i="10"/>
  <c r="AN69" i="10"/>
  <c r="AM69" i="10"/>
  <c r="AL69" i="10"/>
  <c r="AT97" i="10"/>
  <c r="AS97" i="10"/>
  <c r="AR97" i="10"/>
  <c r="AQ97" i="10"/>
  <c r="AP97" i="10"/>
  <c r="AO97" i="10"/>
  <c r="AN97" i="10"/>
  <c r="AM97" i="10"/>
  <c r="AL97" i="10"/>
  <c r="AS130" i="10"/>
  <c r="AR130" i="10"/>
  <c r="AQ130" i="10"/>
  <c r="AP130" i="10"/>
  <c r="AO130" i="10"/>
  <c r="AN130" i="10"/>
  <c r="AM130" i="10"/>
  <c r="AL130" i="10"/>
  <c r="AT130" i="10"/>
  <c r="AT147" i="10"/>
  <c r="AS147" i="10"/>
  <c r="AR147" i="10"/>
  <c r="AQ147" i="10"/>
  <c r="AP147" i="10"/>
  <c r="AO147" i="10"/>
  <c r="AN147" i="10"/>
  <c r="AM147" i="10"/>
  <c r="AL147" i="10"/>
  <c r="I39" i="1"/>
  <c r="U39" i="1"/>
  <c r="I83" i="1"/>
  <c r="U83" i="1"/>
  <c r="I34" i="10"/>
  <c r="R83" i="1"/>
  <c r="H94" i="1"/>
  <c r="U94" i="1"/>
  <c r="K150" i="1"/>
  <c r="I26" i="1"/>
  <c r="K86" i="1"/>
  <c r="R94" i="1"/>
  <c r="T94" i="1" s="1"/>
  <c r="J149" i="1"/>
  <c r="I23" i="1"/>
  <c r="U23" i="1"/>
  <c r="R27" i="1"/>
  <c r="R43" i="1"/>
  <c r="T43" i="1" s="1"/>
  <c r="U24" i="1"/>
  <c r="J71" i="1"/>
  <c r="U119" i="1"/>
  <c r="U143" i="1"/>
  <c r="K143" i="1"/>
  <c r="AH31" i="10"/>
  <c r="AB31" i="10"/>
  <c r="BK50" i="10"/>
  <c r="BJ50" i="10"/>
  <c r="BI50" i="10"/>
  <c r="BH50" i="10"/>
  <c r="BG50" i="10"/>
  <c r="BF50" i="10"/>
  <c r="BE50" i="10"/>
  <c r="BD50" i="10"/>
  <c r="BC50" i="10"/>
  <c r="BJ24" i="10"/>
  <c r="BI24" i="10"/>
  <c r="BH24" i="10"/>
  <c r="BG24" i="10"/>
  <c r="BF24" i="10"/>
  <c r="BE24" i="10"/>
  <c r="BD24" i="10"/>
  <c r="BC24" i="10"/>
  <c r="BK24" i="10"/>
  <c r="AT35" i="10"/>
  <c r="AS35" i="10"/>
  <c r="AR35" i="10"/>
  <c r="AQ35" i="10"/>
  <c r="AP35" i="10"/>
  <c r="AO35" i="10"/>
  <c r="AN35" i="10"/>
  <c r="AM35" i="10"/>
  <c r="AL35" i="10"/>
  <c r="BK17" i="10"/>
  <c r="BJ17" i="10"/>
  <c r="BI17" i="10"/>
  <c r="BH17" i="10"/>
  <c r="BG17" i="10"/>
  <c r="BF17" i="10"/>
  <c r="BE17" i="10"/>
  <c r="BD17" i="10"/>
  <c r="BC17" i="10"/>
  <c r="BK19" i="10"/>
  <c r="BJ19" i="10"/>
  <c r="BI19" i="10"/>
  <c r="BH19" i="10"/>
  <c r="BG19" i="10"/>
  <c r="BF19" i="10"/>
  <c r="BE19" i="10"/>
  <c r="BD19" i="10"/>
  <c r="BC19" i="10"/>
  <c r="BK4" i="10"/>
  <c r="BJ4" i="10"/>
  <c r="BI4" i="10"/>
  <c r="BH4" i="10"/>
  <c r="BG4" i="10"/>
  <c r="BF4" i="10"/>
  <c r="BE4" i="10"/>
  <c r="BD4" i="10"/>
  <c r="BC4" i="10"/>
  <c r="BK34" i="10"/>
  <c r="BI34" i="10"/>
  <c r="BH34" i="10"/>
  <c r="BG34" i="10"/>
  <c r="BF34" i="10"/>
  <c r="BE34" i="10"/>
  <c r="BD34" i="10"/>
  <c r="BC34" i="10"/>
  <c r="BJ34" i="10"/>
  <c r="AT27" i="10"/>
  <c r="AS27" i="10"/>
  <c r="AR27" i="10"/>
  <c r="AQ27" i="10"/>
  <c r="AP27" i="10"/>
  <c r="AO27" i="10"/>
  <c r="AN27" i="10"/>
  <c r="AM27" i="10"/>
  <c r="AL27" i="10"/>
  <c r="AA46" i="10"/>
  <c r="AT56" i="10"/>
  <c r="AS56" i="10"/>
  <c r="AR56" i="10"/>
  <c r="AQ56" i="10"/>
  <c r="AP56" i="10"/>
  <c r="AO56" i="10"/>
  <c r="AN56" i="10"/>
  <c r="AM56" i="10"/>
  <c r="AL56" i="10"/>
  <c r="AA55" i="10"/>
  <c r="AT50" i="10"/>
  <c r="AS50" i="10"/>
  <c r="AR50" i="10"/>
  <c r="AQ50" i="10"/>
  <c r="AP50" i="10"/>
  <c r="AO50" i="10"/>
  <c r="AN50" i="10"/>
  <c r="AM50" i="10"/>
  <c r="AL50" i="10"/>
  <c r="AT64" i="10"/>
  <c r="AS64" i="10"/>
  <c r="AR64" i="10"/>
  <c r="AQ64" i="10"/>
  <c r="AP64" i="10"/>
  <c r="AO64" i="10"/>
  <c r="AN64" i="10"/>
  <c r="AM64" i="10"/>
  <c r="AL64" i="10"/>
  <c r="K88" i="10"/>
  <c r="BA98" i="10"/>
  <c r="BB98" i="10"/>
  <c r="J105" i="10"/>
  <c r="I85" i="10"/>
  <c r="BA100" i="10"/>
  <c r="BB100" i="10"/>
  <c r="AT79" i="10"/>
  <c r="AS79" i="10"/>
  <c r="AR79" i="10"/>
  <c r="AQ79" i="10"/>
  <c r="AP79" i="10"/>
  <c r="AO79" i="10"/>
  <c r="AN79" i="10"/>
  <c r="AM79" i="10"/>
  <c r="AL79" i="10"/>
  <c r="AT118" i="10"/>
  <c r="AS118" i="10"/>
  <c r="AR118" i="10"/>
  <c r="AQ118" i="10"/>
  <c r="AP118" i="10"/>
  <c r="AO118" i="10"/>
  <c r="AN118" i="10"/>
  <c r="AM118" i="10"/>
  <c r="AL118" i="10"/>
  <c r="K152" i="10"/>
  <c r="K139" i="10"/>
  <c r="K151" i="10"/>
  <c r="K136" i="10"/>
  <c r="K166" i="10"/>
  <c r="AT169" i="10"/>
  <c r="AS169" i="10"/>
  <c r="AR169" i="10"/>
  <c r="AQ169" i="10"/>
  <c r="AP169" i="10"/>
  <c r="AO169" i="10"/>
  <c r="AN169" i="10"/>
  <c r="AM169" i="10"/>
  <c r="AL169" i="10"/>
  <c r="BJ11" i="13"/>
  <c r="BI11" i="13"/>
  <c r="BH11" i="13"/>
  <c r="BG11" i="13"/>
  <c r="BF11" i="13"/>
  <c r="BE11" i="13"/>
  <c r="BD11" i="13"/>
  <c r="BC11" i="13"/>
  <c r="BK11" i="13"/>
  <c r="J160" i="10"/>
  <c r="AS190" i="10"/>
  <c r="AR190" i="10"/>
  <c r="AQ190" i="10"/>
  <c r="AP190" i="10"/>
  <c r="AO190" i="10"/>
  <c r="AN190" i="10"/>
  <c r="AM190" i="10"/>
  <c r="AL190" i="10"/>
  <c r="AT190" i="10"/>
  <c r="AT30" i="13"/>
  <c r="AS30" i="13"/>
  <c r="AR30" i="13"/>
  <c r="AQ30" i="13"/>
  <c r="AP30" i="13"/>
  <c r="AO30" i="13"/>
  <c r="AN30" i="13"/>
  <c r="AM30" i="13"/>
  <c r="AL30" i="13"/>
  <c r="AS173" i="10"/>
  <c r="AR173" i="10"/>
  <c r="AT173" i="10"/>
  <c r="AQ173" i="10"/>
  <c r="AP173" i="10"/>
  <c r="AO173" i="10"/>
  <c r="AN173" i="10"/>
  <c r="AM173" i="10"/>
  <c r="AL173" i="10"/>
  <c r="AT141" i="10"/>
  <c r="AS141" i="10"/>
  <c r="AR141" i="10"/>
  <c r="AQ141" i="10"/>
  <c r="AP141" i="10"/>
  <c r="AO141" i="10"/>
  <c r="AN141" i="10"/>
  <c r="AM141" i="10"/>
  <c r="AL141" i="10"/>
  <c r="K188" i="10"/>
  <c r="K200" i="10"/>
  <c r="AE200" i="10"/>
  <c r="AE31" i="13"/>
  <c r="I31" i="13"/>
  <c r="AT212" i="10"/>
  <c r="AS212" i="10"/>
  <c r="AR212" i="10"/>
  <c r="AQ212" i="10"/>
  <c r="AP212" i="10"/>
  <c r="AO212" i="10"/>
  <c r="AN212" i="10"/>
  <c r="AM212" i="10"/>
  <c r="AL212" i="10"/>
  <c r="I28" i="13"/>
  <c r="AT62" i="13"/>
  <c r="AS62" i="13"/>
  <c r="AR62" i="13"/>
  <c r="AQ62" i="13"/>
  <c r="AP62" i="13"/>
  <c r="AO62" i="13"/>
  <c r="AN62" i="13"/>
  <c r="AM62" i="13"/>
  <c r="AL62" i="13"/>
  <c r="AT55" i="13"/>
  <c r="AS55" i="13"/>
  <c r="AR55" i="13"/>
  <c r="AQ55" i="13"/>
  <c r="AP55" i="13"/>
  <c r="AO55" i="13"/>
  <c r="AN55" i="13"/>
  <c r="AM55" i="13"/>
  <c r="AL55" i="13"/>
  <c r="J91" i="13"/>
  <c r="AS74" i="13"/>
  <c r="AR74" i="13"/>
  <c r="AQ74" i="13"/>
  <c r="AP74" i="13"/>
  <c r="AO74" i="13"/>
  <c r="AN74" i="13"/>
  <c r="AM74" i="13"/>
  <c r="AL74" i="13"/>
  <c r="AT74" i="13"/>
  <c r="AT90" i="13"/>
  <c r="AS90" i="13"/>
  <c r="AR90" i="13"/>
  <c r="AQ90" i="13"/>
  <c r="AP90" i="13"/>
  <c r="AO90" i="13"/>
  <c r="AN90" i="13"/>
  <c r="AM90" i="13"/>
  <c r="AL90" i="13"/>
  <c r="AT75" i="13"/>
  <c r="AS75" i="13"/>
  <c r="AR75" i="13"/>
  <c r="AQ75" i="13"/>
  <c r="AP75" i="13"/>
  <c r="AO75" i="13"/>
  <c r="AN75" i="13"/>
  <c r="AM75" i="13"/>
  <c r="AL75" i="13"/>
  <c r="K124" i="13"/>
  <c r="AZ110" i="13"/>
  <c r="AX110" i="13"/>
  <c r="K122" i="13"/>
  <c r="K103" i="13"/>
  <c r="K135" i="13"/>
  <c r="AT130" i="13"/>
  <c r="AS130" i="13"/>
  <c r="AR130" i="13"/>
  <c r="AQ130" i="13"/>
  <c r="AP130" i="13"/>
  <c r="AO130" i="13"/>
  <c r="AN130" i="13"/>
  <c r="AM130" i="13"/>
  <c r="AL130" i="13"/>
  <c r="J144" i="13"/>
  <c r="AT111" i="13"/>
  <c r="AS111" i="13"/>
  <c r="AR111" i="13"/>
  <c r="AQ111" i="13"/>
  <c r="AP111" i="13"/>
  <c r="AO111" i="13"/>
  <c r="AN111" i="13"/>
  <c r="AM111" i="13"/>
  <c r="AL111" i="13"/>
  <c r="J160" i="13"/>
  <c r="K114" i="13"/>
  <c r="J146" i="13"/>
  <c r="AT119" i="13"/>
  <c r="AS119" i="13"/>
  <c r="AR119" i="13"/>
  <c r="AQ119" i="13"/>
  <c r="AP119" i="13"/>
  <c r="AO119" i="13"/>
  <c r="AN119" i="13"/>
  <c r="AM119" i="13"/>
  <c r="AL119" i="13"/>
  <c r="AT123" i="13"/>
  <c r="AS123" i="13"/>
  <c r="AR123" i="13"/>
  <c r="AQ123" i="13"/>
  <c r="AP123" i="13"/>
  <c r="AO123" i="13"/>
  <c r="AN123" i="13"/>
  <c r="AM123" i="13"/>
  <c r="AL123" i="13"/>
  <c r="K129" i="13"/>
  <c r="BA185" i="13"/>
  <c r="BB185" i="13"/>
  <c r="BA195" i="13"/>
  <c r="BB195" i="13"/>
  <c r="K131" i="13"/>
  <c r="R167" i="13"/>
  <c r="T167" i="13" s="1"/>
  <c r="J158" i="13"/>
  <c r="BA177" i="13"/>
  <c r="BB177" i="13"/>
  <c r="BA265" i="13"/>
  <c r="BB265" i="13"/>
  <c r="J147" i="13"/>
  <c r="AS169" i="13"/>
  <c r="AR169" i="13"/>
  <c r="AQ169" i="13"/>
  <c r="AP169" i="13"/>
  <c r="AO169" i="13"/>
  <c r="AN169" i="13"/>
  <c r="AM169" i="13"/>
  <c r="AL169" i="13"/>
  <c r="AT169" i="13"/>
  <c r="BA393" i="13"/>
  <c r="BB393" i="13"/>
  <c r="BA314" i="13"/>
  <c r="AZ314" i="13"/>
  <c r="AX314" i="13"/>
  <c r="BB314" i="13"/>
  <c r="BA361" i="13"/>
  <c r="BB361" i="13"/>
  <c r="BA373" i="13"/>
  <c r="AZ373" i="13"/>
  <c r="AX373" i="13"/>
  <c r="BB373" i="13"/>
  <c r="AZ277" i="13"/>
  <c r="AX277" i="13"/>
  <c r="BA553" i="13"/>
  <c r="BB553" i="13"/>
  <c r="AZ322" i="13"/>
  <c r="AX322" i="13"/>
  <c r="AZ354" i="13"/>
  <c r="AX354" i="13"/>
  <c r="AZ269" i="13"/>
  <c r="AX269" i="13"/>
  <c r="BB521" i="13"/>
  <c r="BA521" i="13"/>
  <c r="AZ402" i="13"/>
  <c r="AX402" i="13"/>
  <c r="BB568" i="13"/>
  <c r="BA568" i="13"/>
  <c r="AZ568" i="13"/>
  <c r="AX568" i="13"/>
  <c r="BA571" i="13"/>
  <c r="BB571" i="13"/>
  <c r="BA675" i="13"/>
  <c r="BB675" i="13"/>
  <c r="BA577" i="13"/>
  <c r="BB577" i="13"/>
  <c r="BA477" i="13"/>
  <c r="BB477" i="13"/>
  <c r="BB690" i="13"/>
  <c r="BA690" i="13"/>
  <c r="AZ690" i="13"/>
  <c r="AX690" i="13"/>
  <c r="BA639" i="13"/>
  <c r="BB639" i="13"/>
  <c r="BA624" i="13"/>
  <c r="BB624" i="13"/>
  <c r="BA697" i="13"/>
  <c r="BB697" i="13"/>
  <c r="BA721" i="13"/>
  <c r="BB721" i="13"/>
  <c r="BB743" i="13"/>
  <c r="BA743" i="13"/>
  <c r="AZ743" i="13"/>
  <c r="AX743" i="13"/>
  <c r="AZ649" i="13"/>
  <c r="AX649" i="13"/>
  <c r="BA763" i="13"/>
  <c r="BB763" i="13"/>
  <c r="BA819" i="13"/>
  <c r="AZ819" i="13"/>
  <c r="AX819" i="13"/>
  <c r="BB819" i="13"/>
  <c r="BA856" i="13"/>
  <c r="BB856" i="13"/>
  <c r="AZ586" i="13"/>
  <c r="AX586" i="13"/>
  <c r="BA777" i="13"/>
  <c r="BB777" i="13"/>
  <c r="BA801" i="13"/>
  <c r="BB801" i="13"/>
  <c r="AZ602" i="13"/>
  <c r="AX602" i="13"/>
  <c r="BA701" i="13"/>
  <c r="BB701" i="13"/>
  <c r="BA795" i="13"/>
  <c r="AZ795" i="13"/>
  <c r="AX795" i="13"/>
  <c r="BB795" i="13"/>
  <c r="AC306" i="6"/>
  <c r="AD306" i="6"/>
  <c r="AB306" i="6"/>
  <c r="AB213" i="6"/>
  <c r="AD213" i="6"/>
  <c r="AC213" i="6"/>
  <c r="AB297" i="6"/>
  <c r="AD297" i="6"/>
  <c r="AC297" i="6"/>
  <c r="AC202" i="6"/>
  <c r="AD202" i="6"/>
  <c r="AB202" i="6"/>
  <c r="AC218" i="6"/>
  <c r="AD218" i="6"/>
  <c r="AB218" i="6"/>
  <c r="AC282" i="6"/>
  <c r="AD282" i="6"/>
  <c r="AB282" i="6"/>
  <c r="AA282" i="6"/>
  <c r="AC298" i="6"/>
  <c r="AD298" i="6"/>
  <c r="AB298" i="6"/>
  <c r="AA298" i="6"/>
  <c r="AB241" i="6"/>
  <c r="AA241" i="6"/>
  <c r="AD241" i="6"/>
  <c r="AC241" i="6"/>
  <c r="AT29" i="12"/>
  <c r="AS29" i="12"/>
  <c r="AR29" i="12"/>
  <c r="AQ29" i="12"/>
  <c r="AP29" i="12"/>
  <c r="AO29" i="12"/>
  <c r="AN29" i="12"/>
  <c r="AM29" i="12"/>
  <c r="AL29" i="12"/>
  <c r="AI32" i="14"/>
  <c r="AJ32" i="14"/>
  <c r="AK32" i="14"/>
  <c r="AI80" i="14"/>
  <c r="AJ80" i="14"/>
  <c r="AK80" i="14"/>
  <c r="AJ42" i="14"/>
  <c r="AK42" i="14"/>
  <c r="AI42" i="14"/>
  <c r="AH42" i="14"/>
  <c r="BA54" i="14"/>
  <c r="BB54" i="14"/>
  <c r="BA75" i="14"/>
  <c r="BB75" i="14"/>
  <c r="AJ87" i="14"/>
  <c r="AK87" i="14"/>
  <c r="AI87" i="14"/>
  <c r="AH87" i="14"/>
  <c r="AJ99" i="14"/>
  <c r="AK99" i="14"/>
  <c r="AI99" i="14"/>
  <c r="AJ111" i="14"/>
  <c r="AK111" i="14"/>
  <c r="AI111" i="14"/>
  <c r="BA69" i="14"/>
  <c r="BB69" i="14"/>
  <c r="BA71" i="14"/>
  <c r="BB71" i="14"/>
  <c r="AI78" i="14"/>
  <c r="AH78" i="14"/>
  <c r="AJ78" i="14"/>
  <c r="AK78" i="14"/>
  <c r="AI110" i="14"/>
  <c r="AJ110" i="14"/>
  <c r="AK110" i="14"/>
  <c r="AJ120" i="14"/>
  <c r="AK120" i="14"/>
  <c r="AI120" i="14"/>
  <c r="AH120" i="14"/>
  <c r="J93" i="1"/>
  <c r="AT24" i="10"/>
  <c r="AS24" i="10"/>
  <c r="AR24" i="10"/>
  <c r="AQ24" i="10"/>
  <c r="AP24" i="10"/>
  <c r="AO24" i="10"/>
  <c r="AN24" i="10"/>
  <c r="AM24" i="10"/>
  <c r="AL24" i="10"/>
  <c r="AT39" i="10"/>
  <c r="AS39" i="10"/>
  <c r="AR39" i="10"/>
  <c r="AQ39" i="10"/>
  <c r="AP39" i="10"/>
  <c r="AO39" i="10"/>
  <c r="AN39" i="10"/>
  <c r="AM39" i="10"/>
  <c r="AL39" i="10"/>
  <c r="BA54" i="10"/>
  <c r="BB54" i="10"/>
  <c r="K114" i="10"/>
  <c r="I22" i="1"/>
  <c r="Y22" i="1"/>
  <c r="I27" i="1"/>
  <c r="U27" i="1"/>
  <c r="U43" i="1"/>
  <c r="J43" i="1"/>
  <c r="I31" i="1"/>
  <c r="K73" i="1"/>
  <c r="K135" i="1"/>
  <c r="K121" i="1"/>
  <c r="R113" i="1"/>
  <c r="T113" i="1" s="1"/>
  <c r="K100" i="1"/>
  <c r="R146" i="1"/>
  <c r="T146" i="1" s="1"/>
  <c r="K170" i="1"/>
  <c r="U170" i="1"/>
  <c r="AZ33" i="10"/>
  <c r="AX33" i="10"/>
  <c r="AZ28" i="10"/>
  <c r="AX28" i="10"/>
  <c r="AZ36" i="10"/>
  <c r="AX36" i="10"/>
  <c r="AZ22" i="10"/>
  <c r="AX22" i="10"/>
  <c r="AZ18" i="10"/>
  <c r="AX18" i="10"/>
  <c r="AZ40" i="10"/>
  <c r="AX40" i="10"/>
  <c r="AH47" i="10"/>
  <c r="AZ58" i="10"/>
  <c r="AX58" i="10"/>
  <c r="AZ64" i="10"/>
  <c r="AX64" i="10"/>
  <c r="AZ37" i="10"/>
  <c r="AX37" i="10"/>
  <c r="AH33" i="10"/>
  <c r="AZ54" i="10"/>
  <c r="AX54" i="10"/>
  <c r="AZ59" i="10"/>
  <c r="AX59" i="10"/>
  <c r="AH40" i="10"/>
  <c r="AH61" i="10"/>
  <c r="AZ61" i="10"/>
  <c r="AX61" i="10"/>
  <c r="AZ42" i="10"/>
  <c r="AX42" i="10"/>
  <c r="AZ30" i="10"/>
  <c r="AX30" i="10"/>
  <c r="AZ55" i="10"/>
  <c r="AX55" i="10"/>
  <c r="AZ69" i="10"/>
  <c r="AX69" i="10"/>
  <c r="AZ63" i="10"/>
  <c r="AX63" i="10"/>
  <c r="AZ48" i="10"/>
  <c r="AX48" i="10"/>
  <c r="AH49" i="10"/>
  <c r="AH46" i="10"/>
  <c r="W46" i="10"/>
  <c r="AZ49" i="10"/>
  <c r="AX49" i="10"/>
  <c r="AZ52" i="10"/>
  <c r="AX52" i="10"/>
  <c r="AH55" i="10"/>
  <c r="AZ62" i="10"/>
  <c r="AX62" i="10"/>
  <c r="AZ66" i="10"/>
  <c r="AX66" i="10"/>
  <c r="AZ67" i="10"/>
  <c r="AX67" i="10"/>
  <c r="AZ73" i="10"/>
  <c r="AX73" i="10"/>
  <c r="AH74" i="10"/>
  <c r="AZ80" i="10"/>
  <c r="AX80" i="10"/>
  <c r="AZ75" i="10"/>
  <c r="AX75" i="10"/>
  <c r="AZ77" i="10"/>
  <c r="AX77" i="10"/>
  <c r="AH78" i="10"/>
  <c r="AZ70" i="10"/>
  <c r="AX70" i="10"/>
  <c r="AZ79" i="10"/>
  <c r="AX79" i="10"/>
  <c r="AZ86" i="10"/>
  <c r="AX86" i="10"/>
  <c r="AH94" i="10"/>
  <c r="AH98" i="10"/>
  <c r="AZ98" i="10"/>
  <c r="AX98" i="10"/>
  <c r="AH100" i="10"/>
  <c r="AZ100" i="10"/>
  <c r="AX100" i="10"/>
  <c r="AH103" i="10"/>
  <c r="AH107" i="10"/>
  <c r="AZ107" i="10"/>
  <c r="AX107" i="10"/>
  <c r="AH111" i="10"/>
  <c r="AH115" i="10"/>
  <c r="AZ115" i="10"/>
  <c r="AX115" i="10"/>
  <c r="AH119" i="10"/>
  <c r="AZ57" i="10"/>
  <c r="AX57" i="10"/>
  <c r="AZ72" i="10"/>
  <c r="AX72" i="10"/>
  <c r="AZ81" i="10"/>
  <c r="AX81" i="10"/>
  <c r="AH82" i="10"/>
  <c r="AH66" i="10"/>
  <c r="AZ74" i="10"/>
  <c r="AX74" i="10"/>
  <c r="AH52" i="10"/>
  <c r="AH57" i="10"/>
  <c r="AZ60" i="10"/>
  <c r="AX60" i="10"/>
  <c r="AH70" i="10"/>
  <c r="AA70" i="10"/>
  <c r="AZ76" i="10"/>
  <c r="AX76" i="10"/>
  <c r="AZ68" i="10"/>
  <c r="AX68" i="10"/>
  <c r="AZ71" i="10"/>
  <c r="AX71" i="10"/>
  <c r="AH72" i="10"/>
  <c r="AZ78" i="10"/>
  <c r="AX78" i="10"/>
  <c r="AZ87" i="10"/>
  <c r="AX87" i="10"/>
  <c r="AZ88" i="10"/>
  <c r="AX88" i="10"/>
  <c r="AH92" i="10"/>
  <c r="AZ92" i="10"/>
  <c r="AX92" i="10"/>
  <c r="AH96" i="10"/>
  <c r="AZ96" i="10"/>
  <c r="AX96" i="10"/>
  <c r="AH101" i="10"/>
  <c r="AZ101" i="10"/>
  <c r="AX101" i="10"/>
  <c r="AH105" i="10"/>
  <c r="AA105" i="10"/>
  <c r="AE105" i="10"/>
  <c r="AZ105" i="10"/>
  <c r="AX105" i="10"/>
  <c r="AZ109" i="10"/>
  <c r="AX109" i="10"/>
  <c r="AZ113" i="10"/>
  <c r="AX113" i="10"/>
  <c r="AZ117" i="10"/>
  <c r="AX117" i="10"/>
  <c r="AH84" i="10"/>
  <c r="AZ104" i="10"/>
  <c r="AX104" i="10"/>
  <c r="AZ112" i="10"/>
  <c r="AX112" i="10"/>
  <c r="AH116" i="10"/>
  <c r="AZ83" i="10"/>
  <c r="AX83" i="10"/>
  <c r="AH86" i="10"/>
  <c r="AA86" i="10"/>
  <c r="AH89" i="10"/>
  <c r="AZ95" i="10"/>
  <c r="AX95" i="10"/>
  <c r="AZ89" i="10"/>
  <c r="AX89" i="10"/>
  <c r="AZ99" i="10"/>
  <c r="AX99" i="10"/>
  <c r="AZ102" i="10"/>
  <c r="AX102" i="10"/>
  <c r="AZ85" i="10"/>
  <c r="AX85" i="10"/>
  <c r="AZ93" i="10"/>
  <c r="AX93" i="10"/>
  <c r="AH91" i="10"/>
  <c r="AH104" i="10"/>
  <c r="AZ108" i="10"/>
  <c r="AX108" i="10"/>
  <c r="AH112" i="10"/>
  <c r="AZ116" i="10"/>
  <c r="AX116" i="10"/>
  <c r="AZ82" i="10"/>
  <c r="AX82" i="10"/>
  <c r="AZ91" i="10"/>
  <c r="AX91" i="10"/>
  <c r="AZ84" i="10"/>
  <c r="AX84" i="10"/>
  <c r="AZ97" i="10"/>
  <c r="AX97" i="10"/>
  <c r="AZ125" i="10"/>
  <c r="AX125" i="10"/>
  <c r="AZ120" i="10"/>
  <c r="AX120" i="10"/>
  <c r="AH121" i="10"/>
  <c r="AZ127" i="10"/>
  <c r="AX127" i="10"/>
  <c r="AZ122" i="10"/>
  <c r="AX122" i="10"/>
  <c r="AH123" i="10"/>
  <c r="AZ129" i="10"/>
  <c r="AX129" i="10"/>
  <c r="AZ110" i="10"/>
  <c r="AX110" i="10"/>
  <c r="AZ124" i="10"/>
  <c r="AX124" i="10"/>
  <c r="AH125" i="10"/>
  <c r="AA125" i="10"/>
  <c r="AZ131" i="10"/>
  <c r="AX131" i="10"/>
  <c r="AH142" i="10"/>
  <c r="AH146" i="10"/>
  <c r="AH150" i="10"/>
  <c r="AH158" i="10"/>
  <c r="AH166" i="10"/>
  <c r="AA166" i="10"/>
  <c r="AE166" i="10"/>
  <c r="AH184" i="10"/>
  <c r="AZ126" i="10"/>
  <c r="AX126" i="10"/>
  <c r="AH127" i="10"/>
  <c r="AH157" i="10"/>
  <c r="AZ118" i="10"/>
  <c r="AX118" i="10"/>
  <c r="AZ128" i="10"/>
  <c r="AX128" i="10"/>
  <c r="AZ121" i="10"/>
  <c r="AX121" i="10"/>
  <c r="AZ130" i="10"/>
  <c r="AX130" i="10"/>
  <c r="AH131" i="10"/>
  <c r="AZ123" i="10"/>
  <c r="AX123" i="10"/>
  <c r="AH162" i="10"/>
  <c r="AA162" i="10"/>
  <c r="AH179" i="10"/>
  <c r="Y179" i="10"/>
  <c r="AH195" i="10"/>
  <c r="AH153" i="10"/>
  <c r="AH161" i="10"/>
  <c r="AA161" i="10"/>
  <c r="AH165" i="10"/>
  <c r="AA165" i="10"/>
  <c r="AH205" i="10"/>
  <c r="AH213" i="10"/>
  <c r="AH201" i="10"/>
  <c r="AH209" i="10"/>
  <c r="AH199" i="10"/>
  <c r="AA199" i="10"/>
  <c r="AH203" i="10"/>
  <c r="AA203" i="10"/>
  <c r="AH207" i="10"/>
  <c r="AA207" i="10"/>
  <c r="AH183" i="10"/>
  <c r="AH200" i="10"/>
  <c r="AA200" i="10"/>
  <c r="AH204" i="10"/>
  <c r="AA204" i="10"/>
  <c r="AH208" i="10"/>
  <c r="AA208" i="10"/>
  <c r="AH178" i="10"/>
  <c r="AH211" i="10"/>
  <c r="BK9" i="10"/>
  <c r="BJ9" i="10"/>
  <c r="BI9" i="10"/>
  <c r="BH9" i="10"/>
  <c r="BG9" i="10"/>
  <c r="BF9" i="10"/>
  <c r="BE9" i="10"/>
  <c r="BD9" i="10"/>
  <c r="BC9" i="10"/>
  <c r="BK32" i="10"/>
  <c r="BJ32" i="10"/>
  <c r="BI32" i="10"/>
  <c r="BH32" i="10"/>
  <c r="BG32" i="10"/>
  <c r="BF32" i="10"/>
  <c r="BE32" i="10"/>
  <c r="BD32" i="10"/>
  <c r="BC32" i="10"/>
  <c r="BK2" i="10"/>
  <c r="BJ2" i="10"/>
  <c r="BI2" i="10"/>
  <c r="BH2" i="10"/>
  <c r="BG2" i="10"/>
  <c r="BF2" i="10"/>
  <c r="BE2" i="10"/>
  <c r="BD2" i="10"/>
  <c r="BC2" i="10"/>
  <c r="BJ16" i="10"/>
  <c r="BI16" i="10"/>
  <c r="BH16" i="10"/>
  <c r="BG16" i="10"/>
  <c r="BF16" i="10"/>
  <c r="BE16" i="10"/>
  <c r="BD16" i="10"/>
  <c r="BC16" i="10"/>
  <c r="BK16" i="10"/>
  <c r="AT28" i="10"/>
  <c r="AS28" i="10"/>
  <c r="AR28" i="10"/>
  <c r="AQ28" i="10"/>
  <c r="AP28" i="10"/>
  <c r="AO28" i="10"/>
  <c r="AN28" i="10"/>
  <c r="AM28" i="10"/>
  <c r="AL28" i="10"/>
  <c r="AS29" i="10"/>
  <c r="AR29" i="10"/>
  <c r="AQ29" i="10"/>
  <c r="AP29" i="10"/>
  <c r="AO29" i="10"/>
  <c r="AN29" i="10"/>
  <c r="AM29" i="10"/>
  <c r="AL29" i="10"/>
  <c r="AT29" i="10"/>
  <c r="BK56" i="10"/>
  <c r="BJ56" i="10"/>
  <c r="BI56" i="10"/>
  <c r="BH56" i="10"/>
  <c r="BG56" i="10"/>
  <c r="BF56" i="10"/>
  <c r="BE56" i="10"/>
  <c r="BD56" i="10"/>
  <c r="BC56" i="10"/>
  <c r="BK29" i="10"/>
  <c r="BJ29" i="10"/>
  <c r="BI29" i="10"/>
  <c r="BH29" i="10"/>
  <c r="BG29" i="10"/>
  <c r="BF29" i="10"/>
  <c r="BE29" i="10"/>
  <c r="BD29" i="10"/>
  <c r="BC29" i="10"/>
  <c r="BK47" i="10"/>
  <c r="BJ47" i="10"/>
  <c r="BI47" i="10"/>
  <c r="BH47" i="10"/>
  <c r="BG47" i="10"/>
  <c r="BF47" i="10"/>
  <c r="BE47" i="10"/>
  <c r="BD47" i="10"/>
  <c r="BC47" i="10"/>
  <c r="H21" i="10"/>
  <c r="AT25" i="10"/>
  <c r="AS25" i="10"/>
  <c r="AR25" i="10"/>
  <c r="AQ25" i="10"/>
  <c r="AP25" i="10"/>
  <c r="AO25" i="10"/>
  <c r="AN25" i="10"/>
  <c r="AM25" i="10"/>
  <c r="AL25" i="10"/>
  <c r="BK46" i="10"/>
  <c r="BJ46" i="10"/>
  <c r="BI46" i="10"/>
  <c r="BH46" i="10"/>
  <c r="BG46" i="10"/>
  <c r="BF46" i="10"/>
  <c r="BE46" i="10"/>
  <c r="BD46" i="10"/>
  <c r="BC46" i="10"/>
  <c r="I44" i="10"/>
  <c r="AE46" i="10"/>
  <c r="AB46" i="10"/>
  <c r="I46" i="10"/>
  <c r="I36" i="10"/>
  <c r="I56" i="10"/>
  <c r="AT63" i="10"/>
  <c r="AS63" i="10"/>
  <c r="AR63" i="10"/>
  <c r="AQ63" i="10"/>
  <c r="AP63" i="10"/>
  <c r="AO63" i="10"/>
  <c r="AN63" i="10"/>
  <c r="AM63" i="10"/>
  <c r="AL63" i="10"/>
  <c r="K86" i="10"/>
  <c r="AE86" i="10"/>
  <c r="AB86" i="10"/>
  <c r="BA103" i="10"/>
  <c r="BB103" i="10"/>
  <c r="AZ103" i="10"/>
  <c r="AX103" i="10"/>
  <c r="I80" i="10"/>
  <c r="K113" i="10"/>
  <c r="K134" i="10"/>
  <c r="AT122" i="10"/>
  <c r="AS122" i="10"/>
  <c r="AR122" i="10"/>
  <c r="AQ122" i="10"/>
  <c r="AP122" i="10"/>
  <c r="AO122" i="10"/>
  <c r="AN122" i="10"/>
  <c r="AM122" i="10"/>
  <c r="AL122" i="10"/>
  <c r="AT139" i="10"/>
  <c r="AS139" i="10"/>
  <c r="AR139" i="10"/>
  <c r="AQ139" i="10"/>
  <c r="AP139" i="10"/>
  <c r="AO139" i="10"/>
  <c r="AN139" i="10"/>
  <c r="AM139" i="10"/>
  <c r="AL139" i="10"/>
  <c r="J137" i="10"/>
  <c r="AA146" i="10"/>
  <c r="AE146" i="10"/>
  <c r="K143" i="10"/>
  <c r="AR159" i="10"/>
  <c r="AQ159" i="10"/>
  <c r="AP159" i="10"/>
  <c r="AO159" i="10"/>
  <c r="AN159" i="10"/>
  <c r="AM159" i="10"/>
  <c r="AL159" i="10"/>
  <c r="AS159" i="10"/>
  <c r="AT159" i="10"/>
  <c r="K170" i="10"/>
  <c r="AT160" i="10"/>
  <c r="AS160" i="10"/>
  <c r="AR160" i="10"/>
  <c r="AQ160" i="10"/>
  <c r="AP160" i="10"/>
  <c r="AO160" i="10"/>
  <c r="AN160" i="10"/>
  <c r="AM160" i="10"/>
  <c r="AL160" i="10"/>
  <c r="K194" i="10"/>
  <c r="J145" i="10"/>
  <c r="AT188" i="10"/>
  <c r="AS188" i="10"/>
  <c r="AR188" i="10"/>
  <c r="AQ188" i="10"/>
  <c r="AP188" i="10"/>
  <c r="AO188" i="10"/>
  <c r="AN188" i="10"/>
  <c r="AM188" i="10"/>
  <c r="AL188" i="10"/>
  <c r="K202" i="10"/>
  <c r="AE203" i="10"/>
  <c r="K203" i="10"/>
  <c r="Y203" i="10"/>
  <c r="AB203" i="10"/>
  <c r="K193" i="10"/>
  <c r="BJ25" i="13"/>
  <c r="BI25" i="13"/>
  <c r="BH25" i="13"/>
  <c r="BG25" i="13"/>
  <c r="BF25" i="13"/>
  <c r="BE25" i="13"/>
  <c r="BD25" i="13"/>
  <c r="BC25" i="13"/>
  <c r="BK25" i="13"/>
  <c r="AS44" i="13"/>
  <c r="AR44" i="13"/>
  <c r="AQ44" i="13"/>
  <c r="AP44" i="13"/>
  <c r="AO44" i="13"/>
  <c r="AN44" i="13"/>
  <c r="AM44" i="13"/>
  <c r="AL44" i="13"/>
  <c r="AT44" i="13"/>
  <c r="BB50" i="13"/>
  <c r="BA50" i="13"/>
  <c r="AZ50" i="13"/>
  <c r="AX50" i="13"/>
  <c r="AA35" i="13"/>
  <c r="AE35" i="13"/>
  <c r="AA43" i="13"/>
  <c r="AE43" i="13"/>
  <c r="AS41" i="13"/>
  <c r="AR41" i="13"/>
  <c r="AQ41" i="13"/>
  <c r="AP41" i="13"/>
  <c r="AO41" i="13"/>
  <c r="AN41" i="13"/>
  <c r="AM41" i="13"/>
  <c r="AL41" i="13"/>
  <c r="AT41" i="13"/>
  <c r="I68" i="13"/>
  <c r="AT73" i="13"/>
  <c r="AS73" i="13"/>
  <c r="AR73" i="13"/>
  <c r="AQ73" i="13"/>
  <c r="AP73" i="13"/>
  <c r="AO73" i="13"/>
  <c r="AN73" i="13"/>
  <c r="AM73" i="13"/>
  <c r="AL73" i="13"/>
  <c r="AB77" i="13"/>
  <c r="W77" i="13"/>
  <c r="AD77" i="13"/>
  <c r="I77" i="13"/>
  <c r="I66" i="13"/>
  <c r="J73" i="13"/>
  <c r="AS88" i="13"/>
  <c r="AR88" i="13"/>
  <c r="AQ88" i="13"/>
  <c r="AP88" i="13"/>
  <c r="AO88" i="13"/>
  <c r="AN88" i="13"/>
  <c r="AM88" i="13"/>
  <c r="AL88" i="13"/>
  <c r="AT88" i="13"/>
  <c r="Y120" i="13"/>
  <c r="AD120" i="13"/>
  <c r="K120" i="13"/>
  <c r="AB120" i="13"/>
  <c r="AT108" i="13"/>
  <c r="AS108" i="13"/>
  <c r="AR108" i="13"/>
  <c r="AQ108" i="13"/>
  <c r="AP108" i="13"/>
  <c r="AO108" i="13"/>
  <c r="AN108" i="13"/>
  <c r="AM108" i="13"/>
  <c r="AL108" i="13"/>
  <c r="K87" i="13"/>
  <c r="AA145" i="13"/>
  <c r="AE145" i="13"/>
  <c r="AT103" i="13"/>
  <c r="AS103" i="13"/>
  <c r="AR103" i="13"/>
  <c r="AQ103" i="13"/>
  <c r="AP103" i="13"/>
  <c r="AO103" i="13"/>
  <c r="AN103" i="13"/>
  <c r="AM103" i="13"/>
  <c r="AL103" i="13"/>
  <c r="AT135" i="13"/>
  <c r="AS135" i="13"/>
  <c r="AR135" i="13"/>
  <c r="AQ135" i="13"/>
  <c r="AP135" i="13"/>
  <c r="AO135" i="13"/>
  <c r="AN135" i="13"/>
  <c r="AM135" i="13"/>
  <c r="AL135" i="13"/>
  <c r="AT144" i="13"/>
  <c r="AS144" i="13"/>
  <c r="AR144" i="13"/>
  <c r="AQ144" i="13"/>
  <c r="AP144" i="13"/>
  <c r="AO144" i="13"/>
  <c r="AN144" i="13"/>
  <c r="AM144" i="13"/>
  <c r="AL144" i="13"/>
  <c r="Y138" i="13"/>
  <c r="AD138" i="13"/>
  <c r="AB138" i="13"/>
  <c r="AE138" i="13"/>
  <c r="K138" i="13"/>
  <c r="BA148" i="13"/>
  <c r="BB148" i="13"/>
  <c r="AT152" i="13"/>
  <c r="AS152" i="13"/>
  <c r="AR152" i="13"/>
  <c r="AQ152" i="13"/>
  <c r="AP152" i="13"/>
  <c r="AO152" i="13"/>
  <c r="AN152" i="13"/>
  <c r="AM152" i="13"/>
  <c r="AL152" i="13"/>
  <c r="AT149" i="13"/>
  <c r="AS149" i="13"/>
  <c r="AR149" i="13"/>
  <c r="AQ149" i="13"/>
  <c r="AP149" i="13"/>
  <c r="AO149" i="13"/>
  <c r="AN149" i="13"/>
  <c r="AM149" i="13"/>
  <c r="AL149" i="13"/>
  <c r="AT113" i="13"/>
  <c r="AS113" i="13"/>
  <c r="AR113" i="13"/>
  <c r="AQ113" i="13"/>
  <c r="AP113" i="13"/>
  <c r="AO113" i="13"/>
  <c r="AN113" i="13"/>
  <c r="AM113" i="13"/>
  <c r="AL113" i="13"/>
  <c r="AS137" i="13"/>
  <c r="AR137" i="13"/>
  <c r="AQ137" i="13"/>
  <c r="AP137" i="13"/>
  <c r="AO137" i="13"/>
  <c r="AN137" i="13"/>
  <c r="AM137" i="13"/>
  <c r="AL137" i="13"/>
  <c r="AT137" i="13"/>
  <c r="BA154" i="13"/>
  <c r="BB154" i="13"/>
  <c r="BA344" i="13"/>
  <c r="BB344" i="13"/>
  <c r="K161" i="13"/>
  <c r="BA310" i="13"/>
  <c r="BB310" i="13"/>
  <c r="BB392" i="13"/>
  <c r="BA392" i="13"/>
  <c r="AZ392" i="13"/>
  <c r="AX392" i="13"/>
  <c r="BB400" i="13"/>
  <c r="BA400" i="13"/>
  <c r="AZ400" i="13"/>
  <c r="AX400" i="13"/>
  <c r="BA297" i="13"/>
  <c r="AZ297" i="13"/>
  <c r="AX297" i="13"/>
  <c r="BB297" i="13"/>
  <c r="BA324" i="13"/>
  <c r="BB324" i="13"/>
  <c r="BA377" i="13"/>
  <c r="AZ377" i="13"/>
  <c r="AX377" i="13"/>
  <c r="BB377" i="13"/>
  <c r="BA273" i="13"/>
  <c r="BB273" i="13"/>
  <c r="BA444" i="13"/>
  <c r="AZ444" i="13"/>
  <c r="AX444" i="13"/>
  <c r="BB444" i="13"/>
  <c r="BA420" i="13"/>
  <c r="BB420" i="13"/>
  <c r="BA533" i="13"/>
  <c r="AZ533" i="13"/>
  <c r="AX533" i="13"/>
  <c r="BB533" i="13"/>
  <c r="BB380" i="13"/>
  <c r="BA380" i="13"/>
  <c r="AZ380" i="13"/>
  <c r="AX380" i="13"/>
  <c r="BA409" i="13"/>
  <c r="AZ409" i="13"/>
  <c r="AX409" i="13"/>
  <c r="BB409" i="13"/>
  <c r="BA569" i="13"/>
  <c r="BB569" i="13"/>
  <c r="BA694" i="13"/>
  <c r="AZ694" i="13"/>
  <c r="AX694" i="13"/>
  <c r="BB694" i="13"/>
  <c r="BA616" i="13"/>
  <c r="BB616" i="13"/>
  <c r="BB634" i="13"/>
  <c r="BA634" i="13"/>
  <c r="BA724" i="13"/>
  <c r="BB724" i="13"/>
  <c r="BA785" i="13"/>
  <c r="AZ785" i="13"/>
  <c r="AX785" i="13"/>
  <c r="BB785" i="13"/>
  <c r="BB820" i="13"/>
  <c r="BA820" i="13"/>
  <c r="AZ820" i="13"/>
  <c r="AX820" i="13"/>
  <c r="BA839" i="13"/>
  <c r="AZ839" i="13"/>
  <c r="AX839" i="13"/>
  <c r="BB839" i="13"/>
  <c r="BA613" i="13"/>
  <c r="BB613" i="13"/>
  <c r="BA726" i="13"/>
  <c r="AZ726" i="13"/>
  <c r="AX726" i="13"/>
  <c r="BB726" i="13"/>
  <c r="BA781" i="13"/>
  <c r="BB781" i="13"/>
  <c r="BA784" i="13"/>
  <c r="AZ784" i="13"/>
  <c r="AX784" i="13"/>
  <c r="BB784" i="13"/>
  <c r="BA859" i="13"/>
  <c r="BB859" i="13"/>
  <c r="BA742" i="13"/>
  <c r="AZ742" i="13"/>
  <c r="AX742" i="13"/>
  <c r="BB742" i="13"/>
  <c r="BA753" i="13"/>
  <c r="BB753" i="13"/>
  <c r="BA849" i="13"/>
  <c r="AZ849" i="13"/>
  <c r="AX849" i="13"/>
  <c r="BB849" i="13"/>
  <c r="I37" i="6"/>
  <c r="V37" i="6"/>
  <c r="AC308" i="6"/>
  <c r="AD308" i="6"/>
  <c r="AB308" i="6"/>
  <c r="AA308" i="6"/>
  <c r="AC214" i="6"/>
  <c r="AD214" i="6"/>
  <c r="AB214" i="6"/>
  <c r="AB299" i="6"/>
  <c r="AA299" i="6"/>
  <c r="AD299" i="6"/>
  <c r="AC299" i="6"/>
  <c r="AC204" i="6"/>
  <c r="AD204" i="6"/>
  <c r="AB204" i="6"/>
  <c r="AA204" i="6"/>
  <c r="AC220" i="6"/>
  <c r="AD220" i="6"/>
  <c r="AB220" i="6"/>
  <c r="AA220" i="6"/>
  <c r="AC236" i="6"/>
  <c r="AD236" i="6"/>
  <c r="AB236" i="6"/>
  <c r="AC252" i="6"/>
  <c r="AD252" i="6"/>
  <c r="AB252" i="6"/>
  <c r="AC268" i="6"/>
  <c r="AD268" i="6"/>
  <c r="AB268" i="6"/>
  <c r="AA268" i="6"/>
  <c r="AC284" i="6"/>
  <c r="AD284" i="6"/>
  <c r="AB284" i="6"/>
  <c r="AA284" i="6"/>
  <c r="BK14" i="12"/>
  <c r="BJ14" i="12"/>
  <c r="BI14" i="12"/>
  <c r="BH14" i="12"/>
  <c r="BG14" i="12"/>
  <c r="BF14" i="12"/>
  <c r="BE14" i="12"/>
  <c r="BD14" i="12"/>
  <c r="BC14" i="12"/>
  <c r="R52" i="9"/>
  <c r="T52" i="9"/>
  <c r="V52" i="9"/>
  <c r="BA127" i="18"/>
  <c r="BB127" i="18"/>
  <c r="AI84" i="14"/>
  <c r="AJ84" i="14"/>
  <c r="AK84" i="14"/>
  <c r="BA43" i="14"/>
  <c r="BB43" i="14"/>
  <c r="AJ58" i="14"/>
  <c r="AK58" i="14"/>
  <c r="AI58" i="14"/>
  <c r="AI76" i="14"/>
  <c r="AJ76" i="14"/>
  <c r="AK76" i="14"/>
  <c r="AI88" i="14"/>
  <c r="AJ88" i="14"/>
  <c r="AK88" i="14"/>
  <c r="AI100" i="14"/>
  <c r="AH100" i="14"/>
  <c r="AA100" i="14"/>
  <c r="AJ100" i="14"/>
  <c r="AK100" i="14"/>
  <c r="BA49" i="14"/>
  <c r="BB49" i="14"/>
  <c r="BA40" i="14"/>
  <c r="AZ40" i="14"/>
  <c r="AX40" i="14"/>
  <c r="BB40" i="14"/>
  <c r="AI52" i="14"/>
  <c r="AJ52" i="14"/>
  <c r="AK52" i="14"/>
  <c r="BB11" i="14"/>
  <c r="BA11" i="14"/>
  <c r="AZ11" i="14"/>
  <c r="AX11" i="14"/>
  <c r="AI25" i="14"/>
  <c r="AJ25" i="14"/>
  <c r="AK25" i="14"/>
  <c r="BB50" i="14"/>
  <c r="BA50" i="14"/>
  <c r="AZ50" i="14"/>
  <c r="AX50" i="14"/>
  <c r="AI109" i="14"/>
  <c r="AH109" i="14"/>
  <c r="AB109" i="14"/>
  <c r="AJ109" i="14"/>
  <c r="AK109" i="14"/>
  <c r="BA127" i="14"/>
  <c r="BB127" i="14"/>
  <c r="AT30" i="10"/>
  <c r="AS30" i="10"/>
  <c r="AR30" i="10"/>
  <c r="AQ30" i="10"/>
  <c r="AP30" i="10"/>
  <c r="AO30" i="10"/>
  <c r="AN30" i="10"/>
  <c r="AM30" i="10"/>
  <c r="AL30" i="10"/>
  <c r="BK43" i="10"/>
  <c r="BJ43" i="10"/>
  <c r="BI43" i="10"/>
  <c r="BH43" i="10"/>
  <c r="BG43" i="10"/>
  <c r="BF43" i="10"/>
  <c r="BE43" i="10"/>
  <c r="BD43" i="10"/>
  <c r="BC43" i="10"/>
  <c r="BK45" i="10"/>
  <c r="BJ45" i="10"/>
  <c r="BI45" i="10"/>
  <c r="BH45" i="10"/>
  <c r="BG45" i="10"/>
  <c r="BF45" i="10"/>
  <c r="BE45" i="10"/>
  <c r="BD45" i="10"/>
  <c r="BC45" i="10"/>
  <c r="BJ12" i="10"/>
  <c r="BI12" i="10"/>
  <c r="BH12" i="10"/>
  <c r="BG12" i="10"/>
  <c r="BF12" i="10"/>
  <c r="BE12" i="10"/>
  <c r="BD12" i="10"/>
  <c r="BC12" i="10"/>
  <c r="BK12" i="10"/>
  <c r="BK23" i="10"/>
  <c r="BJ23" i="10"/>
  <c r="BI23" i="10"/>
  <c r="BH23" i="10"/>
  <c r="BG23" i="10"/>
  <c r="BF23" i="10"/>
  <c r="BE23" i="10"/>
  <c r="BD23" i="10"/>
  <c r="BC23" i="10"/>
  <c r="AT51" i="10"/>
  <c r="AS51" i="10"/>
  <c r="AR51" i="10"/>
  <c r="AQ51" i="10"/>
  <c r="AP51" i="10"/>
  <c r="AO51" i="10"/>
  <c r="AN51" i="10"/>
  <c r="AM51" i="10"/>
  <c r="AL51" i="10"/>
  <c r="I69" i="10"/>
  <c r="J75" i="10"/>
  <c r="AT68" i="10"/>
  <c r="AS68" i="10"/>
  <c r="AR68" i="10"/>
  <c r="AQ68" i="10"/>
  <c r="AP68" i="10"/>
  <c r="AO68" i="10"/>
  <c r="AN68" i="10"/>
  <c r="AM68" i="10"/>
  <c r="AL68" i="10"/>
  <c r="AT59" i="10"/>
  <c r="AS59" i="10"/>
  <c r="AR59" i="10"/>
  <c r="AQ59" i="10"/>
  <c r="AP59" i="10"/>
  <c r="AO59" i="10"/>
  <c r="AN59" i="10"/>
  <c r="AM59" i="10"/>
  <c r="AL59" i="10"/>
  <c r="K87" i="10"/>
  <c r="AS80" i="10"/>
  <c r="AR80" i="10"/>
  <c r="AQ80" i="10"/>
  <c r="AP80" i="10"/>
  <c r="AO80" i="10"/>
  <c r="AN80" i="10"/>
  <c r="AM80" i="10"/>
  <c r="AL80" i="10"/>
  <c r="AT80" i="10"/>
  <c r="BB106" i="10"/>
  <c r="BA106" i="10"/>
  <c r="AZ106" i="10"/>
  <c r="AX106" i="10"/>
  <c r="K118" i="10"/>
  <c r="AT113" i="10"/>
  <c r="AS113" i="10"/>
  <c r="AR113" i="10"/>
  <c r="AQ113" i="10"/>
  <c r="AP113" i="10"/>
  <c r="AO113" i="10"/>
  <c r="AN113" i="10"/>
  <c r="AM113" i="10"/>
  <c r="AL113" i="10"/>
  <c r="K132" i="10"/>
  <c r="AT134" i="10"/>
  <c r="AS134" i="10"/>
  <c r="AR134" i="10"/>
  <c r="AQ134" i="10"/>
  <c r="AP134" i="10"/>
  <c r="AO134" i="10"/>
  <c r="AN134" i="10"/>
  <c r="AM134" i="10"/>
  <c r="AL134" i="10"/>
  <c r="K122" i="10"/>
  <c r="J147" i="10"/>
  <c r="AT137" i="10"/>
  <c r="AS137" i="10"/>
  <c r="AR137" i="10"/>
  <c r="AQ137" i="10"/>
  <c r="AP137" i="10"/>
  <c r="AO137" i="10"/>
  <c r="AN137" i="10"/>
  <c r="AM137" i="10"/>
  <c r="AL137" i="10"/>
  <c r="J149" i="10"/>
  <c r="AT143" i="10"/>
  <c r="AS143" i="10"/>
  <c r="AR143" i="10"/>
  <c r="AQ143" i="10"/>
  <c r="AP143" i="10"/>
  <c r="AO143" i="10"/>
  <c r="AN143" i="10"/>
  <c r="AM143" i="10"/>
  <c r="AL143" i="10"/>
  <c r="K163" i="10"/>
  <c r="AT156" i="10"/>
  <c r="AS156" i="10"/>
  <c r="AR156" i="10"/>
  <c r="AQ156" i="10"/>
  <c r="AP156" i="10"/>
  <c r="AO156" i="10"/>
  <c r="AN156" i="10"/>
  <c r="AM156" i="10"/>
  <c r="AL156" i="10"/>
  <c r="AT170" i="10"/>
  <c r="AS170" i="10"/>
  <c r="AR170" i="10"/>
  <c r="AQ170" i="10"/>
  <c r="AP170" i="10"/>
  <c r="AO170" i="10"/>
  <c r="AN170" i="10"/>
  <c r="AM170" i="10"/>
  <c r="AL170" i="10"/>
  <c r="J148" i="10"/>
  <c r="AS185" i="10"/>
  <c r="AR185" i="10"/>
  <c r="AQ185" i="10"/>
  <c r="AP185" i="10"/>
  <c r="AO185" i="10"/>
  <c r="AN185" i="10"/>
  <c r="AM185" i="10"/>
  <c r="AL185" i="10"/>
  <c r="AT185" i="10"/>
  <c r="AS144" i="10"/>
  <c r="AR144" i="10"/>
  <c r="AQ144" i="10"/>
  <c r="AP144" i="10"/>
  <c r="AO144" i="10"/>
  <c r="AN144" i="10"/>
  <c r="AM144" i="10"/>
  <c r="AL144" i="10"/>
  <c r="AT144" i="10"/>
  <c r="AT194" i="10"/>
  <c r="AS194" i="10"/>
  <c r="AR194" i="10"/>
  <c r="AQ194" i="10"/>
  <c r="AP194" i="10"/>
  <c r="AO194" i="10"/>
  <c r="AN194" i="10"/>
  <c r="AM194" i="10"/>
  <c r="AL194" i="10"/>
  <c r="AB179" i="10"/>
  <c r="K179" i="10"/>
  <c r="AT145" i="10"/>
  <c r="AS145" i="10"/>
  <c r="AR145" i="10"/>
  <c r="AQ145" i="10"/>
  <c r="AP145" i="10"/>
  <c r="AO145" i="10"/>
  <c r="AN145" i="10"/>
  <c r="AM145" i="10"/>
  <c r="AL145" i="10"/>
  <c r="AT181" i="10"/>
  <c r="AS181" i="10"/>
  <c r="AR181" i="10"/>
  <c r="AQ181" i="10"/>
  <c r="AP181" i="10"/>
  <c r="AO181" i="10"/>
  <c r="AN181" i="10"/>
  <c r="AM181" i="10"/>
  <c r="AL181" i="10"/>
  <c r="K174" i="10"/>
  <c r="AT192" i="10"/>
  <c r="AS192" i="10"/>
  <c r="AR192" i="10"/>
  <c r="AQ192" i="10"/>
  <c r="AP192" i="10"/>
  <c r="AO192" i="10"/>
  <c r="AN192" i="10"/>
  <c r="AM192" i="10"/>
  <c r="AL192" i="10"/>
  <c r="AT202" i="10"/>
  <c r="AS202" i="10"/>
  <c r="AR202" i="10"/>
  <c r="AQ202" i="10"/>
  <c r="AP202" i="10"/>
  <c r="AO202" i="10"/>
  <c r="AN202" i="10"/>
  <c r="AM202" i="10"/>
  <c r="AL202" i="10"/>
  <c r="K204" i="10"/>
  <c r="AE204" i="10"/>
  <c r="Y204" i="10"/>
  <c r="AB204" i="10"/>
  <c r="AT193" i="10"/>
  <c r="AS193" i="10"/>
  <c r="AR193" i="10"/>
  <c r="AQ193" i="10"/>
  <c r="AP193" i="10"/>
  <c r="AO193" i="10"/>
  <c r="AN193" i="10"/>
  <c r="AM193" i="10"/>
  <c r="AL193" i="10"/>
  <c r="BK18" i="13"/>
  <c r="BJ18" i="13"/>
  <c r="BI18" i="13"/>
  <c r="BH18" i="13"/>
  <c r="BG18" i="13"/>
  <c r="BF18" i="13"/>
  <c r="BE18" i="13"/>
  <c r="BD18" i="13"/>
  <c r="BC18" i="13"/>
  <c r="BJ19" i="13"/>
  <c r="BI19" i="13"/>
  <c r="BH19" i="13"/>
  <c r="BG19" i="13"/>
  <c r="BF19" i="13"/>
  <c r="BE19" i="13"/>
  <c r="BD19" i="13"/>
  <c r="BC19" i="13"/>
  <c r="BK19" i="13"/>
  <c r="BJ6" i="13"/>
  <c r="BI6" i="13"/>
  <c r="BH6" i="13"/>
  <c r="BG6" i="13"/>
  <c r="BF6" i="13"/>
  <c r="BE6" i="13"/>
  <c r="BD6" i="13"/>
  <c r="BC6" i="13"/>
  <c r="BK6" i="13"/>
  <c r="AT40" i="13"/>
  <c r="AS40" i="13"/>
  <c r="AR40" i="13"/>
  <c r="AQ40" i="13"/>
  <c r="AP40" i="13"/>
  <c r="AO40" i="13"/>
  <c r="AN40" i="13"/>
  <c r="AM40" i="13"/>
  <c r="AL40" i="13"/>
  <c r="BA52" i="13"/>
  <c r="BB52" i="13"/>
  <c r="I37" i="13"/>
  <c r="W35" i="13"/>
  <c r="AD35" i="13"/>
  <c r="AB35" i="13"/>
  <c r="I35" i="13"/>
  <c r="I45" i="13"/>
  <c r="AT51" i="13"/>
  <c r="AS51" i="13"/>
  <c r="AR51" i="13"/>
  <c r="AQ51" i="13"/>
  <c r="AP51" i="13"/>
  <c r="AO51" i="13"/>
  <c r="AN51" i="13"/>
  <c r="AM51" i="13"/>
  <c r="AL51" i="13"/>
  <c r="AA54" i="13"/>
  <c r="AE54" i="13"/>
  <c r="AT50" i="13"/>
  <c r="AS50" i="13"/>
  <c r="AR50" i="13"/>
  <c r="AQ50" i="13"/>
  <c r="AP50" i="13"/>
  <c r="AO50" i="13"/>
  <c r="AN50" i="13"/>
  <c r="AM50" i="13"/>
  <c r="AL50" i="13"/>
  <c r="AT63" i="13"/>
  <c r="AS63" i="13"/>
  <c r="AR63" i="13"/>
  <c r="AQ63" i="13"/>
  <c r="AP63" i="13"/>
  <c r="AO63" i="13"/>
  <c r="AN63" i="13"/>
  <c r="AM63" i="13"/>
  <c r="AL63" i="13"/>
  <c r="I85" i="13"/>
  <c r="AR66" i="13"/>
  <c r="AQ66" i="13"/>
  <c r="AP66" i="13"/>
  <c r="AO66" i="13"/>
  <c r="AN66" i="13"/>
  <c r="AM66" i="13"/>
  <c r="AL66" i="13"/>
  <c r="AT66" i="13"/>
  <c r="AS66" i="13"/>
  <c r="K95" i="13"/>
  <c r="AT109" i="13"/>
  <c r="AS109" i="13"/>
  <c r="AR109" i="13"/>
  <c r="AQ109" i="13"/>
  <c r="AP109" i="13"/>
  <c r="AO109" i="13"/>
  <c r="AN109" i="13"/>
  <c r="AM109" i="13"/>
  <c r="AL109" i="13"/>
  <c r="J128" i="13"/>
  <c r="AT82" i="13"/>
  <c r="AS82" i="13"/>
  <c r="AR82" i="13"/>
  <c r="AQ82" i="13"/>
  <c r="AP82" i="13"/>
  <c r="AO82" i="13"/>
  <c r="AN82" i="13"/>
  <c r="AM82" i="13"/>
  <c r="AL82" i="13"/>
  <c r="AS116" i="13"/>
  <c r="AR116" i="13"/>
  <c r="AQ116" i="13"/>
  <c r="AP116" i="13"/>
  <c r="AO116" i="13"/>
  <c r="AN116" i="13"/>
  <c r="AM116" i="13"/>
  <c r="AL116" i="13"/>
  <c r="AT116" i="13"/>
  <c r="AT80" i="13"/>
  <c r="AS80" i="13"/>
  <c r="AR80" i="13"/>
  <c r="AQ80" i="13"/>
  <c r="AP80" i="13"/>
  <c r="AO80" i="13"/>
  <c r="AN80" i="13"/>
  <c r="AM80" i="13"/>
  <c r="AL80" i="13"/>
  <c r="K102" i="13"/>
  <c r="AS87" i="13"/>
  <c r="AR87" i="13"/>
  <c r="AQ87" i="13"/>
  <c r="AP87" i="13"/>
  <c r="AO87" i="13"/>
  <c r="AN87" i="13"/>
  <c r="AM87" i="13"/>
  <c r="AL87" i="13"/>
  <c r="AT87" i="13"/>
  <c r="AS96" i="13"/>
  <c r="AR96" i="13"/>
  <c r="AQ96" i="13"/>
  <c r="AP96" i="13"/>
  <c r="AO96" i="13"/>
  <c r="AN96" i="13"/>
  <c r="AM96" i="13"/>
  <c r="AL96" i="13"/>
  <c r="AT96" i="13"/>
  <c r="AZ111" i="13"/>
  <c r="AX111" i="13"/>
  <c r="J137" i="13"/>
  <c r="AT101" i="13"/>
  <c r="AS101" i="13"/>
  <c r="AR101" i="13"/>
  <c r="AQ101" i="13"/>
  <c r="AP101" i="13"/>
  <c r="AO101" i="13"/>
  <c r="AN101" i="13"/>
  <c r="AM101" i="13"/>
  <c r="AL101" i="13"/>
  <c r="AZ95" i="13"/>
  <c r="AX95" i="13"/>
  <c r="BA119" i="13"/>
  <c r="BB119" i="13"/>
  <c r="Y176" i="13"/>
  <c r="AD176" i="13"/>
  <c r="K176" i="13"/>
  <c r="AB176" i="13"/>
  <c r="AT139" i="13"/>
  <c r="AS139" i="13"/>
  <c r="AR139" i="13"/>
  <c r="AQ139" i="13"/>
  <c r="AP139" i="13"/>
  <c r="AO139" i="13"/>
  <c r="AN139" i="13"/>
  <c r="AM139" i="13"/>
  <c r="AL139" i="13"/>
  <c r="AT156" i="13"/>
  <c r="AS156" i="13"/>
  <c r="AR156" i="13"/>
  <c r="AQ156" i="13"/>
  <c r="AP156" i="13"/>
  <c r="AO156" i="13"/>
  <c r="AN156" i="13"/>
  <c r="AM156" i="13"/>
  <c r="AL156" i="13"/>
  <c r="J105" i="13"/>
  <c r="K140" i="13"/>
  <c r="BA187" i="13"/>
  <c r="BB187" i="13"/>
  <c r="K156" i="13"/>
  <c r="AT163" i="13"/>
  <c r="AS163" i="13"/>
  <c r="AR163" i="13"/>
  <c r="AQ163" i="13"/>
  <c r="AP163" i="13"/>
  <c r="AO163" i="13"/>
  <c r="AN163" i="13"/>
  <c r="AM163" i="13"/>
  <c r="AL163" i="13"/>
  <c r="J167" i="13"/>
  <c r="BA296" i="13"/>
  <c r="BB296" i="13"/>
  <c r="BA289" i="13"/>
  <c r="BB289" i="13"/>
  <c r="BB432" i="13"/>
  <c r="BA432" i="13"/>
  <c r="AZ432" i="13"/>
  <c r="AX432" i="13"/>
  <c r="AZ293" i="13"/>
  <c r="AX293" i="13"/>
  <c r="BA467" i="13"/>
  <c r="AZ467" i="13"/>
  <c r="AX467" i="13"/>
  <c r="BB467" i="13"/>
  <c r="BA565" i="13"/>
  <c r="BB565" i="13"/>
  <c r="BB449" i="13"/>
  <c r="BA449" i="13"/>
  <c r="BB529" i="13"/>
  <c r="BA529" i="13"/>
  <c r="AZ529" i="13"/>
  <c r="AX529" i="13"/>
  <c r="AZ434" i="13"/>
  <c r="AX434" i="13"/>
  <c r="BA599" i="13"/>
  <c r="BB599" i="13"/>
  <c r="BA672" i="13"/>
  <c r="BB672" i="13"/>
  <c r="BA655" i="13"/>
  <c r="BB655" i="13"/>
  <c r="BA668" i="13"/>
  <c r="BB668" i="13"/>
  <c r="BB723" i="13"/>
  <c r="BA723" i="13"/>
  <c r="AZ723" i="13"/>
  <c r="AX723" i="13"/>
  <c r="BA746" i="13"/>
  <c r="BB746" i="13"/>
  <c r="BA767" i="13"/>
  <c r="BB767" i="13"/>
  <c r="BA787" i="13"/>
  <c r="BB787" i="13"/>
  <c r="BA825" i="13"/>
  <c r="BB825" i="13"/>
  <c r="BA843" i="13"/>
  <c r="BB843" i="13"/>
  <c r="BA729" i="13"/>
  <c r="BB729" i="13"/>
  <c r="BA776" i="13"/>
  <c r="BB776" i="13"/>
  <c r="BA769" i="13"/>
  <c r="BB769" i="13"/>
  <c r="BA789" i="13"/>
  <c r="BB789" i="13"/>
  <c r="BA827" i="13"/>
  <c r="BB827" i="13"/>
  <c r="BB756" i="13"/>
  <c r="BA756" i="13"/>
  <c r="AZ756" i="13"/>
  <c r="AX756" i="13"/>
  <c r="AB215" i="6"/>
  <c r="AD215" i="6"/>
  <c r="AC215" i="6"/>
  <c r="AB301" i="6"/>
  <c r="AA301" i="6"/>
  <c r="AD301" i="6"/>
  <c r="AC301" i="6"/>
  <c r="AD316" i="6"/>
  <c r="AB316" i="6"/>
  <c r="AA316" i="6"/>
  <c r="AC316" i="6"/>
  <c r="BK15" i="12"/>
  <c r="BJ15" i="12"/>
  <c r="BI15" i="12"/>
  <c r="BH15" i="12"/>
  <c r="BG15" i="12"/>
  <c r="BF15" i="12"/>
  <c r="BE15" i="12"/>
  <c r="BD15" i="12"/>
  <c r="BC15" i="12"/>
  <c r="AT21" i="12"/>
  <c r="AS21" i="12"/>
  <c r="AR21" i="12"/>
  <c r="AQ21" i="12"/>
  <c r="AP21" i="12"/>
  <c r="AO21" i="12"/>
  <c r="AN21" i="12"/>
  <c r="AM21" i="12"/>
  <c r="AL21" i="12"/>
  <c r="BB73" i="18"/>
  <c r="AJ49" i="18"/>
  <c r="AI96" i="14"/>
  <c r="AH96" i="14"/>
  <c r="AA96" i="14"/>
  <c r="AJ96" i="14"/>
  <c r="AK96" i="14"/>
  <c r="AJ34" i="14"/>
  <c r="AK34" i="14"/>
  <c r="AI34" i="14"/>
  <c r="BA59" i="14"/>
  <c r="BB59" i="14"/>
  <c r="AJ79" i="14"/>
  <c r="AK79" i="14"/>
  <c r="AI79" i="14"/>
  <c r="AI101" i="14"/>
  <c r="AJ101" i="14"/>
  <c r="AK101" i="14"/>
  <c r="BA53" i="14"/>
  <c r="BB53" i="14"/>
  <c r="AI82" i="14"/>
  <c r="AH82" i="14"/>
  <c r="AJ82" i="14"/>
  <c r="AK82" i="14"/>
  <c r="AI98" i="14"/>
  <c r="AJ98" i="14"/>
  <c r="AK98" i="14"/>
  <c r="AJ27" i="14"/>
  <c r="AI27" i="14"/>
  <c r="AH27" i="14"/>
  <c r="AB27" i="14"/>
  <c r="AK27" i="14"/>
  <c r="AI38" i="14"/>
  <c r="AH38" i="14"/>
  <c r="AB38" i="14"/>
  <c r="AJ38" i="14"/>
  <c r="AK38" i="14"/>
  <c r="BA63" i="14"/>
  <c r="BB63" i="14"/>
  <c r="BA73" i="14"/>
  <c r="BB73" i="14"/>
  <c r="AI86" i="14"/>
  <c r="AJ86" i="14"/>
  <c r="AK86" i="14"/>
  <c r="K113" i="1"/>
  <c r="U113" i="1"/>
  <c r="K107" i="1"/>
  <c r="J147" i="1"/>
  <c r="BA94" i="10"/>
  <c r="AZ94" i="10"/>
  <c r="AX94" i="10"/>
  <c r="BB94" i="10"/>
  <c r="J93" i="10"/>
  <c r="AT154" i="10"/>
  <c r="AS154" i="10"/>
  <c r="AR154" i="10"/>
  <c r="AQ154" i="10"/>
  <c r="AP154" i="10"/>
  <c r="AO154" i="10"/>
  <c r="AN154" i="10"/>
  <c r="AM154" i="10"/>
  <c r="AL154" i="10"/>
  <c r="AS163" i="10"/>
  <c r="AR163" i="10"/>
  <c r="AQ163" i="10"/>
  <c r="AP163" i="10"/>
  <c r="AO163" i="10"/>
  <c r="AN163" i="10"/>
  <c r="AM163" i="10"/>
  <c r="AL163" i="10"/>
  <c r="AT163" i="10"/>
  <c r="AA142" i="10"/>
  <c r="AE142" i="10"/>
  <c r="AT148" i="10"/>
  <c r="AS148" i="10"/>
  <c r="AR148" i="10"/>
  <c r="AQ148" i="10"/>
  <c r="AP148" i="10"/>
  <c r="AO148" i="10"/>
  <c r="AN148" i="10"/>
  <c r="AM148" i="10"/>
  <c r="AL148" i="10"/>
  <c r="K185" i="10"/>
  <c r="K176" i="10"/>
  <c r="K192" i="10"/>
  <c r="K207" i="10"/>
  <c r="AE207" i="10"/>
  <c r="Y207" i="10"/>
  <c r="AB207" i="10"/>
  <c r="AT23" i="13"/>
  <c r="AS23" i="13"/>
  <c r="AR23" i="13"/>
  <c r="AQ23" i="13"/>
  <c r="AP23" i="13"/>
  <c r="AO23" i="13"/>
  <c r="AN23" i="13"/>
  <c r="AM23" i="13"/>
  <c r="AL23" i="13"/>
  <c r="BJ15" i="13"/>
  <c r="BI15" i="13"/>
  <c r="BH15" i="13"/>
  <c r="BG15" i="13"/>
  <c r="BF15" i="13"/>
  <c r="BE15" i="13"/>
  <c r="BD15" i="13"/>
  <c r="BC15" i="13"/>
  <c r="BK15" i="13"/>
  <c r="AT25" i="13"/>
  <c r="AS25" i="13"/>
  <c r="AR25" i="13"/>
  <c r="AQ25" i="13"/>
  <c r="AP25" i="13"/>
  <c r="AO25" i="13"/>
  <c r="AN25" i="13"/>
  <c r="AM25" i="13"/>
  <c r="AL25" i="13"/>
  <c r="AT34" i="13"/>
  <c r="AS34" i="13"/>
  <c r="AR34" i="13"/>
  <c r="AQ34" i="13"/>
  <c r="AP34" i="13"/>
  <c r="AO34" i="13"/>
  <c r="AN34" i="13"/>
  <c r="AM34" i="13"/>
  <c r="AL34" i="13"/>
  <c r="AT45" i="13"/>
  <c r="AS45" i="13"/>
  <c r="AR45" i="13"/>
  <c r="AQ45" i="13"/>
  <c r="AP45" i="13"/>
  <c r="AO45" i="13"/>
  <c r="AN45" i="13"/>
  <c r="AM45" i="13"/>
  <c r="AL45" i="13"/>
  <c r="J57" i="13"/>
  <c r="I47" i="13"/>
  <c r="BB47" i="13"/>
  <c r="BA47" i="13"/>
  <c r="AZ47" i="13"/>
  <c r="AX47" i="13"/>
  <c r="I70" i="13"/>
  <c r="I72" i="13"/>
  <c r="BB99" i="13"/>
  <c r="BA99" i="13"/>
  <c r="AZ99" i="13"/>
  <c r="AX99" i="13"/>
  <c r="J90" i="13"/>
  <c r="J104" i="13"/>
  <c r="J75" i="13"/>
  <c r="BA114" i="13"/>
  <c r="AZ114" i="13"/>
  <c r="AX114" i="13"/>
  <c r="BB114" i="13"/>
  <c r="K130" i="13"/>
  <c r="AT121" i="13"/>
  <c r="AS121" i="13"/>
  <c r="AR121" i="13"/>
  <c r="AQ121" i="13"/>
  <c r="AP121" i="13"/>
  <c r="AO121" i="13"/>
  <c r="AN121" i="13"/>
  <c r="AM121" i="13"/>
  <c r="AL121" i="13"/>
  <c r="K177" i="13"/>
  <c r="B177" i="13"/>
  <c r="BA108" i="13"/>
  <c r="BB108" i="13"/>
  <c r="K123" i="13"/>
  <c r="AR140" i="13"/>
  <c r="AQ140" i="13"/>
  <c r="AP140" i="13"/>
  <c r="AO140" i="13"/>
  <c r="AN140" i="13"/>
  <c r="AM140" i="13"/>
  <c r="AL140" i="13"/>
  <c r="AT140" i="13"/>
  <c r="AS140" i="13"/>
  <c r="BA178" i="13"/>
  <c r="BB178" i="13"/>
  <c r="BA162" i="13"/>
  <c r="AZ162" i="13"/>
  <c r="AX162" i="13"/>
  <c r="BB162" i="13"/>
  <c r="AT167" i="13"/>
  <c r="AS167" i="13"/>
  <c r="AR167" i="13"/>
  <c r="AQ167" i="13"/>
  <c r="AP167" i="13"/>
  <c r="AO167" i="13"/>
  <c r="AN167" i="13"/>
  <c r="AM167" i="13"/>
  <c r="AL167" i="13"/>
  <c r="J148" i="13"/>
  <c r="BA160" i="13"/>
  <c r="AZ160" i="13"/>
  <c r="AX160" i="13"/>
  <c r="BB160" i="13"/>
  <c r="BA328" i="13"/>
  <c r="BB328" i="13"/>
  <c r="BA360" i="13"/>
  <c r="AZ360" i="13"/>
  <c r="AX360" i="13"/>
  <c r="BB360" i="13"/>
  <c r="BA376" i="13"/>
  <c r="BB376" i="13"/>
  <c r="J169" i="13"/>
  <c r="BA300" i="13"/>
  <c r="BB300" i="13"/>
  <c r="BA401" i="13"/>
  <c r="AZ401" i="13"/>
  <c r="AX401" i="13"/>
  <c r="BB401" i="13"/>
  <c r="BA433" i="13"/>
  <c r="BB433" i="13"/>
  <c r="BA499" i="13"/>
  <c r="AZ499" i="13"/>
  <c r="AX499" i="13"/>
  <c r="BB499" i="13"/>
  <c r="AZ306" i="13"/>
  <c r="AX306" i="13"/>
  <c r="BA389" i="13"/>
  <c r="BB389" i="13"/>
  <c r="BB465" i="13"/>
  <c r="BA465" i="13"/>
  <c r="AZ465" i="13"/>
  <c r="AX465" i="13"/>
  <c r="BB580" i="13"/>
  <c r="BA580" i="13"/>
  <c r="AZ580" i="13"/>
  <c r="AX580" i="13"/>
  <c r="BB600" i="13"/>
  <c r="BA600" i="13"/>
  <c r="AZ600" i="13"/>
  <c r="AX600" i="13"/>
  <c r="BA643" i="13"/>
  <c r="BB643" i="13"/>
  <c r="AZ472" i="13"/>
  <c r="AX472" i="13"/>
  <c r="BB674" i="13"/>
  <c r="BA674" i="13"/>
  <c r="AZ674" i="13"/>
  <c r="AX674" i="13"/>
  <c r="BA620" i="13"/>
  <c r="AZ620" i="13"/>
  <c r="AX620" i="13"/>
  <c r="BB620" i="13"/>
  <c r="AZ410" i="13"/>
  <c r="AX410" i="13"/>
  <c r="BA644" i="13"/>
  <c r="BB644" i="13"/>
  <c r="BB696" i="13"/>
  <c r="BA696" i="13"/>
  <c r="AZ696" i="13"/>
  <c r="AX696" i="13"/>
  <c r="BA716" i="13"/>
  <c r="BB716" i="13"/>
  <c r="BB788" i="13"/>
  <c r="BA788" i="13"/>
  <c r="AZ788" i="13"/>
  <c r="AX788" i="13"/>
  <c r="BA840" i="13"/>
  <c r="BB840" i="13"/>
  <c r="BA710" i="13"/>
  <c r="BB710" i="13"/>
  <c r="BA771" i="13"/>
  <c r="BB771" i="13"/>
  <c r="BA824" i="13"/>
  <c r="BB824" i="13"/>
  <c r="BB752" i="13"/>
  <c r="BA752" i="13"/>
  <c r="AZ752" i="13"/>
  <c r="AX752" i="13"/>
  <c r="AZ514" i="13"/>
  <c r="AX514" i="13"/>
  <c r="BB731" i="13"/>
  <c r="BA731" i="13"/>
  <c r="AZ731" i="13"/>
  <c r="AX731" i="13"/>
  <c r="AC206" i="6"/>
  <c r="AD206" i="6"/>
  <c r="AB206" i="6"/>
  <c r="AB217" i="6"/>
  <c r="AA217" i="6"/>
  <c r="AD217" i="6"/>
  <c r="AC217" i="6"/>
  <c r="AC208" i="6"/>
  <c r="AD208" i="6"/>
  <c r="AB208" i="6"/>
  <c r="AA208" i="6"/>
  <c r="AT26" i="12"/>
  <c r="AS26" i="12"/>
  <c r="AR26" i="12"/>
  <c r="AQ26" i="12"/>
  <c r="AP26" i="12"/>
  <c r="AO26" i="12"/>
  <c r="AN26" i="12"/>
  <c r="AM26" i="12"/>
  <c r="AL26" i="12"/>
  <c r="AD312" i="6"/>
  <c r="AB312" i="6"/>
  <c r="AC312" i="6"/>
  <c r="AJ71" i="18"/>
  <c r="AH71" i="18" s="1"/>
  <c r="AK71" i="18"/>
  <c r="BA35" i="14"/>
  <c r="BB35" i="14"/>
  <c r="BA44" i="14"/>
  <c r="BB44" i="14"/>
  <c r="AI62" i="14"/>
  <c r="AJ62" i="14"/>
  <c r="AK62" i="14"/>
  <c r="AI92" i="14"/>
  <c r="AJ92" i="14"/>
  <c r="AK92" i="14"/>
  <c r="AJ103" i="14"/>
  <c r="AK103" i="14"/>
  <c r="AI103" i="14"/>
  <c r="AH103" i="14"/>
  <c r="AJ119" i="14"/>
  <c r="AI119" i="14"/>
  <c r="AK119" i="14"/>
  <c r="AI56" i="14"/>
  <c r="AJ56" i="14"/>
  <c r="AK56" i="14"/>
  <c r="BB31" i="14"/>
  <c r="BA31" i="14"/>
  <c r="AZ31" i="14"/>
  <c r="AX31" i="14"/>
  <c r="AI54" i="14"/>
  <c r="AJ54" i="14"/>
  <c r="AK54" i="14"/>
  <c r="AI64" i="14"/>
  <c r="AJ64" i="14"/>
  <c r="AK64" i="14"/>
  <c r="AI113" i="14"/>
  <c r="AJ113" i="14"/>
  <c r="AK113" i="14"/>
  <c r="AI112" i="14"/>
  <c r="AH112" i="14"/>
  <c r="AA112" i="14"/>
  <c r="AJ112" i="14"/>
  <c r="AK112" i="14"/>
  <c r="AJ91" i="14"/>
  <c r="AK91" i="14"/>
  <c r="AI91" i="14"/>
  <c r="I22" i="10"/>
  <c r="BI41" i="10"/>
  <c r="BH41" i="10"/>
  <c r="BG41" i="10"/>
  <c r="BF41" i="10"/>
  <c r="BE41" i="10"/>
  <c r="BD41" i="10"/>
  <c r="BC41" i="10"/>
  <c r="BK41" i="10"/>
  <c r="BJ41" i="10"/>
  <c r="K120" i="10"/>
  <c r="AS129" i="10"/>
  <c r="AR129" i="10"/>
  <c r="AQ129" i="10"/>
  <c r="AP129" i="10"/>
  <c r="AO129" i="10"/>
  <c r="AN129" i="10"/>
  <c r="AM129" i="10"/>
  <c r="AL129" i="10"/>
  <c r="AT129" i="10"/>
  <c r="K135" i="10"/>
  <c r="J159" i="10"/>
  <c r="J144" i="10"/>
  <c r="AT174" i="10"/>
  <c r="AS174" i="10"/>
  <c r="AR174" i="10"/>
  <c r="AQ174" i="10"/>
  <c r="AP174" i="10"/>
  <c r="AO174" i="10"/>
  <c r="AN174" i="10"/>
  <c r="AM174" i="10"/>
  <c r="AL174" i="10"/>
  <c r="K210" i="10"/>
  <c r="BA42" i="13"/>
  <c r="BB42" i="13"/>
  <c r="AT37" i="13"/>
  <c r="AS37" i="13"/>
  <c r="AR37" i="13"/>
  <c r="AQ37" i="13"/>
  <c r="AP37" i="13"/>
  <c r="AO37" i="13"/>
  <c r="AN37" i="13"/>
  <c r="AM37" i="13"/>
  <c r="AL37" i="13"/>
  <c r="AA77" i="13"/>
  <c r="AE77" i="13"/>
  <c r="AT95" i="13"/>
  <c r="AS95" i="13"/>
  <c r="AR95" i="13"/>
  <c r="AQ95" i="13"/>
  <c r="AP95" i="13"/>
  <c r="AO95" i="13"/>
  <c r="AN95" i="13"/>
  <c r="AM95" i="13"/>
  <c r="AL95" i="13"/>
  <c r="R74" i="1"/>
  <c r="I51" i="1"/>
  <c r="U32" i="1"/>
  <c r="R39" i="1"/>
  <c r="I82" i="1"/>
  <c r="U78" i="1"/>
  <c r="I78" i="1"/>
  <c r="J148" i="1"/>
  <c r="R138" i="1"/>
  <c r="T138" i="1" s="1"/>
  <c r="AH45" i="10"/>
  <c r="AH43" i="10"/>
  <c r="U142" i="1"/>
  <c r="J142" i="1"/>
  <c r="I24" i="10"/>
  <c r="BK21" i="10"/>
  <c r="BJ21" i="10"/>
  <c r="BI21" i="10"/>
  <c r="BH21" i="10"/>
  <c r="BG21" i="10"/>
  <c r="BF21" i="10"/>
  <c r="BE21" i="10"/>
  <c r="BD21" i="10"/>
  <c r="BC21" i="10"/>
  <c r="AT36" i="10"/>
  <c r="AS36" i="10"/>
  <c r="AR36" i="10"/>
  <c r="AQ36" i="10"/>
  <c r="AP36" i="10"/>
  <c r="AO36" i="10"/>
  <c r="AN36" i="10"/>
  <c r="AM36" i="10"/>
  <c r="AL36" i="10"/>
  <c r="BK35" i="10"/>
  <c r="BJ35" i="10"/>
  <c r="BI35" i="10"/>
  <c r="BH35" i="10"/>
  <c r="BG35" i="10"/>
  <c r="BF35" i="10"/>
  <c r="BE35" i="10"/>
  <c r="BD35" i="10"/>
  <c r="BC35" i="10"/>
  <c r="BK6" i="10"/>
  <c r="BJ6" i="10"/>
  <c r="BI6" i="10"/>
  <c r="BH6" i="10"/>
  <c r="BG6" i="10"/>
  <c r="BF6" i="10"/>
  <c r="BE6" i="10"/>
  <c r="BD6" i="10"/>
  <c r="BC6" i="10"/>
  <c r="BK3" i="10"/>
  <c r="BJ3" i="10"/>
  <c r="BI3" i="10"/>
  <c r="BH3" i="10"/>
  <c r="BG3" i="10"/>
  <c r="BF3" i="10"/>
  <c r="BE3" i="10"/>
  <c r="BD3" i="10"/>
  <c r="BC3" i="10"/>
  <c r="AS42" i="10"/>
  <c r="AR42" i="10"/>
  <c r="AQ42" i="10"/>
  <c r="AP42" i="10"/>
  <c r="AO42" i="10"/>
  <c r="AN42" i="10"/>
  <c r="AM42" i="10"/>
  <c r="AL42" i="10"/>
  <c r="AT42" i="10"/>
  <c r="AA31" i="10"/>
  <c r="AE31" i="10"/>
  <c r="I28" i="10"/>
  <c r="R176" i="1"/>
  <c r="T176" i="1" s="1"/>
  <c r="AA40" i="10"/>
  <c r="I65" i="10"/>
  <c r="I68" i="10"/>
  <c r="AQ77" i="10"/>
  <c r="AP77" i="10"/>
  <c r="AO77" i="10"/>
  <c r="AN77" i="10"/>
  <c r="AM77" i="10"/>
  <c r="AL77" i="10"/>
  <c r="AR77" i="10"/>
  <c r="AT77" i="10"/>
  <c r="AS77" i="10"/>
  <c r="AT54" i="10"/>
  <c r="AS54" i="10"/>
  <c r="AR54" i="10"/>
  <c r="AQ54" i="10"/>
  <c r="AP54" i="10"/>
  <c r="AO54" i="10"/>
  <c r="AN54" i="10"/>
  <c r="AM54" i="10"/>
  <c r="AL54" i="10"/>
  <c r="AT83" i="10"/>
  <c r="AS83" i="10"/>
  <c r="AR83" i="10"/>
  <c r="AQ83" i="10"/>
  <c r="AP83" i="10"/>
  <c r="AO83" i="10"/>
  <c r="AN83" i="10"/>
  <c r="AM83" i="10"/>
  <c r="AL83" i="10"/>
  <c r="AT62" i="10"/>
  <c r="AS62" i="10"/>
  <c r="AR62" i="10"/>
  <c r="AQ62" i="10"/>
  <c r="AP62" i="10"/>
  <c r="AO62" i="10"/>
  <c r="AN62" i="10"/>
  <c r="AM62" i="10"/>
  <c r="AL62" i="10"/>
  <c r="AT90" i="10"/>
  <c r="AS90" i="10"/>
  <c r="AR90" i="10"/>
  <c r="AQ90" i="10"/>
  <c r="AP90" i="10"/>
  <c r="AO90" i="10"/>
  <c r="AN90" i="10"/>
  <c r="AM90" i="10"/>
  <c r="AL90" i="10"/>
  <c r="K102" i="10"/>
  <c r="AS73" i="10"/>
  <c r="AR73" i="10"/>
  <c r="AQ73" i="10"/>
  <c r="AP73" i="10"/>
  <c r="AO73" i="10"/>
  <c r="AN73" i="10"/>
  <c r="AM73" i="10"/>
  <c r="AL73" i="10"/>
  <c r="AT73" i="10"/>
  <c r="J97" i="10"/>
  <c r="K117" i="10"/>
  <c r="AT93" i="10"/>
  <c r="AS93" i="10"/>
  <c r="AR93" i="10"/>
  <c r="AQ93" i="10"/>
  <c r="AP93" i="10"/>
  <c r="AO93" i="10"/>
  <c r="AN93" i="10"/>
  <c r="AM93" i="10"/>
  <c r="AL93" i="10"/>
  <c r="AT114" i="10"/>
  <c r="AS114" i="10"/>
  <c r="AR114" i="10"/>
  <c r="AQ114" i="10"/>
  <c r="AP114" i="10"/>
  <c r="AO114" i="10"/>
  <c r="AN114" i="10"/>
  <c r="AM114" i="10"/>
  <c r="AL114" i="10"/>
  <c r="AT128" i="10"/>
  <c r="AS128" i="10"/>
  <c r="AR128" i="10"/>
  <c r="AQ128" i="10"/>
  <c r="AP128" i="10"/>
  <c r="AO128" i="10"/>
  <c r="AN128" i="10"/>
  <c r="AM128" i="10"/>
  <c r="AL128" i="10"/>
  <c r="AS120" i="10"/>
  <c r="AR120" i="10"/>
  <c r="AQ120" i="10"/>
  <c r="AP120" i="10"/>
  <c r="AO120" i="10"/>
  <c r="AN120" i="10"/>
  <c r="AM120" i="10"/>
  <c r="AL120" i="10"/>
  <c r="AT120" i="10"/>
  <c r="K130" i="10"/>
  <c r="AS164" i="10"/>
  <c r="AR164" i="10"/>
  <c r="AQ164" i="10"/>
  <c r="AP164" i="10"/>
  <c r="AO164" i="10"/>
  <c r="AN164" i="10"/>
  <c r="AM164" i="10"/>
  <c r="AL164" i="10"/>
  <c r="AT164" i="10"/>
  <c r="K138" i="10"/>
  <c r="AS126" i="10"/>
  <c r="AR126" i="10"/>
  <c r="AQ126" i="10"/>
  <c r="AP126" i="10"/>
  <c r="AO126" i="10"/>
  <c r="AN126" i="10"/>
  <c r="AM126" i="10"/>
  <c r="AL126" i="10"/>
  <c r="AT126" i="10"/>
  <c r="AT135" i="10"/>
  <c r="AS135" i="10"/>
  <c r="AR135" i="10"/>
  <c r="AQ135" i="10"/>
  <c r="AP135" i="10"/>
  <c r="AO135" i="10"/>
  <c r="AN135" i="10"/>
  <c r="AM135" i="10"/>
  <c r="AL135" i="10"/>
  <c r="AE161" i="10"/>
  <c r="Y161" i="10"/>
  <c r="AB161" i="10"/>
  <c r="K161" i="10"/>
  <c r="J168" i="10"/>
  <c r="AT175" i="10"/>
  <c r="AS175" i="10"/>
  <c r="AR175" i="10"/>
  <c r="AQ175" i="10"/>
  <c r="AP175" i="10"/>
  <c r="AO175" i="10"/>
  <c r="AN175" i="10"/>
  <c r="AM175" i="10"/>
  <c r="AL175" i="10"/>
  <c r="K171" i="10"/>
  <c r="AT176" i="10"/>
  <c r="AS176" i="10"/>
  <c r="AR176" i="10"/>
  <c r="AQ176" i="10"/>
  <c r="AP176" i="10"/>
  <c r="AO176" i="10"/>
  <c r="AN176" i="10"/>
  <c r="AM176" i="10"/>
  <c r="AL176" i="10"/>
  <c r="K172" i="10"/>
  <c r="K180" i="10"/>
  <c r="AT177" i="10"/>
  <c r="AS177" i="10"/>
  <c r="AR177" i="10"/>
  <c r="AQ177" i="10"/>
  <c r="AP177" i="10"/>
  <c r="AO177" i="10"/>
  <c r="AN177" i="10"/>
  <c r="AM177" i="10"/>
  <c r="AL177" i="10"/>
  <c r="K187" i="10"/>
  <c r="K196" i="10"/>
  <c r="AS206" i="10"/>
  <c r="AR206" i="10"/>
  <c r="AQ206" i="10"/>
  <c r="AP206" i="10"/>
  <c r="AO206" i="10"/>
  <c r="AN206" i="10"/>
  <c r="AM206" i="10"/>
  <c r="AL206" i="10"/>
  <c r="AT206" i="10"/>
  <c r="K208" i="10"/>
  <c r="AE208" i="10"/>
  <c r="Y208" i="10"/>
  <c r="AB208" i="10"/>
  <c r="AS210" i="10"/>
  <c r="AR210" i="10"/>
  <c r="AQ210" i="10"/>
  <c r="AP210" i="10"/>
  <c r="AO210" i="10"/>
  <c r="AN210" i="10"/>
  <c r="AM210" i="10"/>
  <c r="AL210" i="10"/>
  <c r="AT210" i="10"/>
  <c r="AT29" i="13"/>
  <c r="AS29" i="13"/>
  <c r="AR29" i="13"/>
  <c r="AQ29" i="13"/>
  <c r="AP29" i="13"/>
  <c r="AO29" i="13"/>
  <c r="AN29" i="13"/>
  <c r="AM29" i="13"/>
  <c r="AL29" i="13"/>
  <c r="K182" i="10"/>
  <c r="B182" i="10"/>
  <c r="BK14" i="13"/>
  <c r="BJ14" i="13"/>
  <c r="BI14" i="13"/>
  <c r="BH14" i="13"/>
  <c r="BG14" i="13"/>
  <c r="BF14" i="13"/>
  <c r="BE14" i="13"/>
  <c r="BD14" i="13"/>
  <c r="BC14" i="13"/>
  <c r="AT59" i="13"/>
  <c r="AS59" i="13"/>
  <c r="AR59" i="13"/>
  <c r="AQ59" i="13"/>
  <c r="AP59" i="13"/>
  <c r="AO59" i="13"/>
  <c r="AN59" i="13"/>
  <c r="AM59" i="13"/>
  <c r="AL59" i="13"/>
  <c r="I22" i="13"/>
  <c r="AT60" i="13"/>
  <c r="AS60" i="13"/>
  <c r="AR60" i="13"/>
  <c r="AQ60" i="13"/>
  <c r="AP60" i="13"/>
  <c r="AO60" i="13"/>
  <c r="AN60" i="13"/>
  <c r="AM60" i="13"/>
  <c r="AL60" i="13"/>
  <c r="AS67" i="13"/>
  <c r="AR67" i="13"/>
  <c r="AQ67" i="13"/>
  <c r="AP67" i="13"/>
  <c r="AO67" i="13"/>
  <c r="AN67" i="13"/>
  <c r="AM67" i="13"/>
  <c r="AL67" i="13"/>
  <c r="AT67" i="13"/>
  <c r="AT70" i="13"/>
  <c r="AS70" i="13"/>
  <c r="AR70" i="13"/>
  <c r="AQ70" i="13"/>
  <c r="AP70" i="13"/>
  <c r="AO70" i="13"/>
  <c r="AN70" i="13"/>
  <c r="AM70" i="13"/>
  <c r="AL70" i="13"/>
  <c r="I46" i="13"/>
  <c r="I64" i="13"/>
  <c r="K84" i="13"/>
  <c r="AT100" i="13"/>
  <c r="AS100" i="13"/>
  <c r="AR100" i="13"/>
  <c r="AQ100" i="13"/>
  <c r="AP100" i="13"/>
  <c r="AO100" i="13"/>
  <c r="AN100" i="13"/>
  <c r="AM100" i="13"/>
  <c r="AL100" i="13"/>
  <c r="AT141" i="13"/>
  <c r="AS141" i="13"/>
  <c r="AR141" i="13"/>
  <c r="AQ141" i="13"/>
  <c r="AP141" i="13"/>
  <c r="AO141" i="13"/>
  <c r="AN141" i="13"/>
  <c r="AM141" i="13"/>
  <c r="AL141" i="13"/>
  <c r="AT94" i="13"/>
  <c r="AS94" i="13"/>
  <c r="AR94" i="13"/>
  <c r="AQ94" i="13"/>
  <c r="AP94" i="13"/>
  <c r="AO94" i="13"/>
  <c r="AN94" i="13"/>
  <c r="AM94" i="13"/>
  <c r="AL94" i="13"/>
  <c r="AT124" i="13"/>
  <c r="AS124" i="13"/>
  <c r="AR124" i="13"/>
  <c r="AQ124" i="13"/>
  <c r="AP124" i="13"/>
  <c r="AO124" i="13"/>
  <c r="AN124" i="13"/>
  <c r="AM124" i="13"/>
  <c r="AL124" i="13"/>
  <c r="AT106" i="13"/>
  <c r="AS106" i="13"/>
  <c r="AR106" i="13"/>
  <c r="AQ106" i="13"/>
  <c r="AP106" i="13"/>
  <c r="AO106" i="13"/>
  <c r="AN106" i="13"/>
  <c r="AM106" i="13"/>
  <c r="AL106" i="13"/>
  <c r="K178" i="13"/>
  <c r="B178" i="13"/>
  <c r="BA127" i="13"/>
  <c r="BB127" i="13"/>
  <c r="K113" i="13"/>
  <c r="J127" i="13"/>
  <c r="K164" i="13"/>
  <c r="J159" i="13"/>
  <c r="AT155" i="13"/>
  <c r="AS155" i="13"/>
  <c r="AR155" i="13"/>
  <c r="AQ155" i="13"/>
  <c r="AP155" i="13"/>
  <c r="AO155" i="13"/>
  <c r="AN155" i="13"/>
  <c r="AM155" i="13"/>
  <c r="AL155" i="13"/>
  <c r="AT175" i="13"/>
  <c r="AS175" i="13"/>
  <c r="AR175" i="13"/>
  <c r="AQ175" i="13"/>
  <c r="AP175" i="13"/>
  <c r="AO175" i="13"/>
  <c r="AN175" i="13"/>
  <c r="AM175" i="13"/>
  <c r="AL175" i="13"/>
  <c r="AZ182" i="13"/>
  <c r="AX182" i="13"/>
  <c r="AZ155" i="13"/>
  <c r="AX155" i="13"/>
  <c r="BA282" i="13"/>
  <c r="BB282" i="13"/>
  <c r="BA330" i="13"/>
  <c r="BB330" i="13"/>
  <c r="AZ245" i="13"/>
  <c r="AX245" i="13"/>
  <c r="BA469" i="13"/>
  <c r="BB469" i="13"/>
  <c r="BA501" i="13"/>
  <c r="AZ501" i="13"/>
  <c r="AX501" i="13"/>
  <c r="BB501" i="13"/>
  <c r="BA541" i="13"/>
  <c r="BB541" i="13"/>
  <c r="AZ450" i="13"/>
  <c r="AX450" i="13"/>
  <c r="BB698" i="13"/>
  <c r="BA698" i="13"/>
  <c r="AZ698" i="13"/>
  <c r="AX698" i="13"/>
  <c r="BA607" i="13"/>
  <c r="BB607" i="13"/>
  <c r="BA671" i="13"/>
  <c r="BB671" i="13"/>
  <c r="AZ673" i="13"/>
  <c r="AX673" i="13"/>
  <c r="BA750" i="13"/>
  <c r="AZ750" i="13"/>
  <c r="AX750" i="13"/>
  <c r="BB750" i="13"/>
  <c r="BA728" i="13"/>
  <c r="BB728" i="13"/>
  <c r="BA792" i="13"/>
  <c r="AZ792" i="13"/>
  <c r="AX792" i="13"/>
  <c r="BB792" i="13"/>
  <c r="BA811" i="13"/>
  <c r="BB811" i="13"/>
  <c r="BA848" i="13"/>
  <c r="AZ848" i="13"/>
  <c r="AX848" i="13"/>
  <c r="BB848" i="13"/>
  <c r="BA744" i="13"/>
  <c r="BB744" i="13"/>
  <c r="BA656" i="13"/>
  <c r="AZ656" i="13"/>
  <c r="AX656" i="13"/>
  <c r="BB656" i="13"/>
  <c r="BA841" i="13"/>
  <c r="BB841" i="13"/>
  <c r="BA757" i="13"/>
  <c r="AZ757" i="13"/>
  <c r="AX757" i="13"/>
  <c r="BB757" i="13"/>
  <c r="AB207" i="6"/>
  <c r="AD207" i="6"/>
  <c r="AC207" i="6"/>
  <c r="AB219" i="6"/>
  <c r="AD219" i="6"/>
  <c r="AC219" i="6"/>
  <c r="AC290" i="6"/>
  <c r="AD290" i="6"/>
  <c r="AB290" i="6"/>
  <c r="AB317" i="6"/>
  <c r="AA317" i="6"/>
  <c r="AD317" i="6"/>
  <c r="AC317" i="6"/>
  <c r="AD320" i="6"/>
  <c r="AB320" i="6"/>
  <c r="AC320" i="6"/>
  <c r="AI21" i="14"/>
  <c r="AJ21" i="14"/>
  <c r="AK21" i="14"/>
  <c r="AI36" i="14"/>
  <c r="AJ36" i="14"/>
  <c r="AK36" i="14"/>
  <c r="BA62" i="14"/>
  <c r="BB62" i="14"/>
  <c r="AI81" i="14"/>
  <c r="AJ81" i="14"/>
  <c r="AK81" i="14"/>
  <c r="AI93" i="14"/>
  <c r="AJ93" i="14"/>
  <c r="AK93" i="14"/>
  <c r="AI104" i="14"/>
  <c r="AJ104" i="14"/>
  <c r="AK104" i="14"/>
  <c r="AI121" i="14"/>
  <c r="AH121" i="14"/>
  <c r="AB121" i="14"/>
  <c r="AJ121" i="14"/>
  <c r="AK121" i="14"/>
  <c r="BB20" i="14"/>
  <c r="BA20" i="14"/>
  <c r="AZ20" i="14"/>
  <c r="AX20" i="14"/>
  <c r="BA39" i="14"/>
  <c r="BB39" i="14"/>
  <c r="AI60" i="14"/>
  <c r="AJ60" i="14"/>
  <c r="AK60" i="14"/>
  <c r="BA33" i="14"/>
  <c r="BB33" i="14"/>
  <c r="BA55" i="14"/>
  <c r="AZ55" i="14"/>
  <c r="AX55" i="14"/>
  <c r="BB55" i="14"/>
  <c r="BA70" i="14"/>
  <c r="BB70" i="14"/>
  <c r="AA27" i="14"/>
  <c r="BA65" i="14"/>
  <c r="AZ65" i="14"/>
  <c r="AX65" i="14"/>
  <c r="BB65" i="14"/>
  <c r="AI89" i="14"/>
  <c r="AJ89" i="14"/>
  <c r="AK89" i="14"/>
  <c r="AI94" i="14"/>
  <c r="AJ94" i="14"/>
  <c r="AK94" i="14"/>
  <c r="BA51" i="14"/>
  <c r="AZ51" i="14"/>
  <c r="AX51" i="14"/>
  <c r="BB51" i="14"/>
  <c r="AJ115" i="14"/>
  <c r="AI115" i="14"/>
  <c r="AH115" i="14"/>
  <c r="AK115" i="14"/>
  <c r="U74" i="1"/>
  <c r="I74" i="1"/>
  <c r="BJ39" i="10"/>
  <c r="BI39" i="10"/>
  <c r="BH39" i="10"/>
  <c r="BG39" i="10"/>
  <c r="BF39" i="10"/>
  <c r="BE39" i="10"/>
  <c r="BD39" i="10"/>
  <c r="BC39" i="10"/>
  <c r="BK39" i="10"/>
  <c r="AT23" i="10"/>
  <c r="AS23" i="10"/>
  <c r="AR23" i="10"/>
  <c r="AQ23" i="10"/>
  <c r="AP23" i="10"/>
  <c r="AO23" i="10"/>
  <c r="AN23" i="10"/>
  <c r="AM23" i="10"/>
  <c r="AL23" i="10"/>
  <c r="AT75" i="10"/>
  <c r="AS75" i="10"/>
  <c r="AR75" i="10"/>
  <c r="AQ75" i="10"/>
  <c r="AP75" i="10"/>
  <c r="AO75" i="10"/>
  <c r="AN75" i="10"/>
  <c r="AM75" i="10"/>
  <c r="AL75" i="10"/>
  <c r="AT87" i="10"/>
  <c r="AS87" i="10"/>
  <c r="AR87" i="10"/>
  <c r="AQ87" i="10"/>
  <c r="AP87" i="10"/>
  <c r="AO87" i="10"/>
  <c r="AN87" i="10"/>
  <c r="AM87" i="10"/>
  <c r="AL87" i="10"/>
  <c r="AT132" i="10"/>
  <c r="AS132" i="10"/>
  <c r="AR132" i="10"/>
  <c r="AQ132" i="10"/>
  <c r="AP132" i="10"/>
  <c r="AO132" i="10"/>
  <c r="AN132" i="10"/>
  <c r="AM132" i="10"/>
  <c r="AL132" i="10"/>
  <c r="I65" i="1"/>
  <c r="J127" i="1"/>
  <c r="BK31" i="10"/>
  <c r="BJ31" i="10"/>
  <c r="BI31" i="10"/>
  <c r="BH31" i="10"/>
  <c r="BG31" i="10"/>
  <c r="BF31" i="10"/>
  <c r="BE31" i="10"/>
  <c r="BD31" i="10"/>
  <c r="BC31" i="10"/>
  <c r="AT32" i="10"/>
  <c r="AS32" i="10"/>
  <c r="AR32" i="10"/>
  <c r="AQ32" i="10"/>
  <c r="AP32" i="10"/>
  <c r="AO32" i="10"/>
  <c r="AN32" i="10"/>
  <c r="AM32" i="10"/>
  <c r="AL32" i="10"/>
  <c r="BK13" i="10"/>
  <c r="BJ13" i="10"/>
  <c r="BI13" i="10"/>
  <c r="BH13" i="10"/>
  <c r="BG13" i="10"/>
  <c r="BF13" i="10"/>
  <c r="BE13" i="10"/>
  <c r="BD13" i="10"/>
  <c r="BC13" i="10"/>
  <c r="BJ44" i="10"/>
  <c r="BI44" i="10"/>
  <c r="BH44" i="10"/>
  <c r="BG44" i="10"/>
  <c r="BF44" i="10"/>
  <c r="BE44" i="10"/>
  <c r="BD44" i="10"/>
  <c r="BC44" i="10"/>
  <c r="BK44" i="10"/>
  <c r="K176" i="1"/>
  <c r="U176" i="1"/>
  <c r="AS38" i="10"/>
  <c r="AR38" i="10"/>
  <c r="AQ38" i="10"/>
  <c r="AP38" i="10"/>
  <c r="AO38" i="10"/>
  <c r="AN38" i="10"/>
  <c r="AM38" i="10"/>
  <c r="AL38" i="10"/>
  <c r="AT38" i="10"/>
  <c r="AS58" i="10"/>
  <c r="AR58" i="10"/>
  <c r="AQ58" i="10"/>
  <c r="AP58" i="10"/>
  <c r="AO58" i="10"/>
  <c r="AN58" i="10"/>
  <c r="AM58" i="10"/>
  <c r="AL58" i="10"/>
  <c r="AT58" i="10"/>
  <c r="AT65" i="10"/>
  <c r="AS65" i="10"/>
  <c r="AR65" i="10"/>
  <c r="AQ65" i="10"/>
  <c r="AP65" i="10"/>
  <c r="AO65" i="10"/>
  <c r="AN65" i="10"/>
  <c r="AM65" i="10"/>
  <c r="AL65" i="10"/>
  <c r="I77" i="10"/>
  <c r="W70" i="10"/>
  <c r="AB70" i="10"/>
  <c r="I70" i="10"/>
  <c r="AE70" i="10"/>
  <c r="AT60" i="10"/>
  <c r="AS60" i="10"/>
  <c r="AR60" i="10"/>
  <c r="AQ60" i="10"/>
  <c r="AP60" i="10"/>
  <c r="AO60" i="10"/>
  <c r="AN60" i="10"/>
  <c r="AM60" i="10"/>
  <c r="AL60" i="10"/>
  <c r="AT53" i="10"/>
  <c r="AS53" i="10"/>
  <c r="AR53" i="10"/>
  <c r="AQ53" i="10"/>
  <c r="AP53" i="10"/>
  <c r="AO53" i="10"/>
  <c r="AN53" i="10"/>
  <c r="AM53" i="10"/>
  <c r="AL53" i="10"/>
  <c r="AT81" i="10"/>
  <c r="AS81" i="10"/>
  <c r="AR81" i="10"/>
  <c r="AQ81" i="10"/>
  <c r="AP81" i="10"/>
  <c r="AO81" i="10"/>
  <c r="AN81" i="10"/>
  <c r="AM81" i="10"/>
  <c r="AL81" i="10"/>
  <c r="AT99" i="10"/>
  <c r="AS99" i="10"/>
  <c r="AR99" i="10"/>
  <c r="AQ99" i="10"/>
  <c r="AP99" i="10"/>
  <c r="AO99" i="10"/>
  <c r="AN99" i="10"/>
  <c r="AM99" i="10"/>
  <c r="AL99" i="10"/>
  <c r="BA90" i="10"/>
  <c r="AZ90" i="10"/>
  <c r="AX90" i="10"/>
  <c r="BB90" i="10"/>
  <c r="AS67" i="10"/>
  <c r="AR67" i="10"/>
  <c r="AQ67" i="10"/>
  <c r="AP67" i="10"/>
  <c r="AO67" i="10"/>
  <c r="AN67" i="10"/>
  <c r="AM67" i="10"/>
  <c r="AL67" i="10"/>
  <c r="AT67" i="10"/>
  <c r="J73" i="10"/>
  <c r="AT95" i="10"/>
  <c r="AS95" i="10"/>
  <c r="AR95" i="10"/>
  <c r="AQ95" i="10"/>
  <c r="AP95" i="10"/>
  <c r="AO95" i="10"/>
  <c r="AN95" i="10"/>
  <c r="AM95" i="10"/>
  <c r="AL95" i="10"/>
  <c r="BB114" i="10"/>
  <c r="BA114" i="10"/>
  <c r="AZ114" i="10"/>
  <c r="AX114" i="10"/>
  <c r="AT117" i="10"/>
  <c r="AS117" i="10"/>
  <c r="AR117" i="10"/>
  <c r="AQ117" i="10"/>
  <c r="AP117" i="10"/>
  <c r="AO117" i="10"/>
  <c r="AN117" i="10"/>
  <c r="AM117" i="10"/>
  <c r="AL117" i="10"/>
  <c r="K124" i="10"/>
  <c r="J109" i="10"/>
  <c r="AA119" i="10"/>
  <c r="J106" i="10"/>
  <c r="K110" i="10"/>
  <c r="AT138" i="10"/>
  <c r="AS138" i="10"/>
  <c r="AR138" i="10"/>
  <c r="AQ138" i="10"/>
  <c r="AP138" i="10"/>
  <c r="AO138" i="10"/>
  <c r="AN138" i="10"/>
  <c r="AM138" i="10"/>
  <c r="AL138" i="10"/>
  <c r="J126" i="10"/>
  <c r="AT167" i="10"/>
  <c r="AS167" i="10"/>
  <c r="AR167" i="10"/>
  <c r="AQ167" i="10"/>
  <c r="AP167" i="10"/>
  <c r="AO167" i="10"/>
  <c r="AN167" i="10"/>
  <c r="AM167" i="10"/>
  <c r="AL167" i="10"/>
  <c r="AB162" i="10"/>
  <c r="AE162" i="10"/>
  <c r="Y162" i="10"/>
  <c r="J162" i="10"/>
  <c r="AT168" i="10"/>
  <c r="AS168" i="10"/>
  <c r="AR168" i="10"/>
  <c r="AQ168" i="10"/>
  <c r="AP168" i="10"/>
  <c r="AO168" i="10"/>
  <c r="AN168" i="10"/>
  <c r="AM168" i="10"/>
  <c r="AL168" i="10"/>
  <c r="J175" i="10"/>
  <c r="BK7" i="13"/>
  <c r="BJ7" i="13"/>
  <c r="BI7" i="13"/>
  <c r="BH7" i="13"/>
  <c r="BG7" i="13"/>
  <c r="BF7" i="13"/>
  <c r="BE7" i="13"/>
  <c r="BD7" i="13"/>
  <c r="BC7" i="13"/>
  <c r="AS171" i="10"/>
  <c r="AR171" i="10"/>
  <c r="AQ171" i="10"/>
  <c r="AP171" i="10"/>
  <c r="AO171" i="10"/>
  <c r="AN171" i="10"/>
  <c r="AM171" i="10"/>
  <c r="AL171" i="10"/>
  <c r="AT171" i="10"/>
  <c r="AT172" i="10"/>
  <c r="AS172" i="10"/>
  <c r="AR172" i="10"/>
  <c r="AQ172" i="10"/>
  <c r="AP172" i="10"/>
  <c r="AO172" i="10"/>
  <c r="AN172" i="10"/>
  <c r="AM172" i="10"/>
  <c r="AL172" i="10"/>
  <c r="AT180" i="10"/>
  <c r="AS180" i="10"/>
  <c r="AR180" i="10"/>
  <c r="AQ180" i="10"/>
  <c r="AP180" i="10"/>
  <c r="AO180" i="10"/>
  <c r="AN180" i="10"/>
  <c r="AM180" i="10"/>
  <c r="AL180" i="10"/>
  <c r="BJ21" i="13"/>
  <c r="BI21" i="13"/>
  <c r="BH21" i="13"/>
  <c r="BG21" i="13"/>
  <c r="BF21" i="13"/>
  <c r="BE21" i="13"/>
  <c r="BD21" i="13"/>
  <c r="BC21" i="13"/>
  <c r="BK21" i="13"/>
  <c r="J155" i="10"/>
  <c r="AT187" i="10"/>
  <c r="AS187" i="10"/>
  <c r="AR187" i="10"/>
  <c r="AQ187" i="10"/>
  <c r="AP187" i="10"/>
  <c r="AO187" i="10"/>
  <c r="AN187" i="10"/>
  <c r="AM187" i="10"/>
  <c r="AL187" i="10"/>
  <c r="AT196" i="10"/>
  <c r="AS196" i="10"/>
  <c r="AR196" i="10"/>
  <c r="AQ196" i="10"/>
  <c r="AP196" i="10"/>
  <c r="AO196" i="10"/>
  <c r="AN196" i="10"/>
  <c r="AM196" i="10"/>
  <c r="AL196" i="10"/>
  <c r="K206" i="10"/>
  <c r="AT197" i="10"/>
  <c r="AS197" i="10"/>
  <c r="AR197" i="10"/>
  <c r="AQ197" i="10"/>
  <c r="AP197" i="10"/>
  <c r="AO197" i="10"/>
  <c r="AN197" i="10"/>
  <c r="AM197" i="10"/>
  <c r="AL197" i="10"/>
  <c r="AK24" i="13"/>
  <c r="AI24" i="13"/>
  <c r="AH24" i="13"/>
  <c r="AJ24" i="13"/>
  <c r="AT182" i="10"/>
  <c r="AS182" i="10"/>
  <c r="AR182" i="10"/>
  <c r="AQ182" i="10"/>
  <c r="AP182" i="10"/>
  <c r="AO182" i="10"/>
  <c r="AN182" i="10"/>
  <c r="AM182" i="10"/>
  <c r="AL182" i="10"/>
  <c r="BK45" i="13"/>
  <c r="BJ45" i="13"/>
  <c r="BI45" i="13"/>
  <c r="BH45" i="13"/>
  <c r="BG45" i="13"/>
  <c r="BF45" i="13"/>
  <c r="BE45" i="13"/>
  <c r="BD45" i="13"/>
  <c r="BC45" i="13"/>
  <c r="AR186" i="10"/>
  <c r="AT186" i="10"/>
  <c r="AQ186" i="10"/>
  <c r="AP186" i="10"/>
  <c r="AO186" i="10"/>
  <c r="AN186" i="10"/>
  <c r="AM186" i="10"/>
  <c r="AL186" i="10"/>
  <c r="AS186" i="10"/>
  <c r="AT39" i="13"/>
  <c r="AS39" i="13"/>
  <c r="AR39" i="13"/>
  <c r="AQ39" i="13"/>
  <c r="AP39" i="13"/>
  <c r="AO39" i="13"/>
  <c r="AN39" i="13"/>
  <c r="AM39" i="13"/>
  <c r="AL39" i="13"/>
  <c r="AT21" i="13"/>
  <c r="AS21" i="13"/>
  <c r="AR21" i="13"/>
  <c r="AQ21" i="13"/>
  <c r="AP21" i="13"/>
  <c r="AO21" i="13"/>
  <c r="AN21" i="13"/>
  <c r="AM21" i="13"/>
  <c r="AL21" i="13"/>
  <c r="I36" i="13"/>
  <c r="I56" i="13"/>
  <c r="BA65" i="13"/>
  <c r="AZ65" i="13"/>
  <c r="AX65" i="13"/>
  <c r="BB65" i="13"/>
  <c r="BA73" i="13"/>
  <c r="BB73" i="13"/>
  <c r="I78" i="13"/>
  <c r="AT84" i="13"/>
  <c r="AS84" i="13"/>
  <c r="AR84" i="13"/>
  <c r="AQ84" i="13"/>
  <c r="AP84" i="13"/>
  <c r="AO84" i="13"/>
  <c r="AN84" i="13"/>
  <c r="AM84" i="13"/>
  <c r="AL84" i="13"/>
  <c r="J92" i="13"/>
  <c r="AS117" i="13"/>
  <c r="AR117" i="13"/>
  <c r="AQ117" i="13"/>
  <c r="AP117" i="13"/>
  <c r="AO117" i="13"/>
  <c r="AN117" i="13"/>
  <c r="AM117" i="13"/>
  <c r="AL117" i="13"/>
  <c r="AT117" i="13"/>
  <c r="I82" i="13"/>
  <c r="AT132" i="13"/>
  <c r="AS132" i="13"/>
  <c r="AR132" i="13"/>
  <c r="AQ132" i="13"/>
  <c r="AP132" i="13"/>
  <c r="AO132" i="13"/>
  <c r="AN132" i="13"/>
  <c r="AM132" i="13"/>
  <c r="AL132" i="13"/>
  <c r="I80" i="13"/>
  <c r="AS98" i="13"/>
  <c r="AR98" i="13"/>
  <c r="AQ98" i="13"/>
  <c r="AP98" i="13"/>
  <c r="AO98" i="13"/>
  <c r="AN98" i="13"/>
  <c r="AM98" i="13"/>
  <c r="AL98" i="13"/>
  <c r="AT98" i="13"/>
  <c r="AA97" i="13"/>
  <c r="AE97" i="13"/>
  <c r="K86" i="13"/>
  <c r="K132" i="13"/>
  <c r="AT122" i="13"/>
  <c r="AS122" i="13"/>
  <c r="AR122" i="13"/>
  <c r="AQ122" i="13"/>
  <c r="AP122" i="13"/>
  <c r="AO122" i="13"/>
  <c r="AN122" i="13"/>
  <c r="AM122" i="13"/>
  <c r="AL122" i="13"/>
  <c r="K143" i="13"/>
  <c r="J168" i="13"/>
  <c r="K179" i="13"/>
  <c r="B179" i="13"/>
  <c r="AT114" i="13"/>
  <c r="AS114" i="13"/>
  <c r="AR114" i="13"/>
  <c r="AQ114" i="13"/>
  <c r="AP114" i="13"/>
  <c r="AO114" i="13"/>
  <c r="AN114" i="13"/>
  <c r="AM114" i="13"/>
  <c r="AL114" i="13"/>
  <c r="K139" i="13"/>
  <c r="AT164" i="13"/>
  <c r="AS164" i="13"/>
  <c r="AR164" i="13"/>
  <c r="AQ164" i="13"/>
  <c r="AP164" i="13"/>
  <c r="AO164" i="13"/>
  <c r="AN164" i="13"/>
  <c r="AM164" i="13"/>
  <c r="AL164" i="13"/>
  <c r="AA176" i="13"/>
  <c r="AE176" i="13"/>
  <c r="AT129" i="13"/>
  <c r="AS129" i="13"/>
  <c r="AR129" i="13"/>
  <c r="AQ129" i="13"/>
  <c r="AP129" i="13"/>
  <c r="AO129" i="13"/>
  <c r="AN129" i="13"/>
  <c r="AM129" i="13"/>
  <c r="AL129" i="13"/>
  <c r="AT127" i="13"/>
  <c r="AS127" i="13"/>
  <c r="AR127" i="13"/>
  <c r="AQ127" i="13"/>
  <c r="AP127" i="13"/>
  <c r="AO127" i="13"/>
  <c r="AN127" i="13"/>
  <c r="AM127" i="13"/>
  <c r="AL127" i="13"/>
  <c r="AT131" i="13"/>
  <c r="AS131" i="13"/>
  <c r="AR131" i="13"/>
  <c r="AQ131" i="13"/>
  <c r="AP131" i="13"/>
  <c r="AO131" i="13"/>
  <c r="AN131" i="13"/>
  <c r="AM131" i="13"/>
  <c r="AL131" i="13"/>
  <c r="BA170" i="13"/>
  <c r="BB170" i="13"/>
  <c r="AT159" i="13"/>
  <c r="AS159" i="13"/>
  <c r="AR159" i="13"/>
  <c r="AQ159" i="13"/>
  <c r="AP159" i="13"/>
  <c r="AO159" i="13"/>
  <c r="AN159" i="13"/>
  <c r="AM159" i="13"/>
  <c r="AL159" i="13"/>
  <c r="K163" i="13"/>
  <c r="BA179" i="13"/>
  <c r="BB179" i="13"/>
  <c r="BA243" i="13"/>
  <c r="AZ243" i="13"/>
  <c r="AX243" i="13"/>
  <c r="BB243" i="13"/>
  <c r="K174" i="13"/>
  <c r="BB257" i="13"/>
  <c r="BA257" i="13"/>
  <c r="AS147" i="13"/>
  <c r="AR147" i="13"/>
  <c r="AQ147" i="13"/>
  <c r="AP147" i="13"/>
  <c r="AO147" i="13"/>
  <c r="AN147" i="13"/>
  <c r="AM147" i="13"/>
  <c r="AL147" i="13"/>
  <c r="AT147" i="13"/>
  <c r="BA235" i="13"/>
  <c r="BB235" i="13"/>
  <c r="BA292" i="13"/>
  <c r="AZ292" i="13"/>
  <c r="AX292" i="13"/>
  <c r="BB292" i="13"/>
  <c r="BA329" i="13"/>
  <c r="BB329" i="13"/>
  <c r="BA369" i="13"/>
  <c r="AZ369" i="13"/>
  <c r="AX369" i="13"/>
  <c r="BB369" i="13"/>
  <c r="BA321" i="13"/>
  <c r="BB321" i="13"/>
  <c r="BA435" i="13"/>
  <c r="AZ435" i="13"/>
  <c r="AX435" i="13"/>
  <c r="BB435" i="13"/>
  <c r="BB457" i="13"/>
  <c r="BA457" i="13"/>
  <c r="AZ457" i="13"/>
  <c r="AX457" i="13"/>
  <c r="BA485" i="13"/>
  <c r="AZ485" i="13"/>
  <c r="AX485" i="13"/>
  <c r="BB485" i="13"/>
  <c r="BB489" i="13"/>
  <c r="BA489" i="13"/>
  <c r="AZ489" i="13"/>
  <c r="AX489" i="13"/>
  <c r="BB513" i="13"/>
  <c r="BA513" i="13"/>
  <c r="BA404" i="13"/>
  <c r="BB404" i="13"/>
  <c r="BA587" i="13"/>
  <c r="AZ587" i="13"/>
  <c r="AX587" i="13"/>
  <c r="BB587" i="13"/>
  <c r="BA627" i="13"/>
  <c r="BB627" i="13"/>
  <c r="BB610" i="13"/>
  <c r="BA610" i="13"/>
  <c r="BB650" i="13"/>
  <c r="BA650" i="13"/>
  <c r="AZ650" i="13"/>
  <c r="AX650" i="13"/>
  <c r="BA564" i="13"/>
  <c r="AZ564" i="13"/>
  <c r="AX564" i="13"/>
  <c r="BB564" i="13"/>
  <c r="BA660" i="13"/>
  <c r="BB660" i="13"/>
  <c r="BA700" i="13"/>
  <c r="AZ700" i="13"/>
  <c r="AX700" i="13"/>
  <c r="BB700" i="13"/>
  <c r="BA720" i="13"/>
  <c r="BB720" i="13"/>
  <c r="BA755" i="13"/>
  <c r="AZ755" i="13"/>
  <c r="AX755" i="13"/>
  <c r="BB755" i="13"/>
  <c r="BA793" i="13"/>
  <c r="BB793" i="13"/>
  <c r="BB852" i="13"/>
  <c r="BA852" i="13"/>
  <c r="BA713" i="13"/>
  <c r="BB713" i="13"/>
  <c r="BA845" i="13"/>
  <c r="AZ845" i="13"/>
  <c r="AX845" i="13"/>
  <c r="BB845" i="13"/>
  <c r="BA823" i="13"/>
  <c r="BB823" i="13"/>
  <c r="BA862" i="13"/>
  <c r="AZ862" i="13"/>
  <c r="AX862" i="13"/>
  <c r="BB862" i="13"/>
  <c r="G22" i="6"/>
  <c r="AB313" i="6"/>
  <c r="AA313" i="6"/>
  <c r="AD313" i="6"/>
  <c r="AC313" i="6"/>
  <c r="AC292" i="6"/>
  <c r="AD292" i="6"/>
  <c r="AB292" i="6"/>
  <c r="AB305" i="6"/>
  <c r="AD305" i="6"/>
  <c r="AC305" i="6"/>
  <c r="AD318" i="6"/>
  <c r="AB318" i="6"/>
  <c r="AC318" i="6"/>
  <c r="AC212" i="6"/>
  <c r="AD212" i="6"/>
  <c r="AB212" i="6"/>
  <c r="R38" i="9"/>
  <c r="T38" i="9"/>
  <c r="V38" i="9"/>
  <c r="AB277" i="6"/>
  <c r="AD277" i="6"/>
  <c r="AC277" i="6"/>
  <c r="BA26" i="14"/>
  <c r="AZ26" i="14"/>
  <c r="AX26" i="14"/>
  <c r="BB26" i="14"/>
  <c r="AJ66" i="14"/>
  <c r="AK66" i="14"/>
  <c r="AI66" i="14"/>
  <c r="AH66" i="14"/>
  <c r="AJ83" i="14"/>
  <c r="AK83" i="14"/>
  <c r="AI83" i="14"/>
  <c r="AH83" i="14"/>
  <c r="AJ95" i="14"/>
  <c r="AK95" i="14"/>
  <c r="AI95" i="14"/>
  <c r="AI105" i="14"/>
  <c r="AJ105" i="14"/>
  <c r="AK105" i="14"/>
  <c r="AJ124" i="14"/>
  <c r="AI124" i="14"/>
  <c r="AH124" i="14"/>
  <c r="AK124" i="14"/>
  <c r="BB16" i="14"/>
  <c r="BA16" i="14"/>
  <c r="AZ16" i="14"/>
  <c r="AX16" i="14"/>
  <c r="AI46" i="14"/>
  <c r="AJ46" i="14"/>
  <c r="AK46" i="14"/>
  <c r="AI72" i="14"/>
  <c r="AJ72" i="14"/>
  <c r="AK72" i="14"/>
  <c r="BA128" i="14"/>
  <c r="BB128" i="14"/>
  <c r="BB66" i="14"/>
  <c r="BA66" i="14"/>
  <c r="AZ66" i="14"/>
  <c r="AX66" i="14"/>
  <c r="AI77" i="14"/>
  <c r="AJ77" i="14"/>
  <c r="AK77" i="14"/>
  <c r="AI90" i="14"/>
  <c r="AH90" i="14"/>
  <c r="AJ90" i="14"/>
  <c r="AK90" i="14"/>
  <c r="AI117" i="14"/>
  <c r="AJ117" i="14"/>
  <c r="AK117" i="14"/>
  <c r="AJ122" i="14"/>
  <c r="AK122" i="14"/>
  <c r="AI122" i="14"/>
  <c r="AH122" i="14"/>
  <c r="I47" i="1"/>
  <c r="U146" i="1"/>
  <c r="J146" i="1"/>
  <c r="BK7" i="10"/>
  <c r="BJ7" i="10"/>
  <c r="BI7" i="10"/>
  <c r="BH7" i="10"/>
  <c r="BG7" i="10"/>
  <c r="BF7" i="10"/>
  <c r="BE7" i="10"/>
  <c r="BD7" i="10"/>
  <c r="BC7" i="10"/>
  <c r="I83" i="10"/>
  <c r="J90" i="10"/>
  <c r="BA111" i="10"/>
  <c r="AZ111" i="10"/>
  <c r="AX111" i="10"/>
  <c r="BB111" i="10"/>
  <c r="AT149" i="10"/>
  <c r="AS149" i="10"/>
  <c r="AR149" i="10"/>
  <c r="AQ149" i="10"/>
  <c r="AP149" i="10"/>
  <c r="AO149" i="10"/>
  <c r="AN149" i="10"/>
  <c r="AM149" i="10"/>
  <c r="AL149" i="10"/>
  <c r="I35" i="1"/>
  <c r="I64" i="1"/>
  <c r="K138" i="1"/>
  <c r="J104" i="1"/>
  <c r="K124" i="1"/>
  <c r="U173" i="1"/>
  <c r="J173" i="1"/>
  <c r="U141" i="1"/>
  <c r="J167" i="1"/>
  <c r="AT41" i="10"/>
  <c r="AS41" i="10"/>
  <c r="AR41" i="10"/>
  <c r="AQ41" i="10"/>
  <c r="AP41" i="10"/>
  <c r="AO41" i="10"/>
  <c r="AN41" i="10"/>
  <c r="AM41" i="10"/>
  <c r="AL41" i="10"/>
  <c r="K161" i="1"/>
  <c r="BJ8" i="10"/>
  <c r="BI8" i="10"/>
  <c r="BH8" i="10"/>
  <c r="BG8" i="10"/>
  <c r="BF8" i="10"/>
  <c r="BE8" i="10"/>
  <c r="BD8" i="10"/>
  <c r="BC8" i="10"/>
  <c r="BK8" i="10"/>
  <c r="BK27" i="10"/>
  <c r="BJ27" i="10"/>
  <c r="BI27" i="10"/>
  <c r="BH27" i="10"/>
  <c r="BG27" i="10"/>
  <c r="BF27" i="10"/>
  <c r="BE27" i="10"/>
  <c r="BD27" i="10"/>
  <c r="BC27" i="10"/>
  <c r="AS26" i="10"/>
  <c r="AR26" i="10"/>
  <c r="AQ26" i="10"/>
  <c r="AP26" i="10"/>
  <c r="AO26" i="10"/>
  <c r="AN26" i="10"/>
  <c r="AM26" i="10"/>
  <c r="AL26" i="10"/>
  <c r="AT26" i="10"/>
  <c r="BK20" i="10"/>
  <c r="BJ20" i="10"/>
  <c r="BI20" i="10"/>
  <c r="BH20" i="10"/>
  <c r="BG20" i="10"/>
  <c r="BF20" i="10"/>
  <c r="BE20" i="10"/>
  <c r="BD20" i="10"/>
  <c r="BC20" i="10"/>
  <c r="I33" i="10"/>
  <c r="AB33" i="10"/>
  <c r="AT48" i="10"/>
  <c r="AS48" i="10"/>
  <c r="AR48" i="10"/>
  <c r="AQ48" i="10"/>
  <c r="AP48" i="10"/>
  <c r="AO48" i="10"/>
  <c r="AN48" i="10"/>
  <c r="AM48" i="10"/>
  <c r="AL48" i="10"/>
  <c r="AS37" i="10"/>
  <c r="AR37" i="10"/>
  <c r="AQ37" i="10"/>
  <c r="AP37" i="10"/>
  <c r="AO37" i="10"/>
  <c r="AN37" i="10"/>
  <c r="AM37" i="10"/>
  <c r="AL37" i="10"/>
  <c r="AT37" i="10"/>
  <c r="I38" i="10"/>
  <c r="J71" i="10"/>
  <c r="I81" i="10"/>
  <c r="I67" i="10"/>
  <c r="BA119" i="10"/>
  <c r="AZ119" i="10"/>
  <c r="AX119" i="10"/>
  <c r="BB119" i="10"/>
  <c r="AT124" i="10"/>
  <c r="AS124" i="10"/>
  <c r="AR124" i="10"/>
  <c r="AQ124" i="10"/>
  <c r="AP124" i="10"/>
  <c r="AO124" i="10"/>
  <c r="AN124" i="10"/>
  <c r="AM124" i="10"/>
  <c r="AL124" i="10"/>
  <c r="AT109" i="10"/>
  <c r="AS109" i="10"/>
  <c r="AR109" i="10"/>
  <c r="AQ109" i="10"/>
  <c r="AP109" i="10"/>
  <c r="AO109" i="10"/>
  <c r="AN109" i="10"/>
  <c r="AM109" i="10"/>
  <c r="AL109" i="10"/>
  <c r="K119" i="10"/>
  <c r="AE119" i="10"/>
  <c r="Y119" i="10"/>
  <c r="AB119" i="10"/>
  <c r="AT106" i="10"/>
  <c r="AS106" i="10"/>
  <c r="AR106" i="10"/>
  <c r="AQ106" i="10"/>
  <c r="AP106" i="10"/>
  <c r="AO106" i="10"/>
  <c r="AN106" i="10"/>
  <c r="AM106" i="10"/>
  <c r="AL106" i="10"/>
  <c r="K133" i="10"/>
  <c r="AT110" i="10"/>
  <c r="AS110" i="10"/>
  <c r="AR110" i="10"/>
  <c r="AQ110" i="10"/>
  <c r="AP110" i="10"/>
  <c r="AO110" i="10"/>
  <c r="AN110" i="10"/>
  <c r="AM110" i="10"/>
  <c r="AL110" i="10"/>
  <c r="J167" i="10"/>
  <c r="AA153" i="10"/>
  <c r="AE153" i="10"/>
  <c r="K164" i="10"/>
  <c r="AA179" i="10"/>
  <c r="AE179" i="10"/>
  <c r="BK17" i="13"/>
  <c r="BJ17" i="13"/>
  <c r="BI17" i="13"/>
  <c r="BH17" i="13"/>
  <c r="BG17" i="13"/>
  <c r="BF17" i="13"/>
  <c r="BE17" i="13"/>
  <c r="BD17" i="13"/>
  <c r="BC17" i="13"/>
  <c r="K140" i="10"/>
  <c r="AS22" i="13"/>
  <c r="AR22" i="13"/>
  <c r="AQ22" i="13"/>
  <c r="AP22" i="13"/>
  <c r="AO22" i="13"/>
  <c r="AN22" i="13"/>
  <c r="AM22" i="13"/>
  <c r="AL22" i="13"/>
  <c r="AT22" i="13"/>
  <c r="AT155" i="10"/>
  <c r="AS155" i="10"/>
  <c r="AR155" i="10"/>
  <c r="AQ155" i="10"/>
  <c r="AP155" i="10"/>
  <c r="AO155" i="10"/>
  <c r="AN155" i="10"/>
  <c r="AM155" i="10"/>
  <c r="AL155" i="10"/>
  <c r="BK8" i="13"/>
  <c r="BJ8" i="13"/>
  <c r="BI8" i="13"/>
  <c r="BH8" i="13"/>
  <c r="BG8" i="13"/>
  <c r="BF8" i="13"/>
  <c r="BE8" i="13"/>
  <c r="BD8" i="13"/>
  <c r="BC8" i="13"/>
  <c r="AS198" i="10"/>
  <c r="AR198" i="10"/>
  <c r="AQ198" i="10"/>
  <c r="AP198" i="10"/>
  <c r="AO198" i="10"/>
  <c r="AN198" i="10"/>
  <c r="AM198" i="10"/>
  <c r="AL198" i="10"/>
  <c r="AT198" i="10"/>
  <c r="AS214" i="10"/>
  <c r="AR214" i="10"/>
  <c r="AQ214" i="10"/>
  <c r="AP214" i="10"/>
  <c r="AO214" i="10"/>
  <c r="AN214" i="10"/>
  <c r="AM214" i="10"/>
  <c r="AL214" i="10"/>
  <c r="AT214" i="10"/>
  <c r="K189" i="10"/>
  <c r="K197" i="10"/>
  <c r="AA213" i="10"/>
  <c r="AE213" i="10"/>
  <c r="K211" i="10"/>
  <c r="Y211" i="10"/>
  <c r="AB211" i="10"/>
  <c r="BK37" i="13"/>
  <c r="BJ37" i="13"/>
  <c r="BI37" i="13"/>
  <c r="BH37" i="13"/>
  <c r="BG37" i="13"/>
  <c r="BF37" i="13"/>
  <c r="BE37" i="13"/>
  <c r="BD37" i="13"/>
  <c r="BC37" i="13"/>
  <c r="K186" i="10"/>
  <c r="AS26" i="13"/>
  <c r="AR26" i="13"/>
  <c r="AQ26" i="13"/>
  <c r="AP26" i="13"/>
  <c r="AO26" i="13"/>
  <c r="AN26" i="13"/>
  <c r="AM26" i="13"/>
  <c r="AL26" i="13"/>
  <c r="AT26" i="13"/>
  <c r="I41" i="13"/>
  <c r="BA48" i="13"/>
  <c r="BB48" i="13"/>
  <c r="H21" i="13"/>
  <c r="AJ38" i="13"/>
  <c r="AI38" i="13"/>
  <c r="AH38" i="13"/>
  <c r="AK38" i="13"/>
  <c r="W33" i="13"/>
  <c r="AD33" i="13"/>
  <c r="I33" i="13"/>
  <c r="AE33" i="13"/>
  <c r="AB33" i="13"/>
  <c r="I65" i="13"/>
  <c r="I79" i="13"/>
  <c r="AT46" i="13"/>
  <c r="AS46" i="13"/>
  <c r="AR46" i="13"/>
  <c r="AQ46" i="13"/>
  <c r="AP46" i="13"/>
  <c r="AO46" i="13"/>
  <c r="AN46" i="13"/>
  <c r="AM46" i="13"/>
  <c r="AL46" i="13"/>
  <c r="H52" i="13"/>
  <c r="AT56" i="13"/>
  <c r="AS56" i="13"/>
  <c r="AR56" i="13"/>
  <c r="AQ56" i="13"/>
  <c r="AP56" i="13"/>
  <c r="AO56" i="13"/>
  <c r="AN56" i="13"/>
  <c r="AM56" i="13"/>
  <c r="AL56" i="13"/>
  <c r="AT69" i="13"/>
  <c r="AS69" i="13"/>
  <c r="AR69" i="13"/>
  <c r="AQ69" i="13"/>
  <c r="AP69" i="13"/>
  <c r="AO69" i="13"/>
  <c r="AN69" i="13"/>
  <c r="AM69" i="13"/>
  <c r="AL69" i="13"/>
  <c r="AT64" i="13"/>
  <c r="AS64" i="13"/>
  <c r="AR64" i="13"/>
  <c r="AQ64" i="13"/>
  <c r="AP64" i="13"/>
  <c r="AO64" i="13"/>
  <c r="AN64" i="13"/>
  <c r="AM64" i="13"/>
  <c r="AL64" i="13"/>
  <c r="BA74" i="13"/>
  <c r="BB74" i="13"/>
  <c r="I83" i="13"/>
  <c r="I96" i="13"/>
  <c r="AT78" i="13"/>
  <c r="AS78" i="13"/>
  <c r="AR78" i="13"/>
  <c r="AQ78" i="13"/>
  <c r="AP78" i="13"/>
  <c r="AO78" i="13"/>
  <c r="AN78" i="13"/>
  <c r="AM78" i="13"/>
  <c r="AL78" i="13"/>
  <c r="AT92" i="13"/>
  <c r="AS92" i="13"/>
  <c r="AR92" i="13"/>
  <c r="AQ92" i="13"/>
  <c r="AP92" i="13"/>
  <c r="AO92" i="13"/>
  <c r="AN92" i="13"/>
  <c r="AM92" i="13"/>
  <c r="AL92" i="13"/>
  <c r="Y112" i="13"/>
  <c r="AD112" i="13"/>
  <c r="K112" i="13"/>
  <c r="AB112" i="13"/>
  <c r="AT125" i="13"/>
  <c r="AS125" i="13"/>
  <c r="AR125" i="13"/>
  <c r="AQ125" i="13"/>
  <c r="AP125" i="13"/>
  <c r="AO125" i="13"/>
  <c r="AN125" i="13"/>
  <c r="AM125" i="13"/>
  <c r="AL125" i="13"/>
  <c r="AA112" i="13"/>
  <c r="AE112" i="13"/>
  <c r="I76" i="13"/>
  <c r="AT107" i="13"/>
  <c r="AS107" i="13"/>
  <c r="AR107" i="13"/>
  <c r="AQ107" i="13"/>
  <c r="AP107" i="13"/>
  <c r="AO107" i="13"/>
  <c r="AN107" i="13"/>
  <c r="AM107" i="13"/>
  <c r="AL107" i="13"/>
  <c r="AT115" i="13"/>
  <c r="AS115" i="13"/>
  <c r="AR115" i="13"/>
  <c r="AQ115" i="13"/>
  <c r="AP115" i="13"/>
  <c r="AO115" i="13"/>
  <c r="AN115" i="13"/>
  <c r="AM115" i="13"/>
  <c r="AL115" i="13"/>
  <c r="AT86" i="13"/>
  <c r="AS86" i="13"/>
  <c r="AR86" i="13"/>
  <c r="AQ86" i="13"/>
  <c r="AP86" i="13"/>
  <c r="AO86" i="13"/>
  <c r="AN86" i="13"/>
  <c r="AM86" i="13"/>
  <c r="AL86" i="13"/>
  <c r="AT143" i="13"/>
  <c r="AS143" i="13"/>
  <c r="AR143" i="13"/>
  <c r="AQ143" i="13"/>
  <c r="AP143" i="13"/>
  <c r="AO143" i="13"/>
  <c r="AN143" i="13"/>
  <c r="AM143" i="13"/>
  <c r="AL143" i="13"/>
  <c r="K121" i="13"/>
  <c r="K136" i="13"/>
  <c r="AT153" i="13"/>
  <c r="AS153" i="13"/>
  <c r="AR153" i="13"/>
  <c r="AQ153" i="13"/>
  <c r="AP153" i="13"/>
  <c r="AO153" i="13"/>
  <c r="AN153" i="13"/>
  <c r="AM153" i="13"/>
  <c r="AL153" i="13"/>
  <c r="K172" i="13"/>
  <c r="AT166" i="13"/>
  <c r="AS166" i="13"/>
  <c r="AR166" i="13"/>
  <c r="AQ166" i="13"/>
  <c r="AP166" i="13"/>
  <c r="AO166" i="13"/>
  <c r="AN166" i="13"/>
  <c r="AM166" i="13"/>
  <c r="AL166" i="13"/>
  <c r="AT161" i="13"/>
  <c r="AS161" i="13"/>
  <c r="AR161" i="13"/>
  <c r="AQ161" i="13"/>
  <c r="AP161" i="13"/>
  <c r="AO161" i="13"/>
  <c r="AN161" i="13"/>
  <c r="AM161" i="13"/>
  <c r="AL161" i="13"/>
  <c r="AS174" i="13"/>
  <c r="AR174" i="13"/>
  <c r="AQ174" i="13"/>
  <c r="AP174" i="13"/>
  <c r="AO174" i="13"/>
  <c r="AN174" i="13"/>
  <c r="AM174" i="13"/>
  <c r="AL174" i="13"/>
  <c r="AT174" i="13"/>
  <c r="BA366" i="13"/>
  <c r="BB366" i="13"/>
  <c r="AZ189" i="13"/>
  <c r="AX189" i="13"/>
  <c r="BA353" i="13"/>
  <c r="BB353" i="13"/>
  <c r="BA413" i="13"/>
  <c r="AZ413" i="13"/>
  <c r="AX413" i="13"/>
  <c r="BB413" i="13"/>
  <c r="BA525" i="13"/>
  <c r="BB525" i="13"/>
  <c r="BA545" i="13"/>
  <c r="AZ545" i="13"/>
  <c r="AX545" i="13"/>
  <c r="BB545" i="13"/>
  <c r="BA483" i="13"/>
  <c r="BB483" i="13"/>
  <c r="AZ246" i="13"/>
  <c r="AX246" i="13"/>
  <c r="BA611" i="13"/>
  <c r="BB611" i="13"/>
  <c r="BB618" i="13"/>
  <c r="BA618" i="13"/>
  <c r="AZ618" i="13"/>
  <c r="AX618" i="13"/>
  <c r="BA548" i="13"/>
  <c r="BB548" i="13"/>
  <c r="BA623" i="13"/>
  <c r="BB623" i="13"/>
  <c r="BA636" i="13"/>
  <c r="BB636" i="13"/>
  <c r="BA687" i="13"/>
  <c r="BB687" i="13"/>
  <c r="BA703" i="13"/>
  <c r="BB703" i="13"/>
  <c r="BB727" i="13"/>
  <c r="BA727" i="13"/>
  <c r="AZ727" i="13"/>
  <c r="AX727" i="13"/>
  <c r="BA775" i="13"/>
  <c r="BB775" i="13"/>
  <c r="BA816" i="13"/>
  <c r="BB816" i="13"/>
  <c r="BA851" i="13"/>
  <c r="BB851" i="13"/>
  <c r="BA808" i="13"/>
  <c r="BB808" i="13"/>
  <c r="BA760" i="13"/>
  <c r="BB760" i="13"/>
  <c r="BA813" i="13"/>
  <c r="BB813" i="13"/>
  <c r="BA718" i="13"/>
  <c r="BB718" i="13"/>
  <c r="BA699" i="13"/>
  <c r="BB699" i="13"/>
  <c r="V35" i="6"/>
  <c r="H35" i="6"/>
  <c r="AD314" i="6"/>
  <c r="AB314" i="6"/>
  <c r="AC314" i="6"/>
  <c r="AC274" i="6"/>
  <c r="AD274" i="6"/>
  <c r="AB274" i="6"/>
  <c r="AI44" i="14"/>
  <c r="AH44" i="14"/>
  <c r="AA44" i="14"/>
  <c r="AJ44" i="14"/>
  <c r="AK44" i="14"/>
  <c r="BA37" i="14"/>
  <c r="BB37" i="14"/>
  <c r="AJ50" i="14"/>
  <c r="AK50" i="14"/>
  <c r="AI50" i="14"/>
  <c r="AH50" i="14"/>
  <c r="BA67" i="14"/>
  <c r="AZ67" i="14"/>
  <c r="AX67" i="14"/>
  <c r="BB67" i="14"/>
  <c r="AJ107" i="14"/>
  <c r="AK107" i="14"/>
  <c r="AI107" i="14"/>
  <c r="AH107" i="14"/>
  <c r="BA125" i="14"/>
  <c r="BB125" i="14"/>
  <c r="BB23" i="14"/>
  <c r="BA23" i="14"/>
  <c r="AZ23" i="14"/>
  <c r="AX23" i="14"/>
  <c r="BA46" i="14"/>
  <c r="BB46" i="14"/>
  <c r="BA28" i="14"/>
  <c r="BB28" i="14"/>
  <c r="BA47" i="14"/>
  <c r="BB47" i="14"/>
  <c r="BA57" i="14"/>
  <c r="BB57" i="14"/>
  <c r="AI40" i="14"/>
  <c r="AJ40" i="14"/>
  <c r="AK40" i="14"/>
  <c r="AI102" i="14"/>
  <c r="AJ102" i="14"/>
  <c r="AK102" i="14"/>
  <c r="BA123" i="14"/>
  <c r="BB123" i="14"/>
  <c r="BA45" i="14"/>
  <c r="BB45" i="14"/>
  <c r="U160" i="1"/>
  <c r="J160" i="1"/>
  <c r="K87" i="1"/>
  <c r="K163" i="1"/>
  <c r="I40" i="10"/>
  <c r="AE40" i="10"/>
  <c r="AB40" i="10"/>
  <c r="W40" i="10"/>
  <c r="BA65" i="10"/>
  <c r="AZ65" i="10"/>
  <c r="AX65" i="10"/>
  <c r="BB65" i="10"/>
  <c r="J128" i="10"/>
  <c r="H21" i="1"/>
  <c r="U52" i="1"/>
  <c r="AT21" i="10"/>
  <c r="AS21" i="10"/>
  <c r="AR21" i="10"/>
  <c r="AQ21" i="10"/>
  <c r="AP21" i="10"/>
  <c r="AO21" i="10"/>
  <c r="AN21" i="10"/>
  <c r="AM21" i="10"/>
  <c r="AL21" i="10"/>
  <c r="BK5" i="10"/>
  <c r="BJ5" i="10"/>
  <c r="BI5" i="10"/>
  <c r="BH5" i="10"/>
  <c r="BG5" i="10"/>
  <c r="BF5" i="10"/>
  <c r="BE5" i="10"/>
  <c r="BD5" i="10"/>
  <c r="BC5" i="10"/>
  <c r="I60" i="1"/>
  <c r="I70" i="1"/>
  <c r="U70" i="1"/>
  <c r="P41" i="10"/>
  <c r="R41" i="10" s="1"/>
  <c r="T41" i="10" s="1"/>
  <c r="P31" i="10"/>
  <c r="R31" i="10" s="1"/>
  <c r="P25" i="10"/>
  <c r="P39" i="10"/>
  <c r="R39" i="10" s="1"/>
  <c r="P56" i="10"/>
  <c r="R56" i="10" s="1"/>
  <c r="T56" i="10" s="1"/>
  <c r="P46" i="10"/>
  <c r="P49" i="10"/>
  <c r="R49" i="10" s="1"/>
  <c r="T49" i="10" s="1"/>
  <c r="P51" i="10"/>
  <c r="AC51" i="10" s="1"/>
  <c r="P53" i="10"/>
  <c r="AC53" i="10" s="1"/>
  <c r="P66" i="10"/>
  <c r="U66" i="10" s="1"/>
  <c r="P62" i="10"/>
  <c r="AC62" i="10" s="1"/>
  <c r="P73" i="10"/>
  <c r="R73" i="10" s="1"/>
  <c r="T73" i="10" s="1"/>
  <c r="P68" i="10"/>
  <c r="R68" i="10" s="1"/>
  <c r="T68" i="10" s="1"/>
  <c r="P84" i="10"/>
  <c r="P101" i="10"/>
  <c r="R101" i="10" s="1"/>
  <c r="T101" i="10" s="1"/>
  <c r="P105" i="10"/>
  <c r="R105" i="10" s="1"/>
  <c r="T105" i="10" s="1"/>
  <c r="P67" i="10"/>
  <c r="P72" i="10"/>
  <c r="R72" i="10" s="1"/>
  <c r="T72" i="10" s="1"/>
  <c r="P79" i="10"/>
  <c r="R79" i="10" s="1"/>
  <c r="T79" i="10" s="1"/>
  <c r="P94" i="10"/>
  <c r="R94" i="10" s="1"/>
  <c r="T94" i="10" s="1"/>
  <c r="P103" i="10"/>
  <c r="P107" i="10"/>
  <c r="P81" i="10"/>
  <c r="R81" i="10" s="1"/>
  <c r="T81" i="10" s="1"/>
  <c r="P88" i="10"/>
  <c r="AC88" i="10" s="1"/>
  <c r="P89" i="10"/>
  <c r="R89" i="10" s="1"/>
  <c r="T89" i="10" s="1"/>
  <c r="P97" i="10"/>
  <c r="R97" i="10" s="1"/>
  <c r="T97" i="10" s="1"/>
  <c r="P112" i="10"/>
  <c r="P139" i="10"/>
  <c r="R139" i="10" s="1"/>
  <c r="T139" i="10" s="1"/>
  <c r="P147" i="10"/>
  <c r="R147" i="10" s="1"/>
  <c r="T147" i="10" s="1"/>
  <c r="P95" i="10"/>
  <c r="R95" i="10" s="1"/>
  <c r="T95" i="10" s="1"/>
  <c r="P91" i="10"/>
  <c r="R91" i="10" s="1"/>
  <c r="T91" i="10" s="1"/>
  <c r="P102" i="10"/>
  <c r="R102" i="10" s="1"/>
  <c r="T102" i="10" s="1"/>
  <c r="P93" i="10"/>
  <c r="R93" i="10" s="1"/>
  <c r="T93" i="10" s="1"/>
  <c r="P87" i="10"/>
  <c r="R87" i="10" s="1"/>
  <c r="T87" i="10" s="1"/>
  <c r="P99" i="10"/>
  <c r="P108" i="10"/>
  <c r="P116" i="10"/>
  <c r="P135" i="10"/>
  <c r="R135" i="10" s="1"/>
  <c r="T135" i="10" s="1"/>
  <c r="P143" i="10"/>
  <c r="R143" i="10" s="1"/>
  <c r="T143" i="10" s="1"/>
  <c r="P151" i="10"/>
  <c r="R151" i="10" s="1"/>
  <c r="T151" i="10" s="1"/>
  <c r="P110" i="10"/>
  <c r="R110" i="10" s="1"/>
  <c r="T110" i="10" s="1"/>
  <c r="P123" i="10"/>
  <c r="R123" i="10" s="1"/>
  <c r="T123" i="10" s="1"/>
  <c r="P130" i="10"/>
  <c r="R130" i="10" s="1"/>
  <c r="T130" i="10" s="1"/>
  <c r="P125" i="10"/>
  <c r="P132" i="10"/>
  <c r="P133" i="10"/>
  <c r="AC133" i="10" s="1"/>
  <c r="R133" i="10"/>
  <c r="T133" i="10" s="1"/>
  <c r="P134" i="10"/>
  <c r="R134" i="10" s="1"/>
  <c r="T134" i="10" s="1"/>
  <c r="P136" i="10"/>
  <c r="R136" i="10" s="1"/>
  <c r="T136" i="10" s="1"/>
  <c r="P137" i="10"/>
  <c r="R137" i="10" s="1"/>
  <c r="T137" i="10" s="1"/>
  <c r="P138" i="10"/>
  <c r="R138" i="10" s="1"/>
  <c r="T138" i="10" s="1"/>
  <c r="P140" i="10"/>
  <c r="R140" i="10" s="1"/>
  <c r="T140" i="10" s="1"/>
  <c r="P141" i="10"/>
  <c r="R141" i="10" s="1"/>
  <c r="T141" i="10" s="1"/>
  <c r="P142" i="10"/>
  <c r="R142" i="10" s="1"/>
  <c r="T142" i="10" s="1"/>
  <c r="P144" i="10"/>
  <c r="R144" i="10" s="1"/>
  <c r="T144" i="10" s="1"/>
  <c r="P145" i="10"/>
  <c r="R145" i="10" s="1"/>
  <c r="T145" i="10" s="1"/>
  <c r="P146" i="10"/>
  <c r="U146" i="10" s="1"/>
  <c r="P148" i="10"/>
  <c r="R148" i="10" s="1"/>
  <c r="T148" i="10" s="1"/>
  <c r="P149" i="10"/>
  <c r="R149" i="10" s="1"/>
  <c r="T149" i="10" s="1"/>
  <c r="P150" i="10"/>
  <c r="P127" i="10"/>
  <c r="R127" i="10" s="1"/>
  <c r="T127" i="10" s="1"/>
  <c r="P114" i="10"/>
  <c r="R114" i="10" s="1"/>
  <c r="T114" i="10" s="1"/>
  <c r="P129" i="10"/>
  <c r="R129" i="10" s="1"/>
  <c r="T129" i="10" s="1"/>
  <c r="P154" i="10"/>
  <c r="P162" i="10"/>
  <c r="R162" i="10" s="1"/>
  <c r="T162" i="10" s="1"/>
  <c r="P170" i="10"/>
  <c r="R170" i="10" s="1"/>
  <c r="T170" i="10" s="1"/>
  <c r="P179" i="10"/>
  <c r="R179" i="10" s="1"/>
  <c r="T179" i="10" s="1"/>
  <c r="P195" i="10"/>
  <c r="R195" i="10" s="1"/>
  <c r="T195" i="10" s="1"/>
  <c r="P122" i="10"/>
  <c r="R122" i="10" s="1"/>
  <c r="T122" i="10" s="1"/>
  <c r="P131" i="10"/>
  <c r="P153" i="10"/>
  <c r="R153" i="10" s="1"/>
  <c r="T153" i="10" s="1"/>
  <c r="P119" i="10"/>
  <c r="R119" i="10" s="1"/>
  <c r="T119" i="10" s="1"/>
  <c r="P124" i="10"/>
  <c r="P126" i="10"/>
  <c r="R126" i="10" s="1"/>
  <c r="T126" i="10" s="1"/>
  <c r="P118" i="10"/>
  <c r="R118" i="10" s="1"/>
  <c r="T118" i="10" s="1"/>
  <c r="P120" i="10"/>
  <c r="U120" i="10" s="1"/>
  <c r="P121" i="10"/>
  <c r="P128" i="10"/>
  <c r="AC128" i="10" s="1"/>
  <c r="R128" i="10"/>
  <c r="T128" i="10" s="1"/>
  <c r="P158" i="10"/>
  <c r="P166" i="10"/>
  <c r="R166" i="10" s="1"/>
  <c r="T166" i="10" s="1"/>
  <c r="P174" i="10"/>
  <c r="R174" i="10" s="1"/>
  <c r="T174" i="10" s="1"/>
  <c r="P191" i="10"/>
  <c r="R191" i="10" s="1"/>
  <c r="T191" i="10" s="1"/>
  <c r="P160" i="10"/>
  <c r="R160" i="10" s="1"/>
  <c r="T160" i="10" s="1"/>
  <c r="P161" i="10"/>
  <c r="R161" i="10" s="1"/>
  <c r="T161" i="10" s="1"/>
  <c r="P163" i="10"/>
  <c r="R163" i="10" s="1"/>
  <c r="T163" i="10" s="1"/>
  <c r="P164" i="10"/>
  <c r="U164" i="10" s="1"/>
  <c r="P165" i="10"/>
  <c r="R165" i="10" s="1"/>
  <c r="T165" i="10" s="1"/>
  <c r="P167" i="10"/>
  <c r="R167" i="10"/>
  <c r="T167" i="10" s="1"/>
  <c r="P152" i="10"/>
  <c r="R152" i="10" s="1"/>
  <c r="T152" i="10" s="1"/>
  <c r="P201" i="10"/>
  <c r="P209" i="10"/>
  <c r="AC209" i="10" s="1"/>
  <c r="P155" i="10"/>
  <c r="R155" i="10" s="1"/>
  <c r="T155" i="10" s="1"/>
  <c r="P157" i="10"/>
  <c r="U157" i="10" s="1"/>
  <c r="P159" i="10"/>
  <c r="R159" i="10" s="1"/>
  <c r="T159" i="10" s="1"/>
  <c r="P156" i="10"/>
  <c r="P205" i="10"/>
  <c r="R205" i="10" s="1"/>
  <c r="T205" i="10" s="1"/>
  <c r="P213" i="10"/>
  <c r="R213" i="10" s="1"/>
  <c r="T213" i="10" s="1"/>
  <c r="P184" i="10"/>
  <c r="P188" i="10"/>
  <c r="R188" i="10" s="1"/>
  <c r="T188" i="10" s="1"/>
  <c r="P192" i="10"/>
  <c r="R192" i="10" s="1"/>
  <c r="T192" i="10" s="1"/>
  <c r="P196" i="10"/>
  <c r="R196" i="10" s="1"/>
  <c r="T196" i="10" s="1"/>
  <c r="P168" i="10"/>
  <c r="R168" i="10" s="1"/>
  <c r="T168" i="10" s="1"/>
  <c r="P169" i="10"/>
  <c r="P175" i="10"/>
  <c r="AC175" i="10" s="1"/>
  <c r="P182" i="10"/>
  <c r="R182" i="10" s="1"/>
  <c r="T182" i="10" s="1"/>
  <c r="P198" i="10"/>
  <c r="U198" i="10" s="1"/>
  <c r="P199" i="10"/>
  <c r="U199" i="10" s="1"/>
  <c r="P200" i="10"/>
  <c r="R200" i="10" s="1"/>
  <c r="T200" i="10" s="1"/>
  <c r="P202" i="10"/>
  <c r="R202" i="10" s="1"/>
  <c r="T202" i="10" s="1"/>
  <c r="P203" i="10"/>
  <c r="R203" i="10" s="1"/>
  <c r="T203" i="10" s="1"/>
  <c r="P204" i="10"/>
  <c r="R204" i="10" s="1"/>
  <c r="T204" i="10" s="1"/>
  <c r="P206" i="10"/>
  <c r="R206" i="10" s="1"/>
  <c r="T206" i="10" s="1"/>
  <c r="P207" i="10"/>
  <c r="R207" i="10" s="1"/>
  <c r="T207" i="10" s="1"/>
  <c r="P208" i="10"/>
  <c r="R208" i="10" s="1"/>
  <c r="T208" i="10" s="1"/>
  <c r="P210" i="10"/>
  <c r="R210" i="10" s="1"/>
  <c r="T210" i="10" s="1"/>
  <c r="P211" i="10"/>
  <c r="R211" i="10" s="1"/>
  <c r="T211" i="10" s="1"/>
  <c r="P212" i="10"/>
  <c r="P214" i="10"/>
  <c r="R214" i="10" s="1"/>
  <c r="T214" i="10" s="1"/>
  <c r="P171" i="10"/>
  <c r="U171" i="10" s="1"/>
  <c r="P189" i="10"/>
  <c r="R189" i="10" s="1"/>
  <c r="T189" i="10" s="1"/>
  <c r="P193" i="10"/>
  <c r="R193" i="10" s="1"/>
  <c r="T193" i="10" s="1"/>
  <c r="P197" i="10"/>
  <c r="AC197" i="10" s="1"/>
  <c r="P176" i="10"/>
  <c r="R176" i="10" s="1"/>
  <c r="T176" i="10" s="1"/>
  <c r="P183" i="10"/>
  <c r="P185" i="10"/>
  <c r="R185" i="10" s="1"/>
  <c r="T185" i="10" s="1"/>
  <c r="P172" i="10"/>
  <c r="U172" i="10" s="1"/>
  <c r="P190" i="10"/>
  <c r="R190" i="10" s="1"/>
  <c r="T190" i="10" s="1"/>
  <c r="P194" i="10"/>
  <c r="R194" i="10" s="1"/>
  <c r="T194" i="10" s="1"/>
  <c r="P180" i="10"/>
  <c r="R180" i="10" s="1"/>
  <c r="T180" i="10" s="1"/>
  <c r="P186" i="10"/>
  <c r="R186" i="10" s="1"/>
  <c r="T186" i="10" s="1"/>
  <c r="P173" i="10"/>
  <c r="AC173" i="10" s="1"/>
  <c r="P177" i="10"/>
  <c r="AC177" i="10" s="1"/>
  <c r="P178" i="10"/>
  <c r="R178" i="10" s="1"/>
  <c r="T178" i="10" s="1"/>
  <c r="P181" i="10"/>
  <c r="P187" i="10"/>
  <c r="R187" i="10" s="1"/>
  <c r="T187" i="10" s="1"/>
  <c r="U117" i="1"/>
  <c r="J162" i="1"/>
  <c r="J169" i="1"/>
  <c r="AT44" i="10"/>
  <c r="AS44" i="10"/>
  <c r="AR44" i="10"/>
  <c r="AQ44" i="10"/>
  <c r="AP44" i="10"/>
  <c r="AO44" i="10"/>
  <c r="AN44" i="10"/>
  <c r="AM44" i="10"/>
  <c r="AL44" i="10"/>
  <c r="BK14" i="10"/>
  <c r="BJ14" i="10"/>
  <c r="BI14" i="10"/>
  <c r="BH14" i="10"/>
  <c r="BG14" i="10"/>
  <c r="BF14" i="10"/>
  <c r="BE14" i="10"/>
  <c r="BD14" i="10"/>
  <c r="BC14" i="10"/>
  <c r="BK10" i="10"/>
  <c r="BJ10" i="10"/>
  <c r="BI10" i="10"/>
  <c r="BH10" i="10"/>
  <c r="BG10" i="10"/>
  <c r="BF10" i="10"/>
  <c r="BE10" i="10"/>
  <c r="BD10" i="10"/>
  <c r="BC10" i="10"/>
  <c r="AT22" i="10"/>
  <c r="AS22" i="10"/>
  <c r="AR22" i="10"/>
  <c r="AQ22" i="10"/>
  <c r="AP22" i="10"/>
  <c r="AO22" i="10"/>
  <c r="AN22" i="10"/>
  <c r="AM22" i="10"/>
  <c r="AL22" i="10"/>
  <c r="BK25" i="10"/>
  <c r="BJ25" i="10"/>
  <c r="BI25" i="10"/>
  <c r="BH25" i="10"/>
  <c r="BG25" i="10"/>
  <c r="BF25" i="10"/>
  <c r="BE25" i="10"/>
  <c r="BD25" i="10"/>
  <c r="BC25" i="10"/>
  <c r="BK11" i="10"/>
  <c r="BJ11" i="10"/>
  <c r="BI11" i="10"/>
  <c r="BH11" i="10"/>
  <c r="BG11" i="10"/>
  <c r="BF11" i="10"/>
  <c r="BE11" i="10"/>
  <c r="BD11" i="10"/>
  <c r="BC11" i="10"/>
  <c r="AA33" i="10"/>
  <c r="AE33" i="10"/>
  <c r="BK26" i="10"/>
  <c r="BJ26" i="10"/>
  <c r="BI26" i="10"/>
  <c r="BH26" i="10"/>
  <c r="BG26" i="10"/>
  <c r="BF26" i="10"/>
  <c r="BE26" i="10"/>
  <c r="BD26" i="10"/>
  <c r="BC26" i="10"/>
  <c r="AS34" i="10"/>
  <c r="AR34" i="10"/>
  <c r="AQ34" i="10"/>
  <c r="AP34" i="10"/>
  <c r="AO34" i="10"/>
  <c r="AN34" i="10"/>
  <c r="AM34" i="10"/>
  <c r="AL34" i="10"/>
  <c r="AT34" i="10"/>
  <c r="BK51" i="10"/>
  <c r="BJ51" i="10"/>
  <c r="BI51" i="10"/>
  <c r="BH51" i="10"/>
  <c r="BG51" i="10"/>
  <c r="BF51" i="10"/>
  <c r="BE51" i="10"/>
  <c r="BD51" i="10"/>
  <c r="BC51" i="10"/>
  <c r="BK38" i="10"/>
  <c r="BJ38" i="10"/>
  <c r="BI38" i="10"/>
  <c r="BH38" i="10"/>
  <c r="BG38" i="10"/>
  <c r="BF38" i="10"/>
  <c r="BE38" i="10"/>
  <c r="BD38" i="10"/>
  <c r="BC38" i="10"/>
  <c r="I48" i="10"/>
  <c r="I55" i="10"/>
  <c r="AE55" i="10"/>
  <c r="W55" i="10"/>
  <c r="AB55" i="10"/>
  <c r="AS71" i="10"/>
  <c r="AR71" i="10"/>
  <c r="AQ71" i="10"/>
  <c r="AP71" i="10"/>
  <c r="AO71" i="10"/>
  <c r="AN71" i="10"/>
  <c r="AM71" i="10"/>
  <c r="AL71" i="10"/>
  <c r="AT71" i="10"/>
  <c r="AS102" i="10"/>
  <c r="AR102" i="10"/>
  <c r="AQ102" i="10"/>
  <c r="AP102" i="10"/>
  <c r="AO102" i="10"/>
  <c r="AN102" i="10"/>
  <c r="AM102" i="10"/>
  <c r="AL102" i="10"/>
  <c r="AT102" i="10"/>
  <c r="AT88" i="10"/>
  <c r="AS88" i="10"/>
  <c r="AR88" i="10"/>
  <c r="AQ88" i="10"/>
  <c r="AP88" i="10"/>
  <c r="AO88" i="10"/>
  <c r="AN88" i="10"/>
  <c r="AM88" i="10"/>
  <c r="AL88" i="10"/>
  <c r="AT85" i="10"/>
  <c r="AS85" i="10"/>
  <c r="AR85" i="10"/>
  <c r="AQ85" i="10"/>
  <c r="AP85" i="10"/>
  <c r="AO85" i="10"/>
  <c r="AN85" i="10"/>
  <c r="AM85" i="10"/>
  <c r="AL85" i="10"/>
  <c r="U79" i="10"/>
  <c r="I79" i="10"/>
  <c r="K125" i="10"/>
  <c r="AE125" i="10"/>
  <c r="Y125" i="10"/>
  <c r="AB125" i="10"/>
  <c r="AT133" i="10"/>
  <c r="AS133" i="10"/>
  <c r="AR133" i="10"/>
  <c r="AQ133" i="10"/>
  <c r="AP133" i="10"/>
  <c r="AO133" i="10"/>
  <c r="AN133" i="10"/>
  <c r="AM133" i="10"/>
  <c r="AL133" i="10"/>
  <c r="AT151" i="10"/>
  <c r="AS151" i="10"/>
  <c r="AR151" i="10"/>
  <c r="AQ151" i="10"/>
  <c r="AP151" i="10"/>
  <c r="AO151" i="10"/>
  <c r="AN151" i="10"/>
  <c r="AM151" i="10"/>
  <c r="AL151" i="10"/>
  <c r="AT136" i="10"/>
  <c r="AS136" i="10"/>
  <c r="AR136" i="10"/>
  <c r="AQ136" i="10"/>
  <c r="AP136" i="10"/>
  <c r="AO136" i="10"/>
  <c r="AN136" i="10"/>
  <c r="AM136" i="10"/>
  <c r="AL136" i="10"/>
  <c r="AE165" i="10"/>
  <c r="U165" i="10"/>
  <c r="Y165" i="10"/>
  <c r="AB165" i="10"/>
  <c r="K165" i="10"/>
  <c r="AC165" i="10"/>
  <c r="AS152" i="10"/>
  <c r="AR152" i="10"/>
  <c r="AQ152" i="10"/>
  <c r="AP152" i="10"/>
  <c r="AO152" i="10"/>
  <c r="AN152" i="10"/>
  <c r="AM152" i="10"/>
  <c r="AL152" i="10"/>
  <c r="AT152" i="10"/>
  <c r="J169" i="10"/>
  <c r="BK12" i="13"/>
  <c r="BJ12" i="13"/>
  <c r="BI12" i="13"/>
  <c r="BH12" i="13"/>
  <c r="BG12" i="13"/>
  <c r="BF12" i="13"/>
  <c r="BE12" i="13"/>
  <c r="BD12" i="13"/>
  <c r="BC12" i="13"/>
  <c r="BJ13" i="13"/>
  <c r="BI13" i="13"/>
  <c r="BH13" i="13"/>
  <c r="BG13" i="13"/>
  <c r="BF13" i="13"/>
  <c r="BE13" i="13"/>
  <c r="BD13" i="13"/>
  <c r="BC13" i="13"/>
  <c r="BK13" i="13"/>
  <c r="AT140" i="10"/>
  <c r="AS140" i="10"/>
  <c r="AR140" i="10"/>
  <c r="AQ140" i="10"/>
  <c r="AP140" i="10"/>
  <c r="AO140" i="10"/>
  <c r="AN140" i="10"/>
  <c r="AM140" i="10"/>
  <c r="AL140" i="10"/>
  <c r="K190" i="10"/>
  <c r="BK29" i="13"/>
  <c r="BJ29" i="13"/>
  <c r="BI29" i="13"/>
  <c r="BH29" i="13"/>
  <c r="BG29" i="13"/>
  <c r="BF29" i="13"/>
  <c r="BE29" i="13"/>
  <c r="BD29" i="13"/>
  <c r="BC29" i="13"/>
  <c r="J173" i="10"/>
  <c r="J141" i="10"/>
  <c r="K198" i="10"/>
  <c r="K199" i="10"/>
  <c r="AE199" i="10"/>
  <c r="Y199" i="10"/>
  <c r="AB199" i="10"/>
  <c r="K214" i="10"/>
  <c r="AT189" i="10"/>
  <c r="AS189" i="10"/>
  <c r="AR189" i="10"/>
  <c r="AQ189" i="10"/>
  <c r="AP189" i="10"/>
  <c r="AO189" i="10"/>
  <c r="AN189" i="10"/>
  <c r="AM189" i="10"/>
  <c r="AL189" i="10"/>
  <c r="AA211" i="10"/>
  <c r="AE211" i="10"/>
  <c r="BK23" i="13"/>
  <c r="BJ23" i="13"/>
  <c r="BI23" i="13"/>
  <c r="BH23" i="13"/>
  <c r="BG23" i="13"/>
  <c r="BF23" i="13"/>
  <c r="BE23" i="13"/>
  <c r="BD23" i="13"/>
  <c r="BC23" i="13"/>
  <c r="K212" i="10"/>
  <c r="AT48" i="13"/>
  <c r="AS48" i="13"/>
  <c r="AR48" i="13"/>
  <c r="AQ48" i="13"/>
  <c r="AP48" i="13"/>
  <c r="AO48" i="13"/>
  <c r="AN48" i="13"/>
  <c r="AM48" i="13"/>
  <c r="AL48" i="13"/>
  <c r="I39" i="13"/>
  <c r="AS58" i="13"/>
  <c r="AR58" i="13"/>
  <c r="AQ58" i="13"/>
  <c r="AP58" i="13"/>
  <c r="AO58" i="13"/>
  <c r="AN58" i="13"/>
  <c r="AM58" i="13"/>
  <c r="AL58" i="13"/>
  <c r="AT58" i="13"/>
  <c r="I44" i="13"/>
  <c r="AT65" i="13"/>
  <c r="AS65" i="13"/>
  <c r="AR65" i="13"/>
  <c r="AQ65" i="13"/>
  <c r="AP65" i="13"/>
  <c r="AO65" i="13"/>
  <c r="AN65" i="13"/>
  <c r="AM65" i="13"/>
  <c r="AL65" i="13"/>
  <c r="AT52" i="13"/>
  <c r="AS52" i="13"/>
  <c r="AR52" i="13"/>
  <c r="AQ52" i="13"/>
  <c r="AP52" i="13"/>
  <c r="AO52" i="13"/>
  <c r="AN52" i="13"/>
  <c r="AM52" i="13"/>
  <c r="AL52" i="13"/>
  <c r="I69" i="13"/>
  <c r="BA75" i="13"/>
  <c r="BB75" i="13"/>
  <c r="I55" i="13"/>
  <c r="I74" i="13"/>
  <c r="AB93" i="13"/>
  <c r="AE93" i="13"/>
  <c r="Y93" i="13"/>
  <c r="AD93" i="13"/>
  <c r="J93" i="13"/>
  <c r="AS133" i="13"/>
  <c r="AR133" i="13"/>
  <c r="AQ133" i="13"/>
  <c r="AP133" i="13"/>
  <c r="AO133" i="13"/>
  <c r="AN133" i="13"/>
  <c r="AM133" i="13"/>
  <c r="AL133" i="13"/>
  <c r="AT133" i="13"/>
  <c r="AT76" i="13"/>
  <c r="AS76" i="13"/>
  <c r="AR76" i="13"/>
  <c r="AQ76" i="13"/>
  <c r="AP76" i="13"/>
  <c r="AO76" i="13"/>
  <c r="AN76" i="13"/>
  <c r="AM76" i="13"/>
  <c r="AL76" i="13"/>
  <c r="BA143" i="13"/>
  <c r="BB143" i="13"/>
  <c r="J106" i="13"/>
  <c r="K111" i="13"/>
  <c r="BA135" i="13"/>
  <c r="BB135" i="13"/>
  <c r="AT172" i="13"/>
  <c r="AS172" i="13"/>
  <c r="AR172" i="13"/>
  <c r="AQ172" i="13"/>
  <c r="AP172" i="13"/>
  <c r="AO172" i="13"/>
  <c r="AN172" i="13"/>
  <c r="AM172" i="13"/>
  <c r="AL172" i="13"/>
  <c r="BA210" i="13"/>
  <c r="AZ210" i="13"/>
  <c r="AX210" i="13"/>
  <c r="BB210" i="13"/>
  <c r="AT105" i="13"/>
  <c r="AS105" i="13"/>
  <c r="AR105" i="13"/>
  <c r="AQ105" i="13"/>
  <c r="AP105" i="13"/>
  <c r="AO105" i="13"/>
  <c r="AN105" i="13"/>
  <c r="AM105" i="13"/>
  <c r="AL105" i="13"/>
  <c r="K119" i="13"/>
  <c r="BB241" i="13"/>
  <c r="BA241" i="13"/>
  <c r="AT136" i="13"/>
  <c r="AS136" i="13"/>
  <c r="AR136" i="13"/>
  <c r="AQ136" i="13"/>
  <c r="AP136" i="13"/>
  <c r="AO136" i="13"/>
  <c r="AN136" i="13"/>
  <c r="AM136" i="13"/>
  <c r="AL136" i="13"/>
  <c r="J155" i="13"/>
  <c r="AZ181" i="13"/>
  <c r="AX181" i="13"/>
  <c r="K171" i="13"/>
  <c r="AT180" i="13"/>
  <c r="AS180" i="13"/>
  <c r="AR180" i="13"/>
  <c r="AQ180" i="13"/>
  <c r="AP180" i="13"/>
  <c r="AO180" i="13"/>
  <c r="AN180" i="13"/>
  <c r="AM180" i="13"/>
  <c r="AL180" i="13"/>
  <c r="AZ198" i="13"/>
  <c r="AX198" i="13"/>
  <c r="BA428" i="13"/>
  <c r="BB428" i="13"/>
  <c r="AZ370" i="13"/>
  <c r="AX370" i="13"/>
  <c r="BB473" i="13"/>
  <c r="BA473" i="13"/>
  <c r="AZ473" i="13"/>
  <c r="AX473" i="13"/>
  <c r="BA549" i="13"/>
  <c r="BB549" i="13"/>
  <c r="BB497" i="13"/>
  <c r="BA497" i="13"/>
  <c r="AZ497" i="13"/>
  <c r="AX497" i="13"/>
  <c r="BA614" i="13"/>
  <c r="BB614" i="13"/>
  <c r="BB666" i="13"/>
  <c r="BA666" i="13"/>
  <c r="AZ666" i="13"/>
  <c r="AX666" i="13"/>
  <c r="BA684" i="13"/>
  <c r="BB684" i="13"/>
  <c r="BA664" i="13"/>
  <c r="BB664" i="13"/>
  <c r="BA676" i="13"/>
  <c r="BB676" i="13"/>
  <c r="BB735" i="13"/>
  <c r="BA735" i="13"/>
  <c r="AZ735" i="13"/>
  <c r="AX735" i="13"/>
  <c r="BA688" i="13"/>
  <c r="BB688" i="13"/>
  <c r="BA817" i="13"/>
  <c r="BB817" i="13"/>
  <c r="AZ665" i="13"/>
  <c r="AX665" i="13"/>
  <c r="BB715" i="13"/>
  <c r="BA715" i="13"/>
  <c r="BA815" i="13"/>
  <c r="BB815" i="13"/>
  <c r="BA846" i="13"/>
  <c r="AZ846" i="13"/>
  <c r="AX846" i="13"/>
  <c r="BB846" i="13"/>
  <c r="AC304" i="6"/>
  <c r="AD304" i="6"/>
  <c r="AB304" i="6"/>
  <c r="AA304" i="6"/>
  <c r="AB315" i="6"/>
  <c r="AD315" i="6"/>
  <c r="AC315" i="6"/>
  <c r="AB211" i="6"/>
  <c r="AA211" i="6"/>
  <c r="AD211" i="6"/>
  <c r="AC211" i="6"/>
  <c r="AC276" i="6"/>
  <c r="AD276" i="6"/>
  <c r="AB276" i="6"/>
  <c r="AB309" i="6"/>
  <c r="AD309" i="6"/>
  <c r="AC309" i="6"/>
  <c r="AC216" i="6"/>
  <c r="AD216" i="6"/>
  <c r="AB216" i="6"/>
  <c r="AA216" i="6"/>
  <c r="R30" i="9"/>
  <c r="T30" i="9"/>
  <c r="V30" i="9"/>
  <c r="BA66" i="18"/>
  <c r="BB66" i="18"/>
  <c r="AI57" i="18"/>
  <c r="AJ57" i="18"/>
  <c r="AK57" i="18"/>
  <c r="BB15" i="14"/>
  <c r="BA15" i="14"/>
  <c r="BA38" i="14"/>
  <c r="BB38" i="14"/>
  <c r="AJ74" i="14"/>
  <c r="AK74" i="14"/>
  <c r="AI74" i="14"/>
  <c r="AI85" i="14"/>
  <c r="AJ85" i="14"/>
  <c r="AK85" i="14"/>
  <c r="AI97" i="14"/>
  <c r="AJ97" i="14"/>
  <c r="AK97" i="14"/>
  <c r="AI108" i="14"/>
  <c r="AJ108" i="14"/>
  <c r="AK108" i="14"/>
  <c r="AI128" i="14"/>
  <c r="AH128" i="14"/>
  <c r="AB128" i="14"/>
  <c r="AJ128" i="14"/>
  <c r="AK128" i="14"/>
  <c r="AI68" i="14"/>
  <c r="AJ68" i="14"/>
  <c r="AK68" i="14"/>
  <c r="BA61" i="14"/>
  <c r="BB61" i="14"/>
  <c r="AI106" i="14"/>
  <c r="AH106" i="14"/>
  <c r="AJ106" i="14"/>
  <c r="AK106" i="14"/>
  <c r="BA30" i="14"/>
  <c r="BB30" i="14"/>
  <c r="BB58" i="14"/>
  <c r="BA58" i="14"/>
  <c r="AI70" i="14"/>
  <c r="AJ70" i="14"/>
  <c r="AK70" i="14"/>
  <c r="BA41" i="14"/>
  <c r="BB41" i="14"/>
  <c r="AT171" i="13"/>
  <c r="AS171" i="13"/>
  <c r="AR171" i="13"/>
  <c r="AQ171" i="13"/>
  <c r="AP171" i="13"/>
  <c r="AO171" i="13"/>
  <c r="AN171" i="13"/>
  <c r="AM171" i="13"/>
  <c r="AL171" i="13"/>
  <c r="J175" i="13"/>
  <c r="AZ206" i="13"/>
  <c r="AX206" i="13"/>
  <c r="AT158" i="13"/>
  <c r="AS158" i="13"/>
  <c r="AR158" i="13"/>
  <c r="AQ158" i="13"/>
  <c r="AP158" i="13"/>
  <c r="AO158" i="13"/>
  <c r="AN158" i="13"/>
  <c r="AM158" i="13"/>
  <c r="AL158" i="13"/>
  <c r="AZ197" i="13"/>
  <c r="AX197" i="13"/>
  <c r="AZ163" i="13"/>
  <c r="AX163" i="13"/>
  <c r="AZ176" i="13"/>
  <c r="AX176" i="13"/>
  <c r="BA298" i="13"/>
  <c r="BB298" i="13"/>
  <c r="AZ333" i="13"/>
  <c r="AX333" i="13"/>
  <c r="BA397" i="13"/>
  <c r="BB397" i="13"/>
  <c r="AZ338" i="13"/>
  <c r="AX338" i="13"/>
  <c r="BB505" i="13"/>
  <c r="BA505" i="13"/>
  <c r="AZ505" i="13"/>
  <c r="AX505" i="13"/>
  <c r="BB537" i="13"/>
  <c r="BA537" i="13"/>
  <c r="AZ537" i="13"/>
  <c r="AX537" i="13"/>
  <c r="AZ222" i="13"/>
  <c r="AX222" i="13"/>
  <c r="AZ301" i="13"/>
  <c r="AX301" i="13"/>
  <c r="AZ386" i="13"/>
  <c r="AX386" i="13"/>
  <c r="AZ405" i="13"/>
  <c r="AX405" i="13"/>
  <c r="AZ464" i="13"/>
  <c r="AX464" i="13"/>
  <c r="AZ456" i="13"/>
  <c r="AX456" i="13"/>
  <c r="AZ504" i="13"/>
  <c r="AX504" i="13"/>
  <c r="BA705" i="13"/>
  <c r="AZ705" i="13"/>
  <c r="AX705" i="13"/>
  <c r="BB705" i="13"/>
  <c r="BA677" i="13"/>
  <c r="BB677" i="13"/>
  <c r="BA821" i="13"/>
  <c r="AZ821" i="13"/>
  <c r="AX821" i="13"/>
  <c r="BB821" i="13"/>
  <c r="BA853" i="13"/>
  <c r="BB853" i="13"/>
  <c r="AZ653" i="13"/>
  <c r="AX653" i="13"/>
  <c r="AZ629" i="13"/>
  <c r="AX629" i="13"/>
  <c r="BA669" i="13"/>
  <c r="BB669" i="13"/>
  <c r="AZ733" i="13"/>
  <c r="AX733" i="13"/>
  <c r="AC270" i="6"/>
  <c r="AD270" i="6"/>
  <c r="AB270" i="6"/>
  <c r="AA270" i="6"/>
  <c r="AC286" i="6"/>
  <c r="AD286" i="6"/>
  <c r="AB286" i="6"/>
  <c r="AA286" i="6"/>
  <c r="AC230" i="6"/>
  <c r="AD230" i="6"/>
  <c r="AB230" i="6"/>
  <c r="AC246" i="6"/>
  <c r="AD246" i="6"/>
  <c r="AB246" i="6"/>
  <c r="AC262" i="6"/>
  <c r="AD262" i="6"/>
  <c r="AB262" i="6"/>
  <c r="AA262" i="6"/>
  <c r="AB281" i="6"/>
  <c r="AD281" i="6"/>
  <c r="AC281" i="6"/>
  <c r="R51" i="7"/>
  <c r="T51" i="7"/>
  <c r="BL13" i="12"/>
  <c r="AB253" i="6"/>
  <c r="AD253" i="6"/>
  <c r="AC253" i="6"/>
  <c r="AB255" i="6"/>
  <c r="AD255" i="6"/>
  <c r="AC255" i="6"/>
  <c r="J34" i="7"/>
  <c r="W34" i="7"/>
  <c r="Z34" i="7"/>
  <c r="Z91" i="7"/>
  <c r="W91" i="7"/>
  <c r="J100" i="12"/>
  <c r="AC100" i="12"/>
  <c r="V43" i="9"/>
  <c r="BK3" i="18"/>
  <c r="BJ3" i="18" s="1"/>
  <c r="BI3" i="18" s="1"/>
  <c r="BH3" i="18" s="1"/>
  <c r="BG3" i="18" s="1"/>
  <c r="BF3" i="18" s="1"/>
  <c r="BE3" i="18" s="1"/>
  <c r="BD3" i="18" s="1"/>
  <c r="BC3" i="18" s="1"/>
  <c r="BA3" i="18" s="1"/>
  <c r="I25" i="9"/>
  <c r="V25" i="9"/>
  <c r="Z90" i="7"/>
  <c r="W90" i="7"/>
  <c r="J108" i="12"/>
  <c r="AC108" i="12"/>
  <c r="I37" i="9"/>
  <c r="V37" i="9"/>
  <c r="Z43" i="7"/>
  <c r="W43" i="7"/>
  <c r="J43" i="7"/>
  <c r="AC24" i="12"/>
  <c r="I24" i="12"/>
  <c r="J74" i="12"/>
  <c r="AC74" i="12"/>
  <c r="I52" i="12"/>
  <c r="AC52" i="12"/>
  <c r="I60" i="12"/>
  <c r="AC60" i="12"/>
  <c r="BK29" i="18"/>
  <c r="BJ29" i="18" s="1"/>
  <c r="BI29" i="18" s="1"/>
  <c r="BH29" i="18" s="1"/>
  <c r="BG29" i="18" s="1"/>
  <c r="BF29" i="18" s="1"/>
  <c r="BE29" i="18" s="1"/>
  <c r="BD29" i="18" s="1"/>
  <c r="BC29" i="18" s="1"/>
  <c r="AC98" i="12"/>
  <c r="J98" i="12"/>
  <c r="K131" i="12"/>
  <c r="AC131" i="12"/>
  <c r="I27" i="18"/>
  <c r="AC27" i="18"/>
  <c r="AC123" i="12"/>
  <c r="K123" i="12"/>
  <c r="H22" i="18"/>
  <c r="AC22" i="18"/>
  <c r="AC74" i="18"/>
  <c r="K74" i="18"/>
  <c r="AC141" i="12"/>
  <c r="K141" i="12"/>
  <c r="I33" i="18"/>
  <c r="AC33" i="18"/>
  <c r="K126" i="12"/>
  <c r="AC126" i="12"/>
  <c r="K155" i="12"/>
  <c r="AC155" i="12"/>
  <c r="AC33" i="16"/>
  <c r="I33" i="16"/>
  <c r="K78" i="16"/>
  <c r="AC78" i="16"/>
  <c r="AC41" i="16"/>
  <c r="I41" i="16"/>
  <c r="AT67" i="18"/>
  <c r="AS67" i="18" s="1"/>
  <c r="AR67" i="18" s="1"/>
  <c r="AQ67" i="18" s="1"/>
  <c r="AP67" i="18" s="1"/>
  <c r="AO67" i="18" s="1"/>
  <c r="AN67" i="18" s="1"/>
  <c r="AM67" i="18" s="1"/>
  <c r="AL67" i="18" s="1"/>
  <c r="AJ67" i="18" s="1"/>
  <c r="AA38" i="14"/>
  <c r="K76" i="16"/>
  <c r="AC76" i="16"/>
  <c r="I36" i="14"/>
  <c r="J88" i="14"/>
  <c r="AC78" i="18"/>
  <c r="K78" i="18"/>
  <c r="BK10" i="14"/>
  <c r="BJ10" i="14"/>
  <c r="BI10" i="14"/>
  <c r="BH10" i="14"/>
  <c r="BG10" i="14"/>
  <c r="BF10" i="14"/>
  <c r="BE10" i="14"/>
  <c r="BD10" i="14"/>
  <c r="BC10" i="14"/>
  <c r="AS37" i="14"/>
  <c r="AR37" i="14"/>
  <c r="AQ37" i="14"/>
  <c r="AP37" i="14"/>
  <c r="AO37" i="14"/>
  <c r="AN37" i="14"/>
  <c r="AM37" i="14"/>
  <c r="AL37" i="14"/>
  <c r="AT37" i="14"/>
  <c r="AS132" i="14"/>
  <c r="AR132" i="14"/>
  <c r="AQ132" i="14"/>
  <c r="AP132" i="14"/>
  <c r="AO132" i="14"/>
  <c r="AN132" i="14"/>
  <c r="AM132" i="14"/>
  <c r="AL132" i="14"/>
  <c r="AT132" i="14"/>
  <c r="AT138" i="14"/>
  <c r="AS138" i="14"/>
  <c r="AR138" i="14"/>
  <c r="AQ138" i="14"/>
  <c r="AP138" i="14"/>
  <c r="AO138" i="14"/>
  <c r="AN138" i="14"/>
  <c r="AM138" i="14"/>
  <c r="AL138" i="14"/>
  <c r="AT152" i="14"/>
  <c r="AS152" i="14"/>
  <c r="AR152" i="14"/>
  <c r="AQ152" i="14"/>
  <c r="AP152" i="14"/>
  <c r="AO152" i="14"/>
  <c r="AN152" i="14"/>
  <c r="AM152" i="14"/>
  <c r="AL152" i="14"/>
  <c r="AT33" i="14"/>
  <c r="AS33" i="14"/>
  <c r="AR33" i="14"/>
  <c r="AQ33" i="14"/>
  <c r="AP33" i="14"/>
  <c r="AO33" i="14"/>
  <c r="AN33" i="14"/>
  <c r="AM33" i="14"/>
  <c r="AL33" i="14"/>
  <c r="AT51" i="14"/>
  <c r="AS51" i="14"/>
  <c r="AR51" i="14"/>
  <c r="AQ51" i="14"/>
  <c r="AP51" i="14"/>
  <c r="AO51" i="14"/>
  <c r="AN51" i="14"/>
  <c r="AM51" i="14"/>
  <c r="AL51" i="14"/>
  <c r="AZ56" i="14"/>
  <c r="AX56" i="14"/>
  <c r="AT155" i="14"/>
  <c r="AS155" i="14"/>
  <c r="AR155" i="14"/>
  <c r="AQ155" i="14"/>
  <c r="AP155" i="14"/>
  <c r="AO155" i="14"/>
  <c r="AN155" i="14"/>
  <c r="AM155" i="14"/>
  <c r="AL155" i="14"/>
  <c r="AS150" i="14"/>
  <c r="AR150" i="14"/>
  <c r="AQ150" i="14"/>
  <c r="AP150" i="14"/>
  <c r="AO150" i="14"/>
  <c r="AN150" i="14"/>
  <c r="AM150" i="14"/>
  <c r="AL150" i="14"/>
  <c r="AT150" i="14"/>
  <c r="J43" i="14"/>
  <c r="AT57" i="14"/>
  <c r="AS57" i="14"/>
  <c r="AR57" i="14"/>
  <c r="AQ57" i="14"/>
  <c r="AP57" i="14"/>
  <c r="AO57" i="14"/>
  <c r="AN57" i="14"/>
  <c r="AM57" i="14"/>
  <c r="AL57" i="14"/>
  <c r="AS75" i="14"/>
  <c r="AR75" i="14"/>
  <c r="AQ75" i="14"/>
  <c r="AP75" i="14"/>
  <c r="AO75" i="14"/>
  <c r="AN75" i="14"/>
  <c r="AM75" i="14"/>
  <c r="AL75" i="14"/>
  <c r="AT75" i="14"/>
  <c r="I23" i="14"/>
  <c r="K123" i="14"/>
  <c r="AS49" i="14"/>
  <c r="AR49" i="14"/>
  <c r="AQ49" i="14"/>
  <c r="AP49" i="14"/>
  <c r="AO49" i="14"/>
  <c r="AN49" i="14"/>
  <c r="AM49" i="14"/>
  <c r="AL49" i="14"/>
  <c r="AT49" i="14"/>
  <c r="AT67" i="14"/>
  <c r="AS67" i="14"/>
  <c r="AR67" i="14"/>
  <c r="AQ67" i="14"/>
  <c r="AP67" i="14"/>
  <c r="AO67" i="14"/>
  <c r="AN67" i="14"/>
  <c r="AM67" i="14"/>
  <c r="AL67" i="14"/>
  <c r="AT127" i="14"/>
  <c r="AS127" i="14"/>
  <c r="AR127" i="14"/>
  <c r="AQ127" i="14"/>
  <c r="AP127" i="14"/>
  <c r="AO127" i="14"/>
  <c r="AN127" i="14"/>
  <c r="AM127" i="14"/>
  <c r="AL127" i="14"/>
  <c r="AT165" i="14"/>
  <c r="AR165" i="14"/>
  <c r="AQ165" i="14"/>
  <c r="AP165" i="14"/>
  <c r="AO165" i="14"/>
  <c r="AN165" i="14"/>
  <c r="AM165" i="14"/>
  <c r="AL165" i="14"/>
  <c r="AS165" i="14"/>
  <c r="AT31" i="14"/>
  <c r="AS31" i="14"/>
  <c r="AR31" i="14"/>
  <c r="AQ31" i="14"/>
  <c r="AP31" i="14"/>
  <c r="AO31" i="14"/>
  <c r="AN31" i="14"/>
  <c r="AM31" i="14"/>
  <c r="AL31" i="14"/>
  <c r="AT157" i="14"/>
  <c r="AS157" i="14"/>
  <c r="AR157" i="14"/>
  <c r="AQ157" i="14"/>
  <c r="AP157" i="14"/>
  <c r="AO157" i="14"/>
  <c r="AN157" i="14"/>
  <c r="AM157" i="14"/>
  <c r="AL157" i="14"/>
  <c r="G337" i="5"/>
  <c r="G305" i="5"/>
  <c r="G209" i="5"/>
  <c r="G333" i="5"/>
  <c r="G201" i="5"/>
  <c r="G329" i="5"/>
  <c r="BB626" i="13"/>
  <c r="BA626" i="13"/>
  <c r="AZ626" i="13"/>
  <c r="AX626" i="13"/>
  <c r="BB658" i="13"/>
  <c r="BA658" i="13"/>
  <c r="AZ658" i="13"/>
  <c r="AX658" i="13"/>
  <c r="BB560" i="13"/>
  <c r="BA560" i="13"/>
  <c r="AZ560" i="13"/>
  <c r="AX560" i="13"/>
  <c r="BB590" i="13"/>
  <c r="BA590" i="13"/>
  <c r="AZ590" i="13"/>
  <c r="AX590" i="13"/>
  <c r="BA631" i="13"/>
  <c r="BB631" i="13"/>
  <c r="BA663" i="13"/>
  <c r="BB663" i="13"/>
  <c r="BA695" i="13"/>
  <c r="BB695" i="13"/>
  <c r="BB711" i="13"/>
  <c r="BA711" i="13"/>
  <c r="AZ711" i="13"/>
  <c r="AX711" i="13"/>
  <c r="BA637" i="13"/>
  <c r="BB637" i="13"/>
  <c r="BA689" i="13"/>
  <c r="BB689" i="13"/>
  <c r="BA766" i="13"/>
  <c r="BB766" i="13"/>
  <c r="U18" i="6"/>
  <c r="AC272" i="6"/>
  <c r="AD272" i="6"/>
  <c r="AB272" i="6"/>
  <c r="AC288" i="6"/>
  <c r="AD288" i="6"/>
  <c r="AB288" i="6"/>
  <c r="AC232" i="6"/>
  <c r="AD232" i="6"/>
  <c r="AB232" i="6"/>
  <c r="AA232" i="6"/>
  <c r="AC248" i="6"/>
  <c r="AD248" i="6"/>
  <c r="AB248" i="6"/>
  <c r="AA248" i="6"/>
  <c r="AC264" i="6"/>
  <c r="AD264" i="6"/>
  <c r="AB264" i="6"/>
  <c r="AB225" i="6"/>
  <c r="AA225" i="6"/>
  <c r="AD225" i="6"/>
  <c r="AC225" i="6"/>
  <c r="AB289" i="6"/>
  <c r="AD289" i="6"/>
  <c r="AC289" i="6"/>
  <c r="AB311" i="6"/>
  <c r="AD311" i="6"/>
  <c r="AC311" i="6"/>
  <c r="AB307" i="6"/>
  <c r="AA307" i="6"/>
  <c r="AD307" i="6"/>
  <c r="AC307" i="6"/>
  <c r="AT27" i="12"/>
  <c r="AS27" i="12"/>
  <c r="AR27" i="12"/>
  <c r="AQ27" i="12"/>
  <c r="AP27" i="12"/>
  <c r="AO27" i="12"/>
  <c r="AN27" i="12"/>
  <c r="AM27" i="12"/>
  <c r="AL27" i="12"/>
  <c r="AB261" i="6"/>
  <c r="AD261" i="6"/>
  <c r="AC261" i="6"/>
  <c r="AB263" i="6"/>
  <c r="AD263" i="6"/>
  <c r="AC263" i="6"/>
  <c r="N77" i="7"/>
  <c r="Z77" i="7"/>
  <c r="W77" i="7"/>
  <c r="I33" i="9"/>
  <c r="V33" i="9"/>
  <c r="BK6" i="12"/>
  <c r="BJ6" i="12"/>
  <c r="BI6" i="12"/>
  <c r="BH6" i="12"/>
  <c r="BG6" i="12"/>
  <c r="BF6" i="12"/>
  <c r="BE6" i="12"/>
  <c r="BD6" i="12"/>
  <c r="BC6" i="12"/>
  <c r="V35" i="9"/>
  <c r="BK5" i="18"/>
  <c r="BJ5" i="18" s="1"/>
  <c r="BI5" i="18" s="1"/>
  <c r="BH5" i="18" s="1"/>
  <c r="BG5" i="18" s="1"/>
  <c r="BF5" i="18" s="1"/>
  <c r="BE5" i="18" s="1"/>
  <c r="BD5" i="18" s="1"/>
  <c r="BC5" i="18" s="1"/>
  <c r="V44" i="9"/>
  <c r="R77" i="7"/>
  <c r="T77" i="7"/>
  <c r="I45" i="9"/>
  <c r="V45" i="9"/>
  <c r="R70" i="9"/>
  <c r="I25" i="12"/>
  <c r="AC25" i="12"/>
  <c r="I29" i="12"/>
  <c r="AC29" i="12"/>
  <c r="I33" i="12"/>
  <c r="AC33" i="12"/>
  <c r="I37" i="12"/>
  <c r="AC37" i="12"/>
  <c r="I41" i="12"/>
  <c r="AC41" i="12"/>
  <c r="W70" i="7"/>
  <c r="N70" i="7"/>
  <c r="Z70" i="7"/>
  <c r="J76" i="12"/>
  <c r="AC76" i="12"/>
  <c r="AC135" i="12"/>
  <c r="K135" i="12"/>
  <c r="R67" i="9"/>
  <c r="I53" i="12"/>
  <c r="AC53" i="12"/>
  <c r="I61" i="12"/>
  <c r="AC61" i="12"/>
  <c r="BK22" i="18"/>
  <c r="BJ22" i="18" s="1"/>
  <c r="BI22" i="18" s="1"/>
  <c r="BH22" i="18" s="1"/>
  <c r="BG22" i="18" s="1"/>
  <c r="BF22" i="18" s="1"/>
  <c r="BE22" i="18" s="1"/>
  <c r="BD22" i="18" s="1"/>
  <c r="BC22" i="18" s="1"/>
  <c r="BK30" i="18"/>
  <c r="BJ30" i="18" s="1"/>
  <c r="BI30" i="18" s="1"/>
  <c r="BH30" i="18" s="1"/>
  <c r="BG30" i="18" s="1"/>
  <c r="BF30" i="18" s="1"/>
  <c r="BE30" i="18" s="1"/>
  <c r="BD30" i="18" s="1"/>
  <c r="BC30" i="18" s="1"/>
  <c r="BA30" i="18" s="1"/>
  <c r="BK38" i="18"/>
  <c r="BJ38" i="18" s="1"/>
  <c r="BI38" i="18" s="1"/>
  <c r="BH38" i="18" s="1"/>
  <c r="BG38" i="18" s="1"/>
  <c r="BF38" i="18" s="1"/>
  <c r="BE38" i="18" s="1"/>
  <c r="BD38" i="18" s="1"/>
  <c r="BC38" i="18" s="1"/>
  <c r="BB38" i="18" s="1"/>
  <c r="I29" i="18"/>
  <c r="AC29" i="18"/>
  <c r="AT65" i="18"/>
  <c r="AS65" i="18" s="1"/>
  <c r="AR65" i="18" s="1"/>
  <c r="AQ65" i="18" s="1"/>
  <c r="AP65" i="18" s="1"/>
  <c r="AO65" i="18" s="1"/>
  <c r="AN65" i="18" s="1"/>
  <c r="AM65" i="18" s="1"/>
  <c r="AL65" i="18" s="1"/>
  <c r="AI65" i="18" s="1"/>
  <c r="K128" i="12"/>
  <c r="AC128" i="12"/>
  <c r="AT22" i="18"/>
  <c r="AS22" i="18" s="1"/>
  <c r="AR22" i="18" s="1"/>
  <c r="AQ22" i="18" s="1"/>
  <c r="AP22" i="18" s="1"/>
  <c r="AO22" i="18" s="1"/>
  <c r="AN22" i="18" s="1"/>
  <c r="AM22" i="18" s="1"/>
  <c r="AL22" i="18" s="1"/>
  <c r="AI22" i="18" s="1"/>
  <c r="AC75" i="18"/>
  <c r="K75" i="18"/>
  <c r="BJ12" i="14"/>
  <c r="BI12" i="14"/>
  <c r="BH12" i="14"/>
  <c r="BG12" i="14"/>
  <c r="BF12" i="14"/>
  <c r="BE12" i="14"/>
  <c r="BD12" i="14"/>
  <c r="BC12" i="14"/>
  <c r="BK12" i="14"/>
  <c r="AT87" i="18"/>
  <c r="AS87" i="18" s="1"/>
  <c r="AR87" i="18" s="1"/>
  <c r="AQ87" i="18" s="1"/>
  <c r="AP87" i="18" s="1"/>
  <c r="AO87" i="18" s="1"/>
  <c r="AN87" i="18" s="1"/>
  <c r="AM87" i="18" s="1"/>
  <c r="AL87" i="18" s="1"/>
  <c r="AK87" i="18" s="1"/>
  <c r="AT23" i="18"/>
  <c r="AS23" i="18" s="1"/>
  <c r="AR23" i="18" s="1"/>
  <c r="AQ23" i="18" s="1"/>
  <c r="AP23" i="18" s="1"/>
  <c r="AO23" i="18" s="1"/>
  <c r="AN23" i="18" s="1"/>
  <c r="AM23" i="18" s="1"/>
  <c r="AL23" i="18" s="1"/>
  <c r="I26" i="18"/>
  <c r="AC26" i="18"/>
  <c r="K80" i="18"/>
  <c r="AC80" i="18"/>
  <c r="BK18" i="14"/>
  <c r="BJ18" i="14"/>
  <c r="BI18" i="14"/>
  <c r="BH18" i="14"/>
  <c r="BG18" i="14"/>
  <c r="BF18" i="14"/>
  <c r="BE18" i="14"/>
  <c r="BD18" i="14"/>
  <c r="BC18" i="14"/>
  <c r="BK25" i="14"/>
  <c r="BJ25" i="14"/>
  <c r="BI25" i="14"/>
  <c r="BH25" i="14"/>
  <c r="BG25" i="14"/>
  <c r="BF25" i="14"/>
  <c r="BE25" i="14"/>
  <c r="BD25" i="14"/>
  <c r="BC25" i="14"/>
  <c r="AT81" i="18"/>
  <c r="AS81" i="18" s="1"/>
  <c r="AR81" i="18" s="1"/>
  <c r="AQ81" i="18" s="1"/>
  <c r="AP81" i="18" s="1"/>
  <c r="AO81" i="18" s="1"/>
  <c r="AN81" i="18" s="1"/>
  <c r="AM81" i="18" s="1"/>
  <c r="AL81" i="18" s="1"/>
  <c r="BK6" i="14"/>
  <c r="BJ6" i="14"/>
  <c r="BI6" i="14"/>
  <c r="BH6" i="14"/>
  <c r="BG6" i="14"/>
  <c r="BF6" i="14"/>
  <c r="BE6" i="14"/>
  <c r="BD6" i="14"/>
  <c r="BC6" i="14"/>
  <c r="BB27" i="14"/>
  <c r="BA27" i="14"/>
  <c r="AZ27" i="14"/>
  <c r="AX27" i="14"/>
  <c r="AC21" i="16"/>
  <c r="H21" i="16"/>
  <c r="AT89" i="18"/>
  <c r="AS89" i="18" s="1"/>
  <c r="AR89" i="18" s="1"/>
  <c r="AQ89" i="18" s="1"/>
  <c r="AP89" i="18" s="1"/>
  <c r="AO89" i="18" s="1"/>
  <c r="AN89" i="18" s="1"/>
  <c r="AM89" i="18" s="1"/>
  <c r="AL89" i="18" s="1"/>
  <c r="AI89" i="18" s="1"/>
  <c r="AC67" i="18"/>
  <c r="K67" i="18"/>
  <c r="AC34" i="16"/>
  <c r="I34" i="16"/>
  <c r="AC52" i="16"/>
  <c r="J52" i="16"/>
  <c r="AC56" i="16"/>
  <c r="J56" i="16"/>
  <c r="AC60" i="16"/>
  <c r="K60" i="16"/>
  <c r="AC64" i="16"/>
  <c r="K64" i="16"/>
  <c r="AC38" i="16"/>
  <c r="I38" i="16"/>
  <c r="AC85" i="16"/>
  <c r="K85" i="16"/>
  <c r="AD44" i="14"/>
  <c r="AE44" i="14"/>
  <c r="I44" i="14"/>
  <c r="K76" i="14"/>
  <c r="AC108" i="14"/>
  <c r="K108" i="14"/>
  <c r="AT78" i="18"/>
  <c r="AS78" i="18" s="1"/>
  <c r="AR78" i="18" s="1"/>
  <c r="AQ78" i="18" s="1"/>
  <c r="AP78" i="18" s="1"/>
  <c r="AO78" i="18" s="1"/>
  <c r="AN78" i="18" s="1"/>
  <c r="AM78" i="18" s="1"/>
  <c r="AL78" i="18" s="1"/>
  <c r="AI78" i="18" s="1"/>
  <c r="AC28" i="16"/>
  <c r="I28" i="16"/>
  <c r="BK9" i="14"/>
  <c r="BJ9" i="14"/>
  <c r="BI9" i="14"/>
  <c r="BH9" i="14"/>
  <c r="BG9" i="14"/>
  <c r="BF9" i="14"/>
  <c r="BE9" i="14"/>
  <c r="BD9" i="14"/>
  <c r="BC9" i="14"/>
  <c r="I69" i="14"/>
  <c r="AS129" i="14"/>
  <c r="AR129" i="14"/>
  <c r="AQ129" i="14"/>
  <c r="AP129" i="14"/>
  <c r="AO129" i="14"/>
  <c r="AN129" i="14"/>
  <c r="AM129" i="14"/>
  <c r="AL129" i="14"/>
  <c r="AT129" i="14"/>
  <c r="J136" i="14"/>
  <c r="AT139" i="14"/>
  <c r="AS139" i="14"/>
  <c r="AR139" i="14"/>
  <c r="AQ139" i="14"/>
  <c r="AP139" i="14"/>
  <c r="AO139" i="14"/>
  <c r="AN139" i="14"/>
  <c r="AM139" i="14"/>
  <c r="AL139" i="14"/>
  <c r="K142" i="14"/>
  <c r="AT145" i="14"/>
  <c r="AS145" i="14"/>
  <c r="AR145" i="14"/>
  <c r="AQ145" i="14"/>
  <c r="AP145" i="14"/>
  <c r="AO145" i="14"/>
  <c r="AN145" i="14"/>
  <c r="AM145" i="14"/>
  <c r="AL145" i="14"/>
  <c r="J61" i="14"/>
  <c r="AT30" i="14"/>
  <c r="AS30" i="14"/>
  <c r="AR30" i="14"/>
  <c r="AQ30" i="14"/>
  <c r="AP30" i="14"/>
  <c r="AO30" i="14"/>
  <c r="AN30" i="14"/>
  <c r="AM30" i="14"/>
  <c r="AL30" i="14"/>
  <c r="AT43" i="14"/>
  <c r="AS43" i="14"/>
  <c r="AR43" i="14"/>
  <c r="AQ43" i="14"/>
  <c r="AP43" i="14"/>
  <c r="AO43" i="14"/>
  <c r="AN43" i="14"/>
  <c r="AM43" i="14"/>
  <c r="AL43" i="14"/>
  <c r="AT123" i="14"/>
  <c r="AS123" i="14"/>
  <c r="AR123" i="14"/>
  <c r="AQ123" i="14"/>
  <c r="AP123" i="14"/>
  <c r="AO123" i="14"/>
  <c r="AN123" i="14"/>
  <c r="AM123" i="14"/>
  <c r="AL123" i="14"/>
  <c r="I31" i="14"/>
  <c r="K154" i="14"/>
  <c r="AC154" i="14"/>
  <c r="G313" i="5"/>
  <c r="AC234" i="6"/>
  <c r="AD234" i="6"/>
  <c r="AB234" i="6"/>
  <c r="AA234" i="6"/>
  <c r="AC250" i="6"/>
  <c r="AD250" i="6"/>
  <c r="AB250" i="6"/>
  <c r="AA250" i="6"/>
  <c r="AC266" i="6"/>
  <c r="AD266" i="6"/>
  <c r="AB266" i="6"/>
  <c r="AB233" i="6"/>
  <c r="AA233" i="6"/>
  <c r="AD233" i="6"/>
  <c r="AC233" i="6"/>
  <c r="BK9" i="12"/>
  <c r="BJ9" i="12"/>
  <c r="BI9" i="12"/>
  <c r="BH9" i="12"/>
  <c r="BG9" i="12"/>
  <c r="BF9" i="12"/>
  <c r="BE9" i="12"/>
  <c r="BD9" i="12"/>
  <c r="BC9" i="12"/>
  <c r="AB319" i="6"/>
  <c r="AD319" i="6"/>
  <c r="AC319" i="6"/>
  <c r="BK19" i="12"/>
  <c r="BJ19" i="12"/>
  <c r="BI19" i="12"/>
  <c r="BH19" i="12"/>
  <c r="BG19" i="12"/>
  <c r="BF19" i="12"/>
  <c r="BE19" i="12"/>
  <c r="BD19" i="12"/>
  <c r="BC19" i="12"/>
  <c r="AT28" i="12"/>
  <c r="AS28" i="12"/>
  <c r="AR28" i="12"/>
  <c r="AQ28" i="12"/>
  <c r="AP28" i="12"/>
  <c r="AO28" i="12"/>
  <c r="AN28" i="12"/>
  <c r="AM28" i="12"/>
  <c r="AL28" i="12"/>
  <c r="AB269" i="6"/>
  <c r="AD269" i="6"/>
  <c r="AC269" i="6"/>
  <c r="BJ3" i="12"/>
  <c r="BI3" i="12"/>
  <c r="BH3" i="12"/>
  <c r="BG3" i="12"/>
  <c r="BF3" i="12"/>
  <c r="BE3" i="12"/>
  <c r="BD3" i="12"/>
  <c r="BC3" i="12"/>
  <c r="BK3" i="12"/>
  <c r="BJ11" i="12"/>
  <c r="BI11" i="12"/>
  <c r="BH11" i="12"/>
  <c r="BG11" i="12"/>
  <c r="BF11" i="12"/>
  <c r="BE11" i="12"/>
  <c r="BD11" i="12"/>
  <c r="BC11" i="12"/>
  <c r="BK11" i="12"/>
  <c r="AB271" i="6"/>
  <c r="AA271" i="6"/>
  <c r="AD271" i="6"/>
  <c r="AC271" i="6"/>
  <c r="R78" i="7"/>
  <c r="T78" i="7"/>
  <c r="BK6" i="18"/>
  <c r="BJ6" i="18" s="1"/>
  <c r="BI6" i="18" s="1"/>
  <c r="BH6" i="18" s="1"/>
  <c r="BG6" i="18" s="1"/>
  <c r="BF6" i="18" s="1"/>
  <c r="BE6" i="18" s="1"/>
  <c r="BD6" i="18" s="1"/>
  <c r="BC6" i="18" s="1"/>
  <c r="BA6" i="18" s="1"/>
  <c r="W86" i="7"/>
  <c r="Z86" i="7"/>
  <c r="AC143" i="12"/>
  <c r="K143" i="12"/>
  <c r="I54" i="12"/>
  <c r="AC54" i="12"/>
  <c r="I62" i="12"/>
  <c r="AC62" i="12"/>
  <c r="K117" i="12"/>
  <c r="AC117" i="12"/>
  <c r="BK17" i="18"/>
  <c r="BJ17" i="18" s="1"/>
  <c r="BI17" i="18" s="1"/>
  <c r="BH17" i="18" s="1"/>
  <c r="BG17" i="18" s="1"/>
  <c r="BF17" i="18" s="1"/>
  <c r="BE17" i="18" s="1"/>
  <c r="BD17" i="18" s="1"/>
  <c r="BC17" i="18" s="1"/>
  <c r="BK23" i="18"/>
  <c r="BJ23" i="18" s="1"/>
  <c r="BI23" i="18" s="1"/>
  <c r="BH23" i="18" s="1"/>
  <c r="BG23" i="18" s="1"/>
  <c r="BF23" i="18" s="1"/>
  <c r="BE23" i="18" s="1"/>
  <c r="BD23" i="18" s="1"/>
  <c r="BC23" i="18" s="1"/>
  <c r="BK31" i="18"/>
  <c r="BJ31" i="18" s="1"/>
  <c r="BI31" i="18" s="1"/>
  <c r="BH31" i="18" s="1"/>
  <c r="BG31" i="18" s="1"/>
  <c r="BF31" i="18" s="1"/>
  <c r="BE31" i="18" s="1"/>
  <c r="BD31" i="18" s="1"/>
  <c r="BC31" i="18" s="1"/>
  <c r="BK39" i="18"/>
  <c r="BJ39" i="18" s="1"/>
  <c r="BI39" i="18" s="1"/>
  <c r="BH39" i="18" s="1"/>
  <c r="BG39" i="18" s="1"/>
  <c r="BF39" i="18" s="1"/>
  <c r="BE39" i="18" s="1"/>
  <c r="BD39" i="18" s="1"/>
  <c r="BC39" i="18" s="1"/>
  <c r="AC122" i="12"/>
  <c r="K122" i="12"/>
  <c r="AC149" i="12"/>
  <c r="K149" i="12"/>
  <c r="AC165" i="12"/>
  <c r="K165" i="12"/>
  <c r="B165" i="12"/>
  <c r="AC82" i="12"/>
  <c r="J82" i="12"/>
  <c r="J99" i="12"/>
  <c r="AC99" i="12"/>
  <c r="AC134" i="12"/>
  <c r="K134" i="12"/>
  <c r="K163" i="12"/>
  <c r="AC163" i="12"/>
  <c r="J53" i="18"/>
  <c r="AC53" i="18"/>
  <c r="AC76" i="18"/>
  <c r="K76" i="18"/>
  <c r="AC157" i="12"/>
  <c r="K157" i="12"/>
  <c r="AT59" i="18"/>
  <c r="AS59" i="18" s="1"/>
  <c r="AR59" i="18" s="1"/>
  <c r="AQ59" i="18" s="1"/>
  <c r="AP59" i="18" s="1"/>
  <c r="AO59" i="18" s="1"/>
  <c r="AN59" i="18" s="1"/>
  <c r="AM59" i="18" s="1"/>
  <c r="AL59" i="18" s="1"/>
  <c r="AC158" i="12"/>
  <c r="K158" i="12"/>
  <c r="I31" i="18"/>
  <c r="AC31" i="18"/>
  <c r="AT61" i="18"/>
  <c r="AS61" i="18" s="1"/>
  <c r="AR61" i="18" s="1"/>
  <c r="AQ61" i="18" s="1"/>
  <c r="AP61" i="18" s="1"/>
  <c r="AO61" i="18" s="1"/>
  <c r="AN61" i="18" s="1"/>
  <c r="AM61" i="18" s="1"/>
  <c r="AL61" i="18" s="1"/>
  <c r="K136" i="12"/>
  <c r="AC136" i="12"/>
  <c r="AC86" i="18"/>
  <c r="K86" i="18"/>
  <c r="Y11" i="16"/>
  <c r="Y12" i="16"/>
  <c r="T11" i="16"/>
  <c r="T12" i="16"/>
  <c r="P19" i="16"/>
  <c r="U11" i="16"/>
  <c r="U12" i="16"/>
  <c r="V11" i="16"/>
  <c r="V12" i="16"/>
  <c r="W11" i="16"/>
  <c r="W12" i="16"/>
  <c r="X11" i="16"/>
  <c r="X12" i="16"/>
  <c r="AC37" i="16"/>
  <c r="I37" i="16"/>
  <c r="BK13" i="14"/>
  <c r="BJ13" i="14"/>
  <c r="BI13" i="14"/>
  <c r="BH13" i="14"/>
  <c r="BG13" i="14"/>
  <c r="BF13" i="14"/>
  <c r="BE13" i="14"/>
  <c r="BD13" i="14"/>
  <c r="BC13" i="14"/>
  <c r="AT29" i="14"/>
  <c r="AS29" i="14"/>
  <c r="AR29" i="14"/>
  <c r="AQ29" i="14"/>
  <c r="AP29" i="14"/>
  <c r="AO29" i="14"/>
  <c r="AN29" i="14"/>
  <c r="AM29" i="14"/>
  <c r="AL29" i="14"/>
  <c r="AA109" i="14"/>
  <c r="AA121" i="14"/>
  <c r="K97" i="18"/>
  <c r="AC97" i="18"/>
  <c r="K84" i="16"/>
  <c r="AC84" i="16"/>
  <c r="AC77" i="18"/>
  <c r="K77" i="18"/>
  <c r="AC67" i="16"/>
  <c r="K67" i="16"/>
  <c r="AB96" i="14"/>
  <c r="AD96" i="14"/>
  <c r="AE96" i="14"/>
  <c r="J96" i="14"/>
  <c r="AC77" i="16"/>
  <c r="K77" i="16"/>
  <c r="BK5" i="14"/>
  <c r="BJ5" i="14"/>
  <c r="BI5" i="14"/>
  <c r="BH5" i="14"/>
  <c r="BG5" i="14"/>
  <c r="BF5" i="14"/>
  <c r="BE5" i="14"/>
  <c r="BD5" i="14"/>
  <c r="BC5" i="14"/>
  <c r="AT69" i="14"/>
  <c r="AS69" i="14"/>
  <c r="AR69" i="14"/>
  <c r="AQ69" i="14"/>
  <c r="AP69" i="14"/>
  <c r="AO69" i="14"/>
  <c r="AN69" i="14"/>
  <c r="AM69" i="14"/>
  <c r="AL69" i="14"/>
  <c r="AT136" i="14"/>
  <c r="AS136" i="14"/>
  <c r="AR136" i="14"/>
  <c r="AQ136" i="14"/>
  <c r="AP136" i="14"/>
  <c r="AO136" i="14"/>
  <c r="AN136" i="14"/>
  <c r="AM136" i="14"/>
  <c r="AL136" i="14"/>
  <c r="AT142" i="14"/>
  <c r="AS142" i="14"/>
  <c r="AR142" i="14"/>
  <c r="AQ142" i="14"/>
  <c r="AP142" i="14"/>
  <c r="AO142" i="14"/>
  <c r="AN142" i="14"/>
  <c r="AM142" i="14"/>
  <c r="AL142" i="14"/>
  <c r="AT160" i="14"/>
  <c r="AS160" i="14"/>
  <c r="AR160" i="14"/>
  <c r="AQ160" i="14"/>
  <c r="AP160" i="14"/>
  <c r="AO160" i="14"/>
  <c r="AN160" i="14"/>
  <c r="AM160" i="14"/>
  <c r="AL160" i="14"/>
  <c r="AT61" i="14"/>
  <c r="AS61" i="14"/>
  <c r="AR61" i="14"/>
  <c r="AQ61" i="14"/>
  <c r="AP61" i="14"/>
  <c r="AO61" i="14"/>
  <c r="AN61" i="14"/>
  <c r="AM61" i="14"/>
  <c r="AL61" i="14"/>
  <c r="AT153" i="14"/>
  <c r="AS153" i="14"/>
  <c r="AR153" i="14"/>
  <c r="AQ153" i="14"/>
  <c r="AP153" i="14"/>
  <c r="AO153" i="14"/>
  <c r="AN153" i="14"/>
  <c r="AM153" i="14"/>
  <c r="AL153" i="14"/>
  <c r="AZ34" i="14"/>
  <c r="AX34" i="14"/>
  <c r="I45" i="14"/>
  <c r="AT116" i="14"/>
  <c r="AS116" i="14"/>
  <c r="AR116" i="14"/>
  <c r="AQ116" i="14"/>
  <c r="AP116" i="14"/>
  <c r="AO116" i="14"/>
  <c r="AN116" i="14"/>
  <c r="AM116" i="14"/>
  <c r="AL116" i="14"/>
  <c r="AS154" i="14"/>
  <c r="AR154" i="14"/>
  <c r="AQ154" i="14"/>
  <c r="AP154" i="14"/>
  <c r="AO154" i="14"/>
  <c r="AN154" i="14"/>
  <c r="AM154" i="14"/>
  <c r="AL154" i="14"/>
  <c r="AT154" i="14"/>
  <c r="AQ161" i="14"/>
  <c r="AP161" i="14"/>
  <c r="AO161" i="14"/>
  <c r="AN161" i="14"/>
  <c r="AM161" i="14"/>
  <c r="AL161" i="14"/>
  <c r="AS161" i="14"/>
  <c r="AR161" i="14"/>
  <c r="AT161" i="14"/>
  <c r="G262" i="5"/>
  <c r="H262" i="5"/>
  <c r="G289" i="5"/>
  <c r="AB279" i="6"/>
  <c r="AD279" i="6"/>
  <c r="AC279" i="6"/>
  <c r="BK7" i="12"/>
  <c r="BJ7" i="12"/>
  <c r="BI7" i="12"/>
  <c r="BH7" i="12"/>
  <c r="BG7" i="12"/>
  <c r="BF7" i="12"/>
  <c r="BE7" i="12"/>
  <c r="BD7" i="12"/>
  <c r="BC7" i="12"/>
  <c r="BK18" i="12"/>
  <c r="BJ18" i="12"/>
  <c r="BI18" i="12"/>
  <c r="BH18" i="12"/>
  <c r="BG18" i="12"/>
  <c r="BF18" i="12"/>
  <c r="BE18" i="12"/>
  <c r="BD18" i="12"/>
  <c r="BC18" i="12"/>
  <c r="W78" i="7"/>
  <c r="N78" i="7"/>
  <c r="Z78" i="7"/>
  <c r="W87" i="7"/>
  <c r="Z87" i="7"/>
  <c r="BK7" i="18"/>
  <c r="BJ7" i="18" s="1"/>
  <c r="BI7" i="18" s="1"/>
  <c r="BH7" i="18" s="1"/>
  <c r="BG7" i="18" s="1"/>
  <c r="BF7" i="18" s="1"/>
  <c r="BE7" i="18" s="1"/>
  <c r="BD7" i="18" s="1"/>
  <c r="BC7" i="18" s="1"/>
  <c r="Z67" i="7"/>
  <c r="W67" i="7"/>
  <c r="N67" i="7"/>
  <c r="I49" i="12"/>
  <c r="AC49" i="12"/>
  <c r="I26" i="12"/>
  <c r="AC26" i="12"/>
  <c r="I30" i="12"/>
  <c r="AC30" i="12"/>
  <c r="I34" i="12"/>
  <c r="AC34" i="12"/>
  <c r="I38" i="12"/>
  <c r="AC38" i="12"/>
  <c r="I44" i="12"/>
  <c r="AC44" i="12"/>
  <c r="AC114" i="12"/>
  <c r="K114" i="12"/>
  <c r="AC151" i="12"/>
  <c r="K151" i="12"/>
  <c r="Z95" i="7"/>
  <c r="W95" i="7"/>
  <c r="I55" i="12"/>
  <c r="AC55" i="12"/>
  <c r="I63" i="12"/>
  <c r="AC63" i="12"/>
  <c r="K127" i="12"/>
  <c r="AC127" i="12"/>
  <c r="AC133" i="12"/>
  <c r="K133" i="12"/>
  <c r="I24" i="18"/>
  <c r="AC24" i="18"/>
  <c r="K166" i="12"/>
  <c r="B166" i="12"/>
  <c r="AC166" i="12"/>
  <c r="I35" i="18"/>
  <c r="AC35" i="18"/>
  <c r="K144" i="12"/>
  <c r="AC144" i="12"/>
  <c r="I30" i="18"/>
  <c r="AC30" i="18"/>
  <c r="AT54" i="18"/>
  <c r="AS54" i="18" s="1"/>
  <c r="AR54" i="18" s="1"/>
  <c r="AQ54" i="18" s="1"/>
  <c r="AP54" i="18" s="1"/>
  <c r="AO54" i="18" s="1"/>
  <c r="AN54" i="18" s="1"/>
  <c r="AM54" i="18" s="1"/>
  <c r="AL54" i="18" s="1"/>
  <c r="AJ54" i="18" s="1"/>
  <c r="AC69" i="18"/>
  <c r="K69" i="18"/>
  <c r="BJ3" i="14"/>
  <c r="BH3" i="14"/>
  <c r="BG3" i="14"/>
  <c r="BF3" i="14"/>
  <c r="BE3" i="14"/>
  <c r="BD3" i="14"/>
  <c r="BC3" i="14"/>
  <c r="BK3" i="14"/>
  <c r="BI3" i="14"/>
  <c r="J91" i="12"/>
  <c r="AC91" i="12"/>
  <c r="K129" i="12"/>
  <c r="AC129" i="12"/>
  <c r="I28" i="18"/>
  <c r="AC28" i="18"/>
  <c r="K139" i="12"/>
  <c r="AC139" i="12"/>
  <c r="K96" i="18"/>
  <c r="AC96" i="18"/>
  <c r="K81" i="18"/>
  <c r="AC81" i="18"/>
  <c r="AC44" i="16"/>
  <c r="I44" i="16"/>
  <c r="K89" i="18"/>
  <c r="AC89" i="18"/>
  <c r="BJ14" i="14"/>
  <c r="BI14" i="14"/>
  <c r="BK14" i="14"/>
  <c r="BH14" i="14"/>
  <c r="BG14" i="14"/>
  <c r="BF14" i="14"/>
  <c r="BE14" i="14"/>
  <c r="BD14" i="14"/>
  <c r="BC14" i="14"/>
  <c r="I28" i="14"/>
  <c r="AI48" i="14"/>
  <c r="AJ48" i="14"/>
  <c r="AK48" i="14"/>
  <c r="AC22" i="16"/>
  <c r="H22" i="16"/>
  <c r="AC40" i="16"/>
  <c r="I40" i="16"/>
  <c r="AC53" i="16"/>
  <c r="J53" i="16"/>
  <c r="AC57" i="16"/>
  <c r="J57" i="16"/>
  <c r="AC61" i="16"/>
  <c r="K61" i="16"/>
  <c r="AC65" i="16"/>
  <c r="K65" i="16"/>
  <c r="BB124" i="14"/>
  <c r="BA124" i="14"/>
  <c r="AZ124" i="14"/>
  <c r="AX124" i="14"/>
  <c r="AC27" i="16"/>
  <c r="I27" i="16"/>
  <c r="BK2" i="14"/>
  <c r="BJ2" i="14"/>
  <c r="BI2" i="14"/>
  <c r="BH2" i="14"/>
  <c r="BG2" i="14"/>
  <c r="BF2" i="14"/>
  <c r="BE2" i="14"/>
  <c r="BD2" i="14"/>
  <c r="BC2" i="14"/>
  <c r="J52" i="14"/>
  <c r="H84" i="14"/>
  <c r="AC85" i="18"/>
  <c r="K85" i="18"/>
  <c r="AC32" i="16"/>
  <c r="I32" i="16"/>
  <c r="M25" i="14"/>
  <c r="AC25" i="14"/>
  <c r="M21" i="14"/>
  <c r="AC21" i="14"/>
  <c r="M29" i="14"/>
  <c r="AC29" i="14"/>
  <c r="M22" i="14"/>
  <c r="M23" i="14"/>
  <c r="AC23" i="14"/>
  <c r="M36" i="14"/>
  <c r="AC36" i="14"/>
  <c r="M44" i="14"/>
  <c r="AC44" i="14"/>
  <c r="M52" i="14"/>
  <c r="AC52" i="14"/>
  <c r="M60" i="14"/>
  <c r="M68" i="14"/>
  <c r="M76" i="14"/>
  <c r="AC76" i="14"/>
  <c r="M80" i="14"/>
  <c r="M84" i="14"/>
  <c r="AC84" i="14"/>
  <c r="M88" i="14"/>
  <c r="AC88" i="14"/>
  <c r="M92" i="14"/>
  <c r="M96" i="14"/>
  <c r="AC96" i="14"/>
  <c r="M100" i="14"/>
  <c r="M104" i="14"/>
  <c r="M108" i="14"/>
  <c r="M112" i="14"/>
  <c r="AC112" i="14"/>
  <c r="M116" i="14"/>
  <c r="AC116" i="14"/>
  <c r="M120" i="14"/>
  <c r="AC120" i="14"/>
  <c r="M126" i="14"/>
  <c r="AC126" i="14"/>
  <c r="M32" i="14"/>
  <c r="AC32" i="14"/>
  <c r="M37" i="14"/>
  <c r="M45" i="14"/>
  <c r="AC45" i="14"/>
  <c r="M53" i="14"/>
  <c r="M61" i="14"/>
  <c r="AC61" i="14"/>
  <c r="M69" i="14"/>
  <c r="AC69" i="14"/>
  <c r="M30" i="14"/>
  <c r="M31" i="14"/>
  <c r="AC31" i="14"/>
  <c r="M38" i="14"/>
  <c r="AC38" i="14"/>
  <c r="M46" i="14"/>
  <c r="AC46" i="14"/>
  <c r="M54" i="14"/>
  <c r="AC54" i="14"/>
  <c r="M62" i="14"/>
  <c r="AC62" i="14"/>
  <c r="M70" i="14"/>
  <c r="AC70" i="14"/>
  <c r="M77" i="14"/>
  <c r="AC77" i="14"/>
  <c r="M81" i="14"/>
  <c r="AC81" i="14"/>
  <c r="M85" i="14"/>
  <c r="AC85" i="14"/>
  <c r="M89" i="14"/>
  <c r="AC89" i="14"/>
  <c r="M93" i="14"/>
  <c r="AC93" i="14"/>
  <c r="M97" i="14"/>
  <c r="AC97" i="14"/>
  <c r="M101" i="14"/>
  <c r="AC101" i="14"/>
  <c r="M105" i="14"/>
  <c r="AC105" i="14"/>
  <c r="M109" i="14"/>
  <c r="AC109" i="14"/>
  <c r="M113" i="14"/>
  <c r="AC113" i="14"/>
  <c r="M117" i="14"/>
  <c r="AC117" i="14"/>
  <c r="M121" i="14"/>
  <c r="AC121" i="14"/>
  <c r="M128" i="14"/>
  <c r="AC128" i="14"/>
  <c r="M167" i="14"/>
  <c r="AC167" i="14"/>
  <c r="M39" i="14"/>
  <c r="M47" i="14"/>
  <c r="M55" i="14"/>
  <c r="M63" i="14"/>
  <c r="M71" i="14"/>
  <c r="M129" i="14"/>
  <c r="AC129" i="14"/>
  <c r="M133" i="14"/>
  <c r="AC133" i="14"/>
  <c r="M137" i="14"/>
  <c r="AC137" i="14"/>
  <c r="M141" i="14"/>
  <c r="AC141" i="14"/>
  <c r="M145" i="14"/>
  <c r="AC145" i="14"/>
  <c r="M149" i="14"/>
  <c r="AC149" i="14"/>
  <c r="M153" i="14"/>
  <c r="AC153" i="14"/>
  <c r="M28" i="14"/>
  <c r="AC28" i="14"/>
  <c r="M40" i="14"/>
  <c r="AC40" i="14"/>
  <c r="M48" i="14"/>
  <c r="AC48" i="14"/>
  <c r="M56" i="14"/>
  <c r="AC56" i="14"/>
  <c r="M64" i="14"/>
  <c r="AC64" i="14"/>
  <c r="M72" i="14"/>
  <c r="AC72" i="14"/>
  <c r="M78" i="14"/>
  <c r="AC78" i="14"/>
  <c r="M82" i="14"/>
  <c r="AC82" i="14"/>
  <c r="M86" i="14"/>
  <c r="AC86" i="14"/>
  <c r="M90" i="14"/>
  <c r="AC90" i="14"/>
  <c r="M94" i="14"/>
  <c r="AC94" i="14"/>
  <c r="M98" i="14"/>
  <c r="AC98" i="14"/>
  <c r="M102" i="14"/>
  <c r="AC102" i="14"/>
  <c r="M106" i="14"/>
  <c r="AC106" i="14"/>
  <c r="M110" i="14"/>
  <c r="AC110" i="14"/>
  <c r="M114" i="14"/>
  <c r="AC114" i="14"/>
  <c r="M118" i="14"/>
  <c r="AC118" i="14"/>
  <c r="M122" i="14"/>
  <c r="AC122" i="14"/>
  <c r="M165" i="14"/>
  <c r="AC165" i="14"/>
  <c r="M26" i="14"/>
  <c r="AC26" i="14"/>
  <c r="M27" i="14"/>
  <c r="AC27" i="14"/>
  <c r="M33" i="14"/>
  <c r="M41" i="14"/>
  <c r="M49" i="14"/>
  <c r="M57" i="14"/>
  <c r="M65" i="14"/>
  <c r="AC65" i="14"/>
  <c r="M73" i="14"/>
  <c r="M34" i="14"/>
  <c r="AC34" i="14"/>
  <c r="M42" i="14"/>
  <c r="AC42" i="14"/>
  <c r="M50" i="14"/>
  <c r="AC50" i="14"/>
  <c r="M58" i="14"/>
  <c r="AC58" i="14"/>
  <c r="M66" i="14"/>
  <c r="AC66" i="14"/>
  <c r="M74" i="14"/>
  <c r="AC74" i="14"/>
  <c r="M79" i="14"/>
  <c r="AC79" i="14"/>
  <c r="M83" i="14"/>
  <c r="AC83" i="14"/>
  <c r="M87" i="14"/>
  <c r="AC87" i="14"/>
  <c r="M91" i="14"/>
  <c r="AC91" i="14"/>
  <c r="M95" i="14"/>
  <c r="AC95" i="14"/>
  <c r="M99" i="14"/>
  <c r="AC99" i="14"/>
  <c r="M103" i="14"/>
  <c r="AC103" i="14"/>
  <c r="M107" i="14"/>
  <c r="AC107" i="14"/>
  <c r="M111" i="14"/>
  <c r="AC111" i="14"/>
  <c r="M115" i="14"/>
  <c r="AC115" i="14"/>
  <c r="M119" i="14"/>
  <c r="AC119" i="14"/>
  <c r="M124" i="14"/>
  <c r="AC124" i="14"/>
  <c r="M24" i="14"/>
  <c r="AC24" i="14"/>
  <c r="M35" i="14"/>
  <c r="M43" i="14"/>
  <c r="AC43" i="14"/>
  <c r="M51" i="14"/>
  <c r="M59" i="14"/>
  <c r="M67" i="14"/>
  <c r="M75" i="14"/>
  <c r="M125" i="14"/>
  <c r="AC125" i="14"/>
  <c r="M131" i="14"/>
  <c r="AC131" i="14"/>
  <c r="M135" i="14"/>
  <c r="AC135" i="14"/>
  <c r="M139" i="14"/>
  <c r="AC139" i="14"/>
  <c r="M143" i="14"/>
  <c r="AC143" i="14"/>
  <c r="M166" i="14"/>
  <c r="AC166" i="14"/>
  <c r="M130" i="14"/>
  <c r="M132" i="14"/>
  <c r="M134" i="14"/>
  <c r="M136" i="14"/>
  <c r="AC136" i="14"/>
  <c r="M138" i="14"/>
  <c r="M140" i="14"/>
  <c r="M142" i="14"/>
  <c r="AC142" i="14"/>
  <c r="M144" i="14"/>
  <c r="M146" i="14"/>
  <c r="M157" i="14"/>
  <c r="AC157" i="14"/>
  <c r="M161" i="14"/>
  <c r="AC161" i="14"/>
  <c r="M152" i="14"/>
  <c r="AC152" i="14"/>
  <c r="M147" i="14"/>
  <c r="AC147" i="14"/>
  <c r="M150" i="14"/>
  <c r="M155" i="14"/>
  <c r="AC155" i="14"/>
  <c r="M160" i="14"/>
  <c r="AC160" i="14"/>
  <c r="M164" i="14"/>
  <c r="AC164" i="14"/>
  <c r="M123" i="14"/>
  <c r="AC123" i="14"/>
  <c r="M159" i="14"/>
  <c r="AC159" i="14"/>
  <c r="M163" i="14"/>
  <c r="AC163" i="14"/>
  <c r="M127" i="14"/>
  <c r="M148" i="14"/>
  <c r="AC148" i="14"/>
  <c r="M156" i="14"/>
  <c r="AC156" i="14"/>
  <c r="M151" i="14"/>
  <c r="AC151" i="14"/>
  <c r="M154" i="14"/>
  <c r="M158" i="14"/>
  <c r="AC158" i="14"/>
  <c r="M162" i="14"/>
  <c r="AC162" i="14"/>
  <c r="J130" i="14"/>
  <c r="AC130" i="14"/>
  <c r="AT133" i="14"/>
  <c r="AS133" i="14"/>
  <c r="AR133" i="14"/>
  <c r="AQ133" i="14"/>
  <c r="AP133" i="14"/>
  <c r="AO133" i="14"/>
  <c r="AN133" i="14"/>
  <c r="AM133" i="14"/>
  <c r="AL133" i="14"/>
  <c r="K140" i="14"/>
  <c r="AC140" i="14"/>
  <c r="AS143" i="14"/>
  <c r="AR143" i="14"/>
  <c r="AQ143" i="14"/>
  <c r="AP143" i="14"/>
  <c r="AO143" i="14"/>
  <c r="AN143" i="14"/>
  <c r="AM143" i="14"/>
  <c r="AL143" i="14"/>
  <c r="AT143" i="14"/>
  <c r="J146" i="14"/>
  <c r="AC146" i="14"/>
  <c r="AS147" i="14"/>
  <c r="AR147" i="14"/>
  <c r="AQ147" i="14"/>
  <c r="AP147" i="14"/>
  <c r="AO147" i="14"/>
  <c r="AN147" i="14"/>
  <c r="AM147" i="14"/>
  <c r="AL147" i="14"/>
  <c r="AT147" i="14"/>
  <c r="AT167" i="14"/>
  <c r="AS167" i="14"/>
  <c r="AR167" i="14"/>
  <c r="AQ167" i="14"/>
  <c r="AP167" i="14"/>
  <c r="AO167" i="14"/>
  <c r="AN167" i="14"/>
  <c r="AM167" i="14"/>
  <c r="AL167" i="14"/>
  <c r="I30" i="14"/>
  <c r="AC30" i="14"/>
  <c r="AT159" i="14"/>
  <c r="AS159" i="14"/>
  <c r="AR159" i="14"/>
  <c r="AQ159" i="14"/>
  <c r="AP159" i="14"/>
  <c r="AO159" i="14"/>
  <c r="AN159" i="14"/>
  <c r="AM159" i="14"/>
  <c r="AL159" i="14"/>
  <c r="BB126" i="14"/>
  <c r="BA126" i="14"/>
  <c r="AC35" i="14"/>
  <c r="I35" i="14"/>
  <c r="AS45" i="14"/>
  <c r="AR45" i="14"/>
  <c r="AQ45" i="14"/>
  <c r="AP45" i="14"/>
  <c r="AO45" i="14"/>
  <c r="AN45" i="14"/>
  <c r="AM45" i="14"/>
  <c r="AL45" i="14"/>
  <c r="AT45" i="14"/>
  <c r="BA72" i="14"/>
  <c r="BB72" i="14"/>
  <c r="AT166" i="14"/>
  <c r="AS166" i="14"/>
  <c r="AR166" i="14"/>
  <c r="AQ166" i="14"/>
  <c r="AP166" i="14"/>
  <c r="AO166" i="14"/>
  <c r="AN166" i="14"/>
  <c r="AM166" i="14"/>
  <c r="AL166" i="14"/>
  <c r="BA36" i="14"/>
  <c r="AZ36" i="14"/>
  <c r="AX36" i="14"/>
  <c r="BB36" i="14"/>
  <c r="G278" i="5"/>
  <c r="H278" i="5"/>
  <c r="G217" i="5"/>
  <c r="AT148" i="13"/>
  <c r="AS148" i="13"/>
  <c r="AR148" i="13"/>
  <c r="AQ148" i="13"/>
  <c r="AP148" i="13"/>
  <c r="AO148" i="13"/>
  <c r="AN148" i="13"/>
  <c r="AM148" i="13"/>
  <c r="AL148" i="13"/>
  <c r="K166" i="13"/>
  <c r="K180" i="13"/>
  <c r="BA168" i="13"/>
  <c r="AZ168" i="13"/>
  <c r="AX168" i="13"/>
  <c r="BB168" i="13"/>
  <c r="AZ317" i="13"/>
  <c r="AX317" i="13"/>
  <c r="AZ221" i="13"/>
  <c r="AX221" i="13"/>
  <c r="BA365" i="13"/>
  <c r="BB365" i="13"/>
  <c r="AZ274" i="13"/>
  <c r="AX274" i="13"/>
  <c r="AZ309" i="13"/>
  <c r="AX309" i="13"/>
  <c r="AZ341" i="13"/>
  <c r="AX341" i="13"/>
  <c r="AZ262" i="13"/>
  <c r="AX262" i="13"/>
  <c r="AZ418" i="13"/>
  <c r="AX418" i="13"/>
  <c r="AZ425" i="13"/>
  <c r="AX425" i="13"/>
  <c r="BB719" i="13"/>
  <c r="BA719" i="13"/>
  <c r="AZ719" i="13"/>
  <c r="AX719" i="13"/>
  <c r="AZ520" i="13"/>
  <c r="AX520" i="13"/>
  <c r="AZ661" i="13"/>
  <c r="AX661" i="13"/>
  <c r="AZ480" i="13"/>
  <c r="AX480" i="13"/>
  <c r="AZ641" i="13"/>
  <c r="AX641" i="13"/>
  <c r="BA773" i="13"/>
  <c r="BB773" i="13"/>
  <c r="BA805" i="13"/>
  <c r="BB805" i="13"/>
  <c r="BA837" i="13"/>
  <c r="BB837" i="13"/>
  <c r="AZ578" i="13"/>
  <c r="AX578" i="13"/>
  <c r="AZ633" i="13"/>
  <c r="AX633" i="13"/>
  <c r="AZ741" i="13"/>
  <c r="AX741" i="13"/>
  <c r="AZ842" i="13"/>
  <c r="AX842" i="13"/>
  <c r="I23" i="4"/>
  <c r="BA798" i="13"/>
  <c r="BB798" i="13"/>
  <c r="H23" i="2"/>
  <c r="AZ858" i="13"/>
  <c r="AX858" i="13"/>
  <c r="BA782" i="13"/>
  <c r="BB782" i="13"/>
  <c r="AZ818" i="13"/>
  <c r="AX818" i="13"/>
  <c r="E14" i="6"/>
  <c r="H21" i="6"/>
  <c r="H19" i="6"/>
  <c r="V21" i="6"/>
  <c r="AC278" i="6"/>
  <c r="AD278" i="6"/>
  <c r="AB278" i="6"/>
  <c r="AC294" i="6"/>
  <c r="AD294" i="6"/>
  <c r="AB294" i="6"/>
  <c r="AA294" i="6"/>
  <c r="AC222" i="6"/>
  <c r="AD222" i="6"/>
  <c r="AB222" i="6"/>
  <c r="AA222" i="6"/>
  <c r="AC238" i="6"/>
  <c r="AD238" i="6"/>
  <c r="AB238" i="6"/>
  <c r="AC254" i="6"/>
  <c r="AD254" i="6"/>
  <c r="AB254" i="6"/>
  <c r="AB249" i="6"/>
  <c r="AD249" i="6"/>
  <c r="AC249" i="6"/>
  <c r="BK10" i="12"/>
  <c r="BJ10" i="12"/>
  <c r="BI10" i="12"/>
  <c r="BH10" i="12"/>
  <c r="BG10" i="12"/>
  <c r="BF10" i="12"/>
  <c r="BE10" i="12"/>
  <c r="BD10" i="12"/>
  <c r="BC10" i="12"/>
  <c r="AU81" i="12"/>
  <c r="AU89" i="12"/>
  <c r="AU97" i="12"/>
  <c r="AU104" i="12"/>
  <c r="AU112" i="12"/>
  <c r="AU120" i="12"/>
  <c r="BL121" i="12"/>
  <c r="BL122" i="12"/>
  <c r="BL123" i="12"/>
  <c r="BL16" i="12"/>
  <c r="BL17" i="12"/>
  <c r="BL20" i="12"/>
  <c r="BL21" i="12"/>
  <c r="BL22" i="12"/>
  <c r="BL23" i="12"/>
  <c r="AU30" i="12"/>
  <c r="AU31" i="12"/>
  <c r="AU32" i="12"/>
  <c r="AU33" i="12"/>
  <c r="AU34" i="12"/>
  <c r="AU35" i="12"/>
  <c r="AU36" i="12"/>
  <c r="AU37" i="12"/>
  <c r="AU38" i="12"/>
  <c r="AU39" i="12"/>
  <c r="AU40" i="12"/>
  <c r="AU41" i="12"/>
  <c r="AU42" i="12"/>
  <c r="AU43" i="12"/>
  <c r="AU44" i="12"/>
  <c r="AU45" i="12"/>
  <c r="AU46" i="12"/>
  <c r="AU47" i="12"/>
  <c r="AU48" i="12"/>
  <c r="AU49" i="12"/>
  <c r="AU50" i="12"/>
  <c r="AU51" i="12"/>
  <c r="AU52" i="12"/>
  <c r="AU53" i="12"/>
  <c r="AU54" i="12"/>
  <c r="AU55" i="12"/>
  <c r="AU56" i="12"/>
  <c r="AU57" i="12"/>
  <c r="AU58" i="12"/>
  <c r="AU59" i="12"/>
  <c r="AU60" i="12"/>
  <c r="AU61" i="12"/>
  <c r="AU62" i="12"/>
  <c r="AU63" i="12"/>
  <c r="AU77" i="12"/>
  <c r="AU85" i="12"/>
  <c r="AU93" i="12"/>
  <c r="AU100" i="12"/>
  <c r="AU108" i="12"/>
  <c r="AU116" i="12"/>
  <c r="AU79" i="12"/>
  <c r="AU87" i="12"/>
  <c r="AU95" i="12"/>
  <c r="AU102" i="12"/>
  <c r="AU110" i="12"/>
  <c r="BL64" i="12"/>
  <c r="BL66" i="12"/>
  <c r="BL68" i="12"/>
  <c r="BL70" i="12"/>
  <c r="BL72" i="12"/>
  <c r="BL74" i="12"/>
  <c r="AU83" i="12"/>
  <c r="AU84" i="12"/>
  <c r="AU103" i="12"/>
  <c r="AU105" i="12"/>
  <c r="AU123" i="12"/>
  <c r="AU131" i="12"/>
  <c r="AU139" i="12"/>
  <c r="AU147" i="12"/>
  <c r="AU155" i="12"/>
  <c r="AU163" i="12"/>
  <c r="AU64" i="12"/>
  <c r="AU66" i="12"/>
  <c r="AU68" i="12"/>
  <c r="AU70" i="12"/>
  <c r="AU72" i="12"/>
  <c r="AU74" i="12"/>
  <c r="AU76" i="12"/>
  <c r="AU86" i="12"/>
  <c r="AU106" i="12"/>
  <c r="AU107" i="12"/>
  <c r="AU132" i="12"/>
  <c r="AU140" i="12"/>
  <c r="AU148" i="12"/>
  <c r="AU156" i="12"/>
  <c r="AU164" i="12"/>
  <c r="BL48" i="12"/>
  <c r="AU88" i="12"/>
  <c r="AU90" i="12"/>
  <c r="AU109" i="12"/>
  <c r="AU122" i="12"/>
  <c r="AU133" i="12"/>
  <c r="AU141" i="12"/>
  <c r="AU149" i="12"/>
  <c r="AU157" i="12"/>
  <c r="AU91" i="12"/>
  <c r="AU92" i="12"/>
  <c r="AU111" i="12"/>
  <c r="AU113" i="12"/>
  <c r="AU118" i="12"/>
  <c r="AU134" i="12"/>
  <c r="AU142" i="12"/>
  <c r="AU150" i="12"/>
  <c r="AU158" i="12"/>
  <c r="AU165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65" i="12"/>
  <c r="BL67" i="12"/>
  <c r="BL69" i="12"/>
  <c r="BL71" i="12"/>
  <c r="BL73" i="12"/>
  <c r="BL75" i="12"/>
  <c r="AU94" i="12"/>
  <c r="AU114" i="12"/>
  <c r="AU115" i="12"/>
  <c r="AU121" i="12"/>
  <c r="BL124" i="12"/>
  <c r="BL125" i="12"/>
  <c r="BL126" i="12"/>
  <c r="BL127" i="12"/>
  <c r="AU135" i="12"/>
  <c r="AU143" i="12"/>
  <c r="AU151" i="12"/>
  <c r="AU159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AU65" i="12"/>
  <c r="AU67" i="12"/>
  <c r="AU69" i="12"/>
  <c r="AU71" i="12"/>
  <c r="AU73" i="12"/>
  <c r="AU75" i="12"/>
  <c r="AU96" i="12"/>
  <c r="AU98" i="12"/>
  <c r="AU125" i="12"/>
  <c r="AU126" i="12"/>
  <c r="AU127" i="12"/>
  <c r="AU128" i="12"/>
  <c r="AU136" i="12"/>
  <c r="AU144" i="12"/>
  <c r="AU152" i="12"/>
  <c r="AU160" i="12"/>
  <c r="AU166" i="12"/>
  <c r="AU78" i="12"/>
  <c r="AU99" i="12"/>
  <c r="AU119" i="12"/>
  <c r="AU124" i="12"/>
  <c r="AU129" i="12"/>
  <c r="AU137" i="12"/>
  <c r="AU145" i="12"/>
  <c r="AU153" i="12"/>
  <c r="AU161" i="12"/>
  <c r="BL47" i="12"/>
  <c r="AU80" i="12"/>
  <c r="AU82" i="12"/>
  <c r="AU101" i="12"/>
  <c r="AU117" i="12"/>
  <c r="AU130" i="12"/>
  <c r="AU138" i="12"/>
  <c r="AU146" i="12"/>
  <c r="AU154" i="12"/>
  <c r="AU162" i="12"/>
  <c r="AU167" i="12"/>
  <c r="AA203" i="6"/>
  <c r="AU22" i="12"/>
  <c r="AB285" i="6"/>
  <c r="AA285" i="6"/>
  <c r="AD285" i="6"/>
  <c r="AC285" i="6"/>
  <c r="BL4" i="12"/>
  <c r="AB221" i="6"/>
  <c r="AA221" i="6"/>
  <c r="AD221" i="6"/>
  <c r="AC221" i="6"/>
  <c r="AB223" i="6"/>
  <c r="AD223" i="6"/>
  <c r="AC223" i="6"/>
  <c r="AB287" i="6"/>
  <c r="AD287" i="6"/>
  <c r="AC287" i="6"/>
  <c r="AC22" i="12"/>
  <c r="H22" i="12"/>
  <c r="BK10" i="18"/>
  <c r="BJ10" i="18" s="1"/>
  <c r="BI10" i="18" s="1"/>
  <c r="BH10" i="18" s="1"/>
  <c r="BG10" i="18" s="1"/>
  <c r="BF10" i="18" s="1"/>
  <c r="BE10" i="18" s="1"/>
  <c r="BD10" i="18" s="1"/>
  <c r="BC10" i="18" s="1"/>
  <c r="BB10" i="18" s="1"/>
  <c r="V56" i="9"/>
  <c r="R73" i="7"/>
  <c r="T73" i="7"/>
  <c r="W82" i="7"/>
  <c r="Z82" i="7"/>
  <c r="V22" i="9"/>
  <c r="V50" i="9"/>
  <c r="V39" i="9"/>
  <c r="BK9" i="18"/>
  <c r="BJ9" i="18" s="1"/>
  <c r="BI9" i="18" s="1"/>
  <c r="BH9" i="18" s="1"/>
  <c r="BG9" i="18" s="1"/>
  <c r="BF9" i="18" s="1"/>
  <c r="BE9" i="18" s="1"/>
  <c r="BD9" i="18" s="1"/>
  <c r="BC9" i="18" s="1"/>
  <c r="V31" i="9"/>
  <c r="Z59" i="7"/>
  <c r="W59" i="7"/>
  <c r="N59" i="7"/>
  <c r="I66" i="12"/>
  <c r="AC66" i="12"/>
  <c r="AC159" i="12"/>
  <c r="K159" i="12"/>
  <c r="I56" i="12"/>
  <c r="AC56" i="12"/>
  <c r="I64" i="12"/>
  <c r="AC64" i="12"/>
  <c r="W11" i="18"/>
  <c r="W12" i="18"/>
  <c r="P19" i="18"/>
  <c r="X11" i="18"/>
  <c r="X12" i="18"/>
  <c r="Q11" i="18"/>
  <c r="Q12" i="18"/>
  <c r="Y11" i="18"/>
  <c r="Y12" i="18"/>
  <c r="R11" i="18"/>
  <c r="R12" i="18"/>
  <c r="S11" i="18"/>
  <c r="S12" i="18"/>
  <c r="T11" i="18"/>
  <c r="T12" i="18"/>
  <c r="U11" i="18"/>
  <c r="U12" i="18"/>
  <c r="V11" i="18"/>
  <c r="V12" i="18"/>
  <c r="I37" i="18"/>
  <c r="AC37" i="18"/>
  <c r="AT63" i="18"/>
  <c r="AS63" i="18" s="1"/>
  <c r="AR63" i="18" s="1"/>
  <c r="AQ63" i="18" s="1"/>
  <c r="AP63" i="18" s="1"/>
  <c r="AO63" i="18" s="1"/>
  <c r="AN63" i="18" s="1"/>
  <c r="AM63" i="18" s="1"/>
  <c r="AL63" i="18" s="1"/>
  <c r="AT30" i="18"/>
  <c r="AS30" i="18" s="1"/>
  <c r="AR30" i="18" s="1"/>
  <c r="AQ30" i="18" s="1"/>
  <c r="AP30" i="18" s="1"/>
  <c r="AO30" i="18" s="1"/>
  <c r="AN30" i="18" s="1"/>
  <c r="AM30" i="18" s="1"/>
  <c r="AL30" i="18" s="1"/>
  <c r="AC70" i="18"/>
  <c r="K70" i="18"/>
  <c r="AC84" i="18"/>
  <c r="K84" i="18"/>
  <c r="BK19" i="14"/>
  <c r="BJ19" i="14"/>
  <c r="BI19" i="14"/>
  <c r="BH19" i="14"/>
  <c r="BG19" i="14"/>
  <c r="BF19" i="14"/>
  <c r="BE19" i="14"/>
  <c r="BD19" i="14"/>
  <c r="BC19" i="14"/>
  <c r="AT28" i="14"/>
  <c r="AS28" i="14"/>
  <c r="AR28" i="14"/>
  <c r="AQ28" i="14"/>
  <c r="AP28" i="14"/>
  <c r="AO28" i="14"/>
  <c r="AN28" i="14"/>
  <c r="AM28" i="14"/>
  <c r="AL28" i="14"/>
  <c r="AT95" i="18"/>
  <c r="AS95" i="18" s="1"/>
  <c r="AR95" i="18" s="1"/>
  <c r="AQ95" i="18" s="1"/>
  <c r="AP95" i="18" s="1"/>
  <c r="AO95" i="18" s="1"/>
  <c r="AN95" i="18" s="1"/>
  <c r="AM95" i="18" s="1"/>
  <c r="AL95" i="18" s="1"/>
  <c r="AI95" i="18" s="1"/>
  <c r="K145" i="12"/>
  <c r="AC145" i="12"/>
  <c r="AT28" i="18"/>
  <c r="AS28" i="18" s="1"/>
  <c r="AR28" i="18" s="1"/>
  <c r="AQ28" i="18" s="1"/>
  <c r="AP28" i="18" s="1"/>
  <c r="AO28" i="18" s="1"/>
  <c r="AN28" i="18" s="1"/>
  <c r="AM28" i="18" s="1"/>
  <c r="AL28" i="18" s="1"/>
  <c r="AK28" i="18" s="1"/>
  <c r="BK7" i="14"/>
  <c r="BJ7" i="14"/>
  <c r="BI7" i="14"/>
  <c r="BH7" i="14"/>
  <c r="BG7" i="14"/>
  <c r="BF7" i="14"/>
  <c r="BE7" i="14"/>
  <c r="BD7" i="14"/>
  <c r="BC7" i="14"/>
  <c r="K152" i="12"/>
  <c r="AC152" i="12"/>
  <c r="I34" i="18"/>
  <c r="AC34" i="18"/>
  <c r="J57" i="18"/>
  <c r="AC57" i="18"/>
  <c r="BL13" i="16"/>
  <c r="BK13" i="16" s="1"/>
  <c r="BJ13" i="16" s="1"/>
  <c r="BL15" i="16"/>
  <c r="BL16" i="16"/>
  <c r="AU81" i="16"/>
  <c r="AT81" i="16" s="1"/>
  <c r="AS81" i="16" s="1"/>
  <c r="AR81" i="16" s="1"/>
  <c r="AQ81" i="16" s="1"/>
  <c r="AP81" i="16" s="1"/>
  <c r="AO81" i="16" s="1"/>
  <c r="AN81" i="16" s="1"/>
  <c r="AM81" i="16" s="1"/>
  <c r="AL81" i="16" s="1"/>
  <c r="BL5" i="16"/>
  <c r="BK5" i="16" s="1"/>
  <c r="BL6" i="16"/>
  <c r="BK6" i="16" s="1"/>
  <c r="BL7" i="16"/>
  <c r="BL10" i="16"/>
  <c r="BL11" i="16"/>
  <c r="BK11" i="16" s="1"/>
  <c r="BJ11" i="16" s="1"/>
  <c r="AU82" i="16"/>
  <c r="AU90" i="16"/>
  <c r="AU98" i="16"/>
  <c r="AT98" i="16" s="1"/>
  <c r="AS98" i="16" s="1"/>
  <c r="AR98" i="16" s="1"/>
  <c r="AQ98" i="16" s="1"/>
  <c r="AP98" i="16" s="1"/>
  <c r="AO98" i="16" s="1"/>
  <c r="AN98" i="16" s="1"/>
  <c r="AM98" i="16" s="1"/>
  <c r="AL98" i="16" s="1"/>
  <c r="BL125" i="16"/>
  <c r="BK125" i="16" s="1"/>
  <c r="BJ125" i="16" s="1"/>
  <c r="BI125" i="16" s="1"/>
  <c r="BH125" i="16" s="1"/>
  <c r="BG125" i="16" s="1"/>
  <c r="BF125" i="16" s="1"/>
  <c r="BE125" i="16" s="1"/>
  <c r="BD125" i="16" s="1"/>
  <c r="BC125" i="16" s="1"/>
  <c r="BL8" i="16"/>
  <c r="BL17" i="16"/>
  <c r="BK17" i="16" s="1"/>
  <c r="BJ17" i="16" s="1"/>
  <c r="BI17" i="16" s="1"/>
  <c r="BH17" i="16" s="1"/>
  <c r="BG17" i="16" s="1"/>
  <c r="BF17" i="16" s="1"/>
  <c r="BE17" i="16" s="1"/>
  <c r="BD17" i="16" s="1"/>
  <c r="BC17" i="16" s="1"/>
  <c r="BL19" i="16"/>
  <c r="BL20" i="16"/>
  <c r="BK20" i="16" s="1"/>
  <c r="BL21" i="16"/>
  <c r="BL22" i="16"/>
  <c r="BL23" i="16"/>
  <c r="BL24" i="16"/>
  <c r="BK24" i="16" s="1"/>
  <c r="BJ24" i="16" s="1"/>
  <c r="BI24" i="16" s="1"/>
  <c r="BH24" i="16" s="1"/>
  <c r="BG24" i="16" s="1"/>
  <c r="BF24" i="16" s="1"/>
  <c r="BE24" i="16" s="1"/>
  <c r="BD24" i="16" s="1"/>
  <c r="BC24" i="16" s="1"/>
  <c r="BL25" i="16"/>
  <c r="BL26" i="16"/>
  <c r="BK26" i="16" s="1"/>
  <c r="BJ26" i="16" s="1"/>
  <c r="BI26" i="16" s="1"/>
  <c r="BH26" i="16" s="1"/>
  <c r="BG26" i="16" s="1"/>
  <c r="BF26" i="16" s="1"/>
  <c r="BL27" i="16"/>
  <c r="BL28" i="16"/>
  <c r="BK28" i="16" s="1"/>
  <c r="BJ28" i="16" s="1"/>
  <c r="BL29" i="16"/>
  <c r="BL30" i="16"/>
  <c r="BL31" i="16"/>
  <c r="BK31" i="16" s="1"/>
  <c r="BJ31" i="16" s="1"/>
  <c r="BI31" i="16" s="1"/>
  <c r="BH31" i="16" s="1"/>
  <c r="BG31" i="16" s="1"/>
  <c r="BF31" i="16" s="1"/>
  <c r="BE31" i="16" s="1"/>
  <c r="BD31" i="16" s="1"/>
  <c r="BC31" i="16" s="1"/>
  <c r="BA31" i="16" s="1"/>
  <c r="BL32" i="16"/>
  <c r="BL33" i="16"/>
  <c r="BK33" i="16" s="1"/>
  <c r="BL34" i="16"/>
  <c r="BK34" i="16" s="1"/>
  <c r="BJ34" i="16" s="1"/>
  <c r="BI34" i="16" s="1"/>
  <c r="BH34" i="16" s="1"/>
  <c r="BG34" i="16" s="1"/>
  <c r="BF34" i="16" s="1"/>
  <c r="BE34" i="16" s="1"/>
  <c r="BD34" i="16" s="1"/>
  <c r="BC34" i="16" s="1"/>
  <c r="BL35" i="16"/>
  <c r="BL36" i="16"/>
  <c r="BL37" i="16"/>
  <c r="BL38" i="16"/>
  <c r="BL39" i="16"/>
  <c r="BK39" i="16" s="1"/>
  <c r="BJ39" i="16" s="1"/>
  <c r="BI39" i="16" s="1"/>
  <c r="BH39" i="16" s="1"/>
  <c r="BG39" i="16" s="1"/>
  <c r="BF39" i="16" s="1"/>
  <c r="BE39" i="16" s="1"/>
  <c r="BD39" i="16" s="1"/>
  <c r="BC39" i="16" s="1"/>
  <c r="BL40" i="16"/>
  <c r="BK40" i="16" s="1"/>
  <c r="BJ40" i="16" s="1"/>
  <c r="BI40" i="16" s="1"/>
  <c r="BH40" i="16" s="1"/>
  <c r="BG40" i="16" s="1"/>
  <c r="BF40" i="16" s="1"/>
  <c r="BE40" i="16" s="1"/>
  <c r="BD40" i="16" s="1"/>
  <c r="BC40" i="16" s="1"/>
  <c r="BL41" i="16"/>
  <c r="BK41" i="16" s="1"/>
  <c r="BJ41" i="16" s="1"/>
  <c r="BI41" i="16" s="1"/>
  <c r="BH41" i="16" s="1"/>
  <c r="BG41" i="16" s="1"/>
  <c r="BF41" i="16" s="1"/>
  <c r="BE41" i="16" s="1"/>
  <c r="BD41" i="16" s="1"/>
  <c r="BC41" i="16" s="1"/>
  <c r="BL42" i="16"/>
  <c r="BL43" i="16"/>
  <c r="BL44" i="16"/>
  <c r="BK44" i="16" s="1"/>
  <c r="BJ44" i="16" s="1"/>
  <c r="BL45" i="16"/>
  <c r="BL46" i="16"/>
  <c r="BL47" i="16"/>
  <c r="BL48" i="16"/>
  <c r="BL49" i="16"/>
  <c r="BL50" i="16"/>
  <c r="BL51" i="16"/>
  <c r="BL52" i="16"/>
  <c r="BK52" i="16" s="1"/>
  <c r="BJ52" i="16" s="1"/>
  <c r="BL53" i="16"/>
  <c r="BL54" i="16"/>
  <c r="BL55" i="16"/>
  <c r="BK55" i="16" s="1"/>
  <c r="BL56" i="16"/>
  <c r="BK56" i="16" s="1"/>
  <c r="BL57" i="16"/>
  <c r="BL58" i="16"/>
  <c r="BK58" i="16" s="1"/>
  <c r="BJ58" i="16" s="1"/>
  <c r="BI58" i="16" s="1"/>
  <c r="BH58" i="16" s="1"/>
  <c r="BG58" i="16" s="1"/>
  <c r="BF58" i="16" s="1"/>
  <c r="BE58" i="16" s="1"/>
  <c r="BD58" i="16" s="1"/>
  <c r="BC58" i="16" s="1"/>
  <c r="BL59" i="16"/>
  <c r="BL60" i="16"/>
  <c r="BL61" i="16"/>
  <c r="BL62" i="16"/>
  <c r="BL63" i="16"/>
  <c r="BK63" i="16" s="1"/>
  <c r="BJ63" i="16" s="1"/>
  <c r="BI63" i="16" s="1"/>
  <c r="BH63" i="16" s="1"/>
  <c r="BG63" i="16" s="1"/>
  <c r="BF63" i="16" s="1"/>
  <c r="BE63" i="16" s="1"/>
  <c r="BD63" i="16" s="1"/>
  <c r="BC63" i="16" s="1"/>
  <c r="BL64" i="16"/>
  <c r="BK64" i="16" s="1"/>
  <c r="BJ64" i="16" s="1"/>
  <c r="BI64" i="16" s="1"/>
  <c r="BH64" i="16" s="1"/>
  <c r="BG64" i="16" s="1"/>
  <c r="BF64" i="16" s="1"/>
  <c r="BE64" i="16" s="1"/>
  <c r="BD64" i="16" s="1"/>
  <c r="BC64" i="16" s="1"/>
  <c r="BL65" i="16"/>
  <c r="BK65" i="16" s="1"/>
  <c r="BJ65" i="16" s="1"/>
  <c r="BI65" i="16" s="1"/>
  <c r="BL66" i="16"/>
  <c r="BK66" i="16" s="1"/>
  <c r="BJ66" i="16" s="1"/>
  <c r="BI66" i="16" s="1"/>
  <c r="BH66" i="16" s="1"/>
  <c r="BG66" i="16" s="1"/>
  <c r="BF66" i="16" s="1"/>
  <c r="BE66" i="16" s="1"/>
  <c r="BD66" i="16" s="1"/>
  <c r="BC66" i="16" s="1"/>
  <c r="BL67" i="16"/>
  <c r="BL68" i="16"/>
  <c r="BL69" i="16"/>
  <c r="BL70" i="16"/>
  <c r="AU23" i="16"/>
  <c r="AT23" i="16" s="1"/>
  <c r="AS23" i="16" s="1"/>
  <c r="AR23" i="16" s="1"/>
  <c r="AQ23" i="16" s="1"/>
  <c r="AP23" i="16" s="1"/>
  <c r="AO23" i="16" s="1"/>
  <c r="AN23" i="16" s="1"/>
  <c r="AM23" i="16" s="1"/>
  <c r="AL23" i="16" s="1"/>
  <c r="AU24" i="16"/>
  <c r="AT24" i="16" s="1"/>
  <c r="AS24" i="16" s="1"/>
  <c r="AR24" i="16" s="1"/>
  <c r="AQ24" i="16" s="1"/>
  <c r="AU25" i="16"/>
  <c r="AT25" i="16" s="1"/>
  <c r="AU26" i="16"/>
  <c r="AT26" i="16" s="1"/>
  <c r="AS26" i="16" s="1"/>
  <c r="AR26" i="16" s="1"/>
  <c r="AQ26" i="16" s="1"/>
  <c r="AP26" i="16" s="1"/>
  <c r="AO26" i="16" s="1"/>
  <c r="AN26" i="16" s="1"/>
  <c r="AM26" i="16" s="1"/>
  <c r="AL26" i="16" s="1"/>
  <c r="AK26" i="16" s="1"/>
  <c r="AU27" i="16"/>
  <c r="AU28" i="16"/>
  <c r="AT28" i="16" s="1"/>
  <c r="AU29" i="16"/>
  <c r="AU30" i="16"/>
  <c r="AU31" i="16"/>
  <c r="AT31" i="16" s="1"/>
  <c r="AS31" i="16" s="1"/>
  <c r="AR31" i="16" s="1"/>
  <c r="AQ31" i="16" s="1"/>
  <c r="AP31" i="16" s="1"/>
  <c r="AO31" i="16" s="1"/>
  <c r="AN31" i="16" s="1"/>
  <c r="AM31" i="16" s="1"/>
  <c r="AL31" i="16" s="1"/>
  <c r="AU32" i="16"/>
  <c r="AT32" i="16" s="1"/>
  <c r="AS32" i="16" s="1"/>
  <c r="AR32" i="16" s="1"/>
  <c r="AQ32" i="16" s="1"/>
  <c r="AP32" i="16" s="1"/>
  <c r="AO32" i="16" s="1"/>
  <c r="AN32" i="16" s="1"/>
  <c r="AM32" i="16" s="1"/>
  <c r="AL32" i="16" s="1"/>
  <c r="AU33" i="16"/>
  <c r="AU34" i="16"/>
  <c r="AT34" i="16" s="1"/>
  <c r="AS34" i="16" s="1"/>
  <c r="AR34" i="16" s="1"/>
  <c r="AQ34" i="16" s="1"/>
  <c r="AP34" i="16" s="1"/>
  <c r="AO34" i="16" s="1"/>
  <c r="AN34" i="16" s="1"/>
  <c r="AM34" i="16" s="1"/>
  <c r="AL34" i="16" s="1"/>
  <c r="AU35" i="16"/>
  <c r="AU36" i="16"/>
  <c r="AU37" i="16"/>
  <c r="AU38" i="16"/>
  <c r="AU39" i="16"/>
  <c r="AU40" i="16"/>
  <c r="AU41" i="16"/>
  <c r="AU42" i="16"/>
  <c r="AT42" i="16" s="1"/>
  <c r="AS42" i="16" s="1"/>
  <c r="AR42" i="16" s="1"/>
  <c r="AQ42" i="16" s="1"/>
  <c r="AP42" i="16" s="1"/>
  <c r="AO42" i="16" s="1"/>
  <c r="AN42" i="16" s="1"/>
  <c r="AM42" i="16" s="1"/>
  <c r="AL42" i="16" s="1"/>
  <c r="AU43" i="16"/>
  <c r="AU44" i="16"/>
  <c r="AU45" i="16"/>
  <c r="AU46" i="16"/>
  <c r="AU47" i="16"/>
  <c r="AT47" i="16" s="1"/>
  <c r="AS47" i="16" s="1"/>
  <c r="AR47" i="16" s="1"/>
  <c r="AQ47" i="16" s="1"/>
  <c r="AP47" i="16" s="1"/>
  <c r="AO47" i="16" s="1"/>
  <c r="AN47" i="16" s="1"/>
  <c r="AM47" i="16" s="1"/>
  <c r="AL47" i="16" s="1"/>
  <c r="AU48" i="16"/>
  <c r="AU49" i="16"/>
  <c r="AT49" i="16" s="1"/>
  <c r="AS49" i="16" s="1"/>
  <c r="AR49" i="16" s="1"/>
  <c r="AQ49" i="16" s="1"/>
  <c r="AP49" i="16" s="1"/>
  <c r="AO49" i="16" s="1"/>
  <c r="AN49" i="16" s="1"/>
  <c r="AM49" i="16" s="1"/>
  <c r="AL49" i="16" s="1"/>
  <c r="AU50" i="16"/>
  <c r="AT50" i="16" s="1"/>
  <c r="AS50" i="16" s="1"/>
  <c r="AR50" i="16" s="1"/>
  <c r="AQ50" i="16" s="1"/>
  <c r="AP50" i="16" s="1"/>
  <c r="AO50" i="16" s="1"/>
  <c r="AN50" i="16" s="1"/>
  <c r="AM50" i="16" s="1"/>
  <c r="AL50" i="16" s="1"/>
  <c r="AJ50" i="16" s="1"/>
  <c r="AU51" i="16"/>
  <c r="AU52" i="16"/>
  <c r="AU53" i="16"/>
  <c r="AU54" i="16"/>
  <c r="AU55" i="16"/>
  <c r="AT55" i="16" s="1"/>
  <c r="AS55" i="16" s="1"/>
  <c r="AR55" i="16" s="1"/>
  <c r="AQ55" i="16" s="1"/>
  <c r="AP55" i="16" s="1"/>
  <c r="AO55" i="16" s="1"/>
  <c r="AN55" i="16" s="1"/>
  <c r="AM55" i="16" s="1"/>
  <c r="AL55" i="16" s="1"/>
  <c r="AU56" i="16"/>
  <c r="AU57" i="16"/>
  <c r="AU58" i="16"/>
  <c r="AT58" i="16" s="1"/>
  <c r="AS58" i="16" s="1"/>
  <c r="AR58" i="16" s="1"/>
  <c r="AQ58" i="16" s="1"/>
  <c r="AP58" i="16" s="1"/>
  <c r="AO58" i="16" s="1"/>
  <c r="AN58" i="16" s="1"/>
  <c r="AM58" i="16" s="1"/>
  <c r="AL58" i="16" s="1"/>
  <c r="AI58" i="16" s="1"/>
  <c r="AU59" i="16"/>
  <c r="AU60" i="16"/>
  <c r="AT60" i="16" s="1"/>
  <c r="AU61" i="16"/>
  <c r="AU62" i="16"/>
  <c r="AU63" i="16"/>
  <c r="AU64" i="16"/>
  <c r="AT64" i="16" s="1"/>
  <c r="AS64" i="16" s="1"/>
  <c r="AR64" i="16" s="1"/>
  <c r="AQ64" i="16" s="1"/>
  <c r="AP64" i="16" s="1"/>
  <c r="AO64" i="16" s="1"/>
  <c r="AN64" i="16" s="1"/>
  <c r="AM64" i="16" s="1"/>
  <c r="AL64" i="16" s="1"/>
  <c r="AU65" i="16"/>
  <c r="AU66" i="16"/>
  <c r="AT66" i="16" s="1"/>
  <c r="AS66" i="16" s="1"/>
  <c r="AR66" i="16" s="1"/>
  <c r="AQ66" i="16" s="1"/>
  <c r="AP66" i="16" s="1"/>
  <c r="AO66" i="16" s="1"/>
  <c r="AN66" i="16" s="1"/>
  <c r="AM66" i="16" s="1"/>
  <c r="AL66" i="16" s="1"/>
  <c r="AI66" i="16" s="1"/>
  <c r="AU67" i="16"/>
  <c r="AU68" i="16"/>
  <c r="AU69" i="16"/>
  <c r="AU70" i="16"/>
  <c r="AU71" i="16"/>
  <c r="AU72" i="16"/>
  <c r="AU73" i="16"/>
  <c r="AT73" i="16" s="1"/>
  <c r="AS73" i="16" s="1"/>
  <c r="AR73" i="16" s="1"/>
  <c r="AQ73" i="16" s="1"/>
  <c r="AP73" i="16" s="1"/>
  <c r="AO73" i="16" s="1"/>
  <c r="AN73" i="16" s="1"/>
  <c r="AM73" i="16" s="1"/>
  <c r="AL73" i="16" s="1"/>
  <c r="AI73" i="16" s="1"/>
  <c r="AU74" i="16"/>
  <c r="AT74" i="16" s="1"/>
  <c r="AS74" i="16" s="1"/>
  <c r="AR74" i="16" s="1"/>
  <c r="AQ74" i="16" s="1"/>
  <c r="AP74" i="16" s="1"/>
  <c r="AO74" i="16" s="1"/>
  <c r="AN74" i="16" s="1"/>
  <c r="AM74" i="16" s="1"/>
  <c r="AL74" i="16" s="1"/>
  <c r="AU75" i="16"/>
  <c r="AU76" i="16"/>
  <c r="AT76" i="16" s="1"/>
  <c r="AU84" i="16"/>
  <c r="AU92" i="16"/>
  <c r="BL127" i="16"/>
  <c r="BL9" i="16"/>
  <c r="BK9" i="16" s="1"/>
  <c r="BJ9" i="16" s="1"/>
  <c r="BI9" i="16" s="1"/>
  <c r="BH9" i="16" s="1"/>
  <c r="BG9" i="16" s="1"/>
  <c r="BF9" i="16" s="1"/>
  <c r="BE9" i="16" s="1"/>
  <c r="BD9" i="16" s="1"/>
  <c r="BC9" i="16" s="1"/>
  <c r="BL18" i="16"/>
  <c r="BK18" i="16" s="1"/>
  <c r="BJ18" i="16" s="1"/>
  <c r="AU79" i="16"/>
  <c r="AT79" i="16" s="1"/>
  <c r="AS79" i="16" s="1"/>
  <c r="AR79" i="16" s="1"/>
  <c r="AQ79" i="16" s="1"/>
  <c r="AP79" i="16" s="1"/>
  <c r="AO79" i="16" s="1"/>
  <c r="AN79" i="16" s="1"/>
  <c r="AM79" i="16" s="1"/>
  <c r="AL79" i="16" s="1"/>
  <c r="AI79" i="16" s="1"/>
  <c r="AU87" i="16"/>
  <c r="AU95" i="16"/>
  <c r="BL122" i="16"/>
  <c r="AU80" i="16"/>
  <c r="AU88" i="16"/>
  <c r="AT88" i="16" s="1"/>
  <c r="AS88" i="16" s="1"/>
  <c r="AR88" i="16" s="1"/>
  <c r="AQ88" i="16" s="1"/>
  <c r="AP88" i="16" s="1"/>
  <c r="AO88" i="16" s="1"/>
  <c r="AN88" i="16" s="1"/>
  <c r="AM88" i="16" s="1"/>
  <c r="AL88" i="16" s="1"/>
  <c r="AU96" i="16"/>
  <c r="AT96" i="16" s="1"/>
  <c r="BL123" i="16"/>
  <c r="AU77" i="16"/>
  <c r="AT77" i="16" s="1"/>
  <c r="AS77" i="16" s="1"/>
  <c r="AR77" i="16" s="1"/>
  <c r="AQ77" i="16" s="1"/>
  <c r="AP77" i="16" s="1"/>
  <c r="AO77" i="16" s="1"/>
  <c r="AN77" i="16" s="1"/>
  <c r="AM77" i="16" s="1"/>
  <c r="AL77" i="16" s="1"/>
  <c r="BL126" i="16"/>
  <c r="AU83" i="16"/>
  <c r="AU86" i="16"/>
  <c r="AU91" i="16"/>
  <c r="BL71" i="16"/>
  <c r="BK71" i="16" s="1"/>
  <c r="BJ71" i="16" s="1"/>
  <c r="BI71" i="16" s="1"/>
  <c r="BH71" i="16" s="1"/>
  <c r="BG71" i="16" s="1"/>
  <c r="BF71" i="16" s="1"/>
  <c r="BE71" i="16" s="1"/>
  <c r="BD71" i="16" s="1"/>
  <c r="BC71" i="16" s="1"/>
  <c r="BL72" i="16"/>
  <c r="BK72" i="16" s="1"/>
  <c r="BJ72" i="16" s="1"/>
  <c r="BI72" i="16" s="1"/>
  <c r="BH72" i="16" s="1"/>
  <c r="BG72" i="16" s="1"/>
  <c r="BF72" i="16" s="1"/>
  <c r="BE72" i="16" s="1"/>
  <c r="BD72" i="16" s="1"/>
  <c r="BC72" i="16" s="1"/>
  <c r="BL73" i="16"/>
  <c r="BK73" i="16" s="1"/>
  <c r="BL74" i="16"/>
  <c r="BL75" i="16"/>
  <c r="AU78" i="16"/>
  <c r="AT78" i="16" s="1"/>
  <c r="AU94" i="16"/>
  <c r="AU97" i="16"/>
  <c r="BL128" i="16"/>
  <c r="BK128" i="16" s="1"/>
  <c r="BJ128" i="16" s="1"/>
  <c r="BI128" i="16" s="1"/>
  <c r="BH128" i="16" s="1"/>
  <c r="BG128" i="16" s="1"/>
  <c r="BF128" i="16" s="1"/>
  <c r="BE128" i="16" s="1"/>
  <c r="BD128" i="16" s="1"/>
  <c r="BC128" i="16" s="1"/>
  <c r="AU93" i="16"/>
  <c r="AT93" i="16" s="1"/>
  <c r="AS93" i="16" s="1"/>
  <c r="AR93" i="16" s="1"/>
  <c r="AQ93" i="16" s="1"/>
  <c r="AP93" i="16" s="1"/>
  <c r="AO93" i="16" s="1"/>
  <c r="AN93" i="16" s="1"/>
  <c r="AM93" i="16" s="1"/>
  <c r="AL93" i="16" s="1"/>
  <c r="AJ93" i="16" s="1"/>
  <c r="AU85" i="16"/>
  <c r="AT85" i="16" s="1"/>
  <c r="AS85" i="16" s="1"/>
  <c r="AR85" i="16" s="1"/>
  <c r="AU99" i="16"/>
  <c r="AT99" i="16" s="1"/>
  <c r="AS99" i="16" s="1"/>
  <c r="AR99" i="16" s="1"/>
  <c r="AQ99" i="16" s="1"/>
  <c r="AP99" i="16" s="1"/>
  <c r="AO99" i="16" s="1"/>
  <c r="AN99" i="16" s="1"/>
  <c r="AM99" i="16" s="1"/>
  <c r="AL99" i="16" s="1"/>
  <c r="BL124" i="16"/>
  <c r="AU89" i="16"/>
  <c r="AC25" i="16"/>
  <c r="I25" i="16"/>
  <c r="AC94" i="18"/>
  <c r="K94" i="18"/>
  <c r="AA128" i="14"/>
  <c r="K72" i="16"/>
  <c r="AC72" i="16"/>
  <c r="AT26" i="14"/>
  <c r="AS26" i="14"/>
  <c r="AR26" i="14"/>
  <c r="AQ26" i="14"/>
  <c r="AP26" i="14"/>
  <c r="AO26" i="14"/>
  <c r="AN26" i="14"/>
  <c r="AM26" i="14"/>
  <c r="AL26" i="14"/>
  <c r="AC104" i="14"/>
  <c r="K104" i="14"/>
  <c r="AT85" i="18"/>
  <c r="AS85" i="18" s="1"/>
  <c r="AR85" i="18" s="1"/>
  <c r="AQ85" i="18" s="1"/>
  <c r="AP85" i="18" s="1"/>
  <c r="AO85" i="18" s="1"/>
  <c r="AN85" i="18" s="1"/>
  <c r="AM85" i="18" s="1"/>
  <c r="AL85" i="18" s="1"/>
  <c r="AI85" i="18" s="1"/>
  <c r="K86" i="16"/>
  <c r="AC86" i="16"/>
  <c r="AT118" i="14"/>
  <c r="AN118" i="14"/>
  <c r="AM118" i="14"/>
  <c r="AL118" i="14"/>
  <c r="AS118" i="14"/>
  <c r="AR118" i="14"/>
  <c r="AQ118" i="14"/>
  <c r="AP118" i="14"/>
  <c r="AO118" i="14"/>
  <c r="AT125" i="14"/>
  <c r="AS125" i="14"/>
  <c r="AR125" i="14"/>
  <c r="AQ125" i="14"/>
  <c r="AP125" i="14"/>
  <c r="AO125" i="14"/>
  <c r="AN125" i="14"/>
  <c r="AM125" i="14"/>
  <c r="AL125" i="14"/>
  <c r="AT130" i="14"/>
  <c r="AS130" i="14"/>
  <c r="AR130" i="14"/>
  <c r="AQ130" i="14"/>
  <c r="AP130" i="14"/>
  <c r="AO130" i="14"/>
  <c r="AN130" i="14"/>
  <c r="AM130" i="14"/>
  <c r="AL130" i="14"/>
  <c r="AT140" i="14"/>
  <c r="AS140" i="14"/>
  <c r="AR140" i="14"/>
  <c r="AQ140" i="14"/>
  <c r="AP140" i="14"/>
  <c r="AO140" i="14"/>
  <c r="AN140" i="14"/>
  <c r="AM140" i="14"/>
  <c r="AL140" i="14"/>
  <c r="AT146" i="14"/>
  <c r="AS146" i="14"/>
  <c r="AR146" i="14"/>
  <c r="AQ146" i="14"/>
  <c r="AP146" i="14"/>
  <c r="AO146" i="14"/>
  <c r="AN146" i="14"/>
  <c r="AM146" i="14"/>
  <c r="AL146" i="14"/>
  <c r="AR164" i="14"/>
  <c r="AQ164" i="14"/>
  <c r="AP164" i="14"/>
  <c r="AO164" i="14"/>
  <c r="AN164" i="14"/>
  <c r="AM164" i="14"/>
  <c r="AL164" i="14"/>
  <c r="AT164" i="14"/>
  <c r="AS164" i="14"/>
  <c r="AZ52" i="14"/>
  <c r="AX52" i="14"/>
  <c r="BB122" i="14"/>
  <c r="BA122" i="14"/>
  <c r="AZ122" i="14"/>
  <c r="AX122" i="14"/>
  <c r="I53" i="14"/>
  <c r="AC53" i="14"/>
  <c r="AS148" i="14"/>
  <c r="AR148" i="14"/>
  <c r="AQ148" i="14"/>
  <c r="AP148" i="14"/>
  <c r="AO148" i="14"/>
  <c r="AN148" i="14"/>
  <c r="AM148" i="14"/>
  <c r="AL148" i="14"/>
  <c r="AT148" i="14"/>
  <c r="AQ35" i="14"/>
  <c r="AP35" i="14"/>
  <c r="AO35" i="14"/>
  <c r="AN35" i="14"/>
  <c r="AM35" i="14"/>
  <c r="AL35" i="14"/>
  <c r="AT35" i="14"/>
  <c r="AS35" i="14"/>
  <c r="AR35" i="14"/>
  <c r="AS158" i="14"/>
  <c r="AR158" i="14"/>
  <c r="AQ158" i="14"/>
  <c r="AP158" i="14"/>
  <c r="AO158" i="14"/>
  <c r="AN158" i="14"/>
  <c r="AM158" i="14"/>
  <c r="AL158" i="14"/>
  <c r="AT158" i="14"/>
  <c r="I55" i="14"/>
  <c r="AC55" i="14"/>
  <c r="G145" i="5"/>
  <c r="G97" i="5"/>
  <c r="G257" i="5"/>
  <c r="G113" i="5"/>
  <c r="BA615" i="13"/>
  <c r="BB615" i="13"/>
  <c r="BA647" i="13"/>
  <c r="BB647" i="13"/>
  <c r="BA679" i="13"/>
  <c r="BB679" i="13"/>
  <c r="BA645" i="13"/>
  <c r="BB645" i="13"/>
  <c r="AC280" i="6"/>
  <c r="AD280" i="6"/>
  <c r="AB280" i="6"/>
  <c r="AA280" i="6"/>
  <c r="AC296" i="6"/>
  <c r="AD296" i="6"/>
  <c r="AB296" i="6"/>
  <c r="AC224" i="6"/>
  <c r="AD224" i="6"/>
  <c r="AB224" i="6"/>
  <c r="AC240" i="6"/>
  <c r="AD240" i="6"/>
  <c r="AB240" i="6"/>
  <c r="AA240" i="6"/>
  <c r="AC256" i="6"/>
  <c r="AD256" i="6"/>
  <c r="AB256" i="6"/>
  <c r="AA256" i="6"/>
  <c r="AB257" i="6"/>
  <c r="AA257" i="6"/>
  <c r="AD257" i="6"/>
  <c r="AC257" i="6"/>
  <c r="V26" i="9"/>
  <c r="BJ12" i="12"/>
  <c r="BI12" i="12"/>
  <c r="BH12" i="12"/>
  <c r="BG12" i="12"/>
  <c r="BF12" i="12"/>
  <c r="BE12" i="12"/>
  <c r="BD12" i="12"/>
  <c r="BC12" i="12"/>
  <c r="BK12" i="12"/>
  <c r="AT23" i="12"/>
  <c r="AS23" i="12"/>
  <c r="AR23" i="12"/>
  <c r="AQ23" i="12"/>
  <c r="AP23" i="12"/>
  <c r="AO23" i="12"/>
  <c r="AN23" i="12"/>
  <c r="AM23" i="12"/>
  <c r="AL23" i="12"/>
  <c r="AB229" i="6"/>
  <c r="AA229" i="6"/>
  <c r="AD229" i="6"/>
  <c r="AC229" i="6"/>
  <c r="AB293" i="6"/>
  <c r="AA293" i="6"/>
  <c r="AD293" i="6"/>
  <c r="AC293" i="6"/>
  <c r="AB231" i="6"/>
  <c r="AD231" i="6"/>
  <c r="AC231" i="6"/>
  <c r="AB295" i="6"/>
  <c r="AD295" i="6"/>
  <c r="AC295" i="6"/>
  <c r="N66" i="7"/>
  <c r="Z66" i="7"/>
  <c r="W66" i="7"/>
  <c r="I47" i="9"/>
  <c r="V47" i="9"/>
  <c r="BK8" i="12"/>
  <c r="BJ8" i="12"/>
  <c r="BI8" i="12"/>
  <c r="BH8" i="12"/>
  <c r="BG8" i="12"/>
  <c r="BF8" i="12"/>
  <c r="BE8" i="12"/>
  <c r="BD8" i="12"/>
  <c r="BC8" i="12"/>
  <c r="AA205" i="6"/>
  <c r="BK12" i="18"/>
  <c r="BJ12" i="18" s="1"/>
  <c r="BI12" i="18" s="1"/>
  <c r="BH12" i="18" s="1"/>
  <c r="BG12" i="18" s="1"/>
  <c r="BF12" i="18" s="1"/>
  <c r="BE12" i="18" s="1"/>
  <c r="BD12" i="18" s="1"/>
  <c r="BC12" i="18" s="1"/>
  <c r="V27" i="9"/>
  <c r="R68" i="9"/>
  <c r="R33" i="9"/>
  <c r="T33" i="9"/>
  <c r="T11" i="9"/>
  <c r="R69" i="9"/>
  <c r="AC148" i="12"/>
  <c r="K148" i="12"/>
  <c r="V34" i="9"/>
  <c r="I27" i="12"/>
  <c r="AC27" i="12"/>
  <c r="I31" i="12"/>
  <c r="AC31" i="12"/>
  <c r="I35" i="12"/>
  <c r="AC35" i="12"/>
  <c r="I39" i="12"/>
  <c r="AC39" i="12"/>
  <c r="I45" i="12"/>
  <c r="AC45" i="12"/>
  <c r="AC93" i="12"/>
  <c r="J93" i="12"/>
  <c r="N76" i="7"/>
  <c r="Z76" i="7"/>
  <c r="W76" i="7"/>
  <c r="I68" i="12"/>
  <c r="AC68" i="12"/>
  <c r="W81" i="7"/>
  <c r="Z81" i="7"/>
  <c r="G80" i="7"/>
  <c r="R75" i="9"/>
  <c r="I57" i="12"/>
  <c r="AC57" i="12"/>
  <c r="BK19" i="18"/>
  <c r="BJ19" i="18" s="1"/>
  <c r="BI19" i="18" s="1"/>
  <c r="BH19" i="18" s="1"/>
  <c r="BG19" i="18" s="1"/>
  <c r="BF19" i="18" s="1"/>
  <c r="BE19" i="18" s="1"/>
  <c r="BD19" i="18" s="1"/>
  <c r="BC19" i="18" s="1"/>
  <c r="BK26" i="18"/>
  <c r="BJ26" i="18" s="1"/>
  <c r="BI26" i="18" s="1"/>
  <c r="BH26" i="18" s="1"/>
  <c r="BG26" i="18" s="1"/>
  <c r="BF26" i="18" s="1"/>
  <c r="BE26" i="18" s="1"/>
  <c r="BD26" i="18" s="1"/>
  <c r="BC26" i="18" s="1"/>
  <c r="BK34" i="18"/>
  <c r="BJ34" i="18" s="1"/>
  <c r="BI34" i="18" s="1"/>
  <c r="BH34" i="18" s="1"/>
  <c r="BG34" i="18" s="1"/>
  <c r="BF34" i="18" s="1"/>
  <c r="BE34" i="18" s="1"/>
  <c r="BD34" i="18" s="1"/>
  <c r="BC34" i="18" s="1"/>
  <c r="BK42" i="18"/>
  <c r="BJ42" i="18" s="1"/>
  <c r="BI42" i="18" s="1"/>
  <c r="BH42" i="18" s="1"/>
  <c r="BG42" i="18" s="1"/>
  <c r="BF42" i="18" s="1"/>
  <c r="BE42" i="18" s="1"/>
  <c r="BD42" i="18" s="1"/>
  <c r="BC42" i="18" s="1"/>
  <c r="AT60" i="18"/>
  <c r="AS60" i="18" s="1"/>
  <c r="AR60" i="18" s="1"/>
  <c r="AQ60" i="18" s="1"/>
  <c r="AP60" i="18" s="1"/>
  <c r="AO60" i="18" s="1"/>
  <c r="AN60" i="18" s="1"/>
  <c r="AM60" i="18" s="1"/>
  <c r="AL60" i="18" s="1"/>
  <c r="AI60" i="18" s="1"/>
  <c r="K125" i="12"/>
  <c r="AC125" i="12"/>
  <c r="K147" i="12"/>
  <c r="AC147" i="12"/>
  <c r="K160" i="12"/>
  <c r="AC160" i="12"/>
  <c r="K61" i="18"/>
  <c r="AC61" i="18"/>
  <c r="AC71" i="18"/>
  <c r="K71" i="18"/>
  <c r="BJ4" i="14"/>
  <c r="BK4" i="14"/>
  <c r="BI4" i="14"/>
  <c r="BH4" i="14"/>
  <c r="BG4" i="14"/>
  <c r="BF4" i="14"/>
  <c r="BE4" i="14"/>
  <c r="BD4" i="14"/>
  <c r="BC4" i="14"/>
  <c r="I25" i="18"/>
  <c r="AC25" i="18"/>
  <c r="AT51" i="18"/>
  <c r="AS51" i="18" s="1"/>
  <c r="AR51" i="18" s="1"/>
  <c r="AQ51" i="18" s="1"/>
  <c r="AP51" i="18" s="1"/>
  <c r="AO51" i="18" s="1"/>
  <c r="AN51" i="18" s="1"/>
  <c r="AM51" i="18" s="1"/>
  <c r="AL51" i="18" s="1"/>
  <c r="K118" i="12"/>
  <c r="AC118" i="12"/>
  <c r="AC142" i="12"/>
  <c r="K142" i="12"/>
  <c r="BE8" i="14"/>
  <c r="BD8" i="14"/>
  <c r="BC8" i="14"/>
  <c r="BK8" i="14"/>
  <c r="BJ8" i="14"/>
  <c r="BI8" i="14"/>
  <c r="BH8" i="14"/>
  <c r="BG8" i="14"/>
  <c r="BF8" i="14"/>
  <c r="AT34" i="18"/>
  <c r="AS34" i="18" s="1"/>
  <c r="AR34" i="18" s="1"/>
  <c r="AQ34" i="18" s="1"/>
  <c r="AP34" i="18" s="1"/>
  <c r="AO34" i="18" s="1"/>
  <c r="AN34" i="18" s="1"/>
  <c r="AM34" i="18" s="1"/>
  <c r="AL34" i="18" s="1"/>
  <c r="AC45" i="16"/>
  <c r="I45" i="16"/>
  <c r="AC93" i="18"/>
  <c r="K93" i="18"/>
  <c r="AC71" i="16"/>
  <c r="K71" i="16"/>
  <c r="AC96" i="16"/>
  <c r="K96" i="16"/>
  <c r="BK17" i="14"/>
  <c r="BJ17" i="14"/>
  <c r="BI17" i="14"/>
  <c r="BH17" i="14"/>
  <c r="BG17" i="14"/>
  <c r="BF17" i="14"/>
  <c r="BE17" i="14"/>
  <c r="BD17" i="14"/>
  <c r="BC17" i="14"/>
  <c r="AC26" i="16"/>
  <c r="I26" i="16"/>
  <c r="AC49" i="16"/>
  <c r="I49" i="16"/>
  <c r="AC39" i="16"/>
  <c r="I39" i="16"/>
  <c r="AC54" i="16"/>
  <c r="J54" i="16"/>
  <c r="AC58" i="16"/>
  <c r="J58" i="16"/>
  <c r="AC62" i="16"/>
  <c r="K62" i="16"/>
  <c r="AC66" i="16"/>
  <c r="K66" i="16"/>
  <c r="BK22" i="14"/>
  <c r="BH22" i="14"/>
  <c r="BG22" i="14"/>
  <c r="BF22" i="14"/>
  <c r="BE22" i="14"/>
  <c r="BD22" i="14"/>
  <c r="BC22" i="14"/>
  <c r="BJ22" i="14"/>
  <c r="BI22" i="14"/>
  <c r="AC31" i="16"/>
  <c r="I31" i="16"/>
  <c r="K73" i="16"/>
  <c r="AC73" i="16"/>
  <c r="AC60" i="14"/>
  <c r="I60" i="14"/>
  <c r="AC92" i="14"/>
  <c r="J92" i="14"/>
  <c r="AC36" i="16"/>
  <c r="I36" i="16"/>
  <c r="BA32" i="14"/>
  <c r="AZ32" i="14"/>
  <c r="AX32" i="14"/>
  <c r="BB32" i="14"/>
  <c r="AS131" i="14"/>
  <c r="AR131" i="14"/>
  <c r="AQ131" i="14"/>
  <c r="AP131" i="14"/>
  <c r="AO131" i="14"/>
  <c r="AT131" i="14"/>
  <c r="AN131" i="14"/>
  <c r="AM131" i="14"/>
  <c r="AL131" i="14"/>
  <c r="J134" i="14"/>
  <c r="AC134" i="14"/>
  <c r="AT137" i="14"/>
  <c r="AS137" i="14"/>
  <c r="AR137" i="14"/>
  <c r="AQ137" i="14"/>
  <c r="AP137" i="14"/>
  <c r="AO137" i="14"/>
  <c r="AN137" i="14"/>
  <c r="AM137" i="14"/>
  <c r="AL137" i="14"/>
  <c r="K144" i="14"/>
  <c r="AC144" i="14"/>
  <c r="I47" i="14"/>
  <c r="AC47" i="14"/>
  <c r="I71" i="14"/>
  <c r="AC71" i="14"/>
  <c r="AT163" i="14"/>
  <c r="AS163" i="14"/>
  <c r="AR163" i="14"/>
  <c r="AQ163" i="14"/>
  <c r="AP163" i="14"/>
  <c r="AO163" i="14"/>
  <c r="AN163" i="14"/>
  <c r="AM163" i="14"/>
  <c r="AL163" i="14"/>
  <c r="AS53" i="14"/>
  <c r="AR53" i="14"/>
  <c r="AQ53" i="14"/>
  <c r="AP53" i="14"/>
  <c r="AO53" i="14"/>
  <c r="AN53" i="14"/>
  <c r="AM53" i="14"/>
  <c r="AL53" i="14"/>
  <c r="AT53" i="14"/>
  <c r="J63" i="14"/>
  <c r="AC63" i="14"/>
  <c r="AT55" i="14"/>
  <c r="AS55" i="14"/>
  <c r="AR55" i="14"/>
  <c r="AQ55" i="14"/>
  <c r="AP55" i="14"/>
  <c r="AO55" i="14"/>
  <c r="AN55" i="14"/>
  <c r="AM55" i="14"/>
  <c r="AL55" i="14"/>
  <c r="AC73" i="14"/>
  <c r="I73" i="14"/>
  <c r="BA765" i="13"/>
  <c r="BB765" i="13"/>
  <c r="BA797" i="13"/>
  <c r="AZ797" i="13"/>
  <c r="AX797" i="13"/>
  <c r="BB797" i="13"/>
  <c r="BA829" i="13"/>
  <c r="BB829" i="13"/>
  <c r="BA861" i="13"/>
  <c r="AZ861" i="13"/>
  <c r="AX861" i="13"/>
  <c r="BB861" i="13"/>
  <c r="BA745" i="13"/>
  <c r="BB745" i="13"/>
  <c r="AZ717" i="13"/>
  <c r="AX717" i="13"/>
  <c r="V31" i="6"/>
  <c r="I33" i="6"/>
  <c r="I19" i="6"/>
  <c r="V33" i="6"/>
  <c r="AC210" i="6"/>
  <c r="AD210" i="6"/>
  <c r="AB210" i="6"/>
  <c r="AA210" i="6"/>
  <c r="AC226" i="6"/>
  <c r="AD226" i="6"/>
  <c r="AB226" i="6"/>
  <c r="AA226" i="6"/>
  <c r="AC242" i="6"/>
  <c r="AD242" i="6"/>
  <c r="AB242" i="6"/>
  <c r="AC258" i="6"/>
  <c r="AD258" i="6"/>
  <c r="AB258" i="6"/>
  <c r="AB265" i="6"/>
  <c r="AD265" i="6"/>
  <c r="AC265" i="6"/>
  <c r="R67" i="7"/>
  <c r="T67" i="7"/>
  <c r="BK2" i="12"/>
  <c r="BJ2" i="12"/>
  <c r="BI2" i="12"/>
  <c r="BH2" i="12"/>
  <c r="BG2" i="12"/>
  <c r="BF2" i="12"/>
  <c r="BE2" i="12"/>
  <c r="BD2" i="12"/>
  <c r="BC2" i="12"/>
  <c r="N61" i="7"/>
  <c r="W61" i="7"/>
  <c r="Z61" i="7"/>
  <c r="AT24" i="12"/>
  <c r="AS24" i="12"/>
  <c r="AR24" i="12"/>
  <c r="AQ24" i="12"/>
  <c r="AP24" i="12"/>
  <c r="AO24" i="12"/>
  <c r="AN24" i="12"/>
  <c r="AM24" i="12"/>
  <c r="AL24" i="12"/>
  <c r="AB237" i="6"/>
  <c r="AA237" i="6"/>
  <c r="AD237" i="6"/>
  <c r="AC237" i="6"/>
  <c r="V46" i="9"/>
  <c r="AB239" i="6"/>
  <c r="AA239" i="6"/>
  <c r="AD239" i="6"/>
  <c r="AC239" i="6"/>
  <c r="V55" i="9"/>
  <c r="I55" i="9"/>
  <c r="K120" i="12"/>
  <c r="AC120" i="12"/>
  <c r="R65" i="7"/>
  <c r="T65" i="7"/>
  <c r="W97" i="7"/>
  <c r="Z97" i="7"/>
  <c r="J106" i="12"/>
  <c r="AC106" i="12"/>
  <c r="BK11" i="18"/>
  <c r="BJ11" i="18" s="1"/>
  <c r="BI11" i="18" s="1"/>
  <c r="BH11" i="18" s="1"/>
  <c r="BG11" i="18" s="1"/>
  <c r="BF11" i="18" s="1"/>
  <c r="BE11" i="18" s="1"/>
  <c r="BD11" i="18" s="1"/>
  <c r="BC11" i="18" s="1"/>
  <c r="V51" i="9"/>
  <c r="AC21" i="12"/>
  <c r="H21" i="12"/>
  <c r="J70" i="12"/>
  <c r="AC70" i="12"/>
  <c r="AC112" i="12"/>
  <c r="K112" i="12"/>
  <c r="I58" i="12"/>
  <c r="AC58" i="12"/>
  <c r="BK27" i="18"/>
  <c r="BJ27" i="18" s="1"/>
  <c r="BI27" i="18" s="1"/>
  <c r="BH27" i="18" s="1"/>
  <c r="BG27" i="18" s="1"/>
  <c r="BF27" i="18" s="1"/>
  <c r="BE27" i="18" s="1"/>
  <c r="BD27" i="18" s="1"/>
  <c r="BC27" i="18" s="1"/>
  <c r="BK35" i="18"/>
  <c r="BJ35" i="18" s="1"/>
  <c r="BI35" i="18" s="1"/>
  <c r="BH35" i="18" s="1"/>
  <c r="BG35" i="18" s="1"/>
  <c r="BF35" i="18" s="1"/>
  <c r="BE35" i="18" s="1"/>
  <c r="BD35" i="18" s="1"/>
  <c r="BC35" i="18" s="1"/>
  <c r="BK43" i="18"/>
  <c r="BJ43" i="18" s="1"/>
  <c r="BI43" i="18" s="1"/>
  <c r="BH43" i="18" s="1"/>
  <c r="BG43" i="18" s="1"/>
  <c r="BF43" i="18" s="1"/>
  <c r="BE43" i="18" s="1"/>
  <c r="BD43" i="18" s="1"/>
  <c r="BC43" i="18" s="1"/>
  <c r="H21" i="18"/>
  <c r="H19" i="18"/>
  <c r="H14" i="18"/>
  <c r="AC21" i="18"/>
  <c r="I32" i="18"/>
  <c r="AC32" i="18"/>
  <c r="AC90" i="12"/>
  <c r="J90" i="12"/>
  <c r="I38" i="18"/>
  <c r="AC38" i="18"/>
  <c r="AC72" i="18"/>
  <c r="K72" i="18"/>
  <c r="AC92" i="18"/>
  <c r="K92" i="18"/>
  <c r="BK12" i="16"/>
  <c r="BJ12" i="16" s="1"/>
  <c r="BI12" i="16" s="1"/>
  <c r="BH12" i="16" s="1"/>
  <c r="BG12" i="16" s="1"/>
  <c r="BF12" i="16" s="1"/>
  <c r="BE12" i="16" s="1"/>
  <c r="BD12" i="16" s="1"/>
  <c r="BC12" i="16" s="1"/>
  <c r="BH21" i="14"/>
  <c r="BG21" i="14"/>
  <c r="BF21" i="14"/>
  <c r="BE21" i="14"/>
  <c r="BD21" i="14"/>
  <c r="BC21" i="14"/>
  <c r="BJ21" i="14"/>
  <c r="BI21" i="14"/>
  <c r="BK21" i="14"/>
  <c r="AT25" i="18"/>
  <c r="AS25" i="18" s="1"/>
  <c r="AR25" i="18" s="1"/>
  <c r="AQ25" i="18" s="1"/>
  <c r="AP25" i="18" s="1"/>
  <c r="AO25" i="18" s="1"/>
  <c r="AN25" i="18" s="1"/>
  <c r="AM25" i="18" s="1"/>
  <c r="AL25" i="18" s="1"/>
  <c r="AC64" i="18"/>
  <c r="K64" i="18"/>
  <c r="I36" i="18"/>
  <c r="AC36" i="18"/>
  <c r="AT43" i="18"/>
  <c r="AS43" i="18" s="1"/>
  <c r="AR43" i="18" s="1"/>
  <c r="AQ43" i="18" s="1"/>
  <c r="AP43" i="18" s="1"/>
  <c r="AO43" i="18" s="1"/>
  <c r="AN43" i="18" s="1"/>
  <c r="AM43" i="18" s="1"/>
  <c r="AL43" i="18" s="1"/>
  <c r="K68" i="18"/>
  <c r="AC68" i="18"/>
  <c r="K88" i="18"/>
  <c r="AC88" i="18"/>
  <c r="AO23" i="14"/>
  <c r="AN23" i="14"/>
  <c r="AM23" i="14"/>
  <c r="AL23" i="14"/>
  <c r="AT23" i="14"/>
  <c r="AS23" i="14"/>
  <c r="AR23" i="14"/>
  <c r="AQ23" i="14"/>
  <c r="AP23" i="14"/>
  <c r="AC29" i="16"/>
  <c r="I29" i="16"/>
  <c r="AC69" i="16"/>
  <c r="K69" i="16"/>
  <c r="BB42" i="14"/>
  <c r="BA42" i="14"/>
  <c r="AZ42" i="14"/>
  <c r="AX42" i="14"/>
  <c r="BB74" i="14"/>
  <c r="BA74" i="14"/>
  <c r="K74" i="16"/>
  <c r="AC74" i="16"/>
  <c r="V11" i="14"/>
  <c r="V12" i="14"/>
  <c r="P11" i="14"/>
  <c r="P12" i="14"/>
  <c r="X11" i="14"/>
  <c r="X12" i="14"/>
  <c r="S11" i="14"/>
  <c r="S12" i="14"/>
  <c r="T11" i="14"/>
  <c r="T12" i="14"/>
  <c r="Q11" i="14"/>
  <c r="Q12" i="14"/>
  <c r="R11" i="14"/>
  <c r="R12" i="14"/>
  <c r="U11" i="14"/>
  <c r="U12" i="14"/>
  <c r="W11" i="14"/>
  <c r="W12" i="14"/>
  <c r="Y11" i="14"/>
  <c r="Y12" i="14"/>
  <c r="O19" i="14"/>
  <c r="AC80" i="14"/>
  <c r="J80" i="14"/>
  <c r="AB112" i="14"/>
  <c r="AD112" i="14"/>
  <c r="AE112" i="14"/>
  <c r="K112" i="14"/>
  <c r="K19" i="14"/>
  <c r="AS134" i="14"/>
  <c r="AR134" i="14"/>
  <c r="AQ134" i="14"/>
  <c r="AP134" i="14"/>
  <c r="AO134" i="14"/>
  <c r="AN134" i="14"/>
  <c r="AM134" i="14"/>
  <c r="AL134" i="14"/>
  <c r="AT134" i="14"/>
  <c r="AT144" i="14"/>
  <c r="AS144" i="14"/>
  <c r="AR144" i="14"/>
  <c r="AQ144" i="14"/>
  <c r="AP144" i="14"/>
  <c r="AO144" i="14"/>
  <c r="AN144" i="14"/>
  <c r="AM144" i="14"/>
  <c r="AL144" i="14"/>
  <c r="AQ47" i="14"/>
  <c r="AP47" i="14"/>
  <c r="AO47" i="14"/>
  <c r="AN47" i="14"/>
  <c r="AM47" i="14"/>
  <c r="AL47" i="14"/>
  <c r="AT47" i="14"/>
  <c r="AS47" i="14"/>
  <c r="AR47" i="14"/>
  <c r="J65" i="14"/>
  <c r="I22" i="14"/>
  <c r="AC22" i="14"/>
  <c r="I39" i="14"/>
  <c r="AC39" i="14"/>
  <c r="AQ71" i="14"/>
  <c r="AP71" i="14"/>
  <c r="AO71" i="14"/>
  <c r="AN71" i="14"/>
  <c r="AM71" i="14"/>
  <c r="AL71" i="14"/>
  <c r="AT71" i="14"/>
  <c r="AS71" i="14"/>
  <c r="AR71" i="14"/>
  <c r="AR63" i="14"/>
  <c r="AQ63" i="14"/>
  <c r="AP63" i="14"/>
  <c r="AO63" i="14"/>
  <c r="AN63" i="14"/>
  <c r="AM63" i="14"/>
  <c r="AL63" i="14"/>
  <c r="AS63" i="14"/>
  <c r="AT63" i="14"/>
  <c r="AS151" i="14"/>
  <c r="AR151" i="14"/>
  <c r="AQ151" i="14"/>
  <c r="AP151" i="14"/>
  <c r="AO151" i="14"/>
  <c r="AN151" i="14"/>
  <c r="AM151" i="14"/>
  <c r="AL151" i="14"/>
  <c r="AT151" i="14"/>
  <c r="AT162" i="14"/>
  <c r="AS162" i="14"/>
  <c r="AR162" i="14"/>
  <c r="AQ162" i="14"/>
  <c r="AP162" i="14"/>
  <c r="AO162" i="14"/>
  <c r="AN162" i="14"/>
  <c r="AM162" i="14"/>
  <c r="AL162" i="14"/>
  <c r="AC41" i="14"/>
  <c r="I41" i="14"/>
  <c r="AC59" i="14"/>
  <c r="I59" i="14"/>
  <c r="AT73" i="14"/>
  <c r="AS73" i="14"/>
  <c r="AR73" i="14"/>
  <c r="AQ73" i="14"/>
  <c r="AP73" i="14"/>
  <c r="AO73" i="14"/>
  <c r="AN73" i="14"/>
  <c r="AM73" i="14"/>
  <c r="AL73" i="14"/>
  <c r="AS149" i="14"/>
  <c r="AR149" i="14"/>
  <c r="AQ149" i="14"/>
  <c r="AP149" i="14"/>
  <c r="AO149" i="14"/>
  <c r="AN149" i="14"/>
  <c r="AM149" i="14"/>
  <c r="AL149" i="14"/>
  <c r="AT149" i="14"/>
  <c r="G129" i="5"/>
  <c r="G225" i="5"/>
  <c r="G233" i="5"/>
  <c r="G325" i="5"/>
  <c r="BA737" i="13"/>
  <c r="BB737" i="13"/>
  <c r="BA830" i="13"/>
  <c r="BB830" i="13"/>
  <c r="BA814" i="13"/>
  <c r="AZ814" i="13"/>
  <c r="AX814" i="13"/>
  <c r="BB814" i="13"/>
  <c r="AZ786" i="13"/>
  <c r="AX786" i="13"/>
  <c r="AZ749" i="13"/>
  <c r="AX749" i="13"/>
  <c r="AC228" i="6"/>
  <c r="AD228" i="6"/>
  <c r="AB228" i="6"/>
  <c r="AC244" i="6"/>
  <c r="AD244" i="6"/>
  <c r="AB244" i="6"/>
  <c r="AA244" i="6"/>
  <c r="AC260" i="6"/>
  <c r="AD260" i="6"/>
  <c r="AB260" i="6"/>
  <c r="AA260" i="6"/>
  <c r="AB209" i="6"/>
  <c r="AA209" i="6"/>
  <c r="AD209" i="6"/>
  <c r="AC209" i="6"/>
  <c r="AB273" i="6"/>
  <c r="AA273" i="6"/>
  <c r="AD273" i="6"/>
  <c r="AC273" i="6"/>
  <c r="Z85" i="7"/>
  <c r="W85" i="7"/>
  <c r="AQ25" i="12"/>
  <c r="AP25" i="12"/>
  <c r="AO25" i="12"/>
  <c r="AN25" i="12"/>
  <c r="AM25" i="12"/>
  <c r="AL25" i="12"/>
  <c r="AT25" i="12"/>
  <c r="AS25" i="12"/>
  <c r="AR25" i="12"/>
  <c r="AB245" i="6"/>
  <c r="AA245" i="6"/>
  <c r="AD245" i="6"/>
  <c r="AC245" i="6"/>
  <c r="AB303" i="6"/>
  <c r="AD303" i="6"/>
  <c r="AC303" i="6"/>
  <c r="AB247" i="6"/>
  <c r="AD247" i="6"/>
  <c r="AC247" i="6"/>
  <c r="N69" i="7"/>
  <c r="W69" i="7"/>
  <c r="Z69" i="7"/>
  <c r="V58" i="9"/>
  <c r="J58" i="9"/>
  <c r="BG5" i="12"/>
  <c r="BF5" i="12"/>
  <c r="BE5" i="12"/>
  <c r="BD5" i="12"/>
  <c r="BC5" i="12"/>
  <c r="BH5" i="12"/>
  <c r="BK5" i="12"/>
  <c r="BJ5" i="12"/>
  <c r="BI5" i="12"/>
  <c r="Z27" i="7"/>
  <c r="W27" i="7"/>
  <c r="I27" i="7"/>
  <c r="R69" i="7"/>
  <c r="T69" i="7"/>
  <c r="V32" i="9"/>
  <c r="K154" i="12"/>
  <c r="AC154" i="12"/>
  <c r="BK14" i="18"/>
  <c r="BJ14" i="18" s="1"/>
  <c r="BI14" i="18" s="1"/>
  <c r="BH14" i="18" s="1"/>
  <c r="BG14" i="18" s="1"/>
  <c r="BF14" i="18" s="1"/>
  <c r="BE14" i="18" s="1"/>
  <c r="BD14" i="18" s="1"/>
  <c r="BC14" i="18" s="1"/>
  <c r="W65" i="7"/>
  <c r="Z65" i="7"/>
  <c r="N65" i="7"/>
  <c r="J85" i="12"/>
  <c r="AC85" i="12"/>
  <c r="W73" i="7"/>
  <c r="N73" i="7"/>
  <c r="Z73" i="7"/>
  <c r="V36" i="9"/>
  <c r="J77" i="12"/>
  <c r="AC77" i="12"/>
  <c r="J104" i="12"/>
  <c r="AC104" i="12"/>
  <c r="AC156" i="12"/>
  <c r="K156" i="12"/>
  <c r="Z51" i="7"/>
  <c r="W51" i="7"/>
  <c r="J51" i="7"/>
  <c r="V53" i="9"/>
  <c r="V57" i="9"/>
  <c r="U11" i="12"/>
  <c r="U12" i="12"/>
  <c r="V11" i="12"/>
  <c r="V12" i="12"/>
  <c r="W11" i="12"/>
  <c r="W12" i="12"/>
  <c r="P11" i="12"/>
  <c r="P12" i="12"/>
  <c r="X11" i="12"/>
  <c r="X12" i="12"/>
  <c r="Q11" i="12"/>
  <c r="Q12" i="12"/>
  <c r="Y11" i="12"/>
  <c r="Y12" i="12"/>
  <c r="R11" i="12"/>
  <c r="R12" i="12"/>
  <c r="Z11" i="12"/>
  <c r="O19" i="12"/>
  <c r="S11" i="12"/>
  <c r="S12" i="12"/>
  <c r="T11" i="12"/>
  <c r="T12" i="12"/>
  <c r="I28" i="12"/>
  <c r="AC28" i="12"/>
  <c r="I32" i="12"/>
  <c r="AC32" i="12"/>
  <c r="I36" i="12"/>
  <c r="AC36" i="12"/>
  <c r="I40" i="12"/>
  <c r="AC40" i="12"/>
  <c r="V54" i="9"/>
  <c r="J72" i="12"/>
  <c r="AC72" i="12"/>
  <c r="AC116" i="12"/>
  <c r="K116" i="12"/>
  <c r="V21" i="9"/>
  <c r="I51" i="12"/>
  <c r="AC51" i="12"/>
  <c r="I59" i="12"/>
  <c r="AC59" i="12"/>
  <c r="AC96" i="12"/>
  <c r="J96" i="12"/>
  <c r="AT21" i="18"/>
  <c r="AS21" i="18" s="1"/>
  <c r="AR21" i="18" s="1"/>
  <c r="AQ21" i="18" s="1"/>
  <c r="AP21" i="18" s="1"/>
  <c r="AO21" i="18" s="1"/>
  <c r="AN21" i="18" s="1"/>
  <c r="AM21" i="18" s="1"/>
  <c r="AL21" i="18" s="1"/>
  <c r="AI21" i="18" s="1"/>
  <c r="K137" i="12"/>
  <c r="AC137" i="12"/>
  <c r="K153" i="12"/>
  <c r="AC153" i="12"/>
  <c r="AT52" i="18"/>
  <c r="AS52" i="18" s="1"/>
  <c r="AR52" i="18" s="1"/>
  <c r="AQ52" i="18" s="1"/>
  <c r="AP52" i="18" s="1"/>
  <c r="AO52" i="18" s="1"/>
  <c r="AN52" i="18" s="1"/>
  <c r="AM52" i="18" s="1"/>
  <c r="AL52" i="18" s="1"/>
  <c r="AC150" i="12"/>
  <c r="K150" i="12"/>
  <c r="J83" i="12"/>
  <c r="AC83" i="12"/>
  <c r="AT38" i="18"/>
  <c r="AS38" i="18" s="1"/>
  <c r="AR38" i="18" s="1"/>
  <c r="AQ38" i="18" s="1"/>
  <c r="AP38" i="18" s="1"/>
  <c r="AO38" i="18" s="1"/>
  <c r="AN38" i="18" s="1"/>
  <c r="AM38" i="18" s="1"/>
  <c r="AL38" i="18" s="1"/>
  <c r="AC73" i="18"/>
  <c r="K73" i="18"/>
  <c r="J58" i="18"/>
  <c r="J19" i="18"/>
  <c r="AC58" i="18"/>
  <c r="AC121" i="12"/>
  <c r="K121" i="12"/>
  <c r="K161" i="12"/>
  <c r="AC161" i="12"/>
  <c r="AT24" i="14"/>
  <c r="AS24" i="14"/>
  <c r="AR24" i="14"/>
  <c r="AQ24" i="14"/>
  <c r="AP24" i="14"/>
  <c r="AO24" i="14"/>
  <c r="AN24" i="14"/>
  <c r="AM24" i="14"/>
  <c r="AL24" i="14"/>
  <c r="BK3" i="16"/>
  <c r="BJ3" i="16" s="1"/>
  <c r="BI3" i="16" s="1"/>
  <c r="BH3" i="16" s="1"/>
  <c r="BG3" i="16" s="1"/>
  <c r="BF3" i="16" s="1"/>
  <c r="BE3" i="16" s="1"/>
  <c r="BD3" i="16" s="1"/>
  <c r="BC3" i="16" s="1"/>
  <c r="BK24" i="14"/>
  <c r="BJ24" i="14"/>
  <c r="BI24" i="14"/>
  <c r="BH24" i="14"/>
  <c r="BG24" i="14"/>
  <c r="BF24" i="14"/>
  <c r="BE24" i="14"/>
  <c r="BD24" i="14"/>
  <c r="BC24" i="14"/>
  <c r="AJ114" i="14"/>
  <c r="AK114" i="14"/>
  <c r="AI114" i="14"/>
  <c r="AH114" i="14"/>
  <c r="AC30" i="16"/>
  <c r="I30" i="16"/>
  <c r="AC51" i="16"/>
  <c r="J51" i="16"/>
  <c r="AC55" i="16"/>
  <c r="J55" i="16"/>
  <c r="AC59" i="16"/>
  <c r="K59" i="16"/>
  <c r="K19" i="16"/>
  <c r="AC63" i="16"/>
  <c r="K63" i="16"/>
  <c r="AC35" i="16"/>
  <c r="I35" i="16"/>
  <c r="K75" i="16"/>
  <c r="AC75" i="16"/>
  <c r="AC94" i="16"/>
  <c r="K94" i="16"/>
  <c r="AC68" i="14"/>
  <c r="I68" i="14"/>
  <c r="AB100" i="14"/>
  <c r="AC100" i="14"/>
  <c r="AD100" i="14"/>
  <c r="AE100" i="14"/>
  <c r="K100" i="14"/>
  <c r="AC24" i="16"/>
  <c r="I24" i="16"/>
  <c r="BH29" i="14"/>
  <c r="BG29" i="14"/>
  <c r="BF29" i="14"/>
  <c r="BE29" i="14"/>
  <c r="BD29" i="14"/>
  <c r="BC29" i="14"/>
  <c r="BI29" i="14"/>
  <c r="BJ29" i="14"/>
  <c r="BK29" i="14"/>
  <c r="I37" i="14"/>
  <c r="AC37" i="14"/>
  <c r="J132" i="14"/>
  <c r="AC132" i="14"/>
  <c r="AQ135" i="14"/>
  <c r="AP135" i="14"/>
  <c r="AO135" i="14"/>
  <c r="AN135" i="14"/>
  <c r="AM135" i="14"/>
  <c r="AL135" i="14"/>
  <c r="AT135" i="14"/>
  <c r="AS135" i="14"/>
  <c r="AR135" i="14"/>
  <c r="K138" i="14"/>
  <c r="AC138" i="14"/>
  <c r="AT141" i="14"/>
  <c r="AS141" i="14"/>
  <c r="AR141" i="14"/>
  <c r="AQ141" i="14"/>
  <c r="AP141" i="14"/>
  <c r="AO141" i="14"/>
  <c r="AN141" i="14"/>
  <c r="AM141" i="14"/>
  <c r="AL141" i="14"/>
  <c r="AC33" i="14"/>
  <c r="I33" i="14"/>
  <c r="AC51" i="14"/>
  <c r="I51" i="14"/>
  <c r="AT65" i="14"/>
  <c r="AS65" i="14"/>
  <c r="AR65" i="14"/>
  <c r="AQ65" i="14"/>
  <c r="AP65" i="14"/>
  <c r="AO65" i="14"/>
  <c r="AN65" i="14"/>
  <c r="AM65" i="14"/>
  <c r="AL65" i="14"/>
  <c r="AT22" i="14"/>
  <c r="AS22" i="14"/>
  <c r="AR22" i="14"/>
  <c r="AQ22" i="14"/>
  <c r="AP22" i="14"/>
  <c r="AO22" i="14"/>
  <c r="AN22" i="14"/>
  <c r="AM22" i="14"/>
  <c r="AL22" i="14"/>
  <c r="J150" i="14"/>
  <c r="AC150" i="14"/>
  <c r="AQ39" i="14"/>
  <c r="AP39" i="14"/>
  <c r="AO39" i="14"/>
  <c r="AN39" i="14"/>
  <c r="AM39" i="14"/>
  <c r="AL39" i="14"/>
  <c r="AT39" i="14"/>
  <c r="AS39" i="14"/>
  <c r="AR39" i="14"/>
  <c r="AC57" i="14"/>
  <c r="I57" i="14"/>
  <c r="AC75" i="14"/>
  <c r="I75" i="14"/>
  <c r="AT156" i="14"/>
  <c r="AS156" i="14"/>
  <c r="AR156" i="14"/>
  <c r="AQ156" i="14"/>
  <c r="AP156" i="14"/>
  <c r="AO156" i="14"/>
  <c r="AN156" i="14"/>
  <c r="AM156" i="14"/>
  <c r="AL156" i="14"/>
  <c r="AC49" i="14"/>
  <c r="H49" i="14"/>
  <c r="H19" i="14"/>
  <c r="H14" i="14"/>
  <c r="AC67" i="14"/>
  <c r="I67" i="14"/>
  <c r="K127" i="14"/>
  <c r="AC127" i="14"/>
  <c r="AS126" i="14"/>
  <c r="AR126" i="14"/>
  <c r="AQ126" i="14"/>
  <c r="AP126" i="14"/>
  <c r="AO126" i="14"/>
  <c r="AN126" i="14"/>
  <c r="AM126" i="14"/>
  <c r="AL126" i="14"/>
  <c r="AT126" i="14"/>
  <c r="AS41" i="14"/>
  <c r="AR41" i="14"/>
  <c r="AQ41" i="14"/>
  <c r="AP41" i="14"/>
  <c r="AO41" i="14"/>
  <c r="AN41" i="14"/>
  <c r="AM41" i="14"/>
  <c r="AL41" i="14"/>
  <c r="AT41" i="14"/>
  <c r="AT59" i="14"/>
  <c r="AS59" i="14"/>
  <c r="AR59" i="14"/>
  <c r="AQ59" i="14"/>
  <c r="AP59" i="14"/>
  <c r="AO59" i="14"/>
  <c r="AN59" i="14"/>
  <c r="AM59" i="14"/>
  <c r="AL59" i="14"/>
  <c r="AZ64" i="14"/>
  <c r="AX64" i="14"/>
  <c r="AA203" i="13"/>
  <c r="AE203" i="13"/>
  <c r="Y203" i="13"/>
  <c r="AD203" i="13"/>
  <c r="AB203" i="13"/>
  <c r="AA191" i="13"/>
  <c r="AE191" i="13"/>
  <c r="AB191" i="13"/>
  <c r="Y191" i="13"/>
  <c r="AD191" i="13"/>
  <c r="Y183" i="13"/>
  <c r="AD183" i="13"/>
  <c r="AA183" i="13"/>
  <c r="AE183" i="13"/>
  <c r="AB183" i="13"/>
  <c r="AB187" i="13"/>
  <c r="AA187" i="13"/>
  <c r="AE187" i="13"/>
  <c r="Y187" i="13"/>
  <c r="AD187" i="13"/>
  <c r="AA196" i="13"/>
  <c r="AE196" i="13"/>
  <c r="Y196" i="13"/>
  <c r="AD196" i="13"/>
  <c r="AB196" i="13"/>
  <c r="AA182" i="13"/>
  <c r="AE182" i="13"/>
  <c r="AB182" i="13"/>
  <c r="Y182" i="13"/>
  <c r="AD182" i="13"/>
  <c r="AI39" i="14"/>
  <c r="AH39" i="14"/>
  <c r="AJ39" i="14"/>
  <c r="AK39" i="14"/>
  <c r="AK134" i="14"/>
  <c r="AI134" i="14"/>
  <c r="AH134" i="14"/>
  <c r="AJ134" i="14"/>
  <c r="AI24" i="12"/>
  <c r="AJ24" i="12"/>
  <c r="AK24" i="12"/>
  <c r="AI140" i="14"/>
  <c r="AJ140" i="14"/>
  <c r="AK140" i="14"/>
  <c r="I12" i="14"/>
  <c r="I13" i="14"/>
  <c r="H15" i="14"/>
  <c r="AJ24" i="14"/>
  <c r="AK24" i="14"/>
  <c r="AI24" i="14"/>
  <c r="AI149" i="14"/>
  <c r="AK149" i="14"/>
  <c r="AJ149" i="14"/>
  <c r="AI151" i="14"/>
  <c r="AK151" i="14"/>
  <c r="AJ151" i="14"/>
  <c r="AI55" i="14"/>
  <c r="AH55" i="14"/>
  <c r="AJ55" i="14"/>
  <c r="AK55" i="14"/>
  <c r="AK130" i="14"/>
  <c r="AI130" i="14"/>
  <c r="AJ130" i="14"/>
  <c r="BB7" i="14"/>
  <c r="BA7" i="14"/>
  <c r="AK41" i="14"/>
  <c r="AI41" i="14"/>
  <c r="AJ41" i="14"/>
  <c r="AI156" i="14"/>
  <c r="AJ156" i="14"/>
  <c r="AK156" i="14"/>
  <c r="AI25" i="12"/>
  <c r="AJ25" i="12"/>
  <c r="AK25" i="12"/>
  <c r="AK73" i="14"/>
  <c r="AI73" i="14"/>
  <c r="AJ73" i="14"/>
  <c r="BA8" i="12"/>
  <c r="AZ8" i="12"/>
  <c r="AX8" i="12"/>
  <c r="BB8" i="12"/>
  <c r="AK158" i="14"/>
  <c r="AI158" i="14"/>
  <c r="AJ158" i="14"/>
  <c r="AI28" i="14"/>
  <c r="AJ28" i="14"/>
  <c r="AK28" i="14"/>
  <c r="AJ126" i="14"/>
  <c r="AK126" i="14"/>
  <c r="AI126" i="14"/>
  <c r="AH126" i="14"/>
  <c r="AI22" i="14"/>
  <c r="AJ22" i="14"/>
  <c r="AK22" i="14"/>
  <c r="AI141" i="14"/>
  <c r="AH141" i="14"/>
  <c r="AK141" i="14"/>
  <c r="AJ141" i="14"/>
  <c r="BB4" i="14"/>
  <c r="BA4" i="14"/>
  <c r="AZ4" i="14"/>
  <c r="AX4" i="14"/>
  <c r="AI63" i="14"/>
  <c r="AH63" i="14"/>
  <c r="AJ63" i="14"/>
  <c r="AK63" i="14"/>
  <c r="BB2" i="12"/>
  <c r="BA2" i="12"/>
  <c r="AI35" i="14"/>
  <c r="AJ35" i="14"/>
  <c r="AK35" i="14"/>
  <c r="AK65" i="14"/>
  <c r="AI65" i="14"/>
  <c r="AH65" i="14"/>
  <c r="AJ65" i="14"/>
  <c r="BB24" i="14"/>
  <c r="BA24" i="14"/>
  <c r="AI47" i="14"/>
  <c r="AH47" i="14"/>
  <c r="AJ47" i="14"/>
  <c r="AK47" i="14"/>
  <c r="AI53" i="14"/>
  <c r="AJ53" i="14"/>
  <c r="AK53" i="14"/>
  <c r="AI137" i="14"/>
  <c r="AH137" i="14"/>
  <c r="AK137" i="14"/>
  <c r="AJ137" i="14"/>
  <c r="AI164" i="14"/>
  <c r="AH164" i="14"/>
  <c r="AK164" i="14"/>
  <c r="AJ164" i="14"/>
  <c r="AI26" i="14"/>
  <c r="AH26" i="14"/>
  <c r="AJ26" i="14"/>
  <c r="AK26" i="14"/>
  <c r="AI71" i="14"/>
  <c r="AJ71" i="14"/>
  <c r="AK71" i="14"/>
  <c r="AI144" i="14"/>
  <c r="AH144" i="14"/>
  <c r="AJ144" i="14"/>
  <c r="AK144" i="14"/>
  <c r="BB12" i="12"/>
  <c r="BA12" i="12"/>
  <c r="AZ12" i="12"/>
  <c r="AX12" i="12"/>
  <c r="AK146" i="14"/>
  <c r="AI146" i="14"/>
  <c r="AH146" i="14"/>
  <c r="AJ146" i="14"/>
  <c r="AI59" i="14"/>
  <c r="AH59" i="14"/>
  <c r="AJ59" i="14"/>
  <c r="AK59" i="14"/>
  <c r="AI135" i="14"/>
  <c r="AK135" i="14"/>
  <c r="AJ135" i="14"/>
  <c r="BA29" i="14"/>
  <c r="AZ29" i="14"/>
  <c r="AX29" i="14"/>
  <c r="BB29" i="14"/>
  <c r="AK162" i="14"/>
  <c r="AI162" i="14"/>
  <c r="AJ162" i="14"/>
  <c r="AI45" i="14"/>
  <c r="AH45" i="14"/>
  <c r="AJ45" i="14"/>
  <c r="AK45" i="14"/>
  <c r="BB14" i="14"/>
  <c r="BA14" i="14"/>
  <c r="AZ14" i="14"/>
  <c r="AX14" i="14"/>
  <c r="AK142" i="14"/>
  <c r="AI142" i="14"/>
  <c r="AJ142" i="14"/>
  <c r="AK138" i="14"/>
  <c r="AI138" i="14"/>
  <c r="AH138" i="14"/>
  <c r="AJ138" i="14"/>
  <c r="AI180" i="13"/>
  <c r="AJ180" i="13"/>
  <c r="AK180" i="13"/>
  <c r="AJ76" i="13"/>
  <c r="AK76" i="13"/>
  <c r="AI76" i="13"/>
  <c r="AH76" i="13"/>
  <c r="AK174" i="13"/>
  <c r="AI174" i="13"/>
  <c r="AJ174" i="13"/>
  <c r="AK155" i="10"/>
  <c r="AI155" i="10"/>
  <c r="AH155" i="10"/>
  <c r="AJ155" i="10"/>
  <c r="AJ48" i="10"/>
  <c r="AI48" i="10"/>
  <c r="AK48" i="10"/>
  <c r="BA27" i="10"/>
  <c r="BB27" i="10"/>
  <c r="AI129" i="13"/>
  <c r="AJ129" i="13"/>
  <c r="AK129" i="13"/>
  <c r="AJ187" i="10"/>
  <c r="AI187" i="10"/>
  <c r="AK187" i="10"/>
  <c r="BB7" i="13"/>
  <c r="BA7" i="13"/>
  <c r="AZ7" i="13"/>
  <c r="AX7" i="13"/>
  <c r="AI117" i="10"/>
  <c r="AJ117" i="10"/>
  <c r="AK117" i="10"/>
  <c r="AI38" i="10"/>
  <c r="AH38" i="10"/>
  <c r="AJ38" i="10"/>
  <c r="AK38" i="10"/>
  <c r="AJ32" i="10"/>
  <c r="AK32" i="10"/>
  <c r="AI32" i="10"/>
  <c r="AH32" i="10"/>
  <c r="AI75" i="10"/>
  <c r="AH75" i="10"/>
  <c r="AJ75" i="10"/>
  <c r="AK75" i="10"/>
  <c r="AJ176" i="10"/>
  <c r="AI176" i="10"/>
  <c r="AH176" i="10"/>
  <c r="AK176" i="10"/>
  <c r="AI135" i="10"/>
  <c r="AJ135" i="10"/>
  <c r="AK135" i="10"/>
  <c r="AI120" i="10"/>
  <c r="AK120" i="10"/>
  <c r="AJ120" i="10"/>
  <c r="AJ36" i="10"/>
  <c r="AK36" i="10"/>
  <c r="AI36" i="10"/>
  <c r="AK129" i="10"/>
  <c r="AI129" i="10"/>
  <c r="AH129" i="10"/>
  <c r="AJ129" i="10"/>
  <c r="AI25" i="13"/>
  <c r="AH25" i="13"/>
  <c r="AJ25" i="13"/>
  <c r="AK25" i="13"/>
  <c r="AI87" i="13"/>
  <c r="AJ87" i="13"/>
  <c r="AK87" i="13"/>
  <c r="AI82" i="13"/>
  <c r="AH82" i="13"/>
  <c r="AJ82" i="13"/>
  <c r="AK82" i="13"/>
  <c r="AJ63" i="13"/>
  <c r="AK63" i="13"/>
  <c r="AI63" i="13"/>
  <c r="BA18" i="13"/>
  <c r="BB18" i="13"/>
  <c r="AI202" i="10"/>
  <c r="AK202" i="10"/>
  <c r="AJ202" i="10"/>
  <c r="AK80" i="10"/>
  <c r="AI80" i="10"/>
  <c r="AH80" i="10"/>
  <c r="AJ80" i="10"/>
  <c r="AJ30" i="10"/>
  <c r="AI30" i="10"/>
  <c r="AH30" i="10"/>
  <c r="AK30" i="10"/>
  <c r="BB25" i="13"/>
  <c r="BA25" i="13"/>
  <c r="AZ25" i="13"/>
  <c r="AX25" i="13"/>
  <c r="BB29" i="10"/>
  <c r="BA29" i="10"/>
  <c r="AZ29" i="10"/>
  <c r="AX29" i="10"/>
  <c r="BB2" i="10"/>
  <c r="BA2" i="10"/>
  <c r="AZ2" i="10"/>
  <c r="AX2" i="10"/>
  <c r="AI30" i="13"/>
  <c r="AJ30" i="13"/>
  <c r="AK30" i="13"/>
  <c r="AI56" i="10"/>
  <c r="AH56" i="10"/>
  <c r="AJ56" i="10"/>
  <c r="AK56" i="10"/>
  <c r="BB19" i="10"/>
  <c r="BA19" i="10"/>
  <c r="AZ19" i="10"/>
  <c r="AX19" i="10"/>
  <c r="AI130" i="10"/>
  <c r="AJ130" i="10"/>
  <c r="AK130" i="10"/>
  <c r="AB76" i="10"/>
  <c r="W76" i="10"/>
  <c r="AA76" i="10"/>
  <c r="AE76" i="10"/>
  <c r="AJ167" i="14"/>
  <c r="AI167" i="14"/>
  <c r="AH167" i="14"/>
  <c r="AK167" i="14"/>
  <c r="AK158" i="13"/>
  <c r="AI158" i="13"/>
  <c r="AH158" i="13"/>
  <c r="AJ158" i="13"/>
  <c r="AI105" i="13"/>
  <c r="AH105" i="13"/>
  <c r="AJ105" i="13"/>
  <c r="AK105" i="13"/>
  <c r="BB10" i="10"/>
  <c r="BA10" i="10"/>
  <c r="AZ10" i="10"/>
  <c r="AX10" i="10"/>
  <c r="H15" i="18"/>
  <c r="I12" i="18"/>
  <c r="I13" i="18"/>
  <c r="AI133" i="14"/>
  <c r="AH133" i="14"/>
  <c r="AK133" i="14"/>
  <c r="AJ133" i="14"/>
  <c r="BB3" i="14"/>
  <c r="BA3" i="14"/>
  <c r="AK154" i="14"/>
  <c r="AI154" i="14"/>
  <c r="AJ154" i="14"/>
  <c r="AI136" i="14"/>
  <c r="AJ136" i="14"/>
  <c r="AK136" i="14"/>
  <c r="AK123" i="14"/>
  <c r="AI123" i="14"/>
  <c r="AJ123" i="14"/>
  <c r="AI157" i="14"/>
  <c r="AH157" i="14"/>
  <c r="AK157" i="14"/>
  <c r="AJ157" i="14"/>
  <c r="AK49" i="14"/>
  <c r="AI49" i="14"/>
  <c r="AH49" i="14"/>
  <c r="AJ49" i="14"/>
  <c r="AK150" i="14"/>
  <c r="AI150" i="14"/>
  <c r="AJ150" i="14"/>
  <c r="S17" i="7"/>
  <c r="BB23" i="13"/>
  <c r="BA23" i="13"/>
  <c r="AI136" i="10"/>
  <c r="AH136" i="10"/>
  <c r="AJ136" i="10"/>
  <c r="AK136" i="10"/>
  <c r="BB14" i="10"/>
  <c r="BA14" i="10"/>
  <c r="AZ14" i="10"/>
  <c r="AX14" i="10"/>
  <c r="BB5" i="10"/>
  <c r="BA5" i="10"/>
  <c r="AZ5" i="10"/>
  <c r="AX5" i="10"/>
  <c r="AI161" i="13"/>
  <c r="AJ161" i="13"/>
  <c r="AK161" i="13"/>
  <c r="AI143" i="13"/>
  <c r="AH143" i="13"/>
  <c r="AK143" i="13"/>
  <c r="AJ143" i="13"/>
  <c r="AK64" i="13"/>
  <c r="AI64" i="13"/>
  <c r="AH64" i="13"/>
  <c r="AJ64" i="13"/>
  <c r="AK46" i="13"/>
  <c r="AI46" i="13"/>
  <c r="AJ46" i="13"/>
  <c r="BA37" i="13"/>
  <c r="BB37" i="13"/>
  <c r="AI147" i="13"/>
  <c r="AK147" i="13"/>
  <c r="AJ147" i="13"/>
  <c r="AJ117" i="13"/>
  <c r="AK117" i="13"/>
  <c r="AI117" i="13"/>
  <c r="AK138" i="10"/>
  <c r="AI138" i="10"/>
  <c r="AH138" i="10"/>
  <c r="AJ138" i="10"/>
  <c r="AJ99" i="10"/>
  <c r="AK99" i="10"/>
  <c r="AI99" i="10"/>
  <c r="BB31" i="10"/>
  <c r="BA31" i="10"/>
  <c r="AZ31" i="10"/>
  <c r="AX31" i="10"/>
  <c r="AJ23" i="10"/>
  <c r="AI23" i="10"/>
  <c r="AH23" i="10"/>
  <c r="AK23" i="10"/>
  <c r="AI29" i="13"/>
  <c r="AH29" i="13"/>
  <c r="AJ29" i="13"/>
  <c r="AK29" i="13"/>
  <c r="AI128" i="10"/>
  <c r="AJ128" i="10"/>
  <c r="AK128" i="10"/>
  <c r="AI90" i="10"/>
  <c r="AH90" i="10"/>
  <c r="AJ90" i="10"/>
  <c r="AK90" i="10"/>
  <c r="AJ95" i="13"/>
  <c r="AI95" i="13"/>
  <c r="AH95" i="13"/>
  <c r="AK95" i="13"/>
  <c r="AI26" i="12"/>
  <c r="AH26" i="12"/>
  <c r="AJ26" i="12"/>
  <c r="AK26" i="12"/>
  <c r="AI50" i="13"/>
  <c r="AJ50" i="13"/>
  <c r="AK50" i="13"/>
  <c r="AI192" i="10"/>
  <c r="AH192" i="10"/>
  <c r="AJ192" i="10"/>
  <c r="AK192" i="10"/>
  <c r="AK194" i="10"/>
  <c r="AI194" i="10"/>
  <c r="AH194" i="10"/>
  <c r="AJ194" i="10"/>
  <c r="AJ156" i="10"/>
  <c r="AK156" i="10"/>
  <c r="AI156" i="10"/>
  <c r="AK134" i="10"/>
  <c r="AI134" i="10"/>
  <c r="AH134" i="10"/>
  <c r="AJ134" i="10"/>
  <c r="BB23" i="10"/>
  <c r="BA23" i="10"/>
  <c r="BA56" i="10"/>
  <c r="AZ56" i="10"/>
  <c r="AX56" i="10"/>
  <c r="BB56" i="10"/>
  <c r="BB32" i="10"/>
  <c r="BA32" i="10"/>
  <c r="AI169" i="13"/>
  <c r="AH169" i="13"/>
  <c r="AJ169" i="13"/>
  <c r="AK169" i="13"/>
  <c r="AI123" i="13"/>
  <c r="AJ123" i="13"/>
  <c r="AK123" i="13"/>
  <c r="AI62" i="13"/>
  <c r="AH62" i="13"/>
  <c r="AJ62" i="13"/>
  <c r="AK62" i="13"/>
  <c r="BB17" i="10"/>
  <c r="BA17" i="10"/>
  <c r="AZ17" i="10"/>
  <c r="AX17" i="10"/>
  <c r="AJ97" i="10"/>
  <c r="AI97" i="10"/>
  <c r="AH97" i="10"/>
  <c r="AK97" i="10"/>
  <c r="Y191" i="10"/>
  <c r="AA191" i="10"/>
  <c r="AE191" i="10"/>
  <c r="AB191" i="10"/>
  <c r="AA108" i="10"/>
  <c r="AE108" i="10"/>
  <c r="AB108" i="10"/>
  <c r="X108" i="10"/>
  <c r="Z80" i="7"/>
  <c r="W80" i="7"/>
  <c r="AJ118" i="14"/>
  <c r="AK118" i="14"/>
  <c r="AI118" i="14"/>
  <c r="BA19" i="14"/>
  <c r="BB19" i="14"/>
  <c r="BA10" i="12"/>
  <c r="BB10" i="12"/>
  <c r="BA22" i="14"/>
  <c r="AZ22" i="14"/>
  <c r="AX22" i="14"/>
  <c r="BB22" i="14"/>
  <c r="AI148" i="14"/>
  <c r="AH148" i="14"/>
  <c r="AJ148" i="14"/>
  <c r="AK148" i="14"/>
  <c r="AI147" i="14"/>
  <c r="AH147" i="14"/>
  <c r="AK147" i="14"/>
  <c r="AJ147" i="14"/>
  <c r="AJ116" i="14"/>
  <c r="AK116" i="14"/>
  <c r="AI116" i="14"/>
  <c r="AH116" i="14"/>
  <c r="AI69" i="14"/>
  <c r="AJ69" i="14"/>
  <c r="AK69" i="14"/>
  <c r="AI28" i="12"/>
  <c r="AH28" i="12"/>
  <c r="AJ28" i="12"/>
  <c r="AK28" i="12"/>
  <c r="AI43" i="14"/>
  <c r="AJ43" i="14"/>
  <c r="AK43" i="14"/>
  <c r="AI129" i="14"/>
  <c r="AH129" i="14"/>
  <c r="AK129" i="14"/>
  <c r="AJ129" i="14"/>
  <c r="BA6" i="12"/>
  <c r="AZ6" i="12"/>
  <c r="AX6" i="12"/>
  <c r="BB6" i="12"/>
  <c r="AJ31" i="14"/>
  <c r="AI31" i="14"/>
  <c r="AK31" i="14"/>
  <c r="AI132" i="14"/>
  <c r="AJ132" i="14"/>
  <c r="AK132" i="14"/>
  <c r="AI136" i="13"/>
  <c r="AH136" i="13"/>
  <c r="AJ136" i="13"/>
  <c r="AK136" i="13"/>
  <c r="AJ133" i="13"/>
  <c r="AK133" i="13"/>
  <c r="AI133" i="13"/>
  <c r="AH133" i="13"/>
  <c r="AI140" i="10"/>
  <c r="AH140" i="10"/>
  <c r="AJ140" i="10"/>
  <c r="AK140" i="10"/>
  <c r="AJ152" i="10"/>
  <c r="AK152" i="10"/>
  <c r="AI152" i="10"/>
  <c r="AI151" i="10"/>
  <c r="AH151" i="10"/>
  <c r="AJ151" i="10"/>
  <c r="AK151" i="10"/>
  <c r="AJ102" i="10"/>
  <c r="AK102" i="10"/>
  <c r="AI102" i="10"/>
  <c r="AH102" i="10"/>
  <c r="AI34" i="10"/>
  <c r="AH34" i="10"/>
  <c r="AJ34" i="10"/>
  <c r="AK34" i="10"/>
  <c r="AJ44" i="10"/>
  <c r="AK44" i="10"/>
  <c r="AI44" i="10"/>
  <c r="AJ21" i="10"/>
  <c r="AK21" i="10"/>
  <c r="AI21" i="10"/>
  <c r="AK166" i="13"/>
  <c r="AI166" i="13"/>
  <c r="AH166" i="13"/>
  <c r="AJ166" i="13"/>
  <c r="AJ69" i="13"/>
  <c r="AK69" i="13"/>
  <c r="AI69" i="13"/>
  <c r="AH69" i="13"/>
  <c r="AJ22" i="13"/>
  <c r="AK22" i="13"/>
  <c r="AI22" i="13"/>
  <c r="AJ110" i="10"/>
  <c r="AK110" i="10"/>
  <c r="AI110" i="10"/>
  <c r="AI109" i="10"/>
  <c r="AJ109" i="10"/>
  <c r="AK109" i="10"/>
  <c r="BB8" i="10"/>
  <c r="BA8" i="10"/>
  <c r="AI114" i="13"/>
  <c r="AH114" i="13"/>
  <c r="AJ114" i="13"/>
  <c r="AK114" i="13"/>
  <c r="AI132" i="13"/>
  <c r="AJ132" i="13"/>
  <c r="AK132" i="13"/>
  <c r="AJ186" i="10"/>
  <c r="AI186" i="10"/>
  <c r="AK186" i="10"/>
  <c r="AJ168" i="10"/>
  <c r="AI168" i="10"/>
  <c r="AH168" i="10"/>
  <c r="AK168" i="10"/>
  <c r="AI81" i="10"/>
  <c r="AH81" i="10"/>
  <c r="AK81" i="10"/>
  <c r="AJ81" i="10"/>
  <c r="AI124" i="13"/>
  <c r="AJ124" i="13"/>
  <c r="AK124" i="13"/>
  <c r="AI70" i="13"/>
  <c r="AH70" i="13"/>
  <c r="AJ70" i="13"/>
  <c r="AK70" i="13"/>
  <c r="AI206" i="10"/>
  <c r="AH206" i="10"/>
  <c r="AK206" i="10"/>
  <c r="AJ206" i="10"/>
  <c r="AI175" i="10"/>
  <c r="AH175" i="10"/>
  <c r="AJ175" i="10"/>
  <c r="AK175" i="10"/>
  <c r="AI126" i="10"/>
  <c r="AJ126" i="10"/>
  <c r="AK126" i="10"/>
  <c r="AJ114" i="10"/>
  <c r="AI114" i="10"/>
  <c r="AK114" i="10"/>
  <c r="BB21" i="10"/>
  <c r="BA21" i="10"/>
  <c r="AZ21" i="10"/>
  <c r="AX21" i="10"/>
  <c r="BA15" i="13"/>
  <c r="BB15" i="13"/>
  <c r="AJ193" i="10"/>
  <c r="AK193" i="10"/>
  <c r="AI193" i="10"/>
  <c r="AI59" i="10"/>
  <c r="AH59" i="10"/>
  <c r="AK59" i="10"/>
  <c r="AJ59" i="10"/>
  <c r="AI137" i="13"/>
  <c r="AJ137" i="13"/>
  <c r="AK137" i="13"/>
  <c r="AI135" i="13"/>
  <c r="AH135" i="13"/>
  <c r="AJ135" i="13"/>
  <c r="AK135" i="13"/>
  <c r="AI108" i="13"/>
  <c r="AJ108" i="13"/>
  <c r="AK108" i="13"/>
  <c r="BB9" i="10"/>
  <c r="BA9" i="10"/>
  <c r="AJ39" i="10"/>
  <c r="AK39" i="10"/>
  <c r="AI39" i="10"/>
  <c r="AI119" i="13"/>
  <c r="AJ119" i="13"/>
  <c r="AK119" i="13"/>
  <c r="AI74" i="13"/>
  <c r="AH74" i="13"/>
  <c r="AK74" i="13"/>
  <c r="AJ74" i="13"/>
  <c r="AJ141" i="10"/>
  <c r="AI141" i="10"/>
  <c r="AH141" i="10"/>
  <c r="AK141" i="10"/>
  <c r="AK190" i="10"/>
  <c r="AI190" i="10"/>
  <c r="AJ190" i="10"/>
  <c r="AJ35" i="10"/>
  <c r="AK35" i="10"/>
  <c r="AI35" i="10"/>
  <c r="AJ69" i="10"/>
  <c r="AI69" i="10"/>
  <c r="AK69" i="10"/>
  <c r="BA5" i="12"/>
  <c r="BB5" i="12"/>
  <c r="AT94" i="16"/>
  <c r="AS94" i="16" s="1"/>
  <c r="AR94" i="16" s="1"/>
  <c r="BK122" i="16"/>
  <c r="BJ122" i="16" s="1"/>
  <c r="BI122" i="16" s="1"/>
  <c r="AT69" i="16"/>
  <c r="AT29" i="16"/>
  <c r="AS29" i="16" s="1"/>
  <c r="BK53" i="16"/>
  <c r="AT82" i="16"/>
  <c r="AS82" i="16" s="1"/>
  <c r="AR82" i="16" s="1"/>
  <c r="AQ82" i="16" s="1"/>
  <c r="BB5" i="14"/>
  <c r="BA5" i="14"/>
  <c r="BB19" i="12"/>
  <c r="BA19" i="12"/>
  <c r="AK30" i="14"/>
  <c r="AI30" i="14"/>
  <c r="AJ30" i="14"/>
  <c r="BB6" i="14"/>
  <c r="BA6" i="14"/>
  <c r="AZ6" i="14"/>
  <c r="AX6" i="14"/>
  <c r="AI155" i="14"/>
  <c r="AH155" i="14"/>
  <c r="AK155" i="14"/>
  <c r="AJ155" i="14"/>
  <c r="AI172" i="13"/>
  <c r="AH172" i="13"/>
  <c r="AJ172" i="13"/>
  <c r="AK172" i="13"/>
  <c r="AJ48" i="13"/>
  <c r="AK48" i="13"/>
  <c r="AI48" i="13"/>
  <c r="AJ133" i="10"/>
  <c r="AI133" i="10"/>
  <c r="AK133" i="10"/>
  <c r="BB26" i="10"/>
  <c r="BA26" i="10"/>
  <c r="AZ26" i="10"/>
  <c r="AX26" i="10"/>
  <c r="AI214" i="10"/>
  <c r="AH214" i="10"/>
  <c r="AK214" i="10"/>
  <c r="AJ214" i="10"/>
  <c r="AI124" i="10"/>
  <c r="AH124" i="10"/>
  <c r="AJ124" i="10"/>
  <c r="AK124" i="10"/>
  <c r="AI131" i="13"/>
  <c r="AK131" i="13"/>
  <c r="AJ131" i="13"/>
  <c r="BA21" i="13"/>
  <c r="AZ21" i="13"/>
  <c r="AX21" i="13"/>
  <c r="BB21" i="13"/>
  <c r="AJ95" i="10"/>
  <c r="AI95" i="10"/>
  <c r="AK95" i="10"/>
  <c r="AK53" i="10"/>
  <c r="AJ53" i="10"/>
  <c r="AI53" i="10"/>
  <c r="AI94" i="13"/>
  <c r="AH94" i="13"/>
  <c r="AK94" i="13"/>
  <c r="AJ94" i="13"/>
  <c r="AI59" i="13"/>
  <c r="AJ59" i="13"/>
  <c r="AK59" i="13"/>
  <c r="AJ93" i="10"/>
  <c r="AI93" i="10"/>
  <c r="AK93" i="10"/>
  <c r="AI62" i="10"/>
  <c r="AK62" i="10"/>
  <c r="AJ62" i="10"/>
  <c r="AI77" i="10"/>
  <c r="AK77" i="10"/>
  <c r="AJ77" i="10"/>
  <c r="AJ42" i="10"/>
  <c r="AK42" i="10"/>
  <c r="AI42" i="10"/>
  <c r="AI174" i="10"/>
  <c r="AH174" i="10"/>
  <c r="AJ174" i="10"/>
  <c r="AK174" i="10"/>
  <c r="AI121" i="13"/>
  <c r="AJ121" i="13"/>
  <c r="AK121" i="13"/>
  <c r="AK23" i="13"/>
  <c r="AJ23" i="13"/>
  <c r="AI23" i="13"/>
  <c r="AH23" i="13"/>
  <c r="AI148" i="10"/>
  <c r="AJ148" i="10"/>
  <c r="AK148" i="10"/>
  <c r="AJ40" i="13"/>
  <c r="AI40" i="13"/>
  <c r="AK40" i="13"/>
  <c r="AI144" i="10"/>
  <c r="AJ144" i="10"/>
  <c r="AK144" i="10"/>
  <c r="AI143" i="10"/>
  <c r="AH143" i="10"/>
  <c r="AJ143" i="10"/>
  <c r="AK143" i="10"/>
  <c r="AJ113" i="10"/>
  <c r="AI113" i="10"/>
  <c r="AH113" i="10"/>
  <c r="AK113" i="10"/>
  <c r="AK68" i="10"/>
  <c r="AI68" i="10"/>
  <c r="AJ68" i="10"/>
  <c r="BA14" i="12"/>
  <c r="BB14" i="12"/>
  <c r="AI113" i="13"/>
  <c r="AJ113" i="13"/>
  <c r="AK113" i="13"/>
  <c r="AI88" i="13"/>
  <c r="AH88" i="13"/>
  <c r="AJ88" i="13"/>
  <c r="AK88" i="13"/>
  <c r="AJ160" i="10"/>
  <c r="AI160" i="10"/>
  <c r="AH160" i="10"/>
  <c r="AK160" i="10"/>
  <c r="AI139" i="10"/>
  <c r="AH139" i="10"/>
  <c r="AJ139" i="10"/>
  <c r="AK139" i="10"/>
  <c r="AJ29" i="10"/>
  <c r="AI29" i="10"/>
  <c r="AH29" i="10"/>
  <c r="AK29" i="10"/>
  <c r="AJ27" i="10"/>
  <c r="AK27" i="10"/>
  <c r="AI27" i="10"/>
  <c r="BA53" i="10"/>
  <c r="BB53" i="10"/>
  <c r="AI23" i="12"/>
  <c r="AJ23" i="12"/>
  <c r="AK23" i="12"/>
  <c r="AJ23" i="14"/>
  <c r="AK23" i="14"/>
  <c r="AI23" i="14"/>
  <c r="AH23" i="14"/>
  <c r="BB17" i="14"/>
  <c r="BA17" i="14"/>
  <c r="K19" i="18"/>
  <c r="AT84" i="16"/>
  <c r="AS84" i="16" s="1"/>
  <c r="AR84" i="16" s="1"/>
  <c r="AT61" i="16"/>
  <c r="AT37" i="16"/>
  <c r="AS37" i="16" s="1"/>
  <c r="AR37" i="16" s="1"/>
  <c r="AQ37" i="16" s="1"/>
  <c r="BK69" i="16"/>
  <c r="BJ69" i="16" s="1"/>
  <c r="BI69" i="16" s="1"/>
  <c r="BK61" i="16"/>
  <c r="BJ61" i="16" s="1"/>
  <c r="BI61" i="16" s="1"/>
  <c r="BK45" i="16"/>
  <c r="BK29" i="16"/>
  <c r="BK21" i="16"/>
  <c r="BJ21" i="16" s="1"/>
  <c r="BK15" i="16"/>
  <c r="E14" i="9"/>
  <c r="AE128" i="14"/>
  <c r="AD128" i="14"/>
  <c r="AI166" i="14"/>
  <c r="AK166" i="14"/>
  <c r="AJ166" i="14"/>
  <c r="BB18" i="12"/>
  <c r="BA18" i="12"/>
  <c r="AZ18" i="12"/>
  <c r="AX18" i="12"/>
  <c r="BA11" i="12"/>
  <c r="BB11" i="12"/>
  <c r="BA9" i="14"/>
  <c r="BB9" i="14"/>
  <c r="BB12" i="14"/>
  <c r="BA12" i="14"/>
  <c r="AJ165" i="14"/>
  <c r="AK165" i="14"/>
  <c r="AI165" i="14"/>
  <c r="AI37" i="14"/>
  <c r="AH37" i="14"/>
  <c r="AJ37" i="14"/>
  <c r="AK37" i="14"/>
  <c r="BA13" i="13"/>
  <c r="AZ13" i="13"/>
  <c r="AX13" i="13"/>
  <c r="BB13" i="13"/>
  <c r="AI71" i="10"/>
  <c r="AH71" i="10"/>
  <c r="AJ71" i="10"/>
  <c r="AK71" i="10"/>
  <c r="AI86" i="13"/>
  <c r="AJ86" i="13"/>
  <c r="AK86" i="13"/>
  <c r="AI56" i="13"/>
  <c r="AH56" i="13"/>
  <c r="AJ56" i="13"/>
  <c r="AK56" i="13"/>
  <c r="BB17" i="13"/>
  <c r="BA17" i="13"/>
  <c r="AZ17" i="13"/>
  <c r="AX17" i="13"/>
  <c r="BB20" i="10"/>
  <c r="BA20" i="10"/>
  <c r="AZ20" i="10"/>
  <c r="AX20" i="10"/>
  <c r="AI127" i="13"/>
  <c r="AJ127" i="13"/>
  <c r="AK127" i="13"/>
  <c r="AI122" i="13"/>
  <c r="AH122" i="13"/>
  <c r="AJ122" i="13"/>
  <c r="AK122" i="13"/>
  <c r="AI180" i="10"/>
  <c r="AJ180" i="10"/>
  <c r="AK180" i="10"/>
  <c r="AJ60" i="10"/>
  <c r="AI60" i="10"/>
  <c r="AK60" i="10"/>
  <c r="AJ65" i="10"/>
  <c r="AK65" i="10"/>
  <c r="AI65" i="10"/>
  <c r="AH65" i="10"/>
  <c r="BB39" i="10"/>
  <c r="BA39" i="10"/>
  <c r="AI210" i="10"/>
  <c r="AH210" i="10"/>
  <c r="AK210" i="10"/>
  <c r="AJ210" i="10"/>
  <c r="BB3" i="10"/>
  <c r="BA3" i="10"/>
  <c r="AZ3" i="10"/>
  <c r="AX3" i="10"/>
  <c r="AI156" i="13"/>
  <c r="AJ156" i="13"/>
  <c r="AK156" i="13"/>
  <c r="AJ109" i="13"/>
  <c r="AK109" i="13"/>
  <c r="AI109" i="13"/>
  <c r="AI66" i="13"/>
  <c r="AJ66" i="13"/>
  <c r="AK66" i="13"/>
  <c r="AI51" i="13"/>
  <c r="AH51" i="13"/>
  <c r="AJ51" i="13"/>
  <c r="AK51" i="13"/>
  <c r="AJ181" i="10"/>
  <c r="AK181" i="10"/>
  <c r="AI181" i="10"/>
  <c r="BB12" i="10"/>
  <c r="BA12" i="10"/>
  <c r="AJ149" i="13"/>
  <c r="AK149" i="13"/>
  <c r="AI149" i="13"/>
  <c r="AH149" i="13"/>
  <c r="AI103" i="13"/>
  <c r="AJ103" i="13"/>
  <c r="AK103" i="13"/>
  <c r="AK44" i="13"/>
  <c r="AJ44" i="13"/>
  <c r="AI44" i="13"/>
  <c r="AH44" i="13"/>
  <c r="AI122" i="10"/>
  <c r="AK122" i="10"/>
  <c r="AJ122" i="10"/>
  <c r="BA46" i="10"/>
  <c r="AZ46" i="10"/>
  <c r="AX46" i="10"/>
  <c r="BB46" i="10"/>
  <c r="AI28" i="10"/>
  <c r="AH28" i="10"/>
  <c r="AJ28" i="10"/>
  <c r="AK28" i="10"/>
  <c r="AJ24" i="10"/>
  <c r="AI24" i="10"/>
  <c r="AH24" i="10"/>
  <c r="AK24" i="10"/>
  <c r="AI75" i="13"/>
  <c r="AH75" i="13"/>
  <c r="AJ75" i="13"/>
  <c r="AK75" i="13"/>
  <c r="AK173" i="10"/>
  <c r="AI173" i="10"/>
  <c r="AH173" i="10"/>
  <c r="AJ173" i="10"/>
  <c r="AK118" i="10"/>
  <c r="AI118" i="10"/>
  <c r="AJ118" i="10"/>
  <c r="BA21" i="14"/>
  <c r="BB21" i="14"/>
  <c r="AI125" i="14"/>
  <c r="AK125" i="14"/>
  <c r="AJ125" i="14"/>
  <c r="AI148" i="13"/>
  <c r="AJ148" i="13"/>
  <c r="AK148" i="13"/>
  <c r="AI159" i="14"/>
  <c r="AH159" i="14"/>
  <c r="AK159" i="14"/>
  <c r="AJ159" i="14"/>
  <c r="BA7" i="12"/>
  <c r="BB7" i="12"/>
  <c r="AI153" i="14"/>
  <c r="AK153" i="14"/>
  <c r="AJ153" i="14"/>
  <c r="AI29" i="14"/>
  <c r="AH29" i="14"/>
  <c r="AJ29" i="14"/>
  <c r="AK29" i="14"/>
  <c r="AI145" i="14"/>
  <c r="AK145" i="14"/>
  <c r="AJ145" i="14"/>
  <c r="BA25" i="14"/>
  <c r="AZ25" i="14"/>
  <c r="AX25" i="14"/>
  <c r="BB25" i="14"/>
  <c r="AI75" i="14"/>
  <c r="AH75" i="14"/>
  <c r="AJ75" i="14"/>
  <c r="AK75" i="14"/>
  <c r="AI51" i="14"/>
  <c r="AJ51" i="14"/>
  <c r="AK51" i="14"/>
  <c r="BA10" i="14"/>
  <c r="AZ10" i="14"/>
  <c r="AX10" i="14"/>
  <c r="BB10" i="14"/>
  <c r="AI171" i="13"/>
  <c r="AH171" i="13"/>
  <c r="AJ171" i="13"/>
  <c r="AK171" i="13"/>
  <c r="AI58" i="13"/>
  <c r="AJ58" i="13"/>
  <c r="AK58" i="13"/>
  <c r="AJ189" i="10"/>
  <c r="AK189" i="10"/>
  <c r="AI189" i="10"/>
  <c r="AH189" i="10"/>
  <c r="BB12" i="13"/>
  <c r="BA12" i="13"/>
  <c r="AZ12" i="13"/>
  <c r="AX12" i="13"/>
  <c r="BA11" i="10"/>
  <c r="BB11" i="10"/>
  <c r="AJ92" i="13"/>
  <c r="AK92" i="13"/>
  <c r="AI92" i="13"/>
  <c r="AJ106" i="10"/>
  <c r="AI106" i="10"/>
  <c r="AK106" i="10"/>
  <c r="AJ41" i="10"/>
  <c r="AK41" i="10"/>
  <c r="AI41" i="10"/>
  <c r="AH41" i="10"/>
  <c r="BB7" i="10"/>
  <c r="BA7" i="10"/>
  <c r="AJ84" i="13"/>
  <c r="AK84" i="13"/>
  <c r="AI84" i="13"/>
  <c r="BB45" i="13"/>
  <c r="BA45" i="13"/>
  <c r="AZ45" i="13"/>
  <c r="AX45" i="13"/>
  <c r="AI197" i="10"/>
  <c r="AJ197" i="10"/>
  <c r="AK197" i="10"/>
  <c r="AJ172" i="10"/>
  <c r="AI172" i="10"/>
  <c r="AK172" i="10"/>
  <c r="BB44" i="10"/>
  <c r="BA44" i="10"/>
  <c r="AZ44" i="10"/>
  <c r="AX44" i="10"/>
  <c r="AI175" i="13"/>
  <c r="AJ175" i="13"/>
  <c r="AK175" i="13"/>
  <c r="AI106" i="13"/>
  <c r="AH106" i="13"/>
  <c r="AJ106" i="13"/>
  <c r="AK106" i="13"/>
  <c r="AJ141" i="13"/>
  <c r="AK141" i="13"/>
  <c r="AI141" i="13"/>
  <c r="AH141" i="13"/>
  <c r="AI67" i="13"/>
  <c r="AH67" i="13"/>
  <c r="AJ67" i="13"/>
  <c r="AK67" i="13"/>
  <c r="AJ177" i="10"/>
  <c r="AK177" i="10"/>
  <c r="AI177" i="10"/>
  <c r="AJ164" i="10"/>
  <c r="AI164" i="10"/>
  <c r="AK164" i="10"/>
  <c r="AI83" i="10"/>
  <c r="AJ83" i="10"/>
  <c r="AK83" i="10"/>
  <c r="BA41" i="10"/>
  <c r="AZ41" i="10"/>
  <c r="AX41" i="10"/>
  <c r="BB41" i="10"/>
  <c r="AI45" i="13"/>
  <c r="AH45" i="13"/>
  <c r="AJ45" i="13"/>
  <c r="AK45" i="13"/>
  <c r="AI21" i="12"/>
  <c r="AJ21" i="12"/>
  <c r="AK21" i="12"/>
  <c r="AI163" i="13"/>
  <c r="AH163" i="13"/>
  <c r="AJ163" i="13"/>
  <c r="AK163" i="13"/>
  <c r="AI139" i="13"/>
  <c r="AH139" i="13"/>
  <c r="AK139" i="13"/>
  <c r="AJ139" i="13"/>
  <c r="AI96" i="13"/>
  <c r="AH96" i="13"/>
  <c r="AK96" i="13"/>
  <c r="AJ96" i="13"/>
  <c r="AI80" i="13"/>
  <c r="AJ80" i="13"/>
  <c r="AK80" i="13"/>
  <c r="BB6" i="13"/>
  <c r="BA6" i="13"/>
  <c r="AJ145" i="10"/>
  <c r="AI145" i="10"/>
  <c r="AK145" i="10"/>
  <c r="AI185" i="10"/>
  <c r="AJ185" i="10"/>
  <c r="AK185" i="10"/>
  <c r="BA45" i="10"/>
  <c r="AZ45" i="10"/>
  <c r="AX45" i="10"/>
  <c r="BB45" i="10"/>
  <c r="AI152" i="13"/>
  <c r="AH152" i="13"/>
  <c r="AJ152" i="13"/>
  <c r="AK152" i="13"/>
  <c r="AI63" i="10"/>
  <c r="AJ63" i="10"/>
  <c r="AK63" i="10"/>
  <c r="AK25" i="10"/>
  <c r="AJ25" i="10"/>
  <c r="AI25" i="10"/>
  <c r="AH25" i="10"/>
  <c r="AI130" i="13"/>
  <c r="AJ130" i="13"/>
  <c r="AK130" i="13"/>
  <c r="BB11" i="13"/>
  <c r="BA11" i="13"/>
  <c r="AI79" i="10"/>
  <c r="AH79" i="10"/>
  <c r="AJ79" i="10"/>
  <c r="AK79" i="10"/>
  <c r="AK64" i="10"/>
  <c r="AI64" i="10"/>
  <c r="AH64" i="10"/>
  <c r="AJ64" i="10"/>
  <c r="BB34" i="10"/>
  <c r="BA34" i="10"/>
  <c r="BB24" i="10"/>
  <c r="BA24" i="10"/>
  <c r="AI147" i="10"/>
  <c r="AH147" i="10"/>
  <c r="AJ147" i="10"/>
  <c r="AK147" i="10"/>
  <c r="BB15" i="10"/>
  <c r="BA15" i="10"/>
  <c r="AZ15" i="10"/>
  <c r="AX15" i="10"/>
  <c r="AI131" i="14"/>
  <c r="AH131" i="14"/>
  <c r="AK131" i="14"/>
  <c r="AJ131" i="14"/>
  <c r="AZ737" i="13"/>
  <c r="AX737" i="13"/>
  <c r="AI143" i="14"/>
  <c r="AK143" i="14"/>
  <c r="AJ143" i="14"/>
  <c r="BB2" i="14"/>
  <c r="BA2" i="14"/>
  <c r="AZ2" i="14"/>
  <c r="AX2" i="14"/>
  <c r="AI61" i="14"/>
  <c r="AH61" i="14"/>
  <c r="AJ61" i="14"/>
  <c r="AK61" i="14"/>
  <c r="BA3" i="12"/>
  <c r="BB3" i="12"/>
  <c r="AJ89" i="18"/>
  <c r="AH89" i="18" s="1"/>
  <c r="AK89" i="18"/>
  <c r="BA18" i="14"/>
  <c r="AZ18" i="14"/>
  <c r="AX18" i="14"/>
  <c r="BB18" i="14"/>
  <c r="AI27" i="12"/>
  <c r="AH27" i="12"/>
  <c r="AJ27" i="12"/>
  <c r="AK27" i="12"/>
  <c r="AI127" i="14"/>
  <c r="AJ127" i="14"/>
  <c r="AK127" i="14"/>
  <c r="AK57" i="14"/>
  <c r="AI57" i="14"/>
  <c r="AJ57" i="14"/>
  <c r="AK33" i="14"/>
  <c r="AI33" i="14"/>
  <c r="AH33" i="14"/>
  <c r="AJ33" i="14"/>
  <c r="AI52" i="13"/>
  <c r="AH52" i="13"/>
  <c r="AJ52" i="13"/>
  <c r="AK52" i="13"/>
  <c r="AI85" i="10"/>
  <c r="AJ85" i="10"/>
  <c r="AK85" i="10"/>
  <c r="BA38" i="10"/>
  <c r="AZ38" i="10"/>
  <c r="AX38" i="10"/>
  <c r="BB38" i="10"/>
  <c r="BA25" i="10"/>
  <c r="AZ25" i="10"/>
  <c r="AX25" i="10"/>
  <c r="BB25" i="10"/>
  <c r="AI115" i="13"/>
  <c r="AH115" i="13"/>
  <c r="AJ115" i="13"/>
  <c r="AK115" i="13"/>
  <c r="AJ125" i="13"/>
  <c r="AK125" i="13"/>
  <c r="AI125" i="13"/>
  <c r="AH125" i="13"/>
  <c r="AI78" i="13"/>
  <c r="AH78" i="13"/>
  <c r="AJ78" i="13"/>
  <c r="AK78" i="13"/>
  <c r="AI198" i="10"/>
  <c r="AH198" i="10"/>
  <c r="AK198" i="10"/>
  <c r="AJ198" i="10"/>
  <c r="AI26" i="10"/>
  <c r="AH26" i="10"/>
  <c r="AJ26" i="10"/>
  <c r="AK26" i="10"/>
  <c r="AJ149" i="10"/>
  <c r="AI149" i="10"/>
  <c r="AH149" i="10"/>
  <c r="AK149" i="10"/>
  <c r="AI159" i="13"/>
  <c r="AH159" i="13"/>
  <c r="AJ159" i="13"/>
  <c r="AK159" i="13"/>
  <c r="AI164" i="13"/>
  <c r="AJ164" i="13"/>
  <c r="AK164" i="13"/>
  <c r="AK98" i="13"/>
  <c r="AI98" i="13"/>
  <c r="AJ98" i="13"/>
  <c r="AI21" i="13"/>
  <c r="AJ21" i="13"/>
  <c r="AK21" i="13"/>
  <c r="AJ182" i="10"/>
  <c r="AK182" i="10"/>
  <c r="AI182" i="10"/>
  <c r="AI67" i="10"/>
  <c r="AJ67" i="10"/>
  <c r="AK67" i="10"/>
  <c r="AK58" i="10"/>
  <c r="AJ58" i="10"/>
  <c r="AI58" i="10"/>
  <c r="AH58" i="10"/>
  <c r="BB13" i="10"/>
  <c r="BA13" i="10"/>
  <c r="AZ13" i="10"/>
  <c r="AX13" i="10"/>
  <c r="AI132" i="10"/>
  <c r="AJ132" i="10"/>
  <c r="AK132" i="10"/>
  <c r="AI100" i="13"/>
  <c r="AH100" i="13"/>
  <c r="AK100" i="13"/>
  <c r="AJ100" i="13"/>
  <c r="BB14" i="13"/>
  <c r="BA14" i="13"/>
  <c r="AZ14" i="13"/>
  <c r="AX14" i="13"/>
  <c r="AI54" i="10"/>
  <c r="AH54" i="10"/>
  <c r="AK54" i="10"/>
  <c r="AJ54" i="10"/>
  <c r="BB6" i="10"/>
  <c r="BA6" i="10"/>
  <c r="AI163" i="10"/>
  <c r="AH163" i="10"/>
  <c r="AJ163" i="10"/>
  <c r="AK163" i="10"/>
  <c r="BA15" i="12"/>
  <c r="BB15" i="12"/>
  <c r="AI101" i="13"/>
  <c r="AJ101" i="13"/>
  <c r="AK101" i="13"/>
  <c r="AJ137" i="10"/>
  <c r="AI137" i="10"/>
  <c r="AK137" i="10"/>
  <c r="BA43" i="10"/>
  <c r="BB43" i="10"/>
  <c r="AJ41" i="13"/>
  <c r="AI41" i="13"/>
  <c r="AH41" i="13"/>
  <c r="AK41" i="13"/>
  <c r="AK55" i="13"/>
  <c r="AI55" i="13"/>
  <c r="AJ55" i="13"/>
  <c r="AK169" i="10"/>
  <c r="AI169" i="10"/>
  <c r="AH169" i="10"/>
  <c r="AJ169" i="10"/>
  <c r="AK50" i="10"/>
  <c r="AJ50" i="10"/>
  <c r="AI50" i="10"/>
  <c r="AH50" i="10"/>
  <c r="BA50" i="10"/>
  <c r="BB50" i="10"/>
  <c r="AB114" i="14"/>
  <c r="AA114" i="14"/>
  <c r="AI163" i="14"/>
  <c r="AK163" i="14"/>
  <c r="AJ163" i="14"/>
  <c r="BB8" i="14"/>
  <c r="BA8" i="14"/>
  <c r="E14" i="7"/>
  <c r="AI161" i="14"/>
  <c r="AH161" i="14"/>
  <c r="AK161" i="14"/>
  <c r="AJ161" i="14"/>
  <c r="AI160" i="14"/>
  <c r="AH160" i="14"/>
  <c r="AK160" i="14"/>
  <c r="AJ160" i="14"/>
  <c r="BA13" i="14"/>
  <c r="AZ13" i="14"/>
  <c r="AX13" i="14"/>
  <c r="BB13" i="14"/>
  <c r="BA9" i="12"/>
  <c r="BB9" i="12"/>
  <c r="AI139" i="14"/>
  <c r="AH139" i="14"/>
  <c r="AK139" i="14"/>
  <c r="AJ139" i="14"/>
  <c r="AI67" i="14"/>
  <c r="AJ67" i="14"/>
  <c r="AK67" i="14"/>
  <c r="AI152" i="14"/>
  <c r="AH152" i="14"/>
  <c r="AJ152" i="14"/>
  <c r="AK152" i="14"/>
  <c r="AI65" i="13"/>
  <c r="AH65" i="13"/>
  <c r="AJ65" i="13"/>
  <c r="AK65" i="13"/>
  <c r="BA29" i="13"/>
  <c r="BB29" i="13"/>
  <c r="AI88" i="10"/>
  <c r="AJ88" i="10"/>
  <c r="AK88" i="10"/>
  <c r="BA51" i="10"/>
  <c r="AZ51" i="10"/>
  <c r="AX51" i="10"/>
  <c r="BB51" i="10"/>
  <c r="AJ22" i="10"/>
  <c r="AI22" i="10"/>
  <c r="AK22" i="10"/>
  <c r="AI153" i="13"/>
  <c r="AJ153" i="13"/>
  <c r="AK153" i="13"/>
  <c r="AI107" i="13"/>
  <c r="AH107" i="13"/>
  <c r="AJ107" i="13"/>
  <c r="AK107" i="13"/>
  <c r="AI26" i="13"/>
  <c r="AJ26" i="13"/>
  <c r="AK26" i="13"/>
  <c r="BB8" i="13"/>
  <c r="BA8" i="13"/>
  <c r="AJ37" i="10"/>
  <c r="AI37" i="10"/>
  <c r="AK37" i="10"/>
  <c r="AJ39" i="13"/>
  <c r="AI39" i="13"/>
  <c r="AH39" i="13"/>
  <c r="AK39" i="13"/>
  <c r="AI196" i="10"/>
  <c r="AH196" i="10"/>
  <c r="AJ196" i="10"/>
  <c r="AK196" i="10"/>
  <c r="AI171" i="10"/>
  <c r="AJ171" i="10"/>
  <c r="AK171" i="10"/>
  <c r="AI167" i="10"/>
  <c r="AH167" i="10"/>
  <c r="AJ167" i="10"/>
  <c r="AK167" i="10"/>
  <c r="AI87" i="10"/>
  <c r="AJ87" i="10"/>
  <c r="AK87" i="10"/>
  <c r="AI155" i="13"/>
  <c r="AH155" i="13"/>
  <c r="AJ155" i="13"/>
  <c r="AK155" i="13"/>
  <c r="AI60" i="13"/>
  <c r="AJ60" i="13"/>
  <c r="AK60" i="13"/>
  <c r="AI73" i="10"/>
  <c r="AH73" i="10"/>
  <c r="AJ73" i="10"/>
  <c r="AK73" i="10"/>
  <c r="BA35" i="10"/>
  <c r="BB35" i="10"/>
  <c r="AK37" i="13"/>
  <c r="AI37" i="13"/>
  <c r="AH37" i="13"/>
  <c r="AJ37" i="13"/>
  <c r="AI167" i="13"/>
  <c r="AH167" i="13"/>
  <c r="AJ167" i="13"/>
  <c r="AK167" i="13"/>
  <c r="AI140" i="13"/>
  <c r="AJ140" i="13"/>
  <c r="AK140" i="13"/>
  <c r="AI34" i="13"/>
  <c r="AH34" i="13"/>
  <c r="AJ34" i="13"/>
  <c r="AK34" i="13"/>
  <c r="AJ154" i="10"/>
  <c r="AI154" i="10"/>
  <c r="AH154" i="10"/>
  <c r="AK154" i="10"/>
  <c r="AI116" i="13"/>
  <c r="AH116" i="13"/>
  <c r="AJ116" i="13"/>
  <c r="AK116" i="13"/>
  <c r="BA19" i="13"/>
  <c r="BB19" i="13"/>
  <c r="AI170" i="10"/>
  <c r="AJ170" i="10"/>
  <c r="AK170" i="10"/>
  <c r="AI51" i="10"/>
  <c r="AH51" i="10"/>
  <c r="AK51" i="10"/>
  <c r="AJ51" i="10"/>
  <c r="AI144" i="13"/>
  <c r="AJ144" i="13"/>
  <c r="AK144" i="13"/>
  <c r="AI73" i="13"/>
  <c r="AH73" i="13"/>
  <c r="AJ73" i="13"/>
  <c r="AK73" i="13"/>
  <c r="AI188" i="10"/>
  <c r="AJ188" i="10"/>
  <c r="AK188" i="10"/>
  <c r="AI159" i="10"/>
  <c r="AH159" i="10"/>
  <c r="AJ159" i="10"/>
  <c r="AK159" i="10"/>
  <c r="BA47" i="10"/>
  <c r="BB47" i="10"/>
  <c r="BB16" i="10"/>
  <c r="BA16" i="10"/>
  <c r="AZ16" i="10"/>
  <c r="AX16" i="10"/>
  <c r="AI29" i="12"/>
  <c r="AJ29" i="12"/>
  <c r="AK29" i="12"/>
  <c r="AI111" i="13"/>
  <c r="AH111" i="13"/>
  <c r="AJ111" i="13"/>
  <c r="AK111" i="13"/>
  <c r="AI90" i="13"/>
  <c r="AH90" i="13"/>
  <c r="AK90" i="13"/>
  <c r="AJ90" i="13"/>
  <c r="AK212" i="10"/>
  <c r="AJ212" i="10"/>
  <c r="AI212" i="10"/>
  <c r="AH212" i="10"/>
  <c r="BA4" i="10"/>
  <c r="BB4" i="10"/>
  <c r="AA247" i="6"/>
  <c r="AZ74" i="14"/>
  <c r="AX74" i="14"/>
  <c r="AA258" i="6"/>
  <c r="AA295" i="6"/>
  <c r="AZ679" i="13"/>
  <c r="AX679" i="13"/>
  <c r="AT97" i="16"/>
  <c r="AS97" i="16" s="1"/>
  <c r="AR97" i="16" s="1"/>
  <c r="AQ97" i="16" s="1"/>
  <c r="AP97" i="16" s="1"/>
  <c r="AO97" i="16" s="1"/>
  <c r="AN97" i="16" s="1"/>
  <c r="AM97" i="16" s="1"/>
  <c r="AL97" i="16" s="1"/>
  <c r="AT91" i="16"/>
  <c r="AS91" i="16" s="1"/>
  <c r="AR91" i="16" s="1"/>
  <c r="AQ91" i="16" s="1"/>
  <c r="AP91" i="16" s="1"/>
  <c r="AO91" i="16" s="1"/>
  <c r="AN91" i="16" s="1"/>
  <c r="AM91" i="16" s="1"/>
  <c r="AL91" i="16" s="1"/>
  <c r="AT80" i="16"/>
  <c r="AS80" i="16" s="1"/>
  <c r="AR80" i="16" s="1"/>
  <c r="AQ80" i="16" s="1"/>
  <c r="AP80" i="16" s="1"/>
  <c r="AO80" i="16" s="1"/>
  <c r="AN80" i="16" s="1"/>
  <c r="AM80" i="16" s="1"/>
  <c r="AL80" i="16" s="1"/>
  <c r="AT92" i="16"/>
  <c r="AS92" i="16" s="1"/>
  <c r="AR92" i="16" s="1"/>
  <c r="AQ92" i="16" s="1"/>
  <c r="AP92" i="16" s="1"/>
  <c r="AO92" i="16" s="1"/>
  <c r="AN92" i="16" s="1"/>
  <c r="AM92" i="16" s="1"/>
  <c r="AL92" i="16" s="1"/>
  <c r="AT70" i="16"/>
  <c r="AS70" i="16" s="1"/>
  <c r="AR70" i="16" s="1"/>
  <c r="AQ70" i="16" s="1"/>
  <c r="AP70" i="16" s="1"/>
  <c r="AO70" i="16" s="1"/>
  <c r="AN70" i="16" s="1"/>
  <c r="AM70" i="16" s="1"/>
  <c r="AL70" i="16" s="1"/>
  <c r="AI70" i="16" s="1"/>
  <c r="AT62" i="16"/>
  <c r="AS62" i="16" s="1"/>
  <c r="AR62" i="16" s="1"/>
  <c r="AQ62" i="16" s="1"/>
  <c r="AP62" i="16" s="1"/>
  <c r="AO62" i="16" s="1"/>
  <c r="AN62" i="16" s="1"/>
  <c r="AM62" i="16" s="1"/>
  <c r="AL62" i="16" s="1"/>
  <c r="AK62" i="16" s="1"/>
  <c r="AT54" i="16"/>
  <c r="AS54" i="16"/>
  <c r="AR54" i="16" s="1"/>
  <c r="AQ54" i="16" s="1"/>
  <c r="AP54" i="16" s="1"/>
  <c r="AO54" i="16" s="1"/>
  <c r="AN54" i="16" s="1"/>
  <c r="AM54" i="16" s="1"/>
  <c r="AL54" i="16" s="1"/>
  <c r="AJ54" i="16" s="1"/>
  <c r="AT46" i="16"/>
  <c r="AS46" i="16" s="1"/>
  <c r="AR46" i="16" s="1"/>
  <c r="AQ46" i="16" s="1"/>
  <c r="AP46" i="16" s="1"/>
  <c r="AO46" i="16" s="1"/>
  <c r="AN46" i="16" s="1"/>
  <c r="AM46" i="16" s="1"/>
  <c r="AL46" i="16" s="1"/>
  <c r="AT38" i="16"/>
  <c r="AS38" i="16" s="1"/>
  <c r="AR38" i="16" s="1"/>
  <c r="AQ38" i="16" s="1"/>
  <c r="AP38" i="16" s="1"/>
  <c r="AO38" i="16" s="1"/>
  <c r="AN38" i="16" s="1"/>
  <c r="AM38" i="16" s="1"/>
  <c r="AL38" i="16" s="1"/>
  <c r="AT30" i="16"/>
  <c r="AS30" i="16" s="1"/>
  <c r="AR30" i="16" s="1"/>
  <c r="AQ30" i="16" s="1"/>
  <c r="AP30" i="16" s="1"/>
  <c r="AO30" i="16" s="1"/>
  <c r="AN30" i="16" s="1"/>
  <c r="AM30" i="16" s="1"/>
  <c r="AL30" i="16" s="1"/>
  <c r="BK70" i="16"/>
  <c r="BJ70" i="16" s="1"/>
  <c r="BI70" i="16" s="1"/>
  <c r="BH70" i="16" s="1"/>
  <c r="BG70" i="16" s="1"/>
  <c r="BF70" i="16" s="1"/>
  <c r="BE70" i="16" s="1"/>
  <c r="BD70" i="16" s="1"/>
  <c r="BC70" i="16" s="1"/>
  <c r="BK62" i="16"/>
  <c r="BJ62" i="16" s="1"/>
  <c r="BI62" i="16" s="1"/>
  <c r="BH62" i="16" s="1"/>
  <c r="BG62" i="16" s="1"/>
  <c r="BF62" i="16" s="1"/>
  <c r="BE62" i="16" s="1"/>
  <c r="BD62" i="16" s="1"/>
  <c r="BC62" i="16" s="1"/>
  <c r="BK54" i="16"/>
  <c r="BJ54" i="16" s="1"/>
  <c r="BI54" i="16" s="1"/>
  <c r="BH54" i="16" s="1"/>
  <c r="BG54" i="16" s="1"/>
  <c r="BF54" i="16" s="1"/>
  <c r="BE54" i="16" s="1"/>
  <c r="BD54" i="16" s="1"/>
  <c r="BC54" i="16" s="1"/>
  <c r="BB54" i="16" s="1"/>
  <c r="BK46" i="16"/>
  <c r="BJ46" i="16" s="1"/>
  <c r="BI46" i="16" s="1"/>
  <c r="BH46" i="16" s="1"/>
  <c r="BG46" i="16" s="1"/>
  <c r="BF46" i="16" s="1"/>
  <c r="BE46" i="16" s="1"/>
  <c r="BD46" i="16" s="1"/>
  <c r="BC46" i="16" s="1"/>
  <c r="BB46" i="16" s="1"/>
  <c r="BJ38" i="16"/>
  <c r="BI38" i="16" s="1"/>
  <c r="BH38" i="16" s="1"/>
  <c r="BG38" i="16" s="1"/>
  <c r="BF38" i="16" s="1"/>
  <c r="BE38" i="16" s="1"/>
  <c r="BD38" i="16" s="1"/>
  <c r="BC38" i="16" s="1"/>
  <c r="BK38" i="16"/>
  <c r="BK30" i="16"/>
  <c r="BJ30" i="16" s="1"/>
  <c r="BI30" i="16" s="1"/>
  <c r="BH30" i="16" s="1"/>
  <c r="BG30" i="16" s="1"/>
  <c r="BF30" i="16" s="1"/>
  <c r="BE30" i="16" s="1"/>
  <c r="BD30" i="16" s="1"/>
  <c r="BC30" i="16" s="1"/>
  <c r="BK22" i="16"/>
  <c r="BJ22" i="16" s="1"/>
  <c r="BI22" i="16" s="1"/>
  <c r="BH22" i="16" s="1"/>
  <c r="BG22" i="16" s="1"/>
  <c r="BF22" i="16" s="1"/>
  <c r="BE22" i="16" s="1"/>
  <c r="BD22" i="16" s="1"/>
  <c r="BC22" i="16" s="1"/>
  <c r="BB22" i="16" s="1"/>
  <c r="AT90" i="16"/>
  <c r="AS90" i="16" s="1"/>
  <c r="AR90" i="16" s="1"/>
  <c r="AQ90" i="16" s="1"/>
  <c r="AP90" i="16" s="1"/>
  <c r="AO90" i="16" s="1"/>
  <c r="AN90" i="16" s="1"/>
  <c r="AM90" i="16" s="1"/>
  <c r="AL90" i="16" s="1"/>
  <c r="AI90" i="16" s="1"/>
  <c r="BK16" i="16"/>
  <c r="BJ16" i="16" s="1"/>
  <c r="BI16" i="16" s="1"/>
  <c r="BH16" i="16" s="1"/>
  <c r="BG16" i="16" s="1"/>
  <c r="BF16" i="16" s="1"/>
  <c r="BE16" i="16" s="1"/>
  <c r="BD16" i="16" s="1"/>
  <c r="BC16" i="16" s="1"/>
  <c r="BB16" i="16" s="1"/>
  <c r="AA287" i="6"/>
  <c r="AT146" i="12"/>
  <c r="AS146" i="12"/>
  <c r="AR146" i="12"/>
  <c r="AQ146" i="12"/>
  <c r="AP146" i="12"/>
  <c r="AO146" i="12"/>
  <c r="AN146" i="12"/>
  <c r="AM146" i="12"/>
  <c r="AL146" i="12"/>
  <c r="AT161" i="12"/>
  <c r="AS161" i="12"/>
  <c r="AR161" i="12"/>
  <c r="AQ161" i="12"/>
  <c r="AP161" i="12"/>
  <c r="AO161" i="12"/>
  <c r="AN161" i="12"/>
  <c r="AM161" i="12"/>
  <c r="AL161" i="12"/>
  <c r="AT78" i="12"/>
  <c r="AS78" i="12"/>
  <c r="AR78" i="12"/>
  <c r="AQ78" i="12"/>
  <c r="AP78" i="12"/>
  <c r="AO78" i="12"/>
  <c r="AN78" i="12"/>
  <c r="AM78" i="12"/>
  <c r="AL78" i="12"/>
  <c r="AS126" i="12"/>
  <c r="AR126" i="12"/>
  <c r="AQ126" i="12"/>
  <c r="AP126" i="12"/>
  <c r="AO126" i="12"/>
  <c r="AN126" i="12"/>
  <c r="AM126" i="12"/>
  <c r="AL126" i="12"/>
  <c r="AT126" i="12"/>
  <c r="AT67" i="12"/>
  <c r="AS67" i="12"/>
  <c r="AR67" i="12"/>
  <c r="AQ67" i="12"/>
  <c r="AP67" i="12"/>
  <c r="AO67" i="12"/>
  <c r="AN67" i="12"/>
  <c r="AM67" i="12"/>
  <c r="AL67" i="12"/>
  <c r="BJ57" i="12"/>
  <c r="BI57" i="12"/>
  <c r="BH57" i="12"/>
  <c r="BG57" i="12"/>
  <c r="BF57" i="12"/>
  <c r="BE57" i="12"/>
  <c r="BD57" i="12"/>
  <c r="BC57" i="12"/>
  <c r="BK57" i="12"/>
  <c r="BK49" i="12"/>
  <c r="BJ49" i="12"/>
  <c r="BI49" i="12"/>
  <c r="BH49" i="12"/>
  <c r="BG49" i="12"/>
  <c r="BF49" i="12"/>
  <c r="BE49" i="12"/>
  <c r="BD49" i="12"/>
  <c r="BC49" i="12"/>
  <c r="BK124" i="12"/>
  <c r="BJ124" i="12"/>
  <c r="BI124" i="12"/>
  <c r="BH124" i="12"/>
  <c r="BG124" i="12"/>
  <c r="BF124" i="12"/>
  <c r="BE124" i="12"/>
  <c r="BD124" i="12"/>
  <c r="BC124" i="12"/>
  <c r="BK69" i="12"/>
  <c r="BJ69" i="12"/>
  <c r="BI69" i="12"/>
  <c r="BH69" i="12"/>
  <c r="BG69" i="12"/>
  <c r="BF69" i="12"/>
  <c r="BE69" i="12"/>
  <c r="BD69" i="12"/>
  <c r="BC69" i="12"/>
  <c r="BJ41" i="12"/>
  <c r="BI41" i="12"/>
  <c r="BH41" i="12"/>
  <c r="BG41" i="12"/>
  <c r="BF41" i="12"/>
  <c r="BE41" i="12"/>
  <c r="BD41" i="12"/>
  <c r="BC41" i="12"/>
  <c r="BK41" i="12"/>
  <c r="BK33" i="12"/>
  <c r="BJ33" i="12"/>
  <c r="BI33" i="12"/>
  <c r="BH33" i="12"/>
  <c r="BG33" i="12"/>
  <c r="BF33" i="12"/>
  <c r="BE33" i="12"/>
  <c r="BD33" i="12"/>
  <c r="BC33" i="12"/>
  <c r="BJ25" i="12"/>
  <c r="BI25" i="12"/>
  <c r="BH25" i="12"/>
  <c r="BG25" i="12"/>
  <c r="BF25" i="12"/>
  <c r="BE25" i="12"/>
  <c r="BD25" i="12"/>
  <c r="BC25" i="12"/>
  <c r="BK25" i="12"/>
  <c r="AT113" i="12"/>
  <c r="AS113" i="12"/>
  <c r="AR113" i="12"/>
  <c r="AQ113" i="12"/>
  <c r="AP113" i="12"/>
  <c r="AO113" i="12"/>
  <c r="AN113" i="12"/>
  <c r="AM113" i="12"/>
  <c r="AL113" i="12"/>
  <c r="AT122" i="12"/>
  <c r="AS122" i="12"/>
  <c r="AR122" i="12"/>
  <c r="AQ122" i="12"/>
  <c r="AP122" i="12"/>
  <c r="AO122" i="12"/>
  <c r="AN122" i="12"/>
  <c r="AM122" i="12"/>
  <c r="AL122" i="12"/>
  <c r="AT140" i="12"/>
  <c r="AS140" i="12"/>
  <c r="AR140" i="12"/>
  <c r="AQ140" i="12"/>
  <c r="AP140" i="12"/>
  <c r="AO140" i="12"/>
  <c r="AN140" i="12"/>
  <c r="AM140" i="12"/>
  <c r="AL140" i="12"/>
  <c r="AT70" i="12"/>
  <c r="AS70" i="12"/>
  <c r="AR70" i="12"/>
  <c r="AQ70" i="12"/>
  <c r="AP70" i="12"/>
  <c r="AO70" i="12"/>
  <c r="AN70" i="12"/>
  <c r="AM70" i="12"/>
  <c r="AL70" i="12"/>
  <c r="AT131" i="12"/>
  <c r="AS131" i="12"/>
  <c r="AR131" i="12"/>
  <c r="AQ131" i="12"/>
  <c r="AP131" i="12"/>
  <c r="AO131" i="12"/>
  <c r="AN131" i="12"/>
  <c r="AM131" i="12"/>
  <c r="AL131" i="12"/>
  <c r="BJ70" i="12"/>
  <c r="BI70" i="12"/>
  <c r="BH70" i="12"/>
  <c r="BG70" i="12"/>
  <c r="BF70" i="12"/>
  <c r="BE70" i="12"/>
  <c r="BD70" i="12"/>
  <c r="BC70" i="12"/>
  <c r="BK70" i="12"/>
  <c r="AT79" i="12"/>
  <c r="AS79" i="12"/>
  <c r="AR79" i="12"/>
  <c r="AQ79" i="12"/>
  <c r="AP79" i="12"/>
  <c r="AO79" i="12"/>
  <c r="AN79" i="12"/>
  <c r="AM79" i="12"/>
  <c r="AL79" i="12"/>
  <c r="AS62" i="12"/>
  <c r="AR62" i="12"/>
  <c r="AQ62" i="12"/>
  <c r="AP62" i="12"/>
  <c r="AO62" i="12"/>
  <c r="AN62" i="12"/>
  <c r="AM62" i="12"/>
  <c r="AL62" i="12"/>
  <c r="AT62" i="12"/>
  <c r="AT54" i="12"/>
  <c r="AS54" i="12"/>
  <c r="AR54" i="12"/>
  <c r="AQ54" i="12"/>
  <c r="AP54" i="12"/>
  <c r="AO54" i="12"/>
  <c r="AN54" i="12"/>
  <c r="AM54" i="12"/>
  <c r="AL54" i="12"/>
  <c r="AT46" i="12"/>
  <c r="AS46" i="12"/>
  <c r="AR46" i="12"/>
  <c r="AQ46" i="12"/>
  <c r="AP46" i="12"/>
  <c r="AO46" i="12"/>
  <c r="AN46" i="12"/>
  <c r="AM46" i="12"/>
  <c r="AL46" i="12"/>
  <c r="AT38" i="12"/>
  <c r="AS38" i="12"/>
  <c r="AR38" i="12"/>
  <c r="AQ38" i="12"/>
  <c r="AP38" i="12"/>
  <c r="AO38" i="12"/>
  <c r="AN38" i="12"/>
  <c r="AM38" i="12"/>
  <c r="AL38" i="12"/>
  <c r="AT30" i="12"/>
  <c r="AS30" i="12"/>
  <c r="AR30" i="12"/>
  <c r="AQ30" i="12"/>
  <c r="AP30" i="12"/>
  <c r="AO30" i="12"/>
  <c r="AN30" i="12"/>
  <c r="AM30" i="12"/>
  <c r="AL30" i="12"/>
  <c r="BK122" i="12"/>
  <c r="BJ122" i="12"/>
  <c r="BI122" i="12"/>
  <c r="BH122" i="12"/>
  <c r="BG122" i="12"/>
  <c r="BF122" i="12"/>
  <c r="BE122" i="12"/>
  <c r="BD122" i="12"/>
  <c r="BC122" i="12"/>
  <c r="AA278" i="6"/>
  <c r="AA319" i="6"/>
  <c r="AZ689" i="13"/>
  <c r="AX689" i="13"/>
  <c r="AZ663" i="13"/>
  <c r="AX663" i="13"/>
  <c r="AA255" i="6"/>
  <c r="AA281" i="6"/>
  <c r="AZ58" i="14"/>
  <c r="AX58" i="14"/>
  <c r="AZ15" i="14"/>
  <c r="AX15" i="14"/>
  <c r="AA276" i="6"/>
  <c r="AA315" i="6"/>
  <c r="AZ715" i="13"/>
  <c r="AX715" i="13"/>
  <c r="AZ75" i="13"/>
  <c r="AX75" i="13"/>
  <c r="AC198" i="10"/>
  <c r="AC178" i="10"/>
  <c r="R157" i="10"/>
  <c r="T157" i="10" s="1"/>
  <c r="R121" i="10"/>
  <c r="T121" i="10" s="1"/>
  <c r="U121" i="10"/>
  <c r="AC121" i="10"/>
  <c r="U108" i="10"/>
  <c r="R84" i="10"/>
  <c r="T84" i="10" s="1"/>
  <c r="AC84" i="10"/>
  <c r="U84" i="10"/>
  <c r="AZ123" i="14"/>
  <c r="AX123" i="14"/>
  <c r="AZ47" i="14"/>
  <c r="AX47" i="14"/>
  <c r="AZ125" i="14"/>
  <c r="AX125" i="14"/>
  <c r="AA274" i="6"/>
  <c r="AZ760" i="13"/>
  <c r="AX760" i="13"/>
  <c r="AZ775" i="13"/>
  <c r="AX775" i="13"/>
  <c r="AZ636" i="13"/>
  <c r="AX636" i="13"/>
  <c r="AZ611" i="13"/>
  <c r="AX611" i="13"/>
  <c r="AC67" i="10"/>
  <c r="AZ128" i="14"/>
  <c r="AX128" i="14"/>
  <c r="AA277" i="6"/>
  <c r="AZ257" i="13"/>
  <c r="AX257" i="13"/>
  <c r="AZ73" i="13"/>
  <c r="AX73" i="13"/>
  <c r="AH94" i="14"/>
  <c r="AC138" i="10"/>
  <c r="AC102" i="10"/>
  <c r="AH91" i="14"/>
  <c r="AH113" i="14"/>
  <c r="AH119" i="14"/>
  <c r="AA312" i="6"/>
  <c r="AZ824" i="13"/>
  <c r="AX824" i="13"/>
  <c r="AZ73" i="14"/>
  <c r="AX73" i="14"/>
  <c r="AZ827" i="13"/>
  <c r="AX827" i="13"/>
  <c r="AZ729" i="13"/>
  <c r="AX729" i="13"/>
  <c r="AZ767" i="13"/>
  <c r="AX767" i="13"/>
  <c r="AZ655" i="13"/>
  <c r="AX655" i="13"/>
  <c r="AZ449" i="13"/>
  <c r="AX449" i="13"/>
  <c r="AH58" i="14"/>
  <c r="AA252" i="6"/>
  <c r="AZ634" i="13"/>
  <c r="AX634" i="13"/>
  <c r="AZ310" i="13"/>
  <c r="AX310" i="13"/>
  <c r="AZ344" i="13"/>
  <c r="AX344" i="13"/>
  <c r="AC145" i="10"/>
  <c r="U56" i="10"/>
  <c r="Y158" i="10"/>
  <c r="AB158" i="10"/>
  <c r="AA92" i="10"/>
  <c r="AE92" i="10"/>
  <c r="Y92" i="10"/>
  <c r="AB92" i="10"/>
  <c r="AA107" i="10"/>
  <c r="AE107" i="10"/>
  <c r="Y107" i="10"/>
  <c r="AB107" i="10"/>
  <c r="AA94" i="10"/>
  <c r="AE94" i="10"/>
  <c r="AB94" i="10"/>
  <c r="V94" i="10"/>
  <c r="AC114" i="10"/>
  <c r="AH111" i="14"/>
  <c r="AH32" i="14"/>
  <c r="AA306" i="6"/>
  <c r="AZ721" i="13"/>
  <c r="AX721" i="13"/>
  <c r="AZ571" i="13"/>
  <c r="AX571" i="13"/>
  <c r="AZ185" i="13"/>
  <c r="AX185" i="13"/>
  <c r="Y200" i="10"/>
  <c r="U166" i="10"/>
  <c r="AC139" i="10"/>
  <c r="AZ857" i="13"/>
  <c r="AX857" i="13"/>
  <c r="AZ495" i="13"/>
  <c r="AX495" i="13"/>
  <c r="AZ526" i="13"/>
  <c r="AX526" i="13"/>
  <c r="AZ316" i="13"/>
  <c r="AX316" i="13"/>
  <c r="AZ294" i="13"/>
  <c r="AX294" i="13"/>
  <c r="AZ66" i="13"/>
  <c r="AX66" i="13"/>
  <c r="AZ796" i="13"/>
  <c r="AX796" i="13"/>
  <c r="AZ242" i="13"/>
  <c r="AX242" i="13"/>
  <c r="AZ183" i="13"/>
  <c r="AX183" i="13"/>
  <c r="AZ124" i="13"/>
  <c r="AX124" i="13"/>
  <c r="AZ55" i="13"/>
  <c r="AX55" i="13"/>
  <c r="AZ831" i="13"/>
  <c r="AX831" i="13"/>
  <c r="AZ692" i="13"/>
  <c r="AX692" i="13"/>
  <c r="AZ585" i="13"/>
  <c r="AX585" i="13"/>
  <c r="AZ478" i="13"/>
  <c r="AX478" i="13"/>
  <c r="AZ305" i="13"/>
  <c r="AX305" i="13"/>
  <c r="AZ396" i="13"/>
  <c r="AX396" i="13"/>
  <c r="AZ169" i="13"/>
  <c r="AX169" i="13"/>
  <c r="AH49" i="13"/>
  <c r="AZ33" i="13"/>
  <c r="AX33" i="13"/>
  <c r="AZ547" i="13"/>
  <c r="AX547" i="13"/>
  <c r="AZ678" i="13"/>
  <c r="AX678" i="13"/>
  <c r="AZ608" i="13"/>
  <c r="AX608" i="13"/>
  <c r="AZ436" i="13"/>
  <c r="AX436" i="13"/>
  <c r="AZ479" i="13"/>
  <c r="AX479" i="13"/>
  <c r="AZ281" i="13"/>
  <c r="AX281" i="13"/>
  <c r="AZ332" i="13"/>
  <c r="AX332" i="13"/>
  <c r="AH150" i="13"/>
  <c r="AZ85" i="13"/>
  <c r="AX85" i="13"/>
  <c r="AH72" i="13"/>
  <c r="AH28" i="13"/>
  <c r="AZ783" i="13"/>
  <c r="AX783" i="13"/>
  <c r="AZ659" i="13"/>
  <c r="AX659" i="13"/>
  <c r="AZ662" i="13"/>
  <c r="AX662" i="13"/>
  <c r="AZ519" i="13"/>
  <c r="AX519" i="13"/>
  <c r="AZ437" i="13"/>
  <c r="AX437" i="13"/>
  <c r="AZ320" i="13"/>
  <c r="AX320" i="13"/>
  <c r="AZ356" i="13"/>
  <c r="AX356" i="13"/>
  <c r="AZ266" i="13"/>
  <c r="AX266" i="13"/>
  <c r="AZ200" i="13"/>
  <c r="AX200" i="13"/>
  <c r="AZ113" i="13"/>
  <c r="AX113" i="13"/>
  <c r="AH83" i="13"/>
  <c r="AZ20" i="13"/>
  <c r="AX20" i="13"/>
  <c r="AZ225" i="13"/>
  <c r="AX225" i="13"/>
  <c r="AZ130" i="13"/>
  <c r="AX130" i="13"/>
  <c r="AZ80" i="13"/>
  <c r="AX80" i="13"/>
  <c r="AH27" i="13"/>
  <c r="AZ740" i="13"/>
  <c r="AX740" i="13"/>
  <c r="AZ539" i="13"/>
  <c r="AX539" i="13"/>
  <c r="AZ638" i="13"/>
  <c r="AX638" i="13"/>
  <c r="AZ441" i="13"/>
  <c r="AX441" i="13"/>
  <c r="AZ509" i="13"/>
  <c r="AX509" i="13"/>
  <c r="AZ455" i="13"/>
  <c r="AX455" i="13"/>
  <c r="AZ313" i="13"/>
  <c r="AX313" i="13"/>
  <c r="AZ302" i="13"/>
  <c r="AX302" i="13"/>
  <c r="AH165" i="13"/>
  <c r="AH79" i="13"/>
  <c r="AZ77" i="13"/>
  <c r="AX77" i="13"/>
  <c r="AZ359" i="13"/>
  <c r="AX359" i="13"/>
  <c r="AZ231" i="13"/>
  <c r="AX231" i="13"/>
  <c r="AZ68" i="13"/>
  <c r="AX68" i="13"/>
  <c r="AT138" i="12"/>
  <c r="AS138" i="12"/>
  <c r="AR138" i="12"/>
  <c r="AQ138" i="12"/>
  <c r="AP138" i="12"/>
  <c r="AO138" i="12"/>
  <c r="AN138" i="12"/>
  <c r="AM138" i="12"/>
  <c r="AL138" i="12"/>
  <c r="AT153" i="12"/>
  <c r="AS153" i="12"/>
  <c r="AR153" i="12"/>
  <c r="AQ153" i="12"/>
  <c r="AP153" i="12"/>
  <c r="AO153" i="12"/>
  <c r="AN153" i="12"/>
  <c r="AM153" i="12"/>
  <c r="AL153" i="12"/>
  <c r="AT166" i="12"/>
  <c r="AS166" i="12"/>
  <c r="AR166" i="12"/>
  <c r="AQ166" i="12"/>
  <c r="AP166" i="12"/>
  <c r="AO166" i="12"/>
  <c r="AN166" i="12"/>
  <c r="AM166" i="12"/>
  <c r="AL166" i="12"/>
  <c r="AS125" i="12"/>
  <c r="AR125" i="12"/>
  <c r="AQ125" i="12"/>
  <c r="AP125" i="12"/>
  <c r="AO125" i="12"/>
  <c r="AN125" i="12"/>
  <c r="AM125" i="12"/>
  <c r="AL125" i="12"/>
  <c r="AT125" i="12"/>
  <c r="AT65" i="12"/>
  <c r="AS65" i="12"/>
  <c r="AR65" i="12"/>
  <c r="AQ65" i="12"/>
  <c r="AP65" i="12"/>
  <c r="AO65" i="12"/>
  <c r="AN65" i="12"/>
  <c r="AM65" i="12"/>
  <c r="AL65" i="12"/>
  <c r="BJ56" i="12"/>
  <c r="BI56" i="12"/>
  <c r="BH56" i="12"/>
  <c r="BG56" i="12"/>
  <c r="BF56" i="12"/>
  <c r="BE56" i="12"/>
  <c r="BD56" i="12"/>
  <c r="BC56" i="12"/>
  <c r="BK56" i="12"/>
  <c r="AS159" i="12"/>
  <c r="AR159" i="12"/>
  <c r="AQ159" i="12"/>
  <c r="AP159" i="12"/>
  <c r="AO159" i="12"/>
  <c r="AN159" i="12"/>
  <c r="AM159" i="12"/>
  <c r="AL159" i="12"/>
  <c r="AT159" i="12"/>
  <c r="AT121" i="12"/>
  <c r="AS121" i="12"/>
  <c r="AR121" i="12"/>
  <c r="AQ121" i="12"/>
  <c r="AP121" i="12"/>
  <c r="AO121" i="12"/>
  <c r="AN121" i="12"/>
  <c r="AM121" i="12"/>
  <c r="AL121" i="12"/>
  <c r="BK67" i="12"/>
  <c r="BJ67" i="12"/>
  <c r="BI67" i="12"/>
  <c r="BH67" i="12"/>
  <c r="BG67" i="12"/>
  <c r="BF67" i="12"/>
  <c r="BE67" i="12"/>
  <c r="BD67" i="12"/>
  <c r="BC67" i="12"/>
  <c r="BJ40" i="12"/>
  <c r="BI40" i="12"/>
  <c r="BH40" i="12"/>
  <c r="BG40" i="12"/>
  <c r="BF40" i="12"/>
  <c r="BE40" i="12"/>
  <c r="BD40" i="12"/>
  <c r="BC40" i="12"/>
  <c r="BK40" i="12"/>
  <c r="BK32" i="12"/>
  <c r="BJ32" i="12"/>
  <c r="BI32" i="12"/>
  <c r="BH32" i="12"/>
  <c r="BG32" i="12"/>
  <c r="BF32" i="12"/>
  <c r="BE32" i="12"/>
  <c r="BD32" i="12"/>
  <c r="BC32" i="12"/>
  <c r="BJ24" i="12"/>
  <c r="BI24" i="12"/>
  <c r="BH24" i="12"/>
  <c r="BG24" i="12"/>
  <c r="BF24" i="12"/>
  <c r="BE24" i="12"/>
  <c r="BD24" i="12"/>
  <c r="BC24" i="12"/>
  <c r="BK24" i="12"/>
  <c r="AT111" i="12"/>
  <c r="AS111" i="12"/>
  <c r="AR111" i="12"/>
  <c r="AQ111" i="12"/>
  <c r="AP111" i="12"/>
  <c r="AO111" i="12"/>
  <c r="AN111" i="12"/>
  <c r="AM111" i="12"/>
  <c r="AL111" i="12"/>
  <c r="AT109" i="12"/>
  <c r="AS109" i="12"/>
  <c r="AR109" i="12"/>
  <c r="AQ109" i="12"/>
  <c r="AP109" i="12"/>
  <c r="AO109" i="12"/>
  <c r="AN109" i="12"/>
  <c r="AM109" i="12"/>
  <c r="AL109" i="12"/>
  <c r="AT132" i="12"/>
  <c r="AS132" i="12"/>
  <c r="AR132" i="12"/>
  <c r="AQ132" i="12"/>
  <c r="AP132" i="12"/>
  <c r="AO132" i="12"/>
  <c r="AN132" i="12"/>
  <c r="AM132" i="12"/>
  <c r="AL132" i="12"/>
  <c r="AT68" i="12"/>
  <c r="AS68" i="12"/>
  <c r="AR68" i="12"/>
  <c r="AQ68" i="12"/>
  <c r="AP68" i="12"/>
  <c r="AO68" i="12"/>
  <c r="AN68" i="12"/>
  <c r="AM68" i="12"/>
  <c r="AL68" i="12"/>
  <c r="AT123" i="12"/>
  <c r="AS123" i="12"/>
  <c r="AR123" i="12"/>
  <c r="AQ123" i="12"/>
  <c r="AP123" i="12"/>
  <c r="AO123" i="12"/>
  <c r="AN123" i="12"/>
  <c r="AM123" i="12"/>
  <c r="AL123" i="12"/>
  <c r="BJ68" i="12"/>
  <c r="BI68" i="12"/>
  <c r="BH68" i="12"/>
  <c r="BG68" i="12"/>
  <c r="BF68" i="12"/>
  <c r="BE68" i="12"/>
  <c r="BD68" i="12"/>
  <c r="BC68" i="12"/>
  <c r="BK68" i="12"/>
  <c r="AT116" i="12"/>
  <c r="AS116" i="12"/>
  <c r="AR116" i="12"/>
  <c r="AQ116" i="12"/>
  <c r="AP116" i="12"/>
  <c r="AO116" i="12"/>
  <c r="AN116" i="12"/>
  <c r="AM116" i="12"/>
  <c r="AL116" i="12"/>
  <c r="AR61" i="12"/>
  <c r="AQ61" i="12"/>
  <c r="AP61" i="12"/>
  <c r="AO61" i="12"/>
  <c r="AN61" i="12"/>
  <c r="AM61" i="12"/>
  <c r="AL61" i="12"/>
  <c r="AS61" i="12"/>
  <c r="AT61" i="12"/>
  <c r="AT53" i="12"/>
  <c r="AS53" i="12"/>
  <c r="AR53" i="12"/>
  <c r="AQ53" i="12"/>
  <c r="AP53" i="12"/>
  <c r="AO53" i="12"/>
  <c r="AN53" i="12"/>
  <c r="AM53" i="12"/>
  <c r="AL53" i="12"/>
  <c r="AR45" i="12"/>
  <c r="AQ45" i="12"/>
  <c r="AP45" i="12"/>
  <c r="AO45" i="12"/>
  <c r="AN45" i="12"/>
  <c r="AM45" i="12"/>
  <c r="AL45" i="12"/>
  <c r="AS45" i="12"/>
  <c r="AT45" i="12"/>
  <c r="AS37" i="12"/>
  <c r="AR37" i="12"/>
  <c r="AQ37" i="12"/>
  <c r="AP37" i="12"/>
  <c r="AO37" i="12"/>
  <c r="AN37" i="12"/>
  <c r="AM37" i="12"/>
  <c r="AL37" i="12"/>
  <c r="AT37" i="12"/>
  <c r="BJ23" i="12"/>
  <c r="BI23" i="12"/>
  <c r="BH23" i="12"/>
  <c r="BG23" i="12"/>
  <c r="BF23" i="12"/>
  <c r="BE23" i="12"/>
  <c r="BD23" i="12"/>
  <c r="BC23" i="12"/>
  <c r="BK23" i="12"/>
  <c r="BK121" i="12"/>
  <c r="BJ121" i="12"/>
  <c r="BI121" i="12"/>
  <c r="BH121" i="12"/>
  <c r="BG121" i="12"/>
  <c r="BF121" i="12"/>
  <c r="BE121" i="12"/>
  <c r="BD121" i="12"/>
  <c r="BC121" i="12"/>
  <c r="H19" i="16"/>
  <c r="H14" i="16"/>
  <c r="AD38" i="14"/>
  <c r="AE38" i="14"/>
  <c r="AB106" i="14"/>
  <c r="AA106" i="14"/>
  <c r="U177" i="10"/>
  <c r="R183" i="10"/>
  <c r="T183" i="10" s="1"/>
  <c r="AC183" i="10"/>
  <c r="U183" i="10"/>
  <c r="R112" i="10"/>
  <c r="T112" i="10" s="1"/>
  <c r="U112" i="10"/>
  <c r="AC112" i="10"/>
  <c r="AB107" i="14"/>
  <c r="AA107" i="14"/>
  <c r="AC167" i="10"/>
  <c r="AA122" i="14"/>
  <c r="AB122" i="14"/>
  <c r="AB90" i="14"/>
  <c r="AA90" i="14"/>
  <c r="AA24" i="13"/>
  <c r="AE24" i="13"/>
  <c r="AB24" i="13"/>
  <c r="W24" i="13"/>
  <c r="AD24" i="13"/>
  <c r="U208" i="10"/>
  <c r="AB82" i="14"/>
  <c r="AA82" i="14"/>
  <c r="AC179" i="10"/>
  <c r="U203" i="10"/>
  <c r="AC56" i="10"/>
  <c r="Y153" i="10"/>
  <c r="AB153" i="10"/>
  <c r="AB157" i="10"/>
  <c r="Y157" i="10"/>
  <c r="AA157" i="10"/>
  <c r="AE157" i="10"/>
  <c r="Y150" i="10"/>
  <c r="AA150" i="10"/>
  <c r="AE150" i="10"/>
  <c r="AB150" i="10"/>
  <c r="Y89" i="10"/>
  <c r="AB89" i="10"/>
  <c r="AA89" i="10"/>
  <c r="AE89" i="10"/>
  <c r="W74" i="10"/>
  <c r="AB74" i="10"/>
  <c r="AA74" i="10"/>
  <c r="AE74" i="10"/>
  <c r="AA61" i="10"/>
  <c r="AE61" i="10"/>
  <c r="AB61" i="10"/>
  <c r="W61" i="10"/>
  <c r="AC188" i="10"/>
  <c r="AB162" i="13"/>
  <c r="AA162" i="13"/>
  <c r="AE162" i="13"/>
  <c r="Y162" i="13"/>
  <c r="AD162" i="13"/>
  <c r="AB53" i="13"/>
  <c r="AA53" i="13"/>
  <c r="AE53" i="13"/>
  <c r="AZ647" i="13"/>
  <c r="AX647" i="13"/>
  <c r="AT44" i="16"/>
  <c r="AT130" i="12"/>
  <c r="AS130" i="12"/>
  <c r="AR130" i="12"/>
  <c r="AQ130" i="12"/>
  <c r="AP130" i="12"/>
  <c r="AO130" i="12"/>
  <c r="AN130" i="12"/>
  <c r="AM130" i="12"/>
  <c r="AL130" i="12"/>
  <c r="AT145" i="12"/>
  <c r="AS145" i="12"/>
  <c r="AR145" i="12"/>
  <c r="AQ145" i="12"/>
  <c r="AP145" i="12"/>
  <c r="AO145" i="12"/>
  <c r="AN145" i="12"/>
  <c r="AM145" i="12"/>
  <c r="AL145" i="12"/>
  <c r="AT160" i="12"/>
  <c r="AS160" i="12"/>
  <c r="AR160" i="12"/>
  <c r="AQ160" i="12"/>
  <c r="AP160" i="12"/>
  <c r="AO160" i="12"/>
  <c r="AN160" i="12"/>
  <c r="AM160" i="12"/>
  <c r="AL160" i="12"/>
  <c r="AT98" i="12"/>
  <c r="AP98" i="12"/>
  <c r="AO98" i="12"/>
  <c r="AN98" i="12"/>
  <c r="AM98" i="12"/>
  <c r="AL98" i="12"/>
  <c r="AR98" i="12"/>
  <c r="AQ98" i="12"/>
  <c r="AS98" i="12"/>
  <c r="BK63" i="12"/>
  <c r="BJ63" i="12"/>
  <c r="BI63" i="12"/>
  <c r="BH63" i="12"/>
  <c r="BG63" i="12"/>
  <c r="BF63" i="12"/>
  <c r="BE63" i="12"/>
  <c r="BD63" i="12"/>
  <c r="BC63" i="12"/>
  <c r="BJ55" i="12"/>
  <c r="BI55" i="12"/>
  <c r="BH55" i="12"/>
  <c r="BG55" i="12"/>
  <c r="BF55" i="12"/>
  <c r="BE55" i="12"/>
  <c r="BD55" i="12"/>
  <c r="BC55" i="12"/>
  <c r="BK55" i="12"/>
  <c r="AS151" i="12"/>
  <c r="AR151" i="12"/>
  <c r="AQ151" i="12"/>
  <c r="AP151" i="12"/>
  <c r="AO151" i="12"/>
  <c r="AN151" i="12"/>
  <c r="AM151" i="12"/>
  <c r="AL151" i="12"/>
  <c r="AT151" i="12"/>
  <c r="AS115" i="12"/>
  <c r="AR115" i="12"/>
  <c r="AQ115" i="12"/>
  <c r="AP115" i="12"/>
  <c r="AO115" i="12"/>
  <c r="AN115" i="12"/>
  <c r="AM115" i="12"/>
  <c r="AL115" i="12"/>
  <c r="AT115" i="12"/>
  <c r="BK65" i="12"/>
  <c r="BJ65" i="12"/>
  <c r="BI65" i="12"/>
  <c r="BH65" i="12"/>
  <c r="BG65" i="12"/>
  <c r="BF65" i="12"/>
  <c r="BE65" i="12"/>
  <c r="BD65" i="12"/>
  <c r="BC65" i="12"/>
  <c r="BJ39" i="12"/>
  <c r="BI39" i="12"/>
  <c r="BH39" i="12"/>
  <c r="BG39" i="12"/>
  <c r="BF39" i="12"/>
  <c r="BE39" i="12"/>
  <c r="BD39" i="12"/>
  <c r="BC39" i="12"/>
  <c r="BK39" i="12"/>
  <c r="BK31" i="12"/>
  <c r="BJ31" i="12"/>
  <c r="BI31" i="12"/>
  <c r="BH31" i="12"/>
  <c r="BG31" i="12"/>
  <c r="BF31" i="12"/>
  <c r="BE31" i="12"/>
  <c r="BD31" i="12"/>
  <c r="BC31" i="12"/>
  <c r="AS165" i="12"/>
  <c r="AR165" i="12"/>
  <c r="AQ165" i="12"/>
  <c r="AP165" i="12"/>
  <c r="AO165" i="12"/>
  <c r="AN165" i="12"/>
  <c r="AM165" i="12"/>
  <c r="AL165" i="12"/>
  <c r="AT165" i="12"/>
  <c r="AS92" i="12"/>
  <c r="AR92" i="12"/>
  <c r="AQ92" i="12"/>
  <c r="AP92" i="12"/>
  <c r="AO92" i="12"/>
  <c r="AN92" i="12"/>
  <c r="AM92" i="12"/>
  <c r="AL92" i="12"/>
  <c r="AT92" i="12"/>
  <c r="AT90" i="12"/>
  <c r="AS90" i="12"/>
  <c r="AR90" i="12"/>
  <c r="AQ90" i="12"/>
  <c r="AP90" i="12"/>
  <c r="AO90" i="12"/>
  <c r="AN90" i="12"/>
  <c r="AM90" i="12"/>
  <c r="AL90" i="12"/>
  <c r="AT107" i="12"/>
  <c r="AS107" i="12"/>
  <c r="AR107" i="12"/>
  <c r="AQ107" i="12"/>
  <c r="AP107" i="12"/>
  <c r="AO107" i="12"/>
  <c r="AN107" i="12"/>
  <c r="AM107" i="12"/>
  <c r="AL107" i="12"/>
  <c r="AR66" i="12"/>
  <c r="AQ66" i="12"/>
  <c r="AP66" i="12"/>
  <c r="AO66" i="12"/>
  <c r="AN66" i="12"/>
  <c r="AM66" i="12"/>
  <c r="AL66" i="12"/>
  <c r="AT66" i="12"/>
  <c r="AS66" i="12"/>
  <c r="AT105" i="12"/>
  <c r="AS105" i="12"/>
  <c r="AR105" i="12"/>
  <c r="AQ105" i="12"/>
  <c r="AP105" i="12"/>
  <c r="AO105" i="12"/>
  <c r="AN105" i="12"/>
  <c r="AM105" i="12"/>
  <c r="AL105" i="12"/>
  <c r="BJ66" i="12"/>
  <c r="BI66" i="12"/>
  <c r="BH66" i="12"/>
  <c r="BG66" i="12"/>
  <c r="BF66" i="12"/>
  <c r="BE66" i="12"/>
  <c r="BD66" i="12"/>
  <c r="BC66" i="12"/>
  <c r="BK66" i="12"/>
  <c r="AT108" i="12"/>
  <c r="AS108" i="12"/>
  <c r="AR108" i="12"/>
  <c r="AQ108" i="12"/>
  <c r="AP108" i="12"/>
  <c r="AO108" i="12"/>
  <c r="AN108" i="12"/>
  <c r="AM108" i="12"/>
  <c r="AL108" i="12"/>
  <c r="AR60" i="12"/>
  <c r="AQ60" i="12"/>
  <c r="AP60" i="12"/>
  <c r="AO60" i="12"/>
  <c r="AN60" i="12"/>
  <c r="AM60" i="12"/>
  <c r="AL60" i="12"/>
  <c r="AS60" i="12"/>
  <c r="AT60" i="12"/>
  <c r="AT52" i="12"/>
  <c r="AS52" i="12"/>
  <c r="AR52" i="12"/>
  <c r="AQ52" i="12"/>
  <c r="AP52" i="12"/>
  <c r="AO52" i="12"/>
  <c r="AN52" i="12"/>
  <c r="AM52" i="12"/>
  <c r="AL52" i="12"/>
  <c r="AT44" i="12"/>
  <c r="AS44" i="12"/>
  <c r="AR44" i="12"/>
  <c r="AQ44" i="12"/>
  <c r="AP44" i="12"/>
  <c r="AO44" i="12"/>
  <c r="AN44" i="12"/>
  <c r="AM44" i="12"/>
  <c r="AL44" i="12"/>
  <c r="AT36" i="12"/>
  <c r="AS36" i="12"/>
  <c r="AR36" i="12"/>
  <c r="AQ36" i="12"/>
  <c r="AP36" i="12"/>
  <c r="AO36" i="12"/>
  <c r="AN36" i="12"/>
  <c r="AM36" i="12"/>
  <c r="AL36" i="12"/>
  <c r="BJ22" i="12"/>
  <c r="BI22" i="12"/>
  <c r="BH22" i="12"/>
  <c r="BG22" i="12"/>
  <c r="BF22" i="12"/>
  <c r="BE22" i="12"/>
  <c r="BD22" i="12"/>
  <c r="BC22" i="12"/>
  <c r="BK22" i="12"/>
  <c r="AT120" i="12"/>
  <c r="AS120" i="12"/>
  <c r="AR120" i="12"/>
  <c r="AQ120" i="12"/>
  <c r="AP120" i="12"/>
  <c r="AO120" i="12"/>
  <c r="AN120" i="12"/>
  <c r="AM120" i="12"/>
  <c r="AL120" i="12"/>
  <c r="AZ837" i="13"/>
  <c r="AX837" i="13"/>
  <c r="I19" i="18"/>
  <c r="I14" i="18"/>
  <c r="AZ637" i="13"/>
  <c r="AX637" i="13"/>
  <c r="AZ631" i="13"/>
  <c r="AX631" i="13"/>
  <c r="AH85" i="14"/>
  <c r="AZ676" i="13"/>
  <c r="AX676" i="13"/>
  <c r="AZ614" i="13"/>
  <c r="AX614" i="13"/>
  <c r="AZ143" i="13"/>
  <c r="AX143" i="13"/>
  <c r="R107" i="10"/>
  <c r="T107" i="10" s="1"/>
  <c r="AC107" i="10"/>
  <c r="U107" i="10"/>
  <c r="R25" i="10"/>
  <c r="AC25" i="10"/>
  <c r="AZ28" i="14"/>
  <c r="AX28" i="14"/>
  <c r="AZ37" i="14"/>
  <c r="AX37" i="14"/>
  <c r="AZ699" i="13"/>
  <c r="AX699" i="13"/>
  <c r="AZ808" i="13"/>
  <c r="AX808" i="13"/>
  <c r="AZ623" i="13"/>
  <c r="AX623" i="13"/>
  <c r="AA38" i="13"/>
  <c r="AE38" i="13"/>
  <c r="W38" i="13"/>
  <c r="AD38" i="13"/>
  <c r="AB38" i="13"/>
  <c r="AB124" i="14"/>
  <c r="AA124" i="14"/>
  <c r="AB83" i="14"/>
  <c r="AA83" i="14"/>
  <c r="AC110" i="10"/>
  <c r="AC73" i="10"/>
  <c r="AB115" i="14"/>
  <c r="AA115" i="14"/>
  <c r="AH60" i="14"/>
  <c r="AH81" i="14"/>
  <c r="AH21" i="14"/>
  <c r="AA320" i="6"/>
  <c r="AZ330" i="13"/>
  <c r="AX330" i="13"/>
  <c r="Y43" i="10"/>
  <c r="AB43" i="10"/>
  <c r="AA43" i="10"/>
  <c r="AE43" i="10"/>
  <c r="AC210" i="10"/>
  <c r="AB103" i="14"/>
  <c r="AA103" i="14"/>
  <c r="AH62" i="14"/>
  <c r="AZ771" i="13"/>
  <c r="AX771" i="13"/>
  <c r="AZ716" i="13"/>
  <c r="AX716" i="13"/>
  <c r="AZ108" i="13"/>
  <c r="AX108" i="13"/>
  <c r="AZ63" i="14"/>
  <c r="AX63" i="14"/>
  <c r="AZ789" i="13"/>
  <c r="AX789" i="13"/>
  <c r="AZ843" i="13"/>
  <c r="AX843" i="13"/>
  <c r="AZ746" i="13"/>
  <c r="AX746" i="13"/>
  <c r="AZ672" i="13"/>
  <c r="AX672" i="13"/>
  <c r="AZ289" i="13"/>
  <c r="AX289" i="13"/>
  <c r="AZ119" i="13"/>
  <c r="AX119" i="13"/>
  <c r="AZ127" i="14"/>
  <c r="AX127" i="14"/>
  <c r="AH25" i="14"/>
  <c r="AC46" i="10"/>
  <c r="AA183" i="10"/>
  <c r="AE183" i="10"/>
  <c r="Y183" i="10"/>
  <c r="AB183" i="10"/>
  <c r="AB127" i="10"/>
  <c r="Y127" i="10"/>
  <c r="AA127" i="10"/>
  <c r="AE127" i="10"/>
  <c r="AB123" i="10"/>
  <c r="AA123" i="10"/>
  <c r="AE123" i="10"/>
  <c r="Y123" i="10"/>
  <c r="AA112" i="10"/>
  <c r="AE112" i="10"/>
  <c r="Y112" i="10"/>
  <c r="AB112" i="10"/>
  <c r="AB84" i="10"/>
  <c r="Y84" i="10"/>
  <c r="AA84" i="10"/>
  <c r="AE84" i="10"/>
  <c r="AA66" i="10"/>
  <c r="AE66" i="10"/>
  <c r="AB66" i="10"/>
  <c r="W66" i="10"/>
  <c r="AA103" i="10"/>
  <c r="AE103" i="10"/>
  <c r="Y103" i="10"/>
  <c r="AB103" i="10"/>
  <c r="AB78" i="10"/>
  <c r="AA78" i="10"/>
  <c r="AE78" i="10"/>
  <c r="W78" i="10"/>
  <c r="W47" i="10"/>
  <c r="AA47" i="10"/>
  <c r="AE47" i="10"/>
  <c r="AB47" i="10"/>
  <c r="AH110" i="14"/>
  <c r="AZ75" i="14"/>
  <c r="AX75" i="14"/>
  <c r="AH80" i="14"/>
  <c r="AZ801" i="13"/>
  <c r="AX801" i="13"/>
  <c r="AZ697" i="13"/>
  <c r="AX697" i="13"/>
  <c r="AZ477" i="13"/>
  <c r="AX477" i="13"/>
  <c r="AZ553" i="13"/>
  <c r="AX553" i="13"/>
  <c r="AZ265" i="13"/>
  <c r="AX265" i="13"/>
  <c r="AC200" i="10"/>
  <c r="U160" i="10"/>
  <c r="U136" i="10"/>
  <c r="U139" i="10"/>
  <c r="AZ800" i="13"/>
  <c r="AX800" i="13"/>
  <c r="AZ605" i="13"/>
  <c r="AX605" i="13"/>
  <c r="AZ502" i="13"/>
  <c r="AX502" i="13"/>
  <c r="AZ250" i="13"/>
  <c r="AX250" i="13"/>
  <c r="AZ121" i="13"/>
  <c r="AX121" i="13"/>
  <c r="AZ46" i="13"/>
  <c r="AX46" i="13"/>
  <c r="AH178" i="13"/>
  <c r="AB97" i="13"/>
  <c r="Y97" i="13"/>
  <c r="AD97" i="13"/>
  <c r="AZ44" i="13"/>
  <c r="AX44" i="13"/>
  <c r="AZ835" i="13"/>
  <c r="AX835" i="13"/>
  <c r="AZ543" i="13"/>
  <c r="AX543" i="13"/>
  <c r="AZ542" i="13"/>
  <c r="AX542" i="13"/>
  <c r="AZ387" i="13"/>
  <c r="AX387" i="13"/>
  <c r="AH68" i="13"/>
  <c r="AZ759" i="13"/>
  <c r="AX759" i="13"/>
  <c r="AZ667" i="13"/>
  <c r="AX667" i="13"/>
  <c r="AZ648" i="13"/>
  <c r="AX648" i="13"/>
  <c r="AZ517" i="13"/>
  <c r="AX517" i="13"/>
  <c r="AZ414" i="13"/>
  <c r="AX414" i="13"/>
  <c r="AZ403" i="13"/>
  <c r="AX403" i="13"/>
  <c r="AZ234" i="13"/>
  <c r="AX234" i="13"/>
  <c r="AB71" i="13"/>
  <c r="Y71" i="13"/>
  <c r="AD71" i="13"/>
  <c r="AA71" i="13"/>
  <c r="AE71" i="13"/>
  <c r="AZ691" i="13"/>
  <c r="AX691" i="13"/>
  <c r="AZ573" i="13"/>
  <c r="AX573" i="13"/>
  <c r="AZ606" i="13"/>
  <c r="AX606" i="13"/>
  <c r="AZ406" i="13"/>
  <c r="AX406" i="13"/>
  <c r="AZ531" i="13"/>
  <c r="AX531" i="13"/>
  <c r="AZ129" i="13"/>
  <c r="AX129" i="13"/>
  <c r="AH32" i="13"/>
  <c r="AH168" i="13"/>
  <c r="AB99" i="13"/>
  <c r="AA99" i="13"/>
  <c r="AE99" i="13"/>
  <c r="AZ116" i="13"/>
  <c r="AX116" i="13"/>
  <c r="AZ556" i="13"/>
  <c r="AX556" i="13"/>
  <c r="AZ559" i="13"/>
  <c r="AX559" i="13"/>
  <c r="AZ451" i="13"/>
  <c r="AX451" i="13"/>
  <c r="AZ486" i="13"/>
  <c r="AX486" i="13"/>
  <c r="AZ220" i="13"/>
  <c r="AX220" i="13"/>
  <c r="AZ240" i="13"/>
  <c r="AX240" i="13"/>
  <c r="AZ270" i="13"/>
  <c r="AX270" i="13"/>
  <c r="AZ137" i="13"/>
  <c r="AX137" i="13"/>
  <c r="AZ98" i="13"/>
  <c r="AX98" i="13"/>
  <c r="AH85" i="13"/>
  <c r="AH42" i="13"/>
  <c r="AZ30" i="13"/>
  <c r="AX30" i="13"/>
  <c r="AH91" i="13"/>
  <c r="AZ57" i="13"/>
  <c r="AX57" i="13"/>
  <c r="K19" i="12"/>
  <c r="J19" i="12"/>
  <c r="AA242" i="6"/>
  <c r="AZ829" i="13"/>
  <c r="AX829" i="13"/>
  <c r="AA231" i="6"/>
  <c r="BK124" i="16"/>
  <c r="BJ124" i="16" s="1"/>
  <c r="BI124" i="16" s="1"/>
  <c r="BH124" i="16" s="1"/>
  <c r="BG124" i="16" s="1"/>
  <c r="BF124" i="16" s="1"/>
  <c r="BE124" i="16" s="1"/>
  <c r="BD124" i="16" s="1"/>
  <c r="BC124" i="16" s="1"/>
  <c r="BK75" i="16"/>
  <c r="BJ75" i="16" s="1"/>
  <c r="BI75" i="16" s="1"/>
  <c r="BH75" i="16" s="1"/>
  <c r="BG75" i="16" s="1"/>
  <c r="BF75" i="16" s="1"/>
  <c r="BE75" i="16" s="1"/>
  <c r="BD75" i="16" s="1"/>
  <c r="BC75" i="16" s="1"/>
  <c r="BK126" i="16"/>
  <c r="BJ126" i="16" s="1"/>
  <c r="BI126" i="16" s="1"/>
  <c r="BH126" i="16" s="1"/>
  <c r="BG126" i="16" s="1"/>
  <c r="BF126" i="16" s="1"/>
  <c r="BE126" i="16" s="1"/>
  <c r="BD126" i="16" s="1"/>
  <c r="BC126" i="16" s="1"/>
  <c r="BA126" i="16" s="1"/>
  <c r="AT87" i="16"/>
  <c r="AS87" i="16" s="1"/>
  <c r="AR87" i="16" s="1"/>
  <c r="AQ87" i="16" s="1"/>
  <c r="AP87" i="16" s="1"/>
  <c r="AO87" i="16" s="1"/>
  <c r="AN87" i="16" s="1"/>
  <c r="AM87" i="16" s="1"/>
  <c r="AL87" i="16" s="1"/>
  <c r="AJ87" i="16" s="1"/>
  <c r="AT75" i="16"/>
  <c r="AS75" i="16" s="1"/>
  <c r="AR75" i="16" s="1"/>
  <c r="AQ75" i="16" s="1"/>
  <c r="AP75" i="16" s="1"/>
  <c r="AO75" i="16" s="1"/>
  <c r="AN75" i="16" s="1"/>
  <c r="AM75" i="16" s="1"/>
  <c r="AL75" i="16" s="1"/>
  <c r="AI75" i="16" s="1"/>
  <c r="AT67" i="16"/>
  <c r="AS67" i="16" s="1"/>
  <c r="AR67" i="16" s="1"/>
  <c r="AQ67" i="16" s="1"/>
  <c r="AP67" i="16" s="1"/>
  <c r="AO67" i="16" s="1"/>
  <c r="AN67" i="16" s="1"/>
  <c r="AM67" i="16" s="1"/>
  <c r="AL67" i="16" s="1"/>
  <c r="AT59" i="16"/>
  <c r="AS59" i="16" s="1"/>
  <c r="AR59" i="16" s="1"/>
  <c r="AQ59" i="16" s="1"/>
  <c r="AP59" i="16" s="1"/>
  <c r="AO59" i="16" s="1"/>
  <c r="AN59" i="16" s="1"/>
  <c r="AM59" i="16" s="1"/>
  <c r="AL59" i="16" s="1"/>
  <c r="AT51" i="16"/>
  <c r="AS51" i="16" s="1"/>
  <c r="AR51" i="16" s="1"/>
  <c r="AQ51" i="16" s="1"/>
  <c r="AP51" i="16" s="1"/>
  <c r="AO51" i="16" s="1"/>
  <c r="AN51" i="16" s="1"/>
  <c r="AM51" i="16" s="1"/>
  <c r="AL51" i="16" s="1"/>
  <c r="AT43" i="16"/>
  <c r="AS43" i="16" s="1"/>
  <c r="AR43" i="16" s="1"/>
  <c r="AQ43" i="16" s="1"/>
  <c r="AP43" i="16" s="1"/>
  <c r="AO43" i="16" s="1"/>
  <c r="AN43" i="16" s="1"/>
  <c r="AM43" i="16" s="1"/>
  <c r="AL43" i="16" s="1"/>
  <c r="AT35" i="16"/>
  <c r="AS35" i="16" s="1"/>
  <c r="AR35" i="16" s="1"/>
  <c r="AQ35" i="16" s="1"/>
  <c r="AP35" i="16" s="1"/>
  <c r="AO35" i="16" s="1"/>
  <c r="AN35" i="16" s="1"/>
  <c r="AM35" i="16" s="1"/>
  <c r="AL35" i="16" s="1"/>
  <c r="AT27" i="16"/>
  <c r="AS27" i="16" s="1"/>
  <c r="AR27" i="16" s="1"/>
  <c r="AQ27" i="16" s="1"/>
  <c r="AP27" i="16" s="1"/>
  <c r="AO27" i="16" s="1"/>
  <c r="AN27" i="16" s="1"/>
  <c r="AM27" i="16" s="1"/>
  <c r="AL27" i="16" s="1"/>
  <c r="BK67" i="16"/>
  <c r="BJ67" i="16" s="1"/>
  <c r="BI67" i="16" s="1"/>
  <c r="BH67" i="16" s="1"/>
  <c r="BG67" i="16" s="1"/>
  <c r="BF67" i="16" s="1"/>
  <c r="BE67" i="16" s="1"/>
  <c r="BD67" i="16" s="1"/>
  <c r="BC67" i="16" s="1"/>
  <c r="BA67" i="16" s="1"/>
  <c r="BK59" i="16"/>
  <c r="BJ59" i="16" s="1"/>
  <c r="BI59" i="16" s="1"/>
  <c r="BH59" i="16" s="1"/>
  <c r="BG59" i="16" s="1"/>
  <c r="BF59" i="16" s="1"/>
  <c r="BE59" i="16" s="1"/>
  <c r="BD59" i="16" s="1"/>
  <c r="BC59" i="16" s="1"/>
  <c r="BK51" i="16"/>
  <c r="BJ51" i="16" s="1"/>
  <c r="BI51" i="16" s="1"/>
  <c r="BH51" i="16" s="1"/>
  <c r="BG51" i="16" s="1"/>
  <c r="BF51" i="16" s="1"/>
  <c r="BE51" i="16" s="1"/>
  <c r="BD51" i="16" s="1"/>
  <c r="BC51" i="16" s="1"/>
  <c r="BK43" i="16"/>
  <c r="BJ43" i="16" s="1"/>
  <c r="BI43" i="16" s="1"/>
  <c r="BH43" i="16" s="1"/>
  <c r="BG43" i="16" s="1"/>
  <c r="BF43" i="16" s="1"/>
  <c r="BE43" i="16" s="1"/>
  <c r="BD43" i="16" s="1"/>
  <c r="BC43" i="16" s="1"/>
  <c r="BK35" i="16"/>
  <c r="BJ35" i="16" s="1"/>
  <c r="BI35" i="16" s="1"/>
  <c r="BH35" i="16" s="1"/>
  <c r="BG35" i="16" s="1"/>
  <c r="BF35" i="16" s="1"/>
  <c r="BE35" i="16" s="1"/>
  <c r="BD35" i="16" s="1"/>
  <c r="BC35" i="16" s="1"/>
  <c r="BK27" i="16"/>
  <c r="BJ27" i="16" s="1"/>
  <c r="BI27" i="16" s="1"/>
  <c r="BH27" i="16" s="1"/>
  <c r="BG27" i="16" s="1"/>
  <c r="BF27" i="16" s="1"/>
  <c r="BE27" i="16" s="1"/>
  <c r="BD27" i="16" s="1"/>
  <c r="BC27" i="16" s="1"/>
  <c r="BK19" i="16"/>
  <c r="BJ19" i="16" s="1"/>
  <c r="BI19" i="16" s="1"/>
  <c r="BH19" i="16" s="1"/>
  <c r="BG19" i="16" s="1"/>
  <c r="BF19" i="16" s="1"/>
  <c r="BE19" i="16" s="1"/>
  <c r="BD19" i="16" s="1"/>
  <c r="BC19" i="16" s="1"/>
  <c r="BK10" i="16"/>
  <c r="BJ10" i="16" s="1"/>
  <c r="BI10" i="16" s="1"/>
  <c r="BH10" i="16" s="1"/>
  <c r="BG10" i="16" s="1"/>
  <c r="BF10" i="16" s="1"/>
  <c r="BE10" i="16" s="1"/>
  <c r="BD10" i="16" s="1"/>
  <c r="BC10" i="16" s="1"/>
  <c r="AA223" i="6"/>
  <c r="AS22" i="12"/>
  <c r="AR22" i="12"/>
  <c r="AQ22" i="12"/>
  <c r="AP22" i="12"/>
  <c r="AO22" i="12"/>
  <c r="AN22" i="12"/>
  <c r="AM22" i="12"/>
  <c r="AL22" i="12"/>
  <c r="AT22" i="12"/>
  <c r="AT117" i="12"/>
  <c r="AS117" i="12"/>
  <c r="AR117" i="12"/>
  <c r="AQ117" i="12"/>
  <c r="AP117" i="12"/>
  <c r="AO117" i="12"/>
  <c r="AN117" i="12"/>
  <c r="AM117" i="12"/>
  <c r="AL117" i="12"/>
  <c r="AS137" i="12"/>
  <c r="AR137" i="12"/>
  <c r="AQ137" i="12"/>
  <c r="AP137" i="12"/>
  <c r="AO137" i="12"/>
  <c r="AN137" i="12"/>
  <c r="AM137" i="12"/>
  <c r="AL137" i="12"/>
  <c r="AT137" i="12"/>
  <c r="AS152" i="12"/>
  <c r="AR152" i="12"/>
  <c r="AQ152" i="12"/>
  <c r="AP152" i="12"/>
  <c r="AO152" i="12"/>
  <c r="AN152" i="12"/>
  <c r="AM152" i="12"/>
  <c r="AL152" i="12"/>
  <c r="AT152" i="12"/>
  <c r="AT96" i="12"/>
  <c r="AS96" i="12"/>
  <c r="AR96" i="12"/>
  <c r="AQ96" i="12"/>
  <c r="AP96" i="12"/>
  <c r="AO96" i="12"/>
  <c r="AN96" i="12"/>
  <c r="AM96" i="12"/>
  <c r="AL96" i="12"/>
  <c r="BJ62" i="12"/>
  <c r="BI62" i="12"/>
  <c r="BH62" i="12"/>
  <c r="BG62" i="12"/>
  <c r="BF62" i="12"/>
  <c r="BE62" i="12"/>
  <c r="BD62" i="12"/>
  <c r="BC62" i="12"/>
  <c r="BK62" i="12"/>
  <c r="BK54" i="12"/>
  <c r="BJ54" i="12"/>
  <c r="BI54" i="12"/>
  <c r="BH54" i="12"/>
  <c r="BG54" i="12"/>
  <c r="BF54" i="12"/>
  <c r="BE54" i="12"/>
  <c r="BD54" i="12"/>
  <c r="BC54" i="12"/>
  <c r="AT143" i="12"/>
  <c r="AS143" i="12"/>
  <c r="AR143" i="12"/>
  <c r="AQ143" i="12"/>
  <c r="AP143" i="12"/>
  <c r="AO143" i="12"/>
  <c r="AN143" i="12"/>
  <c r="AM143" i="12"/>
  <c r="AL143" i="12"/>
  <c r="AT114" i="12"/>
  <c r="AS114" i="12"/>
  <c r="AR114" i="12"/>
  <c r="AQ114" i="12"/>
  <c r="AP114" i="12"/>
  <c r="AO114" i="12"/>
  <c r="AN114" i="12"/>
  <c r="AM114" i="12"/>
  <c r="AL114" i="12"/>
  <c r="BJ46" i="12"/>
  <c r="BI46" i="12"/>
  <c r="BH46" i="12"/>
  <c r="BG46" i="12"/>
  <c r="BF46" i="12"/>
  <c r="BE46" i="12"/>
  <c r="BD46" i="12"/>
  <c r="BC46" i="12"/>
  <c r="BK46" i="12"/>
  <c r="BK38" i="12"/>
  <c r="BJ38" i="12"/>
  <c r="BI38" i="12"/>
  <c r="BH38" i="12"/>
  <c r="BG38" i="12"/>
  <c r="BF38" i="12"/>
  <c r="BE38" i="12"/>
  <c r="BD38" i="12"/>
  <c r="BC38" i="12"/>
  <c r="BJ30" i="12"/>
  <c r="BI30" i="12"/>
  <c r="BH30" i="12"/>
  <c r="BG30" i="12"/>
  <c r="BF30" i="12"/>
  <c r="BE30" i="12"/>
  <c r="BD30" i="12"/>
  <c r="BC30" i="12"/>
  <c r="BK30" i="12"/>
  <c r="AT158" i="12"/>
  <c r="AS158" i="12"/>
  <c r="AR158" i="12"/>
  <c r="AQ158" i="12"/>
  <c r="AP158" i="12"/>
  <c r="AO158" i="12"/>
  <c r="AN158" i="12"/>
  <c r="AM158" i="12"/>
  <c r="AL158" i="12"/>
  <c r="AT91" i="12"/>
  <c r="AS91" i="12"/>
  <c r="AR91" i="12"/>
  <c r="AQ91" i="12"/>
  <c r="AP91" i="12"/>
  <c r="AO91" i="12"/>
  <c r="AN91" i="12"/>
  <c r="AM91" i="12"/>
  <c r="AL91" i="12"/>
  <c r="AT88" i="12"/>
  <c r="AS88" i="12"/>
  <c r="AR88" i="12"/>
  <c r="AQ88" i="12"/>
  <c r="AP88" i="12"/>
  <c r="AO88" i="12"/>
  <c r="AN88" i="12"/>
  <c r="AM88" i="12"/>
  <c r="AL88" i="12"/>
  <c r="AT106" i="12"/>
  <c r="AS106" i="12"/>
  <c r="AR106" i="12"/>
  <c r="AQ106" i="12"/>
  <c r="AP106" i="12"/>
  <c r="AO106" i="12"/>
  <c r="AN106" i="12"/>
  <c r="AM106" i="12"/>
  <c r="AL106" i="12"/>
  <c r="AT64" i="12"/>
  <c r="AS64" i="12"/>
  <c r="AR64" i="12"/>
  <c r="AQ64" i="12"/>
  <c r="AP64" i="12"/>
  <c r="AO64" i="12"/>
  <c r="AN64" i="12"/>
  <c r="AM64" i="12"/>
  <c r="AL64" i="12"/>
  <c r="AT103" i="12"/>
  <c r="AS103" i="12"/>
  <c r="AR103" i="12"/>
  <c r="AQ103" i="12"/>
  <c r="AP103" i="12"/>
  <c r="AO103" i="12"/>
  <c r="AN103" i="12"/>
  <c r="AM103" i="12"/>
  <c r="AL103" i="12"/>
  <c r="BK64" i="12"/>
  <c r="BJ64" i="12"/>
  <c r="BI64" i="12"/>
  <c r="BH64" i="12"/>
  <c r="BG64" i="12"/>
  <c r="BF64" i="12"/>
  <c r="BE64" i="12"/>
  <c r="BD64" i="12"/>
  <c r="BC64" i="12"/>
  <c r="AS100" i="12"/>
  <c r="AR100" i="12"/>
  <c r="AQ100" i="12"/>
  <c r="AP100" i="12"/>
  <c r="AO100" i="12"/>
  <c r="AN100" i="12"/>
  <c r="AM100" i="12"/>
  <c r="AL100" i="12"/>
  <c r="AT100" i="12"/>
  <c r="AT59" i="12"/>
  <c r="AS59" i="12"/>
  <c r="AR59" i="12"/>
  <c r="AQ59" i="12"/>
  <c r="AP59" i="12"/>
  <c r="AO59" i="12"/>
  <c r="AN59" i="12"/>
  <c r="AM59" i="12"/>
  <c r="AL59" i="12"/>
  <c r="AS51" i="12"/>
  <c r="AR51" i="12"/>
  <c r="AQ51" i="12"/>
  <c r="AP51" i="12"/>
  <c r="AO51" i="12"/>
  <c r="AN51" i="12"/>
  <c r="AM51" i="12"/>
  <c r="AL51" i="12"/>
  <c r="AT51" i="12"/>
  <c r="AT43" i="12"/>
  <c r="AS43" i="12"/>
  <c r="AR43" i="12"/>
  <c r="AQ43" i="12"/>
  <c r="AP43" i="12"/>
  <c r="AO43" i="12"/>
  <c r="AN43" i="12"/>
  <c r="AM43" i="12"/>
  <c r="AL43" i="12"/>
  <c r="AT35" i="12"/>
  <c r="AS35" i="12"/>
  <c r="AR35" i="12"/>
  <c r="AQ35" i="12"/>
  <c r="AP35" i="12"/>
  <c r="AO35" i="12"/>
  <c r="AN35" i="12"/>
  <c r="AM35" i="12"/>
  <c r="AL35" i="12"/>
  <c r="BK21" i="12"/>
  <c r="BJ21" i="12"/>
  <c r="BI21" i="12"/>
  <c r="BH21" i="12"/>
  <c r="BG21" i="12"/>
  <c r="BF21" i="12"/>
  <c r="BE21" i="12"/>
  <c r="BD21" i="12"/>
  <c r="BC21" i="12"/>
  <c r="AS112" i="12"/>
  <c r="AR112" i="12"/>
  <c r="AQ112" i="12"/>
  <c r="AP112" i="12"/>
  <c r="AO112" i="12"/>
  <c r="AN112" i="12"/>
  <c r="AM112" i="12"/>
  <c r="AL112" i="12"/>
  <c r="AT112" i="12"/>
  <c r="AA249" i="6"/>
  <c r="AZ798" i="13"/>
  <c r="AX798" i="13"/>
  <c r="AA279" i="6"/>
  <c r="AE121" i="14"/>
  <c r="AD121" i="14"/>
  <c r="AA266" i="6"/>
  <c r="AA264" i="6"/>
  <c r="J19" i="14"/>
  <c r="AA253" i="6"/>
  <c r="AZ669" i="13"/>
  <c r="AX669" i="13"/>
  <c r="AZ677" i="13"/>
  <c r="AX677" i="13"/>
  <c r="AZ397" i="13"/>
  <c r="AX397" i="13"/>
  <c r="AZ30" i="14"/>
  <c r="AX30" i="14"/>
  <c r="AZ61" i="14"/>
  <c r="AX61" i="14"/>
  <c r="AH74" i="14"/>
  <c r="AZ66" i="18"/>
  <c r="AX66" i="18" s="1"/>
  <c r="AZ428" i="13"/>
  <c r="AX428" i="13"/>
  <c r="R184" i="10"/>
  <c r="T184" i="10" s="1"/>
  <c r="U184" i="10"/>
  <c r="AC184" i="10"/>
  <c r="R201" i="10"/>
  <c r="T201" i="10" s="1"/>
  <c r="U201" i="10"/>
  <c r="AC201" i="10"/>
  <c r="R103" i="10"/>
  <c r="T103" i="10" s="1"/>
  <c r="AC103" i="10"/>
  <c r="U103" i="10"/>
  <c r="AC39" i="10"/>
  <c r="U128" i="10"/>
  <c r="AH102" i="14"/>
  <c r="AZ483" i="13"/>
  <c r="AX483" i="13"/>
  <c r="AZ353" i="13"/>
  <c r="AX353" i="13"/>
  <c r="AZ74" i="13"/>
  <c r="AX74" i="13"/>
  <c r="U211" i="10"/>
  <c r="AC140" i="10"/>
  <c r="AH72" i="14"/>
  <c r="AA212" i="6"/>
  <c r="AA305" i="6"/>
  <c r="AZ713" i="13"/>
  <c r="AX713" i="13"/>
  <c r="AZ720" i="13"/>
  <c r="AX720" i="13"/>
  <c r="AZ404" i="13"/>
  <c r="AX404" i="13"/>
  <c r="AZ329" i="13"/>
  <c r="AX329" i="13"/>
  <c r="AZ179" i="13"/>
  <c r="AX179" i="13"/>
  <c r="AZ170" i="13"/>
  <c r="AX170" i="13"/>
  <c r="AC155" i="10"/>
  <c r="AH89" i="14"/>
  <c r="AZ70" i="14"/>
  <c r="AX70" i="14"/>
  <c r="AZ841" i="13"/>
  <c r="AX841" i="13"/>
  <c r="AZ811" i="13"/>
  <c r="AX811" i="13"/>
  <c r="AZ541" i="13"/>
  <c r="AX541" i="13"/>
  <c r="AC196" i="10"/>
  <c r="U180" i="10"/>
  <c r="U161" i="10"/>
  <c r="U102" i="10"/>
  <c r="U68" i="10"/>
  <c r="AA45" i="10"/>
  <c r="AE45" i="10"/>
  <c r="AB45" i="10"/>
  <c r="W45" i="10"/>
  <c r="AZ42" i="13"/>
  <c r="AX42" i="13"/>
  <c r="AC120" i="10"/>
  <c r="AH64" i="14"/>
  <c r="AH56" i="14"/>
  <c r="AZ433" i="13"/>
  <c r="AX433" i="13"/>
  <c r="AZ328" i="13"/>
  <c r="AX328" i="13"/>
  <c r="AZ178" i="13"/>
  <c r="AX178" i="13"/>
  <c r="AZ53" i="14"/>
  <c r="AX53" i="14"/>
  <c r="AZ59" i="14"/>
  <c r="AX59" i="14"/>
  <c r="AZ565" i="13"/>
  <c r="AX565" i="13"/>
  <c r="AC118" i="10"/>
  <c r="AA236" i="6"/>
  <c r="AZ753" i="13"/>
  <c r="AX753" i="13"/>
  <c r="AZ781" i="13"/>
  <c r="AX781" i="13"/>
  <c r="AZ616" i="13"/>
  <c r="AX616" i="13"/>
  <c r="AZ273" i="13"/>
  <c r="AX273" i="13"/>
  <c r="AZ154" i="13"/>
  <c r="AX154" i="13"/>
  <c r="AB146" i="10"/>
  <c r="Y146" i="10"/>
  <c r="AB82" i="10"/>
  <c r="W82" i="10"/>
  <c r="AA82" i="10"/>
  <c r="AE82" i="10"/>
  <c r="AH99" i="14"/>
  <c r="AZ763" i="13"/>
  <c r="AX763" i="13"/>
  <c r="AZ393" i="13"/>
  <c r="AX393" i="13"/>
  <c r="AC166" i="10"/>
  <c r="AH134" i="13"/>
  <c r="AZ82" i="13"/>
  <c r="AX82" i="13"/>
  <c r="AZ833" i="13"/>
  <c r="AX833" i="13"/>
  <c r="AZ779" i="13"/>
  <c r="AX779" i="13"/>
  <c r="AZ683" i="13"/>
  <c r="AX683" i="13"/>
  <c r="AZ583" i="13"/>
  <c r="AX583" i="13"/>
  <c r="AZ550" i="13"/>
  <c r="AX550" i="13"/>
  <c r="AZ352" i="13"/>
  <c r="AX352" i="13"/>
  <c r="AZ284" i="13"/>
  <c r="AX284" i="13"/>
  <c r="AZ286" i="13"/>
  <c r="AX286" i="13"/>
  <c r="AZ131" i="13"/>
  <c r="AX131" i="13"/>
  <c r="AZ203" i="13"/>
  <c r="AX203" i="13"/>
  <c r="AZ207" i="13"/>
  <c r="AX207" i="13"/>
  <c r="AH177" i="13"/>
  <c r="AZ308" i="13"/>
  <c r="AX308" i="13"/>
  <c r="AZ334" i="13"/>
  <c r="AX334" i="13"/>
  <c r="AZ259" i="13"/>
  <c r="AX259" i="13"/>
  <c r="AZ153" i="13"/>
  <c r="AX153" i="13"/>
  <c r="AZ172" i="13"/>
  <c r="AX172" i="13"/>
  <c r="AZ115" i="13"/>
  <c r="AX115" i="13"/>
  <c r="AZ70" i="13"/>
  <c r="AX70" i="13"/>
  <c r="AZ807" i="13"/>
  <c r="AX807" i="13"/>
  <c r="AZ686" i="13"/>
  <c r="AX686" i="13"/>
  <c r="AZ619" i="13"/>
  <c r="AX619" i="13"/>
  <c r="AZ575" i="13"/>
  <c r="AX575" i="13"/>
  <c r="AZ443" i="13"/>
  <c r="AX443" i="13"/>
  <c r="AZ430" i="13"/>
  <c r="AX430" i="13"/>
  <c r="AZ355" i="13"/>
  <c r="AX355" i="13"/>
  <c r="AZ193" i="13"/>
  <c r="AX193" i="13"/>
  <c r="AZ217" i="13"/>
  <c r="AX217" i="13"/>
  <c r="AH57" i="13"/>
  <c r="AB43" i="13"/>
  <c r="Y43" i="13"/>
  <c r="AD43" i="13"/>
  <c r="AZ194" i="13"/>
  <c r="AX194" i="13"/>
  <c r="AH146" i="13"/>
  <c r="AZ768" i="13"/>
  <c r="AX768" i="13"/>
  <c r="AZ588" i="13"/>
  <c r="AX588" i="13"/>
  <c r="AZ447" i="13"/>
  <c r="AX447" i="13"/>
  <c r="AZ336" i="13"/>
  <c r="AX336" i="13"/>
  <c r="AZ275" i="13"/>
  <c r="AX275" i="13"/>
  <c r="AZ347" i="13"/>
  <c r="AX347" i="13"/>
  <c r="AZ211" i="13"/>
  <c r="AX211" i="13"/>
  <c r="AZ167" i="13"/>
  <c r="AX167" i="13"/>
  <c r="AZ139" i="13"/>
  <c r="AX139" i="13"/>
  <c r="AZ10" i="13"/>
  <c r="AX10" i="13"/>
  <c r="AA303" i="6"/>
  <c r="I19" i="14"/>
  <c r="I14" i="14"/>
  <c r="AA228" i="6"/>
  <c r="AZ830" i="13"/>
  <c r="AX830" i="13"/>
  <c r="AA224" i="6"/>
  <c r="AZ615" i="13"/>
  <c r="AX615" i="13"/>
  <c r="AT101" i="12"/>
  <c r="AS101" i="12"/>
  <c r="AR101" i="12"/>
  <c r="AQ101" i="12"/>
  <c r="AP101" i="12"/>
  <c r="AO101" i="12"/>
  <c r="AN101" i="12"/>
  <c r="AM101" i="12"/>
  <c r="AL101" i="12"/>
  <c r="AT129" i="12"/>
  <c r="AS129" i="12"/>
  <c r="AR129" i="12"/>
  <c r="AQ129" i="12"/>
  <c r="AP129" i="12"/>
  <c r="AO129" i="12"/>
  <c r="AN129" i="12"/>
  <c r="AM129" i="12"/>
  <c r="AL129" i="12"/>
  <c r="AT144" i="12"/>
  <c r="AS144" i="12"/>
  <c r="AR144" i="12"/>
  <c r="AQ144" i="12"/>
  <c r="AP144" i="12"/>
  <c r="AO144" i="12"/>
  <c r="AN144" i="12"/>
  <c r="AM144" i="12"/>
  <c r="AL144" i="12"/>
  <c r="AS75" i="12"/>
  <c r="AR75" i="12"/>
  <c r="AQ75" i="12"/>
  <c r="AP75" i="12"/>
  <c r="AO75" i="12"/>
  <c r="AN75" i="12"/>
  <c r="AM75" i="12"/>
  <c r="AL75" i="12"/>
  <c r="AT75" i="12"/>
  <c r="BK61" i="12"/>
  <c r="BJ61" i="12"/>
  <c r="BI61" i="12"/>
  <c r="BH61" i="12"/>
  <c r="BG61" i="12"/>
  <c r="BF61" i="12"/>
  <c r="BE61" i="12"/>
  <c r="BD61" i="12"/>
  <c r="BC61" i="12"/>
  <c r="BJ53" i="12"/>
  <c r="BI53" i="12"/>
  <c r="BH53" i="12"/>
  <c r="BG53" i="12"/>
  <c r="BF53" i="12"/>
  <c r="BE53" i="12"/>
  <c r="BD53" i="12"/>
  <c r="BC53" i="12"/>
  <c r="BK53" i="12"/>
  <c r="AS135" i="12"/>
  <c r="AR135" i="12"/>
  <c r="AQ135" i="12"/>
  <c r="AP135" i="12"/>
  <c r="AO135" i="12"/>
  <c r="AN135" i="12"/>
  <c r="AM135" i="12"/>
  <c r="AL135" i="12"/>
  <c r="AT135" i="12"/>
  <c r="AT94" i="12"/>
  <c r="AS94" i="12"/>
  <c r="AR94" i="12"/>
  <c r="AQ94" i="12"/>
  <c r="AP94" i="12"/>
  <c r="AO94" i="12"/>
  <c r="AN94" i="12"/>
  <c r="AM94" i="12"/>
  <c r="AL94" i="12"/>
  <c r="BK45" i="12"/>
  <c r="BJ45" i="12"/>
  <c r="BI45" i="12"/>
  <c r="BH45" i="12"/>
  <c r="BG45" i="12"/>
  <c r="BF45" i="12"/>
  <c r="BE45" i="12"/>
  <c r="BD45" i="12"/>
  <c r="BC45" i="12"/>
  <c r="BJ37" i="12"/>
  <c r="BI37" i="12"/>
  <c r="BH37" i="12"/>
  <c r="BG37" i="12"/>
  <c r="BF37" i="12"/>
  <c r="BE37" i="12"/>
  <c r="BD37" i="12"/>
  <c r="BC37" i="12"/>
  <c r="BK37" i="12"/>
  <c r="BK29" i="12"/>
  <c r="BJ29" i="12"/>
  <c r="BI29" i="12"/>
  <c r="BH29" i="12"/>
  <c r="BG29" i="12"/>
  <c r="BF29" i="12"/>
  <c r="BE29" i="12"/>
  <c r="BD29" i="12"/>
  <c r="BC29" i="12"/>
  <c r="AS150" i="12"/>
  <c r="AR150" i="12"/>
  <c r="AQ150" i="12"/>
  <c r="AP150" i="12"/>
  <c r="AO150" i="12"/>
  <c r="AN150" i="12"/>
  <c r="AM150" i="12"/>
  <c r="AL150" i="12"/>
  <c r="AT150" i="12"/>
  <c r="AS157" i="12"/>
  <c r="AT157" i="12"/>
  <c r="AR157" i="12"/>
  <c r="AQ157" i="12"/>
  <c r="AP157" i="12"/>
  <c r="AO157" i="12"/>
  <c r="AN157" i="12"/>
  <c r="AM157" i="12"/>
  <c r="AL157" i="12"/>
  <c r="BJ48" i="12"/>
  <c r="BI48" i="12"/>
  <c r="BH48" i="12"/>
  <c r="BG48" i="12"/>
  <c r="BF48" i="12"/>
  <c r="BE48" i="12"/>
  <c r="BD48" i="12"/>
  <c r="BC48" i="12"/>
  <c r="BK48" i="12"/>
  <c r="AT86" i="12"/>
  <c r="AS86" i="12"/>
  <c r="AR86" i="12"/>
  <c r="AQ86" i="12"/>
  <c r="AP86" i="12"/>
  <c r="AO86" i="12"/>
  <c r="AN86" i="12"/>
  <c r="AM86" i="12"/>
  <c r="AL86" i="12"/>
  <c r="AS163" i="12"/>
  <c r="AR163" i="12"/>
  <c r="AQ163" i="12"/>
  <c r="AP163" i="12"/>
  <c r="AO163" i="12"/>
  <c r="AN163" i="12"/>
  <c r="AM163" i="12"/>
  <c r="AL163" i="12"/>
  <c r="AT163" i="12"/>
  <c r="AT84" i="12"/>
  <c r="AS84" i="12"/>
  <c r="AR84" i="12"/>
  <c r="AQ84" i="12"/>
  <c r="AP84" i="12"/>
  <c r="AO84" i="12"/>
  <c r="AN84" i="12"/>
  <c r="AM84" i="12"/>
  <c r="AL84" i="12"/>
  <c r="AS110" i="12"/>
  <c r="AR110" i="12"/>
  <c r="AQ110" i="12"/>
  <c r="AP110" i="12"/>
  <c r="AO110" i="12"/>
  <c r="AN110" i="12"/>
  <c r="AM110" i="12"/>
  <c r="AL110" i="12"/>
  <c r="AT110" i="12"/>
  <c r="AT93" i="12"/>
  <c r="AS93" i="12"/>
  <c r="AR93" i="12"/>
  <c r="AQ93" i="12"/>
  <c r="AP93" i="12"/>
  <c r="AO93" i="12"/>
  <c r="AN93" i="12"/>
  <c r="AM93" i="12"/>
  <c r="AL93" i="12"/>
  <c r="AS58" i="12"/>
  <c r="AR58" i="12"/>
  <c r="AQ58" i="12"/>
  <c r="AP58" i="12"/>
  <c r="AO58" i="12"/>
  <c r="AN58" i="12"/>
  <c r="AM58" i="12"/>
  <c r="AL58" i="12"/>
  <c r="AT58" i="12"/>
  <c r="AT50" i="12"/>
  <c r="AS50" i="12"/>
  <c r="AR50" i="12"/>
  <c r="AQ50" i="12"/>
  <c r="AP50" i="12"/>
  <c r="AO50" i="12"/>
  <c r="AN50" i="12"/>
  <c r="AM50" i="12"/>
  <c r="AL50" i="12"/>
  <c r="AT42" i="12"/>
  <c r="AS42" i="12"/>
  <c r="AR42" i="12"/>
  <c r="AQ42" i="12"/>
  <c r="AP42" i="12"/>
  <c r="AO42" i="12"/>
  <c r="AN42" i="12"/>
  <c r="AM42" i="12"/>
  <c r="AL42" i="12"/>
  <c r="AT34" i="12"/>
  <c r="AS34" i="12"/>
  <c r="AR34" i="12"/>
  <c r="AQ34" i="12"/>
  <c r="AP34" i="12"/>
  <c r="AO34" i="12"/>
  <c r="AN34" i="12"/>
  <c r="AM34" i="12"/>
  <c r="AL34" i="12"/>
  <c r="BJ20" i="12"/>
  <c r="BI20" i="12"/>
  <c r="BH20" i="12"/>
  <c r="BG20" i="12"/>
  <c r="BF20" i="12"/>
  <c r="BE20" i="12"/>
  <c r="BD20" i="12"/>
  <c r="BC20" i="12"/>
  <c r="BK20" i="12"/>
  <c r="AT104" i="12"/>
  <c r="AS104" i="12"/>
  <c r="AR104" i="12"/>
  <c r="AQ104" i="12"/>
  <c r="AP104" i="12"/>
  <c r="AO104" i="12"/>
  <c r="AN104" i="12"/>
  <c r="AM104" i="12"/>
  <c r="AL104" i="12"/>
  <c r="AA254" i="6"/>
  <c r="AZ782" i="13"/>
  <c r="AX782" i="13"/>
  <c r="AZ805" i="13"/>
  <c r="AX805" i="13"/>
  <c r="AZ365" i="13"/>
  <c r="AX365" i="13"/>
  <c r="AZ126" i="14"/>
  <c r="AX126" i="14"/>
  <c r="AE109" i="14"/>
  <c r="AD109" i="14"/>
  <c r="AB44" i="14"/>
  <c r="AA263" i="6"/>
  <c r="AA311" i="6"/>
  <c r="AA288" i="6"/>
  <c r="BE15" i="6"/>
  <c r="BE25" i="6"/>
  <c r="BE9" i="6"/>
  <c r="BE16" i="6"/>
  <c r="BE17" i="6"/>
  <c r="BE23" i="6"/>
  <c r="BE18" i="6"/>
  <c r="AN21" i="6"/>
  <c r="BE24" i="6"/>
  <c r="BE29" i="6"/>
  <c r="BE13" i="6"/>
  <c r="BE20" i="6"/>
  <c r="BE22" i="6"/>
  <c r="AN31" i="6"/>
  <c r="BE34" i="6"/>
  <c r="BE38" i="6"/>
  <c r="BE45" i="6"/>
  <c r="AN48" i="6"/>
  <c r="AN51" i="6"/>
  <c r="BE58" i="6"/>
  <c r="AN59" i="6"/>
  <c r="BE66" i="6"/>
  <c r="AN67" i="6"/>
  <c r="BE73" i="6"/>
  <c r="AN79" i="6"/>
  <c r="BE86" i="6"/>
  <c r="AN87" i="6"/>
  <c r="AN34" i="6"/>
  <c r="AN38" i="6"/>
  <c r="BE41" i="6"/>
  <c r="AN45" i="6"/>
  <c r="BE57" i="6"/>
  <c r="AN58" i="6"/>
  <c r="BE65" i="6"/>
  <c r="AN66" i="6"/>
  <c r="BE72" i="6"/>
  <c r="AN73" i="6"/>
  <c r="BE78" i="6"/>
  <c r="BE85" i="6"/>
  <c r="AN86" i="6"/>
  <c r="BE93" i="6"/>
  <c r="AN94" i="6"/>
  <c r="BE8" i="6"/>
  <c r="BE14" i="6"/>
  <c r="BE33" i="6"/>
  <c r="BE37" i="6"/>
  <c r="AN41" i="6"/>
  <c r="BE44" i="6"/>
  <c r="BE47" i="6"/>
  <c r="BE50" i="6"/>
  <c r="BE56" i="6"/>
  <c r="AN57" i="6"/>
  <c r="BE64" i="6"/>
  <c r="AN65" i="6"/>
  <c r="AN72" i="6"/>
  <c r="BE11" i="6"/>
  <c r="BE26" i="6"/>
  <c r="BE28" i="6"/>
  <c r="AN33" i="6"/>
  <c r="AN37" i="6"/>
  <c r="BE40" i="6"/>
  <c r="AN44" i="6"/>
  <c r="AN47" i="6"/>
  <c r="AN50" i="6"/>
  <c r="BE55" i="6"/>
  <c r="AN56" i="6"/>
  <c r="BE63" i="6"/>
  <c r="AN64" i="6"/>
  <c r="BE71" i="6"/>
  <c r="AN77" i="6"/>
  <c r="BE83" i="6"/>
  <c r="AN84" i="6"/>
  <c r="BE32" i="6"/>
  <c r="BE36" i="6"/>
  <c r="AN40" i="6"/>
  <c r="BE43" i="6"/>
  <c r="BE54" i="6"/>
  <c r="AN55" i="6"/>
  <c r="BE62" i="6"/>
  <c r="AN63" i="6"/>
  <c r="BE70" i="6"/>
  <c r="AN71" i="6"/>
  <c r="BE76" i="6"/>
  <c r="BE82" i="6"/>
  <c r="AN83" i="6"/>
  <c r="BE90" i="6"/>
  <c r="AN91" i="6"/>
  <c r="AN32" i="6"/>
  <c r="AN36" i="6"/>
  <c r="AN43" i="6"/>
  <c r="BE46" i="6"/>
  <c r="BE49" i="6"/>
  <c r="BE53" i="6"/>
  <c r="AN54" i="6"/>
  <c r="BE61" i="6"/>
  <c r="AN62" i="6"/>
  <c r="BE69" i="6"/>
  <c r="AN70" i="6"/>
  <c r="BE75" i="6"/>
  <c r="AN76" i="6"/>
  <c r="BE81" i="6"/>
  <c r="AN82" i="6"/>
  <c r="BE89" i="6"/>
  <c r="AN90" i="6"/>
  <c r="BE21" i="6"/>
  <c r="BE27" i="6"/>
  <c r="BE30" i="6"/>
  <c r="BE31" i="6"/>
  <c r="BE35" i="6"/>
  <c r="BE39" i="6"/>
  <c r="BE42" i="6"/>
  <c r="AN46" i="6"/>
  <c r="AN49" i="6"/>
  <c r="BE52" i="6"/>
  <c r="AN53" i="6"/>
  <c r="BE60" i="6"/>
  <c r="AN61" i="6"/>
  <c r="BE68" i="6"/>
  <c r="AN69" i="6"/>
  <c r="BE74" i="6"/>
  <c r="AN75" i="6"/>
  <c r="BE19" i="6"/>
  <c r="AN35" i="6"/>
  <c r="AN39" i="6"/>
  <c r="AN42" i="6"/>
  <c r="BE48" i="6"/>
  <c r="BE51" i="6"/>
  <c r="AN52" i="6"/>
  <c r="BE59" i="6"/>
  <c r="AN60" i="6"/>
  <c r="BE67" i="6"/>
  <c r="AN68" i="6"/>
  <c r="AN74" i="6"/>
  <c r="BE79" i="6"/>
  <c r="AN80" i="6"/>
  <c r="AN88" i="6"/>
  <c r="BE88" i="6"/>
  <c r="AN97" i="6"/>
  <c r="AN85" i="6"/>
  <c r="BE87" i="6"/>
  <c r="BE92" i="6"/>
  <c r="AN100" i="6"/>
  <c r="AN78" i="6"/>
  <c r="AN93" i="6"/>
  <c r="BE95" i="6"/>
  <c r="BE80" i="6"/>
  <c r="BE94" i="6"/>
  <c r="AN98" i="6"/>
  <c r="BE77" i="6"/>
  <c r="AN81" i="6"/>
  <c r="AN101" i="6"/>
  <c r="AN89" i="6"/>
  <c r="AN96" i="6"/>
  <c r="BE84" i="6"/>
  <c r="AN99" i="6"/>
  <c r="BE91" i="6"/>
  <c r="AN92" i="6"/>
  <c r="AN95" i="6"/>
  <c r="BE5" i="6"/>
  <c r="BE4" i="6"/>
  <c r="BE7" i="6"/>
  <c r="BE3" i="6"/>
  <c r="BE2" i="6"/>
  <c r="BE10" i="6"/>
  <c r="BE12" i="6"/>
  <c r="BE6" i="6"/>
  <c r="BK13" i="12"/>
  <c r="BI13" i="12"/>
  <c r="BH13" i="12"/>
  <c r="BG13" i="12"/>
  <c r="BF13" i="12"/>
  <c r="BE13" i="12"/>
  <c r="BD13" i="12"/>
  <c r="BC13" i="12"/>
  <c r="BJ13" i="12"/>
  <c r="AA246" i="6"/>
  <c r="AZ41" i="14"/>
  <c r="AX41" i="14"/>
  <c r="AH108" i="14"/>
  <c r="AZ817" i="13"/>
  <c r="AX817" i="13"/>
  <c r="AZ664" i="13"/>
  <c r="AX664" i="13"/>
  <c r="AZ241" i="13"/>
  <c r="AX241" i="13"/>
  <c r="AC214" i="10"/>
  <c r="R146" i="10"/>
  <c r="T146" i="10" s="1"/>
  <c r="AC41" i="10"/>
  <c r="AZ46" i="14"/>
  <c r="AX46" i="14"/>
  <c r="AA314" i="6"/>
  <c r="AZ718" i="13"/>
  <c r="AX718" i="13"/>
  <c r="AZ851" i="13"/>
  <c r="AX851" i="13"/>
  <c r="AZ703" i="13"/>
  <c r="AX703" i="13"/>
  <c r="AZ548" i="13"/>
  <c r="AX548" i="13"/>
  <c r="U133" i="10"/>
  <c r="AH77" i="14"/>
  <c r="AA292" i="6"/>
  <c r="AZ852" i="13"/>
  <c r="AX852" i="13"/>
  <c r="AZ610" i="13"/>
  <c r="AX610" i="13"/>
  <c r="AZ513" i="13"/>
  <c r="AX513" i="13"/>
  <c r="U110" i="10"/>
  <c r="AZ39" i="14"/>
  <c r="AX39" i="14"/>
  <c r="AH104" i="14"/>
  <c r="AZ62" i="14"/>
  <c r="AX62" i="14"/>
  <c r="AA219" i="6"/>
  <c r="AZ671" i="13"/>
  <c r="AX671" i="13"/>
  <c r="AZ282" i="13"/>
  <c r="AX282" i="13"/>
  <c r="AZ127" i="13"/>
  <c r="AX127" i="13"/>
  <c r="U130" i="10"/>
  <c r="AZ44" i="14"/>
  <c r="AX44" i="14"/>
  <c r="AZ710" i="13"/>
  <c r="AX710" i="13"/>
  <c r="U192" i="10"/>
  <c r="AH34" i="14"/>
  <c r="AA215" i="6"/>
  <c r="AZ769" i="13"/>
  <c r="AX769" i="13"/>
  <c r="AZ825" i="13"/>
  <c r="AX825" i="13"/>
  <c r="AZ599" i="13"/>
  <c r="AX599" i="13"/>
  <c r="AZ296" i="13"/>
  <c r="AX296" i="13"/>
  <c r="AZ52" i="13"/>
  <c r="AX52" i="13"/>
  <c r="U179" i="10"/>
  <c r="AH88" i="14"/>
  <c r="AZ43" i="14"/>
  <c r="AX43" i="14"/>
  <c r="AZ127" i="18"/>
  <c r="AX127" i="18" s="1"/>
  <c r="AZ148" i="13"/>
  <c r="AX148" i="13"/>
  <c r="AC203" i="10"/>
  <c r="Y86" i="10"/>
  <c r="AB178" i="10"/>
  <c r="AA178" i="10"/>
  <c r="AE178" i="10"/>
  <c r="Y178" i="10"/>
  <c r="AB213" i="10"/>
  <c r="Y213" i="10"/>
  <c r="AA104" i="10"/>
  <c r="AE104" i="10"/>
  <c r="AB104" i="10"/>
  <c r="X104" i="10"/>
  <c r="AB101" i="10"/>
  <c r="Y101" i="10"/>
  <c r="AA101" i="10"/>
  <c r="AE101" i="10"/>
  <c r="AA115" i="10"/>
  <c r="AE115" i="10"/>
  <c r="AB115" i="10"/>
  <c r="Y115" i="10"/>
  <c r="AA100" i="10"/>
  <c r="AE100" i="10"/>
  <c r="AB100" i="10"/>
  <c r="Y100" i="10"/>
  <c r="AB49" i="10"/>
  <c r="AA49" i="10"/>
  <c r="AE49" i="10"/>
  <c r="AZ69" i="14"/>
  <c r="AX69" i="14"/>
  <c r="AZ54" i="14"/>
  <c r="AX54" i="14"/>
  <c r="AA218" i="6"/>
  <c r="AA297" i="6"/>
  <c r="AZ777" i="13"/>
  <c r="AX777" i="13"/>
  <c r="AZ624" i="13"/>
  <c r="AX624" i="13"/>
  <c r="AZ577" i="13"/>
  <c r="AX577" i="13"/>
  <c r="AZ521" i="13"/>
  <c r="AX521" i="13"/>
  <c r="AZ177" i="13"/>
  <c r="AX177" i="13"/>
  <c r="AZ847" i="13"/>
  <c r="AX847" i="13"/>
  <c r="AZ654" i="13"/>
  <c r="AX654" i="13"/>
  <c r="AZ591" i="13"/>
  <c r="AX591" i="13"/>
  <c r="AZ507" i="13"/>
  <c r="AX507" i="13"/>
  <c r="AZ487" i="13"/>
  <c r="AX487" i="13"/>
  <c r="AZ255" i="13"/>
  <c r="AX255" i="13"/>
  <c r="AZ299" i="13"/>
  <c r="AX299" i="13"/>
  <c r="AH104" i="13"/>
  <c r="AH110" i="13"/>
  <c r="AZ9" i="13"/>
  <c r="AX9" i="13"/>
  <c r="AZ747" i="13"/>
  <c r="AX747" i="13"/>
  <c r="AZ303" i="13"/>
  <c r="AX303" i="13"/>
  <c r="AZ340" i="13"/>
  <c r="AX340" i="13"/>
  <c r="AZ342" i="13"/>
  <c r="AX342" i="13"/>
  <c r="AH154" i="13"/>
  <c r="AZ120" i="13"/>
  <c r="AX120" i="13"/>
  <c r="AZ39" i="13"/>
  <c r="AX39" i="13"/>
  <c r="AH36" i="13"/>
  <c r="AA302" i="6"/>
  <c r="AZ680" i="13"/>
  <c r="AX680" i="13"/>
  <c r="AZ461" i="13"/>
  <c r="AX461" i="13"/>
  <c r="AZ412" i="13"/>
  <c r="AX412" i="13"/>
  <c r="AZ208" i="13"/>
  <c r="AX208" i="13"/>
  <c r="AZ249" i="13"/>
  <c r="AX249" i="13"/>
  <c r="AH128" i="13"/>
  <c r="AZ212" i="13"/>
  <c r="AX212" i="13"/>
  <c r="AZ43" i="13"/>
  <c r="AX43" i="13"/>
  <c r="AA300" i="6"/>
  <c r="AZ809" i="13"/>
  <c r="AX809" i="13"/>
  <c r="AZ736" i="13"/>
  <c r="AX736" i="13"/>
  <c r="AZ646" i="13"/>
  <c r="AX646" i="13"/>
  <c r="AZ603" i="13"/>
  <c r="AX603" i="13"/>
  <c r="AZ468" i="13"/>
  <c r="AX468" i="13"/>
  <c r="AZ494" i="13"/>
  <c r="AX494" i="13"/>
  <c r="AZ534" i="13"/>
  <c r="AX534" i="13"/>
  <c r="AZ345" i="13"/>
  <c r="AX345" i="13"/>
  <c r="AZ264" i="13"/>
  <c r="AX264" i="13"/>
  <c r="AZ276" i="13"/>
  <c r="AX276" i="13"/>
  <c r="AZ201" i="13"/>
  <c r="AX201" i="13"/>
  <c r="AZ104" i="13"/>
  <c r="AX104" i="13"/>
  <c r="AZ53" i="13"/>
  <c r="AX53" i="13"/>
  <c r="AZ612" i="13"/>
  <c r="AX612" i="13"/>
  <c r="AZ622" i="13"/>
  <c r="AX622" i="13"/>
  <c r="AZ604" i="13"/>
  <c r="AX604" i="13"/>
  <c r="AZ471" i="13"/>
  <c r="AX471" i="13"/>
  <c r="AH142" i="13"/>
  <c r="AZ100" i="13"/>
  <c r="AX100" i="13"/>
  <c r="AZ71" i="13"/>
  <c r="AX71" i="13"/>
  <c r="AZ41" i="13"/>
  <c r="AX41" i="13"/>
  <c r="AZ16" i="13"/>
  <c r="AX16" i="13"/>
  <c r="AZ751" i="13"/>
  <c r="AX751" i="13"/>
  <c r="AZ563" i="13"/>
  <c r="AX563" i="13"/>
  <c r="AZ566" i="13"/>
  <c r="AX566" i="13"/>
  <c r="AZ524" i="13"/>
  <c r="AX524" i="13"/>
  <c r="AZ319" i="13"/>
  <c r="AX319" i="13"/>
  <c r="AZ232" i="13"/>
  <c r="AX232" i="13"/>
  <c r="AZ271" i="13"/>
  <c r="AX271" i="13"/>
  <c r="AZ146" i="13"/>
  <c r="AX146" i="13"/>
  <c r="AZ83" i="13"/>
  <c r="AX83" i="13"/>
  <c r="AZ791" i="13"/>
  <c r="AX791" i="13"/>
  <c r="AZ635" i="13"/>
  <c r="AX635" i="13"/>
  <c r="AZ702" i="13"/>
  <c r="AX702" i="13"/>
  <c r="AZ595" i="13"/>
  <c r="AX595" i="13"/>
  <c r="AZ515" i="13"/>
  <c r="AX515" i="13"/>
  <c r="AZ382" i="13"/>
  <c r="AX382" i="13"/>
  <c r="AZ368" i="13"/>
  <c r="AX368" i="13"/>
  <c r="AZ350" i="13"/>
  <c r="AX350" i="13"/>
  <c r="AZ106" i="13"/>
  <c r="AX106" i="13"/>
  <c r="AZ508" i="13"/>
  <c r="AX508" i="13"/>
  <c r="AZ555" i="13"/>
  <c r="AX555" i="13"/>
  <c r="AZ78" i="13"/>
  <c r="AX78" i="13"/>
  <c r="AZ34" i="13"/>
  <c r="AX34" i="13"/>
  <c r="AS167" i="12"/>
  <c r="AR167" i="12"/>
  <c r="AQ167" i="12"/>
  <c r="AP167" i="12"/>
  <c r="AO167" i="12"/>
  <c r="AN167" i="12"/>
  <c r="AM167" i="12"/>
  <c r="AL167" i="12"/>
  <c r="AT167" i="12"/>
  <c r="AT82" i="12"/>
  <c r="AS82" i="12"/>
  <c r="AR82" i="12"/>
  <c r="AQ82" i="12"/>
  <c r="AP82" i="12"/>
  <c r="AO82" i="12"/>
  <c r="AN82" i="12"/>
  <c r="AM82" i="12"/>
  <c r="AL82" i="12"/>
  <c r="AT124" i="12"/>
  <c r="AS124" i="12"/>
  <c r="AR124" i="12"/>
  <c r="AQ124" i="12"/>
  <c r="AP124" i="12"/>
  <c r="AO124" i="12"/>
  <c r="AN124" i="12"/>
  <c r="AM124" i="12"/>
  <c r="AL124" i="12"/>
  <c r="AT136" i="12"/>
  <c r="AS136" i="12"/>
  <c r="AR136" i="12"/>
  <c r="AQ136" i="12"/>
  <c r="AP136" i="12"/>
  <c r="AO136" i="12"/>
  <c r="AN136" i="12"/>
  <c r="AM136" i="12"/>
  <c r="AL136" i="12"/>
  <c r="AS73" i="12"/>
  <c r="AR73" i="12"/>
  <c r="AQ73" i="12"/>
  <c r="AP73" i="12"/>
  <c r="AO73" i="12"/>
  <c r="AN73" i="12"/>
  <c r="AM73" i="12"/>
  <c r="AL73" i="12"/>
  <c r="AT73" i="12"/>
  <c r="BK60" i="12"/>
  <c r="BJ60" i="12"/>
  <c r="BI60" i="12"/>
  <c r="BH60" i="12"/>
  <c r="BG60" i="12"/>
  <c r="BF60" i="12"/>
  <c r="BE60" i="12"/>
  <c r="BD60" i="12"/>
  <c r="BC60" i="12"/>
  <c r="BJ52" i="12"/>
  <c r="BI52" i="12"/>
  <c r="BH52" i="12"/>
  <c r="BG52" i="12"/>
  <c r="BF52" i="12"/>
  <c r="BE52" i="12"/>
  <c r="BD52" i="12"/>
  <c r="BC52" i="12"/>
  <c r="BK52" i="12"/>
  <c r="BJ127" i="12"/>
  <c r="BI127" i="12"/>
  <c r="BH127" i="12"/>
  <c r="BG127" i="12"/>
  <c r="BF127" i="12"/>
  <c r="BE127" i="12"/>
  <c r="BD127" i="12"/>
  <c r="BC127" i="12"/>
  <c r="BK127" i="12"/>
  <c r="BJ75" i="12"/>
  <c r="BI75" i="12"/>
  <c r="BH75" i="12"/>
  <c r="BG75" i="12"/>
  <c r="BF75" i="12"/>
  <c r="BE75" i="12"/>
  <c r="BD75" i="12"/>
  <c r="BC75" i="12"/>
  <c r="BK75" i="12"/>
  <c r="BK44" i="12"/>
  <c r="BJ44" i="12"/>
  <c r="BI44" i="12"/>
  <c r="BH44" i="12"/>
  <c r="BG44" i="12"/>
  <c r="BF44" i="12"/>
  <c r="BE44" i="12"/>
  <c r="BD44" i="12"/>
  <c r="BC44" i="12"/>
  <c r="BJ36" i="12"/>
  <c r="BI36" i="12"/>
  <c r="BH36" i="12"/>
  <c r="BG36" i="12"/>
  <c r="BF36" i="12"/>
  <c r="BE36" i="12"/>
  <c r="BD36" i="12"/>
  <c r="BC36" i="12"/>
  <c r="BK36" i="12"/>
  <c r="BK28" i="12"/>
  <c r="BJ28" i="12"/>
  <c r="BI28" i="12"/>
  <c r="BH28" i="12"/>
  <c r="BG28" i="12"/>
  <c r="BF28" i="12"/>
  <c r="BE28" i="12"/>
  <c r="BD28" i="12"/>
  <c r="BC28" i="12"/>
  <c r="AS142" i="12"/>
  <c r="AR142" i="12"/>
  <c r="AQ142" i="12"/>
  <c r="AP142" i="12"/>
  <c r="AO142" i="12"/>
  <c r="AN142" i="12"/>
  <c r="AM142" i="12"/>
  <c r="AL142" i="12"/>
  <c r="AT142" i="12"/>
  <c r="AS149" i="12"/>
  <c r="AT149" i="12"/>
  <c r="AR149" i="12"/>
  <c r="AQ149" i="12"/>
  <c r="AP149" i="12"/>
  <c r="AO149" i="12"/>
  <c r="AN149" i="12"/>
  <c r="AM149" i="12"/>
  <c r="AL149" i="12"/>
  <c r="AT164" i="12"/>
  <c r="AS164" i="12"/>
  <c r="AR164" i="12"/>
  <c r="AQ164" i="12"/>
  <c r="AP164" i="12"/>
  <c r="AO164" i="12"/>
  <c r="AN164" i="12"/>
  <c r="AM164" i="12"/>
  <c r="AL164" i="12"/>
  <c r="AT76" i="12"/>
  <c r="AS76" i="12"/>
  <c r="AR76" i="12"/>
  <c r="AQ76" i="12"/>
  <c r="AP76" i="12"/>
  <c r="AO76" i="12"/>
  <c r="AN76" i="12"/>
  <c r="AM76" i="12"/>
  <c r="AL76" i="12"/>
  <c r="AS155" i="12"/>
  <c r="AR155" i="12"/>
  <c r="AQ155" i="12"/>
  <c r="AP155" i="12"/>
  <c r="AO155" i="12"/>
  <c r="AN155" i="12"/>
  <c r="AM155" i="12"/>
  <c r="AL155" i="12"/>
  <c r="AT155" i="12"/>
  <c r="AS83" i="12"/>
  <c r="AR83" i="12"/>
  <c r="AQ83" i="12"/>
  <c r="AP83" i="12"/>
  <c r="AO83" i="12"/>
  <c r="AN83" i="12"/>
  <c r="AM83" i="12"/>
  <c r="AL83" i="12"/>
  <c r="AT83" i="12"/>
  <c r="AS102" i="12"/>
  <c r="AR102" i="12"/>
  <c r="AQ102" i="12"/>
  <c r="AP102" i="12"/>
  <c r="AO102" i="12"/>
  <c r="AN102" i="12"/>
  <c r="AM102" i="12"/>
  <c r="AL102" i="12"/>
  <c r="AT102" i="12"/>
  <c r="AS85" i="12"/>
  <c r="AR85" i="12"/>
  <c r="AQ85" i="12"/>
  <c r="AP85" i="12"/>
  <c r="AO85" i="12"/>
  <c r="AN85" i="12"/>
  <c r="AM85" i="12"/>
  <c r="AL85" i="12"/>
  <c r="AT85" i="12"/>
  <c r="AS57" i="12"/>
  <c r="AR57" i="12"/>
  <c r="AQ57" i="12"/>
  <c r="AP57" i="12"/>
  <c r="AO57" i="12"/>
  <c r="AN57" i="12"/>
  <c r="AM57" i="12"/>
  <c r="AL57" i="12"/>
  <c r="AT57" i="12"/>
  <c r="AT49" i="12"/>
  <c r="AS49" i="12"/>
  <c r="AR49" i="12"/>
  <c r="AQ49" i="12"/>
  <c r="AP49" i="12"/>
  <c r="AO49" i="12"/>
  <c r="AN49" i="12"/>
  <c r="AM49" i="12"/>
  <c r="AL49" i="12"/>
  <c r="AT41" i="12"/>
  <c r="AS41" i="12"/>
  <c r="AR41" i="12"/>
  <c r="AQ41" i="12"/>
  <c r="AP41" i="12"/>
  <c r="AO41" i="12"/>
  <c r="AN41" i="12"/>
  <c r="AM41" i="12"/>
  <c r="AL41" i="12"/>
  <c r="AT33" i="12"/>
  <c r="AS33" i="12"/>
  <c r="AR33" i="12"/>
  <c r="AQ33" i="12"/>
  <c r="AP33" i="12"/>
  <c r="AO33" i="12"/>
  <c r="AN33" i="12"/>
  <c r="AM33" i="12"/>
  <c r="AL33" i="12"/>
  <c r="BJ17" i="12"/>
  <c r="BI17" i="12"/>
  <c r="BH17" i="12"/>
  <c r="BG17" i="12"/>
  <c r="BF17" i="12"/>
  <c r="BE17" i="12"/>
  <c r="BD17" i="12"/>
  <c r="BC17" i="12"/>
  <c r="BK17" i="12"/>
  <c r="AT97" i="12"/>
  <c r="AS97" i="12"/>
  <c r="AR97" i="12"/>
  <c r="AQ97" i="12"/>
  <c r="AP97" i="12"/>
  <c r="AO97" i="12"/>
  <c r="AN97" i="12"/>
  <c r="AM97" i="12"/>
  <c r="AL97" i="12"/>
  <c r="I19" i="12"/>
  <c r="R154" i="10"/>
  <c r="T154" i="10" s="1"/>
  <c r="AC154" i="10"/>
  <c r="U154" i="10"/>
  <c r="AC91" i="10"/>
  <c r="R53" i="10"/>
  <c r="T53" i="10" s="1"/>
  <c r="AB66" i="14"/>
  <c r="AA66" i="14"/>
  <c r="AC208" i="10"/>
  <c r="U159" i="10"/>
  <c r="AC122" i="10"/>
  <c r="Y209" i="10"/>
  <c r="AA209" i="10"/>
  <c r="AE209" i="10"/>
  <c r="AB209" i="10"/>
  <c r="Y205" i="10"/>
  <c r="AA205" i="10"/>
  <c r="AE205" i="10"/>
  <c r="AB205" i="10"/>
  <c r="AB184" i="10"/>
  <c r="AA184" i="10"/>
  <c r="Y184" i="10"/>
  <c r="Y142" i="10"/>
  <c r="AB142" i="10"/>
  <c r="Y91" i="10"/>
  <c r="AB91" i="10"/>
  <c r="AA91" i="10"/>
  <c r="AE91" i="10"/>
  <c r="AB57" i="10"/>
  <c r="X57" i="10"/>
  <c r="AA57" i="10"/>
  <c r="AE57" i="10"/>
  <c r="AA120" i="14"/>
  <c r="AB120" i="14"/>
  <c r="AA78" i="14"/>
  <c r="AB78" i="14"/>
  <c r="AA42" i="14"/>
  <c r="AB42" i="14"/>
  <c r="Y166" i="10"/>
  <c r="AC136" i="10"/>
  <c r="Y105" i="10"/>
  <c r="Y145" i="13"/>
  <c r="AD145" i="13"/>
  <c r="AB145" i="13"/>
  <c r="Y173" i="13"/>
  <c r="AD173" i="13"/>
  <c r="AB173" i="13"/>
  <c r="AA173" i="13"/>
  <c r="AE173" i="13"/>
  <c r="AA89" i="13"/>
  <c r="AE89" i="13"/>
  <c r="Y89" i="13"/>
  <c r="AD89" i="13"/>
  <c r="AB89" i="13"/>
  <c r="H19" i="12"/>
  <c r="H14" i="12"/>
  <c r="AZ645" i="13"/>
  <c r="AX645" i="13"/>
  <c r="BK32" i="16"/>
  <c r="BJ32" i="16" s="1"/>
  <c r="BI32" i="16" s="1"/>
  <c r="BH32" i="16" s="1"/>
  <c r="BG32" i="16" s="1"/>
  <c r="BF32" i="16" s="1"/>
  <c r="BE32" i="16" s="1"/>
  <c r="BD32" i="16" s="1"/>
  <c r="BC32" i="16" s="1"/>
  <c r="AT162" i="12"/>
  <c r="AS162" i="12"/>
  <c r="AR162" i="12"/>
  <c r="AQ162" i="12"/>
  <c r="AP162" i="12"/>
  <c r="AO162" i="12"/>
  <c r="AN162" i="12"/>
  <c r="AM162" i="12"/>
  <c r="AL162" i="12"/>
  <c r="AT80" i="12"/>
  <c r="AS80" i="12"/>
  <c r="AR80" i="12"/>
  <c r="AQ80" i="12"/>
  <c r="AP80" i="12"/>
  <c r="AO80" i="12"/>
  <c r="AN80" i="12"/>
  <c r="AM80" i="12"/>
  <c r="AL80" i="12"/>
  <c r="AT119" i="12"/>
  <c r="AS119" i="12"/>
  <c r="AR119" i="12"/>
  <c r="AQ119" i="12"/>
  <c r="AP119" i="12"/>
  <c r="AO119" i="12"/>
  <c r="AN119" i="12"/>
  <c r="AM119" i="12"/>
  <c r="AL119" i="12"/>
  <c r="AS128" i="12"/>
  <c r="AR128" i="12"/>
  <c r="AQ128" i="12"/>
  <c r="AP128" i="12"/>
  <c r="AO128" i="12"/>
  <c r="AN128" i="12"/>
  <c r="AM128" i="12"/>
  <c r="AL128" i="12"/>
  <c r="AT128" i="12"/>
  <c r="AT71" i="12"/>
  <c r="AS71" i="12"/>
  <c r="AR71" i="12"/>
  <c r="AQ71" i="12"/>
  <c r="AP71" i="12"/>
  <c r="AO71" i="12"/>
  <c r="AN71" i="12"/>
  <c r="AM71" i="12"/>
  <c r="AL71" i="12"/>
  <c r="BJ59" i="12"/>
  <c r="BI59" i="12"/>
  <c r="BH59" i="12"/>
  <c r="BG59" i="12"/>
  <c r="BF59" i="12"/>
  <c r="BE59" i="12"/>
  <c r="BD59" i="12"/>
  <c r="BC59" i="12"/>
  <c r="BK59" i="12"/>
  <c r="BK51" i="12"/>
  <c r="BJ51" i="12"/>
  <c r="BI51" i="12"/>
  <c r="BH51" i="12"/>
  <c r="BG51" i="12"/>
  <c r="BF51" i="12"/>
  <c r="BE51" i="12"/>
  <c r="BD51" i="12"/>
  <c r="BC51" i="12"/>
  <c r="BK126" i="12"/>
  <c r="BJ126" i="12"/>
  <c r="BI126" i="12"/>
  <c r="BH126" i="12"/>
  <c r="BG126" i="12"/>
  <c r="BF126" i="12"/>
  <c r="BE126" i="12"/>
  <c r="BD126" i="12"/>
  <c r="BC126" i="12"/>
  <c r="BK73" i="12"/>
  <c r="BJ73" i="12"/>
  <c r="BI73" i="12"/>
  <c r="BH73" i="12"/>
  <c r="BG73" i="12"/>
  <c r="BF73" i="12"/>
  <c r="BE73" i="12"/>
  <c r="BD73" i="12"/>
  <c r="BC73" i="12"/>
  <c r="BJ43" i="12"/>
  <c r="BI43" i="12"/>
  <c r="BH43" i="12"/>
  <c r="BG43" i="12"/>
  <c r="BF43" i="12"/>
  <c r="BE43" i="12"/>
  <c r="BD43" i="12"/>
  <c r="BC43" i="12"/>
  <c r="BK43" i="12"/>
  <c r="BK35" i="12"/>
  <c r="BJ35" i="12"/>
  <c r="BI35" i="12"/>
  <c r="BH35" i="12"/>
  <c r="BG35" i="12"/>
  <c r="BF35" i="12"/>
  <c r="BE35" i="12"/>
  <c r="BD35" i="12"/>
  <c r="BC35" i="12"/>
  <c r="BJ27" i="12"/>
  <c r="BI27" i="12"/>
  <c r="BH27" i="12"/>
  <c r="BG27" i="12"/>
  <c r="BF27" i="12"/>
  <c r="BE27" i="12"/>
  <c r="BD27" i="12"/>
  <c r="BC27" i="12"/>
  <c r="BK27" i="12"/>
  <c r="AT134" i="12"/>
  <c r="AS134" i="12"/>
  <c r="AR134" i="12"/>
  <c r="AQ134" i="12"/>
  <c r="AP134" i="12"/>
  <c r="AO134" i="12"/>
  <c r="AN134" i="12"/>
  <c r="AM134" i="12"/>
  <c r="AL134" i="12"/>
  <c r="AT141" i="12"/>
  <c r="AS141" i="12"/>
  <c r="AR141" i="12"/>
  <c r="AQ141" i="12"/>
  <c r="AP141" i="12"/>
  <c r="AO141" i="12"/>
  <c r="AN141" i="12"/>
  <c r="AM141" i="12"/>
  <c r="AL141" i="12"/>
  <c r="AT156" i="12"/>
  <c r="AS156" i="12"/>
  <c r="AR156" i="12"/>
  <c r="AQ156" i="12"/>
  <c r="AP156" i="12"/>
  <c r="AO156" i="12"/>
  <c r="AN156" i="12"/>
  <c r="AM156" i="12"/>
  <c r="AL156" i="12"/>
  <c r="AR74" i="12"/>
  <c r="AQ74" i="12"/>
  <c r="AP74" i="12"/>
  <c r="AO74" i="12"/>
  <c r="AN74" i="12"/>
  <c r="AM74" i="12"/>
  <c r="AL74" i="12"/>
  <c r="AT74" i="12"/>
  <c r="AS74" i="12"/>
  <c r="AT147" i="12"/>
  <c r="AS147" i="12"/>
  <c r="AR147" i="12"/>
  <c r="AQ147" i="12"/>
  <c r="AP147" i="12"/>
  <c r="AO147" i="12"/>
  <c r="AN147" i="12"/>
  <c r="AM147" i="12"/>
  <c r="AL147" i="12"/>
  <c r="BJ74" i="12"/>
  <c r="BI74" i="12"/>
  <c r="BH74" i="12"/>
  <c r="BG74" i="12"/>
  <c r="BF74" i="12"/>
  <c r="BE74" i="12"/>
  <c r="BD74" i="12"/>
  <c r="BC74" i="12"/>
  <c r="BK74" i="12"/>
  <c r="AT95" i="12"/>
  <c r="AS95" i="12"/>
  <c r="AR95" i="12"/>
  <c r="AQ95" i="12"/>
  <c r="AP95" i="12"/>
  <c r="AO95" i="12"/>
  <c r="AN95" i="12"/>
  <c r="AM95" i="12"/>
  <c r="AL95" i="12"/>
  <c r="AS77" i="12"/>
  <c r="AR77" i="12"/>
  <c r="AQ77" i="12"/>
  <c r="AP77" i="12"/>
  <c r="AO77" i="12"/>
  <c r="AN77" i="12"/>
  <c r="AM77" i="12"/>
  <c r="AL77" i="12"/>
  <c r="AT77" i="12"/>
  <c r="AT56" i="12"/>
  <c r="AS56" i="12"/>
  <c r="AR56" i="12"/>
  <c r="AQ56" i="12"/>
  <c r="AP56" i="12"/>
  <c r="AO56" i="12"/>
  <c r="AN56" i="12"/>
  <c r="AM56" i="12"/>
  <c r="AL56" i="12"/>
  <c r="AT48" i="12"/>
  <c r="AS48" i="12"/>
  <c r="AR48" i="12"/>
  <c r="AQ48" i="12"/>
  <c r="AP48" i="12"/>
  <c r="AO48" i="12"/>
  <c r="AN48" i="12"/>
  <c r="AM48" i="12"/>
  <c r="AL48" i="12"/>
  <c r="AS40" i="12"/>
  <c r="AR40" i="12"/>
  <c r="AQ40" i="12"/>
  <c r="AP40" i="12"/>
  <c r="AO40" i="12"/>
  <c r="AN40" i="12"/>
  <c r="AM40" i="12"/>
  <c r="AL40" i="12"/>
  <c r="AT40" i="12"/>
  <c r="AR32" i="12"/>
  <c r="AQ32" i="12"/>
  <c r="AP32" i="12"/>
  <c r="AO32" i="12"/>
  <c r="AN32" i="12"/>
  <c r="AM32" i="12"/>
  <c r="AL32" i="12"/>
  <c r="AS32" i="12"/>
  <c r="AT32" i="12"/>
  <c r="BJ16" i="12"/>
  <c r="BI16" i="12"/>
  <c r="BH16" i="12"/>
  <c r="BG16" i="12"/>
  <c r="BF16" i="12"/>
  <c r="BE16" i="12"/>
  <c r="BD16" i="12"/>
  <c r="BC16" i="12"/>
  <c r="BK16" i="12"/>
  <c r="AS89" i="12"/>
  <c r="AR89" i="12"/>
  <c r="AQ89" i="12"/>
  <c r="AP89" i="12"/>
  <c r="AO89" i="12"/>
  <c r="AN89" i="12"/>
  <c r="AM89" i="12"/>
  <c r="AL89" i="12"/>
  <c r="AT89" i="12"/>
  <c r="AZ773" i="13"/>
  <c r="AX773" i="13"/>
  <c r="AZ72" i="14"/>
  <c r="AX72" i="14"/>
  <c r="AZ766" i="13"/>
  <c r="AX766" i="13"/>
  <c r="AZ695" i="13"/>
  <c r="AX695" i="13"/>
  <c r="AZ298" i="13"/>
  <c r="AX298" i="13"/>
  <c r="AH68" i="14"/>
  <c r="AZ688" i="13"/>
  <c r="AX688" i="13"/>
  <c r="AZ684" i="13"/>
  <c r="AX684" i="13"/>
  <c r="AZ549" i="13"/>
  <c r="AX549" i="13"/>
  <c r="R156" i="10"/>
  <c r="T156" i="10" s="1"/>
  <c r="U156" i="10"/>
  <c r="AC156" i="10"/>
  <c r="R158" i="10"/>
  <c r="T158" i="10" s="1"/>
  <c r="AC158" i="10"/>
  <c r="U158" i="10"/>
  <c r="U129" i="10"/>
  <c r="AC95" i="10"/>
  <c r="AZ45" i="14"/>
  <c r="AX45" i="14"/>
  <c r="AH40" i="14"/>
  <c r="AZ57" i="14"/>
  <c r="AX57" i="14"/>
  <c r="AB50" i="14"/>
  <c r="AA50" i="14"/>
  <c r="AZ813" i="13"/>
  <c r="AX813" i="13"/>
  <c r="AZ816" i="13"/>
  <c r="AX816" i="13"/>
  <c r="AZ687" i="13"/>
  <c r="AX687" i="13"/>
  <c r="AZ366" i="13"/>
  <c r="AX366" i="13"/>
  <c r="AZ48" i="13"/>
  <c r="AX48" i="13"/>
  <c r="U186" i="10"/>
  <c r="AC211" i="10"/>
  <c r="U140" i="10"/>
  <c r="AH117" i="14"/>
  <c r="AH46" i="14"/>
  <c r="AH105" i="14"/>
  <c r="U155" i="10"/>
  <c r="U73" i="10"/>
  <c r="AD27" i="14"/>
  <c r="AE27" i="14"/>
  <c r="AZ607" i="13"/>
  <c r="AX607" i="13"/>
  <c r="U138" i="10"/>
  <c r="AC130" i="10"/>
  <c r="AC68" i="10"/>
  <c r="U210" i="10"/>
  <c r="AC159" i="10"/>
  <c r="AH54" i="14"/>
  <c r="AZ35" i="14"/>
  <c r="AX35" i="14"/>
  <c r="AZ840" i="13"/>
  <c r="AX840" i="13"/>
  <c r="AZ644" i="13"/>
  <c r="AX644" i="13"/>
  <c r="AZ643" i="13"/>
  <c r="AX643" i="13"/>
  <c r="AZ389" i="13"/>
  <c r="AX389" i="13"/>
  <c r="AC192" i="10"/>
  <c r="AH86" i="14"/>
  <c r="AH98" i="14"/>
  <c r="AH101" i="14"/>
  <c r="AZ776" i="13"/>
  <c r="AX776" i="13"/>
  <c r="AZ787" i="13"/>
  <c r="AX787" i="13"/>
  <c r="AZ668" i="13"/>
  <c r="AX668" i="13"/>
  <c r="AZ187" i="13"/>
  <c r="AX187" i="13"/>
  <c r="AZ49" i="14"/>
  <c r="AX49" i="14"/>
  <c r="AC134" i="10"/>
  <c r="AA201" i="10"/>
  <c r="AE201" i="10"/>
  <c r="AB201" i="10"/>
  <c r="Y201" i="10"/>
  <c r="AA116" i="10"/>
  <c r="AE116" i="10"/>
  <c r="AB116" i="10"/>
  <c r="Y116" i="10"/>
  <c r="W96" i="10"/>
  <c r="AA96" i="10"/>
  <c r="AE96" i="10"/>
  <c r="AB96" i="10"/>
  <c r="AA72" i="10"/>
  <c r="AE72" i="10"/>
  <c r="AB72" i="10"/>
  <c r="W72" i="10"/>
  <c r="AB52" i="10"/>
  <c r="AA52" i="10"/>
  <c r="AE52" i="10"/>
  <c r="V52" i="10"/>
  <c r="AA111" i="10"/>
  <c r="AE111" i="10"/>
  <c r="AB111" i="10"/>
  <c r="Y111" i="10"/>
  <c r="AA98" i="10"/>
  <c r="AE98" i="10"/>
  <c r="AB98" i="10"/>
  <c r="Y98" i="10"/>
  <c r="AB87" i="14"/>
  <c r="AA87" i="14"/>
  <c r="AZ639" i="13"/>
  <c r="AX639" i="13"/>
  <c r="AZ675" i="13"/>
  <c r="AX675" i="13"/>
  <c r="AZ195" i="13"/>
  <c r="AX195" i="13"/>
  <c r="AB31" i="13"/>
  <c r="U200" i="10"/>
  <c r="U188" i="10"/>
  <c r="U105" i="10"/>
  <c r="AZ734" i="13"/>
  <c r="AX734" i="13"/>
  <c r="AZ761" i="13"/>
  <c r="AX761" i="13"/>
  <c r="AZ596" i="13"/>
  <c r="AX596" i="13"/>
  <c r="AZ476" i="13"/>
  <c r="AX476" i="13"/>
  <c r="AZ439" i="13"/>
  <c r="AX439" i="13"/>
  <c r="AZ422" i="13"/>
  <c r="AX422" i="13"/>
  <c r="AZ390" i="13"/>
  <c r="AX390" i="13"/>
  <c r="AZ159" i="13"/>
  <c r="AX159" i="13"/>
  <c r="AZ223" i="13"/>
  <c r="AX223" i="13"/>
  <c r="AZ112" i="13"/>
  <c r="AX112" i="13"/>
  <c r="AZ291" i="13"/>
  <c r="AX291" i="13"/>
  <c r="AZ318" i="13"/>
  <c r="AX318" i="13"/>
  <c r="AZ215" i="13"/>
  <c r="AX215" i="13"/>
  <c r="AZ122" i="13"/>
  <c r="AX122" i="13"/>
  <c r="AZ651" i="13"/>
  <c r="AX651" i="13"/>
  <c r="AZ475" i="13"/>
  <c r="AX475" i="13"/>
  <c r="AZ445" i="13"/>
  <c r="AX445" i="13"/>
  <c r="AZ227" i="13"/>
  <c r="AX227" i="13"/>
  <c r="AZ832" i="13"/>
  <c r="AX832" i="13"/>
  <c r="AZ628" i="13"/>
  <c r="AX628" i="13"/>
  <c r="AZ567" i="13"/>
  <c r="AX567" i="13"/>
  <c r="AZ579" i="13"/>
  <c r="AX579" i="13"/>
  <c r="AZ421" i="13"/>
  <c r="AX421" i="13"/>
  <c r="AZ459" i="13"/>
  <c r="AX459" i="13"/>
  <c r="AZ470" i="13"/>
  <c r="AX470" i="13"/>
  <c r="AZ304" i="13"/>
  <c r="AX304" i="13"/>
  <c r="AH170" i="13"/>
  <c r="AZ136" i="13"/>
  <c r="AX136" i="13"/>
  <c r="AZ59" i="13"/>
  <c r="AX59" i="13"/>
  <c r="AZ799" i="13"/>
  <c r="AX799" i="13"/>
  <c r="AZ561" i="13"/>
  <c r="AX561" i="13"/>
  <c r="AZ527" i="13"/>
  <c r="AX527" i="13"/>
  <c r="AZ493" i="13"/>
  <c r="AX493" i="13"/>
  <c r="W61" i="13"/>
  <c r="AD61" i="13"/>
  <c r="AB61" i="13"/>
  <c r="AA61" i="13"/>
  <c r="AE61" i="13"/>
  <c r="AZ147" i="13"/>
  <c r="AX147" i="13"/>
  <c r="AZ24" i="13"/>
  <c r="AX24" i="13"/>
  <c r="AZ670" i="13"/>
  <c r="AX670" i="13"/>
  <c r="AZ557" i="13"/>
  <c r="AX557" i="13"/>
  <c r="AZ454" i="13"/>
  <c r="AX454" i="13"/>
  <c r="AZ337" i="13"/>
  <c r="AX337" i="13"/>
  <c r="AZ348" i="13"/>
  <c r="AX348" i="13"/>
  <c r="AZ326" i="13"/>
  <c r="AX326" i="13"/>
  <c r="AZ218" i="13"/>
  <c r="AX218" i="13"/>
  <c r="AH151" i="13"/>
  <c r="AZ94" i="13"/>
  <c r="AX94" i="13"/>
  <c r="AZ64" i="13"/>
  <c r="AX64" i="13"/>
  <c r="I19" i="16"/>
  <c r="J19" i="16"/>
  <c r="AA265" i="6"/>
  <c r="AZ745" i="13"/>
  <c r="AX745" i="13"/>
  <c r="AZ765" i="13"/>
  <c r="AX765" i="13"/>
  <c r="AA296" i="6"/>
  <c r="BK127" i="16"/>
  <c r="AT63" i="16"/>
  <c r="AS63" i="16" s="1"/>
  <c r="AR63" i="16" s="1"/>
  <c r="AQ63" i="16" s="1"/>
  <c r="AP63" i="16" s="1"/>
  <c r="AO63" i="16" s="1"/>
  <c r="AN63" i="16" s="1"/>
  <c r="AM63" i="16" s="1"/>
  <c r="AL63" i="16" s="1"/>
  <c r="AJ63" i="16" s="1"/>
  <c r="BK47" i="16"/>
  <c r="BJ47" i="16" s="1"/>
  <c r="BI47" i="16" s="1"/>
  <c r="BH47" i="16" s="1"/>
  <c r="BG47" i="16" s="1"/>
  <c r="BF47" i="16" s="1"/>
  <c r="BE47" i="16" s="1"/>
  <c r="BD47" i="16" s="1"/>
  <c r="BC47" i="16" s="1"/>
  <c r="BK23" i="16"/>
  <c r="BK4" i="12"/>
  <c r="BJ4" i="12"/>
  <c r="BI4" i="12"/>
  <c r="BH4" i="12"/>
  <c r="BG4" i="12"/>
  <c r="BF4" i="12"/>
  <c r="BE4" i="12"/>
  <c r="BD4" i="12"/>
  <c r="BC4" i="12"/>
  <c r="AS154" i="12"/>
  <c r="AR154" i="12"/>
  <c r="AQ154" i="12"/>
  <c r="AP154" i="12"/>
  <c r="AO154" i="12"/>
  <c r="AN154" i="12"/>
  <c r="AM154" i="12"/>
  <c r="AL154" i="12"/>
  <c r="AT154" i="12"/>
  <c r="BK47" i="12"/>
  <c r="BJ47" i="12"/>
  <c r="BI47" i="12"/>
  <c r="BH47" i="12"/>
  <c r="BG47" i="12"/>
  <c r="BF47" i="12"/>
  <c r="BE47" i="12"/>
  <c r="BD47" i="12"/>
  <c r="BC47" i="12"/>
  <c r="AS99" i="12"/>
  <c r="AR99" i="12"/>
  <c r="AQ99" i="12"/>
  <c r="AP99" i="12"/>
  <c r="AO99" i="12"/>
  <c r="AN99" i="12"/>
  <c r="AM99" i="12"/>
  <c r="AL99" i="12"/>
  <c r="AT99" i="12"/>
  <c r="AT127" i="12"/>
  <c r="AS127" i="12"/>
  <c r="AR127" i="12"/>
  <c r="AQ127" i="12"/>
  <c r="AP127" i="12"/>
  <c r="AO127" i="12"/>
  <c r="AN127" i="12"/>
  <c r="AM127" i="12"/>
  <c r="AL127" i="12"/>
  <c r="AR69" i="12"/>
  <c r="AQ69" i="12"/>
  <c r="AP69" i="12"/>
  <c r="AO69" i="12"/>
  <c r="AN69" i="12"/>
  <c r="AM69" i="12"/>
  <c r="AL69" i="12"/>
  <c r="AS69" i="12"/>
  <c r="AT69" i="12"/>
  <c r="BK58" i="12"/>
  <c r="BJ58" i="12"/>
  <c r="BI58" i="12"/>
  <c r="BH58" i="12"/>
  <c r="BG58" i="12"/>
  <c r="BF58" i="12"/>
  <c r="BE58" i="12"/>
  <c r="BD58" i="12"/>
  <c r="BC58" i="12"/>
  <c r="BJ50" i="12"/>
  <c r="BI50" i="12"/>
  <c r="BH50" i="12"/>
  <c r="BG50" i="12"/>
  <c r="BF50" i="12"/>
  <c r="BE50" i="12"/>
  <c r="BD50" i="12"/>
  <c r="BC50" i="12"/>
  <c r="BK50" i="12"/>
  <c r="BJ125" i="12"/>
  <c r="BI125" i="12"/>
  <c r="BH125" i="12"/>
  <c r="BG125" i="12"/>
  <c r="BF125" i="12"/>
  <c r="BE125" i="12"/>
  <c r="BD125" i="12"/>
  <c r="BC125" i="12"/>
  <c r="BK125" i="12"/>
  <c r="BJ71" i="12"/>
  <c r="BI71" i="12"/>
  <c r="BH71" i="12"/>
  <c r="BG71" i="12"/>
  <c r="BF71" i="12"/>
  <c r="BE71" i="12"/>
  <c r="BD71" i="12"/>
  <c r="BC71" i="12"/>
  <c r="BK71" i="12"/>
  <c r="BK42" i="12"/>
  <c r="BJ42" i="12"/>
  <c r="BI42" i="12"/>
  <c r="BH42" i="12"/>
  <c r="BG42" i="12"/>
  <c r="BF42" i="12"/>
  <c r="BE42" i="12"/>
  <c r="BD42" i="12"/>
  <c r="BC42" i="12"/>
  <c r="BJ34" i="12"/>
  <c r="BI34" i="12"/>
  <c r="BH34" i="12"/>
  <c r="BG34" i="12"/>
  <c r="BF34" i="12"/>
  <c r="BE34" i="12"/>
  <c r="BD34" i="12"/>
  <c r="BC34" i="12"/>
  <c r="BK34" i="12"/>
  <c r="BK26" i="12"/>
  <c r="BJ26" i="12"/>
  <c r="BI26" i="12"/>
  <c r="BH26" i="12"/>
  <c r="BG26" i="12"/>
  <c r="BF26" i="12"/>
  <c r="BE26" i="12"/>
  <c r="BD26" i="12"/>
  <c r="BC26" i="12"/>
  <c r="AS118" i="12"/>
  <c r="AR118" i="12"/>
  <c r="AQ118" i="12"/>
  <c r="AP118" i="12"/>
  <c r="AO118" i="12"/>
  <c r="AN118" i="12"/>
  <c r="AM118" i="12"/>
  <c r="AL118" i="12"/>
  <c r="AT118" i="12"/>
  <c r="AS133" i="12"/>
  <c r="AR133" i="12"/>
  <c r="AQ133" i="12"/>
  <c r="AP133" i="12"/>
  <c r="AO133" i="12"/>
  <c r="AN133" i="12"/>
  <c r="AM133" i="12"/>
  <c r="AL133" i="12"/>
  <c r="AT133" i="12"/>
  <c r="AT148" i="12"/>
  <c r="AR148" i="12"/>
  <c r="AQ148" i="12"/>
  <c r="AP148" i="12"/>
  <c r="AO148" i="12"/>
  <c r="AN148" i="12"/>
  <c r="AM148" i="12"/>
  <c r="AL148" i="12"/>
  <c r="AS148" i="12"/>
  <c r="AT72" i="12"/>
  <c r="AS72" i="12"/>
  <c r="AR72" i="12"/>
  <c r="AQ72" i="12"/>
  <c r="AP72" i="12"/>
  <c r="AO72" i="12"/>
  <c r="AN72" i="12"/>
  <c r="AM72" i="12"/>
  <c r="AL72" i="12"/>
  <c r="AS139" i="12"/>
  <c r="AR139" i="12"/>
  <c r="AQ139" i="12"/>
  <c r="AP139" i="12"/>
  <c r="AO139" i="12"/>
  <c r="AN139" i="12"/>
  <c r="AM139" i="12"/>
  <c r="AL139" i="12"/>
  <c r="AT139" i="12"/>
  <c r="BK72" i="12"/>
  <c r="BJ72" i="12"/>
  <c r="BI72" i="12"/>
  <c r="BH72" i="12"/>
  <c r="BG72" i="12"/>
  <c r="BF72" i="12"/>
  <c r="BE72" i="12"/>
  <c r="BD72" i="12"/>
  <c r="BC72" i="12"/>
  <c r="AS87" i="12"/>
  <c r="AR87" i="12"/>
  <c r="AQ87" i="12"/>
  <c r="AP87" i="12"/>
  <c r="AO87" i="12"/>
  <c r="AN87" i="12"/>
  <c r="AM87" i="12"/>
  <c r="AL87" i="12"/>
  <c r="AT87" i="12"/>
  <c r="AT63" i="12"/>
  <c r="AS63" i="12"/>
  <c r="AR63" i="12"/>
  <c r="AQ63" i="12"/>
  <c r="AP63" i="12"/>
  <c r="AO63" i="12"/>
  <c r="AN63" i="12"/>
  <c r="AM63" i="12"/>
  <c r="AL63" i="12"/>
  <c r="AR55" i="12"/>
  <c r="AQ55" i="12"/>
  <c r="AP55" i="12"/>
  <c r="AO55" i="12"/>
  <c r="AN55" i="12"/>
  <c r="AM55" i="12"/>
  <c r="AL55" i="12"/>
  <c r="AS55" i="12"/>
  <c r="AT55" i="12"/>
  <c r="AS47" i="12"/>
  <c r="AR47" i="12"/>
  <c r="AQ47" i="12"/>
  <c r="AP47" i="12"/>
  <c r="AO47" i="12"/>
  <c r="AN47" i="12"/>
  <c r="AM47" i="12"/>
  <c r="AL47" i="12"/>
  <c r="AT47" i="12"/>
  <c r="AR39" i="12"/>
  <c r="AQ39" i="12"/>
  <c r="AP39" i="12"/>
  <c r="AO39" i="12"/>
  <c r="AN39" i="12"/>
  <c r="AM39" i="12"/>
  <c r="AL39" i="12"/>
  <c r="AS39" i="12"/>
  <c r="AT39" i="12"/>
  <c r="AS31" i="12"/>
  <c r="AR31" i="12"/>
  <c r="AQ31" i="12"/>
  <c r="AP31" i="12"/>
  <c r="AO31" i="12"/>
  <c r="AN31" i="12"/>
  <c r="AM31" i="12"/>
  <c r="AL31" i="12"/>
  <c r="AT31" i="12"/>
  <c r="BJ123" i="12"/>
  <c r="BI123" i="12"/>
  <c r="BH123" i="12"/>
  <c r="BG123" i="12"/>
  <c r="BF123" i="12"/>
  <c r="BE123" i="12"/>
  <c r="BD123" i="12"/>
  <c r="BC123" i="12"/>
  <c r="BK123" i="12"/>
  <c r="AT81" i="12"/>
  <c r="AS81" i="12"/>
  <c r="AR81" i="12"/>
  <c r="AQ81" i="12"/>
  <c r="AP81" i="12"/>
  <c r="AO81" i="12"/>
  <c r="AN81" i="12"/>
  <c r="AM81" i="12"/>
  <c r="AL81" i="12"/>
  <c r="AA238" i="6"/>
  <c r="AH48" i="14"/>
  <c r="AA269" i="6"/>
  <c r="AA261" i="6"/>
  <c r="AA289" i="6"/>
  <c r="AA272" i="6"/>
  <c r="AA230" i="6"/>
  <c r="AZ853" i="13"/>
  <c r="AX853" i="13"/>
  <c r="AH70" i="14"/>
  <c r="AH97" i="14"/>
  <c r="AZ38" i="14"/>
  <c r="AX38" i="14"/>
  <c r="AA309" i="6"/>
  <c r="AZ815" i="13"/>
  <c r="AX815" i="13"/>
  <c r="AZ135" i="13"/>
  <c r="AX135" i="13"/>
  <c r="R181" i="10"/>
  <c r="T181" i="10" s="1"/>
  <c r="U181" i="10"/>
  <c r="AC181" i="10"/>
  <c r="R131" i="10"/>
  <c r="T131" i="10" s="1"/>
  <c r="U131" i="10"/>
  <c r="AC131" i="10"/>
  <c r="R116" i="10"/>
  <c r="T116" i="10" s="1"/>
  <c r="AC116" i="10"/>
  <c r="U116" i="10"/>
  <c r="AZ525" i="13"/>
  <c r="AX525" i="13"/>
  <c r="AC186" i="10"/>
  <c r="U197" i="10"/>
  <c r="U167" i="10"/>
  <c r="AH95" i="14"/>
  <c r="AA318" i="6"/>
  <c r="AZ823" i="13"/>
  <c r="AX823" i="13"/>
  <c r="AZ793" i="13"/>
  <c r="AX793" i="13"/>
  <c r="AZ660" i="13"/>
  <c r="AX660" i="13"/>
  <c r="AZ627" i="13"/>
  <c r="AX627" i="13"/>
  <c r="AZ321" i="13"/>
  <c r="AX321" i="13"/>
  <c r="AZ235" i="13"/>
  <c r="AX235" i="13"/>
  <c r="AC162" i="10"/>
  <c r="AZ33" i="14"/>
  <c r="AX33" i="14"/>
  <c r="AH93" i="14"/>
  <c r="AH36" i="14"/>
  <c r="AA290" i="6"/>
  <c r="AA207" i="6"/>
  <c r="AZ744" i="13"/>
  <c r="AX744" i="13"/>
  <c r="AZ728" i="13"/>
  <c r="AX728" i="13"/>
  <c r="AZ469" i="13"/>
  <c r="AX469" i="13"/>
  <c r="AC172" i="10"/>
  <c r="AC161" i="10"/>
  <c r="AH92" i="14"/>
  <c r="AA206" i="6"/>
  <c r="AZ300" i="13"/>
  <c r="AX300" i="13"/>
  <c r="AZ376" i="13"/>
  <c r="AX376" i="13"/>
  <c r="AH79" i="14"/>
  <c r="U132" i="10"/>
  <c r="AH52" i="14"/>
  <c r="AH76" i="14"/>
  <c r="AH84" i="14"/>
  <c r="AA214" i="6"/>
  <c r="AZ859" i="13"/>
  <c r="AX859" i="13"/>
  <c r="AZ613" i="13"/>
  <c r="AX613" i="13"/>
  <c r="AZ724" i="13"/>
  <c r="AX724" i="13"/>
  <c r="AZ569" i="13"/>
  <c r="AX569" i="13"/>
  <c r="AZ420" i="13"/>
  <c r="AX420" i="13"/>
  <c r="AZ324" i="13"/>
  <c r="AX324" i="13"/>
  <c r="U145" i="10"/>
  <c r="AB195" i="10"/>
  <c r="Y195" i="10"/>
  <c r="AA195" i="10"/>
  <c r="AE195" i="10"/>
  <c r="AB131" i="10"/>
  <c r="Y131" i="10"/>
  <c r="AA131" i="10"/>
  <c r="AE131" i="10"/>
  <c r="AB121" i="10"/>
  <c r="Y121" i="10"/>
  <c r="AA121" i="10"/>
  <c r="AE121" i="10"/>
  <c r="U114" i="10"/>
  <c r="AZ71" i="14"/>
  <c r="AX71" i="14"/>
  <c r="AA202" i="6"/>
  <c r="AA213" i="6"/>
  <c r="AZ701" i="13"/>
  <c r="AX701" i="13"/>
  <c r="AZ856" i="13"/>
  <c r="AX856" i="13"/>
  <c r="AZ361" i="13"/>
  <c r="AX361" i="13"/>
  <c r="W31" i="13"/>
  <c r="AD31" i="13"/>
  <c r="AB200" i="10"/>
  <c r="AC160" i="10"/>
  <c r="AB166" i="10"/>
  <c r="AA158" i="10"/>
  <c r="AE158" i="10"/>
  <c r="AB105" i="10"/>
  <c r="AZ156" i="13"/>
  <c r="AX156" i="13"/>
  <c r="AZ738" i="13"/>
  <c r="AX738" i="13"/>
  <c r="AZ652" i="13"/>
  <c r="AX652" i="13"/>
  <c r="AZ503" i="13"/>
  <c r="AX503" i="13"/>
  <c r="AZ460" i="13"/>
  <c r="AX460" i="13"/>
  <c r="AZ248" i="13"/>
  <c r="AX248" i="13"/>
  <c r="AZ186" i="13"/>
  <c r="AX186" i="13"/>
  <c r="AH47" i="13"/>
  <c r="AZ36" i="13"/>
  <c r="AX36" i="13"/>
  <c r="AH179" i="13"/>
  <c r="AZ374" i="13"/>
  <c r="AX374" i="13"/>
  <c r="AZ202" i="13"/>
  <c r="AX202" i="13"/>
  <c r="AH118" i="13"/>
  <c r="AH126" i="13"/>
  <c r="AZ90" i="13"/>
  <c r="AX90" i="13"/>
  <c r="AZ268" i="13"/>
  <c r="AX268" i="13"/>
  <c r="AZ278" i="13"/>
  <c r="AX278" i="13"/>
  <c r="AZ180" i="13"/>
  <c r="AX180" i="13"/>
  <c r="AZ145" i="13"/>
  <c r="AX145" i="13"/>
  <c r="AZ551" i="13"/>
  <c r="AX551" i="13"/>
  <c r="AZ523" i="13"/>
  <c r="AX523" i="13"/>
  <c r="AZ395" i="13"/>
  <c r="AX395" i="13"/>
  <c r="AZ462" i="13"/>
  <c r="AX462" i="13"/>
  <c r="AH160" i="13"/>
  <c r="AZ331" i="13"/>
  <c r="AX331" i="13"/>
  <c r="AH157" i="13"/>
  <c r="AZ58" i="13"/>
  <c r="AX58" i="13"/>
  <c r="AZ732" i="13"/>
  <c r="AX732" i="13"/>
  <c r="AZ708" i="13"/>
  <c r="AX708" i="13"/>
  <c r="AZ593" i="13"/>
  <c r="AX593" i="13"/>
  <c r="AZ429" i="13"/>
  <c r="AX429" i="13"/>
  <c r="AZ363" i="13"/>
  <c r="AX363" i="13"/>
  <c r="AZ228" i="13"/>
  <c r="AX228" i="13"/>
  <c r="AZ175" i="13"/>
  <c r="AX175" i="13"/>
  <c r="AZ164" i="13"/>
  <c r="AX164" i="13"/>
  <c r="AH102" i="13"/>
  <c r="AH81" i="13"/>
  <c r="BA42" i="12"/>
  <c r="BB42" i="12"/>
  <c r="AI48" i="12"/>
  <c r="AH48" i="12"/>
  <c r="AJ48" i="12"/>
  <c r="AK48" i="12"/>
  <c r="AI71" i="12"/>
  <c r="AH71" i="12"/>
  <c r="AJ71" i="12"/>
  <c r="AK71" i="12"/>
  <c r="AI81" i="12"/>
  <c r="AK81" i="12"/>
  <c r="AJ81" i="12"/>
  <c r="BA4" i="12"/>
  <c r="BB4" i="12"/>
  <c r="AI56" i="12"/>
  <c r="AH56" i="12"/>
  <c r="AJ56" i="12"/>
  <c r="AK56" i="12"/>
  <c r="AI124" i="12"/>
  <c r="AH124" i="12"/>
  <c r="AJ124" i="12"/>
  <c r="AK124" i="12"/>
  <c r="AI104" i="12"/>
  <c r="AK104" i="12"/>
  <c r="AJ104" i="12"/>
  <c r="AI93" i="12"/>
  <c r="AJ93" i="12"/>
  <c r="AK93" i="12"/>
  <c r="BA29" i="12"/>
  <c r="AZ29" i="12"/>
  <c r="AX29" i="12"/>
  <c r="BB29" i="12"/>
  <c r="BA53" i="12"/>
  <c r="BB53" i="12"/>
  <c r="AI35" i="12"/>
  <c r="AJ35" i="12"/>
  <c r="AK35" i="12"/>
  <c r="AJ103" i="12"/>
  <c r="AI103" i="12"/>
  <c r="AK103" i="12"/>
  <c r="AI36" i="12"/>
  <c r="AJ36" i="12"/>
  <c r="AK36" i="12"/>
  <c r="BA66" i="12"/>
  <c r="AZ66" i="12"/>
  <c r="AX66" i="12"/>
  <c r="BB66" i="12"/>
  <c r="AJ90" i="12"/>
  <c r="AI90" i="12"/>
  <c r="AH90" i="12"/>
  <c r="AK90" i="12"/>
  <c r="BA39" i="12"/>
  <c r="BB39" i="12"/>
  <c r="BA63" i="12"/>
  <c r="AZ63" i="12"/>
  <c r="AX63" i="12"/>
  <c r="BB63" i="12"/>
  <c r="AI130" i="12"/>
  <c r="AJ130" i="12"/>
  <c r="AK130" i="12"/>
  <c r="AI153" i="12"/>
  <c r="AJ153" i="12"/>
  <c r="AK153" i="12"/>
  <c r="AI30" i="12"/>
  <c r="AH30" i="12"/>
  <c r="AJ30" i="12"/>
  <c r="AK30" i="12"/>
  <c r="BA70" i="12"/>
  <c r="AZ70" i="12"/>
  <c r="AX70" i="12"/>
  <c r="BB70" i="12"/>
  <c r="AI146" i="12"/>
  <c r="AJ146" i="12"/>
  <c r="AK146" i="12"/>
  <c r="AI148" i="12"/>
  <c r="AH148" i="12"/>
  <c r="AJ148" i="12"/>
  <c r="AK148" i="12"/>
  <c r="AK133" i="12"/>
  <c r="AI133" i="12"/>
  <c r="AH133" i="12"/>
  <c r="AJ133" i="12"/>
  <c r="BA71" i="12"/>
  <c r="BB71" i="12"/>
  <c r="AI69" i="12"/>
  <c r="AH69" i="12"/>
  <c r="AJ69" i="12"/>
  <c r="AK69" i="12"/>
  <c r="BB16" i="12"/>
  <c r="BA16" i="12"/>
  <c r="AZ16" i="12"/>
  <c r="AX16" i="12"/>
  <c r="AI74" i="12"/>
  <c r="AH74" i="12"/>
  <c r="AJ74" i="12"/>
  <c r="AK74" i="12"/>
  <c r="BA43" i="12"/>
  <c r="AZ43" i="12"/>
  <c r="AX43" i="12"/>
  <c r="BB43" i="12"/>
  <c r="AI128" i="12"/>
  <c r="AJ128" i="12"/>
  <c r="AK128" i="12"/>
  <c r="AI57" i="12"/>
  <c r="AH57" i="12"/>
  <c r="AJ57" i="12"/>
  <c r="AK57" i="12"/>
  <c r="AI155" i="12"/>
  <c r="AH155" i="12"/>
  <c r="AJ155" i="12"/>
  <c r="AK155" i="12"/>
  <c r="AJ142" i="12"/>
  <c r="AK142" i="12"/>
  <c r="AI142" i="12"/>
  <c r="AH142" i="12"/>
  <c r="BA127" i="12"/>
  <c r="BB127" i="12"/>
  <c r="AJ82" i="12"/>
  <c r="AI82" i="12"/>
  <c r="AK82" i="12"/>
  <c r="BA61" i="12"/>
  <c r="BB61" i="12"/>
  <c r="AI43" i="12"/>
  <c r="AJ43" i="12"/>
  <c r="AK43" i="12"/>
  <c r="AI64" i="12"/>
  <c r="AH64" i="12"/>
  <c r="AJ64" i="12"/>
  <c r="AK64" i="12"/>
  <c r="BA30" i="12"/>
  <c r="AZ30" i="12"/>
  <c r="AX30" i="12"/>
  <c r="BB30" i="12"/>
  <c r="BA62" i="12"/>
  <c r="BB62" i="12"/>
  <c r="AI22" i="12"/>
  <c r="AH22" i="12"/>
  <c r="AJ22" i="12"/>
  <c r="AK22" i="12"/>
  <c r="AI44" i="12"/>
  <c r="AH44" i="12"/>
  <c r="AJ44" i="12"/>
  <c r="AK44" i="12"/>
  <c r="AJ105" i="12"/>
  <c r="AI105" i="12"/>
  <c r="AH105" i="12"/>
  <c r="AK105" i="12"/>
  <c r="BA65" i="12"/>
  <c r="BB65" i="12"/>
  <c r="BA68" i="12"/>
  <c r="BB68" i="12"/>
  <c r="BA24" i="12"/>
  <c r="AZ24" i="12"/>
  <c r="AX24" i="12"/>
  <c r="BB24" i="12"/>
  <c r="AI159" i="12"/>
  <c r="AJ159" i="12"/>
  <c r="AK159" i="12"/>
  <c r="AI138" i="12"/>
  <c r="AH138" i="12"/>
  <c r="AJ138" i="12"/>
  <c r="AK138" i="12"/>
  <c r="AI38" i="12"/>
  <c r="AH38" i="12"/>
  <c r="AJ38" i="12"/>
  <c r="AK38" i="12"/>
  <c r="AI131" i="12"/>
  <c r="AJ131" i="12"/>
  <c r="AK131" i="12"/>
  <c r="BA25" i="12"/>
  <c r="BB25" i="12"/>
  <c r="BA57" i="12"/>
  <c r="AZ57" i="12"/>
  <c r="AX57" i="12"/>
  <c r="BB57" i="12"/>
  <c r="AJ30" i="16"/>
  <c r="BA34" i="12"/>
  <c r="BB34" i="12"/>
  <c r="BA123" i="12"/>
  <c r="AZ123" i="12"/>
  <c r="AX123" i="12"/>
  <c r="BB123" i="12"/>
  <c r="AI127" i="12"/>
  <c r="AJ127" i="12"/>
  <c r="AK127" i="12"/>
  <c r="AI77" i="12"/>
  <c r="AJ77" i="12"/>
  <c r="AK77" i="12"/>
  <c r="AI156" i="12"/>
  <c r="AH156" i="12"/>
  <c r="AJ156" i="12"/>
  <c r="AK156" i="12"/>
  <c r="BA73" i="12"/>
  <c r="AZ73" i="12"/>
  <c r="AX73" i="12"/>
  <c r="BB73" i="12"/>
  <c r="AJ119" i="12"/>
  <c r="AI119" i="12"/>
  <c r="AH119" i="12"/>
  <c r="AK119" i="12"/>
  <c r="AI97" i="12"/>
  <c r="AH97" i="12"/>
  <c r="AK97" i="12"/>
  <c r="AJ97" i="12"/>
  <c r="AI76" i="12"/>
  <c r="AH76" i="12"/>
  <c r="AJ76" i="12"/>
  <c r="AK76" i="12"/>
  <c r="BA28" i="12"/>
  <c r="BB28" i="12"/>
  <c r="BA13" i="12"/>
  <c r="AZ13" i="12"/>
  <c r="AX13" i="12"/>
  <c r="BB13" i="12"/>
  <c r="BA20" i="12"/>
  <c r="BB20" i="12"/>
  <c r="AK110" i="12"/>
  <c r="AI110" i="12"/>
  <c r="AJ110" i="12"/>
  <c r="BA48" i="12"/>
  <c r="AZ48" i="12"/>
  <c r="AX48" i="12"/>
  <c r="BB48" i="12"/>
  <c r="BA37" i="12"/>
  <c r="BB37" i="12"/>
  <c r="BA38" i="12"/>
  <c r="AZ38" i="12"/>
  <c r="AX38" i="12"/>
  <c r="BB38" i="12"/>
  <c r="AJ96" i="12"/>
  <c r="AI96" i="12"/>
  <c r="AH96" i="12"/>
  <c r="AK96" i="12"/>
  <c r="AI52" i="12"/>
  <c r="AH52" i="12"/>
  <c r="AJ52" i="12"/>
  <c r="AK52" i="12"/>
  <c r="AI45" i="12"/>
  <c r="AJ45" i="12"/>
  <c r="AK45" i="12"/>
  <c r="AJ123" i="12"/>
  <c r="AK123" i="12"/>
  <c r="AI123" i="12"/>
  <c r="BA32" i="12"/>
  <c r="AZ32" i="12"/>
  <c r="AX32" i="12"/>
  <c r="BB32" i="12"/>
  <c r="AI46" i="12"/>
  <c r="AJ46" i="12"/>
  <c r="AK46" i="12"/>
  <c r="AI70" i="12"/>
  <c r="AH70" i="12"/>
  <c r="AJ70" i="12"/>
  <c r="AK70" i="12"/>
  <c r="BA33" i="12"/>
  <c r="AZ33" i="12"/>
  <c r="AX33" i="12"/>
  <c r="BB33" i="12"/>
  <c r="AI67" i="12"/>
  <c r="AJ67" i="12"/>
  <c r="AK67" i="12"/>
  <c r="AI80" i="16"/>
  <c r="AJ80" i="16"/>
  <c r="AK80" i="16"/>
  <c r="AI139" i="12"/>
  <c r="AJ139" i="12"/>
  <c r="AK139" i="12"/>
  <c r="AK95" i="12"/>
  <c r="AI95" i="12"/>
  <c r="AH95" i="12"/>
  <c r="AJ95" i="12"/>
  <c r="AK141" i="12"/>
  <c r="AI141" i="12"/>
  <c r="AJ141" i="12"/>
  <c r="BA126" i="12"/>
  <c r="AZ126" i="12"/>
  <c r="AX126" i="12"/>
  <c r="BB126" i="12"/>
  <c r="AJ80" i="12"/>
  <c r="AI80" i="12"/>
  <c r="AH80" i="12"/>
  <c r="AK80" i="12"/>
  <c r="AI85" i="12"/>
  <c r="AH85" i="12"/>
  <c r="AJ85" i="12"/>
  <c r="AK85" i="12"/>
  <c r="BA52" i="12"/>
  <c r="AZ52" i="12"/>
  <c r="AX52" i="12"/>
  <c r="BB52" i="12"/>
  <c r="AI167" i="12"/>
  <c r="AJ167" i="12"/>
  <c r="AK167" i="12"/>
  <c r="AI34" i="12"/>
  <c r="AH34" i="12"/>
  <c r="AJ34" i="12"/>
  <c r="AK34" i="12"/>
  <c r="AJ84" i="12"/>
  <c r="AI84" i="12"/>
  <c r="AK84" i="12"/>
  <c r="AK157" i="12"/>
  <c r="AI157" i="12"/>
  <c r="AH157" i="12"/>
  <c r="AJ157" i="12"/>
  <c r="BA45" i="12"/>
  <c r="BB45" i="12"/>
  <c r="AI75" i="12"/>
  <c r="AH75" i="12"/>
  <c r="AJ75" i="12"/>
  <c r="AK75" i="12"/>
  <c r="AI51" i="12"/>
  <c r="AH51" i="12"/>
  <c r="AJ51" i="12"/>
  <c r="AK51" i="12"/>
  <c r="AK106" i="12"/>
  <c r="AI106" i="12"/>
  <c r="AH106" i="12"/>
  <c r="AJ106" i="12"/>
  <c r="J14" i="18"/>
  <c r="I15" i="18"/>
  <c r="J12" i="18"/>
  <c r="J13" i="18"/>
  <c r="AJ92" i="12"/>
  <c r="AI92" i="12"/>
  <c r="AH92" i="12"/>
  <c r="AK92" i="12"/>
  <c r="AJ115" i="12"/>
  <c r="AI115" i="12"/>
  <c r="AH115" i="12"/>
  <c r="AK115" i="12"/>
  <c r="BB121" i="12"/>
  <c r="BA121" i="12"/>
  <c r="AI53" i="12"/>
  <c r="AJ53" i="12"/>
  <c r="AK53" i="12"/>
  <c r="BA56" i="12"/>
  <c r="BB56" i="12"/>
  <c r="AI54" i="12"/>
  <c r="AH54" i="12"/>
  <c r="AJ54" i="12"/>
  <c r="AK54" i="12"/>
  <c r="AI140" i="12"/>
  <c r="AJ140" i="12"/>
  <c r="AK140" i="12"/>
  <c r="BA72" i="12"/>
  <c r="BB72" i="12"/>
  <c r="BA125" i="12"/>
  <c r="AZ125" i="12"/>
  <c r="AX125" i="12"/>
  <c r="BB125" i="12"/>
  <c r="AI31" i="12"/>
  <c r="AJ31" i="12"/>
  <c r="AK31" i="12"/>
  <c r="AI55" i="12"/>
  <c r="AJ55" i="12"/>
  <c r="AK55" i="12"/>
  <c r="AI72" i="12"/>
  <c r="AH72" i="12"/>
  <c r="AJ72" i="12"/>
  <c r="AK72" i="12"/>
  <c r="BA26" i="12"/>
  <c r="AZ26" i="12"/>
  <c r="AX26" i="12"/>
  <c r="BB26" i="12"/>
  <c r="AJ99" i="12"/>
  <c r="AI99" i="12"/>
  <c r="AH99" i="12"/>
  <c r="AK99" i="12"/>
  <c r="AI32" i="12"/>
  <c r="AH32" i="12"/>
  <c r="AJ32" i="12"/>
  <c r="AK32" i="12"/>
  <c r="AJ134" i="12"/>
  <c r="AK134" i="12"/>
  <c r="AI134" i="12"/>
  <c r="AH134" i="12"/>
  <c r="BA51" i="12"/>
  <c r="BB51" i="12"/>
  <c r="AI162" i="12"/>
  <c r="AH162" i="12"/>
  <c r="AJ162" i="12"/>
  <c r="AK162" i="12"/>
  <c r="BA17" i="12"/>
  <c r="AZ17" i="12"/>
  <c r="AX17" i="12"/>
  <c r="BB17" i="12"/>
  <c r="AI164" i="12"/>
  <c r="AJ164" i="12"/>
  <c r="AK164" i="12"/>
  <c r="BA36" i="12"/>
  <c r="BB36" i="12"/>
  <c r="BA60" i="12"/>
  <c r="AZ60" i="12"/>
  <c r="AX60" i="12"/>
  <c r="BB60" i="12"/>
  <c r="AI42" i="12"/>
  <c r="AJ42" i="12"/>
  <c r="AK42" i="12"/>
  <c r="AI94" i="12"/>
  <c r="AH94" i="12"/>
  <c r="AJ94" i="12"/>
  <c r="AK94" i="12"/>
  <c r="AI144" i="12"/>
  <c r="AH144" i="12"/>
  <c r="AJ144" i="12"/>
  <c r="AK144" i="12"/>
  <c r="AI59" i="12"/>
  <c r="AH59" i="12"/>
  <c r="AJ59" i="12"/>
  <c r="AK59" i="12"/>
  <c r="AJ88" i="12"/>
  <c r="AI88" i="12"/>
  <c r="AH88" i="12"/>
  <c r="AK88" i="12"/>
  <c r="BA46" i="12"/>
  <c r="BB46" i="12"/>
  <c r="AI152" i="12"/>
  <c r="AH152" i="12"/>
  <c r="AJ152" i="12"/>
  <c r="AK152" i="12"/>
  <c r="BB126" i="16"/>
  <c r="AJ98" i="12"/>
  <c r="AI98" i="12"/>
  <c r="AH98" i="12"/>
  <c r="AK98" i="12"/>
  <c r="AI68" i="12"/>
  <c r="AH68" i="12"/>
  <c r="AJ68" i="12"/>
  <c r="AK68" i="12"/>
  <c r="BA40" i="12"/>
  <c r="AZ40" i="12"/>
  <c r="AX40" i="12"/>
  <c r="BB40" i="12"/>
  <c r="AI65" i="12"/>
  <c r="AJ65" i="12"/>
  <c r="AK65" i="12"/>
  <c r="BA41" i="12"/>
  <c r="AZ41" i="12"/>
  <c r="AX41" i="12"/>
  <c r="BB41" i="12"/>
  <c r="AI126" i="12"/>
  <c r="AJ126" i="12"/>
  <c r="AK126" i="12"/>
  <c r="AI47" i="12"/>
  <c r="AJ47" i="12"/>
  <c r="AK47" i="12"/>
  <c r="AK118" i="12"/>
  <c r="AI118" i="12"/>
  <c r="AJ118" i="12"/>
  <c r="AI63" i="12"/>
  <c r="AJ63" i="12"/>
  <c r="AK63" i="12"/>
  <c r="BA50" i="12"/>
  <c r="BB50" i="12"/>
  <c r="BA47" i="12"/>
  <c r="AZ47" i="12"/>
  <c r="AX47" i="12"/>
  <c r="BB47" i="12"/>
  <c r="BA74" i="12"/>
  <c r="BB74" i="12"/>
  <c r="AI33" i="12"/>
  <c r="AH33" i="12"/>
  <c r="AJ33" i="12"/>
  <c r="AK33" i="12"/>
  <c r="AK102" i="12"/>
  <c r="AI102" i="12"/>
  <c r="AJ102" i="12"/>
  <c r="AK149" i="12"/>
  <c r="AI149" i="12"/>
  <c r="AJ149" i="12"/>
  <c r="BA44" i="12"/>
  <c r="AZ44" i="12"/>
  <c r="AX44" i="12"/>
  <c r="BB44" i="12"/>
  <c r="AI50" i="12"/>
  <c r="AJ50" i="12"/>
  <c r="AK50" i="12"/>
  <c r="AI163" i="12"/>
  <c r="AJ163" i="12"/>
  <c r="AK163" i="12"/>
  <c r="AI129" i="12"/>
  <c r="AH129" i="12"/>
  <c r="AJ129" i="12"/>
  <c r="AK129" i="12"/>
  <c r="AK114" i="12"/>
  <c r="AI114" i="12"/>
  <c r="AJ114" i="12"/>
  <c r="AI120" i="12"/>
  <c r="AJ120" i="12"/>
  <c r="AK120" i="12"/>
  <c r="AI60" i="12"/>
  <c r="AJ60" i="12"/>
  <c r="AK60" i="12"/>
  <c r="AI66" i="12"/>
  <c r="AH66" i="12"/>
  <c r="AJ66" i="12"/>
  <c r="AK66" i="12"/>
  <c r="AJ165" i="12"/>
  <c r="AK165" i="12"/>
  <c r="AI165" i="12"/>
  <c r="AI151" i="12"/>
  <c r="AJ151" i="12"/>
  <c r="AK151" i="12"/>
  <c r="BA23" i="12"/>
  <c r="BB23" i="12"/>
  <c r="AI132" i="12"/>
  <c r="AJ132" i="12"/>
  <c r="AK132" i="12"/>
  <c r="BA67" i="12"/>
  <c r="AZ67" i="12"/>
  <c r="AX67" i="12"/>
  <c r="BB67" i="12"/>
  <c r="AI62" i="12"/>
  <c r="AJ62" i="12"/>
  <c r="AK62" i="12"/>
  <c r="AI122" i="12"/>
  <c r="AJ122" i="12"/>
  <c r="AK122" i="12"/>
  <c r="BA69" i="12"/>
  <c r="AZ69" i="12"/>
  <c r="AX69" i="12"/>
  <c r="BB69" i="12"/>
  <c r="AK78" i="12"/>
  <c r="AI78" i="12"/>
  <c r="AJ78" i="12"/>
  <c r="AK54" i="16"/>
  <c r="BA58" i="12"/>
  <c r="AZ58" i="12"/>
  <c r="AX58" i="12"/>
  <c r="BB58" i="12"/>
  <c r="AI89" i="12"/>
  <c r="AK89" i="12"/>
  <c r="AJ89" i="12"/>
  <c r="AI40" i="12"/>
  <c r="AH40" i="12"/>
  <c r="AJ40" i="12"/>
  <c r="AK40" i="12"/>
  <c r="AI147" i="12"/>
  <c r="AJ147" i="12"/>
  <c r="AK147" i="12"/>
  <c r="BA27" i="12"/>
  <c r="AZ27" i="12"/>
  <c r="AX27" i="12"/>
  <c r="BB27" i="12"/>
  <c r="BA59" i="12"/>
  <c r="AZ59" i="12"/>
  <c r="AX59" i="12"/>
  <c r="BB59" i="12"/>
  <c r="AI41" i="12"/>
  <c r="AJ41" i="12"/>
  <c r="AK41" i="12"/>
  <c r="AI73" i="12"/>
  <c r="AH73" i="12"/>
  <c r="AJ73" i="12"/>
  <c r="AK73" i="12"/>
  <c r="AI86" i="12"/>
  <c r="AJ86" i="12"/>
  <c r="AK86" i="12"/>
  <c r="AI135" i="12"/>
  <c r="AJ135" i="12"/>
  <c r="AK135" i="12"/>
  <c r="AJ101" i="12"/>
  <c r="AK101" i="12"/>
  <c r="AI101" i="12"/>
  <c r="AH101" i="12"/>
  <c r="J14" i="14"/>
  <c r="I15" i="14"/>
  <c r="J12" i="14"/>
  <c r="J13" i="14"/>
  <c r="AI112" i="12"/>
  <c r="AH112" i="12"/>
  <c r="AK112" i="12"/>
  <c r="AJ112" i="12"/>
  <c r="AI100" i="12"/>
  <c r="AJ100" i="12"/>
  <c r="AK100" i="12"/>
  <c r="AK91" i="12"/>
  <c r="AI91" i="12"/>
  <c r="AH91" i="12"/>
  <c r="AJ91" i="12"/>
  <c r="AI143" i="12"/>
  <c r="AJ143" i="12"/>
  <c r="AK143" i="12"/>
  <c r="AI137" i="12"/>
  <c r="AH137" i="12"/>
  <c r="AJ137" i="12"/>
  <c r="AK137" i="12"/>
  <c r="AI59" i="16"/>
  <c r="AI108" i="12"/>
  <c r="AH108" i="12"/>
  <c r="AJ108" i="12"/>
  <c r="AK108" i="12"/>
  <c r="AJ107" i="12"/>
  <c r="AI107" i="12"/>
  <c r="AH107" i="12"/>
  <c r="AK107" i="12"/>
  <c r="BA31" i="12"/>
  <c r="AZ31" i="12"/>
  <c r="AX31" i="12"/>
  <c r="BB31" i="12"/>
  <c r="AI160" i="12"/>
  <c r="AH160" i="12"/>
  <c r="AJ160" i="12"/>
  <c r="AK160" i="12"/>
  <c r="AI61" i="12"/>
  <c r="AJ61" i="12"/>
  <c r="AK61" i="12"/>
  <c r="AI109" i="12"/>
  <c r="AH109" i="12"/>
  <c r="AJ109" i="12"/>
  <c r="AK109" i="12"/>
  <c r="AI121" i="12"/>
  <c r="AJ121" i="12"/>
  <c r="AK121" i="12"/>
  <c r="AI125" i="12"/>
  <c r="AH125" i="12"/>
  <c r="AJ125" i="12"/>
  <c r="AK125" i="12"/>
  <c r="AK79" i="12"/>
  <c r="AI79" i="12"/>
  <c r="AJ79" i="12"/>
  <c r="BA124" i="12"/>
  <c r="AZ124" i="12"/>
  <c r="AX124" i="12"/>
  <c r="BB124" i="12"/>
  <c r="AI39" i="12"/>
  <c r="AJ39" i="12"/>
  <c r="AK39" i="12"/>
  <c r="AK87" i="12"/>
  <c r="AI87" i="12"/>
  <c r="AJ87" i="12"/>
  <c r="AI154" i="12"/>
  <c r="AH154" i="12"/>
  <c r="AJ154" i="12"/>
  <c r="AK154" i="12"/>
  <c r="BA35" i="12"/>
  <c r="BB35" i="12"/>
  <c r="AI49" i="12"/>
  <c r="AJ49" i="12"/>
  <c r="AK49" i="12"/>
  <c r="AK83" i="12"/>
  <c r="AI83" i="12"/>
  <c r="AH83" i="12"/>
  <c r="AJ83" i="12"/>
  <c r="BA75" i="12"/>
  <c r="AZ75" i="12"/>
  <c r="AX75" i="12"/>
  <c r="BB75" i="12"/>
  <c r="AI136" i="12"/>
  <c r="AJ136" i="12"/>
  <c r="AK136" i="12"/>
  <c r="AI58" i="12"/>
  <c r="AJ58" i="12"/>
  <c r="AK58" i="12"/>
  <c r="AJ150" i="12"/>
  <c r="AK150" i="12"/>
  <c r="AI150" i="12"/>
  <c r="BA21" i="12"/>
  <c r="AZ21" i="12"/>
  <c r="AX21" i="12"/>
  <c r="BB21" i="12"/>
  <c r="BA64" i="12"/>
  <c r="AZ64" i="12"/>
  <c r="AX64" i="12"/>
  <c r="BB64" i="12"/>
  <c r="AJ158" i="12"/>
  <c r="AK158" i="12"/>
  <c r="AI158" i="12"/>
  <c r="AH158" i="12"/>
  <c r="BA54" i="12"/>
  <c r="BB54" i="12"/>
  <c r="AK117" i="12"/>
  <c r="AI117" i="12"/>
  <c r="AH117" i="12"/>
  <c r="AJ117" i="12"/>
  <c r="BA22" i="12"/>
  <c r="AZ22" i="12"/>
  <c r="AX22" i="12"/>
  <c r="BB22" i="12"/>
  <c r="BA55" i="12"/>
  <c r="AZ55" i="12"/>
  <c r="AX55" i="12"/>
  <c r="BB55" i="12"/>
  <c r="AI145" i="12"/>
  <c r="AH145" i="12"/>
  <c r="AJ145" i="12"/>
  <c r="AK145" i="12"/>
  <c r="AI37" i="12"/>
  <c r="AH37" i="12"/>
  <c r="AJ37" i="12"/>
  <c r="AK37" i="12"/>
  <c r="AI116" i="12"/>
  <c r="AJ116" i="12"/>
  <c r="AK116" i="12"/>
  <c r="AJ111" i="12"/>
  <c r="AI111" i="12"/>
  <c r="AK111" i="12"/>
  <c r="AI166" i="12"/>
  <c r="AJ166" i="12"/>
  <c r="AK166" i="12"/>
  <c r="BA122" i="12"/>
  <c r="AZ122" i="12"/>
  <c r="AX122" i="12"/>
  <c r="BB122" i="12"/>
  <c r="AJ113" i="12"/>
  <c r="AI113" i="12"/>
  <c r="AK113" i="12"/>
  <c r="BA49" i="12"/>
  <c r="BB49" i="12"/>
  <c r="AI161" i="12"/>
  <c r="AJ161" i="12"/>
  <c r="AK161" i="12"/>
  <c r="BC74" i="6"/>
  <c r="BB74" i="6"/>
  <c r="BA74" i="6"/>
  <c r="AZ74" i="6"/>
  <c r="AY74" i="6"/>
  <c r="AX74" i="6"/>
  <c r="AW74" i="6"/>
  <c r="AV74" i="6"/>
  <c r="BD74" i="6"/>
  <c r="BC64" i="6"/>
  <c r="BD64" i="6"/>
  <c r="BB64" i="6"/>
  <c r="BA64" i="6"/>
  <c r="AZ64" i="6"/>
  <c r="AY64" i="6"/>
  <c r="AX64" i="6"/>
  <c r="AW64" i="6"/>
  <c r="AV64" i="6"/>
  <c r="BC14" i="6"/>
  <c r="BB14" i="6"/>
  <c r="BA14" i="6"/>
  <c r="AZ14" i="6"/>
  <c r="AY14" i="6"/>
  <c r="AX14" i="6"/>
  <c r="AW14" i="6"/>
  <c r="AV14" i="6"/>
  <c r="BD14" i="6"/>
  <c r="BC38" i="6"/>
  <c r="BB38" i="6"/>
  <c r="BA38" i="6"/>
  <c r="AZ38" i="6"/>
  <c r="AY38" i="6"/>
  <c r="AX38" i="6"/>
  <c r="AW38" i="6"/>
  <c r="AV38" i="6"/>
  <c r="BD38" i="6"/>
  <c r="BD16" i="6"/>
  <c r="BC16" i="6"/>
  <c r="BB16" i="6"/>
  <c r="BA16" i="6"/>
  <c r="AZ16" i="6"/>
  <c r="AY16" i="6"/>
  <c r="AX16" i="6"/>
  <c r="AW16" i="6"/>
  <c r="AV16" i="6"/>
  <c r="Y134" i="13"/>
  <c r="AD134" i="13"/>
  <c r="AB134" i="13"/>
  <c r="AA134" i="13"/>
  <c r="AE134" i="13"/>
  <c r="AB62" i="14"/>
  <c r="AA62" i="14"/>
  <c r="AD90" i="14"/>
  <c r="AE90" i="14"/>
  <c r="AA83" i="13"/>
  <c r="AE83" i="13"/>
  <c r="AB83" i="13"/>
  <c r="W83" i="13"/>
  <c r="AD83" i="13"/>
  <c r="AB159" i="10"/>
  <c r="AA159" i="10"/>
  <c r="AE159" i="10"/>
  <c r="Y159" i="10"/>
  <c r="AB167" i="13"/>
  <c r="AA167" i="13"/>
  <c r="AE167" i="13"/>
  <c r="Y167" i="13"/>
  <c r="AD167" i="13"/>
  <c r="AA73" i="10"/>
  <c r="AE73" i="10"/>
  <c r="Y73" i="10"/>
  <c r="AB73" i="10"/>
  <c r="Y107" i="13"/>
  <c r="AD107" i="13"/>
  <c r="AB107" i="13"/>
  <c r="AA107" i="13"/>
  <c r="AE107" i="13"/>
  <c r="W65" i="13"/>
  <c r="AD65" i="13"/>
  <c r="AA65" i="13"/>
  <c r="AE65" i="13"/>
  <c r="AB65" i="13"/>
  <c r="W41" i="13"/>
  <c r="AD41" i="13"/>
  <c r="AA41" i="13"/>
  <c r="AE41" i="13"/>
  <c r="AB41" i="13"/>
  <c r="Y100" i="13"/>
  <c r="AD100" i="13"/>
  <c r="AB100" i="13"/>
  <c r="AA100" i="13"/>
  <c r="AE100" i="13"/>
  <c r="AB26" i="10"/>
  <c r="AA26" i="10"/>
  <c r="AE26" i="10"/>
  <c r="AB33" i="14"/>
  <c r="AA33" i="14"/>
  <c r="AA61" i="14"/>
  <c r="AB61" i="14"/>
  <c r="AA147" i="10"/>
  <c r="AE147" i="10"/>
  <c r="X147" i="10"/>
  <c r="AB147" i="10"/>
  <c r="AB25" i="10"/>
  <c r="AA25" i="10"/>
  <c r="AE25" i="10"/>
  <c r="Y152" i="13"/>
  <c r="AD152" i="13"/>
  <c r="AB152" i="13"/>
  <c r="AA152" i="13"/>
  <c r="AE152" i="13"/>
  <c r="AB96" i="13"/>
  <c r="W96" i="13"/>
  <c r="AD96" i="13"/>
  <c r="AA96" i="13"/>
  <c r="AE96" i="13"/>
  <c r="AA106" i="13"/>
  <c r="AE106" i="13"/>
  <c r="Y106" i="13"/>
  <c r="AD106" i="13"/>
  <c r="AB106" i="13"/>
  <c r="AA189" i="10"/>
  <c r="AE189" i="10"/>
  <c r="Y189" i="10"/>
  <c r="AB189" i="10"/>
  <c r="AA171" i="13"/>
  <c r="AE171" i="13"/>
  <c r="Y171" i="13"/>
  <c r="AD171" i="13"/>
  <c r="AB171" i="13"/>
  <c r="AB159" i="14"/>
  <c r="AA159" i="14"/>
  <c r="AB24" i="10"/>
  <c r="AA24" i="10"/>
  <c r="AE24" i="10"/>
  <c r="Y149" i="13"/>
  <c r="AD149" i="13"/>
  <c r="AB149" i="13"/>
  <c r="AA149" i="13"/>
  <c r="AE149" i="13"/>
  <c r="AA210" i="10"/>
  <c r="AE210" i="10"/>
  <c r="Y210" i="10"/>
  <c r="AB210" i="10"/>
  <c r="AB56" i="13"/>
  <c r="AA56" i="13"/>
  <c r="AE56" i="13"/>
  <c r="W56" i="13"/>
  <c r="AD56" i="13"/>
  <c r="AA37" i="14"/>
  <c r="AB37" i="14"/>
  <c r="AA160" i="10"/>
  <c r="AE160" i="10"/>
  <c r="Y160" i="10"/>
  <c r="AB160" i="10"/>
  <c r="W74" i="13"/>
  <c r="AD74" i="13"/>
  <c r="AB74" i="13"/>
  <c r="AA74" i="13"/>
  <c r="AE74" i="13"/>
  <c r="AA81" i="10"/>
  <c r="AE81" i="10"/>
  <c r="AB81" i="10"/>
  <c r="W81" i="10"/>
  <c r="AA69" i="13"/>
  <c r="AE69" i="13"/>
  <c r="W69" i="13"/>
  <c r="AD69" i="13"/>
  <c r="AB69" i="13"/>
  <c r="AA136" i="13"/>
  <c r="AE136" i="13"/>
  <c r="Y136" i="13"/>
  <c r="AD136" i="13"/>
  <c r="AB136" i="13"/>
  <c r="AB116" i="14"/>
  <c r="AA116" i="14"/>
  <c r="AB97" i="10"/>
  <c r="AA97" i="10"/>
  <c r="AE97" i="10"/>
  <c r="Y97" i="10"/>
  <c r="AB29" i="13"/>
  <c r="W29" i="13"/>
  <c r="AD29" i="13"/>
  <c r="AA29" i="13"/>
  <c r="AE29" i="13"/>
  <c r="W64" i="13"/>
  <c r="AD64" i="13"/>
  <c r="AA64" i="13"/>
  <c r="AE64" i="13"/>
  <c r="AB64" i="13"/>
  <c r="AA49" i="14"/>
  <c r="AB49" i="14"/>
  <c r="AB167" i="14"/>
  <c r="AA167" i="14"/>
  <c r="AA56" i="10"/>
  <c r="AE56" i="10"/>
  <c r="W56" i="10"/>
  <c r="AB56" i="10"/>
  <c r="W25" i="13"/>
  <c r="AD25" i="13"/>
  <c r="AB25" i="13"/>
  <c r="AA25" i="13"/>
  <c r="AE25" i="13"/>
  <c r="AA38" i="10"/>
  <c r="AE38" i="10"/>
  <c r="AB38" i="10"/>
  <c r="AA59" i="14"/>
  <c r="AB59" i="14"/>
  <c r="AB26" i="14"/>
  <c r="AA26" i="14"/>
  <c r="AB137" i="14"/>
  <c r="AA137" i="14"/>
  <c r="AB47" i="14"/>
  <c r="AA47" i="14"/>
  <c r="AH73" i="14"/>
  <c r="AH149" i="14"/>
  <c r="AA52" i="14"/>
  <c r="AB52" i="14"/>
  <c r="AA81" i="13"/>
  <c r="AE81" i="13"/>
  <c r="W81" i="13"/>
  <c r="AD81" i="13"/>
  <c r="AB81" i="13"/>
  <c r="AA36" i="13"/>
  <c r="AE36" i="13"/>
  <c r="AB36" i="13"/>
  <c r="W36" i="13"/>
  <c r="AD36" i="13"/>
  <c r="AA88" i="14"/>
  <c r="AB88" i="14"/>
  <c r="BC10" i="6"/>
  <c r="BB10" i="6"/>
  <c r="BA10" i="6"/>
  <c r="AZ10" i="6"/>
  <c r="AY10" i="6"/>
  <c r="AX10" i="6"/>
  <c r="AW10" i="6"/>
  <c r="AV10" i="6"/>
  <c r="BD10" i="6"/>
  <c r="BD89" i="6"/>
  <c r="BC89" i="6"/>
  <c r="BB89" i="6"/>
  <c r="BA89" i="6"/>
  <c r="AZ89" i="6"/>
  <c r="AY89" i="6"/>
  <c r="AX89" i="6"/>
  <c r="AW89" i="6"/>
  <c r="AV89" i="6"/>
  <c r="BD78" i="6"/>
  <c r="BC78" i="6"/>
  <c r="BB78" i="6"/>
  <c r="BA78" i="6"/>
  <c r="AZ78" i="6"/>
  <c r="AY78" i="6"/>
  <c r="AX78" i="6"/>
  <c r="AW78" i="6"/>
  <c r="AV78" i="6"/>
  <c r="AA74" i="14"/>
  <c r="AB74" i="14"/>
  <c r="AA102" i="13"/>
  <c r="AE102" i="13"/>
  <c r="Y102" i="13"/>
  <c r="AD102" i="13"/>
  <c r="AB102" i="13"/>
  <c r="AA79" i="14"/>
  <c r="AB79" i="14"/>
  <c r="AD87" i="14"/>
  <c r="AE87" i="14"/>
  <c r="AB101" i="14"/>
  <c r="AA101" i="14"/>
  <c r="AB46" i="14"/>
  <c r="AA46" i="14"/>
  <c r="I12" i="12"/>
  <c r="I13" i="12"/>
  <c r="I14" i="12"/>
  <c r="H15" i="12"/>
  <c r="AD42" i="14"/>
  <c r="AE42" i="14"/>
  <c r="AA128" i="13"/>
  <c r="AE128" i="13"/>
  <c r="X128" i="13"/>
  <c r="AD128" i="13"/>
  <c r="AB128" i="13"/>
  <c r="Y110" i="13"/>
  <c r="AD110" i="13"/>
  <c r="AA110" i="13"/>
  <c r="AE110" i="13"/>
  <c r="AB110" i="13"/>
  <c r="BD2" i="6"/>
  <c r="BC2" i="6"/>
  <c r="BB2" i="6"/>
  <c r="BA2" i="6"/>
  <c r="AZ2" i="6"/>
  <c r="AY2" i="6"/>
  <c r="AX2" i="6"/>
  <c r="AW2" i="6"/>
  <c r="AV2" i="6"/>
  <c r="BD91" i="6"/>
  <c r="BC91" i="6"/>
  <c r="BB91" i="6"/>
  <c r="BA91" i="6"/>
  <c r="AZ91" i="6"/>
  <c r="AY91" i="6"/>
  <c r="AX91" i="6"/>
  <c r="AW91" i="6"/>
  <c r="AV91" i="6"/>
  <c r="BC94" i="6"/>
  <c r="BB94" i="6"/>
  <c r="BA94" i="6"/>
  <c r="AZ94" i="6"/>
  <c r="AY94" i="6"/>
  <c r="AX94" i="6"/>
  <c r="AW94" i="6"/>
  <c r="AV94" i="6"/>
  <c r="BD94" i="6"/>
  <c r="BC88" i="6"/>
  <c r="BB88" i="6"/>
  <c r="BA88" i="6"/>
  <c r="AZ88" i="6"/>
  <c r="AY88" i="6"/>
  <c r="AX88" i="6"/>
  <c r="AW88" i="6"/>
  <c r="AV88" i="6"/>
  <c r="BD88" i="6"/>
  <c r="BA67" i="6"/>
  <c r="AZ67" i="6"/>
  <c r="AY67" i="6"/>
  <c r="AX67" i="6"/>
  <c r="AW67" i="6"/>
  <c r="AV67" i="6"/>
  <c r="BB67" i="6"/>
  <c r="BC67" i="6"/>
  <c r="BD67" i="6"/>
  <c r="BB48" i="6"/>
  <c r="BA48" i="6"/>
  <c r="AZ48" i="6"/>
  <c r="AY48" i="6"/>
  <c r="AX48" i="6"/>
  <c r="AW48" i="6"/>
  <c r="AV48" i="6"/>
  <c r="BC48" i="6"/>
  <c r="BD48" i="6"/>
  <c r="BD52" i="6"/>
  <c r="BC52" i="6"/>
  <c r="BB52" i="6"/>
  <c r="BA52" i="6"/>
  <c r="AZ52" i="6"/>
  <c r="AY52" i="6"/>
  <c r="AX52" i="6"/>
  <c r="AW52" i="6"/>
  <c r="AV52" i="6"/>
  <c r="BB35" i="6"/>
  <c r="BA35" i="6"/>
  <c r="AZ35" i="6"/>
  <c r="AY35" i="6"/>
  <c r="AX35" i="6"/>
  <c r="AW35" i="6"/>
  <c r="AV35" i="6"/>
  <c r="BC35" i="6"/>
  <c r="BD35" i="6"/>
  <c r="BD69" i="6"/>
  <c r="BC69" i="6"/>
  <c r="BB69" i="6"/>
  <c r="BA69" i="6"/>
  <c r="AZ69" i="6"/>
  <c r="AY69" i="6"/>
  <c r="AX69" i="6"/>
  <c r="AW69" i="6"/>
  <c r="AV69" i="6"/>
  <c r="BD49" i="6"/>
  <c r="BC49" i="6"/>
  <c r="BB49" i="6"/>
  <c r="BA49" i="6"/>
  <c r="AZ49" i="6"/>
  <c r="AY49" i="6"/>
  <c r="AX49" i="6"/>
  <c r="AW49" i="6"/>
  <c r="AV49" i="6"/>
  <c r="BB90" i="6"/>
  <c r="BA90" i="6"/>
  <c r="AZ90" i="6"/>
  <c r="AY90" i="6"/>
  <c r="AX90" i="6"/>
  <c r="AW90" i="6"/>
  <c r="AV90" i="6"/>
  <c r="BC90" i="6"/>
  <c r="BD90" i="6"/>
  <c r="BC70" i="6"/>
  <c r="BB70" i="6"/>
  <c r="BA70" i="6"/>
  <c r="AZ70" i="6"/>
  <c r="AY70" i="6"/>
  <c r="AX70" i="6"/>
  <c r="AW70" i="6"/>
  <c r="AV70" i="6"/>
  <c r="BD70" i="6"/>
  <c r="BD43" i="6"/>
  <c r="BC43" i="6"/>
  <c r="BB43" i="6"/>
  <c r="BA43" i="6"/>
  <c r="AZ43" i="6"/>
  <c r="AY43" i="6"/>
  <c r="AX43" i="6"/>
  <c r="AW43" i="6"/>
  <c r="AV43" i="6"/>
  <c r="BC83" i="6"/>
  <c r="BB83" i="6"/>
  <c r="BA83" i="6"/>
  <c r="AZ83" i="6"/>
  <c r="AY83" i="6"/>
  <c r="AX83" i="6"/>
  <c r="AW83" i="6"/>
  <c r="AV83" i="6"/>
  <c r="BD83" i="6"/>
  <c r="BC44" i="6"/>
  <c r="BB44" i="6"/>
  <c r="BA44" i="6"/>
  <c r="AZ44" i="6"/>
  <c r="AY44" i="6"/>
  <c r="AX44" i="6"/>
  <c r="AW44" i="6"/>
  <c r="AV44" i="6"/>
  <c r="BD44" i="6"/>
  <c r="BD8" i="6"/>
  <c r="BC8" i="6"/>
  <c r="BB8" i="6"/>
  <c r="BA8" i="6"/>
  <c r="AZ8" i="6"/>
  <c r="AY8" i="6"/>
  <c r="AX8" i="6"/>
  <c r="AW8" i="6"/>
  <c r="AV8" i="6"/>
  <c r="BD57" i="6"/>
  <c r="BB57" i="6"/>
  <c r="BA57" i="6"/>
  <c r="AZ57" i="6"/>
  <c r="AY57" i="6"/>
  <c r="AX57" i="6"/>
  <c r="AW57" i="6"/>
  <c r="AV57" i="6"/>
  <c r="BC57" i="6"/>
  <c r="BD86" i="6"/>
  <c r="BC86" i="6"/>
  <c r="BB86" i="6"/>
  <c r="BA86" i="6"/>
  <c r="AZ86" i="6"/>
  <c r="AY86" i="6"/>
  <c r="AX86" i="6"/>
  <c r="AW86" i="6"/>
  <c r="AV86" i="6"/>
  <c r="BD29" i="6"/>
  <c r="BC29" i="6"/>
  <c r="BB29" i="6"/>
  <c r="BA29" i="6"/>
  <c r="AZ29" i="6"/>
  <c r="AY29" i="6"/>
  <c r="AX29" i="6"/>
  <c r="AW29" i="6"/>
  <c r="AV29" i="6"/>
  <c r="BD9" i="6"/>
  <c r="BC9" i="6"/>
  <c r="BB9" i="6"/>
  <c r="BA9" i="6"/>
  <c r="AZ9" i="6"/>
  <c r="AY9" i="6"/>
  <c r="AX9" i="6"/>
  <c r="AW9" i="6"/>
  <c r="AV9" i="6"/>
  <c r="AD103" i="14"/>
  <c r="AE103" i="14"/>
  <c r="AE106" i="14"/>
  <c r="AD106" i="14"/>
  <c r="AB79" i="13"/>
  <c r="AA79" i="13"/>
  <c r="AE79" i="13"/>
  <c r="W79" i="13"/>
  <c r="AD79" i="13"/>
  <c r="AH29" i="12"/>
  <c r="AH144" i="13"/>
  <c r="AZ19" i="13"/>
  <c r="AX19" i="13"/>
  <c r="AH87" i="10"/>
  <c r="AZ8" i="13"/>
  <c r="AX8" i="13"/>
  <c r="AH67" i="14"/>
  <c r="AZ9" i="12"/>
  <c r="AX9" i="12"/>
  <c r="AH163" i="14"/>
  <c r="AH101" i="13"/>
  <c r="AH21" i="13"/>
  <c r="AZ3" i="12"/>
  <c r="AX3" i="12"/>
  <c r="AZ24" i="10"/>
  <c r="AX24" i="10"/>
  <c r="AZ6" i="13"/>
  <c r="AX6" i="13"/>
  <c r="AH21" i="12"/>
  <c r="AH83" i="10"/>
  <c r="AZ7" i="10"/>
  <c r="AX7" i="10"/>
  <c r="AH92" i="13"/>
  <c r="AH125" i="14"/>
  <c r="AH122" i="10"/>
  <c r="AZ39" i="10"/>
  <c r="AX39" i="10"/>
  <c r="AH127" i="13"/>
  <c r="AH165" i="14"/>
  <c r="AZ12" i="14"/>
  <c r="AX12" i="14"/>
  <c r="AZ11" i="12"/>
  <c r="AX11" i="12"/>
  <c r="AZ17" i="14"/>
  <c r="AX17" i="14"/>
  <c r="AZ14" i="12"/>
  <c r="AX14" i="12"/>
  <c r="AH121" i="13"/>
  <c r="AH131" i="13"/>
  <c r="AZ5" i="14"/>
  <c r="AX5" i="14"/>
  <c r="AZ5" i="12"/>
  <c r="AX5" i="12"/>
  <c r="AH190" i="10"/>
  <c r="AH137" i="13"/>
  <c r="AZ15" i="13"/>
  <c r="AX15" i="13"/>
  <c r="AH126" i="10"/>
  <c r="AH132" i="13"/>
  <c r="AH109" i="10"/>
  <c r="AH44" i="10"/>
  <c r="AH43" i="14"/>
  <c r="AZ10" i="12"/>
  <c r="AX10" i="12"/>
  <c r="AH123" i="13"/>
  <c r="AZ23" i="10"/>
  <c r="AX23" i="10"/>
  <c r="AH50" i="13"/>
  <c r="AH147" i="13"/>
  <c r="AH136" i="14"/>
  <c r="AH120" i="10"/>
  <c r="AH35" i="14"/>
  <c r="AH22" i="14"/>
  <c r="AH28" i="14"/>
  <c r="AH41" i="14"/>
  <c r="AH24" i="12"/>
  <c r="AB104" i="13"/>
  <c r="AA104" i="13"/>
  <c r="AE104" i="13"/>
  <c r="X104" i="13"/>
  <c r="AD104" i="13"/>
  <c r="BD3" i="6"/>
  <c r="BC3" i="6"/>
  <c r="BB3" i="6"/>
  <c r="BA3" i="6"/>
  <c r="AZ3" i="6"/>
  <c r="AY3" i="6"/>
  <c r="AX3" i="6"/>
  <c r="AW3" i="6"/>
  <c r="AV3" i="6"/>
  <c r="BD92" i="6"/>
  <c r="BC92" i="6"/>
  <c r="BB92" i="6"/>
  <c r="BA92" i="6"/>
  <c r="AZ92" i="6"/>
  <c r="AY92" i="6"/>
  <c r="AX92" i="6"/>
  <c r="AW92" i="6"/>
  <c r="AV92" i="6"/>
  <c r="BB55" i="6"/>
  <c r="BA55" i="6"/>
  <c r="AZ55" i="6"/>
  <c r="AY55" i="6"/>
  <c r="AX55" i="6"/>
  <c r="AW55" i="6"/>
  <c r="AV55" i="6"/>
  <c r="BC55" i="6"/>
  <c r="BD55" i="6"/>
  <c r="BC58" i="6"/>
  <c r="BB58" i="6"/>
  <c r="BA58" i="6"/>
  <c r="AZ58" i="6"/>
  <c r="AY58" i="6"/>
  <c r="AX58" i="6"/>
  <c r="AW58" i="6"/>
  <c r="AV58" i="6"/>
  <c r="BD58" i="6"/>
  <c r="BD34" i="6"/>
  <c r="BC34" i="6"/>
  <c r="BB34" i="6"/>
  <c r="BA34" i="6"/>
  <c r="AZ34" i="6"/>
  <c r="AY34" i="6"/>
  <c r="AX34" i="6"/>
  <c r="AW34" i="6"/>
  <c r="AV34" i="6"/>
  <c r="BC24" i="6"/>
  <c r="BB24" i="6"/>
  <c r="BA24" i="6"/>
  <c r="AZ24" i="6"/>
  <c r="AY24" i="6"/>
  <c r="AX24" i="6"/>
  <c r="AW24" i="6"/>
  <c r="AV24" i="6"/>
  <c r="BD24" i="6"/>
  <c r="BD25" i="6"/>
  <c r="BC25" i="6"/>
  <c r="BB25" i="6"/>
  <c r="BA25" i="6"/>
  <c r="AZ25" i="6"/>
  <c r="AY25" i="6"/>
  <c r="AX25" i="6"/>
  <c r="AW25" i="6"/>
  <c r="AV25" i="6"/>
  <c r="X57" i="13"/>
  <c r="AD57" i="13"/>
  <c r="AB57" i="13"/>
  <c r="AA57" i="13"/>
  <c r="AE57" i="13"/>
  <c r="AB56" i="14"/>
  <c r="AA56" i="14"/>
  <c r="AA110" i="14"/>
  <c r="AB110" i="14"/>
  <c r="AA21" i="14"/>
  <c r="AB21" i="14"/>
  <c r="AB85" i="14"/>
  <c r="AA85" i="14"/>
  <c r="Y165" i="13"/>
  <c r="AD165" i="13"/>
  <c r="AA165" i="13"/>
  <c r="AE165" i="13"/>
  <c r="AB165" i="13"/>
  <c r="AB34" i="13"/>
  <c r="W34" i="13"/>
  <c r="AD34" i="13"/>
  <c r="AA34" i="13"/>
  <c r="AE34" i="13"/>
  <c r="AB37" i="13"/>
  <c r="W37" i="13"/>
  <c r="AD37" i="13"/>
  <c r="AA37" i="13"/>
  <c r="AE37" i="13"/>
  <c r="Y196" i="10"/>
  <c r="AB196" i="10"/>
  <c r="AA196" i="10"/>
  <c r="AE196" i="10"/>
  <c r="AE114" i="14"/>
  <c r="AD114" i="14"/>
  <c r="AA169" i="10"/>
  <c r="AE169" i="10"/>
  <c r="Y169" i="10"/>
  <c r="AB169" i="10"/>
  <c r="AA159" i="13"/>
  <c r="AE159" i="13"/>
  <c r="Y159" i="13"/>
  <c r="AD159" i="13"/>
  <c r="AB159" i="13"/>
  <c r="AA27" i="12"/>
  <c r="AB27" i="12"/>
  <c r="AH143" i="14"/>
  <c r="AA79" i="10"/>
  <c r="AE79" i="10"/>
  <c r="W79" i="10"/>
  <c r="AB79" i="10"/>
  <c r="AA67" i="13"/>
  <c r="AE67" i="13"/>
  <c r="AB67" i="13"/>
  <c r="W67" i="13"/>
  <c r="AD67" i="13"/>
  <c r="AA75" i="14"/>
  <c r="AB75" i="14"/>
  <c r="AB29" i="14"/>
  <c r="AA29" i="14"/>
  <c r="AA173" i="10"/>
  <c r="AE173" i="10"/>
  <c r="Y173" i="10"/>
  <c r="AB173" i="10"/>
  <c r="AB44" i="13"/>
  <c r="AA44" i="13"/>
  <c r="AE44" i="13"/>
  <c r="W44" i="13"/>
  <c r="AD44" i="13"/>
  <c r="AB51" i="13"/>
  <c r="AA51" i="13"/>
  <c r="AE51" i="13"/>
  <c r="AH166" i="14"/>
  <c r="AA29" i="10"/>
  <c r="AE29" i="10"/>
  <c r="AB29" i="10"/>
  <c r="AA143" i="10"/>
  <c r="AE143" i="10"/>
  <c r="Y143" i="10"/>
  <c r="AB143" i="10"/>
  <c r="AH77" i="10"/>
  <c r="AA172" i="13"/>
  <c r="AE172" i="13"/>
  <c r="Y172" i="13"/>
  <c r="AD172" i="13"/>
  <c r="AB172" i="13"/>
  <c r="W70" i="13"/>
  <c r="AD70" i="13"/>
  <c r="AA70" i="13"/>
  <c r="AE70" i="13"/>
  <c r="AB70" i="13"/>
  <c r="AA168" i="10"/>
  <c r="AE168" i="10"/>
  <c r="Y168" i="10"/>
  <c r="AB168" i="10"/>
  <c r="AH110" i="10"/>
  <c r="AA140" i="10"/>
  <c r="AE140" i="10"/>
  <c r="Y140" i="10"/>
  <c r="AB140" i="10"/>
  <c r="AB148" i="14"/>
  <c r="AA148" i="14"/>
  <c r="AA194" i="10"/>
  <c r="AE194" i="10"/>
  <c r="AB194" i="10"/>
  <c r="Y194" i="10"/>
  <c r="AA90" i="10"/>
  <c r="AE90" i="10"/>
  <c r="Y90" i="10"/>
  <c r="AB90" i="10"/>
  <c r="AB23" i="10"/>
  <c r="AA23" i="10"/>
  <c r="AE23" i="10"/>
  <c r="AA138" i="10"/>
  <c r="AE138" i="10"/>
  <c r="Y138" i="10"/>
  <c r="AB138" i="10"/>
  <c r="AB105" i="13"/>
  <c r="AA105" i="13"/>
  <c r="AE105" i="13"/>
  <c r="Y105" i="13"/>
  <c r="AD105" i="13"/>
  <c r="AH202" i="10"/>
  <c r="AA82" i="13"/>
  <c r="AE82" i="13"/>
  <c r="W82" i="13"/>
  <c r="AD82" i="13"/>
  <c r="AB82" i="13"/>
  <c r="Y129" i="10"/>
  <c r="AB129" i="10"/>
  <c r="AA129" i="10"/>
  <c r="AE129" i="10"/>
  <c r="AA75" i="10"/>
  <c r="AE75" i="10"/>
  <c r="Y75" i="10"/>
  <c r="AB75" i="10"/>
  <c r="AA155" i="10"/>
  <c r="AE155" i="10"/>
  <c r="Y155" i="10"/>
  <c r="AB155" i="10"/>
  <c r="AB45" i="14"/>
  <c r="AA45" i="14"/>
  <c r="AB146" i="14"/>
  <c r="AA146" i="14"/>
  <c r="AA144" i="14"/>
  <c r="AB144" i="14"/>
  <c r="AA65" i="14"/>
  <c r="AB65" i="14"/>
  <c r="AB126" i="14"/>
  <c r="AA126" i="14"/>
  <c r="AB55" i="14"/>
  <c r="AA55" i="14"/>
  <c r="Y157" i="13"/>
  <c r="AD157" i="13"/>
  <c r="AB157" i="13"/>
  <c r="AA157" i="13"/>
  <c r="AE157" i="13"/>
  <c r="AA179" i="13"/>
  <c r="AE179" i="13"/>
  <c r="Y179" i="13"/>
  <c r="AD179" i="13"/>
  <c r="AB179" i="13"/>
  <c r="AA36" i="14"/>
  <c r="AB36" i="14"/>
  <c r="AA151" i="13"/>
  <c r="AE151" i="13"/>
  <c r="AB151" i="13"/>
  <c r="Y151" i="13"/>
  <c r="AD151" i="13"/>
  <c r="AA86" i="14"/>
  <c r="AB86" i="14"/>
  <c r="AD78" i="14"/>
  <c r="AE78" i="14"/>
  <c r="AB154" i="13"/>
  <c r="AA154" i="13"/>
  <c r="AE154" i="13"/>
  <c r="Y154" i="13"/>
  <c r="AD154" i="13"/>
  <c r="BC7" i="6"/>
  <c r="BB7" i="6"/>
  <c r="BA7" i="6"/>
  <c r="AZ7" i="6"/>
  <c r="AY7" i="6"/>
  <c r="AX7" i="6"/>
  <c r="AW7" i="6"/>
  <c r="AV7" i="6"/>
  <c r="BD7" i="6"/>
  <c r="BB80" i="6"/>
  <c r="BC80" i="6"/>
  <c r="BD80" i="6"/>
  <c r="BA80" i="6"/>
  <c r="AZ80" i="6"/>
  <c r="AY80" i="6"/>
  <c r="AX80" i="6"/>
  <c r="AW80" i="6"/>
  <c r="AV80" i="6"/>
  <c r="BC87" i="6"/>
  <c r="BB87" i="6"/>
  <c r="BA87" i="6"/>
  <c r="AZ87" i="6"/>
  <c r="AY87" i="6"/>
  <c r="AX87" i="6"/>
  <c r="AW87" i="6"/>
  <c r="AV87" i="6"/>
  <c r="BD87" i="6"/>
  <c r="BD68" i="6"/>
  <c r="BC68" i="6"/>
  <c r="BB68" i="6"/>
  <c r="BA68" i="6"/>
  <c r="AZ68" i="6"/>
  <c r="AY68" i="6"/>
  <c r="AX68" i="6"/>
  <c r="AW68" i="6"/>
  <c r="AV68" i="6"/>
  <c r="BD31" i="6"/>
  <c r="BC31" i="6"/>
  <c r="BB31" i="6"/>
  <c r="BA31" i="6"/>
  <c r="AZ31" i="6"/>
  <c r="AY31" i="6"/>
  <c r="AX31" i="6"/>
  <c r="AW31" i="6"/>
  <c r="AV31" i="6"/>
  <c r="BC81" i="6"/>
  <c r="BB81" i="6"/>
  <c r="BA81" i="6"/>
  <c r="AZ81" i="6"/>
  <c r="AY81" i="6"/>
  <c r="AX81" i="6"/>
  <c r="AW81" i="6"/>
  <c r="AV81" i="6"/>
  <c r="BD81" i="6"/>
  <c r="BC46" i="6"/>
  <c r="BB46" i="6"/>
  <c r="BA46" i="6"/>
  <c r="AZ46" i="6"/>
  <c r="AY46" i="6"/>
  <c r="AX46" i="6"/>
  <c r="AW46" i="6"/>
  <c r="AV46" i="6"/>
  <c r="BD46" i="6"/>
  <c r="BD28" i="6"/>
  <c r="BC28" i="6"/>
  <c r="BB28" i="6"/>
  <c r="BA28" i="6"/>
  <c r="AZ28" i="6"/>
  <c r="AY28" i="6"/>
  <c r="AX28" i="6"/>
  <c r="AW28" i="6"/>
  <c r="AV28" i="6"/>
  <c r="BD56" i="6"/>
  <c r="BC56" i="6"/>
  <c r="BB56" i="6"/>
  <c r="BA56" i="6"/>
  <c r="AZ56" i="6"/>
  <c r="AY56" i="6"/>
  <c r="AX56" i="6"/>
  <c r="AW56" i="6"/>
  <c r="AV56" i="6"/>
  <c r="BC93" i="6"/>
  <c r="BB93" i="6"/>
  <c r="BA93" i="6"/>
  <c r="AZ93" i="6"/>
  <c r="AY93" i="6"/>
  <c r="AX93" i="6"/>
  <c r="AW93" i="6"/>
  <c r="AV93" i="6"/>
  <c r="BD93" i="6"/>
  <c r="BD72" i="6"/>
  <c r="BC72" i="6"/>
  <c r="BB72" i="6"/>
  <c r="BA72" i="6"/>
  <c r="AZ72" i="6"/>
  <c r="AY72" i="6"/>
  <c r="AX72" i="6"/>
  <c r="AW72" i="6"/>
  <c r="AV72" i="6"/>
  <c r="BB15" i="6"/>
  <c r="BA15" i="6"/>
  <c r="AZ15" i="6"/>
  <c r="AY15" i="6"/>
  <c r="AX15" i="6"/>
  <c r="AW15" i="6"/>
  <c r="AV15" i="6"/>
  <c r="BC15" i="6"/>
  <c r="BD15" i="6"/>
  <c r="AA177" i="13"/>
  <c r="AE177" i="13"/>
  <c r="Y177" i="13"/>
  <c r="AD177" i="13"/>
  <c r="AB177" i="13"/>
  <c r="AB64" i="14"/>
  <c r="AA64" i="14"/>
  <c r="AA91" i="13"/>
  <c r="AE91" i="13"/>
  <c r="Y91" i="13"/>
  <c r="AD91" i="13"/>
  <c r="AB91" i="13"/>
  <c r="AB168" i="13"/>
  <c r="AA168" i="13"/>
  <c r="AE168" i="13"/>
  <c r="Y168" i="13"/>
  <c r="AD168" i="13"/>
  <c r="AA25" i="14"/>
  <c r="AB25" i="14"/>
  <c r="AB81" i="14"/>
  <c r="AA81" i="14"/>
  <c r="AE122" i="14"/>
  <c r="AD122" i="14"/>
  <c r="W27" i="13"/>
  <c r="AD27" i="13"/>
  <c r="AB27" i="13"/>
  <c r="AA27" i="13"/>
  <c r="AE27" i="13"/>
  <c r="AA28" i="13"/>
  <c r="AE28" i="13"/>
  <c r="AB28" i="13"/>
  <c r="W28" i="13"/>
  <c r="AD28" i="13"/>
  <c r="AB119" i="14"/>
  <c r="AA119" i="14"/>
  <c r="AB90" i="13"/>
  <c r="AA90" i="13"/>
  <c r="AE90" i="13"/>
  <c r="Y90" i="13"/>
  <c r="AD90" i="13"/>
  <c r="AH188" i="10"/>
  <c r="AH60" i="13"/>
  <c r="AH153" i="13"/>
  <c r="AH88" i="10"/>
  <c r="AB160" i="14"/>
  <c r="AA160" i="14"/>
  <c r="AZ43" i="10"/>
  <c r="AX43" i="10"/>
  <c r="AZ15" i="12"/>
  <c r="AX15" i="12"/>
  <c r="AB54" i="10"/>
  <c r="AA54" i="10"/>
  <c r="AE54" i="10"/>
  <c r="AH132" i="10"/>
  <c r="AH67" i="10"/>
  <c r="AH98" i="13"/>
  <c r="AA198" i="10"/>
  <c r="AE198" i="10"/>
  <c r="AB198" i="10"/>
  <c r="Y198" i="10"/>
  <c r="AH85" i="10"/>
  <c r="AH57" i="14"/>
  <c r="AB131" i="14"/>
  <c r="AA131" i="14"/>
  <c r="AZ34" i="10"/>
  <c r="AX34" i="10"/>
  <c r="AZ11" i="13"/>
  <c r="AX11" i="13"/>
  <c r="Y139" i="13"/>
  <c r="AD139" i="13"/>
  <c r="AA139" i="13"/>
  <c r="AE139" i="13"/>
  <c r="AB139" i="13"/>
  <c r="AH164" i="10"/>
  <c r="Y141" i="13"/>
  <c r="AD141" i="13"/>
  <c r="AA141" i="13"/>
  <c r="AE141" i="13"/>
  <c r="AB141" i="13"/>
  <c r="AH175" i="13"/>
  <c r="AH197" i="10"/>
  <c r="AB41" i="10"/>
  <c r="AA41" i="10"/>
  <c r="AE41" i="10"/>
  <c r="W41" i="10"/>
  <c r="AH148" i="13"/>
  <c r="AZ12" i="10"/>
  <c r="AX12" i="10"/>
  <c r="AH156" i="13"/>
  <c r="AB65" i="10"/>
  <c r="AA65" i="10"/>
  <c r="AE65" i="10"/>
  <c r="W65" i="10"/>
  <c r="AH180" i="10"/>
  <c r="AH86" i="13"/>
  <c r="AA23" i="14"/>
  <c r="AB23" i="14"/>
  <c r="AH23" i="12"/>
  <c r="AH68" i="10"/>
  <c r="AH148" i="10"/>
  <c r="AH59" i="13"/>
  <c r="AH95" i="10"/>
  <c r="AH133" i="10"/>
  <c r="AH69" i="10"/>
  <c r="AH119" i="13"/>
  <c r="AH108" i="13"/>
  <c r="Y133" i="13"/>
  <c r="AD133" i="13"/>
  <c r="AB133" i="13"/>
  <c r="AA133" i="13"/>
  <c r="AE133" i="13"/>
  <c r="AH132" i="14"/>
  <c r="AZ19" i="14"/>
  <c r="AX19" i="14"/>
  <c r="AZ37" i="13"/>
  <c r="AX37" i="13"/>
  <c r="AH123" i="14"/>
  <c r="AH154" i="14"/>
  <c r="AH130" i="10"/>
  <c r="AH30" i="13"/>
  <c r="AB30" i="10"/>
  <c r="AA30" i="10"/>
  <c r="AE30" i="10"/>
  <c r="AA32" i="10"/>
  <c r="AE32" i="10"/>
  <c r="AB32" i="10"/>
  <c r="AH117" i="10"/>
  <c r="AH129" i="13"/>
  <c r="AB164" i="14"/>
  <c r="AA164" i="14"/>
  <c r="AH53" i="14"/>
  <c r="AH158" i="14"/>
  <c r="AH130" i="14"/>
  <c r="AA92" i="14"/>
  <c r="AB92" i="14"/>
  <c r="AA40" i="14"/>
  <c r="AB40" i="14"/>
  <c r="AB98" i="14"/>
  <c r="AA98" i="14"/>
  <c r="AB93" i="14"/>
  <c r="AA93" i="14"/>
  <c r="AB97" i="14"/>
  <c r="AA97" i="14"/>
  <c r="Y142" i="13"/>
  <c r="AD142" i="13"/>
  <c r="AA142" i="13"/>
  <c r="AE142" i="13"/>
  <c r="AB142" i="13"/>
  <c r="AA108" i="14"/>
  <c r="AB108" i="14"/>
  <c r="BD4" i="6"/>
  <c r="BC4" i="6"/>
  <c r="BB4" i="6"/>
  <c r="BA4" i="6"/>
  <c r="AZ4" i="6"/>
  <c r="AY4" i="6"/>
  <c r="AX4" i="6"/>
  <c r="AW4" i="6"/>
  <c r="AV4" i="6"/>
  <c r="BB59" i="6"/>
  <c r="BA59" i="6"/>
  <c r="AZ59" i="6"/>
  <c r="AY59" i="6"/>
  <c r="AX59" i="6"/>
  <c r="AW59" i="6"/>
  <c r="AV59" i="6"/>
  <c r="BC59" i="6"/>
  <c r="BD59" i="6"/>
  <c r="BC30" i="6"/>
  <c r="BB30" i="6"/>
  <c r="BA30" i="6"/>
  <c r="AZ30" i="6"/>
  <c r="AY30" i="6"/>
  <c r="AX30" i="6"/>
  <c r="AW30" i="6"/>
  <c r="AV30" i="6"/>
  <c r="BD30" i="6"/>
  <c r="BD61" i="6"/>
  <c r="BC61" i="6"/>
  <c r="BB61" i="6"/>
  <c r="BA61" i="6"/>
  <c r="AZ61" i="6"/>
  <c r="AY61" i="6"/>
  <c r="AX61" i="6"/>
  <c r="AW61" i="6"/>
  <c r="AV61" i="6"/>
  <c r="BD82" i="6"/>
  <c r="BC82" i="6"/>
  <c r="BB82" i="6"/>
  <c r="BA82" i="6"/>
  <c r="AZ82" i="6"/>
  <c r="AY82" i="6"/>
  <c r="AX82" i="6"/>
  <c r="AW82" i="6"/>
  <c r="AV82" i="6"/>
  <c r="BD62" i="6"/>
  <c r="BC62" i="6"/>
  <c r="BB62" i="6"/>
  <c r="BA62" i="6"/>
  <c r="AZ62" i="6"/>
  <c r="AY62" i="6"/>
  <c r="AX62" i="6"/>
  <c r="AW62" i="6"/>
  <c r="AV62" i="6"/>
  <c r="BD36" i="6"/>
  <c r="BC36" i="6"/>
  <c r="BB36" i="6"/>
  <c r="BA36" i="6"/>
  <c r="AZ36" i="6"/>
  <c r="AY36" i="6"/>
  <c r="AX36" i="6"/>
  <c r="AW36" i="6"/>
  <c r="AV36" i="6"/>
  <c r="BB71" i="6"/>
  <c r="BA71" i="6"/>
  <c r="AZ71" i="6"/>
  <c r="AY71" i="6"/>
  <c r="AX71" i="6"/>
  <c r="AW71" i="6"/>
  <c r="AV71" i="6"/>
  <c r="BC71" i="6"/>
  <c r="BD71" i="6"/>
  <c r="BC26" i="6"/>
  <c r="BB26" i="6"/>
  <c r="BA26" i="6"/>
  <c r="AZ26" i="6"/>
  <c r="AY26" i="6"/>
  <c r="AX26" i="6"/>
  <c r="AW26" i="6"/>
  <c r="AV26" i="6"/>
  <c r="BD26" i="6"/>
  <c r="BD37" i="6"/>
  <c r="BC37" i="6"/>
  <c r="BB37" i="6"/>
  <c r="BA37" i="6"/>
  <c r="AZ37" i="6"/>
  <c r="AY37" i="6"/>
  <c r="AX37" i="6"/>
  <c r="AW37" i="6"/>
  <c r="AV37" i="6"/>
  <c r="BD41" i="6"/>
  <c r="BC41" i="6"/>
  <c r="BB41" i="6"/>
  <c r="BA41" i="6"/>
  <c r="AZ41" i="6"/>
  <c r="AY41" i="6"/>
  <c r="AX41" i="6"/>
  <c r="AW41" i="6"/>
  <c r="AV41" i="6"/>
  <c r="BC73" i="6"/>
  <c r="BB73" i="6"/>
  <c r="BA73" i="6"/>
  <c r="AZ73" i="6"/>
  <c r="AY73" i="6"/>
  <c r="AX73" i="6"/>
  <c r="AW73" i="6"/>
  <c r="AV73" i="6"/>
  <c r="BD73" i="6"/>
  <c r="AB32" i="13"/>
  <c r="W32" i="13"/>
  <c r="AD32" i="13"/>
  <c r="AA32" i="13"/>
  <c r="AE32" i="13"/>
  <c r="AA60" i="14"/>
  <c r="AB60" i="14"/>
  <c r="AD83" i="14"/>
  <c r="AE83" i="14"/>
  <c r="AE82" i="14"/>
  <c r="AD82" i="14"/>
  <c r="W72" i="13"/>
  <c r="AD72" i="13"/>
  <c r="AA72" i="13"/>
  <c r="AE72" i="13"/>
  <c r="AB72" i="13"/>
  <c r="AA32" i="14"/>
  <c r="AB32" i="14"/>
  <c r="AB58" i="14"/>
  <c r="AA58" i="14"/>
  <c r="AB113" i="14"/>
  <c r="AA113" i="14"/>
  <c r="AB51" i="10"/>
  <c r="AA51" i="10"/>
  <c r="AE51" i="10"/>
  <c r="AB116" i="13"/>
  <c r="Y116" i="13"/>
  <c r="AD116" i="13"/>
  <c r="AA116" i="13"/>
  <c r="AE116" i="13"/>
  <c r="AA167" i="10"/>
  <c r="AE167" i="10"/>
  <c r="AB167" i="10"/>
  <c r="Y167" i="10"/>
  <c r="AA39" i="13"/>
  <c r="AE39" i="13"/>
  <c r="W39" i="13"/>
  <c r="AD39" i="13"/>
  <c r="AB39" i="13"/>
  <c r="AH182" i="10"/>
  <c r="AB149" i="10"/>
  <c r="Y149" i="10"/>
  <c r="AA149" i="10"/>
  <c r="AE149" i="10"/>
  <c r="Y115" i="13"/>
  <c r="AD115" i="13"/>
  <c r="AB115" i="13"/>
  <c r="AA115" i="13"/>
  <c r="AE115" i="13"/>
  <c r="AA45" i="13"/>
  <c r="AE45" i="13"/>
  <c r="AB45" i="13"/>
  <c r="W45" i="13"/>
  <c r="AD45" i="13"/>
  <c r="AA28" i="10"/>
  <c r="AE28" i="10"/>
  <c r="AB28" i="10"/>
  <c r="Y88" i="13"/>
  <c r="AD88" i="13"/>
  <c r="AB88" i="13"/>
  <c r="AA88" i="13"/>
  <c r="AE88" i="13"/>
  <c r="AA23" i="13"/>
  <c r="AE23" i="13"/>
  <c r="AB23" i="13"/>
  <c r="W23" i="13"/>
  <c r="AD23" i="13"/>
  <c r="Y174" i="10"/>
  <c r="AA174" i="10"/>
  <c r="AE174" i="10"/>
  <c r="AB174" i="10"/>
  <c r="AA124" i="10"/>
  <c r="AE124" i="10"/>
  <c r="AB124" i="10"/>
  <c r="Y124" i="10"/>
  <c r="AA141" i="10"/>
  <c r="AE141" i="10"/>
  <c r="AB141" i="10"/>
  <c r="Y141" i="10"/>
  <c r="AH39" i="10"/>
  <c r="AB59" i="10"/>
  <c r="AA59" i="10"/>
  <c r="AE59" i="10"/>
  <c r="AA175" i="10"/>
  <c r="AE175" i="10"/>
  <c r="Y175" i="10"/>
  <c r="AB175" i="10"/>
  <c r="Y114" i="13"/>
  <c r="AD114" i="13"/>
  <c r="AB114" i="13"/>
  <c r="AA114" i="13"/>
  <c r="AE114" i="13"/>
  <c r="AB166" i="13"/>
  <c r="Y166" i="13"/>
  <c r="AD166" i="13"/>
  <c r="AA166" i="13"/>
  <c r="AE166" i="13"/>
  <c r="AA151" i="10"/>
  <c r="AE151" i="10"/>
  <c r="AB151" i="10"/>
  <c r="Y151" i="10"/>
  <c r="AA28" i="12"/>
  <c r="AB28" i="12"/>
  <c r="AH118" i="14"/>
  <c r="AA169" i="13"/>
  <c r="AE169" i="13"/>
  <c r="Y169" i="13"/>
  <c r="AD169" i="13"/>
  <c r="AB169" i="13"/>
  <c r="AA134" i="10"/>
  <c r="AE134" i="10"/>
  <c r="Y134" i="10"/>
  <c r="AB134" i="10"/>
  <c r="AA26" i="12"/>
  <c r="AB26" i="12"/>
  <c r="AH117" i="13"/>
  <c r="Y143" i="13"/>
  <c r="AD143" i="13"/>
  <c r="AB143" i="13"/>
  <c r="AA143" i="13"/>
  <c r="AE143" i="13"/>
  <c r="AB157" i="14"/>
  <c r="AA157" i="14"/>
  <c r="Y158" i="13"/>
  <c r="AD158" i="13"/>
  <c r="AA158" i="13"/>
  <c r="AE158" i="13"/>
  <c r="AB158" i="13"/>
  <c r="AZ18" i="13"/>
  <c r="AX18" i="13"/>
  <c r="AH36" i="10"/>
  <c r="AH135" i="10"/>
  <c r="AH180" i="13"/>
  <c r="AH142" i="14"/>
  <c r="AH25" i="12"/>
  <c r="AH24" i="14"/>
  <c r="AH140" i="14"/>
  <c r="Y118" i="13"/>
  <c r="AD118" i="13"/>
  <c r="AB118" i="13"/>
  <c r="AA118" i="13"/>
  <c r="AE118" i="13"/>
  <c r="AB105" i="14"/>
  <c r="AA105" i="14"/>
  <c r="AB117" i="14"/>
  <c r="AA117" i="14"/>
  <c r="AA84" i="14"/>
  <c r="AB84" i="14"/>
  <c r="AB48" i="14"/>
  <c r="AA48" i="14"/>
  <c r="Y160" i="13"/>
  <c r="AD160" i="13"/>
  <c r="AB160" i="13"/>
  <c r="AA160" i="13"/>
  <c r="AE160" i="13"/>
  <c r="AA47" i="13"/>
  <c r="AE47" i="13"/>
  <c r="AB47" i="13"/>
  <c r="W47" i="13"/>
  <c r="AD47" i="13"/>
  <c r="AA76" i="14"/>
  <c r="AB76" i="14"/>
  <c r="AB70" i="14"/>
  <c r="AA70" i="14"/>
  <c r="AD50" i="14"/>
  <c r="AE50" i="14"/>
  <c r="AD120" i="14"/>
  <c r="AE120" i="14"/>
  <c r="AD66" i="14"/>
  <c r="AE66" i="14"/>
  <c r="AB34" i="14"/>
  <c r="AA34" i="14"/>
  <c r="BD5" i="6"/>
  <c r="BC5" i="6"/>
  <c r="BB5" i="6"/>
  <c r="BA5" i="6"/>
  <c r="AZ5" i="6"/>
  <c r="AY5" i="6"/>
  <c r="AX5" i="6"/>
  <c r="AW5" i="6"/>
  <c r="AV5" i="6"/>
  <c r="BD95" i="6"/>
  <c r="BC95" i="6"/>
  <c r="BB95" i="6"/>
  <c r="BA95" i="6"/>
  <c r="AZ95" i="6"/>
  <c r="AY95" i="6"/>
  <c r="AX95" i="6"/>
  <c r="AW95" i="6"/>
  <c r="AV95" i="6"/>
  <c r="BD79" i="6"/>
  <c r="BC79" i="6"/>
  <c r="BB79" i="6"/>
  <c r="BA79" i="6"/>
  <c r="AZ79" i="6"/>
  <c r="AY79" i="6"/>
  <c r="AX79" i="6"/>
  <c r="AW79" i="6"/>
  <c r="AV79" i="6"/>
  <c r="BD42" i="6"/>
  <c r="BC42" i="6"/>
  <c r="BB42" i="6"/>
  <c r="BA42" i="6"/>
  <c r="AZ42" i="6"/>
  <c r="AY42" i="6"/>
  <c r="AX42" i="6"/>
  <c r="AW42" i="6"/>
  <c r="AV42" i="6"/>
  <c r="BD27" i="6"/>
  <c r="BC27" i="6"/>
  <c r="BB27" i="6"/>
  <c r="BA27" i="6"/>
  <c r="AZ27" i="6"/>
  <c r="AY27" i="6"/>
  <c r="AX27" i="6"/>
  <c r="AW27" i="6"/>
  <c r="AV27" i="6"/>
  <c r="BD11" i="6"/>
  <c r="BC11" i="6"/>
  <c r="BB11" i="6"/>
  <c r="BA11" i="6"/>
  <c r="AZ11" i="6"/>
  <c r="AY11" i="6"/>
  <c r="AX11" i="6"/>
  <c r="AW11" i="6"/>
  <c r="AV11" i="6"/>
  <c r="BD50" i="6"/>
  <c r="BC50" i="6"/>
  <c r="BB50" i="6"/>
  <c r="BA50" i="6"/>
  <c r="AZ50" i="6"/>
  <c r="AY50" i="6"/>
  <c r="AX50" i="6"/>
  <c r="AW50" i="6"/>
  <c r="AV50" i="6"/>
  <c r="BD22" i="6"/>
  <c r="BC22" i="6"/>
  <c r="BB22" i="6"/>
  <c r="BA22" i="6"/>
  <c r="AZ22" i="6"/>
  <c r="AY22" i="6"/>
  <c r="AX22" i="6"/>
  <c r="AW22" i="6"/>
  <c r="AV22" i="6"/>
  <c r="BB18" i="6"/>
  <c r="BA18" i="6"/>
  <c r="AZ18" i="6"/>
  <c r="AY18" i="6"/>
  <c r="AX18" i="6"/>
  <c r="AW18" i="6"/>
  <c r="AV18" i="6"/>
  <c r="BC18" i="6"/>
  <c r="BD18" i="6"/>
  <c r="AB89" i="14"/>
  <c r="AA89" i="14"/>
  <c r="AB72" i="14"/>
  <c r="AA72" i="14"/>
  <c r="AA102" i="14"/>
  <c r="AB102" i="14"/>
  <c r="AB42" i="13"/>
  <c r="W42" i="13"/>
  <c r="AD42" i="13"/>
  <c r="AA42" i="13"/>
  <c r="AE42" i="13"/>
  <c r="AA68" i="13"/>
  <c r="AE68" i="13"/>
  <c r="W68" i="13"/>
  <c r="AD68" i="13"/>
  <c r="AB68" i="13"/>
  <c r="AA178" i="13"/>
  <c r="AE178" i="13"/>
  <c r="Y178" i="13"/>
  <c r="AD178" i="13"/>
  <c r="AB178" i="13"/>
  <c r="AD115" i="14"/>
  <c r="AE115" i="14"/>
  <c r="AD107" i="14"/>
  <c r="AE107" i="14"/>
  <c r="I14" i="16"/>
  <c r="I12" i="16"/>
  <c r="I13" i="16"/>
  <c r="H15" i="16"/>
  <c r="AA111" i="14"/>
  <c r="AB111" i="14"/>
  <c r="AB91" i="14"/>
  <c r="AA91" i="14"/>
  <c r="AB94" i="14"/>
  <c r="AA94" i="14"/>
  <c r="AZ4" i="10"/>
  <c r="AX4" i="10"/>
  <c r="AZ47" i="10"/>
  <c r="AX47" i="10"/>
  <c r="AH140" i="13"/>
  <c r="AZ35" i="10"/>
  <c r="AX35" i="10"/>
  <c r="AH26" i="13"/>
  <c r="AH22" i="10"/>
  <c r="AZ29" i="13"/>
  <c r="AX29" i="13"/>
  <c r="AZ8" i="14"/>
  <c r="AX8" i="14"/>
  <c r="AZ50" i="10"/>
  <c r="AX50" i="10"/>
  <c r="AH55" i="13"/>
  <c r="AH137" i="10"/>
  <c r="AH63" i="10"/>
  <c r="AH185" i="10"/>
  <c r="AH80" i="13"/>
  <c r="AH177" i="10"/>
  <c r="AZ11" i="10"/>
  <c r="AX11" i="10"/>
  <c r="AH58" i="13"/>
  <c r="AH145" i="14"/>
  <c r="AH153" i="14"/>
  <c r="AZ21" i="14"/>
  <c r="AX21" i="14"/>
  <c r="AH181" i="10"/>
  <c r="AH66" i="13"/>
  <c r="AZ53" i="10"/>
  <c r="AX53" i="10"/>
  <c r="AH144" i="10"/>
  <c r="AH42" i="10"/>
  <c r="AH62" i="10"/>
  <c r="AH48" i="13"/>
  <c r="AH30" i="14"/>
  <c r="AH35" i="10"/>
  <c r="AH193" i="10"/>
  <c r="AH114" i="10"/>
  <c r="AH124" i="13"/>
  <c r="AH186" i="10"/>
  <c r="AZ8" i="10"/>
  <c r="AX8" i="10"/>
  <c r="AH22" i="13"/>
  <c r="AH152" i="10"/>
  <c r="AH31" i="14"/>
  <c r="AZ32" i="10"/>
  <c r="AX32" i="10"/>
  <c r="AH128" i="10"/>
  <c r="AH46" i="13"/>
  <c r="AH150" i="14"/>
  <c r="AH63" i="13"/>
  <c r="AH87" i="13"/>
  <c r="AZ27" i="10"/>
  <c r="AX27" i="10"/>
  <c r="AH174" i="13"/>
  <c r="AH135" i="14"/>
  <c r="AH71" i="14"/>
  <c r="AZ2" i="12"/>
  <c r="AX2" i="12"/>
  <c r="AZ7" i="14"/>
  <c r="AX7" i="14"/>
  <c r="AH151" i="14"/>
  <c r="AB54" i="14"/>
  <c r="AA54" i="14"/>
  <c r="AA68" i="14"/>
  <c r="AB68" i="14"/>
  <c r="AB77" i="14"/>
  <c r="AA77" i="14"/>
  <c r="BD6" i="6"/>
  <c r="BC6" i="6"/>
  <c r="BB6" i="6"/>
  <c r="BA6" i="6"/>
  <c r="AZ6" i="6"/>
  <c r="AY6" i="6"/>
  <c r="AX6" i="6"/>
  <c r="AW6" i="6"/>
  <c r="AV6" i="6"/>
  <c r="BD84" i="6"/>
  <c r="BC84" i="6"/>
  <c r="BB84" i="6"/>
  <c r="BA84" i="6"/>
  <c r="AZ84" i="6"/>
  <c r="AY84" i="6"/>
  <c r="AX84" i="6"/>
  <c r="AW84" i="6"/>
  <c r="AV84" i="6"/>
  <c r="BC77" i="6"/>
  <c r="BD77" i="6"/>
  <c r="BB77" i="6"/>
  <c r="BA77" i="6"/>
  <c r="AZ77" i="6"/>
  <c r="AY77" i="6"/>
  <c r="AX77" i="6"/>
  <c r="AW77" i="6"/>
  <c r="AV77" i="6"/>
  <c r="BB19" i="6"/>
  <c r="BA19" i="6"/>
  <c r="AZ19" i="6"/>
  <c r="AY19" i="6"/>
  <c r="AX19" i="6"/>
  <c r="AW19" i="6"/>
  <c r="AV19" i="6"/>
  <c r="BC19" i="6"/>
  <c r="BD19" i="6"/>
  <c r="BB60" i="6"/>
  <c r="BA60" i="6"/>
  <c r="AZ60" i="6"/>
  <c r="AY60" i="6"/>
  <c r="AX60" i="6"/>
  <c r="AW60" i="6"/>
  <c r="AV60" i="6"/>
  <c r="BC60" i="6"/>
  <c r="BD60" i="6"/>
  <c r="BC21" i="6"/>
  <c r="BB21" i="6"/>
  <c r="BA21" i="6"/>
  <c r="AZ21" i="6"/>
  <c r="AY21" i="6"/>
  <c r="AX21" i="6"/>
  <c r="AW21" i="6"/>
  <c r="AV21" i="6"/>
  <c r="BD21" i="6"/>
  <c r="BC75" i="6"/>
  <c r="BD75" i="6"/>
  <c r="BB75" i="6"/>
  <c r="BA75" i="6"/>
  <c r="AZ75" i="6"/>
  <c r="AY75" i="6"/>
  <c r="AX75" i="6"/>
  <c r="AW75" i="6"/>
  <c r="AV75" i="6"/>
  <c r="BD76" i="6"/>
  <c r="BC76" i="6"/>
  <c r="BB76" i="6"/>
  <c r="BA76" i="6"/>
  <c r="AZ76" i="6"/>
  <c r="AY76" i="6"/>
  <c r="AX76" i="6"/>
  <c r="AW76" i="6"/>
  <c r="AV76" i="6"/>
  <c r="BA32" i="6"/>
  <c r="AZ32" i="6"/>
  <c r="AY32" i="6"/>
  <c r="AX32" i="6"/>
  <c r="AW32" i="6"/>
  <c r="AV32" i="6"/>
  <c r="BB32" i="6"/>
  <c r="BC32" i="6"/>
  <c r="BD32" i="6"/>
  <c r="BC33" i="6"/>
  <c r="BD33" i="6"/>
  <c r="BB33" i="6"/>
  <c r="BA33" i="6"/>
  <c r="AZ33" i="6"/>
  <c r="AY33" i="6"/>
  <c r="AX33" i="6"/>
  <c r="AW33" i="6"/>
  <c r="AV33" i="6"/>
  <c r="BD85" i="6"/>
  <c r="BC85" i="6"/>
  <c r="BB85" i="6"/>
  <c r="BA85" i="6"/>
  <c r="AZ85" i="6"/>
  <c r="AY85" i="6"/>
  <c r="AX85" i="6"/>
  <c r="AW85" i="6"/>
  <c r="AV85" i="6"/>
  <c r="BD65" i="6"/>
  <c r="BC65" i="6"/>
  <c r="BB65" i="6"/>
  <c r="BA65" i="6"/>
  <c r="AZ65" i="6"/>
  <c r="AY65" i="6"/>
  <c r="AX65" i="6"/>
  <c r="AW65" i="6"/>
  <c r="AV65" i="6"/>
  <c r="BA45" i="6"/>
  <c r="AZ45" i="6"/>
  <c r="AY45" i="6"/>
  <c r="AX45" i="6"/>
  <c r="AW45" i="6"/>
  <c r="AV45" i="6"/>
  <c r="BB45" i="6"/>
  <c r="BC45" i="6"/>
  <c r="BD45" i="6"/>
  <c r="BC20" i="6"/>
  <c r="BB20" i="6"/>
  <c r="BA20" i="6"/>
  <c r="AZ20" i="6"/>
  <c r="AY20" i="6"/>
  <c r="AX20" i="6"/>
  <c r="AW20" i="6"/>
  <c r="AV20" i="6"/>
  <c r="BD20" i="6"/>
  <c r="BD23" i="6"/>
  <c r="BC23" i="6"/>
  <c r="BB23" i="6"/>
  <c r="BA23" i="6"/>
  <c r="AZ23" i="6"/>
  <c r="AY23" i="6"/>
  <c r="AX23" i="6"/>
  <c r="AW23" i="6"/>
  <c r="AV23" i="6"/>
  <c r="AA146" i="13"/>
  <c r="AE146" i="13"/>
  <c r="Y146" i="13"/>
  <c r="AD146" i="13"/>
  <c r="AB146" i="13"/>
  <c r="AB99" i="14"/>
  <c r="AA99" i="14"/>
  <c r="W85" i="13"/>
  <c r="AD85" i="13"/>
  <c r="AA85" i="13"/>
  <c r="AE85" i="13"/>
  <c r="AB85" i="13"/>
  <c r="AD124" i="14"/>
  <c r="AE124" i="14"/>
  <c r="AA150" i="13"/>
  <c r="AE150" i="13"/>
  <c r="Y150" i="13"/>
  <c r="AD150" i="13"/>
  <c r="AB150" i="13"/>
  <c r="AA212" i="10"/>
  <c r="AE212" i="10"/>
  <c r="AB212" i="10"/>
  <c r="Y212" i="10"/>
  <c r="AA111" i="13"/>
  <c r="AE111" i="13"/>
  <c r="Y111" i="13"/>
  <c r="AD111" i="13"/>
  <c r="AB111" i="13"/>
  <c r="Y73" i="13"/>
  <c r="AD73" i="13"/>
  <c r="AB73" i="13"/>
  <c r="AA73" i="13"/>
  <c r="AE73" i="13"/>
  <c r="Y154" i="10"/>
  <c r="AB154" i="10"/>
  <c r="AA154" i="10"/>
  <c r="AE154" i="10"/>
  <c r="AA155" i="13"/>
  <c r="AE155" i="13"/>
  <c r="Y155" i="13"/>
  <c r="AD155" i="13"/>
  <c r="AB155" i="13"/>
  <c r="AB152" i="14"/>
  <c r="AA152" i="14"/>
  <c r="AB161" i="14"/>
  <c r="AA161" i="14"/>
  <c r="AB50" i="10"/>
  <c r="AA50" i="10"/>
  <c r="AE50" i="10"/>
  <c r="AA163" i="10"/>
  <c r="AE163" i="10"/>
  <c r="Y163" i="10"/>
  <c r="AB163" i="10"/>
  <c r="AB58" i="10"/>
  <c r="AA58" i="10"/>
  <c r="AE58" i="10"/>
  <c r="AA78" i="13"/>
  <c r="AE78" i="13"/>
  <c r="W78" i="13"/>
  <c r="AD78" i="13"/>
  <c r="AB78" i="13"/>
  <c r="V52" i="13"/>
  <c r="AD52" i="13"/>
  <c r="AA52" i="13"/>
  <c r="AE52" i="13"/>
  <c r="AB52" i="13"/>
  <c r="W64" i="10"/>
  <c r="AB64" i="10"/>
  <c r="AA64" i="10"/>
  <c r="AE64" i="10"/>
  <c r="Y163" i="13"/>
  <c r="AD163" i="13"/>
  <c r="AA163" i="13"/>
  <c r="AE163" i="13"/>
  <c r="AB163" i="13"/>
  <c r="AH84" i="13"/>
  <c r="Y75" i="13"/>
  <c r="AD75" i="13"/>
  <c r="AA75" i="13"/>
  <c r="AE75" i="13"/>
  <c r="AB75" i="13"/>
  <c r="AH109" i="13"/>
  <c r="Y122" i="13"/>
  <c r="AD122" i="13"/>
  <c r="AB122" i="13"/>
  <c r="AA122" i="13"/>
  <c r="AE122" i="13"/>
  <c r="AA71" i="10"/>
  <c r="AE71" i="10"/>
  <c r="Y71" i="10"/>
  <c r="AB71" i="10"/>
  <c r="AH27" i="10"/>
  <c r="AA139" i="10"/>
  <c r="AE139" i="10"/>
  <c r="Y139" i="10"/>
  <c r="AB139" i="10"/>
  <c r="AB113" i="10"/>
  <c r="Y113" i="10"/>
  <c r="AA113" i="10"/>
  <c r="AE113" i="10"/>
  <c r="AB94" i="13"/>
  <c r="V94" i="13"/>
  <c r="AD94" i="13"/>
  <c r="AA94" i="13"/>
  <c r="AE94" i="13"/>
  <c r="AA135" i="13"/>
  <c r="AE135" i="13"/>
  <c r="Y135" i="13"/>
  <c r="AD135" i="13"/>
  <c r="AB135" i="13"/>
  <c r="AH21" i="10"/>
  <c r="AB34" i="10"/>
  <c r="AA34" i="10"/>
  <c r="AE34" i="10"/>
  <c r="AB129" i="14"/>
  <c r="AA129" i="14"/>
  <c r="AB62" i="13"/>
  <c r="AA62" i="13"/>
  <c r="AE62" i="13"/>
  <c r="AH156" i="10"/>
  <c r="Y192" i="10"/>
  <c r="AB192" i="10"/>
  <c r="AA192" i="10"/>
  <c r="AE192" i="10"/>
  <c r="AB95" i="13"/>
  <c r="AA95" i="13"/>
  <c r="AE95" i="13"/>
  <c r="Y95" i="13"/>
  <c r="AD95" i="13"/>
  <c r="AH99" i="10"/>
  <c r="AA136" i="10"/>
  <c r="AE136" i="10"/>
  <c r="Y136" i="10"/>
  <c r="AB136" i="10"/>
  <c r="AB133" i="14"/>
  <c r="AA133" i="14"/>
  <c r="AA80" i="10"/>
  <c r="AE80" i="10"/>
  <c r="AB80" i="10"/>
  <c r="W80" i="10"/>
  <c r="Y176" i="10"/>
  <c r="AA176" i="10"/>
  <c r="AE176" i="10"/>
  <c r="AB176" i="10"/>
  <c r="AB138" i="14"/>
  <c r="AA138" i="14"/>
  <c r="AA63" i="14"/>
  <c r="AB63" i="14"/>
  <c r="AB141" i="14"/>
  <c r="AA141" i="14"/>
  <c r="AB134" i="14"/>
  <c r="AA134" i="14"/>
  <c r="AB39" i="14"/>
  <c r="AA39" i="14"/>
  <c r="AA170" i="13"/>
  <c r="AE170" i="13"/>
  <c r="Y170" i="13"/>
  <c r="AD170" i="13"/>
  <c r="AB170" i="13"/>
  <c r="Y126" i="13"/>
  <c r="AD126" i="13"/>
  <c r="AB126" i="13"/>
  <c r="AA126" i="13"/>
  <c r="AE126" i="13"/>
  <c r="AA95" i="14"/>
  <c r="AB95" i="14"/>
  <c r="AA104" i="14"/>
  <c r="AB104" i="14"/>
  <c r="BA12" i="6"/>
  <c r="AZ12" i="6"/>
  <c r="AY12" i="6"/>
  <c r="AX12" i="6"/>
  <c r="AW12" i="6"/>
  <c r="AV12" i="6"/>
  <c r="BB12" i="6"/>
  <c r="BD12" i="6"/>
  <c r="BC12" i="6"/>
  <c r="BD51" i="6"/>
  <c r="BC51" i="6"/>
  <c r="BB51" i="6"/>
  <c r="BA51" i="6"/>
  <c r="AZ51" i="6"/>
  <c r="AY51" i="6"/>
  <c r="AX51" i="6"/>
  <c r="AW51" i="6"/>
  <c r="AV51" i="6"/>
  <c r="BD39" i="6"/>
  <c r="BC39" i="6"/>
  <c r="BB39" i="6"/>
  <c r="BA39" i="6"/>
  <c r="AZ39" i="6"/>
  <c r="AY39" i="6"/>
  <c r="AX39" i="6"/>
  <c r="AW39" i="6"/>
  <c r="AV39" i="6"/>
  <c r="BB53" i="6"/>
  <c r="BA53" i="6"/>
  <c r="AZ53" i="6"/>
  <c r="AY53" i="6"/>
  <c r="AX53" i="6"/>
  <c r="AW53" i="6"/>
  <c r="AV53" i="6"/>
  <c r="BC53" i="6"/>
  <c r="BD53" i="6"/>
  <c r="BC54" i="6"/>
  <c r="BB54" i="6"/>
  <c r="BA54" i="6"/>
  <c r="AZ54" i="6"/>
  <c r="AY54" i="6"/>
  <c r="AX54" i="6"/>
  <c r="AW54" i="6"/>
  <c r="AV54" i="6"/>
  <c r="BD54" i="6"/>
  <c r="BD63" i="6"/>
  <c r="BC63" i="6"/>
  <c r="BB63" i="6"/>
  <c r="BA63" i="6"/>
  <c r="AZ63" i="6"/>
  <c r="AY63" i="6"/>
  <c r="AX63" i="6"/>
  <c r="AW63" i="6"/>
  <c r="AV63" i="6"/>
  <c r="BB40" i="6"/>
  <c r="BA40" i="6"/>
  <c r="AZ40" i="6"/>
  <c r="AY40" i="6"/>
  <c r="AX40" i="6"/>
  <c r="AW40" i="6"/>
  <c r="AV40" i="6"/>
  <c r="BC40" i="6"/>
  <c r="BD40" i="6"/>
  <c r="BC47" i="6"/>
  <c r="BB47" i="6"/>
  <c r="BA47" i="6"/>
  <c r="AZ47" i="6"/>
  <c r="AY47" i="6"/>
  <c r="AX47" i="6"/>
  <c r="AW47" i="6"/>
  <c r="AV47" i="6"/>
  <c r="BD47" i="6"/>
  <c r="BB66" i="6"/>
  <c r="BA66" i="6"/>
  <c r="AZ66" i="6"/>
  <c r="AY66" i="6"/>
  <c r="AX66" i="6"/>
  <c r="AW66" i="6"/>
  <c r="AV66" i="6"/>
  <c r="BC66" i="6"/>
  <c r="BD66" i="6"/>
  <c r="BA13" i="6"/>
  <c r="AZ13" i="6"/>
  <c r="AY13" i="6"/>
  <c r="AX13" i="6"/>
  <c r="AW13" i="6"/>
  <c r="AV13" i="6"/>
  <c r="BC13" i="6"/>
  <c r="BD13" i="6"/>
  <c r="BB13" i="6"/>
  <c r="BD17" i="6"/>
  <c r="BC17" i="6"/>
  <c r="BB17" i="6"/>
  <c r="BA17" i="6"/>
  <c r="AZ17" i="6"/>
  <c r="AY17" i="6"/>
  <c r="AX17" i="6"/>
  <c r="AW17" i="6"/>
  <c r="AV17" i="6"/>
  <c r="AA80" i="14"/>
  <c r="AB80" i="14"/>
  <c r="AB49" i="13"/>
  <c r="AA49" i="13"/>
  <c r="AE49" i="13"/>
  <c r="AH170" i="10"/>
  <c r="AH171" i="10"/>
  <c r="AH37" i="10"/>
  <c r="AB139" i="14"/>
  <c r="AA139" i="14"/>
  <c r="AZ6" i="10"/>
  <c r="AX6" i="10"/>
  <c r="AH164" i="13"/>
  <c r="Y125" i="13"/>
  <c r="AD125" i="13"/>
  <c r="AB125" i="13"/>
  <c r="AA125" i="13"/>
  <c r="AE125" i="13"/>
  <c r="AH127" i="14"/>
  <c r="AH130" i="13"/>
  <c r="AH145" i="10"/>
  <c r="AH172" i="10"/>
  <c r="AH106" i="10"/>
  <c r="AH51" i="14"/>
  <c r="AZ7" i="12"/>
  <c r="AX7" i="12"/>
  <c r="AH118" i="10"/>
  <c r="AH103" i="13"/>
  <c r="AH60" i="10"/>
  <c r="AZ9" i="14"/>
  <c r="AX9" i="14"/>
  <c r="AH113" i="13"/>
  <c r="AH40" i="13"/>
  <c r="AH93" i="10"/>
  <c r="AH53" i="10"/>
  <c r="AA214" i="10"/>
  <c r="AE214" i="10"/>
  <c r="Y214" i="10"/>
  <c r="AB214" i="10"/>
  <c r="AB155" i="14"/>
  <c r="AA155" i="14"/>
  <c r="AZ19" i="12"/>
  <c r="AX19" i="12"/>
  <c r="AZ9" i="10"/>
  <c r="AX9" i="10"/>
  <c r="AA206" i="10"/>
  <c r="AE206" i="10"/>
  <c r="Y206" i="10"/>
  <c r="AB206" i="10"/>
  <c r="AA102" i="10"/>
  <c r="AE102" i="10"/>
  <c r="Y102" i="10"/>
  <c r="AB102" i="10"/>
  <c r="AH69" i="14"/>
  <c r="AB147" i="14"/>
  <c r="AA147" i="14"/>
  <c r="AH161" i="13"/>
  <c r="AZ23" i="13"/>
  <c r="AX23" i="13"/>
  <c r="AZ3" i="14"/>
  <c r="AX3" i="14"/>
  <c r="AH187" i="10"/>
  <c r="AH48" i="10"/>
  <c r="AB76" i="13"/>
  <c r="AA76" i="13"/>
  <c r="AE76" i="13"/>
  <c r="W76" i="13"/>
  <c r="AD76" i="13"/>
  <c r="AH162" i="14"/>
  <c r="AZ24" i="14"/>
  <c r="AX24" i="14"/>
  <c r="AH156" i="14"/>
  <c r="AT85" i="6"/>
  <c r="AS85" i="6"/>
  <c r="AU85" i="6"/>
  <c r="AU33" i="6"/>
  <c r="AT33" i="6"/>
  <c r="AS33" i="6"/>
  <c r="AT66" i="6"/>
  <c r="AS66" i="6"/>
  <c r="AU66" i="6"/>
  <c r="AT54" i="6"/>
  <c r="AU54" i="6"/>
  <c r="AU20" i="6"/>
  <c r="AT20" i="6"/>
  <c r="AU11" i="6"/>
  <c r="AT11" i="6"/>
  <c r="AS11" i="6"/>
  <c r="AQ11" i="6"/>
  <c r="AT73" i="6"/>
  <c r="AS73" i="6"/>
  <c r="AU73" i="6"/>
  <c r="AT71" i="6"/>
  <c r="AU71" i="6"/>
  <c r="AT31" i="6"/>
  <c r="AS31" i="6"/>
  <c r="AU31" i="6"/>
  <c r="AT58" i="6"/>
  <c r="AU58" i="6"/>
  <c r="AU88" i="6"/>
  <c r="AT88" i="6"/>
  <c r="AU12" i="6"/>
  <c r="AT12" i="6"/>
  <c r="AU19" i="6"/>
  <c r="AT19" i="6"/>
  <c r="AS19" i="6"/>
  <c r="AQ19" i="6"/>
  <c r="AU27" i="6"/>
  <c r="AT27" i="6"/>
  <c r="AT41" i="6"/>
  <c r="AU41" i="6"/>
  <c r="AU36" i="6"/>
  <c r="AT36" i="6"/>
  <c r="AT93" i="6"/>
  <c r="AU93" i="6"/>
  <c r="AT68" i="6"/>
  <c r="AS68" i="6"/>
  <c r="AU68" i="6"/>
  <c r="AU7" i="6"/>
  <c r="AT7" i="6"/>
  <c r="AS7" i="6"/>
  <c r="AQ7" i="6"/>
  <c r="AU9" i="6"/>
  <c r="AT9" i="6"/>
  <c r="AU44" i="6"/>
  <c r="AT44" i="6"/>
  <c r="AS44" i="6"/>
  <c r="AT90" i="6"/>
  <c r="AS90" i="6"/>
  <c r="AU90" i="6"/>
  <c r="AT78" i="6"/>
  <c r="AU78" i="6"/>
  <c r="AU14" i="6"/>
  <c r="AT14" i="6"/>
  <c r="AU47" i="6"/>
  <c r="AT47" i="6"/>
  <c r="AS47" i="6"/>
  <c r="AU77" i="6"/>
  <c r="AT77" i="6"/>
  <c r="AT42" i="6"/>
  <c r="AU42" i="6"/>
  <c r="AT62" i="6"/>
  <c r="AS62" i="6"/>
  <c r="AU62" i="6"/>
  <c r="AT59" i="6"/>
  <c r="AU59" i="6"/>
  <c r="AU56" i="6"/>
  <c r="AT56" i="6"/>
  <c r="AU25" i="6"/>
  <c r="AT25" i="6"/>
  <c r="AS25" i="6"/>
  <c r="AU29" i="6"/>
  <c r="AT29" i="6"/>
  <c r="AT49" i="6"/>
  <c r="AU49" i="6"/>
  <c r="AT48" i="6"/>
  <c r="AS48" i="6"/>
  <c r="AU48" i="6"/>
  <c r="AT94" i="6"/>
  <c r="AU94" i="6"/>
  <c r="AU64" i="6"/>
  <c r="AT64" i="6"/>
  <c r="AT53" i="6"/>
  <c r="AU53" i="6"/>
  <c r="AU21" i="6"/>
  <c r="AT21" i="6"/>
  <c r="AT79" i="6"/>
  <c r="AU79" i="6"/>
  <c r="AT82" i="6"/>
  <c r="AS82" i="6"/>
  <c r="AU82" i="6"/>
  <c r="AU4" i="6"/>
  <c r="AT4" i="6"/>
  <c r="AS4" i="6"/>
  <c r="AQ4" i="6"/>
  <c r="AU28" i="6"/>
  <c r="AT28" i="6"/>
  <c r="AT87" i="6"/>
  <c r="AU87" i="6"/>
  <c r="AT55" i="6"/>
  <c r="AS55" i="6"/>
  <c r="AU55" i="6"/>
  <c r="AT86" i="6"/>
  <c r="AU86" i="6"/>
  <c r="AT83" i="6"/>
  <c r="AS83" i="6"/>
  <c r="AU83" i="6"/>
  <c r="AT69" i="6"/>
  <c r="AU69" i="6"/>
  <c r="AT91" i="6"/>
  <c r="AS91" i="6"/>
  <c r="AU91" i="6"/>
  <c r="AT89" i="6"/>
  <c r="AU89" i="6"/>
  <c r="AU37" i="6"/>
  <c r="AT37" i="6"/>
  <c r="AT39" i="6"/>
  <c r="AU39" i="6"/>
  <c r="AT45" i="6"/>
  <c r="AS45" i="6"/>
  <c r="AU45" i="6"/>
  <c r="AU95" i="6"/>
  <c r="AT95" i="6"/>
  <c r="AS95" i="6"/>
  <c r="AQ95" i="6"/>
  <c r="AT80" i="6"/>
  <c r="AS80" i="6"/>
  <c r="AU80" i="6"/>
  <c r="AT92" i="6"/>
  <c r="AU92" i="6"/>
  <c r="AT43" i="6"/>
  <c r="AS43" i="6"/>
  <c r="AU43" i="6"/>
  <c r="AU2" i="6"/>
  <c r="AT2" i="6"/>
  <c r="AS2" i="6"/>
  <c r="AQ2" i="6"/>
  <c r="AU13" i="6"/>
  <c r="AT13" i="6"/>
  <c r="AT40" i="6"/>
  <c r="AU40" i="6"/>
  <c r="AT51" i="6"/>
  <c r="AS51" i="6"/>
  <c r="AU51" i="6"/>
  <c r="AU23" i="6"/>
  <c r="AT23" i="6"/>
  <c r="AS23" i="6"/>
  <c r="AT65" i="6"/>
  <c r="AS65" i="6"/>
  <c r="AU65" i="6"/>
  <c r="AU32" i="6"/>
  <c r="AT32" i="6"/>
  <c r="AS32" i="6"/>
  <c r="AU84" i="6"/>
  <c r="AT84" i="6"/>
  <c r="AU18" i="6"/>
  <c r="AT18" i="6"/>
  <c r="AS18" i="6"/>
  <c r="AQ18" i="6"/>
  <c r="AU5" i="6"/>
  <c r="AT5" i="6"/>
  <c r="AU26" i="6"/>
  <c r="AT26" i="6"/>
  <c r="AS26" i="6"/>
  <c r="AT61" i="6"/>
  <c r="AS61" i="6"/>
  <c r="AU61" i="6"/>
  <c r="AU15" i="6"/>
  <c r="AT15" i="6"/>
  <c r="AS15" i="6"/>
  <c r="AQ15" i="6"/>
  <c r="AT46" i="6"/>
  <c r="AS46" i="6"/>
  <c r="AU46" i="6"/>
  <c r="AU24" i="6"/>
  <c r="AT24" i="6"/>
  <c r="AS24" i="6"/>
  <c r="AT57" i="6"/>
  <c r="AS57" i="6"/>
  <c r="AU57" i="6"/>
  <c r="AU10" i="6"/>
  <c r="AT10" i="6"/>
  <c r="AS10" i="6"/>
  <c r="AQ10" i="6"/>
  <c r="AU16" i="6"/>
  <c r="AT16" i="6"/>
  <c r="AT63" i="6"/>
  <c r="AU63" i="6"/>
  <c r="AT76" i="6"/>
  <c r="AS76" i="6"/>
  <c r="AU76" i="6"/>
  <c r="AT60" i="6"/>
  <c r="AU60" i="6"/>
  <c r="AU6" i="6"/>
  <c r="AT6" i="6"/>
  <c r="AU22" i="6"/>
  <c r="AT22" i="6"/>
  <c r="AS22" i="6"/>
  <c r="AT72" i="6"/>
  <c r="AS72" i="6"/>
  <c r="AU72" i="6"/>
  <c r="AU34" i="6"/>
  <c r="AT34" i="6"/>
  <c r="AS34" i="6"/>
  <c r="AT70" i="6"/>
  <c r="AS70" i="6"/>
  <c r="AU70" i="6"/>
  <c r="AT35" i="6"/>
  <c r="AU35" i="6"/>
  <c r="AT67" i="6"/>
  <c r="AS67" i="6"/>
  <c r="AU67" i="6"/>
  <c r="AT74" i="6"/>
  <c r="AU74" i="6"/>
  <c r="AU17" i="6"/>
  <c r="AT17" i="6"/>
  <c r="AU75" i="6"/>
  <c r="AT75" i="6"/>
  <c r="AS75" i="6"/>
  <c r="AU50" i="6"/>
  <c r="AT50" i="6"/>
  <c r="AU30" i="6"/>
  <c r="AT30" i="6"/>
  <c r="AS30" i="6"/>
  <c r="AU81" i="6"/>
  <c r="AT81" i="6"/>
  <c r="AU3" i="6"/>
  <c r="AT3" i="6"/>
  <c r="AS3" i="6"/>
  <c r="AQ3" i="6"/>
  <c r="AU8" i="6"/>
  <c r="AT8" i="6"/>
  <c r="AT52" i="6"/>
  <c r="AU52" i="6"/>
  <c r="AT38" i="6"/>
  <c r="AS38" i="6"/>
  <c r="AU38" i="6"/>
  <c r="Y106" i="10"/>
  <c r="AA106" i="10"/>
  <c r="AE106" i="10"/>
  <c r="AB106" i="10"/>
  <c r="AB162" i="14"/>
  <c r="AA162" i="14"/>
  <c r="AA118" i="10"/>
  <c r="AE118" i="10"/>
  <c r="Y118" i="10"/>
  <c r="AB118" i="10"/>
  <c r="AD63" i="14"/>
  <c r="AE63" i="14"/>
  <c r="AD155" i="14"/>
  <c r="AE155" i="14"/>
  <c r="Y113" i="13"/>
  <c r="AD113" i="13"/>
  <c r="AB113" i="13"/>
  <c r="AA113" i="13"/>
  <c r="AE113" i="13"/>
  <c r="AD104" i="14"/>
  <c r="AE104" i="14"/>
  <c r="AD134" i="14"/>
  <c r="AE134" i="14"/>
  <c r="Y156" i="10"/>
  <c r="AA156" i="10"/>
  <c r="AE156" i="10"/>
  <c r="AB156" i="10"/>
  <c r="AD161" i="14"/>
  <c r="AE161" i="14"/>
  <c r="AD77" i="14"/>
  <c r="AE77" i="14"/>
  <c r="AB135" i="14"/>
  <c r="AA135" i="14"/>
  <c r="AA150" i="14"/>
  <c r="AB150" i="14"/>
  <c r="AA186" i="10"/>
  <c r="AE186" i="10"/>
  <c r="AB186" i="10"/>
  <c r="Y186" i="10"/>
  <c r="AA42" i="10"/>
  <c r="AE42" i="10"/>
  <c r="AB42" i="10"/>
  <c r="W42" i="10"/>
  <c r="AB80" i="13"/>
  <c r="AA80" i="13"/>
  <c r="AE80" i="13"/>
  <c r="W80" i="13"/>
  <c r="AD80" i="13"/>
  <c r="AD105" i="14"/>
  <c r="AE105" i="14"/>
  <c r="AA142" i="14"/>
  <c r="AB142" i="14"/>
  <c r="AE93" i="14"/>
  <c r="AD93" i="14"/>
  <c r="AA130" i="14"/>
  <c r="AB130" i="14"/>
  <c r="AD164" i="14"/>
  <c r="AE164" i="14"/>
  <c r="AB108" i="13"/>
  <c r="X108" i="13"/>
  <c r="AD108" i="13"/>
  <c r="AA108" i="13"/>
  <c r="AE108" i="13"/>
  <c r="AB23" i="12"/>
  <c r="AA23" i="12"/>
  <c r="AA156" i="13"/>
  <c r="AE156" i="13"/>
  <c r="Y156" i="13"/>
  <c r="AD156" i="13"/>
  <c r="AB156" i="13"/>
  <c r="Y175" i="13"/>
  <c r="AD175" i="13"/>
  <c r="AA175" i="13"/>
  <c r="AE175" i="13"/>
  <c r="AB175" i="13"/>
  <c r="AA57" i="14"/>
  <c r="AB57" i="14"/>
  <c r="AA88" i="10"/>
  <c r="AE88" i="10"/>
  <c r="AB88" i="10"/>
  <c r="Y88" i="10"/>
  <c r="AB143" i="14"/>
  <c r="AA143" i="14"/>
  <c r="AE85" i="14"/>
  <c r="AD85" i="14"/>
  <c r="AD56" i="14"/>
  <c r="AE56" i="14"/>
  <c r="AB50" i="13"/>
  <c r="AA50" i="13"/>
  <c r="AE50" i="13"/>
  <c r="AA126" i="10"/>
  <c r="AE126" i="10"/>
  <c r="AB126" i="10"/>
  <c r="Y126" i="10"/>
  <c r="AA127" i="13"/>
  <c r="AE127" i="13"/>
  <c r="Y127" i="13"/>
  <c r="AD127" i="13"/>
  <c r="AB127" i="13"/>
  <c r="AA21" i="12"/>
  <c r="AB21" i="12"/>
  <c r="AD74" i="14"/>
  <c r="AE74" i="14"/>
  <c r="AD159" i="14"/>
  <c r="AE159" i="14"/>
  <c r="AE62" i="14"/>
  <c r="AD62" i="14"/>
  <c r="AZ49" i="12"/>
  <c r="AX49" i="12"/>
  <c r="AH166" i="12"/>
  <c r="AH39" i="12"/>
  <c r="AH143" i="12"/>
  <c r="AH41" i="12"/>
  <c r="AH65" i="12"/>
  <c r="AH42" i="12"/>
  <c r="AZ51" i="12"/>
  <c r="AX51" i="12"/>
  <c r="AH55" i="12"/>
  <c r="AZ56" i="12"/>
  <c r="AX56" i="12"/>
  <c r="AH167" i="12"/>
  <c r="AZ37" i="12"/>
  <c r="AX37" i="12"/>
  <c r="AH159" i="12"/>
  <c r="AZ127" i="12"/>
  <c r="AX127" i="12"/>
  <c r="AH128" i="12"/>
  <c r="AZ39" i="12"/>
  <c r="AX39" i="12"/>
  <c r="AH36" i="12"/>
  <c r="AH103" i="12"/>
  <c r="AH93" i="12"/>
  <c r="AZ4" i="12"/>
  <c r="AX4" i="12"/>
  <c r="AA127" i="14"/>
  <c r="AB127" i="14"/>
  <c r="AB37" i="10"/>
  <c r="AA37" i="10"/>
  <c r="AE37" i="10"/>
  <c r="AD80" i="14"/>
  <c r="AE80" i="14"/>
  <c r="AB99" i="10"/>
  <c r="AA99" i="10"/>
  <c r="AE99" i="10"/>
  <c r="AA46" i="13"/>
  <c r="AE46" i="13"/>
  <c r="W46" i="13"/>
  <c r="AD46" i="13"/>
  <c r="AB46" i="13"/>
  <c r="AA124" i="13"/>
  <c r="AE124" i="13"/>
  <c r="AB124" i="13"/>
  <c r="Y124" i="13"/>
  <c r="AD124" i="13"/>
  <c r="X144" i="10"/>
  <c r="AA144" i="10"/>
  <c r="AE144" i="10"/>
  <c r="AB144" i="10"/>
  <c r="AA185" i="10"/>
  <c r="AE185" i="10"/>
  <c r="Y185" i="10"/>
  <c r="AB185" i="10"/>
  <c r="AA22" i="10"/>
  <c r="AE22" i="10"/>
  <c r="AB22" i="10"/>
  <c r="AD91" i="14"/>
  <c r="AE91" i="14"/>
  <c r="AD89" i="14"/>
  <c r="AE89" i="14"/>
  <c r="AD84" i="14"/>
  <c r="AE84" i="14"/>
  <c r="Y180" i="13"/>
  <c r="AD180" i="13"/>
  <c r="AB180" i="13"/>
  <c r="AA180" i="13"/>
  <c r="AE180" i="13"/>
  <c r="Y182" i="10"/>
  <c r="AB182" i="10"/>
  <c r="AA182" i="10"/>
  <c r="AE182" i="10"/>
  <c r="AD58" i="14"/>
  <c r="AE58" i="14"/>
  <c r="AD92" i="14"/>
  <c r="AE92" i="14"/>
  <c r="AB158" i="14"/>
  <c r="AA158" i="14"/>
  <c r="AB119" i="13"/>
  <c r="AA119" i="13"/>
  <c r="AE119" i="13"/>
  <c r="Y119" i="13"/>
  <c r="AD119" i="13"/>
  <c r="AB85" i="10"/>
  <c r="W85" i="10"/>
  <c r="AA85" i="10"/>
  <c r="AE85" i="10"/>
  <c r="AB153" i="13"/>
  <c r="Y153" i="13"/>
  <c r="AD153" i="13"/>
  <c r="AA153" i="13"/>
  <c r="AE153" i="13"/>
  <c r="AD75" i="14"/>
  <c r="AE75" i="14"/>
  <c r="AB35" i="14"/>
  <c r="AA35" i="14"/>
  <c r="Y131" i="13"/>
  <c r="AD131" i="13"/>
  <c r="AA131" i="13"/>
  <c r="AE131" i="13"/>
  <c r="AB131" i="13"/>
  <c r="AA67" i="14"/>
  <c r="AB67" i="14"/>
  <c r="AD61" i="14"/>
  <c r="AE61" i="14"/>
  <c r="AA37" i="12"/>
  <c r="AB37" i="12"/>
  <c r="AA117" i="12"/>
  <c r="AB117" i="12"/>
  <c r="AB109" i="12"/>
  <c r="AA109" i="12"/>
  <c r="AA160" i="12"/>
  <c r="AB160" i="12"/>
  <c r="AB108" i="12"/>
  <c r="AA108" i="12"/>
  <c r="AA112" i="12"/>
  <c r="AB112" i="12"/>
  <c r="AA40" i="12"/>
  <c r="AB40" i="12"/>
  <c r="AA66" i="12"/>
  <c r="AB66" i="12"/>
  <c r="AA129" i="12"/>
  <c r="AB129" i="12"/>
  <c r="AA134" i="12"/>
  <c r="AB134" i="12"/>
  <c r="AH84" i="12"/>
  <c r="AA70" i="12"/>
  <c r="AB70" i="12"/>
  <c r="AA52" i="12"/>
  <c r="AB52" i="12"/>
  <c r="AA97" i="12"/>
  <c r="AB97" i="12"/>
  <c r="AA156" i="12"/>
  <c r="AB156" i="12"/>
  <c r="AA64" i="12"/>
  <c r="AB64" i="12"/>
  <c r="AA142" i="12"/>
  <c r="AB142" i="12"/>
  <c r="AA57" i="12"/>
  <c r="AB57" i="12"/>
  <c r="AB133" i="12"/>
  <c r="AA133" i="12"/>
  <c r="AA30" i="12"/>
  <c r="AB30" i="12"/>
  <c r="AA56" i="12"/>
  <c r="AB56" i="12"/>
  <c r="AB48" i="12"/>
  <c r="AA48" i="12"/>
  <c r="AD141" i="14"/>
  <c r="AE141" i="14"/>
  <c r="AB151" i="14"/>
  <c r="AA151" i="14"/>
  <c r="AA128" i="10"/>
  <c r="AE128" i="10"/>
  <c r="X128" i="10"/>
  <c r="AB128" i="10"/>
  <c r="AB114" i="10"/>
  <c r="Y114" i="10"/>
  <c r="AA114" i="10"/>
  <c r="AE114" i="10"/>
  <c r="AB153" i="14"/>
  <c r="AA153" i="14"/>
  <c r="AB63" i="10"/>
  <c r="AA63" i="10"/>
  <c r="AE63" i="10"/>
  <c r="W26" i="13"/>
  <c r="AD26" i="13"/>
  <c r="AB26" i="13"/>
  <c r="AA26" i="13"/>
  <c r="AE26" i="13"/>
  <c r="AA135" i="10"/>
  <c r="AE135" i="10"/>
  <c r="AB135" i="10"/>
  <c r="Y135" i="10"/>
  <c r="Y117" i="13"/>
  <c r="AD117" i="13"/>
  <c r="AB117" i="13"/>
  <c r="AA117" i="13"/>
  <c r="AE117" i="13"/>
  <c r="AE108" i="14"/>
  <c r="AD108" i="14"/>
  <c r="AD98" i="14"/>
  <c r="AE98" i="14"/>
  <c r="AB30" i="13"/>
  <c r="AA30" i="13"/>
  <c r="AE30" i="13"/>
  <c r="W30" i="13"/>
  <c r="AD30" i="13"/>
  <c r="AA69" i="10"/>
  <c r="AE69" i="10"/>
  <c r="AB69" i="10"/>
  <c r="W69" i="10"/>
  <c r="AE23" i="14"/>
  <c r="AD23" i="14"/>
  <c r="AD131" i="14"/>
  <c r="AE131" i="14"/>
  <c r="AB60" i="13"/>
  <c r="AA60" i="13"/>
  <c r="AE60" i="13"/>
  <c r="AE25" i="14"/>
  <c r="AD25" i="14"/>
  <c r="AD36" i="14"/>
  <c r="AE36" i="14"/>
  <c r="AD65" i="14"/>
  <c r="AE65" i="14"/>
  <c r="AD27" i="12"/>
  <c r="AE27" i="12"/>
  <c r="AB120" i="10"/>
  <c r="AA120" i="10"/>
  <c r="AE120" i="10"/>
  <c r="Y120" i="10"/>
  <c r="AB123" i="13"/>
  <c r="AA123" i="13"/>
  <c r="AE123" i="13"/>
  <c r="Y123" i="13"/>
  <c r="AD123" i="13"/>
  <c r="AB137" i="13"/>
  <c r="AA137" i="13"/>
  <c r="AE137" i="13"/>
  <c r="Y137" i="13"/>
  <c r="AD137" i="13"/>
  <c r="AA121" i="13"/>
  <c r="AE121" i="13"/>
  <c r="Y121" i="13"/>
  <c r="AD121" i="13"/>
  <c r="AB121" i="13"/>
  <c r="Y122" i="10"/>
  <c r="AA122" i="10"/>
  <c r="AE122" i="10"/>
  <c r="AB122" i="10"/>
  <c r="J12" i="12"/>
  <c r="J13" i="12"/>
  <c r="J14" i="12"/>
  <c r="I15" i="12"/>
  <c r="AD33" i="14"/>
  <c r="AE33" i="14"/>
  <c r="AH113" i="12"/>
  <c r="AH111" i="12"/>
  <c r="AA154" i="12"/>
  <c r="AB154" i="12"/>
  <c r="AA91" i="12"/>
  <c r="AB91" i="12"/>
  <c r="AB101" i="12"/>
  <c r="AA101" i="12"/>
  <c r="AH86" i="12"/>
  <c r="AA33" i="12"/>
  <c r="AB33" i="12"/>
  <c r="AB98" i="12"/>
  <c r="AA98" i="12"/>
  <c r="AB152" i="12"/>
  <c r="AA152" i="12"/>
  <c r="AA59" i="12"/>
  <c r="AB59" i="12"/>
  <c r="AA144" i="12"/>
  <c r="AB144" i="12"/>
  <c r="K14" i="18"/>
  <c r="K15" i="18"/>
  <c r="J15" i="18"/>
  <c r="K12" i="18"/>
  <c r="K13" i="18"/>
  <c r="AA51" i="12"/>
  <c r="AB51" i="12"/>
  <c r="AB75" i="12"/>
  <c r="AA75" i="12"/>
  <c r="AA38" i="12"/>
  <c r="AB38" i="12"/>
  <c r="AA44" i="12"/>
  <c r="AB44" i="12"/>
  <c r="AA22" i="12"/>
  <c r="AB22" i="12"/>
  <c r="AB90" i="12"/>
  <c r="AA90" i="12"/>
  <c r="AA161" i="13"/>
  <c r="AE161" i="13"/>
  <c r="Y161" i="13"/>
  <c r="AD161" i="13"/>
  <c r="AB161" i="13"/>
  <c r="AB36" i="10"/>
  <c r="AA36" i="10"/>
  <c r="AE36" i="10"/>
  <c r="AA130" i="10"/>
  <c r="AE130" i="10"/>
  <c r="Y130" i="10"/>
  <c r="AB130" i="10"/>
  <c r="AA133" i="10"/>
  <c r="AE133" i="10"/>
  <c r="Y133" i="10"/>
  <c r="AB133" i="10"/>
  <c r="AB86" i="13"/>
  <c r="AA86" i="13"/>
  <c r="AE86" i="13"/>
  <c r="Y86" i="13"/>
  <c r="AD86" i="13"/>
  <c r="AB148" i="13"/>
  <c r="AA148" i="13"/>
  <c r="AE148" i="13"/>
  <c r="Y148" i="13"/>
  <c r="AD148" i="13"/>
  <c r="AB188" i="10"/>
  <c r="AA188" i="10"/>
  <c r="AE188" i="10"/>
  <c r="Y188" i="10"/>
  <c r="AD119" i="14"/>
  <c r="AE119" i="14"/>
  <c r="AD64" i="14"/>
  <c r="AE64" i="14"/>
  <c r="AB110" i="10"/>
  <c r="AA110" i="10"/>
  <c r="AE110" i="10"/>
  <c r="Y110" i="10"/>
  <c r="AB166" i="14"/>
  <c r="AA166" i="14"/>
  <c r="AD21" i="14"/>
  <c r="AE21" i="14"/>
  <c r="AA24" i="12"/>
  <c r="AB24" i="12"/>
  <c r="AA190" i="10"/>
  <c r="AE190" i="10"/>
  <c r="AB190" i="10"/>
  <c r="Y190" i="10"/>
  <c r="AB125" i="14"/>
  <c r="AA125" i="14"/>
  <c r="Y87" i="10"/>
  <c r="AB87" i="10"/>
  <c r="AA87" i="10"/>
  <c r="AE87" i="10"/>
  <c r="AD79" i="14"/>
  <c r="AE79" i="14"/>
  <c r="AE47" i="14"/>
  <c r="AD47" i="14"/>
  <c r="AB83" i="12"/>
  <c r="AA83" i="12"/>
  <c r="AA125" i="12"/>
  <c r="AB125" i="12"/>
  <c r="AH151" i="12"/>
  <c r="AH149" i="12"/>
  <c r="AZ50" i="12"/>
  <c r="AX50" i="12"/>
  <c r="AH118" i="12"/>
  <c r="AH126" i="12"/>
  <c r="AH31" i="12"/>
  <c r="AH140" i="12"/>
  <c r="AH53" i="12"/>
  <c r="AB115" i="12"/>
  <c r="AA115" i="12"/>
  <c r="AH141" i="12"/>
  <c r="AZ28" i="12"/>
  <c r="AX28" i="12"/>
  <c r="AA119" i="12"/>
  <c r="AB119" i="12"/>
  <c r="AZ34" i="12"/>
  <c r="AX34" i="12"/>
  <c r="AZ61" i="12"/>
  <c r="AX61" i="12"/>
  <c r="AZ53" i="12"/>
  <c r="AX53" i="12"/>
  <c r="AH104" i="12"/>
  <c r="AH81" i="12"/>
  <c r="AD129" i="14"/>
  <c r="AE129" i="14"/>
  <c r="AD68" i="14"/>
  <c r="AE68" i="14"/>
  <c r="AB174" i="13"/>
  <c r="AA174" i="13"/>
  <c r="AE174" i="13"/>
  <c r="Y174" i="13"/>
  <c r="AD174" i="13"/>
  <c r="Y193" i="10"/>
  <c r="AA193" i="10"/>
  <c r="AE193" i="10"/>
  <c r="AB193" i="10"/>
  <c r="AB145" i="14"/>
  <c r="AA145" i="14"/>
  <c r="AA140" i="14"/>
  <c r="AB140" i="14"/>
  <c r="AB118" i="14"/>
  <c r="AA118" i="14"/>
  <c r="AB156" i="14"/>
  <c r="AA156" i="14"/>
  <c r="AA48" i="10"/>
  <c r="AE48" i="10"/>
  <c r="W48" i="10"/>
  <c r="AB48" i="10"/>
  <c r="AD147" i="14"/>
  <c r="AE147" i="14"/>
  <c r="AA172" i="10"/>
  <c r="AE172" i="10"/>
  <c r="Y172" i="10"/>
  <c r="AB172" i="10"/>
  <c r="AE95" i="14"/>
  <c r="AD95" i="14"/>
  <c r="AE138" i="14"/>
  <c r="AD138" i="14"/>
  <c r="AD133" i="14"/>
  <c r="AE133" i="14"/>
  <c r="Y84" i="13"/>
  <c r="AD84" i="13"/>
  <c r="AB84" i="13"/>
  <c r="AA84" i="13"/>
  <c r="AE84" i="13"/>
  <c r="AE152" i="14"/>
  <c r="AD152" i="14"/>
  <c r="AE54" i="14"/>
  <c r="AD54" i="14"/>
  <c r="AA31" i="14"/>
  <c r="AB31" i="14"/>
  <c r="AB35" i="10"/>
  <c r="AA35" i="10"/>
  <c r="AE35" i="10"/>
  <c r="Y137" i="10"/>
  <c r="AA137" i="10"/>
  <c r="AE137" i="10"/>
  <c r="AB137" i="10"/>
  <c r="AB140" i="13"/>
  <c r="AA140" i="13"/>
  <c r="AE140" i="13"/>
  <c r="Y140" i="13"/>
  <c r="AD140" i="13"/>
  <c r="AD111" i="14"/>
  <c r="AE111" i="14"/>
  <c r="AE70" i="14"/>
  <c r="AD70" i="14"/>
  <c r="AE117" i="14"/>
  <c r="AD117" i="14"/>
  <c r="AB24" i="14"/>
  <c r="AA24" i="14"/>
  <c r="AD26" i="12"/>
  <c r="AE26" i="12"/>
  <c r="AA39" i="10"/>
  <c r="AE39" i="10"/>
  <c r="AB39" i="10"/>
  <c r="AE32" i="14"/>
  <c r="AD32" i="14"/>
  <c r="AA129" i="13"/>
  <c r="AE129" i="13"/>
  <c r="Y129" i="13"/>
  <c r="AD129" i="13"/>
  <c r="AB129" i="13"/>
  <c r="AA132" i="14"/>
  <c r="AB132" i="14"/>
  <c r="AA95" i="10"/>
  <c r="AE95" i="10"/>
  <c r="AB95" i="10"/>
  <c r="Y95" i="10"/>
  <c r="AA180" i="10"/>
  <c r="AE180" i="10"/>
  <c r="Y180" i="10"/>
  <c r="AB180" i="10"/>
  <c r="AA164" i="10"/>
  <c r="AE164" i="10"/>
  <c r="AB164" i="10"/>
  <c r="Y164" i="10"/>
  <c r="AD160" i="14"/>
  <c r="AE160" i="14"/>
  <c r="AD144" i="14"/>
  <c r="AE144" i="14"/>
  <c r="AB43" i="14"/>
  <c r="AA43" i="14"/>
  <c r="AE46" i="14"/>
  <c r="AD46" i="14"/>
  <c r="AE59" i="14"/>
  <c r="AD59" i="14"/>
  <c r="AD49" i="14"/>
  <c r="AE49" i="14"/>
  <c r="AD37" i="14"/>
  <c r="AE37" i="14"/>
  <c r="AZ54" i="12"/>
  <c r="AX54" i="12"/>
  <c r="AH58" i="12"/>
  <c r="AZ35" i="12"/>
  <c r="AX35" i="12"/>
  <c r="AH87" i="12"/>
  <c r="AH61" i="12"/>
  <c r="K12" i="14"/>
  <c r="K13" i="14"/>
  <c r="J15" i="14"/>
  <c r="K14" i="14"/>
  <c r="K15" i="14"/>
  <c r="AH89" i="12"/>
  <c r="AH122" i="12"/>
  <c r="AH132" i="12"/>
  <c r="AH165" i="12"/>
  <c r="AH60" i="12"/>
  <c r="AH163" i="12"/>
  <c r="AZ74" i="12"/>
  <c r="AX74" i="12"/>
  <c r="AZ46" i="12"/>
  <c r="AX46" i="12"/>
  <c r="AZ36" i="12"/>
  <c r="AX36" i="12"/>
  <c r="AZ121" i="12"/>
  <c r="AX121" i="12"/>
  <c r="AZ45" i="12"/>
  <c r="AX45" i="12"/>
  <c r="AH67" i="12"/>
  <c r="AH46" i="12"/>
  <c r="AH45" i="12"/>
  <c r="AH110" i="12"/>
  <c r="AH77" i="12"/>
  <c r="AZ25" i="12"/>
  <c r="AX25" i="12"/>
  <c r="AZ68" i="12"/>
  <c r="AX68" i="12"/>
  <c r="AZ65" i="12"/>
  <c r="AX65" i="12"/>
  <c r="AZ62" i="12"/>
  <c r="AX62" i="12"/>
  <c r="AH43" i="12"/>
  <c r="AH146" i="12"/>
  <c r="AH153" i="12"/>
  <c r="AH130" i="12"/>
  <c r="AH35" i="12"/>
  <c r="AB51" i="14"/>
  <c r="AA51" i="14"/>
  <c r="AA170" i="10"/>
  <c r="AE170" i="10"/>
  <c r="AB170" i="10"/>
  <c r="Y170" i="10"/>
  <c r="Y187" i="10"/>
  <c r="AA187" i="10"/>
  <c r="AB187" i="10"/>
  <c r="AB53" i="10"/>
  <c r="AA53" i="10"/>
  <c r="AE53" i="10"/>
  <c r="AB60" i="10"/>
  <c r="AA60" i="10"/>
  <c r="AE60" i="10"/>
  <c r="AB145" i="10"/>
  <c r="Y145" i="10"/>
  <c r="AA145" i="10"/>
  <c r="AE145" i="10"/>
  <c r="AA164" i="13"/>
  <c r="AE164" i="13"/>
  <c r="Y164" i="13"/>
  <c r="AD164" i="13"/>
  <c r="AB164" i="13"/>
  <c r="AE99" i="14"/>
  <c r="AD99" i="14"/>
  <c r="Y87" i="13"/>
  <c r="AD87" i="13"/>
  <c r="AB87" i="13"/>
  <c r="AA87" i="13"/>
  <c r="AE87" i="13"/>
  <c r="AA152" i="10"/>
  <c r="AE152" i="10"/>
  <c r="Y152" i="10"/>
  <c r="AB152" i="10"/>
  <c r="AA30" i="14"/>
  <c r="AB30" i="14"/>
  <c r="AB58" i="13"/>
  <c r="AA58" i="13"/>
  <c r="AE58" i="13"/>
  <c r="AB55" i="13"/>
  <c r="W55" i="13"/>
  <c r="AD55" i="13"/>
  <c r="AA55" i="13"/>
  <c r="AE55" i="13"/>
  <c r="AD157" i="14"/>
  <c r="AE157" i="14"/>
  <c r="AD28" i="12"/>
  <c r="AE28" i="12"/>
  <c r="AD60" i="14"/>
  <c r="AE60" i="14"/>
  <c r="AD40" i="14"/>
  <c r="AE40" i="14"/>
  <c r="AA117" i="10"/>
  <c r="AE117" i="10"/>
  <c r="Y117" i="10"/>
  <c r="AB117" i="10"/>
  <c r="AB59" i="13"/>
  <c r="AA59" i="13"/>
  <c r="AE59" i="13"/>
  <c r="AB98" i="13"/>
  <c r="AA98" i="13"/>
  <c r="AE98" i="13"/>
  <c r="Y98" i="13"/>
  <c r="AD98" i="13"/>
  <c r="AD86" i="14"/>
  <c r="AE86" i="14"/>
  <c r="AD55" i="14"/>
  <c r="AE55" i="14"/>
  <c r="AD146" i="14"/>
  <c r="AE146" i="14"/>
  <c r="AA77" i="10"/>
  <c r="AE77" i="10"/>
  <c r="W77" i="10"/>
  <c r="AB77" i="10"/>
  <c r="AA41" i="14"/>
  <c r="AB41" i="14"/>
  <c r="AA136" i="14"/>
  <c r="AB136" i="14"/>
  <c r="AB44" i="10"/>
  <c r="AA44" i="10"/>
  <c r="AE44" i="10"/>
  <c r="W44" i="10"/>
  <c r="Y92" i="13"/>
  <c r="AD92" i="13"/>
  <c r="AA92" i="13"/>
  <c r="AE92" i="13"/>
  <c r="AB92" i="13"/>
  <c r="V21" i="13"/>
  <c r="AD21" i="13"/>
  <c r="AB21" i="13"/>
  <c r="AA21" i="13"/>
  <c r="AE21" i="13"/>
  <c r="AA144" i="13"/>
  <c r="AE144" i="13"/>
  <c r="X144" i="13"/>
  <c r="AD144" i="13"/>
  <c r="AB144" i="13"/>
  <c r="AD88" i="14"/>
  <c r="AE88" i="14"/>
  <c r="AE52" i="14"/>
  <c r="AD52" i="14"/>
  <c r="AB149" i="14"/>
  <c r="AA149" i="14"/>
  <c r="AE137" i="14"/>
  <c r="AD137" i="14"/>
  <c r="AB158" i="12"/>
  <c r="AA158" i="12"/>
  <c r="AB107" i="12"/>
  <c r="AA107" i="12"/>
  <c r="AB137" i="12"/>
  <c r="AA137" i="12"/>
  <c r="AB73" i="12"/>
  <c r="AA73" i="12"/>
  <c r="AA68" i="12"/>
  <c r="AB68" i="12"/>
  <c r="AB94" i="12"/>
  <c r="AA94" i="12"/>
  <c r="AA72" i="12"/>
  <c r="AB72" i="12"/>
  <c r="AA34" i="12"/>
  <c r="AB34" i="12"/>
  <c r="AA85" i="12"/>
  <c r="AB85" i="12"/>
  <c r="AB138" i="12"/>
  <c r="AA138" i="12"/>
  <c r="AH82" i="12"/>
  <c r="AA74" i="12"/>
  <c r="AB74" i="12"/>
  <c r="AB69" i="12"/>
  <c r="AA69" i="12"/>
  <c r="AA148" i="12"/>
  <c r="AB148" i="12"/>
  <c r="AA69" i="14"/>
  <c r="AB69" i="14"/>
  <c r="Y93" i="10"/>
  <c r="AB93" i="10"/>
  <c r="AA93" i="10"/>
  <c r="AE93" i="10"/>
  <c r="Y103" i="13"/>
  <c r="AD103" i="13"/>
  <c r="AB103" i="13"/>
  <c r="AA103" i="13"/>
  <c r="AE103" i="13"/>
  <c r="AB130" i="13"/>
  <c r="AA130" i="13"/>
  <c r="AE130" i="13"/>
  <c r="Y130" i="13"/>
  <c r="AD130" i="13"/>
  <c r="AD39" i="14"/>
  <c r="AE39" i="14"/>
  <c r="AB27" i="10"/>
  <c r="AA27" i="10"/>
  <c r="AE27" i="10"/>
  <c r="X109" i="13"/>
  <c r="AD109" i="13"/>
  <c r="AB109" i="13"/>
  <c r="AA109" i="13"/>
  <c r="AE109" i="13"/>
  <c r="AB63" i="13"/>
  <c r="AA63" i="13"/>
  <c r="AE63" i="13"/>
  <c r="W22" i="13"/>
  <c r="AD22" i="13"/>
  <c r="AA22" i="13"/>
  <c r="AE22" i="13"/>
  <c r="AB22" i="13"/>
  <c r="AA48" i="13"/>
  <c r="AE48" i="13"/>
  <c r="AB48" i="13"/>
  <c r="W48" i="13"/>
  <c r="AD48" i="13"/>
  <c r="W66" i="13"/>
  <c r="AD66" i="13"/>
  <c r="AA66" i="13"/>
  <c r="AE66" i="13"/>
  <c r="AB66" i="13"/>
  <c r="AD102" i="14"/>
  <c r="AE102" i="14"/>
  <c r="AD34" i="14"/>
  <c r="AE34" i="14"/>
  <c r="AE48" i="14"/>
  <c r="AD48" i="14"/>
  <c r="AA25" i="12"/>
  <c r="AB25" i="12"/>
  <c r="AD97" i="14"/>
  <c r="AE97" i="14"/>
  <c r="AA154" i="14"/>
  <c r="AB154" i="14"/>
  <c r="AB148" i="10"/>
  <c r="AA148" i="10"/>
  <c r="AE148" i="10"/>
  <c r="Y148" i="10"/>
  <c r="AA67" i="10"/>
  <c r="AE67" i="10"/>
  <c r="W67" i="10"/>
  <c r="AB67" i="10"/>
  <c r="AE148" i="14"/>
  <c r="AD148" i="14"/>
  <c r="AE29" i="14"/>
  <c r="AD29" i="14"/>
  <c r="AA28" i="14"/>
  <c r="AB28" i="14"/>
  <c r="AA109" i="10"/>
  <c r="AE109" i="10"/>
  <c r="X109" i="10"/>
  <c r="AB109" i="10"/>
  <c r="AB101" i="13"/>
  <c r="AA101" i="13"/>
  <c r="AE101" i="13"/>
  <c r="AA29" i="12"/>
  <c r="AB29" i="12"/>
  <c r="AE101" i="14"/>
  <c r="AD101" i="14"/>
  <c r="AD116" i="14"/>
  <c r="AE116" i="14"/>
  <c r="AH161" i="12"/>
  <c r="AH116" i="12"/>
  <c r="AH121" i="12"/>
  <c r="AH100" i="12"/>
  <c r="AH147" i="12"/>
  <c r="AH78" i="12"/>
  <c r="AZ23" i="12"/>
  <c r="AX23" i="12"/>
  <c r="AH114" i="12"/>
  <c r="AH102" i="12"/>
  <c r="AH63" i="12"/>
  <c r="AA88" i="12"/>
  <c r="AB88" i="12"/>
  <c r="AB162" i="12"/>
  <c r="AA162" i="12"/>
  <c r="AA32" i="12"/>
  <c r="AB32" i="12"/>
  <c r="AA54" i="12"/>
  <c r="AB54" i="12"/>
  <c r="AB92" i="12"/>
  <c r="AA92" i="12"/>
  <c r="AA106" i="12"/>
  <c r="AB106" i="12"/>
  <c r="AB157" i="12"/>
  <c r="AA157" i="12"/>
  <c r="AB80" i="12"/>
  <c r="AA80" i="12"/>
  <c r="AB95" i="12"/>
  <c r="AA95" i="12"/>
  <c r="AA96" i="12"/>
  <c r="AB96" i="12"/>
  <c r="AA76" i="12"/>
  <c r="AB76" i="12"/>
  <c r="AB105" i="12"/>
  <c r="AA105" i="12"/>
  <c r="AB155" i="12"/>
  <c r="AA155" i="12"/>
  <c r="AB124" i="12"/>
  <c r="AA124" i="12"/>
  <c r="AB71" i="12"/>
  <c r="AA71" i="12"/>
  <c r="AA171" i="10"/>
  <c r="AE171" i="10"/>
  <c r="AB171" i="10"/>
  <c r="Y171" i="10"/>
  <c r="AA40" i="13"/>
  <c r="AE40" i="13"/>
  <c r="W40" i="13"/>
  <c r="AD40" i="13"/>
  <c r="AB40" i="13"/>
  <c r="AE139" i="14"/>
  <c r="AD139" i="14"/>
  <c r="AA21" i="10"/>
  <c r="AE21" i="10"/>
  <c r="V21" i="10"/>
  <c r="AB21" i="10"/>
  <c r="AB71" i="14"/>
  <c r="AA71" i="14"/>
  <c r="AB62" i="10"/>
  <c r="AA62" i="10"/>
  <c r="AE62" i="10"/>
  <c r="Y181" i="10"/>
  <c r="AB181" i="10"/>
  <c r="AA181" i="10"/>
  <c r="AE181" i="10"/>
  <c r="AB177" i="10"/>
  <c r="Y177" i="10"/>
  <c r="AA177" i="10"/>
  <c r="AE177" i="10"/>
  <c r="AD94" i="14"/>
  <c r="AE94" i="14"/>
  <c r="J14" i="16"/>
  <c r="J12" i="16"/>
  <c r="J13" i="16"/>
  <c r="I15" i="16"/>
  <c r="AD72" i="14"/>
  <c r="AE72" i="14"/>
  <c r="AD76" i="14"/>
  <c r="AE76" i="14"/>
  <c r="AE113" i="14"/>
  <c r="AD113" i="14"/>
  <c r="AB53" i="14"/>
  <c r="AA53" i="14"/>
  <c r="AB123" i="14"/>
  <c r="AA123" i="14"/>
  <c r="AB68" i="10"/>
  <c r="AA68" i="10"/>
  <c r="AE68" i="10"/>
  <c r="W68" i="10"/>
  <c r="AB197" i="10"/>
  <c r="Y197" i="10"/>
  <c r="AA197" i="10"/>
  <c r="AE197" i="10"/>
  <c r="AA132" i="10"/>
  <c r="AE132" i="10"/>
  <c r="Y132" i="10"/>
  <c r="AB132" i="10"/>
  <c r="AD81" i="14"/>
  <c r="AE81" i="14"/>
  <c r="AE126" i="14"/>
  <c r="AD126" i="14"/>
  <c r="AD45" i="14"/>
  <c r="AE45" i="14"/>
  <c r="AA202" i="10"/>
  <c r="AE202" i="10"/>
  <c r="Y202" i="10"/>
  <c r="AB202" i="10"/>
  <c r="AD110" i="14"/>
  <c r="AE110" i="14"/>
  <c r="AA22" i="14"/>
  <c r="AB22" i="14"/>
  <c r="AB147" i="13"/>
  <c r="AA147" i="13"/>
  <c r="AE147" i="13"/>
  <c r="X147" i="13"/>
  <c r="AD147" i="13"/>
  <c r="AA132" i="13"/>
  <c r="AE132" i="13"/>
  <c r="Y132" i="13"/>
  <c r="AD132" i="13"/>
  <c r="AB132" i="13"/>
  <c r="AB165" i="14"/>
  <c r="AA165" i="14"/>
  <c r="AA83" i="10"/>
  <c r="AE83" i="10"/>
  <c r="W83" i="10"/>
  <c r="AB83" i="10"/>
  <c r="AB163" i="14"/>
  <c r="AA163" i="14"/>
  <c r="AB73" i="14"/>
  <c r="AA73" i="14"/>
  <c r="AD26" i="14"/>
  <c r="AE26" i="14"/>
  <c r="AE167" i="14"/>
  <c r="AD167" i="14"/>
  <c r="AA145" i="12"/>
  <c r="AB145" i="12"/>
  <c r="AH150" i="12"/>
  <c r="AH136" i="12"/>
  <c r="AH49" i="12"/>
  <c r="AH79" i="12"/>
  <c r="AH135" i="12"/>
  <c r="AH62" i="12"/>
  <c r="AH120" i="12"/>
  <c r="AH50" i="12"/>
  <c r="AH47" i="12"/>
  <c r="AH164" i="12"/>
  <c r="AB99" i="12"/>
  <c r="AA99" i="12"/>
  <c r="AZ72" i="12"/>
  <c r="AX72" i="12"/>
  <c r="AH139" i="12"/>
  <c r="AH123" i="12"/>
  <c r="AZ20" i="12"/>
  <c r="AX20" i="12"/>
  <c r="AH127" i="12"/>
  <c r="AH131" i="12"/>
  <c r="AZ71" i="12"/>
  <c r="AX71" i="12"/>
  <c r="AZ42" i="12"/>
  <c r="AX42" i="12"/>
  <c r="AD73" i="14"/>
  <c r="AE73" i="14"/>
  <c r="AB139" i="12"/>
  <c r="AA139" i="12"/>
  <c r="AD123" i="14"/>
  <c r="AE123" i="14"/>
  <c r="AD32" i="12"/>
  <c r="AE32" i="12"/>
  <c r="AA135" i="12"/>
  <c r="AB135" i="12"/>
  <c r="AE22" i="14"/>
  <c r="AD22" i="14"/>
  <c r="AD124" i="12"/>
  <c r="AE124" i="12"/>
  <c r="AD162" i="12"/>
  <c r="AE162" i="12"/>
  <c r="AB100" i="12"/>
  <c r="AA100" i="12"/>
  <c r="AE138" i="12"/>
  <c r="AD138" i="12"/>
  <c r="AD53" i="14"/>
  <c r="AE53" i="14"/>
  <c r="K14" i="16"/>
  <c r="K15" i="16"/>
  <c r="K12" i="16"/>
  <c r="K13" i="16"/>
  <c r="J15" i="16"/>
  <c r="AD96" i="12"/>
  <c r="AE96" i="12"/>
  <c r="AD54" i="12"/>
  <c r="AE54" i="12"/>
  <c r="AA121" i="12"/>
  <c r="AB121" i="12"/>
  <c r="AD25" i="12"/>
  <c r="AE25" i="12"/>
  <c r="AA153" i="12"/>
  <c r="AB153" i="12"/>
  <c r="AB165" i="12"/>
  <c r="AA165" i="12"/>
  <c r="AE145" i="14"/>
  <c r="AD145" i="14"/>
  <c r="AB81" i="12"/>
  <c r="AA81" i="12"/>
  <c r="AA140" i="12"/>
  <c r="AB140" i="12"/>
  <c r="AA151" i="12"/>
  <c r="AB151" i="12"/>
  <c r="AE44" i="12"/>
  <c r="AD44" i="12"/>
  <c r="AD51" i="12"/>
  <c r="AE51" i="12"/>
  <c r="AB86" i="12"/>
  <c r="AA86" i="12"/>
  <c r="AE64" i="12"/>
  <c r="AD64" i="12"/>
  <c r="AD40" i="12"/>
  <c r="AE40" i="12"/>
  <c r="AD160" i="12"/>
  <c r="AE160" i="12"/>
  <c r="AD37" i="12"/>
  <c r="AE37" i="12"/>
  <c r="AE127" i="14"/>
  <c r="AD127" i="14"/>
  <c r="AA36" i="12"/>
  <c r="AB36" i="12"/>
  <c r="AA159" i="12"/>
  <c r="AB159" i="12"/>
  <c r="AE143" i="14"/>
  <c r="AD143" i="14"/>
  <c r="AD57" i="14"/>
  <c r="AE57" i="14"/>
  <c r="AS35" i="6"/>
  <c r="AS63" i="6"/>
  <c r="AS89" i="6"/>
  <c r="AS86" i="6"/>
  <c r="AS53" i="6"/>
  <c r="AS49" i="6"/>
  <c r="AS59" i="6"/>
  <c r="AS93" i="6"/>
  <c r="AQ93" i="6"/>
  <c r="AS88" i="6"/>
  <c r="AB50" i="12"/>
  <c r="AA50" i="12"/>
  <c r="AD155" i="12"/>
  <c r="AE155" i="12"/>
  <c r="AD157" i="12"/>
  <c r="AE157" i="12"/>
  <c r="AD148" i="12"/>
  <c r="AE148" i="12"/>
  <c r="AD34" i="12"/>
  <c r="AE34" i="12"/>
  <c r="AE68" i="12"/>
  <c r="AD68" i="12"/>
  <c r="AD107" i="12"/>
  <c r="AE107" i="12"/>
  <c r="AD30" i="14"/>
  <c r="AE30" i="14"/>
  <c r="AB146" i="12"/>
  <c r="AA146" i="12"/>
  <c r="AA77" i="12"/>
  <c r="AB77" i="12"/>
  <c r="AB132" i="12"/>
  <c r="AA132" i="12"/>
  <c r="AA61" i="12"/>
  <c r="AB61" i="12"/>
  <c r="AE24" i="14"/>
  <c r="AC11" i="14"/>
  <c r="AD24" i="14"/>
  <c r="AA31" i="12"/>
  <c r="AB31" i="12"/>
  <c r="AD125" i="14"/>
  <c r="AE125" i="14"/>
  <c r="AD144" i="12"/>
  <c r="AE144" i="12"/>
  <c r="AE101" i="12"/>
  <c r="AD101" i="12"/>
  <c r="AD154" i="12"/>
  <c r="AE154" i="12"/>
  <c r="AD153" i="14"/>
  <c r="AE153" i="14"/>
  <c r="AE109" i="12"/>
  <c r="AD109" i="12"/>
  <c r="AB39" i="12"/>
  <c r="AA39" i="12"/>
  <c r="AS81" i="6"/>
  <c r="AS17" i="6"/>
  <c r="AQ17" i="6"/>
  <c r="AS6" i="6"/>
  <c r="AQ6" i="6"/>
  <c r="AS16" i="6"/>
  <c r="AQ16" i="6"/>
  <c r="AS84" i="6"/>
  <c r="AS64" i="6"/>
  <c r="AS29" i="6"/>
  <c r="AS14" i="6"/>
  <c r="AQ14" i="6"/>
  <c r="AS9" i="6"/>
  <c r="AQ9" i="6"/>
  <c r="AS36" i="6"/>
  <c r="AS12" i="6"/>
  <c r="AQ12" i="6"/>
  <c r="AL82" i="6"/>
  <c r="AK82" i="6"/>
  <c r="AJ82" i="6"/>
  <c r="AI82" i="6"/>
  <c r="AH82" i="6"/>
  <c r="AG82" i="6"/>
  <c r="AF82" i="6"/>
  <c r="AE82" i="6"/>
  <c r="AM82" i="6"/>
  <c r="AQ73" i="6"/>
  <c r="AQ66" i="6"/>
  <c r="AL75" i="6"/>
  <c r="AK75" i="6"/>
  <c r="AJ75" i="6"/>
  <c r="AI75" i="6"/>
  <c r="AH75" i="6"/>
  <c r="AG75" i="6"/>
  <c r="AF75" i="6"/>
  <c r="AE75" i="6"/>
  <c r="AM75" i="6"/>
  <c r="AD163" i="14"/>
  <c r="AE163" i="14"/>
  <c r="AA120" i="12"/>
  <c r="AB120" i="12"/>
  <c r="AE88" i="12"/>
  <c r="AD88" i="12"/>
  <c r="AA102" i="12"/>
  <c r="AB102" i="12"/>
  <c r="AD69" i="12"/>
  <c r="AE69" i="12"/>
  <c r="AE51" i="14"/>
  <c r="AD51" i="14"/>
  <c r="AB43" i="12"/>
  <c r="AA43" i="12"/>
  <c r="AA122" i="12"/>
  <c r="AB122" i="12"/>
  <c r="AB87" i="12"/>
  <c r="AA87" i="12"/>
  <c r="AB141" i="12"/>
  <c r="AA141" i="12"/>
  <c r="AB126" i="12"/>
  <c r="AA126" i="12"/>
  <c r="AD125" i="12"/>
  <c r="AE125" i="12"/>
  <c r="AD38" i="12"/>
  <c r="AE38" i="12"/>
  <c r="AA111" i="12"/>
  <c r="AB111" i="12"/>
  <c r="J15" i="12"/>
  <c r="K12" i="12"/>
  <c r="K13" i="12"/>
  <c r="K14" i="12"/>
  <c r="K15" i="12"/>
  <c r="AD56" i="12"/>
  <c r="AE56" i="12"/>
  <c r="AE70" i="12"/>
  <c r="AD70" i="12"/>
  <c r="AD129" i="12"/>
  <c r="AE129" i="12"/>
  <c r="AD67" i="14"/>
  <c r="AE67" i="14"/>
  <c r="AA166" i="12"/>
  <c r="AB166" i="12"/>
  <c r="AL47" i="6"/>
  <c r="AK47" i="6"/>
  <c r="AJ47" i="6"/>
  <c r="AI47" i="6"/>
  <c r="AH47" i="6"/>
  <c r="AG47" i="6"/>
  <c r="AF47" i="6"/>
  <c r="AE47" i="6"/>
  <c r="AQ38" i="6"/>
  <c r="AM47" i="6"/>
  <c r="AQ70" i="6"/>
  <c r="AM79" i="6"/>
  <c r="AL79" i="6"/>
  <c r="AK79" i="6"/>
  <c r="AJ79" i="6"/>
  <c r="AI79" i="6"/>
  <c r="AH79" i="6"/>
  <c r="AG79" i="6"/>
  <c r="AF79" i="6"/>
  <c r="AE79" i="6"/>
  <c r="AM55" i="6"/>
  <c r="AL55" i="6"/>
  <c r="AK55" i="6"/>
  <c r="AJ55" i="6"/>
  <c r="AI55" i="6"/>
  <c r="AH55" i="6"/>
  <c r="AG55" i="6"/>
  <c r="AF55" i="6"/>
  <c r="AE55" i="6"/>
  <c r="AQ46" i="6"/>
  <c r="AQ51" i="6"/>
  <c r="AM60" i="6"/>
  <c r="AL60" i="6"/>
  <c r="AK60" i="6"/>
  <c r="AJ60" i="6"/>
  <c r="AI60" i="6"/>
  <c r="AH60" i="6"/>
  <c r="AG60" i="6"/>
  <c r="AF60" i="6"/>
  <c r="AE60" i="6"/>
  <c r="AL52" i="6"/>
  <c r="AK52" i="6"/>
  <c r="AJ52" i="6"/>
  <c r="AI52" i="6"/>
  <c r="AH52" i="6"/>
  <c r="AG52" i="6"/>
  <c r="AF52" i="6"/>
  <c r="AE52" i="6"/>
  <c r="AQ43" i="6"/>
  <c r="AM52" i="6"/>
  <c r="AQ45" i="6"/>
  <c r="AL54" i="6"/>
  <c r="AK54" i="6"/>
  <c r="AJ54" i="6"/>
  <c r="AI54" i="6"/>
  <c r="AH54" i="6"/>
  <c r="AG54" i="6"/>
  <c r="AF54" i="6"/>
  <c r="AE54" i="6"/>
  <c r="AM54" i="6"/>
  <c r="AQ91" i="6"/>
  <c r="AM100" i="6"/>
  <c r="AL100" i="6"/>
  <c r="AK100" i="6"/>
  <c r="AJ100" i="6"/>
  <c r="AI100" i="6"/>
  <c r="AH100" i="6"/>
  <c r="AG100" i="6"/>
  <c r="AF100" i="6"/>
  <c r="AE100" i="6"/>
  <c r="AM64" i="6"/>
  <c r="AL64" i="6"/>
  <c r="AK64" i="6"/>
  <c r="AJ64" i="6"/>
  <c r="AI64" i="6"/>
  <c r="AH64" i="6"/>
  <c r="AG64" i="6"/>
  <c r="AF64" i="6"/>
  <c r="AE64" i="6"/>
  <c r="AQ55" i="6"/>
  <c r="AQ82" i="6"/>
  <c r="AM91" i="6"/>
  <c r="AL91" i="6"/>
  <c r="AK91" i="6"/>
  <c r="AJ91" i="6"/>
  <c r="AI91" i="6"/>
  <c r="AH91" i="6"/>
  <c r="AG91" i="6"/>
  <c r="AF91" i="6"/>
  <c r="AE91" i="6"/>
  <c r="AM71" i="6"/>
  <c r="AL71" i="6"/>
  <c r="AK71" i="6"/>
  <c r="AJ71" i="6"/>
  <c r="AI71" i="6"/>
  <c r="AH71" i="6"/>
  <c r="AG71" i="6"/>
  <c r="AF71" i="6"/>
  <c r="AE71" i="6"/>
  <c r="AQ62" i="6"/>
  <c r="AQ33" i="6"/>
  <c r="AM42" i="6"/>
  <c r="AL42" i="6"/>
  <c r="AK42" i="6"/>
  <c r="AJ42" i="6"/>
  <c r="AI42" i="6"/>
  <c r="AH42" i="6"/>
  <c r="AG42" i="6"/>
  <c r="AF42" i="6"/>
  <c r="AE42" i="6"/>
  <c r="AB79" i="12"/>
  <c r="AA79" i="12"/>
  <c r="AB131" i="12"/>
  <c r="AA131" i="12"/>
  <c r="AA116" i="12"/>
  <c r="AB116" i="12"/>
  <c r="AB127" i="12"/>
  <c r="AA127" i="12"/>
  <c r="AA136" i="12"/>
  <c r="AB136" i="12"/>
  <c r="AE71" i="14"/>
  <c r="AD71" i="14"/>
  <c r="AB114" i="12"/>
  <c r="AA114" i="12"/>
  <c r="AA110" i="12"/>
  <c r="AB110" i="12"/>
  <c r="AD83" i="12"/>
  <c r="AE83" i="12"/>
  <c r="AE90" i="12"/>
  <c r="AD90" i="12"/>
  <c r="AD59" i="12"/>
  <c r="AE59" i="12"/>
  <c r="AB113" i="12"/>
  <c r="AA113" i="12"/>
  <c r="AD151" i="14"/>
  <c r="AE151" i="14"/>
  <c r="AD156" i="12"/>
  <c r="AE156" i="12"/>
  <c r="AD112" i="12"/>
  <c r="AE112" i="12"/>
  <c r="AA55" i="12"/>
  <c r="AB55" i="12"/>
  <c r="AE21" i="12"/>
  <c r="AD21" i="12"/>
  <c r="AQ30" i="6"/>
  <c r="AL39" i="6"/>
  <c r="AK39" i="6"/>
  <c r="AJ39" i="6"/>
  <c r="AI39" i="6"/>
  <c r="AH39" i="6"/>
  <c r="AG39" i="6"/>
  <c r="AF39" i="6"/>
  <c r="AE39" i="6"/>
  <c r="AM39" i="6"/>
  <c r="AQ34" i="6"/>
  <c r="AL43" i="6"/>
  <c r="AK43" i="6"/>
  <c r="AJ43" i="6"/>
  <c r="AI43" i="6"/>
  <c r="AH43" i="6"/>
  <c r="AG43" i="6"/>
  <c r="AF43" i="6"/>
  <c r="AE43" i="6"/>
  <c r="AM43" i="6"/>
  <c r="AM41" i="6"/>
  <c r="AL41" i="6"/>
  <c r="AK41" i="6"/>
  <c r="AJ41" i="6"/>
  <c r="AI41" i="6"/>
  <c r="AH41" i="6"/>
  <c r="AG41" i="6"/>
  <c r="AF41" i="6"/>
  <c r="AE41" i="6"/>
  <c r="AQ32" i="6"/>
  <c r="AM34" i="6"/>
  <c r="AQ25" i="6"/>
  <c r="AL34" i="6"/>
  <c r="AK34" i="6"/>
  <c r="AJ34" i="6"/>
  <c r="AI34" i="6"/>
  <c r="AH34" i="6"/>
  <c r="AG34" i="6"/>
  <c r="AF34" i="6"/>
  <c r="AE34" i="6"/>
  <c r="AS58" i="6"/>
  <c r="AD99" i="12"/>
  <c r="AE99" i="12"/>
  <c r="AA49" i="12"/>
  <c r="AB49" i="12"/>
  <c r="AA62" i="12"/>
  <c r="AB62" i="12"/>
  <c r="AE95" i="12"/>
  <c r="AD95" i="12"/>
  <c r="AA161" i="12"/>
  <c r="AB161" i="12"/>
  <c r="AD72" i="12"/>
  <c r="AE72" i="12"/>
  <c r="AD136" i="14"/>
  <c r="AE136" i="14"/>
  <c r="AA89" i="12"/>
  <c r="AB89" i="12"/>
  <c r="AB150" i="12"/>
  <c r="AA150" i="12"/>
  <c r="AD106" i="12"/>
  <c r="AE106" i="12"/>
  <c r="AD94" i="12"/>
  <c r="AE94" i="12"/>
  <c r="AD149" i="14"/>
  <c r="AE149" i="14"/>
  <c r="AA45" i="12"/>
  <c r="AB45" i="12"/>
  <c r="AA58" i="12"/>
  <c r="AB58" i="12"/>
  <c r="AD43" i="14"/>
  <c r="AE43" i="14"/>
  <c r="AD118" i="14"/>
  <c r="AE118" i="14"/>
  <c r="AA104" i="12"/>
  <c r="AB104" i="12"/>
  <c r="AA118" i="12"/>
  <c r="AB118" i="12"/>
  <c r="AD166" i="14"/>
  <c r="AE166" i="14"/>
  <c r="AD152" i="12"/>
  <c r="AE152" i="12"/>
  <c r="AD57" i="12"/>
  <c r="AE57" i="12"/>
  <c r="AB84" i="12"/>
  <c r="AA84" i="12"/>
  <c r="AD66" i="12"/>
  <c r="AE66" i="12"/>
  <c r="AB93" i="12"/>
  <c r="AA93" i="12"/>
  <c r="AE150" i="14"/>
  <c r="AD150" i="14"/>
  <c r="AD162" i="14"/>
  <c r="AE162" i="14"/>
  <c r="AS52" i="6"/>
  <c r="AS74" i="6"/>
  <c r="AS60" i="6"/>
  <c r="AS40" i="6"/>
  <c r="AS92" i="6"/>
  <c r="AS39" i="6"/>
  <c r="AS69" i="6"/>
  <c r="AS87" i="6"/>
  <c r="AS79" i="6"/>
  <c r="AS94" i="6"/>
  <c r="AQ94" i="6"/>
  <c r="AS42" i="6"/>
  <c r="AS78" i="6"/>
  <c r="AS41" i="6"/>
  <c r="AS20" i="6"/>
  <c r="AQ20" i="6"/>
  <c r="AB123" i="12"/>
  <c r="AA123" i="12"/>
  <c r="AD71" i="12"/>
  <c r="AE71" i="12"/>
  <c r="AD105" i="12"/>
  <c r="AE105" i="12"/>
  <c r="AE80" i="12"/>
  <c r="AD80" i="12"/>
  <c r="AE92" i="12"/>
  <c r="AD92" i="12"/>
  <c r="AB78" i="12"/>
  <c r="AA78" i="12"/>
  <c r="AD29" i="12"/>
  <c r="AE29" i="12"/>
  <c r="AE74" i="12"/>
  <c r="AD74" i="12"/>
  <c r="AD73" i="12"/>
  <c r="AE73" i="12"/>
  <c r="AE158" i="12"/>
  <c r="AD158" i="12"/>
  <c r="AD41" i="14"/>
  <c r="AE41" i="14"/>
  <c r="AA46" i="12"/>
  <c r="AB46" i="12"/>
  <c r="AD132" i="14"/>
  <c r="AE132" i="14"/>
  <c r="AD119" i="12"/>
  <c r="AE119" i="12"/>
  <c r="AD115" i="12"/>
  <c r="AE115" i="12"/>
  <c r="AD75" i="12"/>
  <c r="AE75" i="12"/>
  <c r="AE33" i="12"/>
  <c r="AD33" i="12"/>
  <c r="AD91" i="12"/>
  <c r="AE91" i="12"/>
  <c r="AE97" i="12"/>
  <c r="AD97" i="12"/>
  <c r="AD108" i="12"/>
  <c r="AE108" i="12"/>
  <c r="AD117" i="12"/>
  <c r="AE117" i="12"/>
  <c r="AE158" i="14"/>
  <c r="AD158" i="14"/>
  <c r="AB128" i="12"/>
  <c r="AA128" i="12"/>
  <c r="AB42" i="12"/>
  <c r="AA42" i="12"/>
  <c r="AD135" i="14"/>
  <c r="AE135" i="14"/>
  <c r="AS8" i="6"/>
  <c r="AQ8" i="6"/>
  <c r="AS50" i="6"/>
  <c r="AS5" i="6"/>
  <c r="AQ5" i="6"/>
  <c r="AS13" i="6"/>
  <c r="AQ13" i="6"/>
  <c r="AS37" i="6"/>
  <c r="AS28" i="6"/>
  <c r="AS21" i="6"/>
  <c r="AS56" i="6"/>
  <c r="AS77" i="6"/>
  <c r="AS27" i="6"/>
  <c r="AQ31" i="6"/>
  <c r="AM40" i="6"/>
  <c r="AL40" i="6"/>
  <c r="AK40" i="6"/>
  <c r="AJ40" i="6"/>
  <c r="AI40" i="6"/>
  <c r="AH40" i="6"/>
  <c r="AG40" i="6"/>
  <c r="AF40" i="6"/>
  <c r="AE40" i="6"/>
  <c r="AQ85" i="6"/>
  <c r="AM94" i="6"/>
  <c r="AL94" i="6"/>
  <c r="AK94" i="6"/>
  <c r="AJ94" i="6"/>
  <c r="AI94" i="6"/>
  <c r="AH94" i="6"/>
  <c r="AG94" i="6"/>
  <c r="AF94" i="6"/>
  <c r="AE94" i="6"/>
  <c r="AE145" i="12"/>
  <c r="AD145" i="12"/>
  <c r="AE76" i="12"/>
  <c r="AD76" i="12"/>
  <c r="AD28" i="14"/>
  <c r="AE28" i="14"/>
  <c r="AD154" i="14"/>
  <c r="AE154" i="14"/>
  <c r="AD69" i="14"/>
  <c r="AE69" i="14"/>
  <c r="AB82" i="12"/>
  <c r="AA82" i="12"/>
  <c r="AA35" i="12"/>
  <c r="AB35" i="12"/>
  <c r="AB67" i="12"/>
  <c r="AA67" i="12"/>
  <c r="AA163" i="12"/>
  <c r="AB163" i="12"/>
  <c r="AD31" i="14"/>
  <c r="AE31" i="14"/>
  <c r="AE156" i="14"/>
  <c r="AD156" i="14"/>
  <c r="AD22" i="12"/>
  <c r="AE22" i="12"/>
  <c r="AD98" i="12"/>
  <c r="AE98" i="12"/>
  <c r="AD30" i="12"/>
  <c r="AE30" i="12"/>
  <c r="AE142" i="12"/>
  <c r="AD142" i="12"/>
  <c r="AD35" i="14"/>
  <c r="AE35" i="14"/>
  <c r="AB65" i="12"/>
  <c r="AA65" i="12"/>
  <c r="AA41" i="12"/>
  <c r="AB41" i="12"/>
  <c r="AQ67" i="6"/>
  <c r="AL76" i="6"/>
  <c r="AK76" i="6"/>
  <c r="AJ76" i="6"/>
  <c r="AI76" i="6"/>
  <c r="AH76" i="6"/>
  <c r="AG76" i="6"/>
  <c r="AF76" i="6"/>
  <c r="AE76" i="6"/>
  <c r="AM76" i="6"/>
  <c r="AQ72" i="6"/>
  <c r="AM81" i="6"/>
  <c r="AL81" i="6"/>
  <c r="AK81" i="6"/>
  <c r="AJ81" i="6"/>
  <c r="AI81" i="6"/>
  <c r="AH81" i="6"/>
  <c r="AG81" i="6"/>
  <c r="AF81" i="6"/>
  <c r="AE81" i="6"/>
  <c r="AM85" i="6"/>
  <c r="AL85" i="6"/>
  <c r="AK85" i="6"/>
  <c r="AJ85" i="6"/>
  <c r="AI85" i="6"/>
  <c r="AH85" i="6"/>
  <c r="AG85" i="6"/>
  <c r="AF85" i="6"/>
  <c r="AE85" i="6"/>
  <c r="AQ76" i="6"/>
  <c r="AM66" i="6"/>
  <c r="AL66" i="6"/>
  <c r="AK66" i="6"/>
  <c r="AJ66" i="6"/>
  <c r="AI66" i="6"/>
  <c r="AH66" i="6"/>
  <c r="AG66" i="6"/>
  <c r="AF66" i="6"/>
  <c r="AE66" i="6"/>
  <c r="AQ57" i="6"/>
  <c r="AM70" i="6"/>
  <c r="AL70" i="6"/>
  <c r="AK70" i="6"/>
  <c r="AJ70" i="6"/>
  <c r="AI70" i="6"/>
  <c r="AH70" i="6"/>
  <c r="AG70" i="6"/>
  <c r="AF70" i="6"/>
  <c r="AE70" i="6"/>
  <c r="AQ61" i="6"/>
  <c r="AQ65" i="6"/>
  <c r="AM74" i="6"/>
  <c r="AL74" i="6"/>
  <c r="AK74" i="6"/>
  <c r="AJ74" i="6"/>
  <c r="AI74" i="6"/>
  <c r="AH74" i="6"/>
  <c r="AG74" i="6"/>
  <c r="AF74" i="6"/>
  <c r="AE74" i="6"/>
  <c r="AQ80" i="6"/>
  <c r="AM89" i="6"/>
  <c r="AL89" i="6"/>
  <c r="AK89" i="6"/>
  <c r="AJ89" i="6"/>
  <c r="AI89" i="6"/>
  <c r="AH89" i="6"/>
  <c r="AG89" i="6"/>
  <c r="AF89" i="6"/>
  <c r="AE89" i="6"/>
  <c r="AL92" i="6"/>
  <c r="AK92" i="6"/>
  <c r="AJ92" i="6"/>
  <c r="AI92" i="6"/>
  <c r="AH92" i="6"/>
  <c r="AG92" i="6"/>
  <c r="AF92" i="6"/>
  <c r="AE92" i="6"/>
  <c r="AQ83" i="6"/>
  <c r="AM92" i="6"/>
  <c r="AL57" i="6"/>
  <c r="AK57" i="6"/>
  <c r="AJ57" i="6"/>
  <c r="AI57" i="6"/>
  <c r="AH57" i="6"/>
  <c r="AG57" i="6"/>
  <c r="AF57" i="6"/>
  <c r="AE57" i="6"/>
  <c r="AQ48" i="6"/>
  <c r="AM57" i="6"/>
  <c r="AQ90" i="6"/>
  <c r="AM99" i="6"/>
  <c r="AL99" i="6"/>
  <c r="AK99" i="6"/>
  <c r="AJ99" i="6"/>
  <c r="AI99" i="6"/>
  <c r="AH99" i="6"/>
  <c r="AG99" i="6"/>
  <c r="AF99" i="6"/>
  <c r="AE99" i="6"/>
  <c r="AQ68" i="6"/>
  <c r="AM77" i="6"/>
  <c r="AL77" i="6"/>
  <c r="AK77" i="6"/>
  <c r="AJ77" i="6"/>
  <c r="AI77" i="6"/>
  <c r="AH77" i="6"/>
  <c r="AG77" i="6"/>
  <c r="AF77" i="6"/>
  <c r="AE77" i="6"/>
  <c r="AA164" i="12"/>
  <c r="AB164" i="12"/>
  <c r="AB47" i="12"/>
  <c r="AA47" i="12"/>
  <c r="AD165" i="14"/>
  <c r="AE165" i="14"/>
  <c r="AA147" i="12"/>
  <c r="AB147" i="12"/>
  <c r="AA63" i="12"/>
  <c r="AB63" i="12"/>
  <c r="AD85" i="12"/>
  <c r="AE85" i="12"/>
  <c r="AE137" i="12"/>
  <c r="AD137" i="12"/>
  <c r="AB130" i="12"/>
  <c r="AA130" i="12"/>
  <c r="AA60" i="12"/>
  <c r="AB60" i="12"/>
  <c r="AD140" i="14"/>
  <c r="AE140" i="14"/>
  <c r="AA53" i="12"/>
  <c r="AB53" i="12"/>
  <c r="AA149" i="12"/>
  <c r="AB149" i="12"/>
  <c r="AD24" i="12"/>
  <c r="AE24" i="12"/>
  <c r="AE48" i="12"/>
  <c r="AD48" i="12"/>
  <c r="AD133" i="12"/>
  <c r="AE133" i="12"/>
  <c r="AD52" i="12"/>
  <c r="AE52" i="12"/>
  <c r="AD134" i="12"/>
  <c r="AE134" i="12"/>
  <c r="AB103" i="12"/>
  <c r="AA103" i="12"/>
  <c r="AB167" i="12"/>
  <c r="AA167" i="12"/>
  <c r="AA143" i="12"/>
  <c r="AB143" i="12"/>
  <c r="AD23" i="12"/>
  <c r="AE23" i="12"/>
  <c r="AD130" i="14"/>
  <c r="AE130" i="14"/>
  <c r="AD142" i="14"/>
  <c r="AE142" i="14"/>
  <c r="AL84" i="6"/>
  <c r="AK84" i="6"/>
  <c r="AJ84" i="6"/>
  <c r="AI84" i="6"/>
  <c r="AH84" i="6"/>
  <c r="AG84" i="6"/>
  <c r="AF84" i="6"/>
  <c r="AE84" i="6"/>
  <c r="AQ75" i="6"/>
  <c r="AM84" i="6"/>
  <c r="AQ22" i="6"/>
  <c r="AL31" i="6"/>
  <c r="AK31" i="6"/>
  <c r="AJ31" i="6"/>
  <c r="AI31" i="6"/>
  <c r="AH31" i="6"/>
  <c r="AG31" i="6"/>
  <c r="AF31" i="6"/>
  <c r="AE31" i="6"/>
  <c r="AM31" i="6"/>
  <c r="AM33" i="6"/>
  <c r="AL33" i="6"/>
  <c r="AK33" i="6"/>
  <c r="AJ33" i="6"/>
  <c r="AI33" i="6"/>
  <c r="AH33" i="6"/>
  <c r="AG33" i="6"/>
  <c r="AF33" i="6"/>
  <c r="AE33" i="6"/>
  <c r="AQ24" i="6"/>
  <c r="AQ26" i="6"/>
  <c r="AM35" i="6"/>
  <c r="AL35" i="6"/>
  <c r="AK35" i="6"/>
  <c r="AJ35" i="6"/>
  <c r="AI35" i="6"/>
  <c r="AH35" i="6"/>
  <c r="AG35" i="6"/>
  <c r="AF35" i="6"/>
  <c r="AE35" i="6"/>
  <c r="AQ23" i="6"/>
  <c r="AM32" i="6"/>
  <c r="AL32" i="6"/>
  <c r="AK32" i="6"/>
  <c r="AJ32" i="6"/>
  <c r="AI32" i="6"/>
  <c r="AH32" i="6"/>
  <c r="AG32" i="6"/>
  <c r="AF32" i="6"/>
  <c r="AE32" i="6"/>
  <c r="AM56" i="6"/>
  <c r="AL56" i="6"/>
  <c r="AK56" i="6"/>
  <c r="AJ56" i="6"/>
  <c r="AI56" i="6"/>
  <c r="AH56" i="6"/>
  <c r="AG56" i="6"/>
  <c r="AF56" i="6"/>
  <c r="AE56" i="6"/>
  <c r="AQ47" i="6"/>
  <c r="AQ44" i="6"/>
  <c r="AM53" i="6"/>
  <c r="AL53" i="6"/>
  <c r="AK53" i="6"/>
  <c r="AJ53" i="6"/>
  <c r="AI53" i="6"/>
  <c r="AH53" i="6"/>
  <c r="AG53" i="6"/>
  <c r="AF53" i="6"/>
  <c r="AE53" i="6"/>
  <c r="AS71" i="6"/>
  <c r="AS54" i="6"/>
  <c r="AD99" i="6"/>
  <c r="AB99" i="6"/>
  <c r="AC99" i="6"/>
  <c r="AB70" i="6"/>
  <c r="AA70" i="6"/>
  <c r="T70" i="6"/>
  <c r="U70" i="6"/>
  <c r="AC70" i="6"/>
  <c r="AD70" i="6"/>
  <c r="AB40" i="6"/>
  <c r="AC40" i="6"/>
  <c r="AD40" i="6"/>
  <c r="AD100" i="6"/>
  <c r="AB100" i="6"/>
  <c r="AC100" i="6"/>
  <c r="AB74" i="6"/>
  <c r="AA74" i="6"/>
  <c r="T74" i="6"/>
  <c r="U74" i="6"/>
  <c r="AC74" i="6"/>
  <c r="AD74" i="6"/>
  <c r="AB79" i="6"/>
  <c r="AA79" i="6"/>
  <c r="T79" i="6"/>
  <c r="U79" i="6"/>
  <c r="AC79" i="6"/>
  <c r="AD79" i="6"/>
  <c r="AB66" i="6"/>
  <c r="AC66" i="6"/>
  <c r="AD66" i="6"/>
  <c r="AB42" i="6"/>
  <c r="AC42" i="6"/>
  <c r="AD42" i="6"/>
  <c r="AB71" i="6"/>
  <c r="AA71" i="6"/>
  <c r="T71" i="6"/>
  <c r="U71" i="6"/>
  <c r="AC71" i="6"/>
  <c r="AD71" i="6"/>
  <c r="AC32" i="6"/>
  <c r="AD32" i="6"/>
  <c r="AB32" i="6"/>
  <c r="AB91" i="6"/>
  <c r="AC91" i="6"/>
  <c r="AD91" i="6"/>
  <c r="AB53" i="6"/>
  <c r="AC53" i="6"/>
  <c r="AD53" i="6"/>
  <c r="AB35" i="6"/>
  <c r="AA35" i="6"/>
  <c r="T35" i="6"/>
  <c r="U35" i="6"/>
  <c r="AC35" i="6"/>
  <c r="AD35" i="6"/>
  <c r="AD85" i="6"/>
  <c r="AB85" i="6"/>
  <c r="AA85" i="6"/>
  <c r="T85" i="6"/>
  <c r="U85" i="6"/>
  <c r="AC85" i="6"/>
  <c r="AC56" i="6"/>
  <c r="AD56" i="6"/>
  <c r="AB56" i="6"/>
  <c r="AA56" i="6"/>
  <c r="T56" i="6"/>
  <c r="U56" i="6"/>
  <c r="AC77" i="6"/>
  <c r="AD77" i="6"/>
  <c r="AB77" i="6"/>
  <c r="AA77" i="6"/>
  <c r="T77" i="6"/>
  <c r="U77" i="6"/>
  <c r="AC81" i="6"/>
  <c r="AD81" i="6"/>
  <c r="AB81" i="6"/>
  <c r="AB94" i="6"/>
  <c r="AA94" i="6"/>
  <c r="T94" i="6"/>
  <c r="U94" i="6"/>
  <c r="AD94" i="6"/>
  <c r="AC94" i="6"/>
  <c r="AC33" i="6"/>
  <c r="AB33" i="6"/>
  <c r="AA33" i="6"/>
  <c r="T33" i="6"/>
  <c r="U33" i="6"/>
  <c r="AD33" i="6"/>
  <c r="AD89" i="6"/>
  <c r="AC89" i="6"/>
  <c r="AB89" i="6"/>
  <c r="AA89" i="6"/>
  <c r="T89" i="6"/>
  <c r="U89" i="6"/>
  <c r="AD41" i="6"/>
  <c r="AB41" i="6"/>
  <c r="AC41" i="6"/>
  <c r="AC64" i="6"/>
  <c r="AD64" i="6"/>
  <c r="AB64" i="6"/>
  <c r="AB60" i="6"/>
  <c r="AC60" i="6"/>
  <c r="AD60" i="6"/>
  <c r="AB55" i="6"/>
  <c r="AC55" i="6"/>
  <c r="AD55" i="6"/>
  <c r="AL63" i="6"/>
  <c r="AK63" i="6"/>
  <c r="AJ63" i="6"/>
  <c r="AI63" i="6"/>
  <c r="AH63" i="6"/>
  <c r="AG63" i="6"/>
  <c r="AF63" i="6"/>
  <c r="AE63" i="6"/>
  <c r="AM63" i="6"/>
  <c r="AQ54" i="6"/>
  <c r="AQ71" i="6"/>
  <c r="AL80" i="6"/>
  <c r="AK80" i="6"/>
  <c r="AJ80" i="6"/>
  <c r="AI80" i="6"/>
  <c r="AH80" i="6"/>
  <c r="AG80" i="6"/>
  <c r="AF80" i="6"/>
  <c r="AE80" i="6"/>
  <c r="AM80" i="6"/>
  <c r="AD63" i="12"/>
  <c r="AE63" i="12"/>
  <c r="AD103" i="12"/>
  <c r="AE103" i="12"/>
  <c r="AD149" i="12"/>
  <c r="AE149" i="12"/>
  <c r="AE78" i="12"/>
  <c r="AD78" i="12"/>
  <c r="AQ39" i="6"/>
  <c r="AM48" i="6"/>
  <c r="AL48" i="6"/>
  <c r="AK48" i="6"/>
  <c r="AJ48" i="6"/>
  <c r="AI48" i="6"/>
  <c r="AH48" i="6"/>
  <c r="AG48" i="6"/>
  <c r="AF48" i="6"/>
  <c r="AE48" i="6"/>
  <c r="AQ60" i="6"/>
  <c r="AM69" i="6"/>
  <c r="AL69" i="6"/>
  <c r="AK69" i="6"/>
  <c r="AJ69" i="6"/>
  <c r="AI69" i="6"/>
  <c r="AH69" i="6"/>
  <c r="AG69" i="6"/>
  <c r="AF69" i="6"/>
  <c r="AE69" i="6"/>
  <c r="AD58" i="12"/>
  <c r="AE58" i="12"/>
  <c r="AD89" i="12"/>
  <c r="AE89" i="12"/>
  <c r="AE161" i="12"/>
  <c r="AD161" i="12"/>
  <c r="AM93" i="6"/>
  <c r="AL93" i="6"/>
  <c r="AK93" i="6"/>
  <c r="AJ93" i="6"/>
  <c r="AI93" i="6"/>
  <c r="AH93" i="6"/>
  <c r="AG93" i="6"/>
  <c r="AF93" i="6"/>
  <c r="AE93" i="6"/>
  <c r="AQ84" i="6"/>
  <c r="AD31" i="12"/>
  <c r="AE31" i="12"/>
  <c r="AE77" i="12"/>
  <c r="AD77" i="12"/>
  <c r="AE86" i="12"/>
  <c r="AD86" i="12"/>
  <c r="AD151" i="12"/>
  <c r="AE151" i="12"/>
  <c r="AD153" i="12"/>
  <c r="AE153" i="12"/>
  <c r="AD147" i="12"/>
  <c r="AE147" i="12"/>
  <c r="AC92" i="6"/>
  <c r="AD92" i="6"/>
  <c r="AB92" i="6"/>
  <c r="AA92" i="6"/>
  <c r="T92" i="6"/>
  <c r="U92" i="6"/>
  <c r="AB76" i="6"/>
  <c r="AD76" i="6"/>
  <c r="AC76" i="6"/>
  <c r="AQ27" i="6"/>
  <c r="AM36" i="6"/>
  <c r="AL36" i="6"/>
  <c r="AK36" i="6"/>
  <c r="AJ36" i="6"/>
  <c r="AI36" i="6"/>
  <c r="AH36" i="6"/>
  <c r="AG36" i="6"/>
  <c r="AF36" i="6"/>
  <c r="AE36" i="6"/>
  <c r="AM50" i="6"/>
  <c r="AL50" i="6"/>
  <c r="AK50" i="6"/>
  <c r="AJ50" i="6"/>
  <c r="AI50" i="6"/>
  <c r="AH50" i="6"/>
  <c r="AG50" i="6"/>
  <c r="AF50" i="6"/>
  <c r="AE50" i="6"/>
  <c r="AQ41" i="6"/>
  <c r="AQ92" i="6"/>
  <c r="AM101" i="6"/>
  <c r="AL101" i="6"/>
  <c r="AK101" i="6"/>
  <c r="AJ101" i="6"/>
  <c r="AI101" i="6"/>
  <c r="AH101" i="6"/>
  <c r="AG101" i="6"/>
  <c r="AF101" i="6"/>
  <c r="AE101" i="6"/>
  <c r="AQ74" i="6"/>
  <c r="AM83" i="6"/>
  <c r="AL83" i="6"/>
  <c r="AK83" i="6"/>
  <c r="AJ83" i="6"/>
  <c r="AI83" i="6"/>
  <c r="AH83" i="6"/>
  <c r="AG83" i="6"/>
  <c r="AF83" i="6"/>
  <c r="AE83" i="6"/>
  <c r="AE110" i="12"/>
  <c r="AD110" i="12"/>
  <c r="AE116" i="12"/>
  <c r="AD116" i="12"/>
  <c r="AB52" i="6"/>
  <c r="AA52" i="6"/>
  <c r="T52" i="6"/>
  <c r="U52" i="6"/>
  <c r="AC52" i="6"/>
  <c r="AD52" i="6"/>
  <c r="AD122" i="12"/>
  <c r="AE122" i="12"/>
  <c r="AC75" i="6"/>
  <c r="AD75" i="6"/>
  <c r="AB75" i="6"/>
  <c r="AM90" i="6"/>
  <c r="AL90" i="6"/>
  <c r="AK90" i="6"/>
  <c r="AJ90" i="6"/>
  <c r="AI90" i="6"/>
  <c r="AH90" i="6"/>
  <c r="AG90" i="6"/>
  <c r="AF90" i="6"/>
  <c r="AE90" i="6"/>
  <c r="AQ81" i="6"/>
  <c r="AD146" i="12"/>
  <c r="AE146" i="12"/>
  <c r="AE36" i="12"/>
  <c r="AD36" i="12"/>
  <c r="AD163" i="12"/>
  <c r="AE163" i="12"/>
  <c r="AM86" i="6"/>
  <c r="AL86" i="6"/>
  <c r="AK86" i="6"/>
  <c r="AJ86" i="6"/>
  <c r="AI86" i="6"/>
  <c r="AH86" i="6"/>
  <c r="AG86" i="6"/>
  <c r="AF86" i="6"/>
  <c r="AE86" i="6"/>
  <c r="AQ77" i="6"/>
  <c r="AD123" i="12"/>
  <c r="AE123" i="12"/>
  <c r="AQ78" i="6"/>
  <c r="AL87" i="6"/>
  <c r="AK87" i="6"/>
  <c r="AJ87" i="6"/>
  <c r="AI87" i="6"/>
  <c r="AH87" i="6"/>
  <c r="AG87" i="6"/>
  <c r="AF87" i="6"/>
  <c r="AE87" i="6"/>
  <c r="AM87" i="6"/>
  <c r="AQ40" i="6"/>
  <c r="AM49" i="6"/>
  <c r="AL49" i="6"/>
  <c r="AK49" i="6"/>
  <c r="AJ49" i="6"/>
  <c r="AI49" i="6"/>
  <c r="AH49" i="6"/>
  <c r="AG49" i="6"/>
  <c r="AF49" i="6"/>
  <c r="AE49" i="6"/>
  <c r="AQ52" i="6"/>
  <c r="AL61" i="6"/>
  <c r="AK61" i="6"/>
  <c r="AJ61" i="6"/>
  <c r="AI61" i="6"/>
  <c r="AH61" i="6"/>
  <c r="AG61" i="6"/>
  <c r="AF61" i="6"/>
  <c r="AE61" i="6"/>
  <c r="AM61" i="6"/>
  <c r="AD104" i="12"/>
  <c r="AE104" i="12"/>
  <c r="AE45" i="12"/>
  <c r="AD45" i="12"/>
  <c r="AD62" i="12"/>
  <c r="AE62" i="12"/>
  <c r="AB43" i="6"/>
  <c r="AA43" i="6"/>
  <c r="T43" i="6"/>
  <c r="U43" i="6"/>
  <c r="AC43" i="6"/>
  <c r="AD43" i="6"/>
  <c r="AD113" i="12"/>
  <c r="AE113" i="12"/>
  <c r="AC47" i="6"/>
  <c r="AD47" i="6"/>
  <c r="AB47" i="6"/>
  <c r="AE39" i="12"/>
  <c r="AD39" i="12"/>
  <c r="AD140" i="12"/>
  <c r="AE140" i="12"/>
  <c r="AC31" i="6"/>
  <c r="AD31" i="6"/>
  <c r="AB31" i="6"/>
  <c r="AD53" i="12"/>
  <c r="AE53" i="12"/>
  <c r="AD67" i="12"/>
  <c r="AE67" i="12"/>
  <c r="AD82" i="12"/>
  <c r="AE82" i="12"/>
  <c r="AM65" i="6"/>
  <c r="AL65" i="6"/>
  <c r="AK65" i="6"/>
  <c r="AJ65" i="6"/>
  <c r="AI65" i="6"/>
  <c r="AH65" i="6"/>
  <c r="AG65" i="6"/>
  <c r="AF65" i="6"/>
  <c r="AE65" i="6"/>
  <c r="AQ56" i="6"/>
  <c r="AD42" i="12"/>
  <c r="AE42" i="12"/>
  <c r="AQ42" i="6"/>
  <c r="AL51" i="6"/>
  <c r="AK51" i="6"/>
  <c r="AJ51" i="6"/>
  <c r="AI51" i="6"/>
  <c r="AH51" i="6"/>
  <c r="AG51" i="6"/>
  <c r="AF51" i="6"/>
  <c r="AE51" i="6"/>
  <c r="AM51" i="6"/>
  <c r="AD93" i="12"/>
  <c r="AE93" i="12"/>
  <c r="AD131" i="12"/>
  <c r="AE131" i="12"/>
  <c r="AM45" i="6"/>
  <c r="AL45" i="6"/>
  <c r="AK45" i="6"/>
  <c r="AJ45" i="6"/>
  <c r="AI45" i="6"/>
  <c r="AH45" i="6"/>
  <c r="AG45" i="6"/>
  <c r="AF45" i="6"/>
  <c r="AE45" i="6"/>
  <c r="AQ36" i="6"/>
  <c r="AD50" i="12"/>
  <c r="AE50" i="12"/>
  <c r="AQ59" i="6"/>
  <c r="AM68" i="6"/>
  <c r="AL68" i="6"/>
  <c r="AK68" i="6"/>
  <c r="AJ68" i="6"/>
  <c r="AI68" i="6"/>
  <c r="AH68" i="6"/>
  <c r="AG68" i="6"/>
  <c r="AF68" i="6"/>
  <c r="AE68" i="6"/>
  <c r="AE100" i="12"/>
  <c r="AD100" i="12"/>
  <c r="AD139" i="12"/>
  <c r="AE139" i="12"/>
  <c r="AD60" i="12"/>
  <c r="AE60" i="12"/>
  <c r="AD47" i="12"/>
  <c r="AE47" i="12"/>
  <c r="AD41" i="12"/>
  <c r="AE41" i="12"/>
  <c r="AM21" i="6"/>
  <c r="AL21" i="6"/>
  <c r="AK21" i="6"/>
  <c r="AJ21" i="6"/>
  <c r="AI21" i="6"/>
  <c r="AH21" i="6"/>
  <c r="AG21" i="6"/>
  <c r="AF21" i="6"/>
  <c r="AE21" i="6"/>
  <c r="AQ21" i="6"/>
  <c r="AD49" i="12"/>
  <c r="AE49" i="12"/>
  <c r="AD114" i="12"/>
  <c r="AE114" i="12"/>
  <c r="AD166" i="12"/>
  <c r="AE166" i="12"/>
  <c r="AD126" i="12"/>
  <c r="AE126" i="12"/>
  <c r="AD43" i="12"/>
  <c r="AE43" i="12"/>
  <c r="AD61" i="12"/>
  <c r="AE61" i="12"/>
  <c r="AM58" i="6"/>
  <c r="AQ49" i="6"/>
  <c r="AL58" i="6"/>
  <c r="AK58" i="6"/>
  <c r="AJ58" i="6"/>
  <c r="AI58" i="6"/>
  <c r="AH58" i="6"/>
  <c r="AG58" i="6"/>
  <c r="AF58" i="6"/>
  <c r="AE58" i="6"/>
  <c r="AM72" i="6"/>
  <c r="AL72" i="6"/>
  <c r="AK72" i="6"/>
  <c r="AJ72" i="6"/>
  <c r="AI72" i="6"/>
  <c r="AH72" i="6"/>
  <c r="AG72" i="6"/>
  <c r="AF72" i="6"/>
  <c r="AE72" i="6"/>
  <c r="AQ63" i="6"/>
  <c r="AD130" i="12"/>
  <c r="AE130" i="12"/>
  <c r="AD65" i="12"/>
  <c r="AE65" i="12"/>
  <c r="AL37" i="6"/>
  <c r="AK37" i="6"/>
  <c r="AJ37" i="6"/>
  <c r="AI37" i="6"/>
  <c r="AH37" i="6"/>
  <c r="AG37" i="6"/>
  <c r="AF37" i="6"/>
  <c r="AE37" i="6"/>
  <c r="AQ28" i="6"/>
  <c r="AM37" i="6"/>
  <c r="AQ50" i="6"/>
  <c r="AL59" i="6"/>
  <c r="AK59" i="6"/>
  <c r="AJ59" i="6"/>
  <c r="AI59" i="6"/>
  <c r="AH59" i="6"/>
  <c r="AG59" i="6"/>
  <c r="AF59" i="6"/>
  <c r="AE59" i="6"/>
  <c r="AM59" i="6"/>
  <c r="AQ79" i="6"/>
  <c r="AM88" i="6"/>
  <c r="AL88" i="6"/>
  <c r="AK88" i="6"/>
  <c r="AJ88" i="6"/>
  <c r="AI88" i="6"/>
  <c r="AH88" i="6"/>
  <c r="AG88" i="6"/>
  <c r="AF88" i="6"/>
  <c r="AE88" i="6"/>
  <c r="AB39" i="6"/>
  <c r="AC39" i="6"/>
  <c r="AD39" i="6"/>
  <c r="AD136" i="12"/>
  <c r="AE136" i="12"/>
  <c r="AE79" i="12"/>
  <c r="AD79" i="12"/>
  <c r="AB54" i="6"/>
  <c r="AC54" i="6"/>
  <c r="AD54" i="6"/>
  <c r="AD111" i="12"/>
  <c r="AE111" i="12"/>
  <c r="AE102" i="12"/>
  <c r="AD102" i="12"/>
  <c r="AD120" i="12"/>
  <c r="AE120" i="12"/>
  <c r="AB82" i="6"/>
  <c r="AD82" i="6"/>
  <c r="AC82" i="6"/>
  <c r="AE132" i="12"/>
  <c r="AD132" i="12"/>
  <c r="AQ88" i="6"/>
  <c r="AM97" i="6"/>
  <c r="AL97" i="6"/>
  <c r="AK97" i="6"/>
  <c r="AJ97" i="6"/>
  <c r="AI97" i="6"/>
  <c r="AH97" i="6"/>
  <c r="AG97" i="6"/>
  <c r="AF97" i="6"/>
  <c r="AE97" i="6"/>
  <c r="AM62" i="6"/>
  <c r="AL62" i="6"/>
  <c r="AK62" i="6"/>
  <c r="AJ62" i="6"/>
  <c r="AI62" i="6"/>
  <c r="AH62" i="6"/>
  <c r="AG62" i="6"/>
  <c r="AF62" i="6"/>
  <c r="AE62" i="6"/>
  <c r="AQ53" i="6"/>
  <c r="AQ35" i="6"/>
  <c r="AM44" i="6"/>
  <c r="AL44" i="6"/>
  <c r="AK44" i="6"/>
  <c r="AJ44" i="6"/>
  <c r="AI44" i="6"/>
  <c r="AH44" i="6"/>
  <c r="AG44" i="6"/>
  <c r="AF44" i="6"/>
  <c r="AE44" i="6"/>
  <c r="AE81" i="12"/>
  <c r="AD81" i="12"/>
  <c r="AD165" i="12"/>
  <c r="AE165" i="12"/>
  <c r="AD143" i="12"/>
  <c r="AE143" i="12"/>
  <c r="AD35" i="12"/>
  <c r="AE35" i="12"/>
  <c r="AC11" i="12"/>
  <c r="AQ37" i="6"/>
  <c r="AL46" i="6"/>
  <c r="AK46" i="6"/>
  <c r="AJ46" i="6"/>
  <c r="AI46" i="6"/>
  <c r="AH46" i="6"/>
  <c r="AG46" i="6"/>
  <c r="AF46" i="6"/>
  <c r="AE46" i="6"/>
  <c r="AM46" i="6"/>
  <c r="AQ87" i="6"/>
  <c r="AM96" i="6"/>
  <c r="AL96" i="6"/>
  <c r="AK96" i="6"/>
  <c r="AJ96" i="6"/>
  <c r="AI96" i="6"/>
  <c r="AH96" i="6"/>
  <c r="AG96" i="6"/>
  <c r="AF96" i="6"/>
  <c r="AE96" i="6"/>
  <c r="AE118" i="12"/>
  <c r="AD118" i="12"/>
  <c r="AC34" i="6"/>
  <c r="AD34" i="6"/>
  <c r="AB34" i="6"/>
  <c r="AE55" i="12"/>
  <c r="AD55" i="12"/>
  <c r="AD127" i="12"/>
  <c r="AE127" i="12"/>
  <c r="AD141" i="12"/>
  <c r="AE141" i="12"/>
  <c r="AE87" i="12"/>
  <c r="AD87" i="12"/>
  <c r="AM38" i="6"/>
  <c r="AQ29" i="6"/>
  <c r="AL38" i="6"/>
  <c r="AK38" i="6"/>
  <c r="AJ38" i="6"/>
  <c r="AI38" i="6"/>
  <c r="AH38" i="6"/>
  <c r="AG38" i="6"/>
  <c r="AF38" i="6"/>
  <c r="AE38" i="6"/>
  <c r="AQ86" i="6"/>
  <c r="AL95" i="6"/>
  <c r="AK95" i="6"/>
  <c r="AJ95" i="6"/>
  <c r="AI95" i="6"/>
  <c r="AH95" i="6"/>
  <c r="AG95" i="6"/>
  <c r="AF95" i="6"/>
  <c r="AE95" i="6"/>
  <c r="AM95" i="6"/>
  <c r="AD121" i="12"/>
  <c r="AE121" i="12"/>
  <c r="AE135" i="12"/>
  <c r="AD135" i="12"/>
  <c r="AC84" i="6"/>
  <c r="AD84" i="6"/>
  <c r="AB84" i="6"/>
  <c r="AA84" i="6"/>
  <c r="T84" i="6"/>
  <c r="U84" i="6"/>
  <c r="AD167" i="12"/>
  <c r="AE167" i="12"/>
  <c r="AD57" i="6"/>
  <c r="AB57" i="6"/>
  <c r="AC57" i="6"/>
  <c r="AD164" i="12"/>
  <c r="AE164" i="12"/>
  <c r="AE128" i="12"/>
  <c r="AD128" i="12"/>
  <c r="AD46" i="12"/>
  <c r="AE46" i="12"/>
  <c r="AL78" i="6"/>
  <c r="AK78" i="6"/>
  <c r="AJ78" i="6"/>
  <c r="AI78" i="6"/>
  <c r="AH78" i="6"/>
  <c r="AG78" i="6"/>
  <c r="AF78" i="6"/>
  <c r="AE78" i="6"/>
  <c r="AM78" i="6"/>
  <c r="AQ69" i="6"/>
  <c r="AD84" i="12"/>
  <c r="AE84" i="12"/>
  <c r="AE150" i="12"/>
  <c r="AD150" i="12"/>
  <c r="AQ58" i="6"/>
  <c r="AL67" i="6"/>
  <c r="AK67" i="6"/>
  <c r="AJ67" i="6"/>
  <c r="AI67" i="6"/>
  <c r="AH67" i="6"/>
  <c r="AG67" i="6"/>
  <c r="AF67" i="6"/>
  <c r="AE67" i="6"/>
  <c r="AM67" i="6"/>
  <c r="AM73" i="6"/>
  <c r="AQ64" i="6"/>
  <c r="AL73" i="6"/>
  <c r="AK73" i="6"/>
  <c r="AJ73" i="6"/>
  <c r="AI73" i="6"/>
  <c r="AH73" i="6"/>
  <c r="AG73" i="6"/>
  <c r="AF73" i="6"/>
  <c r="AE73" i="6"/>
  <c r="AL98" i="6"/>
  <c r="AK98" i="6"/>
  <c r="AJ98" i="6"/>
  <c r="AI98" i="6"/>
  <c r="AH98" i="6"/>
  <c r="AG98" i="6"/>
  <c r="AF98" i="6"/>
  <c r="AE98" i="6"/>
  <c r="AM98" i="6"/>
  <c r="AQ89" i="6"/>
  <c r="AE159" i="12"/>
  <c r="AD159" i="12"/>
  <c r="AC44" i="6"/>
  <c r="AD44" i="6"/>
  <c r="AB44" i="6"/>
  <c r="AA44" i="6"/>
  <c r="T44" i="6"/>
  <c r="U44" i="6"/>
  <c r="AD72" i="6"/>
  <c r="AB72" i="6"/>
  <c r="AC72" i="6"/>
  <c r="AC50" i="6"/>
  <c r="AD50" i="6"/>
  <c r="AB50" i="6"/>
  <c r="AB86" i="6"/>
  <c r="AC86" i="6"/>
  <c r="AD86" i="6"/>
  <c r="AB90" i="6"/>
  <c r="AC90" i="6"/>
  <c r="AD90" i="6"/>
  <c r="AB48" i="6"/>
  <c r="AA48" i="6"/>
  <c r="T48" i="6"/>
  <c r="U48" i="6"/>
  <c r="AC48" i="6"/>
  <c r="AD48" i="6"/>
  <c r="AD97" i="6"/>
  <c r="AC97" i="6"/>
  <c r="AB97" i="6"/>
  <c r="AC88" i="6"/>
  <c r="AD88" i="6"/>
  <c r="AB88" i="6"/>
  <c r="AA88" i="6"/>
  <c r="T88" i="6"/>
  <c r="U88" i="6"/>
  <c r="AC36" i="6"/>
  <c r="AD36" i="6"/>
  <c r="AB36" i="6"/>
  <c r="AA36" i="6"/>
  <c r="T36" i="6"/>
  <c r="U36" i="6"/>
  <c r="AD96" i="6"/>
  <c r="AB96" i="6"/>
  <c r="AC96" i="6"/>
  <c r="AC21" i="6"/>
  <c r="AD21" i="6"/>
  <c r="AB21" i="6"/>
  <c r="AD101" i="6"/>
  <c r="AB101" i="6"/>
  <c r="AC101" i="6"/>
  <c r="AB69" i="6"/>
  <c r="AC69" i="6"/>
  <c r="AD69" i="6"/>
  <c r="AB68" i="6"/>
  <c r="AA68" i="6"/>
  <c r="T68" i="6"/>
  <c r="U68" i="6"/>
  <c r="AC68" i="6"/>
  <c r="AD68" i="6"/>
  <c r="AB62" i="6"/>
  <c r="AC62" i="6"/>
  <c r="AD62" i="6"/>
  <c r="AB45" i="6"/>
  <c r="AC45" i="6"/>
  <c r="AD45" i="6"/>
  <c r="AB49" i="6"/>
  <c r="AC49" i="6"/>
  <c r="AD49" i="6"/>
  <c r="AD65" i="6"/>
  <c r="AB65" i="6"/>
  <c r="AC65" i="6"/>
  <c r="AB93" i="6"/>
  <c r="AC93" i="6"/>
  <c r="AD93" i="6"/>
  <c r="AC95" i="6"/>
  <c r="AB95" i="6"/>
  <c r="AA95" i="6"/>
  <c r="T95" i="6"/>
  <c r="U95" i="6"/>
  <c r="AD95" i="6"/>
  <c r="AA64" i="6"/>
  <c r="T64" i="6"/>
  <c r="U64" i="6"/>
  <c r="AA53" i="6"/>
  <c r="T53" i="6"/>
  <c r="U53" i="6"/>
  <c r="AA99" i="6"/>
  <c r="T99" i="6"/>
  <c r="U99" i="6"/>
  <c r="AB46" i="6"/>
  <c r="AA46" i="6"/>
  <c r="T46" i="6"/>
  <c r="U46" i="6"/>
  <c r="AC46" i="6"/>
  <c r="AD46" i="6"/>
  <c r="AB61" i="6"/>
  <c r="AC61" i="6"/>
  <c r="AD61" i="6"/>
  <c r="AB87" i="6"/>
  <c r="AC87" i="6"/>
  <c r="AD87" i="6"/>
  <c r="AB63" i="6"/>
  <c r="AC63" i="6"/>
  <c r="AD63" i="6"/>
  <c r="AD98" i="6"/>
  <c r="AB98" i="6"/>
  <c r="AA98" i="6"/>
  <c r="T98" i="6"/>
  <c r="U98" i="6"/>
  <c r="AC98" i="6"/>
  <c r="AB73" i="6"/>
  <c r="AC73" i="6"/>
  <c r="AD73" i="6"/>
  <c r="AA57" i="6"/>
  <c r="T57" i="6"/>
  <c r="U57" i="6"/>
  <c r="AA54" i="6"/>
  <c r="T54" i="6"/>
  <c r="U54" i="6"/>
  <c r="AA31" i="6"/>
  <c r="T31" i="6"/>
  <c r="U31" i="6"/>
  <c r="AA47" i="6"/>
  <c r="T47" i="6"/>
  <c r="U47" i="6"/>
  <c r="AA76" i="6"/>
  <c r="T76" i="6"/>
  <c r="U76" i="6"/>
  <c r="AA91" i="6"/>
  <c r="T91" i="6"/>
  <c r="U91" i="6"/>
  <c r="AA40" i="6"/>
  <c r="T40" i="6"/>
  <c r="U40" i="6"/>
  <c r="AA34" i="6"/>
  <c r="T34" i="6"/>
  <c r="U34" i="6"/>
  <c r="AA82" i="6"/>
  <c r="T82" i="6"/>
  <c r="U82" i="6"/>
  <c r="AA39" i="6"/>
  <c r="T39" i="6"/>
  <c r="U39" i="6"/>
  <c r="AA55" i="6"/>
  <c r="T55" i="6"/>
  <c r="U55" i="6"/>
  <c r="AA41" i="6"/>
  <c r="T41" i="6"/>
  <c r="U41" i="6"/>
  <c r="AA32" i="6"/>
  <c r="T32" i="6"/>
  <c r="U32" i="6"/>
  <c r="AA42" i="6"/>
  <c r="T42" i="6"/>
  <c r="U42" i="6"/>
  <c r="AB67" i="6"/>
  <c r="AC67" i="6"/>
  <c r="AD67" i="6"/>
  <c r="AB38" i="6"/>
  <c r="AA38" i="6"/>
  <c r="T38" i="6"/>
  <c r="U38" i="6"/>
  <c r="AC38" i="6"/>
  <c r="AD38" i="6"/>
  <c r="AB59" i="6"/>
  <c r="AC59" i="6"/>
  <c r="AD59" i="6"/>
  <c r="AC37" i="6"/>
  <c r="AB37" i="6"/>
  <c r="AA37" i="6"/>
  <c r="T37" i="6"/>
  <c r="U37" i="6"/>
  <c r="AD37" i="6"/>
  <c r="AB58" i="6"/>
  <c r="AC58" i="6"/>
  <c r="AD58" i="6"/>
  <c r="AB80" i="6"/>
  <c r="AA80" i="6"/>
  <c r="T80" i="6"/>
  <c r="U80" i="6"/>
  <c r="AC80" i="6"/>
  <c r="AD80" i="6"/>
  <c r="AD78" i="6"/>
  <c r="AB78" i="6"/>
  <c r="AA78" i="6"/>
  <c r="T78" i="6"/>
  <c r="U78" i="6"/>
  <c r="AC78" i="6"/>
  <c r="AB51" i="6"/>
  <c r="AC51" i="6"/>
  <c r="AD51" i="6"/>
  <c r="AA75" i="6"/>
  <c r="T75" i="6"/>
  <c r="U75" i="6"/>
  <c r="AB83" i="6"/>
  <c r="AC83" i="6"/>
  <c r="AD83" i="6"/>
  <c r="AA60" i="6"/>
  <c r="T60" i="6"/>
  <c r="U60" i="6"/>
  <c r="AA81" i="6"/>
  <c r="T81" i="6"/>
  <c r="U81" i="6"/>
  <c r="AA66" i="6"/>
  <c r="T66" i="6"/>
  <c r="U66" i="6"/>
  <c r="AA100" i="6"/>
  <c r="T100" i="6"/>
  <c r="U100" i="6"/>
  <c r="AA101" i="6"/>
  <c r="T101" i="6"/>
  <c r="U101" i="6"/>
  <c r="AA83" i="6"/>
  <c r="T83" i="6"/>
  <c r="U83" i="6"/>
  <c r="AA73" i="6"/>
  <c r="T73" i="6"/>
  <c r="U73" i="6"/>
  <c r="AA86" i="6"/>
  <c r="T86" i="6"/>
  <c r="U86" i="6"/>
  <c r="AA61" i="6"/>
  <c r="T61" i="6"/>
  <c r="U61" i="6"/>
  <c r="AA67" i="6"/>
  <c r="T67" i="6"/>
  <c r="U67" i="6"/>
  <c r="AA63" i="6"/>
  <c r="T63" i="6"/>
  <c r="U63" i="6"/>
  <c r="AA49" i="6"/>
  <c r="T49" i="6"/>
  <c r="U49" i="6"/>
  <c r="AA21" i="6"/>
  <c r="T21" i="6"/>
  <c r="U21" i="6"/>
  <c r="AA50" i="6"/>
  <c r="T50" i="6"/>
  <c r="U50" i="6"/>
  <c r="AA93" i="6"/>
  <c r="T93" i="6"/>
  <c r="U93" i="6"/>
  <c r="AA59" i="6"/>
  <c r="T59" i="6"/>
  <c r="U59" i="6"/>
  <c r="AA51" i="6"/>
  <c r="T51" i="6"/>
  <c r="U51" i="6"/>
  <c r="AA87" i="6"/>
  <c r="T87" i="6"/>
  <c r="U87" i="6"/>
  <c r="AA45" i="6"/>
  <c r="T45" i="6"/>
  <c r="U45" i="6"/>
  <c r="AA58" i="6"/>
  <c r="T58" i="6"/>
  <c r="U58" i="6"/>
  <c r="AA65" i="6"/>
  <c r="T65" i="6"/>
  <c r="U65" i="6"/>
  <c r="AA69" i="6"/>
  <c r="T69" i="6"/>
  <c r="U69" i="6"/>
  <c r="AA96" i="6"/>
  <c r="T96" i="6"/>
  <c r="U96" i="6"/>
  <c r="AA97" i="6"/>
  <c r="T97" i="6"/>
  <c r="U97" i="6"/>
  <c r="AA90" i="6"/>
  <c r="T90" i="6"/>
  <c r="U90" i="6"/>
  <c r="AA72" i="6"/>
  <c r="T72" i="6"/>
  <c r="U72" i="6"/>
  <c r="AA62" i="6"/>
  <c r="T62" i="6"/>
  <c r="U62" i="6"/>
  <c r="C18" i="15"/>
  <c r="K18" i="12"/>
  <c r="C11" i="4"/>
  <c r="E18" i="5"/>
  <c r="C11" i="6"/>
  <c r="C11" i="2"/>
  <c r="C12" i="7"/>
  <c r="G18" i="3"/>
  <c r="J18" i="14"/>
  <c r="E18" i="15"/>
  <c r="I18" i="12"/>
  <c r="C12" i="6"/>
  <c r="D18" i="5"/>
  <c r="H18" i="12"/>
  <c r="C12" i="2"/>
  <c r="D18" i="15"/>
  <c r="C11" i="9"/>
  <c r="C12" i="9"/>
  <c r="C11" i="7"/>
  <c r="J18" i="12"/>
  <c r="K18" i="14"/>
  <c r="H18" i="14"/>
  <c r="I18" i="14"/>
  <c r="C12" i="4"/>
  <c r="G18" i="15"/>
  <c r="AI83" i="18" l="1"/>
  <c r="AJ83" i="18"/>
  <c r="AH83" i="18" s="1"/>
  <c r="AB83" i="18" s="1"/>
  <c r="AK83" i="18"/>
  <c r="BB65" i="18"/>
  <c r="BA65" i="18"/>
  <c r="AI90" i="18"/>
  <c r="AJ90" i="18"/>
  <c r="AH90" i="18" s="1"/>
  <c r="AB90" i="18" s="1"/>
  <c r="AK90" i="18"/>
  <c r="BA16" i="16"/>
  <c r="AZ16" i="16" s="1"/>
  <c r="AX16" i="16" s="1"/>
  <c r="AC157" i="10"/>
  <c r="P32" i="4"/>
  <c r="R32" i="4" s="1"/>
  <c r="T32" i="4" s="1"/>
  <c r="V2" i="4"/>
  <c r="V3" i="4"/>
  <c r="P42" i="4"/>
  <c r="R42" i="4" s="1"/>
  <c r="T42" i="4" s="1"/>
  <c r="D15" i="4"/>
  <c r="C19" i="4" s="1"/>
  <c r="P29" i="4"/>
  <c r="R29" i="4" s="1"/>
  <c r="T29" i="4" s="1"/>
  <c r="P45" i="4"/>
  <c r="R45" i="4" s="1"/>
  <c r="T45" i="4" s="1"/>
  <c r="P47" i="4"/>
  <c r="R47" i="4" s="1"/>
  <c r="T47" i="4" s="1"/>
  <c r="I34" i="8"/>
  <c r="H56" i="8"/>
  <c r="J23" i="8"/>
  <c r="K55" i="8"/>
  <c r="L24" i="3"/>
  <c r="V14" i="4"/>
  <c r="AC129" i="10"/>
  <c r="U178" i="10"/>
  <c r="U74" i="13"/>
  <c r="U165" i="1"/>
  <c r="P36" i="4"/>
  <c r="R36" i="4" s="1"/>
  <c r="T36" i="4" s="1"/>
  <c r="V12" i="4"/>
  <c r="V9" i="4"/>
  <c r="P23" i="4"/>
  <c r="R23" i="4" s="1"/>
  <c r="T23" i="4" s="1"/>
  <c r="P25" i="4"/>
  <c r="R25" i="4" s="1"/>
  <c r="T25" i="4" s="1"/>
  <c r="P37" i="4"/>
  <c r="R37" i="4" s="1"/>
  <c r="T37" i="4" s="1"/>
  <c r="L29" i="15"/>
  <c r="F76" i="5"/>
  <c r="G76" i="5" s="1"/>
  <c r="L25" i="8"/>
  <c r="I23" i="8"/>
  <c r="U185" i="10"/>
  <c r="AC164" i="10"/>
  <c r="AC185" i="10"/>
  <c r="P22" i="4"/>
  <c r="R22" i="4" s="1"/>
  <c r="T22" i="4" s="1"/>
  <c r="P39" i="4"/>
  <c r="R39" i="4" s="1"/>
  <c r="T39" i="4" s="1"/>
  <c r="I83" i="15"/>
  <c r="AC153" i="10"/>
  <c r="V7" i="4"/>
  <c r="P26" i="4"/>
  <c r="R26" i="4" s="1"/>
  <c r="T26" i="4" s="1"/>
  <c r="P41" i="4"/>
  <c r="R41" i="4" s="1"/>
  <c r="T41" i="4" s="1"/>
  <c r="P21" i="4"/>
  <c r="R21" i="4" s="1"/>
  <c r="T21" i="4" s="1"/>
  <c r="F48" i="5"/>
  <c r="F83" i="15"/>
  <c r="L62" i="8"/>
  <c r="I26" i="5"/>
  <c r="J26" i="5" s="1"/>
  <c r="L63" i="15"/>
  <c r="U153" i="10"/>
  <c r="BH65" i="16"/>
  <c r="BG65" i="16" s="1"/>
  <c r="BF65" i="16" s="1"/>
  <c r="BE65" i="16" s="1"/>
  <c r="BD65" i="16" s="1"/>
  <c r="BC65" i="16" s="1"/>
  <c r="BA65" i="16" s="1"/>
  <c r="U121" i="1"/>
  <c r="V11" i="4"/>
  <c r="P30" i="4"/>
  <c r="R30" i="4" s="1"/>
  <c r="T30" i="4" s="1"/>
  <c r="P31" i="4"/>
  <c r="R31" i="4" s="1"/>
  <c r="T31" i="4" s="1"/>
  <c r="P33" i="4"/>
  <c r="R33" i="4" s="1"/>
  <c r="T33" i="4" s="1"/>
  <c r="P35" i="4"/>
  <c r="R35" i="4" s="1"/>
  <c r="T35" i="4" s="1"/>
  <c r="H21" i="11"/>
  <c r="G64" i="5"/>
  <c r="K83" i="15"/>
  <c r="J35" i="8"/>
  <c r="G29" i="5"/>
  <c r="U91" i="10"/>
  <c r="U196" i="10"/>
  <c r="U65" i="1"/>
  <c r="R44" i="1"/>
  <c r="P24" i="4"/>
  <c r="R24" i="4" s="1"/>
  <c r="T24" i="4" s="1"/>
  <c r="K29" i="15"/>
  <c r="F34" i="8"/>
  <c r="F62" i="8"/>
  <c r="I53" i="8"/>
  <c r="BA54" i="16"/>
  <c r="AZ54" i="16" s="1"/>
  <c r="AX54" i="16" s="1"/>
  <c r="AC31" i="10"/>
  <c r="U170" i="10"/>
  <c r="R66" i="10"/>
  <c r="T66" i="10" s="1"/>
  <c r="AC170" i="10"/>
  <c r="AC87" i="10"/>
  <c r="U104" i="1"/>
  <c r="AH49" i="18"/>
  <c r="AB49" i="18" s="1"/>
  <c r="J68" i="15"/>
  <c r="F39" i="15"/>
  <c r="L37" i="8"/>
  <c r="J65" i="15"/>
  <c r="I53" i="15"/>
  <c r="U87" i="10"/>
  <c r="AC148" i="10"/>
  <c r="AC74" i="13"/>
  <c r="G32" i="5"/>
  <c r="J24" i="3"/>
  <c r="H73" i="8"/>
  <c r="K38" i="15"/>
  <c r="H68" i="15"/>
  <c r="L77" i="15"/>
  <c r="I38" i="15"/>
  <c r="P227" i="1"/>
  <c r="R227" i="1" s="1"/>
  <c r="T227" i="1" s="1"/>
  <c r="U126" i="10"/>
  <c r="U148" i="10"/>
  <c r="U214" i="10"/>
  <c r="K53" i="15"/>
  <c r="I63" i="8"/>
  <c r="L23" i="8"/>
  <c r="U97" i="10"/>
  <c r="U123" i="10"/>
  <c r="R86" i="1"/>
  <c r="T86" i="1" s="1"/>
  <c r="H58" i="15"/>
  <c r="L53" i="15"/>
  <c r="F29" i="8"/>
  <c r="AC66" i="10"/>
  <c r="AC97" i="10"/>
  <c r="AC123" i="10"/>
  <c r="J39" i="15"/>
  <c r="L30" i="3"/>
  <c r="AC126" i="10"/>
  <c r="K37" i="15"/>
  <c r="H55" i="15"/>
  <c r="K39" i="15"/>
  <c r="K227" i="1"/>
  <c r="U227" i="1"/>
  <c r="G226" i="1"/>
  <c r="P226" i="1"/>
  <c r="G225" i="1"/>
  <c r="P225" i="1"/>
  <c r="R225" i="1" s="1"/>
  <c r="T225" i="1" s="1"/>
  <c r="G227" i="10"/>
  <c r="Z227" i="10"/>
  <c r="P227" i="10"/>
  <c r="AU227" i="10"/>
  <c r="G226" i="10"/>
  <c r="Z226" i="10"/>
  <c r="P226" i="10"/>
  <c r="R226" i="10" s="1"/>
  <c r="T226" i="10" s="1"/>
  <c r="AU226" i="10"/>
  <c r="G216" i="13"/>
  <c r="Z216" i="13"/>
  <c r="P216" i="13"/>
  <c r="R216" i="13" s="1"/>
  <c r="T216" i="13" s="1"/>
  <c r="AU216" i="13"/>
  <c r="G215" i="13"/>
  <c r="Z215" i="13"/>
  <c r="P215" i="13"/>
  <c r="R215" i="13" s="1"/>
  <c r="T215" i="13" s="1"/>
  <c r="AU215" i="13"/>
  <c r="BA23" i="18"/>
  <c r="BB23" i="18"/>
  <c r="H26" i="5"/>
  <c r="G26" i="5"/>
  <c r="AJ99" i="18"/>
  <c r="AK99" i="18"/>
  <c r="AI99" i="18"/>
  <c r="AA49" i="18"/>
  <c r="AJ49" i="16"/>
  <c r="AK49" i="16"/>
  <c r="AI49" i="16"/>
  <c r="BB68" i="18"/>
  <c r="BA68" i="18"/>
  <c r="AK49" i="18"/>
  <c r="L67" i="8"/>
  <c r="I67" i="8"/>
  <c r="AC194" i="10"/>
  <c r="AC174" i="10"/>
  <c r="AC152" i="10"/>
  <c r="AC204" i="10"/>
  <c r="U213" i="10"/>
  <c r="U174" i="10"/>
  <c r="AC127" i="10"/>
  <c r="BA10" i="18"/>
  <c r="AZ10" i="18" s="1"/>
  <c r="AX10" i="18" s="1"/>
  <c r="AR98" i="18"/>
  <c r="AQ98" i="18" s="1"/>
  <c r="AP98" i="18" s="1"/>
  <c r="AO98" i="18" s="1"/>
  <c r="AN98" i="18" s="1"/>
  <c r="AM98" i="18" s="1"/>
  <c r="AL98" i="18" s="1"/>
  <c r="AJ98" i="18" s="1"/>
  <c r="BB67" i="18"/>
  <c r="U87" i="1"/>
  <c r="U64" i="1"/>
  <c r="R109" i="1"/>
  <c r="T109" i="1" s="1"/>
  <c r="U51" i="1"/>
  <c r="AJ46" i="18"/>
  <c r="AH46" i="18" s="1"/>
  <c r="U158" i="1"/>
  <c r="BH72" i="18"/>
  <c r="BG72" i="18" s="1"/>
  <c r="BF72" i="18" s="1"/>
  <c r="BE72" i="18" s="1"/>
  <c r="BD72" i="18" s="1"/>
  <c r="BC72" i="18" s="1"/>
  <c r="L79" i="15"/>
  <c r="K51" i="15"/>
  <c r="H24" i="8"/>
  <c r="H31" i="3"/>
  <c r="I31" i="3"/>
  <c r="K80" i="8"/>
  <c r="H37" i="8"/>
  <c r="H34" i="8"/>
  <c r="K29" i="8"/>
  <c r="I74" i="5"/>
  <c r="J74" i="5" s="1"/>
  <c r="I35" i="5"/>
  <c r="J35" i="5" s="1"/>
  <c r="I45" i="15"/>
  <c r="L39" i="15"/>
  <c r="P53" i="1"/>
  <c r="AK70" i="16"/>
  <c r="U81" i="10"/>
  <c r="AC213" i="10"/>
  <c r="U127" i="10"/>
  <c r="BJ127" i="16"/>
  <c r="BJ23" i="16"/>
  <c r="BI23" i="16" s="1"/>
  <c r="BH23" i="16" s="1"/>
  <c r="BG23" i="16" s="1"/>
  <c r="BF23" i="16" s="1"/>
  <c r="BE23" i="16" s="1"/>
  <c r="BD23" i="16" s="1"/>
  <c r="BC23" i="16" s="1"/>
  <c r="AR40" i="18"/>
  <c r="AQ40" i="18" s="1"/>
  <c r="AP40" i="18" s="1"/>
  <c r="AO40" i="18" s="1"/>
  <c r="AN40" i="18" s="1"/>
  <c r="AM40" i="18" s="1"/>
  <c r="AL40" i="18" s="1"/>
  <c r="AK40" i="18" s="1"/>
  <c r="AK46" i="18"/>
  <c r="BB123" i="18"/>
  <c r="AZ123" i="18" s="1"/>
  <c r="AX123" i="18" s="1"/>
  <c r="U149" i="1"/>
  <c r="U61" i="1"/>
  <c r="BL14" i="16"/>
  <c r="BK14" i="16" s="1"/>
  <c r="BJ14" i="16" s="1"/>
  <c r="BI14" i="16" s="1"/>
  <c r="BH14" i="16" s="1"/>
  <c r="BG14" i="16" s="1"/>
  <c r="BF14" i="16" s="1"/>
  <c r="BE14" i="16" s="1"/>
  <c r="BD14" i="16" s="1"/>
  <c r="BC14" i="16" s="1"/>
  <c r="BA14" i="16" s="1"/>
  <c r="L21" i="11"/>
  <c r="H74" i="15"/>
  <c r="K36" i="15"/>
  <c r="K68" i="15"/>
  <c r="F79" i="15"/>
  <c r="I40" i="5"/>
  <c r="J40" i="5" s="1"/>
  <c r="F83" i="8"/>
  <c r="L80" i="8"/>
  <c r="H29" i="3"/>
  <c r="K64" i="8"/>
  <c r="L70" i="8"/>
  <c r="J41" i="8"/>
  <c r="I63" i="5"/>
  <c r="J63" i="5" s="1"/>
  <c r="J38" i="15"/>
  <c r="P135" i="1"/>
  <c r="AC187" i="10"/>
  <c r="U204" i="10"/>
  <c r="AC49" i="10"/>
  <c r="U190" i="10"/>
  <c r="U93" i="1"/>
  <c r="AU21" i="16"/>
  <c r="AT21" i="16" s="1"/>
  <c r="AS21" i="16" s="1"/>
  <c r="AR21" i="16" s="1"/>
  <c r="AQ21" i="16" s="1"/>
  <c r="AP21" i="16" s="1"/>
  <c r="AO21" i="16" s="1"/>
  <c r="AN21" i="16" s="1"/>
  <c r="AM21" i="16" s="1"/>
  <c r="AL21" i="16" s="1"/>
  <c r="AJ21" i="16" s="1"/>
  <c r="K48" i="15"/>
  <c r="H36" i="15"/>
  <c r="K77" i="15"/>
  <c r="J79" i="15"/>
  <c r="J83" i="8"/>
  <c r="K56" i="8"/>
  <c r="K21" i="3"/>
  <c r="H70" i="8"/>
  <c r="F41" i="8"/>
  <c r="L30" i="8"/>
  <c r="J77" i="15"/>
  <c r="F69" i="15"/>
  <c r="U187" i="10"/>
  <c r="R51" i="10"/>
  <c r="T51" i="10" s="1"/>
  <c r="U134" i="10"/>
  <c r="U152" i="10"/>
  <c r="AC195" i="10"/>
  <c r="BJ73" i="16"/>
  <c r="BI73" i="16" s="1"/>
  <c r="BH73" i="16" s="1"/>
  <c r="BG73" i="16" s="1"/>
  <c r="BF73" i="16" s="1"/>
  <c r="BE73" i="16" s="1"/>
  <c r="BD73" i="16" s="1"/>
  <c r="BC73" i="16" s="1"/>
  <c r="BB73" i="16" s="1"/>
  <c r="BB30" i="18"/>
  <c r="AZ30" i="18" s="1"/>
  <c r="AX30" i="18" s="1"/>
  <c r="AK73" i="18"/>
  <c r="U111" i="1"/>
  <c r="R31" i="1"/>
  <c r="AU22" i="16"/>
  <c r="AT22" i="16" s="1"/>
  <c r="AS22" i="16" s="1"/>
  <c r="AR22" i="16" s="1"/>
  <c r="AQ22" i="16" s="1"/>
  <c r="AP22" i="16" s="1"/>
  <c r="AO22" i="16" s="1"/>
  <c r="AN22" i="16" s="1"/>
  <c r="AM22" i="16" s="1"/>
  <c r="AL22" i="16" s="1"/>
  <c r="J31" i="15"/>
  <c r="L40" i="15"/>
  <c r="H82" i="15"/>
  <c r="L68" i="15"/>
  <c r="I83" i="8"/>
  <c r="L31" i="3"/>
  <c r="H80" i="8"/>
  <c r="L40" i="8"/>
  <c r="J29" i="3"/>
  <c r="I72" i="8"/>
  <c r="H67" i="8"/>
  <c r="F84" i="5"/>
  <c r="I59" i="5"/>
  <c r="J59" i="5" s="1"/>
  <c r="I41" i="5"/>
  <c r="J41" i="5" s="1"/>
  <c r="F77" i="15"/>
  <c r="U194" i="10"/>
  <c r="F51" i="15"/>
  <c r="H64" i="8"/>
  <c r="U182" i="10"/>
  <c r="U118" i="10"/>
  <c r="AC182" i="10"/>
  <c r="U175" i="10"/>
  <c r="U205" i="10"/>
  <c r="U143" i="10"/>
  <c r="AC143" i="10"/>
  <c r="U195" i="10"/>
  <c r="BJ33" i="16"/>
  <c r="BI33" i="16" s="1"/>
  <c r="BH33" i="16" s="1"/>
  <c r="BG33" i="16" s="1"/>
  <c r="BF33" i="16" s="1"/>
  <c r="BE33" i="16" s="1"/>
  <c r="BD33" i="16" s="1"/>
  <c r="BC33" i="16" s="1"/>
  <c r="BA33" i="16" s="1"/>
  <c r="BA38" i="18"/>
  <c r="BK8" i="18"/>
  <c r="BJ8" i="18" s="1"/>
  <c r="BI8" i="18" s="1"/>
  <c r="BH8" i="18" s="1"/>
  <c r="BG8" i="18" s="1"/>
  <c r="BF8" i="18" s="1"/>
  <c r="BE8" i="18" s="1"/>
  <c r="BD8" i="18" s="1"/>
  <c r="BC8" i="18" s="1"/>
  <c r="U161" i="1"/>
  <c r="AJ73" i="18"/>
  <c r="AH73" i="18" s="1"/>
  <c r="F21" i="11"/>
  <c r="J51" i="15"/>
  <c r="H40" i="8"/>
  <c r="F65" i="5"/>
  <c r="H65" i="5" s="1"/>
  <c r="F80" i="8"/>
  <c r="K67" i="8"/>
  <c r="K40" i="8"/>
  <c r="I64" i="8"/>
  <c r="J48" i="8"/>
  <c r="H22" i="8"/>
  <c r="P44" i="4"/>
  <c r="R44" i="4" s="1"/>
  <c r="T44" i="4" s="1"/>
  <c r="AC101" i="10"/>
  <c r="BK42" i="16"/>
  <c r="BJ42" i="16" s="1"/>
  <c r="BI42" i="16" s="1"/>
  <c r="BH42" i="16" s="1"/>
  <c r="BG42" i="16" s="1"/>
  <c r="BF42" i="16" s="1"/>
  <c r="BE42" i="16" s="1"/>
  <c r="BD42" i="16" s="1"/>
  <c r="BC42" i="16" s="1"/>
  <c r="AC105" i="10"/>
  <c r="AC190" i="10"/>
  <c r="AC141" i="10"/>
  <c r="R120" i="10"/>
  <c r="T120" i="10" s="1"/>
  <c r="I51" i="15"/>
  <c r="H48" i="8"/>
  <c r="L24" i="8"/>
  <c r="L83" i="8"/>
  <c r="J80" i="8"/>
  <c r="I48" i="8"/>
  <c r="I72" i="5"/>
  <c r="J72" i="5" s="1"/>
  <c r="J40" i="15"/>
  <c r="K214" i="13"/>
  <c r="AT214" i="13"/>
  <c r="AS214" i="13"/>
  <c r="P214" i="13"/>
  <c r="R214" i="13" s="1"/>
  <c r="T214" i="13" s="1"/>
  <c r="AR214" i="13"/>
  <c r="AQ214" i="13" s="1"/>
  <c r="AP214" i="13" s="1"/>
  <c r="AO214" i="13" s="1"/>
  <c r="AN214" i="13" s="1"/>
  <c r="AM214" i="13" s="1"/>
  <c r="AL214" i="13" s="1"/>
  <c r="Z214" i="13"/>
  <c r="G225" i="10"/>
  <c r="Z225" i="10"/>
  <c r="AU225" i="10"/>
  <c r="P225" i="10"/>
  <c r="Q18" i="10"/>
  <c r="S18" i="10" s="1"/>
  <c r="AI61" i="18"/>
  <c r="AJ61" i="18"/>
  <c r="AK61" i="18"/>
  <c r="BA34" i="16"/>
  <c r="BB34" i="16"/>
  <c r="BB30" i="16"/>
  <c r="BA30" i="16"/>
  <c r="BB14" i="16"/>
  <c r="AK46" i="16"/>
  <c r="AJ46" i="16"/>
  <c r="AI97" i="16"/>
  <c r="AJ97" i="16"/>
  <c r="AK97" i="16"/>
  <c r="U118" i="1"/>
  <c r="R118" i="1"/>
  <c r="T118" i="1" s="1"/>
  <c r="AA90" i="18"/>
  <c r="AJ70" i="16"/>
  <c r="AH70" i="16" s="1"/>
  <c r="U93" i="10"/>
  <c r="AT71" i="16"/>
  <c r="AS71" i="16" s="1"/>
  <c r="AR71" i="16" s="1"/>
  <c r="AQ71" i="16" s="1"/>
  <c r="AP71" i="16" s="1"/>
  <c r="AO71" i="16" s="1"/>
  <c r="AN71" i="16" s="1"/>
  <c r="AM71" i="16" s="1"/>
  <c r="AL71" i="16" s="1"/>
  <c r="AC163" i="10"/>
  <c r="U101" i="10"/>
  <c r="AC205" i="10"/>
  <c r="BK50" i="16"/>
  <c r="BJ50" i="16" s="1"/>
  <c r="BI50" i="16" s="1"/>
  <c r="BH50" i="16" s="1"/>
  <c r="BG50" i="16" s="1"/>
  <c r="BF50" i="16" s="1"/>
  <c r="BE50" i="16" s="1"/>
  <c r="BD50" i="16" s="1"/>
  <c r="BC50" i="16" s="1"/>
  <c r="U191" i="10"/>
  <c r="R177" i="10"/>
  <c r="T177" i="10" s="1"/>
  <c r="U202" i="10"/>
  <c r="H51" i="8"/>
  <c r="I51" i="8"/>
  <c r="J51" i="8"/>
  <c r="K51" i="8"/>
  <c r="H59" i="5"/>
  <c r="G59" i="5"/>
  <c r="H30" i="5"/>
  <c r="G30" i="5"/>
  <c r="BK124" i="18"/>
  <c r="BJ124" i="18" s="1"/>
  <c r="BI124" i="18" s="1"/>
  <c r="BH124" i="18" s="1"/>
  <c r="BG124" i="18" s="1"/>
  <c r="BF124" i="18" s="1"/>
  <c r="BE124" i="18" s="1"/>
  <c r="BD124" i="18" s="1"/>
  <c r="BC124" i="18" s="1"/>
  <c r="AT62" i="18"/>
  <c r="AS62" i="18" s="1"/>
  <c r="AR62" i="18" s="1"/>
  <c r="AQ62" i="18" s="1"/>
  <c r="AP62" i="18" s="1"/>
  <c r="AO62" i="18" s="1"/>
  <c r="AN62" i="18" s="1"/>
  <c r="AM62" i="18" s="1"/>
  <c r="AL62" i="18" s="1"/>
  <c r="P186" i="13"/>
  <c r="P102" i="13"/>
  <c r="P158" i="13"/>
  <c r="P153" i="13"/>
  <c r="P127" i="13"/>
  <c r="P123" i="13"/>
  <c r="P105" i="13"/>
  <c r="P139" i="13"/>
  <c r="P130" i="13"/>
  <c r="P122" i="13"/>
  <c r="P80" i="13"/>
  <c r="U80" i="13" s="1"/>
  <c r="P92" i="13"/>
  <c r="R92" i="13" s="1"/>
  <c r="T92" i="13" s="1"/>
  <c r="P84" i="13"/>
  <c r="R84" i="13" s="1"/>
  <c r="T84" i="13" s="1"/>
  <c r="P55" i="13"/>
  <c r="P62" i="13"/>
  <c r="P33" i="13"/>
  <c r="AC33" i="13" s="1"/>
  <c r="P37" i="13"/>
  <c r="P180" i="13"/>
  <c r="P163" i="13"/>
  <c r="P159" i="13"/>
  <c r="P179" i="13"/>
  <c r="R179" i="13" s="1"/>
  <c r="T179" i="13" s="1"/>
  <c r="P136" i="13"/>
  <c r="P129" i="13"/>
  <c r="P154" i="13"/>
  <c r="P121" i="13"/>
  <c r="P111" i="13"/>
  <c r="P87" i="13"/>
  <c r="P75" i="13"/>
  <c r="P73" i="13"/>
  <c r="P52" i="13"/>
  <c r="P46" i="13"/>
  <c r="P21" i="13"/>
  <c r="P60" i="13"/>
  <c r="P23" i="13"/>
  <c r="U23" i="13" s="1"/>
  <c r="P27" i="13"/>
  <c r="P174" i="13"/>
  <c r="P175" i="13"/>
  <c r="P131" i="13"/>
  <c r="P178" i="13"/>
  <c r="P149" i="13"/>
  <c r="P114" i="13"/>
  <c r="P135" i="13"/>
  <c r="P120" i="13"/>
  <c r="P76" i="13"/>
  <c r="P78" i="13"/>
  <c r="P88" i="13"/>
  <c r="P57" i="13"/>
  <c r="P67" i="13"/>
  <c r="P42" i="13"/>
  <c r="P31" i="13"/>
  <c r="P22" i="13"/>
  <c r="P26" i="13"/>
  <c r="P113" i="13"/>
  <c r="AC113" i="13" s="1"/>
  <c r="P177" i="13"/>
  <c r="P170" i="13"/>
  <c r="P151" i="13"/>
  <c r="R151" i="13" s="1"/>
  <c r="T151" i="13" s="1"/>
  <c r="P145" i="13"/>
  <c r="P143" i="13"/>
  <c r="U143" i="13" s="1"/>
  <c r="P96" i="13"/>
  <c r="P128" i="13"/>
  <c r="P98" i="13"/>
  <c r="P97" i="13"/>
  <c r="P50" i="13"/>
  <c r="AC50" i="13" s="1"/>
  <c r="P58" i="13"/>
  <c r="P48" i="13"/>
  <c r="U48" i="13" s="1"/>
  <c r="P35" i="13"/>
  <c r="P25" i="13"/>
  <c r="P36" i="13"/>
  <c r="P176" i="13"/>
  <c r="P138" i="13"/>
  <c r="P103" i="13"/>
  <c r="P112" i="13"/>
  <c r="U112" i="13" s="1"/>
  <c r="P94" i="13"/>
  <c r="P82" i="13"/>
  <c r="P107" i="13"/>
  <c r="P93" i="13"/>
  <c r="P56" i="13"/>
  <c r="P53" i="13"/>
  <c r="P51" i="13"/>
  <c r="P28" i="13"/>
  <c r="P44" i="13"/>
  <c r="P109" i="13"/>
  <c r="P169" i="13"/>
  <c r="P147" i="13"/>
  <c r="P166" i="13"/>
  <c r="P171" i="13"/>
  <c r="R171" i="13" s="1"/>
  <c r="T171" i="13" s="1"/>
  <c r="P148" i="13"/>
  <c r="AC148" i="13" s="1"/>
  <c r="P155" i="13"/>
  <c r="P137" i="13"/>
  <c r="P168" i="13"/>
  <c r="P162" i="13"/>
  <c r="P146" i="13"/>
  <c r="P86" i="13"/>
  <c r="P115" i="13"/>
  <c r="P100" i="13"/>
  <c r="P99" i="13"/>
  <c r="P64" i="13"/>
  <c r="P63" i="13"/>
  <c r="P65" i="13"/>
  <c r="AC65" i="13" s="1"/>
  <c r="P161" i="13"/>
  <c r="P152" i="13"/>
  <c r="P29" i="13"/>
  <c r="P32" i="13"/>
  <c r="P30" i="13"/>
  <c r="AC90" i="13"/>
  <c r="U90" i="13"/>
  <c r="R90" i="13"/>
  <c r="T90" i="13" s="1"/>
  <c r="AK84" i="18"/>
  <c r="AJ84" i="18"/>
  <c r="F56" i="5"/>
  <c r="H56" i="5" s="1"/>
  <c r="I56" i="5"/>
  <c r="J56" i="5" s="1"/>
  <c r="F62" i="15"/>
  <c r="H62" i="15"/>
  <c r="I62" i="15"/>
  <c r="K62" i="15"/>
  <c r="J62" i="15"/>
  <c r="L62" i="15"/>
  <c r="AT39" i="16"/>
  <c r="AS39" i="16" s="1"/>
  <c r="AR39" i="16" s="1"/>
  <c r="AQ39" i="16" s="1"/>
  <c r="AP39" i="16" s="1"/>
  <c r="AO39" i="16" s="1"/>
  <c r="AN39" i="16" s="1"/>
  <c r="AM39" i="16" s="1"/>
  <c r="AL39" i="16" s="1"/>
  <c r="U95" i="10"/>
  <c r="R62" i="10"/>
  <c r="T62" i="10" s="1"/>
  <c r="BK7" i="16"/>
  <c r="BJ7" i="16" s="1"/>
  <c r="BI7" i="16" s="1"/>
  <c r="BH7" i="16" s="1"/>
  <c r="BG7" i="16" s="1"/>
  <c r="BF7" i="16" s="1"/>
  <c r="BE7" i="16" s="1"/>
  <c r="BD7" i="16" s="1"/>
  <c r="BC7" i="16" s="1"/>
  <c r="AC189" i="10"/>
  <c r="AC191" i="10"/>
  <c r="AC176" i="10"/>
  <c r="AP24" i="16"/>
  <c r="AO24" i="16" s="1"/>
  <c r="AN24" i="16" s="1"/>
  <c r="AM24" i="16" s="1"/>
  <c r="AL24" i="16" s="1"/>
  <c r="AJ24" i="16" s="1"/>
  <c r="AZ67" i="18"/>
  <c r="AX67" i="18" s="1"/>
  <c r="U173" i="10"/>
  <c r="AC79" i="10"/>
  <c r="R175" i="10"/>
  <c r="T175" i="10" s="1"/>
  <c r="R47" i="1"/>
  <c r="U47" i="1"/>
  <c r="P222" i="10"/>
  <c r="R222" i="10" s="1"/>
  <c r="T222" i="10" s="1"/>
  <c r="P23" i="10"/>
  <c r="P61" i="10"/>
  <c r="P60" i="10"/>
  <c r="P44" i="10"/>
  <c r="P71" i="10"/>
  <c r="P69" i="10"/>
  <c r="P113" i="10"/>
  <c r="U113" i="10" s="1"/>
  <c r="P83" i="10"/>
  <c r="P115" i="10"/>
  <c r="P104" i="10"/>
  <c r="P38" i="10"/>
  <c r="AC38" i="10" s="1"/>
  <c r="P63" i="10"/>
  <c r="P64" i="10"/>
  <c r="P58" i="10"/>
  <c r="P117" i="10"/>
  <c r="P36" i="10"/>
  <c r="P37" i="10"/>
  <c r="P29" i="10"/>
  <c r="P48" i="10"/>
  <c r="P80" i="10"/>
  <c r="P75" i="10"/>
  <c r="AC75" i="10" s="1"/>
  <c r="P90" i="10"/>
  <c r="P106" i="10"/>
  <c r="P22" i="10"/>
  <c r="P24" i="10"/>
  <c r="P40" i="10"/>
  <c r="U40" i="10" s="1"/>
  <c r="P50" i="10"/>
  <c r="P52" i="10"/>
  <c r="R52" i="10" s="1"/>
  <c r="T52" i="10" s="1"/>
  <c r="P65" i="10"/>
  <c r="R65" i="10" s="1"/>
  <c r="T65" i="10" s="1"/>
  <c r="P96" i="10"/>
  <c r="P70" i="10"/>
  <c r="R70" i="10" s="1"/>
  <c r="T70" i="10" s="1"/>
  <c r="P100" i="10"/>
  <c r="P26" i="10"/>
  <c r="P45" i="10"/>
  <c r="P42" i="10"/>
  <c r="P47" i="10"/>
  <c r="P55" i="10"/>
  <c r="U55" i="10" s="1"/>
  <c r="P78" i="10"/>
  <c r="P109" i="10"/>
  <c r="R109" i="10" s="1"/>
  <c r="T109" i="10" s="1"/>
  <c r="P74" i="10"/>
  <c r="P111" i="10"/>
  <c r="U167" i="13"/>
  <c r="AC167" i="13"/>
  <c r="I32" i="8"/>
  <c r="J32" i="8"/>
  <c r="K32" i="8"/>
  <c r="L32" i="8"/>
  <c r="F32" i="8"/>
  <c r="L43" i="15"/>
  <c r="F43" i="15"/>
  <c r="H43" i="15"/>
  <c r="J43" i="15"/>
  <c r="AK73" i="16"/>
  <c r="AC89" i="10"/>
  <c r="U149" i="10"/>
  <c r="U163" i="1"/>
  <c r="R163" i="1"/>
  <c r="T163" i="1" s="1"/>
  <c r="H40" i="5"/>
  <c r="G40" i="5"/>
  <c r="J25" i="15"/>
  <c r="F25" i="15"/>
  <c r="K25" i="15"/>
  <c r="L25" i="15"/>
  <c r="H25" i="15"/>
  <c r="AJ73" i="16"/>
  <c r="AH73" i="16" s="1"/>
  <c r="AC119" i="10"/>
  <c r="BJ55" i="16"/>
  <c r="BI55" i="16" s="1"/>
  <c r="BH55" i="16" s="1"/>
  <c r="BG55" i="16" s="1"/>
  <c r="BF55" i="16" s="1"/>
  <c r="BE55" i="16" s="1"/>
  <c r="BD55" i="16" s="1"/>
  <c r="BC55" i="16" s="1"/>
  <c r="BA55" i="16" s="1"/>
  <c r="BI127" i="16"/>
  <c r="BH127" i="16" s="1"/>
  <c r="BG127" i="16" s="1"/>
  <c r="BF127" i="16" s="1"/>
  <c r="BE127" i="16" s="1"/>
  <c r="BD127" i="16" s="1"/>
  <c r="BC127" i="16" s="1"/>
  <c r="U151" i="10"/>
  <c r="AC202" i="10"/>
  <c r="U41" i="10"/>
  <c r="AC72" i="10"/>
  <c r="U89" i="10"/>
  <c r="BE26" i="16"/>
  <c r="BD26" i="16" s="1"/>
  <c r="BC26" i="16" s="1"/>
  <c r="BA26" i="16" s="1"/>
  <c r="U163" i="10"/>
  <c r="AC149" i="10"/>
  <c r="BB3" i="18"/>
  <c r="AZ3" i="18" s="1"/>
  <c r="AX3" i="18" s="1"/>
  <c r="R197" i="10"/>
  <c r="T197" i="10" s="1"/>
  <c r="U35" i="1"/>
  <c r="R35" i="1"/>
  <c r="R151" i="1"/>
  <c r="T151" i="1" s="1"/>
  <c r="U151" i="1"/>
  <c r="U104" i="13"/>
  <c r="AC104" i="13"/>
  <c r="AK47" i="18"/>
  <c r="AI47" i="18"/>
  <c r="AJ47" i="18"/>
  <c r="F71" i="8"/>
  <c r="L71" i="8"/>
  <c r="AC180" i="10"/>
  <c r="U119" i="10"/>
  <c r="U72" i="10"/>
  <c r="AC135" i="10"/>
  <c r="U162" i="10"/>
  <c r="AC151" i="10"/>
  <c r="AC81" i="10"/>
  <c r="I78" i="5"/>
  <c r="J78" i="5" s="1"/>
  <c r="F78" i="5"/>
  <c r="L81" i="15"/>
  <c r="H81" i="15"/>
  <c r="F78" i="15"/>
  <c r="L78" i="15"/>
  <c r="I50" i="15"/>
  <c r="L50" i="15"/>
  <c r="H50" i="15"/>
  <c r="L27" i="15"/>
  <c r="H27" i="15"/>
  <c r="K27" i="15"/>
  <c r="F27" i="15"/>
  <c r="AA83" i="18"/>
  <c r="BA46" i="16"/>
  <c r="AZ46" i="16" s="1"/>
  <c r="AX46" i="16" s="1"/>
  <c r="U135" i="10"/>
  <c r="AC206" i="10"/>
  <c r="U122" i="10"/>
  <c r="AC93" i="10"/>
  <c r="AC146" i="10"/>
  <c r="BK74" i="16"/>
  <c r="BJ74" i="16" s="1"/>
  <c r="BI74" i="16" s="1"/>
  <c r="BH74" i="16" s="1"/>
  <c r="BG74" i="16" s="1"/>
  <c r="BF74" i="16" s="1"/>
  <c r="BE74" i="16" s="1"/>
  <c r="BD74" i="16" s="1"/>
  <c r="BC74" i="16" s="1"/>
  <c r="BB74" i="16" s="1"/>
  <c r="AK97" i="18"/>
  <c r="AT32" i="18"/>
  <c r="AS32" i="18" s="1"/>
  <c r="AR32" i="18" s="1"/>
  <c r="AQ32" i="18" s="1"/>
  <c r="AP32" i="18" s="1"/>
  <c r="AO32" i="18" s="1"/>
  <c r="AN32" i="18" s="1"/>
  <c r="AM32" i="18" s="1"/>
  <c r="AL32" i="18" s="1"/>
  <c r="U141" i="10"/>
  <c r="R198" i="10"/>
  <c r="T198" i="10" s="1"/>
  <c r="R164" i="10"/>
  <c r="T164" i="10" s="1"/>
  <c r="AI84" i="18"/>
  <c r="U127" i="1"/>
  <c r="R127" i="1"/>
  <c r="T127" i="1" s="1"/>
  <c r="K82" i="8"/>
  <c r="H82" i="8"/>
  <c r="J76" i="8"/>
  <c r="K76" i="8"/>
  <c r="L76" i="8"/>
  <c r="H74" i="5"/>
  <c r="G74" i="5"/>
  <c r="H35" i="5"/>
  <c r="G35" i="5"/>
  <c r="R60" i="1"/>
  <c r="U60" i="1"/>
  <c r="U176" i="10"/>
  <c r="U189" i="10"/>
  <c r="U206" i="10"/>
  <c r="AJ97" i="18"/>
  <c r="AH97" i="18" s="1"/>
  <c r="AB97" i="18" s="1"/>
  <c r="R172" i="10"/>
  <c r="T172" i="10" s="1"/>
  <c r="AJ92" i="18"/>
  <c r="AK92" i="18"/>
  <c r="AI92" i="18"/>
  <c r="L84" i="8"/>
  <c r="F84" i="8"/>
  <c r="H84" i="8"/>
  <c r="I84" i="8"/>
  <c r="K84" i="8"/>
  <c r="I66" i="5"/>
  <c r="J66" i="5" s="1"/>
  <c r="F66" i="5"/>
  <c r="H66" i="5" s="1"/>
  <c r="F25" i="5"/>
  <c r="H25" i="5" s="1"/>
  <c r="I25" i="5"/>
  <c r="J25" i="5" s="1"/>
  <c r="H57" i="15"/>
  <c r="K57" i="15"/>
  <c r="U155" i="1"/>
  <c r="J73" i="8"/>
  <c r="F44" i="8"/>
  <c r="H69" i="15"/>
  <c r="P220" i="10"/>
  <c r="I33" i="3"/>
  <c r="I29" i="3"/>
  <c r="H24" i="3"/>
  <c r="I22" i="3"/>
  <c r="H83" i="8"/>
  <c r="F22" i="8"/>
  <c r="F60" i="5"/>
  <c r="F31" i="5"/>
  <c r="H31" i="5" s="1"/>
  <c r="I29" i="5"/>
  <c r="J29" i="5" s="1"/>
  <c r="F24" i="5"/>
  <c r="H24" i="5" s="1"/>
  <c r="I70" i="15"/>
  <c r="I24" i="15"/>
  <c r="J21" i="11"/>
  <c r="P219" i="1"/>
  <c r="R219" i="1" s="1"/>
  <c r="T219" i="1" s="1"/>
  <c r="H33" i="3"/>
  <c r="L22" i="3"/>
  <c r="I71" i="5"/>
  <c r="J71" i="5" s="1"/>
  <c r="H77" i="15"/>
  <c r="H70" i="15"/>
  <c r="I66" i="15"/>
  <c r="J53" i="15"/>
  <c r="I44" i="15"/>
  <c r="L35" i="15"/>
  <c r="BL16" i="18"/>
  <c r="F29" i="3"/>
  <c r="L44" i="15"/>
  <c r="F33" i="15"/>
  <c r="U134" i="1"/>
  <c r="J30" i="3"/>
  <c r="H25" i="8"/>
  <c r="F50" i="5"/>
  <c r="F33" i="5"/>
  <c r="G33" i="5" s="1"/>
  <c r="I30" i="5"/>
  <c r="J30" i="5" s="1"/>
  <c r="I68" i="15"/>
  <c r="J45" i="15"/>
  <c r="BJ55" i="18"/>
  <c r="BI55" i="18" s="1"/>
  <c r="BH55" i="18" s="1"/>
  <c r="BG55" i="18" s="1"/>
  <c r="BF55" i="18" s="1"/>
  <c r="BE55" i="18" s="1"/>
  <c r="BD55" i="18" s="1"/>
  <c r="BC55" i="18" s="1"/>
  <c r="H62" i="8"/>
  <c r="I60" i="8"/>
  <c r="J40" i="8"/>
  <c r="K21" i="8"/>
  <c r="G75" i="5"/>
  <c r="I70" i="5"/>
  <c r="J70" i="5" s="1"/>
  <c r="F57" i="5"/>
  <c r="V10" i="4"/>
  <c r="K73" i="8"/>
  <c r="I44" i="8"/>
  <c r="F29" i="15"/>
  <c r="BA27" i="16"/>
  <c r="AZ27" i="16" s="1"/>
  <c r="AX27" i="16" s="1"/>
  <c r="BB27" i="16"/>
  <c r="BA22" i="18"/>
  <c r="BB22" i="18"/>
  <c r="AI92" i="16"/>
  <c r="AJ92" i="16"/>
  <c r="AB89" i="18"/>
  <c r="AA89" i="18"/>
  <c r="BB72" i="16"/>
  <c r="BA72" i="16"/>
  <c r="AJ64" i="16"/>
  <c r="AK64" i="16"/>
  <c r="AI64" i="16"/>
  <c r="AH64" i="16" s="1"/>
  <c r="BA40" i="16"/>
  <c r="BB40" i="16"/>
  <c r="BA24" i="16"/>
  <c r="BB24" i="16"/>
  <c r="AK26" i="18"/>
  <c r="AI26" i="18"/>
  <c r="AJ26" i="18"/>
  <c r="BB66" i="16"/>
  <c r="BA66" i="16"/>
  <c r="BB43" i="16"/>
  <c r="BA43" i="16"/>
  <c r="AI59" i="18"/>
  <c r="AK59" i="18"/>
  <c r="AJ59" i="18"/>
  <c r="BA37" i="18"/>
  <c r="BB37" i="18"/>
  <c r="AK58" i="16"/>
  <c r="BA22" i="16"/>
  <c r="AZ22" i="16" s="1"/>
  <c r="AX22" i="16" s="1"/>
  <c r="AC207" i="10"/>
  <c r="AC142" i="10"/>
  <c r="U94" i="10"/>
  <c r="BK48" i="16"/>
  <c r="BJ48" i="16" s="1"/>
  <c r="BI48" i="16" s="1"/>
  <c r="BH48" i="16" s="1"/>
  <c r="BG48" i="16" s="1"/>
  <c r="BF48" i="16" s="1"/>
  <c r="BE48" i="16" s="1"/>
  <c r="BD48" i="16" s="1"/>
  <c r="BC48" i="16" s="1"/>
  <c r="AT56" i="16"/>
  <c r="AS56" i="16" s="1"/>
  <c r="AR56" i="16" s="1"/>
  <c r="AQ56" i="16" s="1"/>
  <c r="AP56" i="16" s="1"/>
  <c r="AO56" i="16" s="1"/>
  <c r="AN56" i="16" s="1"/>
  <c r="AM56" i="16" s="1"/>
  <c r="AL56" i="16" s="1"/>
  <c r="AS96" i="16"/>
  <c r="AR96" i="16" s="1"/>
  <c r="AQ96" i="16" s="1"/>
  <c r="AP96" i="16" s="1"/>
  <c r="AO96" i="16" s="1"/>
  <c r="AN96" i="16" s="1"/>
  <c r="AM96" i="16" s="1"/>
  <c r="AL96" i="16" s="1"/>
  <c r="AC147" i="10"/>
  <c r="AC65" i="10"/>
  <c r="AI30" i="18"/>
  <c r="AJ30" i="18"/>
  <c r="AK30" i="18"/>
  <c r="BA21" i="18"/>
  <c r="BB21" i="18"/>
  <c r="R99" i="10"/>
  <c r="AC99" i="10"/>
  <c r="R75" i="10"/>
  <c r="T75" i="10" s="1"/>
  <c r="U75" i="10"/>
  <c r="R95" i="1"/>
  <c r="T95" i="1" s="1"/>
  <c r="U95" i="1"/>
  <c r="AT29" i="18"/>
  <c r="AS29" i="18" s="1"/>
  <c r="AR29" i="18" s="1"/>
  <c r="AQ29" i="18" s="1"/>
  <c r="AP29" i="18" s="1"/>
  <c r="AO29" i="18" s="1"/>
  <c r="AN29" i="18" s="1"/>
  <c r="AM29" i="18" s="1"/>
  <c r="AL29" i="18" s="1"/>
  <c r="AJ29" i="18" s="1"/>
  <c r="AI75" i="18"/>
  <c r="AJ75" i="18"/>
  <c r="AK75" i="18"/>
  <c r="H48" i="5"/>
  <c r="G48" i="5"/>
  <c r="H59" i="8"/>
  <c r="L59" i="8"/>
  <c r="I59" i="8"/>
  <c r="J59" i="8"/>
  <c r="F59" i="8"/>
  <c r="H72" i="5"/>
  <c r="G72" i="5"/>
  <c r="I54" i="15"/>
  <c r="H54" i="15"/>
  <c r="K54" i="15"/>
  <c r="L54" i="15"/>
  <c r="J34" i="15"/>
  <c r="L34" i="15"/>
  <c r="I34" i="15"/>
  <c r="H34" i="15"/>
  <c r="K34" i="15"/>
  <c r="BA29" i="18"/>
  <c r="BB29" i="18"/>
  <c r="AZ29" i="18" s="1"/>
  <c r="AX29" i="18" s="1"/>
  <c r="AC94" i="10"/>
  <c r="BB42" i="18"/>
  <c r="BA42" i="18"/>
  <c r="AI33" i="18"/>
  <c r="AJ33" i="18"/>
  <c r="AK33" i="18"/>
  <c r="R125" i="1"/>
  <c r="T125" i="1" s="1"/>
  <c r="U125" i="1"/>
  <c r="R131" i="1"/>
  <c r="T131" i="1" s="1"/>
  <c r="U131" i="1"/>
  <c r="R169" i="1"/>
  <c r="T169" i="1" s="1"/>
  <c r="U169" i="1"/>
  <c r="BA59" i="18"/>
  <c r="BB59" i="18"/>
  <c r="H76" i="15"/>
  <c r="K76" i="15"/>
  <c r="J76" i="15"/>
  <c r="L52" i="15"/>
  <c r="K52" i="15"/>
  <c r="H52" i="15"/>
  <c r="J52" i="15"/>
  <c r="AJ58" i="16"/>
  <c r="AH58" i="16" s="1"/>
  <c r="AH80" i="16"/>
  <c r="U142" i="10"/>
  <c r="U52" i="10"/>
  <c r="BJ5" i="16"/>
  <c r="BI5" i="16" s="1"/>
  <c r="BH5" i="16" s="1"/>
  <c r="BG5" i="16" s="1"/>
  <c r="BF5" i="16" s="1"/>
  <c r="BE5" i="16" s="1"/>
  <c r="BD5" i="16" s="1"/>
  <c r="BC5" i="16" s="1"/>
  <c r="AC144" i="10"/>
  <c r="BA20" i="18"/>
  <c r="BB20" i="18"/>
  <c r="BB7" i="18"/>
  <c r="BA7" i="18"/>
  <c r="AK81" i="18"/>
  <c r="AI81" i="18"/>
  <c r="AJ81" i="18"/>
  <c r="BB5" i="18"/>
  <c r="BA5" i="18"/>
  <c r="R209" i="10"/>
  <c r="T209" i="10" s="1"/>
  <c r="U209" i="10"/>
  <c r="R36" i="1"/>
  <c r="U36" i="1"/>
  <c r="R21" i="1"/>
  <c r="U21" i="1"/>
  <c r="R82" i="1"/>
  <c r="U82" i="1"/>
  <c r="BK24" i="18"/>
  <c r="BJ24" i="18" s="1"/>
  <c r="BI24" i="18" s="1"/>
  <c r="BH24" i="18" s="1"/>
  <c r="BG24" i="18" s="1"/>
  <c r="BF24" i="18" s="1"/>
  <c r="BE24" i="18" s="1"/>
  <c r="BD24" i="18" s="1"/>
  <c r="BC24" i="18" s="1"/>
  <c r="F27" i="3"/>
  <c r="H27" i="3"/>
  <c r="L27" i="3"/>
  <c r="I27" i="3"/>
  <c r="AT48" i="16"/>
  <c r="AS48" i="16" s="1"/>
  <c r="AR48" i="16" s="1"/>
  <c r="AQ48" i="16" s="1"/>
  <c r="AP48" i="16" s="1"/>
  <c r="AO48" i="16" s="1"/>
  <c r="AN48" i="16" s="1"/>
  <c r="AM48" i="16" s="1"/>
  <c r="AL48" i="16" s="1"/>
  <c r="AJ40" i="18"/>
  <c r="AI40" i="18"/>
  <c r="R150" i="10"/>
  <c r="T150" i="10" s="1"/>
  <c r="AC150" i="10"/>
  <c r="U150" i="10"/>
  <c r="R108" i="10"/>
  <c r="T108" i="10" s="1"/>
  <c r="AC108" i="10"/>
  <c r="H71" i="15"/>
  <c r="I71" i="15"/>
  <c r="J71" i="15"/>
  <c r="F71" i="15"/>
  <c r="BK126" i="18"/>
  <c r="BJ126" i="18" s="1"/>
  <c r="BI126" i="18" s="1"/>
  <c r="BH126" i="18" s="1"/>
  <c r="BG126" i="18" s="1"/>
  <c r="BF126" i="18" s="1"/>
  <c r="BE126" i="18" s="1"/>
  <c r="BD126" i="18" s="1"/>
  <c r="BC126" i="18" s="1"/>
  <c r="U193" i="10"/>
  <c r="AT40" i="16"/>
  <c r="AS40" i="16" s="1"/>
  <c r="AR40" i="16" s="1"/>
  <c r="AQ40" i="16" s="1"/>
  <c r="AP40" i="16" s="1"/>
  <c r="AO40" i="16" s="1"/>
  <c r="AN40" i="16" s="1"/>
  <c r="AM40" i="16" s="1"/>
  <c r="AL40" i="16" s="1"/>
  <c r="U207" i="10"/>
  <c r="U65" i="10"/>
  <c r="AI88" i="18"/>
  <c r="AJ88" i="18"/>
  <c r="AK88" i="18"/>
  <c r="BB4" i="16"/>
  <c r="BA4" i="16"/>
  <c r="R130" i="1"/>
  <c r="T130" i="1" s="1"/>
  <c r="R114" i="1"/>
  <c r="T114" i="1" s="1"/>
  <c r="U114" i="1"/>
  <c r="AK69" i="18"/>
  <c r="AI69" i="18"/>
  <c r="AJ69" i="18"/>
  <c r="R79" i="13"/>
  <c r="T79" i="13" s="1"/>
  <c r="U79" i="13"/>
  <c r="AC79" i="13"/>
  <c r="R101" i="13"/>
  <c r="AC101" i="13"/>
  <c r="R106" i="13"/>
  <c r="T106" i="13" s="1"/>
  <c r="U106" i="13"/>
  <c r="AC106" i="13"/>
  <c r="AI56" i="18"/>
  <c r="AK56" i="18"/>
  <c r="AJ56" i="18"/>
  <c r="H23" i="15"/>
  <c r="K23" i="15"/>
  <c r="F23" i="15"/>
  <c r="L23" i="15"/>
  <c r="I23" i="15"/>
  <c r="J23" i="15"/>
  <c r="BA64" i="18"/>
  <c r="BB64" i="18"/>
  <c r="BK50" i="18"/>
  <c r="BJ50" i="18" s="1"/>
  <c r="BI50" i="18" s="1"/>
  <c r="BH50" i="18" s="1"/>
  <c r="BG50" i="18" s="1"/>
  <c r="BF50" i="18" s="1"/>
  <c r="BE50" i="18" s="1"/>
  <c r="BD50" i="18" s="1"/>
  <c r="BC50" i="18" s="1"/>
  <c r="U171" i="13"/>
  <c r="D13" i="11"/>
  <c r="K13" i="11"/>
  <c r="E13" i="11"/>
  <c r="J13" i="11"/>
  <c r="BJ56" i="16"/>
  <c r="BI56" i="16" s="1"/>
  <c r="BH56" i="16" s="1"/>
  <c r="BG56" i="16" s="1"/>
  <c r="BF56" i="16" s="1"/>
  <c r="BE56" i="16" s="1"/>
  <c r="BD56" i="16" s="1"/>
  <c r="BC56" i="16" s="1"/>
  <c r="U144" i="10"/>
  <c r="U168" i="10"/>
  <c r="AC168" i="10"/>
  <c r="BA26" i="18"/>
  <c r="BB26" i="18"/>
  <c r="AC212" i="10"/>
  <c r="R212" i="10"/>
  <c r="T212" i="10" s="1"/>
  <c r="U212" i="10"/>
  <c r="R132" i="10"/>
  <c r="T132" i="10" s="1"/>
  <c r="AC132" i="10"/>
  <c r="U109" i="10"/>
  <c r="AA71" i="18"/>
  <c r="AB71" i="18"/>
  <c r="AI46" i="16"/>
  <c r="U147" i="10"/>
  <c r="AT72" i="16"/>
  <c r="AS72" i="16" s="1"/>
  <c r="AR72" i="16" s="1"/>
  <c r="AQ72" i="16" s="1"/>
  <c r="AP72" i="16" s="1"/>
  <c r="AO72" i="16" s="1"/>
  <c r="AN72" i="16" s="1"/>
  <c r="AM72" i="16" s="1"/>
  <c r="AL72" i="16" s="1"/>
  <c r="R42" i="10"/>
  <c r="T42" i="10" s="1"/>
  <c r="U42" i="10"/>
  <c r="AC42" i="10"/>
  <c r="R73" i="1"/>
  <c r="AI58" i="18"/>
  <c r="AJ58" i="18"/>
  <c r="AK58" i="18"/>
  <c r="AZ73" i="18"/>
  <c r="AX73" i="18" s="1"/>
  <c r="AI54" i="16"/>
  <c r="AH54" i="16" s="1"/>
  <c r="AC193" i="10"/>
  <c r="AQ85" i="16"/>
  <c r="AP85" i="16" s="1"/>
  <c r="AO85" i="16" s="1"/>
  <c r="AN85" i="16" s="1"/>
  <c r="AM85" i="16" s="1"/>
  <c r="AL85" i="16" s="1"/>
  <c r="BK123" i="16"/>
  <c r="BJ123" i="16" s="1"/>
  <c r="BI123" i="16" s="1"/>
  <c r="BH123" i="16" s="1"/>
  <c r="BG123" i="16" s="1"/>
  <c r="BF123" i="16" s="1"/>
  <c r="BE123" i="16" s="1"/>
  <c r="BD123" i="16" s="1"/>
  <c r="BC123" i="16" s="1"/>
  <c r="BI18" i="16"/>
  <c r="BH18" i="16" s="1"/>
  <c r="BG18" i="16" s="1"/>
  <c r="BF18" i="16" s="1"/>
  <c r="BE18" i="16" s="1"/>
  <c r="BD18" i="16" s="1"/>
  <c r="BC18" i="16" s="1"/>
  <c r="AT65" i="16"/>
  <c r="AS65" i="16" s="1"/>
  <c r="AR65" i="16" s="1"/>
  <c r="AQ65" i="16" s="1"/>
  <c r="AP65" i="16" s="1"/>
  <c r="AO65" i="16" s="1"/>
  <c r="AN65" i="16" s="1"/>
  <c r="AM65" i="16" s="1"/>
  <c r="AL65" i="16" s="1"/>
  <c r="AT57" i="16"/>
  <c r="AS57" i="16" s="1"/>
  <c r="AR57" i="16" s="1"/>
  <c r="AQ57" i="16" s="1"/>
  <c r="AP57" i="16" s="1"/>
  <c r="AO57" i="16" s="1"/>
  <c r="AN57" i="16" s="1"/>
  <c r="AM57" i="16" s="1"/>
  <c r="AL57" i="16" s="1"/>
  <c r="AI57" i="16" s="1"/>
  <c r="AT41" i="16"/>
  <c r="AS41" i="16" s="1"/>
  <c r="AR41" i="16" s="1"/>
  <c r="AQ41" i="16" s="1"/>
  <c r="AP41" i="16" s="1"/>
  <c r="AO41" i="16" s="1"/>
  <c r="AN41" i="16" s="1"/>
  <c r="AM41" i="16" s="1"/>
  <c r="AL41" i="16" s="1"/>
  <c r="AT33" i="16"/>
  <c r="AS33" i="16" s="1"/>
  <c r="AR33" i="16" s="1"/>
  <c r="AQ33" i="16" s="1"/>
  <c r="AP33" i="16" s="1"/>
  <c r="AO33" i="16" s="1"/>
  <c r="AN33" i="16" s="1"/>
  <c r="AM33" i="16" s="1"/>
  <c r="AL33" i="16" s="1"/>
  <c r="AS25" i="16"/>
  <c r="AR25" i="16" s="1"/>
  <c r="AQ25" i="16" s="1"/>
  <c r="AP25" i="16" s="1"/>
  <c r="AO25" i="16" s="1"/>
  <c r="AN25" i="16" s="1"/>
  <c r="AM25" i="16" s="1"/>
  <c r="AL25" i="16" s="1"/>
  <c r="BK57" i="16"/>
  <c r="BJ57" i="16" s="1"/>
  <c r="BI57" i="16" s="1"/>
  <c r="BH57" i="16" s="1"/>
  <c r="BG57" i="16" s="1"/>
  <c r="BF57" i="16" s="1"/>
  <c r="BE57" i="16" s="1"/>
  <c r="BD57" i="16" s="1"/>
  <c r="BC57" i="16" s="1"/>
  <c r="BK49" i="16"/>
  <c r="BJ49" i="16" s="1"/>
  <c r="BI49" i="16" s="1"/>
  <c r="BH49" i="16" s="1"/>
  <c r="BG49" i="16" s="1"/>
  <c r="BF49" i="16" s="1"/>
  <c r="BE49" i="16" s="1"/>
  <c r="BD49" i="16" s="1"/>
  <c r="BC49" i="16" s="1"/>
  <c r="BK25" i="16"/>
  <c r="BJ25" i="16" s="1"/>
  <c r="BI25" i="16" s="1"/>
  <c r="BH25" i="16" s="1"/>
  <c r="BG25" i="16" s="1"/>
  <c r="BF25" i="16" s="1"/>
  <c r="BE25" i="16" s="1"/>
  <c r="BD25" i="16" s="1"/>
  <c r="BC25" i="16" s="1"/>
  <c r="BK8" i="16"/>
  <c r="BJ8" i="16" s="1"/>
  <c r="BI8" i="16" s="1"/>
  <c r="BH8" i="16" s="1"/>
  <c r="BG8" i="16" s="1"/>
  <c r="BF8" i="16" s="1"/>
  <c r="BE8" i="16" s="1"/>
  <c r="BD8" i="16" s="1"/>
  <c r="BC8" i="16" s="1"/>
  <c r="BJ6" i="16"/>
  <c r="BI6" i="16" s="1"/>
  <c r="BH6" i="16" s="1"/>
  <c r="BG6" i="16" s="1"/>
  <c r="BF6" i="16" s="1"/>
  <c r="BE6" i="16" s="1"/>
  <c r="BD6" i="16" s="1"/>
  <c r="BC6" i="16" s="1"/>
  <c r="BB9" i="18"/>
  <c r="BA9" i="18"/>
  <c r="AI82" i="18"/>
  <c r="AJ82" i="18"/>
  <c r="AK82" i="18"/>
  <c r="BA31" i="18"/>
  <c r="BB31" i="18"/>
  <c r="U137" i="10"/>
  <c r="AC137" i="10"/>
  <c r="R88" i="10"/>
  <c r="T88" i="10" s="1"/>
  <c r="U88" i="10"/>
  <c r="R46" i="10"/>
  <c r="T46" i="10" s="1"/>
  <c r="U46" i="10"/>
  <c r="AT79" i="18"/>
  <c r="AS79" i="18" s="1"/>
  <c r="AR79" i="18" s="1"/>
  <c r="AQ79" i="18" s="1"/>
  <c r="AP79" i="18" s="1"/>
  <c r="AO79" i="18" s="1"/>
  <c r="AN79" i="18" s="1"/>
  <c r="AM79" i="18" s="1"/>
  <c r="AL79" i="18" s="1"/>
  <c r="BA75" i="18"/>
  <c r="BB75" i="18"/>
  <c r="H67" i="5"/>
  <c r="G67" i="5"/>
  <c r="AH57" i="18"/>
  <c r="U88" i="1"/>
  <c r="R98" i="1"/>
  <c r="T98" i="1" s="1"/>
  <c r="K50" i="8"/>
  <c r="H50" i="8"/>
  <c r="I50" i="8"/>
  <c r="L50" i="8"/>
  <c r="J50" i="8"/>
  <c r="F50" i="8"/>
  <c r="H43" i="8"/>
  <c r="L43" i="8"/>
  <c r="I43" i="8"/>
  <c r="K43" i="8"/>
  <c r="J43" i="8"/>
  <c r="F43" i="8"/>
  <c r="H31" i="8"/>
  <c r="L31" i="8"/>
  <c r="F31" i="8"/>
  <c r="I31" i="8"/>
  <c r="J31" i="8"/>
  <c r="I68" i="5"/>
  <c r="J68" i="5" s="1"/>
  <c r="F68" i="5"/>
  <c r="K56" i="15"/>
  <c r="L56" i="15"/>
  <c r="BK52" i="18"/>
  <c r="BJ52" i="18" s="1"/>
  <c r="BI52" i="18" s="1"/>
  <c r="BH52" i="18" s="1"/>
  <c r="BG52" i="18" s="1"/>
  <c r="BF52" i="18" s="1"/>
  <c r="BE52" i="18" s="1"/>
  <c r="BD52" i="18" s="1"/>
  <c r="BC52" i="18" s="1"/>
  <c r="D16" i="7"/>
  <c r="D19" i="7" s="1"/>
  <c r="D15" i="7"/>
  <c r="C19" i="7" s="1"/>
  <c r="R48" i="13"/>
  <c r="T48" i="13" s="1"/>
  <c r="AC48" i="13"/>
  <c r="I55" i="8"/>
  <c r="H55" i="8"/>
  <c r="L55" i="8"/>
  <c r="F55" i="8"/>
  <c r="I34" i="5"/>
  <c r="J34" i="5" s="1"/>
  <c r="F34" i="5"/>
  <c r="H34" i="5" s="1"/>
  <c r="J64" i="15"/>
  <c r="H64" i="15"/>
  <c r="I64" i="15"/>
  <c r="K64" i="15"/>
  <c r="L64" i="15"/>
  <c r="I61" i="15"/>
  <c r="L61" i="15"/>
  <c r="J61" i="15"/>
  <c r="K61" i="15"/>
  <c r="F49" i="15"/>
  <c r="H49" i="15"/>
  <c r="K49" i="15"/>
  <c r="H46" i="15"/>
  <c r="K46" i="15"/>
  <c r="L46" i="15"/>
  <c r="H22" i="15"/>
  <c r="J22" i="15"/>
  <c r="F22" i="15"/>
  <c r="I22" i="15"/>
  <c r="K22" i="15"/>
  <c r="AT45" i="18"/>
  <c r="AS45" i="18" s="1"/>
  <c r="AR45" i="18" s="1"/>
  <c r="AQ45" i="18" s="1"/>
  <c r="AP45" i="18" s="1"/>
  <c r="AO45" i="18" s="1"/>
  <c r="AN45" i="18" s="1"/>
  <c r="AM45" i="18" s="1"/>
  <c r="AL45" i="18" s="1"/>
  <c r="AT44" i="18"/>
  <c r="AS44" i="18" s="1"/>
  <c r="AR44" i="18" s="1"/>
  <c r="AQ44" i="18" s="1"/>
  <c r="AP44" i="18" s="1"/>
  <c r="AO44" i="18" s="1"/>
  <c r="AN44" i="18" s="1"/>
  <c r="AM44" i="18" s="1"/>
  <c r="AL44" i="18" s="1"/>
  <c r="R28" i="1"/>
  <c r="K77" i="8"/>
  <c r="F77" i="8"/>
  <c r="L77" i="8"/>
  <c r="J77" i="8"/>
  <c r="H45" i="8"/>
  <c r="J45" i="8"/>
  <c r="L45" i="8"/>
  <c r="F35" i="8"/>
  <c r="H35" i="8"/>
  <c r="L35" i="8"/>
  <c r="K35" i="8"/>
  <c r="L28" i="15"/>
  <c r="H28" i="15"/>
  <c r="I28" i="15"/>
  <c r="K28" i="15"/>
  <c r="J28" i="15"/>
  <c r="BK56" i="18"/>
  <c r="BJ56" i="18" s="1"/>
  <c r="BI56" i="18" s="1"/>
  <c r="BH56" i="18" s="1"/>
  <c r="BG56" i="18" s="1"/>
  <c r="BF56" i="18" s="1"/>
  <c r="BE56" i="18" s="1"/>
  <c r="BD56" i="18" s="1"/>
  <c r="BC56" i="18" s="1"/>
  <c r="H34" i="3"/>
  <c r="L34" i="3"/>
  <c r="K34" i="3"/>
  <c r="F34" i="3"/>
  <c r="I32" i="3"/>
  <c r="H32" i="3"/>
  <c r="J32" i="3"/>
  <c r="M13" i="3"/>
  <c r="Q13" i="3"/>
  <c r="C13" i="3"/>
  <c r="F52" i="8"/>
  <c r="K52" i="8"/>
  <c r="H52" i="8"/>
  <c r="L52" i="8"/>
  <c r="I52" i="8"/>
  <c r="G36" i="5"/>
  <c r="H36" i="5"/>
  <c r="E14" i="2"/>
  <c r="R55" i="10"/>
  <c r="T55" i="10" s="1"/>
  <c r="R38" i="10"/>
  <c r="F25" i="3"/>
  <c r="K25" i="3"/>
  <c r="F23" i="3"/>
  <c r="J23" i="3"/>
  <c r="H23" i="3"/>
  <c r="L79" i="8"/>
  <c r="H79" i="8"/>
  <c r="F79" i="8"/>
  <c r="I79" i="8"/>
  <c r="J79" i="8"/>
  <c r="K79" i="8"/>
  <c r="L57" i="8"/>
  <c r="F57" i="8"/>
  <c r="K57" i="8"/>
  <c r="F54" i="8"/>
  <c r="J54" i="8"/>
  <c r="K54" i="8"/>
  <c r="L54" i="8"/>
  <c r="H49" i="8"/>
  <c r="L49" i="8"/>
  <c r="F49" i="8"/>
  <c r="I49" i="8"/>
  <c r="J49" i="8"/>
  <c r="K47" i="8"/>
  <c r="H47" i="8"/>
  <c r="I28" i="5"/>
  <c r="J28" i="5" s="1"/>
  <c r="G28" i="5"/>
  <c r="J41" i="15"/>
  <c r="I41" i="15"/>
  <c r="F41" i="15"/>
  <c r="H41" i="15"/>
  <c r="L41" i="15"/>
  <c r="AP76" i="18"/>
  <c r="AO76" i="18" s="1"/>
  <c r="AN76" i="18" s="1"/>
  <c r="AM76" i="18" s="1"/>
  <c r="AL76" i="18" s="1"/>
  <c r="AT72" i="18"/>
  <c r="AS72" i="18" s="1"/>
  <c r="AR72" i="18" s="1"/>
  <c r="AQ72" i="18" s="1"/>
  <c r="AP72" i="18" s="1"/>
  <c r="AO72" i="18" s="1"/>
  <c r="AN72" i="18" s="1"/>
  <c r="AM72" i="18" s="1"/>
  <c r="AL72" i="18" s="1"/>
  <c r="I69" i="8"/>
  <c r="L69" i="8"/>
  <c r="L27" i="8"/>
  <c r="H27" i="8"/>
  <c r="I27" i="8"/>
  <c r="J27" i="8"/>
  <c r="F27" i="8"/>
  <c r="G53" i="5"/>
  <c r="I53" i="5"/>
  <c r="J53" i="5" s="1"/>
  <c r="F46" i="5"/>
  <c r="H46" i="5" s="1"/>
  <c r="I46" i="5"/>
  <c r="J46" i="5" s="1"/>
  <c r="F39" i="5"/>
  <c r="H39" i="5" s="1"/>
  <c r="I39" i="5"/>
  <c r="J39" i="5" s="1"/>
  <c r="BK74" i="18"/>
  <c r="BJ74" i="18" s="1"/>
  <c r="BI74" i="18" s="1"/>
  <c r="BH74" i="18" s="1"/>
  <c r="BG74" i="18" s="1"/>
  <c r="BF74" i="18" s="1"/>
  <c r="BE74" i="18" s="1"/>
  <c r="BD74" i="18" s="1"/>
  <c r="BC74" i="18" s="1"/>
  <c r="BJ70" i="18"/>
  <c r="BI70" i="18" s="1"/>
  <c r="BH70" i="18" s="1"/>
  <c r="BG70" i="18" s="1"/>
  <c r="BF70" i="18" s="1"/>
  <c r="BE70" i="18" s="1"/>
  <c r="BD70" i="18" s="1"/>
  <c r="BC70" i="18" s="1"/>
  <c r="F22" i="3"/>
  <c r="F21" i="3"/>
  <c r="H60" i="8"/>
  <c r="K30" i="8"/>
  <c r="F42" i="5"/>
  <c r="F65" i="15"/>
  <c r="I40" i="15"/>
  <c r="I39" i="15"/>
  <c r="P46" i="4"/>
  <c r="R46" i="4" s="1"/>
  <c r="T46" i="4" s="1"/>
  <c r="AC221" i="10"/>
  <c r="R28" i="13"/>
  <c r="T28" i="13" s="1"/>
  <c r="I70" i="8"/>
  <c r="J65" i="8"/>
  <c r="F60" i="8"/>
  <c r="L22" i="8"/>
  <c r="J21" i="8"/>
  <c r="G82" i="5"/>
  <c r="I49" i="5"/>
  <c r="J49" i="5" s="1"/>
  <c r="G47" i="5"/>
  <c r="I44" i="5"/>
  <c r="J44" i="5" s="1"/>
  <c r="F53" i="15"/>
  <c r="F50" i="15"/>
  <c r="F40" i="15"/>
  <c r="I29" i="15"/>
  <c r="BK122" i="18"/>
  <c r="BJ122" i="18" s="1"/>
  <c r="BI122" i="18" s="1"/>
  <c r="BH122" i="18" s="1"/>
  <c r="BG122" i="18" s="1"/>
  <c r="BF122" i="18" s="1"/>
  <c r="BE122" i="18" s="1"/>
  <c r="BD122" i="18" s="1"/>
  <c r="BC122" i="18" s="1"/>
  <c r="V16" i="4"/>
  <c r="V8" i="4"/>
  <c r="I65" i="8"/>
  <c r="F24" i="8"/>
  <c r="K22" i="8"/>
  <c r="I21" i="8"/>
  <c r="F51" i="5"/>
  <c r="V5" i="4"/>
  <c r="P224" i="1"/>
  <c r="R224" i="1" s="1"/>
  <c r="T224" i="1" s="1"/>
  <c r="P222" i="1"/>
  <c r="R222" i="1" s="1"/>
  <c r="T222" i="1" s="1"/>
  <c r="P218" i="1"/>
  <c r="U218" i="1" s="1"/>
  <c r="K30" i="3"/>
  <c r="F73" i="8"/>
  <c r="K41" i="8"/>
  <c r="I40" i="8"/>
  <c r="K25" i="8"/>
  <c r="J22" i="8"/>
  <c r="H21" i="8"/>
  <c r="I75" i="5"/>
  <c r="J75" i="5" s="1"/>
  <c r="I64" i="5"/>
  <c r="J64" i="5" s="1"/>
  <c r="I32" i="5"/>
  <c r="J32" i="5" s="1"/>
  <c r="I25" i="15"/>
  <c r="BJ125" i="18"/>
  <c r="BI125" i="18" s="1"/>
  <c r="BH125" i="18" s="1"/>
  <c r="BG125" i="18" s="1"/>
  <c r="BF125" i="18" s="1"/>
  <c r="BE125" i="18" s="1"/>
  <c r="BD125" i="18" s="1"/>
  <c r="BC125" i="18" s="1"/>
  <c r="BK45" i="18"/>
  <c r="BJ45" i="18" s="1"/>
  <c r="BI45" i="18" s="1"/>
  <c r="BH45" i="18" s="1"/>
  <c r="BG45" i="18" s="1"/>
  <c r="BF45" i="18" s="1"/>
  <c r="BE45" i="18" s="1"/>
  <c r="BD45" i="18" s="1"/>
  <c r="BC45" i="18" s="1"/>
  <c r="K50" i="15"/>
  <c r="I21" i="11"/>
  <c r="BL2" i="16"/>
  <c r="J21" i="3"/>
  <c r="L64" i="8"/>
  <c r="I41" i="8"/>
  <c r="I82" i="15"/>
  <c r="H67" i="15"/>
  <c r="J50" i="15"/>
  <c r="F38" i="15"/>
  <c r="J29" i="15"/>
  <c r="J24" i="15"/>
  <c r="BL2" i="18"/>
  <c r="V13" i="4"/>
  <c r="P38" i="1"/>
  <c r="P216" i="1"/>
  <c r="R216" i="1" s="1"/>
  <c r="T216" i="1" s="1"/>
  <c r="G209" i="13"/>
  <c r="Z209" i="13"/>
  <c r="P209" i="13"/>
  <c r="R209" i="13" s="1"/>
  <c r="T209" i="13" s="1"/>
  <c r="AU209" i="13"/>
  <c r="G206" i="13"/>
  <c r="Z206" i="13"/>
  <c r="P206" i="13"/>
  <c r="R206" i="13" s="1"/>
  <c r="T206" i="13" s="1"/>
  <c r="AU206" i="13"/>
  <c r="G211" i="13"/>
  <c r="Z211" i="13"/>
  <c r="P211" i="13"/>
  <c r="R211" i="13" s="1"/>
  <c r="T211" i="13" s="1"/>
  <c r="AU211" i="13"/>
  <c r="G208" i="13"/>
  <c r="Z208" i="13"/>
  <c r="P208" i="13"/>
  <c r="R208" i="13" s="1"/>
  <c r="T208" i="13" s="1"/>
  <c r="AU208" i="13"/>
  <c r="G213" i="13"/>
  <c r="Z213" i="13"/>
  <c r="P213" i="13"/>
  <c r="R213" i="13" s="1"/>
  <c r="T213" i="13" s="1"/>
  <c r="AU213" i="13"/>
  <c r="G205" i="13"/>
  <c r="Z205" i="13"/>
  <c r="P205" i="13"/>
  <c r="R205" i="13" s="1"/>
  <c r="T205" i="13" s="1"/>
  <c r="AU205" i="13"/>
  <c r="G210" i="13"/>
  <c r="Z210" i="13"/>
  <c r="P210" i="13"/>
  <c r="R210" i="13" s="1"/>
  <c r="T210" i="13" s="1"/>
  <c r="AU210" i="13"/>
  <c r="G207" i="13"/>
  <c r="Z207" i="13"/>
  <c r="P207" i="13"/>
  <c r="R207" i="13" s="1"/>
  <c r="T207" i="13" s="1"/>
  <c r="AU207" i="13"/>
  <c r="G212" i="13"/>
  <c r="Z212" i="13"/>
  <c r="P212" i="13"/>
  <c r="R212" i="13" s="1"/>
  <c r="T212" i="13" s="1"/>
  <c r="AU212" i="13"/>
  <c r="G204" i="13"/>
  <c r="Z204" i="13"/>
  <c r="P204" i="13"/>
  <c r="R204" i="13" s="1"/>
  <c r="T204" i="13" s="1"/>
  <c r="D15" i="13"/>
  <c r="C19" i="13" s="1"/>
  <c r="AU204" i="13"/>
  <c r="G217" i="10"/>
  <c r="Z217" i="10"/>
  <c r="P217" i="10"/>
  <c r="R217" i="10" s="1"/>
  <c r="T217" i="10" s="1"/>
  <c r="AU217" i="10"/>
  <c r="P219" i="10"/>
  <c r="G219" i="10"/>
  <c r="AU219" i="10"/>
  <c r="Z219" i="10"/>
  <c r="G224" i="10"/>
  <c r="Z224" i="10"/>
  <c r="P224" i="10"/>
  <c r="R224" i="10" s="1"/>
  <c r="T224" i="10" s="1"/>
  <c r="AU224" i="10"/>
  <c r="G216" i="10"/>
  <c r="Z216" i="10"/>
  <c r="P216" i="10"/>
  <c r="R216" i="10" s="1"/>
  <c r="T216" i="10" s="1"/>
  <c r="AU216" i="10"/>
  <c r="AU223" i="10"/>
  <c r="G223" i="10"/>
  <c r="Z223" i="10"/>
  <c r="P223" i="10"/>
  <c r="AU215" i="10"/>
  <c r="D15" i="10"/>
  <c r="C19" i="10" s="1"/>
  <c r="G215" i="10"/>
  <c r="Z215" i="10"/>
  <c r="P215" i="10"/>
  <c r="AC222" i="10"/>
  <c r="G218" i="10"/>
  <c r="AS222" i="10"/>
  <c r="AR221" i="10"/>
  <c r="AQ221" i="10" s="1"/>
  <c r="AP221" i="10" s="1"/>
  <c r="AO221" i="10" s="1"/>
  <c r="AN221" i="10" s="1"/>
  <c r="AM221" i="10" s="1"/>
  <c r="AL221" i="10" s="1"/>
  <c r="K221" i="10"/>
  <c r="G220" i="10"/>
  <c r="AR222" i="10"/>
  <c r="AQ222" i="10"/>
  <c r="U221" i="10"/>
  <c r="AU218" i="10"/>
  <c r="AP222" i="10"/>
  <c r="AO222" i="10" s="1"/>
  <c r="AN222" i="10" s="1"/>
  <c r="AM222" i="10" s="1"/>
  <c r="AL222" i="10" s="1"/>
  <c r="P218" i="10"/>
  <c r="AU220" i="10"/>
  <c r="R218" i="1"/>
  <c r="T218" i="1" s="1"/>
  <c r="K218" i="1"/>
  <c r="G223" i="1"/>
  <c r="P223" i="1"/>
  <c r="R223" i="1" s="1"/>
  <c r="T223" i="1" s="1"/>
  <c r="G221" i="1"/>
  <c r="P221" i="1"/>
  <c r="R221" i="1" s="1"/>
  <c r="T221" i="1" s="1"/>
  <c r="K217" i="1"/>
  <c r="G220" i="1"/>
  <c r="P220" i="1"/>
  <c r="R220" i="1" s="1"/>
  <c r="T220" i="1" s="1"/>
  <c r="D15" i="1"/>
  <c r="C19" i="1" s="1"/>
  <c r="G215" i="1"/>
  <c r="P215" i="1"/>
  <c r="P217" i="1"/>
  <c r="R217" i="1" s="1"/>
  <c r="T217" i="1" s="1"/>
  <c r="O44" i="7"/>
  <c r="O45" i="7"/>
  <c r="O33" i="7"/>
  <c r="O50" i="7"/>
  <c r="O48" i="7"/>
  <c r="O31" i="7"/>
  <c r="O47" i="7"/>
  <c r="O62" i="7"/>
  <c r="O68" i="7"/>
  <c r="O22" i="7"/>
  <c r="O57" i="7"/>
  <c r="O55" i="7"/>
  <c r="O63" i="7"/>
  <c r="O39" i="7"/>
  <c r="O70" i="7"/>
  <c r="O29" i="7"/>
  <c r="O41" i="7"/>
  <c r="O64" i="7"/>
  <c r="O74" i="7"/>
  <c r="O59" i="7"/>
  <c r="O28" i="7"/>
  <c r="O53" i="7"/>
  <c r="O65" i="7"/>
  <c r="O69" i="7"/>
  <c r="O56" i="7"/>
  <c r="O79" i="7"/>
  <c r="O21" i="7"/>
  <c r="O25" i="7"/>
  <c r="O43" i="7"/>
  <c r="O23" i="7"/>
  <c r="O27" i="7"/>
  <c r="O60" i="7"/>
  <c r="O26" i="7"/>
  <c r="C15" i="7"/>
  <c r="O35" i="7"/>
  <c r="O76" i="7"/>
  <c r="O34" i="7"/>
  <c r="O75" i="7"/>
  <c r="O54" i="7"/>
  <c r="O61" i="7"/>
  <c r="O40" i="7"/>
  <c r="O71" i="7"/>
  <c r="O36" i="7"/>
  <c r="O46" i="7"/>
  <c r="O51" i="7"/>
  <c r="O67" i="7"/>
  <c r="O52" i="7"/>
  <c r="O58" i="7"/>
  <c r="O37" i="7"/>
  <c r="O73" i="7"/>
  <c r="O30" i="7"/>
  <c r="O72" i="7"/>
  <c r="O38" i="7"/>
  <c r="O24" i="7"/>
  <c r="O49" i="7"/>
  <c r="O32" i="7"/>
  <c r="O77" i="7"/>
  <c r="O42" i="7"/>
  <c r="O66" i="7"/>
  <c r="O78" i="7"/>
  <c r="C16" i="7"/>
  <c r="D18" i="7" s="1"/>
  <c r="C16" i="6"/>
  <c r="D18" i="6" s="1"/>
  <c r="O39" i="9"/>
  <c r="O28" i="9"/>
  <c r="O42" i="9"/>
  <c r="O71" i="9"/>
  <c r="O50" i="9"/>
  <c r="O52" i="9"/>
  <c r="O27" i="9"/>
  <c r="O24" i="9"/>
  <c r="O33" i="9"/>
  <c r="O48" i="9"/>
  <c r="O72" i="9"/>
  <c r="O66" i="9"/>
  <c r="O53" i="9"/>
  <c r="O32" i="9"/>
  <c r="O46" i="9"/>
  <c r="O58" i="9"/>
  <c r="O67" i="9"/>
  <c r="O75" i="9"/>
  <c r="O51" i="9"/>
  <c r="O35" i="9"/>
  <c r="O55" i="9"/>
  <c r="O56" i="9"/>
  <c r="O49" i="9"/>
  <c r="O34" i="9"/>
  <c r="C15" i="9"/>
  <c r="O57" i="9"/>
  <c r="O59" i="9"/>
  <c r="O38" i="9"/>
  <c r="O40" i="9"/>
  <c r="O61" i="9"/>
  <c r="O68" i="9"/>
  <c r="O26" i="9"/>
  <c r="O54" i="9"/>
  <c r="O23" i="9"/>
  <c r="O47" i="9"/>
  <c r="O70" i="9"/>
  <c r="O65" i="9"/>
  <c r="O44" i="9"/>
  <c r="O60" i="9"/>
  <c r="O22" i="9"/>
  <c r="O25" i="9"/>
  <c r="O43" i="9"/>
  <c r="O29" i="9"/>
  <c r="O64" i="9"/>
  <c r="O36" i="9"/>
  <c r="O74" i="9"/>
  <c r="O62" i="9"/>
  <c r="O41" i="9"/>
  <c r="O21" i="9"/>
  <c r="O37" i="9"/>
  <c r="O69" i="9"/>
  <c r="O73" i="9"/>
  <c r="O30" i="9"/>
  <c r="O45" i="9"/>
  <c r="O31" i="9"/>
  <c r="O63" i="9"/>
  <c r="C15" i="6"/>
  <c r="C18" i="6" s="1"/>
  <c r="O21" i="2"/>
  <c r="O27" i="2"/>
  <c r="O30" i="2"/>
  <c r="O25" i="2"/>
  <c r="O33" i="2"/>
  <c r="O26" i="2"/>
  <c r="O34" i="2"/>
  <c r="O32" i="2"/>
  <c r="O23" i="2"/>
  <c r="C15" i="2"/>
  <c r="C18" i="2" s="1"/>
  <c r="O24" i="2"/>
  <c r="O29" i="2"/>
  <c r="O22" i="2"/>
  <c r="O31" i="2"/>
  <c r="O35" i="2"/>
  <c r="O28" i="2"/>
  <c r="C16" i="9"/>
  <c r="D18" i="9" s="1"/>
  <c r="O28" i="4"/>
  <c r="O26" i="4"/>
  <c r="O23" i="4"/>
  <c r="O45" i="4"/>
  <c r="O32" i="4"/>
  <c r="O30" i="4"/>
  <c r="O39" i="4"/>
  <c r="O33" i="4"/>
  <c r="O44" i="4"/>
  <c r="O42" i="4"/>
  <c r="O27" i="4"/>
  <c r="O24" i="4"/>
  <c r="O46" i="4"/>
  <c r="O47" i="4"/>
  <c r="O36" i="4"/>
  <c r="O21" i="4"/>
  <c r="O35" i="4"/>
  <c r="O40" i="4"/>
  <c r="O37" i="4"/>
  <c r="O41" i="4"/>
  <c r="O22" i="4"/>
  <c r="O34" i="4"/>
  <c r="O38" i="4"/>
  <c r="O29" i="4"/>
  <c r="O31" i="4"/>
  <c r="O43" i="4"/>
  <c r="O25" i="4"/>
  <c r="C15" i="4"/>
  <c r="C18" i="4" s="1"/>
  <c r="C16" i="4"/>
  <c r="D18" i="4" s="1"/>
  <c r="C16" i="2"/>
  <c r="D18" i="2" s="1"/>
  <c r="BB62" i="16"/>
  <c r="BA62" i="16"/>
  <c r="AJ38" i="16"/>
  <c r="AI38" i="16"/>
  <c r="AK38" i="16"/>
  <c r="BB64" i="16"/>
  <c r="BA64" i="16"/>
  <c r="AI77" i="16"/>
  <c r="AJ77" i="16"/>
  <c r="AK77" i="16"/>
  <c r="AK67" i="16"/>
  <c r="AJ67" i="16"/>
  <c r="AI67" i="16"/>
  <c r="AK81" i="16"/>
  <c r="AJ81" i="16"/>
  <c r="AI81" i="16"/>
  <c r="BA39" i="16"/>
  <c r="BB39" i="16"/>
  <c r="BB47" i="16"/>
  <c r="BA47" i="16"/>
  <c r="AJ74" i="16"/>
  <c r="AK74" i="16"/>
  <c r="AI74" i="16"/>
  <c r="BB51" i="16"/>
  <c r="BA51" i="16"/>
  <c r="AI98" i="16"/>
  <c r="AJ98" i="16"/>
  <c r="AK98" i="16"/>
  <c r="BA71" i="16"/>
  <c r="BB71" i="16"/>
  <c r="BA125" i="16"/>
  <c r="BB125" i="16"/>
  <c r="AK42" i="16"/>
  <c r="AJ42" i="16"/>
  <c r="AI42" i="16"/>
  <c r="BA75" i="16"/>
  <c r="BB75" i="16"/>
  <c r="BA63" i="16"/>
  <c r="BB63" i="16"/>
  <c r="AJ47" i="16"/>
  <c r="AK47" i="16"/>
  <c r="AI47" i="16"/>
  <c r="BA128" i="16"/>
  <c r="BB128" i="16"/>
  <c r="BB10" i="16"/>
  <c r="BA10" i="16"/>
  <c r="AZ10" i="16" s="1"/>
  <c r="AX10" i="16" s="1"/>
  <c r="AJ23" i="16"/>
  <c r="AK23" i="16"/>
  <c r="AI23" i="16"/>
  <c r="AJ55" i="16"/>
  <c r="AK55" i="16"/>
  <c r="AI55" i="16"/>
  <c r="AJ32" i="16"/>
  <c r="AK32" i="16"/>
  <c r="AI32" i="16"/>
  <c r="AI96" i="16"/>
  <c r="AJ96" i="16"/>
  <c r="AK96" i="16"/>
  <c r="AK35" i="16"/>
  <c r="AJ35" i="16"/>
  <c r="AI35" i="16"/>
  <c r="BB67" i="16"/>
  <c r="AZ67" i="16" s="1"/>
  <c r="AX67" i="16" s="1"/>
  <c r="BB55" i="16"/>
  <c r="AZ55" i="16" s="1"/>
  <c r="AX55" i="16" s="1"/>
  <c r="AI63" i="16"/>
  <c r="AH63" i="16" s="1"/>
  <c r="BB58" i="16"/>
  <c r="BA58" i="16"/>
  <c r="AJ79" i="16"/>
  <c r="AH79" i="16" s="1"/>
  <c r="AK79" i="16"/>
  <c r="AI27" i="16"/>
  <c r="AH27" i="16" s="1"/>
  <c r="AK27" i="16"/>
  <c r="AJ27" i="16"/>
  <c r="AJ62" i="16"/>
  <c r="AI62" i="16"/>
  <c r="AI91" i="16"/>
  <c r="AJ91" i="16"/>
  <c r="AK91" i="16"/>
  <c r="BB71" i="18"/>
  <c r="BA71" i="18"/>
  <c r="AK63" i="16"/>
  <c r="BB23" i="16"/>
  <c r="BA23" i="16"/>
  <c r="AK31" i="16"/>
  <c r="AI31" i="16"/>
  <c r="AJ31" i="16"/>
  <c r="BA127" i="16"/>
  <c r="BB127" i="16"/>
  <c r="AI50" i="16"/>
  <c r="AH50" i="16" s="1"/>
  <c r="AK50" i="16"/>
  <c r="AJ75" i="16"/>
  <c r="AH75" i="16" s="1"/>
  <c r="AK75" i="16"/>
  <c r="AJ90" i="16"/>
  <c r="AH90" i="16" s="1"/>
  <c r="AK90" i="16"/>
  <c r="BB38" i="16"/>
  <c r="BA38" i="16"/>
  <c r="AI38" i="18"/>
  <c r="AJ38" i="18"/>
  <c r="AK38" i="18"/>
  <c r="BB12" i="16"/>
  <c r="BA12" i="16"/>
  <c r="AK42" i="18"/>
  <c r="AJ42" i="18"/>
  <c r="AI42" i="18"/>
  <c r="AI88" i="16"/>
  <c r="AJ88" i="16"/>
  <c r="AK88" i="16"/>
  <c r="BB32" i="16"/>
  <c r="BA32" i="16"/>
  <c r="AK93" i="16"/>
  <c r="AI93" i="16"/>
  <c r="AH93" i="16" s="1"/>
  <c r="AK43" i="16"/>
  <c r="AJ43" i="16"/>
  <c r="AI43" i="16"/>
  <c r="BB124" i="16"/>
  <c r="BA124" i="16"/>
  <c r="AH92" i="16"/>
  <c r="BB31" i="16"/>
  <c r="AZ31" i="16" s="1"/>
  <c r="AX31" i="16" s="1"/>
  <c r="BB35" i="16"/>
  <c r="BA35" i="16"/>
  <c r="BB70" i="16"/>
  <c r="BA70" i="16"/>
  <c r="BA9" i="16"/>
  <c r="BB9" i="16"/>
  <c r="AJ26" i="16"/>
  <c r="AI26" i="16"/>
  <c r="AJ66" i="16"/>
  <c r="AH66" i="16" s="1"/>
  <c r="AK66" i="16"/>
  <c r="BB59" i="16"/>
  <c r="BA59" i="16"/>
  <c r="AJ51" i="16"/>
  <c r="AK51" i="16"/>
  <c r="AI51" i="16"/>
  <c r="AI87" i="16"/>
  <c r="AH87" i="16" s="1"/>
  <c r="AK87" i="16"/>
  <c r="BB41" i="16"/>
  <c r="BA41" i="16"/>
  <c r="AJ80" i="18"/>
  <c r="AI80" i="18"/>
  <c r="AK80" i="18"/>
  <c r="AZ34" i="16"/>
  <c r="AX34" i="16" s="1"/>
  <c r="BA17" i="16"/>
  <c r="BB17" i="16"/>
  <c r="AJ34" i="16"/>
  <c r="AK34" i="16"/>
  <c r="AI34" i="16"/>
  <c r="AK99" i="16"/>
  <c r="AJ99" i="16"/>
  <c r="AI99" i="16"/>
  <c r="BB19" i="16"/>
  <c r="BA19" i="16"/>
  <c r="AJ59" i="16"/>
  <c r="AH59" i="16" s="1"/>
  <c r="AK59" i="16"/>
  <c r="AZ126" i="16"/>
  <c r="AX126" i="16" s="1"/>
  <c r="AJ43" i="18"/>
  <c r="AI43" i="18"/>
  <c r="AK43" i="18"/>
  <c r="BA3" i="16"/>
  <c r="BB3" i="16"/>
  <c r="BA11" i="18"/>
  <c r="BB11" i="18"/>
  <c r="AK98" i="18"/>
  <c r="AI36" i="18"/>
  <c r="AK36" i="18"/>
  <c r="AJ36" i="18"/>
  <c r="AJ93" i="18"/>
  <c r="AK93" i="18"/>
  <c r="AI93" i="18"/>
  <c r="BA35" i="18"/>
  <c r="BB35" i="18"/>
  <c r="AI94" i="18"/>
  <c r="AH94" i="18" s="1"/>
  <c r="AK94" i="18"/>
  <c r="AS78" i="16"/>
  <c r="AR78" i="16" s="1"/>
  <c r="AQ78" i="16" s="1"/>
  <c r="AP78" i="16" s="1"/>
  <c r="AO78" i="16" s="1"/>
  <c r="AN78" i="16" s="1"/>
  <c r="AM78" i="16" s="1"/>
  <c r="AL78" i="16" s="1"/>
  <c r="AS60" i="16"/>
  <c r="AR60" i="16" s="1"/>
  <c r="AQ60" i="16" s="1"/>
  <c r="AP60" i="16" s="1"/>
  <c r="AO60" i="16" s="1"/>
  <c r="AN60" i="16" s="1"/>
  <c r="AM60" i="16" s="1"/>
  <c r="AL60" i="16" s="1"/>
  <c r="AS44" i="16"/>
  <c r="AR44" i="16" s="1"/>
  <c r="AQ44" i="16" s="1"/>
  <c r="AP44" i="16" s="1"/>
  <c r="AO44" i="16" s="1"/>
  <c r="AN44" i="16" s="1"/>
  <c r="AM44" i="16" s="1"/>
  <c r="AL44" i="16" s="1"/>
  <c r="BI28" i="16"/>
  <c r="BH28" i="16" s="1"/>
  <c r="BG28" i="16" s="1"/>
  <c r="BF28" i="16" s="1"/>
  <c r="BE28" i="16" s="1"/>
  <c r="BD28" i="16" s="1"/>
  <c r="BC28" i="16" s="1"/>
  <c r="BI13" i="16"/>
  <c r="BH13" i="16" s="1"/>
  <c r="BG13" i="16" s="1"/>
  <c r="AK30" i="16"/>
  <c r="AI30" i="16"/>
  <c r="AH30" i="16" s="1"/>
  <c r="AK52" i="18"/>
  <c r="AI52" i="18"/>
  <c r="AJ52" i="18"/>
  <c r="BA28" i="18"/>
  <c r="BB28" i="18"/>
  <c r="AJ41" i="18"/>
  <c r="AK41" i="18"/>
  <c r="AI41" i="18"/>
  <c r="BB27" i="18"/>
  <c r="BA27" i="18"/>
  <c r="AI51" i="18"/>
  <c r="AJ51" i="18"/>
  <c r="AK51" i="18"/>
  <c r="AJ27" i="18"/>
  <c r="AI27" i="18"/>
  <c r="AK27" i="18"/>
  <c r="R124" i="10"/>
  <c r="T124" i="10" s="1"/>
  <c r="U124" i="10"/>
  <c r="AC124" i="10"/>
  <c r="BA19" i="18"/>
  <c r="BB19" i="18"/>
  <c r="AJ23" i="18"/>
  <c r="AI23" i="18"/>
  <c r="AK23" i="18"/>
  <c r="AK53" i="18"/>
  <c r="AJ53" i="18"/>
  <c r="AI53" i="18"/>
  <c r="AJ39" i="18"/>
  <c r="AI39" i="18"/>
  <c r="AK39" i="18"/>
  <c r="BA12" i="18"/>
  <c r="BB12" i="18"/>
  <c r="BB33" i="18"/>
  <c r="BA33" i="18"/>
  <c r="AZ33" i="18" s="1"/>
  <c r="AX33" i="18" s="1"/>
  <c r="AK77" i="18"/>
  <c r="AI77" i="18"/>
  <c r="AJ77" i="18"/>
  <c r="AI31" i="18"/>
  <c r="AJ31" i="18"/>
  <c r="AK31" i="18"/>
  <c r="AK92" i="16"/>
  <c r="AK96" i="18"/>
  <c r="AI96" i="18"/>
  <c r="AJ96" i="18"/>
  <c r="AJ60" i="18"/>
  <c r="AH60" i="18" s="1"/>
  <c r="AK60" i="18"/>
  <c r="BA34" i="18"/>
  <c r="BB34" i="18"/>
  <c r="AK22" i="16"/>
  <c r="AI22" i="16"/>
  <c r="AJ22" i="16"/>
  <c r="BF13" i="16"/>
  <c r="BE13" i="16" s="1"/>
  <c r="BD13" i="16" s="1"/>
  <c r="BC13" i="16" s="1"/>
  <c r="BK36" i="16"/>
  <c r="BJ36" i="16" s="1"/>
  <c r="BI36" i="16" s="1"/>
  <c r="BH36" i="16" s="1"/>
  <c r="BG36" i="16" s="1"/>
  <c r="BF36" i="16" s="1"/>
  <c r="BE36" i="16" s="1"/>
  <c r="BD36" i="16" s="1"/>
  <c r="BC36" i="16" s="1"/>
  <c r="BI44" i="16"/>
  <c r="BH44" i="16" s="1"/>
  <c r="BG44" i="16" s="1"/>
  <c r="BF44" i="16" s="1"/>
  <c r="BE44" i="16" s="1"/>
  <c r="BD44" i="16" s="1"/>
  <c r="BC44" i="16" s="1"/>
  <c r="BI52" i="16"/>
  <c r="BH52" i="16" s="1"/>
  <c r="BG52" i="16" s="1"/>
  <c r="BF52" i="16" s="1"/>
  <c r="BE52" i="16" s="1"/>
  <c r="BD52" i="16" s="1"/>
  <c r="BC52" i="16" s="1"/>
  <c r="AT52" i="16"/>
  <c r="AS52" i="16" s="1"/>
  <c r="AR52" i="16" s="1"/>
  <c r="AQ52" i="16" s="1"/>
  <c r="AP52" i="16" s="1"/>
  <c r="AO52" i="16" s="1"/>
  <c r="AN52" i="16" s="1"/>
  <c r="AM52" i="16" s="1"/>
  <c r="AL52" i="16" s="1"/>
  <c r="AT68" i="16"/>
  <c r="AS68" i="16" s="1"/>
  <c r="AR68" i="16" s="1"/>
  <c r="AQ68" i="16" s="1"/>
  <c r="AP68" i="16" s="1"/>
  <c r="AO68" i="16" s="1"/>
  <c r="AN68" i="16" s="1"/>
  <c r="AM68" i="16" s="1"/>
  <c r="AL68" i="16" s="1"/>
  <c r="AK63" i="18"/>
  <c r="AJ63" i="18"/>
  <c r="AI63" i="18"/>
  <c r="BA4" i="18"/>
  <c r="BB4" i="18"/>
  <c r="BI11" i="16"/>
  <c r="BH11" i="16" s="1"/>
  <c r="BG11" i="16" s="1"/>
  <c r="BF11" i="16" s="1"/>
  <c r="BE11" i="16" s="1"/>
  <c r="BD11" i="16" s="1"/>
  <c r="BC11" i="16" s="1"/>
  <c r="BK60" i="16"/>
  <c r="BJ60" i="16" s="1"/>
  <c r="BI60" i="16" s="1"/>
  <c r="BH60" i="16" s="1"/>
  <c r="BG60" i="16" s="1"/>
  <c r="BF60" i="16" s="1"/>
  <c r="BE60" i="16" s="1"/>
  <c r="BD60" i="16" s="1"/>
  <c r="BC60" i="16" s="1"/>
  <c r="AI28" i="18"/>
  <c r="AJ28" i="18"/>
  <c r="BA25" i="18"/>
  <c r="BB25" i="18"/>
  <c r="BK68" i="16"/>
  <c r="BJ68" i="16" s="1"/>
  <c r="BI68" i="16" s="1"/>
  <c r="BH68" i="16" s="1"/>
  <c r="BG68" i="16" s="1"/>
  <c r="BF68" i="16" s="1"/>
  <c r="BE68" i="16" s="1"/>
  <c r="BD68" i="16" s="1"/>
  <c r="BC68" i="16" s="1"/>
  <c r="AS28" i="16"/>
  <c r="AR28" i="16" s="1"/>
  <c r="AQ28" i="16" s="1"/>
  <c r="AP28" i="16" s="1"/>
  <c r="AO28" i="16" s="1"/>
  <c r="AN28" i="16" s="1"/>
  <c r="AM28" i="16" s="1"/>
  <c r="AL28" i="16" s="1"/>
  <c r="AJ21" i="18"/>
  <c r="AH21" i="18" s="1"/>
  <c r="AK21" i="18"/>
  <c r="AI34" i="18"/>
  <c r="AK34" i="18"/>
  <c r="AJ34" i="18"/>
  <c r="BA18" i="18"/>
  <c r="BB18" i="18"/>
  <c r="BJ20" i="16"/>
  <c r="BI20" i="16" s="1"/>
  <c r="BH20" i="16" s="1"/>
  <c r="BG20" i="16" s="1"/>
  <c r="BF20" i="16" s="1"/>
  <c r="BE20" i="16" s="1"/>
  <c r="BD20" i="16" s="1"/>
  <c r="BC20" i="16" s="1"/>
  <c r="AS76" i="16"/>
  <c r="AR76" i="16" s="1"/>
  <c r="AQ76" i="16" s="1"/>
  <c r="AP76" i="16" s="1"/>
  <c r="AO76" i="16" s="1"/>
  <c r="AN76" i="16" s="1"/>
  <c r="AM76" i="16" s="1"/>
  <c r="AL76" i="16" s="1"/>
  <c r="BA43" i="18"/>
  <c r="BB43" i="18"/>
  <c r="AT36" i="16"/>
  <c r="AS36" i="16" s="1"/>
  <c r="AR36" i="16" s="1"/>
  <c r="AQ36" i="16" s="1"/>
  <c r="AP36" i="16" s="1"/>
  <c r="AO36" i="16" s="1"/>
  <c r="AN36" i="16" s="1"/>
  <c r="AM36" i="16" s="1"/>
  <c r="AL36" i="16" s="1"/>
  <c r="BB6" i="18"/>
  <c r="AZ6" i="18" s="1"/>
  <c r="AX6" i="18" s="1"/>
  <c r="BB41" i="18"/>
  <c r="AZ41" i="18" s="1"/>
  <c r="AX41" i="18" s="1"/>
  <c r="BB32" i="18"/>
  <c r="BA32" i="18"/>
  <c r="R171" i="10"/>
  <c r="T171" i="10" s="1"/>
  <c r="AC171" i="10"/>
  <c r="BB36" i="18"/>
  <c r="BA36" i="18"/>
  <c r="BB14" i="18"/>
  <c r="BA14" i="18"/>
  <c r="AI25" i="18"/>
  <c r="AK25" i="18"/>
  <c r="AJ25" i="18"/>
  <c r="AK37" i="18"/>
  <c r="AJ37" i="18"/>
  <c r="AI37" i="18"/>
  <c r="AT89" i="16"/>
  <c r="AS89" i="16" s="1"/>
  <c r="AR89" i="16" s="1"/>
  <c r="AQ89" i="16" s="1"/>
  <c r="AP89" i="16" s="1"/>
  <c r="AO89" i="16" s="1"/>
  <c r="AN89" i="16" s="1"/>
  <c r="AM89" i="16" s="1"/>
  <c r="AL89" i="16" s="1"/>
  <c r="AT83" i="16"/>
  <c r="AS83" i="16" s="1"/>
  <c r="AR83" i="16" s="1"/>
  <c r="AQ83" i="16" s="1"/>
  <c r="AP83" i="16" s="1"/>
  <c r="AO83" i="16" s="1"/>
  <c r="AN83" i="16" s="1"/>
  <c r="AM83" i="16" s="1"/>
  <c r="AL83" i="16" s="1"/>
  <c r="AT95" i="16"/>
  <c r="AS95" i="16" s="1"/>
  <c r="AR95" i="16" s="1"/>
  <c r="AQ95" i="16" s="1"/>
  <c r="AP95" i="16" s="1"/>
  <c r="AO95" i="16" s="1"/>
  <c r="AN95" i="16" s="1"/>
  <c r="AM95" i="16" s="1"/>
  <c r="AL95" i="16" s="1"/>
  <c r="AK24" i="18"/>
  <c r="AJ24" i="18"/>
  <c r="AH24" i="18" s="1"/>
  <c r="AJ66" i="18"/>
  <c r="AK66" i="18"/>
  <c r="AI66" i="18"/>
  <c r="BB39" i="18"/>
  <c r="BA39" i="18"/>
  <c r="R162" i="1"/>
  <c r="T162" i="1" s="1"/>
  <c r="U162" i="1"/>
  <c r="AK95" i="18"/>
  <c r="AJ95" i="18"/>
  <c r="AH95" i="18" s="1"/>
  <c r="AJ87" i="18"/>
  <c r="AI87" i="18"/>
  <c r="AH30" i="18"/>
  <c r="AI86" i="18"/>
  <c r="AJ86" i="18"/>
  <c r="AK22" i="18"/>
  <c r="AJ22" i="18"/>
  <c r="AH22" i="18" s="1"/>
  <c r="AJ65" i="18"/>
  <c r="AH65" i="18" s="1"/>
  <c r="AK65" i="18"/>
  <c r="U169" i="10"/>
  <c r="R169" i="10"/>
  <c r="T169" i="10" s="1"/>
  <c r="AC169" i="10"/>
  <c r="AK85" i="18"/>
  <c r="AJ85" i="18"/>
  <c r="AH85" i="18" s="1"/>
  <c r="BA40" i="18"/>
  <c r="BB40" i="18"/>
  <c r="BA17" i="18"/>
  <c r="BB17" i="18"/>
  <c r="AJ78" i="18"/>
  <c r="AH78" i="18" s="1"/>
  <c r="AK78" i="18"/>
  <c r="AI54" i="18"/>
  <c r="AH54" i="18" s="1"/>
  <c r="AK54" i="18"/>
  <c r="AI67" i="18"/>
  <c r="AH67" i="18" s="1"/>
  <c r="AK67" i="18"/>
  <c r="U67" i="10"/>
  <c r="R67" i="10"/>
  <c r="T67" i="10" s="1"/>
  <c r="AZ38" i="18"/>
  <c r="AX38" i="18" s="1"/>
  <c r="AQ94" i="16"/>
  <c r="AP94" i="16" s="1"/>
  <c r="AO94" i="16" s="1"/>
  <c r="AN94" i="16" s="1"/>
  <c r="AM94" i="16" s="1"/>
  <c r="AL94" i="16" s="1"/>
  <c r="AT86" i="16"/>
  <c r="AS86" i="16" s="1"/>
  <c r="AR86" i="16" s="1"/>
  <c r="AQ86" i="16" s="1"/>
  <c r="AP86" i="16" s="1"/>
  <c r="AO86" i="16" s="1"/>
  <c r="AN86" i="16" s="1"/>
  <c r="AM86" i="16" s="1"/>
  <c r="AL86" i="16" s="1"/>
  <c r="BH122" i="16"/>
  <c r="BG122" i="16" s="1"/>
  <c r="BF122" i="16" s="1"/>
  <c r="BE122" i="16" s="1"/>
  <c r="BD122" i="16" s="1"/>
  <c r="BC122" i="16" s="1"/>
  <c r="AQ84" i="16"/>
  <c r="AP84" i="16" s="1"/>
  <c r="AO84" i="16" s="1"/>
  <c r="AN84" i="16" s="1"/>
  <c r="AM84" i="16" s="1"/>
  <c r="AL84" i="16" s="1"/>
  <c r="AS69" i="16"/>
  <c r="AR69" i="16" s="1"/>
  <c r="AQ69" i="16" s="1"/>
  <c r="AP69" i="16" s="1"/>
  <c r="AO69" i="16" s="1"/>
  <c r="AN69" i="16" s="1"/>
  <c r="AM69" i="16" s="1"/>
  <c r="AL69" i="16" s="1"/>
  <c r="AS61" i="16"/>
  <c r="AR61" i="16" s="1"/>
  <c r="AQ61" i="16" s="1"/>
  <c r="AP61" i="16" s="1"/>
  <c r="AO61" i="16" s="1"/>
  <c r="AN61" i="16" s="1"/>
  <c r="AM61" i="16" s="1"/>
  <c r="AL61" i="16" s="1"/>
  <c r="AT53" i="16"/>
  <c r="AS53" i="16" s="1"/>
  <c r="AR53" i="16" s="1"/>
  <c r="AQ53" i="16" s="1"/>
  <c r="AP53" i="16" s="1"/>
  <c r="AO53" i="16" s="1"/>
  <c r="AN53" i="16" s="1"/>
  <c r="AM53" i="16" s="1"/>
  <c r="AL53" i="16" s="1"/>
  <c r="AT45" i="16"/>
  <c r="AS45" i="16" s="1"/>
  <c r="AR45" i="16" s="1"/>
  <c r="AQ45" i="16" s="1"/>
  <c r="AP45" i="16" s="1"/>
  <c r="AO45" i="16" s="1"/>
  <c r="AN45" i="16" s="1"/>
  <c r="AM45" i="16" s="1"/>
  <c r="AL45" i="16" s="1"/>
  <c r="AP37" i="16"/>
  <c r="AO37" i="16" s="1"/>
  <c r="AN37" i="16" s="1"/>
  <c r="AM37" i="16" s="1"/>
  <c r="AL37" i="16" s="1"/>
  <c r="AR29" i="16"/>
  <c r="AQ29" i="16" s="1"/>
  <c r="AP29" i="16" s="1"/>
  <c r="AO29" i="16" s="1"/>
  <c r="AN29" i="16" s="1"/>
  <c r="AM29" i="16" s="1"/>
  <c r="AL29" i="16" s="1"/>
  <c r="BH69" i="16"/>
  <c r="BG69" i="16" s="1"/>
  <c r="BF69" i="16" s="1"/>
  <c r="BE69" i="16" s="1"/>
  <c r="BD69" i="16" s="1"/>
  <c r="BC69" i="16" s="1"/>
  <c r="BH61" i="16"/>
  <c r="BG61" i="16" s="1"/>
  <c r="BF61" i="16" s="1"/>
  <c r="BE61" i="16" s="1"/>
  <c r="BD61" i="16" s="1"/>
  <c r="BC61" i="16" s="1"/>
  <c r="BJ53" i="16"/>
  <c r="BI53" i="16" s="1"/>
  <c r="BH53" i="16" s="1"/>
  <c r="BG53" i="16" s="1"/>
  <c r="BF53" i="16" s="1"/>
  <c r="BE53" i="16" s="1"/>
  <c r="BD53" i="16" s="1"/>
  <c r="BC53" i="16" s="1"/>
  <c r="BJ45" i="16"/>
  <c r="BI45" i="16" s="1"/>
  <c r="BH45" i="16" s="1"/>
  <c r="BG45" i="16" s="1"/>
  <c r="BF45" i="16" s="1"/>
  <c r="BE45" i="16" s="1"/>
  <c r="BD45" i="16" s="1"/>
  <c r="BC45" i="16" s="1"/>
  <c r="BK37" i="16"/>
  <c r="BJ37" i="16" s="1"/>
  <c r="BI37" i="16" s="1"/>
  <c r="BH37" i="16" s="1"/>
  <c r="BG37" i="16" s="1"/>
  <c r="BF37" i="16" s="1"/>
  <c r="BE37" i="16" s="1"/>
  <c r="BD37" i="16" s="1"/>
  <c r="BC37" i="16" s="1"/>
  <c r="BJ29" i="16"/>
  <c r="BI29" i="16" s="1"/>
  <c r="BH29" i="16" s="1"/>
  <c r="BG29" i="16" s="1"/>
  <c r="BF29" i="16" s="1"/>
  <c r="BE29" i="16" s="1"/>
  <c r="BD29" i="16" s="1"/>
  <c r="BC29" i="16" s="1"/>
  <c r="BI21" i="16"/>
  <c r="BH21" i="16" s="1"/>
  <c r="BG21" i="16" s="1"/>
  <c r="BF21" i="16" s="1"/>
  <c r="BE21" i="16" s="1"/>
  <c r="BD21" i="16" s="1"/>
  <c r="BC21" i="16" s="1"/>
  <c r="AP82" i="16"/>
  <c r="AO82" i="16" s="1"/>
  <c r="AN82" i="16" s="1"/>
  <c r="AM82" i="16" s="1"/>
  <c r="AL82" i="16" s="1"/>
  <c r="BJ15" i="16"/>
  <c r="BI15" i="16" s="1"/>
  <c r="BH15" i="16" s="1"/>
  <c r="BG15" i="16" s="1"/>
  <c r="BF15" i="16" s="1"/>
  <c r="BE15" i="16" s="1"/>
  <c r="BD15" i="16" s="1"/>
  <c r="BC15" i="16" s="1"/>
  <c r="R68" i="1"/>
  <c r="U68" i="1"/>
  <c r="R125" i="10"/>
  <c r="T125" i="10" s="1"/>
  <c r="U125" i="10"/>
  <c r="AC125" i="10"/>
  <c r="AI64" i="18"/>
  <c r="AK64" i="18"/>
  <c r="AJ64" i="18"/>
  <c r="U113" i="13"/>
  <c r="R155" i="13"/>
  <c r="T155" i="13" s="1"/>
  <c r="AC155" i="13"/>
  <c r="U155" i="13"/>
  <c r="BA69" i="18"/>
  <c r="BB69" i="18"/>
  <c r="U179" i="13"/>
  <c r="R57" i="1"/>
  <c r="U57" i="1"/>
  <c r="U92" i="13"/>
  <c r="AC92" i="13"/>
  <c r="R112" i="13"/>
  <c r="T112" i="13" s="1"/>
  <c r="AC112" i="13"/>
  <c r="AI68" i="18"/>
  <c r="AJ68" i="18"/>
  <c r="H57" i="5"/>
  <c r="G57" i="5"/>
  <c r="R199" i="10"/>
  <c r="T199" i="10" s="1"/>
  <c r="AC199" i="10"/>
  <c r="R147" i="1"/>
  <c r="T147" i="1" s="1"/>
  <c r="U147" i="1"/>
  <c r="AI91" i="18"/>
  <c r="AJ91" i="18"/>
  <c r="R99" i="1"/>
  <c r="T99" i="1" s="1"/>
  <c r="U99" i="1"/>
  <c r="R143" i="13"/>
  <c r="T143" i="13" s="1"/>
  <c r="R119" i="13"/>
  <c r="T119" i="13" s="1"/>
  <c r="U119" i="13"/>
  <c r="AJ55" i="18"/>
  <c r="AI55" i="18"/>
  <c r="AT35" i="18"/>
  <c r="AS35" i="18" s="1"/>
  <c r="AR35" i="18" s="1"/>
  <c r="AQ35" i="18" s="1"/>
  <c r="AP35" i="18" s="1"/>
  <c r="AO35" i="18" s="1"/>
  <c r="AN35" i="18" s="1"/>
  <c r="AM35" i="18" s="1"/>
  <c r="AL35" i="18" s="1"/>
  <c r="R173" i="10"/>
  <c r="T173" i="10" s="1"/>
  <c r="R100" i="1"/>
  <c r="T100" i="1" s="1"/>
  <c r="U100" i="1"/>
  <c r="R33" i="13"/>
  <c r="T33" i="13" s="1"/>
  <c r="U33" i="13"/>
  <c r="R48" i="1"/>
  <c r="U48" i="1"/>
  <c r="AC160" i="13"/>
  <c r="U160" i="13"/>
  <c r="AI48" i="18"/>
  <c r="AH48" i="18" s="1"/>
  <c r="AK48" i="18"/>
  <c r="P21" i="10"/>
  <c r="P30" i="10"/>
  <c r="P32" i="10"/>
  <c r="P33" i="10"/>
  <c r="P28" i="10"/>
  <c r="P54" i="10"/>
  <c r="P59" i="10"/>
  <c r="P85" i="10"/>
  <c r="P82" i="10"/>
  <c r="P77" i="10"/>
  <c r="P34" i="10"/>
  <c r="P43" i="10"/>
  <c r="P35" i="10"/>
  <c r="P27" i="10"/>
  <c r="P57" i="10"/>
  <c r="P92" i="10"/>
  <c r="P86" i="10"/>
  <c r="P76" i="10"/>
  <c r="P98" i="10"/>
  <c r="R123" i="1"/>
  <c r="T123" i="1" s="1"/>
  <c r="U123" i="1"/>
  <c r="U164" i="1"/>
  <c r="R164" i="1"/>
  <c r="T164" i="1" s="1"/>
  <c r="AI74" i="18"/>
  <c r="AH74" i="18" s="1"/>
  <c r="AK74" i="18"/>
  <c r="U71" i="10"/>
  <c r="BK63" i="18"/>
  <c r="BJ63" i="18" s="1"/>
  <c r="BI63" i="18" s="1"/>
  <c r="BH63" i="18" s="1"/>
  <c r="BG63" i="18" s="1"/>
  <c r="BF63" i="18" s="1"/>
  <c r="BE63" i="18" s="1"/>
  <c r="BD63" i="18" s="1"/>
  <c r="BC63" i="18" s="1"/>
  <c r="BK62" i="18"/>
  <c r="BJ62" i="18" s="1"/>
  <c r="BI62" i="18" s="1"/>
  <c r="BH62" i="18" s="1"/>
  <c r="BG62" i="18" s="1"/>
  <c r="BF62" i="18" s="1"/>
  <c r="BE62" i="18" s="1"/>
  <c r="BD62" i="18" s="1"/>
  <c r="BC62" i="18" s="1"/>
  <c r="BK54" i="18"/>
  <c r="BJ54" i="18" s="1"/>
  <c r="BI54" i="18" s="1"/>
  <c r="BH54" i="18" s="1"/>
  <c r="BG54" i="18" s="1"/>
  <c r="BF54" i="18" s="1"/>
  <c r="BE54" i="18" s="1"/>
  <c r="BD54" i="18" s="1"/>
  <c r="BC54" i="18" s="1"/>
  <c r="AC55" i="10"/>
  <c r="R148" i="1"/>
  <c r="T148" i="1" s="1"/>
  <c r="U148" i="1"/>
  <c r="F28" i="8"/>
  <c r="H28" i="8"/>
  <c r="I28" i="8"/>
  <c r="J28" i="8"/>
  <c r="K28" i="8"/>
  <c r="L28" i="8"/>
  <c r="AC24" i="13"/>
  <c r="R24" i="13"/>
  <c r="T24" i="13" s="1"/>
  <c r="AJ70" i="18"/>
  <c r="AH70" i="18" s="1"/>
  <c r="AK70" i="18"/>
  <c r="F33" i="8"/>
  <c r="J33" i="8"/>
  <c r="L33" i="8"/>
  <c r="H33" i="8"/>
  <c r="I33" i="8"/>
  <c r="K33" i="8"/>
  <c r="F80" i="5"/>
  <c r="H80" i="5" s="1"/>
  <c r="I80" i="5"/>
  <c r="J80" i="5" s="1"/>
  <c r="BJ60" i="18"/>
  <c r="BI60" i="18" s="1"/>
  <c r="BH60" i="18" s="1"/>
  <c r="BG60" i="18" s="1"/>
  <c r="BF60" i="18" s="1"/>
  <c r="BE60" i="18" s="1"/>
  <c r="BD60" i="18" s="1"/>
  <c r="BC60" i="18" s="1"/>
  <c r="BK58" i="18"/>
  <c r="BJ58" i="18" s="1"/>
  <c r="BI58" i="18" s="1"/>
  <c r="BH58" i="18" s="1"/>
  <c r="BG58" i="18" s="1"/>
  <c r="BF58" i="18" s="1"/>
  <c r="BE58" i="18" s="1"/>
  <c r="BD58" i="18" s="1"/>
  <c r="BC58" i="18" s="1"/>
  <c r="J68" i="8"/>
  <c r="I68" i="8"/>
  <c r="K68" i="8"/>
  <c r="F68" i="8"/>
  <c r="L68" i="8"/>
  <c r="H68" i="8"/>
  <c r="F46" i="8"/>
  <c r="J46" i="8"/>
  <c r="H46" i="8"/>
  <c r="K46" i="8"/>
  <c r="L46" i="8"/>
  <c r="I46" i="8"/>
  <c r="AC42" i="13"/>
  <c r="U42" i="13"/>
  <c r="R42" i="13"/>
  <c r="T42" i="13" s="1"/>
  <c r="U151" i="13"/>
  <c r="AC151" i="13"/>
  <c r="D13" i="8"/>
  <c r="H13" i="8"/>
  <c r="C13" i="8"/>
  <c r="B15" i="8"/>
  <c r="M13" i="8"/>
  <c r="J13" i="8"/>
  <c r="K13" i="8"/>
  <c r="L13" i="8"/>
  <c r="E13" i="8"/>
  <c r="F13" i="8"/>
  <c r="Q13" i="8"/>
  <c r="N13" i="8"/>
  <c r="O13" i="8"/>
  <c r="I13" i="8"/>
  <c r="G13" i="8"/>
  <c r="J71" i="8"/>
  <c r="H71" i="8"/>
  <c r="I71" i="8"/>
  <c r="K71" i="8"/>
  <c r="H58" i="8"/>
  <c r="F58" i="8"/>
  <c r="K58" i="8"/>
  <c r="L58" i="8"/>
  <c r="I39" i="8"/>
  <c r="F39" i="8"/>
  <c r="L39" i="8"/>
  <c r="K39" i="8"/>
  <c r="F32" i="3"/>
  <c r="K32" i="3"/>
  <c r="L32" i="3"/>
  <c r="F83" i="5"/>
  <c r="I83" i="5"/>
  <c r="J83" i="5" s="1"/>
  <c r="F32" i="15"/>
  <c r="I32" i="15"/>
  <c r="J32" i="15"/>
  <c r="H32" i="15"/>
  <c r="L32" i="15"/>
  <c r="F26" i="15"/>
  <c r="I26" i="15"/>
  <c r="K26" i="15"/>
  <c r="J26" i="15"/>
  <c r="H26" i="15"/>
  <c r="B15" i="11"/>
  <c r="N13" i="11"/>
  <c r="Q13" i="11"/>
  <c r="C13" i="11"/>
  <c r="F13" i="11"/>
  <c r="I13" i="11"/>
  <c r="O13" i="11"/>
  <c r="H13" i="11"/>
  <c r="P13" i="11"/>
  <c r="G13" i="11"/>
  <c r="L13" i="11"/>
  <c r="M13" i="11"/>
  <c r="BJ128" i="18"/>
  <c r="BI128" i="18" s="1"/>
  <c r="BH128" i="18" s="1"/>
  <c r="BG128" i="18" s="1"/>
  <c r="BF128" i="18" s="1"/>
  <c r="BE128" i="18" s="1"/>
  <c r="BD128" i="18" s="1"/>
  <c r="BC128" i="18" s="1"/>
  <c r="AT50" i="18"/>
  <c r="AS50" i="18" s="1"/>
  <c r="AR50" i="18" s="1"/>
  <c r="AQ50" i="18" s="1"/>
  <c r="AP50" i="18" s="1"/>
  <c r="AO50" i="18" s="1"/>
  <c r="AN50" i="18" s="1"/>
  <c r="AM50" i="18" s="1"/>
  <c r="AL50" i="18" s="1"/>
  <c r="BF13" i="18"/>
  <c r="BE13" i="18" s="1"/>
  <c r="BD13" i="18" s="1"/>
  <c r="BC13" i="18" s="1"/>
  <c r="I74" i="8"/>
  <c r="J74" i="8"/>
  <c r="K74" i="8"/>
  <c r="L74" i="8"/>
  <c r="F74" i="8"/>
  <c r="J36" i="8"/>
  <c r="I36" i="8"/>
  <c r="F36" i="8"/>
  <c r="H36" i="8"/>
  <c r="K36" i="8"/>
  <c r="I23" i="5"/>
  <c r="J23" i="5" s="1"/>
  <c r="F23" i="5"/>
  <c r="H23" i="5" s="1"/>
  <c r="R40" i="1"/>
  <c r="R56" i="1"/>
  <c r="I35" i="3"/>
  <c r="H35" i="3"/>
  <c r="J35" i="3"/>
  <c r="K35" i="3"/>
  <c r="L35" i="3"/>
  <c r="I13" i="3"/>
  <c r="E13" i="3"/>
  <c r="J13" i="3"/>
  <c r="H13" i="3"/>
  <c r="L13" i="3"/>
  <c r="O13" i="3"/>
  <c r="P13" i="3"/>
  <c r="D13" i="3"/>
  <c r="N13" i="3"/>
  <c r="B15" i="3"/>
  <c r="F13" i="3"/>
  <c r="I61" i="8"/>
  <c r="J61" i="8"/>
  <c r="K61" i="8"/>
  <c r="H61" i="8"/>
  <c r="L61" i="8"/>
  <c r="F38" i="8"/>
  <c r="K38" i="8"/>
  <c r="I38" i="8"/>
  <c r="H38" i="8"/>
  <c r="L38" i="8"/>
  <c r="L26" i="8"/>
  <c r="H26" i="8"/>
  <c r="I26" i="8"/>
  <c r="K26" i="8"/>
  <c r="F26" i="8"/>
  <c r="F48" i="15"/>
  <c r="I48" i="15"/>
  <c r="J48" i="15"/>
  <c r="H48" i="15"/>
  <c r="I26" i="3"/>
  <c r="J26" i="3"/>
  <c r="L26" i="3"/>
  <c r="K26" i="3"/>
  <c r="F26" i="3"/>
  <c r="H26" i="3"/>
  <c r="H78" i="8"/>
  <c r="J78" i="8"/>
  <c r="I78" i="8"/>
  <c r="F78" i="8"/>
  <c r="K78" i="8"/>
  <c r="K72" i="8"/>
  <c r="F72" i="8"/>
  <c r="L72" i="8"/>
  <c r="H72" i="8"/>
  <c r="K66" i="8"/>
  <c r="I66" i="8"/>
  <c r="F66" i="8"/>
  <c r="L66" i="8"/>
  <c r="H66" i="8"/>
  <c r="G84" i="5"/>
  <c r="H84" i="5"/>
  <c r="H44" i="5"/>
  <c r="G44" i="5"/>
  <c r="L75" i="15"/>
  <c r="H75" i="15"/>
  <c r="F75" i="15"/>
  <c r="I31" i="15"/>
  <c r="K31" i="15"/>
  <c r="L31" i="15"/>
  <c r="H31" i="15"/>
  <c r="F21" i="15"/>
  <c r="J21" i="15"/>
  <c r="I21" i="15"/>
  <c r="H21" i="15"/>
  <c r="L21" i="15"/>
  <c r="I24" i="3"/>
  <c r="K24" i="3"/>
  <c r="F81" i="8"/>
  <c r="H81" i="8"/>
  <c r="L81" i="8"/>
  <c r="K81" i="8"/>
  <c r="F76" i="8"/>
  <c r="H76" i="8"/>
  <c r="L56" i="8"/>
  <c r="I56" i="8"/>
  <c r="I73" i="5"/>
  <c r="J73" i="5" s="1"/>
  <c r="F73" i="5"/>
  <c r="H73" i="5" s="1"/>
  <c r="G50" i="5"/>
  <c r="H50" i="5"/>
  <c r="K81" i="15"/>
  <c r="F81" i="15"/>
  <c r="J81" i="15"/>
  <c r="I81" i="15"/>
  <c r="F72" i="15"/>
  <c r="I72" i="15"/>
  <c r="J72" i="15"/>
  <c r="H72" i="15"/>
  <c r="I58" i="15"/>
  <c r="K58" i="15"/>
  <c r="L58" i="15"/>
  <c r="F42" i="15"/>
  <c r="I42" i="15"/>
  <c r="K42" i="15"/>
  <c r="J42" i="15"/>
  <c r="BK61" i="18"/>
  <c r="BJ61" i="18" s="1"/>
  <c r="BI61" i="18" s="1"/>
  <c r="BH61" i="18" s="1"/>
  <c r="BG61" i="18" s="1"/>
  <c r="BF61" i="18" s="1"/>
  <c r="BE61" i="18" s="1"/>
  <c r="BD61" i="18" s="1"/>
  <c r="BC61" i="18" s="1"/>
  <c r="H76" i="5"/>
  <c r="J34" i="3"/>
  <c r="H30" i="3"/>
  <c r="I30" i="3"/>
  <c r="J27" i="3"/>
  <c r="K27" i="3"/>
  <c r="J22" i="3"/>
  <c r="K22" i="3"/>
  <c r="K69" i="8"/>
  <c r="F69" i="8"/>
  <c r="J69" i="8"/>
  <c r="K53" i="8"/>
  <c r="H53" i="8"/>
  <c r="L51" i="8"/>
  <c r="F51" i="8"/>
  <c r="F77" i="5"/>
  <c r="I77" i="5"/>
  <c r="J77" i="5" s="1"/>
  <c r="G24" i="5"/>
  <c r="F80" i="15"/>
  <c r="I80" i="15"/>
  <c r="H80" i="15"/>
  <c r="J80" i="15"/>
  <c r="F76" i="15"/>
  <c r="I76" i="15"/>
  <c r="J74" i="15"/>
  <c r="K74" i="15"/>
  <c r="F74" i="15"/>
  <c r="L74" i="15"/>
  <c r="K66" i="15"/>
  <c r="F66" i="15"/>
  <c r="L66" i="15"/>
  <c r="I47" i="15"/>
  <c r="K47" i="15"/>
  <c r="L47" i="15"/>
  <c r="H47" i="15"/>
  <c r="BK51" i="18"/>
  <c r="BJ51" i="18" s="1"/>
  <c r="BI51" i="18" s="1"/>
  <c r="BH51" i="18" s="1"/>
  <c r="BG51" i="18" s="1"/>
  <c r="BF51" i="18" s="1"/>
  <c r="BE51" i="18" s="1"/>
  <c r="BD51" i="18" s="1"/>
  <c r="BC51" i="18" s="1"/>
  <c r="I34" i="3"/>
  <c r="L28" i="3"/>
  <c r="H28" i="3"/>
  <c r="F28" i="3"/>
  <c r="J28" i="3"/>
  <c r="H25" i="3"/>
  <c r="I25" i="3"/>
  <c r="J25" i="3"/>
  <c r="J84" i="8"/>
  <c r="K37" i="8"/>
  <c r="F37" i="8"/>
  <c r="J37" i="8"/>
  <c r="L34" i="8"/>
  <c r="I29" i="8"/>
  <c r="H29" i="8"/>
  <c r="F81" i="5"/>
  <c r="H81" i="5" s="1"/>
  <c r="F52" i="5"/>
  <c r="H52" i="5" s="1"/>
  <c r="I52" i="5"/>
  <c r="J52" i="5" s="1"/>
  <c r="K71" i="15"/>
  <c r="L71" i="15"/>
  <c r="I57" i="15"/>
  <c r="F57" i="15"/>
  <c r="L57" i="15"/>
  <c r="J57" i="15"/>
  <c r="F37" i="15"/>
  <c r="J37" i="15"/>
  <c r="I37" i="15"/>
  <c r="H37" i="15"/>
  <c r="K23" i="3"/>
  <c r="I23" i="3"/>
  <c r="I82" i="8"/>
  <c r="J82" i="8"/>
  <c r="L82" i="8"/>
  <c r="I77" i="8"/>
  <c r="H77" i="8"/>
  <c r="F65" i="8"/>
  <c r="K65" i="8"/>
  <c r="L65" i="8"/>
  <c r="J62" i="8"/>
  <c r="K62" i="8"/>
  <c r="I57" i="8"/>
  <c r="J57" i="8"/>
  <c r="H57" i="8"/>
  <c r="I54" i="8"/>
  <c r="H54" i="8"/>
  <c r="L47" i="8"/>
  <c r="K45" i="8"/>
  <c r="F45" i="8"/>
  <c r="I45" i="8"/>
  <c r="I25" i="8"/>
  <c r="J25" i="8"/>
  <c r="F82" i="15"/>
  <c r="L82" i="15"/>
  <c r="J82" i="15"/>
  <c r="J58" i="15"/>
  <c r="K43" i="15"/>
  <c r="J81" i="8"/>
  <c r="I76" i="8"/>
  <c r="F70" i="8"/>
  <c r="K70" i="8"/>
  <c r="J56" i="8"/>
  <c r="J53" i="8"/>
  <c r="I47" i="8"/>
  <c r="H30" i="8"/>
  <c r="J30" i="8"/>
  <c r="I30" i="8"/>
  <c r="J24" i="8"/>
  <c r="H70" i="5"/>
  <c r="G70" i="5"/>
  <c r="H79" i="15"/>
  <c r="K79" i="15"/>
  <c r="F61" i="15"/>
  <c r="H61" i="15"/>
  <c r="F56" i="15"/>
  <c r="I56" i="15"/>
  <c r="H56" i="15"/>
  <c r="J56" i="15"/>
  <c r="BK57" i="18"/>
  <c r="BJ57" i="18" s="1"/>
  <c r="BI57" i="18" s="1"/>
  <c r="BH57" i="18" s="1"/>
  <c r="BG57" i="18" s="1"/>
  <c r="BF57" i="18" s="1"/>
  <c r="BE57" i="18" s="1"/>
  <c r="BD57" i="18" s="1"/>
  <c r="BC57" i="18" s="1"/>
  <c r="BJ48" i="18"/>
  <c r="BI48" i="18" s="1"/>
  <c r="BH48" i="18" s="1"/>
  <c r="BG48" i="18" s="1"/>
  <c r="BF48" i="18" s="1"/>
  <c r="BE48" i="18" s="1"/>
  <c r="BD48" i="18" s="1"/>
  <c r="BC48" i="18" s="1"/>
  <c r="G43" i="5"/>
  <c r="F37" i="5"/>
  <c r="H37" i="5" s="1"/>
  <c r="F27" i="5"/>
  <c r="H27" i="5" s="1"/>
  <c r="I27" i="5"/>
  <c r="J27" i="5" s="1"/>
  <c r="I78" i="15"/>
  <c r="K78" i="15"/>
  <c r="J78" i="15"/>
  <c r="J73" i="15"/>
  <c r="L73" i="15"/>
  <c r="K73" i="15"/>
  <c r="F52" i="15"/>
  <c r="I52" i="15"/>
  <c r="L49" i="15"/>
  <c r="I49" i="15"/>
  <c r="J30" i="15"/>
  <c r="F30" i="15"/>
  <c r="I30" i="15"/>
  <c r="F33" i="3"/>
  <c r="J64" i="8"/>
  <c r="H44" i="8"/>
  <c r="F61" i="5"/>
  <c r="H61" i="5" s="1"/>
  <c r="I58" i="5"/>
  <c r="J58" i="5" s="1"/>
  <c r="F58" i="5"/>
  <c r="G49" i="5"/>
  <c r="H42" i="5"/>
  <c r="G42" i="5"/>
  <c r="BK53" i="18"/>
  <c r="BJ53" i="18" s="1"/>
  <c r="BI53" i="18" s="1"/>
  <c r="BH53" i="18" s="1"/>
  <c r="BG53" i="18" s="1"/>
  <c r="BF53" i="18" s="1"/>
  <c r="BE53" i="18" s="1"/>
  <c r="BD53" i="18" s="1"/>
  <c r="BC53" i="18" s="1"/>
  <c r="I82" i="5"/>
  <c r="J82" i="5" s="1"/>
  <c r="F79" i="5"/>
  <c r="I79" i="5"/>
  <c r="J79" i="5" s="1"/>
  <c r="G71" i="5"/>
  <c r="G63" i="5"/>
  <c r="I62" i="5"/>
  <c r="J62" i="5" s="1"/>
  <c r="F62" i="5"/>
  <c r="H51" i="5"/>
  <c r="G51" i="5"/>
  <c r="I43" i="5"/>
  <c r="J43" i="5" s="1"/>
  <c r="I38" i="5"/>
  <c r="J38" i="5" s="1"/>
  <c r="F38" i="5"/>
  <c r="H38" i="5" s="1"/>
  <c r="H78" i="15"/>
  <c r="I73" i="15"/>
  <c r="K70" i="15"/>
  <c r="J70" i="15"/>
  <c r="J49" i="15"/>
  <c r="J46" i="15"/>
  <c r="F46" i="15"/>
  <c r="I46" i="15"/>
  <c r="L33" i="15"/>
  <c r="I33" i="15"/>
  <c r="K30" i="15"/>
  <c r="G55" i="5"/>
  <c r="I37" i="5"/>
  <c r="J37" i="5" s="1"/>
  <c r="F22" i="5"/>
  <c r="L65" i="15"/>
  <c r="K65" i="15"/>
  <c r="F36" i="15"/>
  <c r="L36" i="15"/>
  <c r="I36" i="15"/>
  <c r="H30" i="15"/>
  <c r="U179" i="1"/>
  <c r="R179" i="1"/>
  <c r="T179" i="1" s="1"/>
  <c r="I55" i="5"/>
  <c r="J55" i="5" s="1"/>
  <c r="I47" i="5"/>
  <c r="J47" i="5" s="1"/>
  <c r="I36" i="5"/>
  <c r="J36" i="5" s="1"/>
  <c r="I21" i="5"/>
  <c r="F64" i="15"/>
  <c r="I60" i="15"/>
  <c r="K55" i="15"/>
  <c r="F54" i="15"/>
  <c r="P182" i="13"/>
  <c r="P185" i="13"/>
  <c r="P188" i="13"/>
  <c r="P189" i="13"/>
  <c r="P190" i="13"/>
  <c r="P201" i="13"/>
  <c r="P40" i="13"/>
  <c r="P83" i="13"/>
  <c r="P89" i="13"/>
  <c r="P110" i="13"/>
  <c r="P132" i="13"/>
  <c r="P133" i="13"/>
  <c r="P200" i="13"/>
  <c r="P195" i="13"/>
  <c r="P38" i="13"/>
  <c r="P47" i="13"/>
  <c r="P61" i="13"/>
  <c r="P66" i="13"/>
  <c r="P85" i="13"/>
  <c r="P140" i="13"/>
  <c r="P141" i="13"/>
  <c r="P144" i="13"/>
  <c r="P172" i="13"/>
  <c r="P181" i="13"/>
  <c r="P184" i="13"/>
  <c r="P203" i="13"/>
  <c r="P41" i="13"/>
  <c r="P59" i="13"/>
  <c r="P68" i="13"/>
  <c r="P116" i="13"/>
  <c r="P124" i="13"/>
  <c r="P125" i="13"/>
  <c r="P187" i="13"/>
  <c r="P192" i="13"/>
  <c r="P194" i="13"/>
  <c r="P199" i="13"/>
  <c r="P54" i="13"/>
  <c r="P69" i="13"/>
  <c r="P126" i="13"/>
  <c r="P142" i="13"/>
  <c r="P164" i="13"/>
  <c r="P173" i="13"/>
  <c r="P193" i="13"/>
  <c r="P45" i="13"/>
  <c r="P70" i="13"/>
  <c r="P91" i="13"/>
  <c r="P108" i="13"/>
  <c r="P117" i="13"/>
  <c r="P134" i="13"/>
  <c r="P183" i="13"/>
  <c r="P198" i="13"/>
  <c r="P196" i="13"/>
  <c r="P34" i="13"/>
  <c r="P43" i="13"/>
  <c r="P71" i="13"/>
  <c r="P81" i="13"/>
  <c r="P95" i="13"/>
  <c r="P118" i="13"/>
  <c r="P150" i="13"/>
  <c r="P156" i="13"/>
  <c r="P165" i="13"/>
  <c r="P39" i="13"/>
  <c r="P49" i="13"/>
  <c r="P72" i="13"/>
  <c r="P77" i="13"/>
  <c r="P157" i="13"/>
  <c r="P91" i="1"/>
  <c r="P54" i="1"/>
  <c r="P193" i="1"/>
  <c r="P191" i="13"/>
  <c r="P122" i="1"/>
  <c r="P55" i="1"/>
  <c r="G21" i="5"/>
  <c r="I69" i="15"/>
  <c r="I55" i="15"/>
  <c r="J54" i="15"/>
  <c r="BK47" i="18"/>
  <c r="BJ47" i="18" s="1"/>
  <c r="BI47" i="18" s="1"/>
  <c r="BH47" i="18" s="1"/>
  <c r="BG47" i="18" s="1"/>
  <c r="BF47" i="18" s="1"/>
  <c r="BE47" i="18" s="1"/>
  <c r="BD47" i="18" s="1"/>
  <c r="BC47" i="18" s="1"/>
  <c r="BK49" i="18"/>
  <c r="BJ49" i="18" s="1"/>
  <c r="BI49" i="18" s="1"/>
  <c r="BH49" i="18" s="1"/>
  <c r="BG49" i="18" s="1"/>
  <c r="BF49" i="18" s="1"/>
  <c r="BE49" i="18" s="1"/>
  <c r="BD49" i="18" s="1"/>
  <c r="BC49" i="18" s="1"/>
  <c r="P197" i="13"/>
  <c r="P213" i="1"/>
  <c r="P207" i="1"/>
  <c r="P186" i="1"/>
  <c r="P185" i="1"/>
  <c r="P190" i="1"/>
  <c r="P183" i="1"/>
  <c r="P184" i="1"/>
  <c r="P195" i="1"/>
  <c r="P22" i="1"/>
  <c r="P34" i="1"/>
  <c r="P46" i="1"/>
  <c r="P49" i="1"/>
  <c r="P103" i="1"/>
  <c r="P108" i="1"/>
  <c r="P112" i="1"/>
  <c r="P133" i="1"/>
  <c r="P156" i="1"/>
  <c r="P166" i="1"/>
  <c r="P200" i="1"/>
  <c r="P199" i="1"/>
  <c r="P194" i="1"/>
  <c r="P33" i="1"/>
  <c r="P58" i="1"/>
  <c r="P59" i="1"/>
  <c r="P71" i="1"/>
  <c r="P101" i="1"/>
  <c r="P102" i="1"/>
  <c r="P107" i="1"/>
  <c r="P124" i="1"/>
  <c r="P132" i="1"/>
  <c r="P140" i="1"/>
  <c r="P145" i="1"/>
  <c r="P171" i="1"/>
  <c r="P172" i="1"/>
  <c r="P197" i="1"/>
  <c r="P208" i="1"/>
  <c r="P211" i="1"/>
  <c r="P30" i="1"/>
  <c r="P45" i="1"/>
  <c r="P76" i="1"/>
  <c r="P84" i="1"/>
  <c r="P96" i="1"/>
  <c r="P126" i="1"/>
  <c r="P129" i="1"/>
  <c r="P137" i="1"/>
  <c r="P202" i="1"/>
  <c r="P182" i="1"/>
  <c r="P177" i="1"/>
  <c r="P204" i="1"/>
  <c r="P188" i="1"/>
  <c r="P187" i="1"/>
  <c r="P29" i="1"/>
  <c r="P62" i="1"/>
  <c r="P66" i="1"/>
  <c r="P67" i="1"/>
  <c r="P77" i="1"/>
  <c r="P80" i="1"/>
  <c r="P85" i="1"/>
  <c r="P128" i="1"/>
  <c r="P181" i="1"/>
  <c r="P214" i="1"/>
  <c r="P192" i="1"/>
  <c r="P210" i="1"/>
  <c r="P26" i="1"/>
  <c r="P42" i="1"/>
  <c r="P63" i="1"/>
  <c r="P75" i="1"/>
  <c r="P81" i="1"/>
  <c r="P120" i="1"/>
  <c r="P159" i="1"/>
  <c r="P168" i="1"/>
  <c r="P205" i="1"/>
  <c r="P178" i="1"/>
  <c r="P201" i="1"/>
  <c r="P198" i="1"/>
  <c r="P212" i="1"/>
  <c r="P203" i="1"/>
  <c r="P41" i="1"/>
  <c r="P69" i="1"/>
  <c r="P72" i="1"/>
  <c r="P79" i="1"/>
  <c r="P89" i="1"/>
  <c r="P92" i="1"/>
  <c r="P106" i="1"/>
  <c r="P110" i="1"/>
  <c r="P116" i="1"/>
  <c r="P136" i="1"/>
  <c r="P150" i="1"/>
  <c r="P153" i="1"/>
  <c r="P154" i="1"/>
  <c r="P157" i="1"/>
  <c r="P174" i="1"/>
  <c r="P189" i="1"/>
  <c r="P206" i="1"/>
  <c r="P191" i="1"/>
  <c r="P196" i="1"/>
  <c r="P180" i="1"/>
  <c r="P25" i="1"/>
  <c r="P37" i="1"/>
  <c r="P90" i="1"/>
  <c r="P105" i="1"/>
  <c r="P115" i="1"/>
  <c r="P139" i="1"/>
  <c r="P144" i="1"/>
  <c r="P152" i="1"/>
  <c r="P167" i="1"/>
  <c r="P175" i="1"/>
  <c r="R186" i="13"/>
  <c r="T186" i="13" s="1"/>
  <c r="AC186" i="13"/>
  <c r="U186" i="13"/>
  <c r="BI46" i="18"/>
  <c r="BH46" i="18" s="1"/>
  <c r="BG46" i="18" s="1"/>
  <c r="BF46" i="18" s="1"/>
  <c r="BE46" i="18" s="1"/>
  <c r="BD46" i="18" s="1"/>
  <c r="BC46" i="18" s="1"/>
  <c r="P50" i="1"/>
  <c r="P209" i="1"/>
  <c r="P202" i="13"/>
  <c r="BL15" i="18"/>
  <c r="V4" i="4"/>
  <c r="V6" i="4"/>
  <c r="BK44" i="18"/>
  <c r="BJ44" i="18" s="1"/>
  <c r="BI44" i="18" s="1"/>
  <c r="BH44" i="18" s="1"/>
  <c r="BG44" i="18" s="1"/>
  <c r="BF44" i="18" s="1"/>
  <c r="BE44" i="18" s="1"/>
  <c r="BD44" i="18" s="1"/>
  <c r="BC44" i="18" s="1"/>
  <c r="V15" i="4"/>
  <c r="C12" i="13"/>
  <c r="F18" i="8"/>
  <c r="J18" i="3"/>
  <c r="E18" i="11"/>
  <c r="C12" i="1"/>
  <c r="K18" i="8"/>
  <c r="C11" i="13"/>
  <c r="C11" i="1"/>
  <c r="G18" i="11"/>
  <c r="C11" i="10"/>
  <c r="J18" i="15"/>
  <c r="H18" i="15"/>
  <c r="K18" i="15"/>
  <c r="H18" i="11"/>
  <c r="I18" i="15"/>
  <c r="J18" i="11"/>
  <c r="I18" i="5"/>
  <c r="L18" i="11"/>
  <c r="I18" i="8"/>
  <c r="K18" i="3"/>
  <c r="L18" i="3"/>
  <c r="C18" i="8"/>
  <c r="C18" i="3"/>
  <c r="C12" i="10"/>
  <c r="F18" i="15"/>
  <c r="G18" i="8"/>
  <c r="K18" i="11"/>
  <c r="D18" i="3"/>
  <c r="F18" i="11"/>
  <c r="F18" i="3"/>
  <c r="L18" i="15"/>
  <c r="I18" i="3"/>
  <c r="D18" i="8"/>
  <c r="F18" i="5"/>
  <c r="H18" i="8"/>
  <c r="D18" i="11"/>
  <c r="J18" i="8"/>
  <c r="C18" i="11"/>
  <c r="L18" i="8"/>
  <c r="I18" i="11"/>
  <c r="H18" i="3"/>
  <c r="AC143" i="13" l="1"/>
  <c r="R23" i="13"/>
  <c r="T23" i="13" s="1"/>
  <c r="AI21" i="16"/>
  <c r="AZ21" i="18"/>
  <c r="AX21" i="18" s="1"/>
  <c r="AZ65" i="18"/>
  <c r="AX65" i="18" s="1"/>
  <c r="AC23" i="13"/>
  <c r="AK21" i="16"/>
  <c r="AZ32" i="16"/>
  <c r="AX32" i="16" s="1"/>
  <c r="AC52" i="10"/>
  <c r="AI98" i="18"/>
  <c r="BB65" i="16"/>
  <c r="AZ65" i="16" s="1"/>
  <c r="AX65" i="16" s="1"/>
  <c r="AH49" i="16"/>
  <c r="AA49" i="16" s="1"/>
  <c r="BB24" i="18"/>
  <c r="BA24" i="18"/>
  <c r="G81" i="5"/>
  <c r="AH91" i="18"/>
  <c r="AB91" i="18" s="1"/>
  <c r="AC109" i="10"/>
  <c r="AA97" i="18"/>
  <c r="AZ19" i="18"/>
  <c r="AX19" i="18" s="1"/>
  <c r="AZ28" i="18"/>
  <c r="AX28" i="18" s="1"/>
  <c r="BA73" i="16"/>
  <c r="AH53" i="18"/>
  <c r="AZ23" i="16"/>
  <c r="AX23" i="16" s="1"/>
  <c r="AH38" i="18"/>
  <c r="AB38" i="18" s="1"/>
  <c r="R65" i="13"/>
  <c r="T65" i="13" s="1"/>
  <c r="AH33" i="18"/>
  <c r="AC80" i="13"/>
  <c r="AC113" i="10"/>
  <c r="AB49" i="16"/>
  <c r="R80" i="13"/>
  <c r="T80" i="13" s="1"/>
  <c r="U65" i="13"/>
  <c r="R113" i="10"/>
  <c r="T113" i="10" s="1"/>
  <c r="AH92" i="18"/>
  <c r="AB92" i="18" s="1"/>
  <c r="BB33" i="16"/>
  <c r="AZ33" i="16" s="1"/>
  <c r="AX33" i="16" s="1"/>
  <c r="AH84" i="18"/>
  <c r="AB84" i="18" s="1"/>
  <c r="AH61" i="18"/>
  <c r="O226" i="1"/>
  <c r="O227" i="1"/>
  <c r="R226" i="1"/>
  <c r="T226" i="1" s="1"/>
  <c r="U226" i="1"/>
  <c r="K226" i="1"/>
  <c r="O225" i="1"/>
  <c r="U225" i="1"/>
  <c r="K225" i="1"/>
  <c r="O227" i="10"/>
  <c r="O226" i="10"/>
  <c r="AS226" i="10"/>
  <c r="AR226" i="10" s="1"/>
  <c r="AQ226" i="10" s="1"/>
  <c r="AP226" i="10" s="1"/>
  <c r="AO226" i="10" s="1"/>
  <c r="AN226" i="10" s="1"/>
  <c r="AM226" i="10" s="1"/>
  <c r="AL226" i="10" s="1"/>
  <c r="AT226" i="10"/>
  <c r="U226" i="10"/>
  <c r="K226" i="10"/>
  <c r="AC226" i="10"/>
  <c r="AT227" i="10"/>
  <c r="AS227" i="10" s="1"/>
  <c r="AR227" i="10" s="1"/>
  <c r="AQ227" i="10" s="1"/>
  <c r="AP227" i="10" s="1"/>
  <c r="AO227" i="10" s="1"/>
  <c r="AN227" i="10" s="1"/>
  <c r="AM227" i="10" s="1"/>
  <c r="AL227" i="10" s="1"/>
  <c r="R227" i="10"/>
  <c r="T227" i="10" s="1"/>
  <c r="U227" i="10"/>
  <c r="K227" i="10"/>
  <c r="AC227" i="10"/>
  <c r="O215" i="13"/>
  <c r="O216" i="13"/>
  <c r="AT215" i="13"/>
  <c r="AS215" i="13" s="1"/>
  <c r="AR215" i="13" s="1"/>
  <c r="AQ215" i="13" s="1"/>
  <c r="AP215" i="13" s="1"/>
  <c r="AO215" i="13" s="1"/>
  <c r="AN215" i="13" s="1"/>
  <c r="AM215" i="13" s="1"/>
  <c r="AL215" i="13" s="1"/>
  <c r="U215" i="13"/>
  <c r="AC215" i="13"/>
  <c r="K215" i="13"/>
  <c r="AT216" i="13"/>
  <c r="AS216" i="13"/>
  <c r="AR216" i="13" s="1"/>
  <c r="AQ216" i="13" s="1"/>
  <c r="AP216" i="13" s="1"/>
  <c r="AO216" i="13" s="1"/>
  <c r="AN216" i="13" s="1"/>
  <c r="AM216" i="13" s="1"/>
  <c r="AL216" i="13" s="1"/>
  <c r="U216" i="13"/>
  <c r="K216" i="13"/>
  <c r="AC216" i="13"/>
  <c r="AK45" i="18"/>
  <c r="AJ45" i="18"/>
  <c r="AI45" i="18"/>
  <c r="AA73" i="18"/>
  <c r="AB73" i="18"/>
  <c r="AA46" i="18"/>
  <c r="AB46" i="18"/>
  <c r="BA8" i="18"/>
  <c r="BB8" i="18"/>
  <c r="BA42" i="16"/>
  <c r="BB42" i="16"/>
  <c r="AC179" i="13"/>
  <c r="R113" i="13"/>
  <c r="T113" i="13" s="1"/>
  <c r="AH74" i="16"/>
  <c r="AA74" i="16" s="1"/>
  <c r="BB72" i="18"/>
  <c r="BA72" i="18"/>
  <c r="AZ68" i="18"/>
  <c r="AX68" i="18" s="1"/>
  <c r="AH35" i="16"/>
  <c r="R220" i="10"/>
  <c r="T220" i="10" s="1"/>
  <c r="AZ31" i="18"/>
  <c r="AX31" i="18" s="1"/>
  <c r="AH58" i="18"/>
  <c r="AA58" i="18" s="1"/>
  <c r="AC171" i="13"/>
  <c r="R53" i="1"/>
  <c r="U53" i="1"/>
  <c r="AH99" i="18"/>
  <c r="U84" i="13"/>
  <c r="AH55" i="18"/>
  <c r="AC84" i="13"/>
  <c r="AH40" i="18"/>
  <c r="AA40" i="18" s="1"/>
  <c r="AH47" i="18"/>
  <c r="AA47" i="18" s="1"/>
  <c r="G65" i="5"/>
  <c r="AH37" i="18"/>
  <c r="AZ36" i="18"/>
  <c r="AX36" i="18" s="1"/>
  <c r="AH36" i="18"/>
  <c r="AH99" i="16"/>
  <c r="AK24" i="16"/>
  <c r="AZ124" i="16"/>
  <c r="AX124" i="16" s="1"/>
  <c r="AH91" i="16"/>
  <c r="AB91" i="16" s="1"/>
  <c r="AZ5" i="18"/>
  <c r="AX5" i="18" s="1"/>
  <c r="H33" i="5"/>
  <c r="AI24" i="16"/>
  <c r="AH24" i="16" s="1"/>
  <c r="U222" i="1"/>
  <c r="AD49" i="18"/>
  <c r="AE49" i="18"/>
  <c r="G31" i="5"/>
  <c r="G80" i="5"/>
  <c r="AH75" i="18"/>
  <c r="R135" i="1"/>
  <c r="T135" i="1" s="1"/>
  <c r="U135" i="1"/>
  <c r="AZ23" i="18"/>
  <c r="AX23" i="18" s="1"/>
  <c r="O214" i="13"/>
  <c r="AI214" i="13"/>
  <c r="AJ214" i="13"/>
  <c r="AK214" i="13"/>
  <c r="AC214" i="13"/>
  <c r="U214" i="13"/>
  <c r="O225" i="10"/>
  <c r="R225" i="10"/>
  <c r="T225" i="10" s="1"/>
  <c r="AT225" i="10"/>
  <c r="AS225" i="10" s="1"/>
  <c r="AR225" i="10" s="1"/>
  <c r="AQ225" i="10" s="1"/>
  <c r="AP225" i="10" s="1"/>
  <c r="AO225" i="10" s="1"/>
  <c r="AN225" i="10" s="1"/>
  <c r="AM225" i="10" s="1"/>
  <c r="AL225" i="10" s="1"/>
  <c r="U225" i="10"/>
  <c r="K225" i="10"/>
  <c r="AC225" i="10"/>
  <c r="AJ32" i="18"/>
  <c r="AI32" i="18"/>
  <c r="AK32" i="18"/>
  <c r="BA50" i="16"/>
  <c r="BB50" i="16"/>
  <c r="BA7" i="16"/>
  <c r="BB7" i="16"/>
  <c r="AZ7" i="16" s="1"/>
  <c r="AX7" i="16" s="1"/>
  <c r="AJ62" i="18"/>
  <c r="AI62" i="18"/>
  <c r="AK62" i="18"/>
  <c r="BB124" i="18"/>
  <c r="BA124" i="18"/>
  <c r="AZ124" i="18" s="1"/>
  <c r="AX124" i="18" s="1"/>
  <c r="BB6" i="16"/>
  <c r="BA6" i="16"/>
  <c r="AI39" i="16"/>
  <c r="AJ39" i="16"/>
  <c r="AK39" i="16"/>
  <c r="AK71" i="16"/>
  <c r="AI71" i="16"/>
  <c r="AJ71" i="16"/>
  <c r="AH71" i="16" s="1"/>
  <c r="AA70" i="16"/>
  <c r="AB70" i="16"/>
  <c r="R129" i="13"/>
  <c r="T129" i="13" s="1"/>
  <c r="U129" i="13"/>
  <c r="AC129" i="13"/>
  <c r="AH63" i="18"/>
  <c r="AH93" i="18"/>
  <c r="AZ47" i="16"/>
  <c r="AX47" i="16" s="1"/>
  <c r="AH38" i="16"/>
  <c r="AZ26" i="18"/>
  <c r="AX26" i="18" s="1"/>
  <c r="BB26" i="16"/>
  <c r="AZ26" i="16" s="1"/>
  <c r="AX26" i="16" s="1"/>
  <c r="R148" i="13"/>
  <c r="T148" i="13" s="1"/>
  <c r="AZ37" i="18"/>
  <c r="AX37" i="18" s="1"/>
  <c r="AZ40" i="16"/>
  <c r="AX40" i="16" s="1"/>
  <c r="H60" i="5"/>
  <c r="G60" i="5"/>
  <c r="R50" i="10"/>
  <c r="T50" i="10" s="1"/>
  <c r="AC50" i="10"/>
  <c r="AC48" i="10"/>
  <c r="U48" i="10"/>
  <c r="R48" i="10"/>
  <c r="T48" i="10" s="1"/>
  <c r="R60" i="10"/>
  <c r="T60" i="10" s="1"/>
  <c r="AC60" i="10"/>
  <c r="R30" i="13"/>
  <c r="T30" i="13" s="1"/>
  <c r="AC30" i="13"/>
  <c r="U30" i="13"/>
  <c r="R99" i="13"/>
  <c r="AC99" i="13"/>
  <c r="AC28" i="13"/>
  <c r="U28" i="13"/>
  <c r="AC58" i="13"/>
  <c r="R58" i="13"/>
  <c r="T58" i="13" s="1"/>
  <c r="R67" i="13"/>
  <c r="T67" i="13" s="1"/>
  <c r="AC67" i="13"/>
  <c r="U67" i="13"/>
  <c r="AC149" i="13"/>
  <c r="R149" i="13"/>
  <c r="T149" i="13" s="1"/>
  <c r="U149" i="13"/>
  <c r="R21" i="13"/>
  <c r="T21" i="13" s="1"/>
  <c r="AC21" i="13"/>
  <c r="U21" i="13"/>
  <c r="R154" i="13"/>
  <c r="T154" i="13" s="1"/>
  <c r="U154" i="13"/>
  <c r="AC154" i="13"/>
  <c r="R139" i="13"/>
  <c r="T139" i="13" s="1"/>
  <c r="U139" i="13"/>
  <c r="AC139" i="13"/>
  <c r="AD90" i="18"/>
  <c r="AE90" i="18"/>
  <c r="AZ8" i="18"/>
  <c r="AX8" i="18" s="1"/>
  <c r="U45" i="10"/>
  <c r="R45" i="10"/>
  <c r="T45" i="10" s="1"/>
  <c r="AC45" i="10"/>
  <c r="R104" i="10"/>
  <c r="T104" i="10" s="1"/>
  <c r="AC104" i="10"/>
  <c r="U104" i="10"/>
  <c r="R100" i="13"/>
  <c r="T100" i="13" s="1"/>
  <c r="U100" i="13"/>
  <c r="AC100" i="13"/>
  <c r="U103" i="13"/>
  <c r="R103" i="13"/>
  <c r="T103" i="13" s="1"/>
  <c r="AC103" i="13"/>
  <c r="R170" i="13"/>
  <c r="T170" i="13" s="1"/>
  <c r="U170" i="13"/>
  <c r="AC170" i="13"/>
  <c r="U178" i="13"/>
  <c r="R178" i="13"/>
  <c r="T178" i="13" s="1"/>
  <c r="AC178" i="13"/>
  <c r="R62" i="13"/>
  <c r="T62" i="13" s="1"/>
  <c r="AC62" i="13"/>
  <c r="R40" i="10"/>
  <c r="T40" i="10" s="1"/>
  <c r="AZ9" i="16"/>
  <c r="AX9" i="16" s="1"/>
  <c r="BA74" i="16"/>
  <c r="U219" i="1"/>
  <c r="AH46" i="16"/>
  <c r="AA46" i="16" s="1"/>
  <c r="AH81" i="18"/>
  <c r="AA81" i="18" s="1"/>
  <c r="AZ42" i="18"/>
  <c r="AX42" i="18" s="1"/>
  <c r="AC111" i="10"/>
  <c r="R111" i="10"/>
  <c r="T111" i="10" s="1"/>
  <c r="U111" i="10"/>
  <c r="R26" i="10"/>
  <c r="AC26" i="10"/>
  <c r="R24" i="10"/>
  <c r="AC24" i="10"/>
  <c r="R37" i="10"/>
  <c r="AC37" i="10"/>
  <c r="U115" i="10"/>
  <c r="R115" i="10"/>
  <c r="T115" i="10" s="1"/>
  <c r="AC115" i="10"/>
  <c r="AC23" i="10"/>
  <c r="R23" i="10"/>
  <c r="R29" i="13"/>
  <c r="T29" i="13" s="1"/>
  <c r="AC29" i="13"/>
  <c r="U29" i="13"/>
  <c r="R115" i="13"/>
  <c r="T115" i="13" s="1"/>
  <c r="AC115" i="13"/>
  <c r="U115" i="13"/>
  <c r="AC53" i="13"/>
  <c r="R53" i="13"/>
  <c r="T53" i="13" s="1"/>
  <c r="U138" i="13"/>
  <c r="R138" i="13"/>
  <c r="T138" i="13" s="1"/>
  <c r="AC138" i="13"/>
  <c r="R97" i="13"/>
  <c r="T97" i="13" s="1"/>
  <c r="U97" i="13"/>
  <c r="AC97" i="13"/>
  <c r="R177" i="13"/>
  <c r="T177" i="13" s="1"/>
  <c r="U177" i="13"/>
  <c r="AC177" i="13"/>
  <c r="R88" i="13"/>
  <c r="T88" i="13" s="1"/>
  <c r="U88" i="13"/>
  <c r="AC88" i="13"/>
  <c r="R131" i="13"/>
  <c r="T131" i="13" s="1"/>
  <c r="AC131" i="13"/>
  <c r="U131" i="13"/>
  <c r="R52" i="13"/>
  <c r="T52" i="13" s="1"/>
  <c r="U52" i="13"/>
  <c r="AC52" i="13"/>
  <c r="AC136" i="13"/>
  <c r="R136" i="13"/>
  <c r="T136" i="13" s="1"/>
  <c r="U136" i="13"/>
  <c r="R55" i="13"/>
  <c r="T55" i="13" s="1"/>
  <c r="U55" i="13"/>
  <c r="AC55" i="13"/>
  <c r="R123" i="13"/>
  <c r="T123" i="13" s="1"/>
  <c r="AC123" i="13"/>
  <c r="U123" i="13"/>
  <c r="AZ30" i="16"/>
  <c r="AX30" i="16" s="1"/>
  <c r="H78" i="5"/>
  <c r="G78" i="5"/>
  <c r="R29" i="10"/>
  <c r="AC29" i="10"/>
  <c r="U32" i="13"/>
  <c r="AC32" i="13"/>
  <c r="R32" i="13"/>
  <c r="T32" i="13" s="1"/>
  <c r="AC51" i="13"/>
  <c r="R51" i="13"/>
  <c r="T51" i="13" s="1"/>
  <c r="AC57" i="13"/>
  <c r="R57" i="13"/>
  <c r="T57" i="13" s="1"/>
  <c r="U57" i="13"/>
  <c r="R46" i="13"/>
  <c r="T46" i="13" s="1"/>
  <c r="AC46" i="13"/>
  <c r="U46" i="13"/>
  <c r="U105" i="13"/>
  <c r="R105" i="13"/>
  <c r="T105" i="13" s="1"/>
  <c r="AC105" i="13"/>
  <c r="AC40" i="10"/>
  <c r="BA55" i="18"/>
  <c r="BB55" i="18"/>
  <c r="G66" i="5"/>
  <c r="AC74" i="10"/>
  <c r="R74" i="10"/>
  <c r="T74" i="10" s="1"/>
  <c r="U74" i="10"/>
  <c r="U100" i="10"/>
  <c r="R100" i="10"/>
  <c r="T100" i="10" s="1"/>
  <c r="AC100" i="10"/>
  <c r="R22" i="10"/>
  <c r="AC22" i="10"/>
  <c r="R36" i="10"/>
  <c r="AC36" i="10"/>
  <c r="AC83" i="10"/>
  <c r="R83" i="10"/>
  <c r="T83" i="10" s="1"/>
  <c r="U83" i="10"/>
  <c r="R152" i="13"/>
  <c r="T152" i="13" s="1"/>
  <c r="AC152" i="13"/>
  <c r="U152" i="13"/>
  <c r="R86" i="13"/>
  <c r="T86" i="13" s="1"/>
  <c r="AC86" i="13"/>
  <c r="U86" i="13"/>
  <c r="R166" i="13"/>
  <c r="T166" i="13" s="1"/>
  <c r="AC166" i="13"/>
  <c r="U166" i="13"/>
  <c r="R56" i="13"/>
  <c r="T56" i="13" s="1"/>
  <c r="U56" i="13"/>
  <c r="AC56" i="13"/>
  <c r="AC176" i="13"/>
  <c r="R176" i="13"/>
  <c r="T176" i="13" s="1"/>
  <c r="U176" i="13"/>
  <c r="U98" i="13"/>
  <c r="R98" i="13"/>
  <c r="T98" i="13" s="1"/>
  <c r="AC98" i="13"/>
  <c r="R78" i="13"/>
  <c r="T78" i="13" s="1"/>
  <c r="AC78" i="13"/>
  <c r="U78" i="13"/>
  <c r="R175" i="13"/>
  <c r="T175" i="13" s="1"/>
  <c r="AC175" i="13"/>
  <c r="U175" i="13"/>
  <c r="AC73" i="13"/>
  <c r="U73" i="13"/>
  <c r="R73" i="13"/>
  <c r="T73" i="13" s="1"/>
  <c r="R127" i="13"/>
  <c r="T127" i="13" s="1"/>
  <c r="AC127" i="13"/>
  <c r="U127" i="13"/>
  <c r="U61" i="10"/>
  <c r="R61" i="10"/>
  <c r="T61" i="10" s="1"/>
  <c r="AC61" i="10"/>
  <c r="AZ42" i="16"/>
  <c r="AX42" i="16" s="1"/>
  <c r="AZ128" i="16"/>
  <c r="AX128" i="16" s="1"/>
  <c r="AH42" i="16"/>
  <c r="AZ71" i="16"/>
  <c r="AX71" i="16" s="1"/>
  <c r="AZ72" i="16"/>
  <c r="AX72" i="16" s="1"/>
  <c r="U70" i="10"/>
  <c r="AC70" i="10"/>
  <c r="R106" i="10"/>
  <c r="T106" i="10" s="1"/>
  <c r="U106" i="10"/>
  <c r="AC106" i="10"/>
  <c r="R117" i="10"/>
  <c r="T117" i="10" s="1"/>
  <c r="AC117" i="10"/>
  <c r="U117" i="10"/>
  <c r="U161" i="13"/>
  <c r="AC161" i="13"/>
  <c r="R161" i="13"/>
  <c r="T161" i="13" s="1"/>
  <c r="R146" i="13"/>
  <c r="T146" i="13" s="1"/>
  <c r="U146" i="13"/>
  <c r="AC146" i="13"/>
  <c r="R147" i="13"/>
  <c r="T147" i="13" s="1"/>
  <c r="U147" i="13"/>
  <c r="AC147" i="13"/>
  <c r="R93" i="13"/>
  <c r="T93" i="13" s="1"/>
  <c r="U93" i="13"/>
  <c r="AC93" i="13"/>
  <c r="R36" i="13"/>
  <c r="T36" i="13" s="1"/>
  <c r="AC36" i="13"/>
  <c r="U36" i="13"/>
  <c r="R128" i="13"/>
  <c r="T128" i="13" s="1"/>
  <c r="U128" i="13"/>
  <c r="AC128" i="13"/>
  <c r="U26" i="13"/>
  <c r="R26" i="13"/>
  <c r="T26" i="13" s="1"/>
  <c r="AC26" i="13"/>
  <c r="AC76" i="13"/>
  <c r="U76" i="13"/>
  <c r="R76" i="13"/>
  <c r="T76" i="13" s="1"/>
  <c r="AC174" i="13"/>
  <c r="U174" i="13"/>
  <c r="R174" i="13"/>
  <c r="T174" i="13" s="1"/>
  <c r="U75" i="13"/>
  <c r="R75" i="13"/>
  <c r="T75" i="13" s="1"/>
  <c r="AC75" i="13"/>
  <c r="R159" i="13"/>
  <c r="T159" i="13" s="1"/>
  <c r="AC159" i="13"/>
  <c r="U159" i="13"/>
  <c r="AC153" i="13"/>
  <c r="R153" i="13"/>
  <c r="T153" i="13" s="1"/>
  <c r="U153" i="13"/>
  <c r="R50" i="13"/>
  <c r="T50" i="13" s="1"/>
  <c r="G56" i="5"/>
  <c r="AA92" i="18"/>
  <c r="AE92" i="18" s="1"/>
  <c r="AH59" i="18"/>
  <c r="AA59" i="18" s="1"/>
  <c r="AE83" i="18"/>
  <c r="AD83" i="18"/>
  <c r="U78" i="10"/>
  <c r="R78" i="10"/>
  <c r="T78" i="10" s="1"/>
  <c r="AC78" i="10"/>
  <c r="U96" i="10"/>
  <c r="AC96" i="10"/>
  <c r="R96" i="10"/>
  <c r="T96" i="10" s="1"/>
  <c r="R90" i="10"/>
  <c r="T90" i="10" s="1"/>
  <c r="U90" i="10"/>
  <c r="AC90" i="10"/>
  <c r="R58" i="10"/>
  <c r="T58" i="10" s="1"/>
  <c r="AC58" i="10"/>
  <c r="R69" i="10"/>
  <c r="T69" i="10" s="1"/>
  <c r="U69" i="10"/>
  <c r="AC69" i="10"/>
  <c r="R162" i="13"/>
  <c r="T162" i="13" s="1"/>
  <c r="AC162" i="13"/>
  <c r="U162" i="13"/>
  <c r="R169" i="13"/>
  <c r="T169" i="13" s="1"/>
  <c r="U169" i="13"/>
  <c r="AC169" i="13"/>
  <c r="R107" i="13"/>
  <c r="T107" i="13" s="1"/>
  <c r="U107" i="13"/>
  <c r="AC107" i="13"/>
  <c r="R25" i="13"/>
  <c r="T25" i="13" s="1"/>
  <c r="AC25" i="13"/>
  <c r="U25" i="13"/>
  <c r="R96" i="13"/>
  <c r="T96" i="13" s="1"/>
  <c r="U96" i="13"/>
  <c r="AC96" i="13"/>
  <c r="R22" i="13"/>
  <c r="T22" i="13" s="1"/>
  <c r="U22" i="13"/>
  <c r="AC22" i="13"/>
  <c r="U120" i="13"/>
  <c r="AC120" i="13"/>
  <c r="R120" i="13"/>
  <c r="T120" i="13" s="1"/>
  <c r="AC27" i="13"/>
  <c r="R27" i="13"/>
  <c r="T27" i="13" s="1"/>
  <c r="U27" i="13"/>
  <c r="AC87" i="13"/>
  <c r="U87" i="13"/>
  <c r="R87" i="13"/>
  <c r="T87" i="13" s="1"/>
  <c r="R163" i="13"/>
  <c r="T163" i="13" s="1"/>
  <c r="AC163" i="13"/>
  <c r="U163" i="13"/>
  <c r="R158" i="13"/>
  <c r="T158" i="13" s="1"/>
  <c r="U158" i="13"/>
  <c r="AC158" i="13"/>
  <c r="AH97" i="16"/>
  <c r="AZ64" i="18"/>
  <c r="AX64" i="18" s="1"/>
  <c r="AZ43" i="16"/>
  <c r="AX43" i="16" s="1"/>
  <c r="AC64" i="10"/>
  <c r="U64" i="10"/>
  <c r="R64" i="10"/>
  <c r="T64" i="10" s="1"/>
  <c r="AC71" i="10"/>
  <c r="R71" i="10"/>
  <c r="T71" i="10" s="1"/>
  <c r="R63" i="13"/>
  <c r="T63" i="13" s="1"/>
  <c r="AC63" i="13"/>
  <c r="R168" i="13"/>
  <c r="T168" i="13" s="1"/>
  <c r="AC168" i="13"/>
  <c r="U168" i="13"/>
  <c r="U109" i="13"/>
  <c r="AC109" i="13"/>
  <c r="R109" i="13"/>
  <c r="T109" i="13" s="1"/>
  <c r="U82" i="13"/>
  <c r="R82" i="13"/>
  <c r="T82" i="13" s="1"/>
  <c r="AC82" i="13"/>
  <c r="R35" i="13"/>
  <c r="T35" i="13" s="1"/>
  <c r="U35" i="13"/>
  <c r="AC35" i="13"/>
  <c r="R31" i="13"/>
  <c r="T31" i="13" s="1"/>
  <c r="U31" i="13"/>
  <c r="AC31" i="13"/>
  <c r="R135" i="13"/>
  <c r="T135" i="13" s="1"/>
  <c r="AC135" i="13"/>
  <c r="U135" i="13"/>
  <c r="R111" i="13"/>
  <c r="T111" i="13" s="1"/>
  <c r="AC111" i="13"/>
  <c r="U111" i="13"/>
  <c r="R180" i="13"/>
  <c r="T180" i="13" s="1"/>
  <c r="AC180" i="13"/>
  <c r="U180" i="13"/>
  <c r="R122" i="13"/>
  <c r="T122" i="13" s="1"/>
  <c r="U122" i="13"/>
  <c r="AC122" i="13"/>
  <c r="R102" i="13"/>
  <c r="T102" i="13" s="1"/>
  <c r="AC102" i="13"/>
  <c r="U102" i="13"/>
  <c r="AZ14" i="16"/>
  <c r="AX14" i="16" s="1"/>
  <c r="G23" i="5"/>
  <c r="AH66" i="18"/>
  <c r="AA66" i="18" s="1"/>
  <c r="AH98" i="18"/>
  <c r="AH26" i="16"/>
  <c r="AA26" i="16" s="1"/>
  <c r="AH96" i="16"/>
  <c r="AH56" i="18"/>
  <c r="U148" i="13"/>
  <c r="BK16" i="18"/>
  <c r="BJ16" i="18" s="1"/>
  <c r="BI16" i="18" s="1"/>
  <c r="BH16" i="18" s="1"/>
  <c r="BG16" i="18" s="1"/>
  <c r="BF16" i="18" s="1"/>
  <c r="BE16" i="18" s="1"/>
  <c r="BD16" i="18" s="1"/>
  <c r="BC16" i="18" s="1"/>
  <c r="G25" i="5"/>
  <c r="R47" i="10"/>
  <c r="T47" i="10" s="1"/>
  <c r="AC47" i="10"/>
  <c r="U47" i="10"/>
  <c r="R80" i="10"/>
  <c r="T80" i="10" s="1"/>
  <c r="AC80" i="10"/>
  <c r="U80" i="10"/>
  <c r="AC63" i="10"/>
  <c r="R63" i="10"/>
  <c r="T63" i="10" s="1"/>
  <c r="R44" i="10"/>
  <c r="T44" i="10" s="1"/>
  <c r="U44" i="10"/>
  <c r="AC44" i="10"/>
  <c r="U222" i="10"/>
  <c r="R64" i="13"/>
  <c r="T64" i="13" s="1"/>
  <c r="AC64" i="13"/>
  <c r="U64" i="13"/>
  <c r="R137" i="13"/>
  <c r="T137" i="13" s="1"/>
  <c r="U137" i="13"/>
  <c r="AC137" i="13"/>
  <c r="R44" i="13"/>
  <c r="T44" i="13" s="1"/>
  <c r="AC44" i="13"/>
  <c r="U44" i="13"/>
  <c r="R94" i="13"/>
  <c r="T94" i="13" s="1"/>
  <c r="AC94" i="13"/>
  <c r="U94" i="13"/>
  <c r="AC145" i="13"/>
  <c r="U145" i="13"/>
  <c r="R145" i="13"/>
  <c r="T145" i="13" s="1"/>
  <c r="AC114" i="13"/>
  <c r="U114" i="13"/>
  <c r="R114" i="13"/>
  <c r="T114" i="13" s="1"/>
  <c r="AC60" i="13"/>
  <c r="R60" i="13"/>
  <c r="T60" i="13" s="1"/>
  <c r="R121" i="13"/>
  <c r="T121" i="13" s="1"/>
  <c r="U121" i="13"/>
  <c r="AC121" i="13"/>
  <c r="R37" i="13"/>
  <c r="T37" i="13" s="1"/>
  <c r="AC37" i="13"/>
  <c r="U37" i="13"/>
  <c r="R130" i="13"/>
  <c r="T130" i="13" s="1"/>
  <c r="U130" i="13"/>
  <c r="AC130" i="13"/>
  <c r="AJ72" i="16"/>
  <c r="AK72" i="16"/>
  <c r="AI72" i="16"/>
  <c r="AJ40" i="16"/>
  <c r="AI40" i="16"/>
  <c r="AK40" i="16"/>
  <c r="AJ33" i="16"/>
  <c r="AI33" i="16"/>
  <c r="AK33" i="16"/>
  <c r="BB123" i="16"/>
  <c r="BA123" i="16"/>
  <c r="BB18" i="16"/>
  <c r="BA18" i="16"/>
  <c r="AK72" i="18"/>
  <c r="AJ72" i="18"/>
  <c r="AI72" i="18"/>
  <c r="BA70" i="18"/>
  <c r="BB70" i="18"/>
  <c r="AJ79" i="18"/>
  <c r="AI79" i="18"/>
  <c r="AK79" i="18"/>
  <c r="AI41" i="16"/>
  <c r="AK41" i="16"/>
  <c r="AJ41" i="16"/>
  <c r="BA126" i="18"/>
  <c r="BB126" i="18"/>
  <c r="BA74" i="18"/>
  <c r="BB74" i="18"/>
  <c r="BA56" i="16"/>
  <c r="BB56" i="16"/>
  <c r="BB25" i="16"/>
  <c r="BA25" i="16"/>
  <c r="AJ56" i="16"/>
  <c r="AK56" i="16"/>
  <c r="AI56" i="16"/>
  <c r="BA49" i="16"/>
  <c r="BB49" i="16"/>
  <c r="BB48" i="16"/>
  <c r="BA48" i="16"/>
  <c r="AZ48" i="16" s="1"/>
  <c r="AX48" i="16" s="1"/>
  <c r="BA56" i="18"/>
  <c r="BB56" i="18"/>
  <c r="BB57" i="16"/>
  <c r="BA57" i="16"/>
  <c r="AI65" i="16"/>
  <c r="AK65" i="16"/>
  <c r="AJ65" i="16"/>
  <c r="AK48" i="16"/>
  <c r="AJ48" i="16"/>
  <c r="AH48" i="16" s="1"/>
  <c r="AI48" i="16"/>
  <c r="AD97" i="18"/>
  <c r="AE97" i="18"/>
  <c r="AZ17" i="16"/>
  <c r="AX17" i="16" s="1"/>
  <c r="AZ63" i="16"/>
  <c r="AX63" i="16" s="1"/>
  <c r="AK76" i="18"/>
  <c r="AI76" i="18"/>
  <c r="AJ76" i="18"/>
  <c r="AA57" i="18"/>
  <c r="AB57" i="18"/>
  <c r="AK25" i="16"/>
  <c r="AJ25" i="16"/>
  <c r="AI25" i="16"/>
  <c r="AK85" i="16"/>
  <c r="AI85" i="16"/>
  <c r="AJ85" i="16"/>
  <c r="E14" i="4"/>
  <c r="AZ59" i="18"/>
  <c r="AX59" i="18" s="1"/>
  <c r="AZ24" i="16"/>
  <c r="AX24" i="16" s="1"/>
  <c r="AZ24" i="18"/>
  <c r="AX24" i="18" s="1"/>
  <c r="BB8" i="16"/>
  <c r="BA8" i="16"/>
  <c r="AK29" i="18"/>
  <c r="BK2" i="16"/>
  <c r="BJ2" i="16" s="1"/>
  <c r="BI2" i="16" s="1"/>
  <c r="BH2" i="16" s="1"/>
  <c r="BG2" i="16" s="1"/>
  <c r="BF2" i="16" s="1"/>
  <c r="BE2" i="16" s="1"/>
  <c r="BD2" i="16" s="1"/>
  <c r="BC2" i="16" s="1"/>
  <c r="H68" i="5"/>
  <c r="G68" i="5"/>
  <c r="AH82" i="18"/>
  <c r="AH69" i="18"/>
  <c r="AZ4" i="16"/>
  <c r="AX4" i="16" s="1"/>
  <c r="AZ20" i="18"/>
  <c r="AX20" i="18" s="1"/>
  <c r="AB58" i="16"/>
  <c r="AA58" i="16"/>
  <c r="AI29" i="18"/>
  <c r="AH29" i="18" s="1"/>
  <c r="AH32" i="18"/>
  <c r="AZ70" i="16"/>
  <c r="AX70" i="16" s="1"/>
  <c r="AH55" i="16"/>
  <c r="AA55" i="16" s="1"/>
  <c r="AZ51" i="16"/>
  <c r="AX51" i="16" s="1"/>
  <c r="AZ39" i="16"/>
  <c r="AX39" i="16" s="1"/>
  <c r="U216" i="1"/>
  <c r="G46" i="5"/>
  <c r="G34" i="5"/>
  <c r="AZ9" i="18"/>
  <c r="AX9" i="18" s="1"/>
  <c r="AA54" i="16"/>
  <c r="AB54" i="16"/>
  <c r="AD71" i="18"/>
  <c r="AE71" i="18"/>
  <c r="BA5" i="16"/>
  <c r="BB5" i="16"/>
  <c r="AZ66" i="16"/>
  <c r="AX66" i="16" s="1"/>
  <c r="AK57" i="16"/>
  <c r="AJ57" i="16"/>
  <c r="AH57" i="16" s="1"/>
  <c r="AA56" i="18"/>
  <c r="AB56" i="18"/>
  <c r="AI44" i="18"/>
  <c r="AK44" i="18"/>
  <c r="AJ44" i="18"/>
  <c r="AD92" i="18"/>
  <c r="AB33" i="18"/>
  <c r="AA33" i="18"/>
  <c r="AA61" i="18"/>
  <c r="AB61" i="18"/>
  <c r="BK2" i="18"/>
  <c r="BJ2" i="18" s="1"/>
  <c r="BI2" i="18" s="1"/>
  <c r="BH2" i="18" s="1"/>
  <c r="BG2" i="18" s="1"/>
  <c r="BF2" i="18" s="1"/>
  <c r="BE2" i="18" s="1"/>
  <c r="BD2" i="18" s="1"/>
  <c r="BC2" i="18" s="1"/>
  <c r="AZ18" i="18"/>
  <c r="AX18" i="18" s="1"/>
  <c r="AH96" i="18"/>
  <c r="AH31" i="18"/>
  <c r="AZ75" i="18"/>
  <c r="AX75" i="18" s="1"/>
  <c r="AB81" i="18"/>
  <c r="AZ22" i="18"/>
  <c r="AX22" i="18" s="1"/>
  <c r="AA64" i="16"/>
  <c r="AB64" i="16"/>
  <c r="AH64" i="18"/>
  <c r="AZ14" i="18"/>
  <c r="AX14" i="18" s="1"/>
  <c r="AZ25" i="18"/>
  <c r="AX25" i="18" s="1"/>
  <c r="AH39" i="18"/>
  <c r="AB39" i="18" s="1"/>
  <c r="AH88" i="16"/>
  <c r="AB88" i="16" s="1"/>
  <c r="AH23" i="16"/>
  <c r="R38" i="1"/>
  <c r="U38" i="1"/>
  <c r="U224" i="1"/>
  <c r="AH88" i="18"/>
  <c r="AA75" i="18"/>
  <c r="AB75" i="18"/>
  <c r="AH26" i="18"/>
  <c r="AE89" i="18"/>
  <c r="AD89" i="18"/>
  <c r="AH80" i="18"/>
  <c r="AZ71" i="18"/>
  <c r="AX71" i="18" s="1"/>
  <c r="AZ58" i="16"/>
  <c r="AX58" i="16" s="1"/>
  <c r="G39" i="5"/>
  <c r="AZ7" i="18"/>
  <c r="AX7" i="18" s="1"/>
  <c r="AA80" i="16"/>
  <c r="AB80" i="16"/>
  <c r="AD49" i="16"/>
  <c r="AE49" i="16"/>
  <c r="O204" i="13"/>
  <c r="O205" i="13"/>
  <c r="O206" i="13"/>
  <c r="O207" i="13"/>
  <c r="O208" i="13"/>
  <c r="O209" i="13"/>
  <c r="O210" i="13"/>
  <c r="O211" i="13"/>
  <c r="O212" i="13"/>
  <c r="O213" i="13"/>
  <c r="O198" i="13"/>
  <c r="O201" i="13"/>
  <c r="O62" i="13"/>
  <c r="O137" i="13"/>
  <c r="O196" i="13"/>
  <c r="O74" i="13"/>
  <c r="O118" i="13"/>
  <c r="O32" i="13"/>
  <c r="O132" i="13"/>
  <c r="O176" i="13"/>
  <c r="O77" i="13"/>
  <c r="O26" i="13"/>
  <c r="O136" i="13"/>
  <c r="O72" i="13"/>
  <c r="O178" i="13"/>
  <c r="O133" i="13"/>
  <c r="O58" i="13"/>
  <c r="O41" i="13"/>
  <c r="O53" i="13"/>
  <c r="O69" i="13"/>
  <c r="O102" i="13"/>
  <c r="O165" i="13"/>
  <c r="O113" i="13"/>
  <c r="O183" i="13"/>
  <c r="O193" i="13"/>
  <c r="O73" i="13"/>
  <c r="O94" i="13"/>
  <c r="O27" i="13"/>
  <c r="O87" i="13"/>
  <c r="O156" i="13"/>
  <c r="O60" i="13"/>
  <c r="O90" i="13"/>
  <c r="O158" i="13"/>
  <c r="O124" i="13"/>
  <c r="O33" i="13"/>
  <c r="O134" i="13"/>
  <c r="O80" i="13"/>
  <c r="O185" i="13"/>
  <c r="O123" i="13"/>
  <c r="O91" i="13"/>
  <c r="O70" i="13"/>
  <c r="O82" i="13"/>
  <c r="O106" i="13"/>
  <c r="O160" i="13"/>
  <c r="O22" i="13"/>
  <c r="O25" i="13"/>
  <c r="O191" i="13"/>
  <c r="O194" i="13"/>
  <c r="O68" i="13"/>
  <c r="O110" i="13"/>
  <c r="O38" i="13"/>
  <c r="O98" i="13"/>
  <c r="O154" i="13"/>
  <c r="O45" i="13"/>
  <c r="O105" i="13"/>
  <c r="O195" i="13"/>
  <c r="O122" i="13"/>
  <c r="O57" i="13"/>
  <c r="O171" i="13"/>
  <c r="O109" i="13"/>
  <c r="O21" i="13"/>
  <c r="O121" i="13"/>
  <c r="O141" i="13"/>
  <c r="O149" i="13"/>
  <c r="O116" i="13"/>
  <c r="O99" i="13"/>
  <c r="O56" i="13"/>
  <c r="O95" i="13"/>
  <c r="O71" i="13"/>
  <c r="O200" i="13"/>
  <c r="O29" i="13"/>
  <c r="O79" i="13"/>
  <c r="O143" i="13"/>
  <c r="O51" i="13"/>
  <c r="O108" i="13"/>
  <c r="O152" i="13"/>
  <c r="O55" i="13"/>
  <c r="O120" i="13"/>
  <c r="O37" i="13"/>
  <c r="O128" i="13"/>
  <c r="O64" i="13"/>
  <c r="O177" i="13"/>
  <c r="O148" i="13"/>
  <c r="O39" i="13"/>
  <c r="O119" i="13"/>
  <c r="O129" i="13"/>
  <c r="O104" i="13"/>
  <c r="O112" i="13"/>
  <c r="O180" i="13"/>
  <c r="O111" i="13"/>
  <c r="O170" i="13"/>
  <c r="O117" i="13"/>
  <c r="O184" i="13"/>
  <c r="O30" i="13"/>
  <c r="O93" i="13"/>
  <c r="O151" i="13"/>
  <c r="O48" i="13"/>
  <c r="O115" i="13"/>
  <c r="O159" i="13"/>
  <c r="O83" i="13"/>
  <c r="O127" i="13"/>
  <c r="O36" i="13"/>
  <c r="O126" i="13"/>
  <c r="O89" i="13"/>
  <c r="O192" i="13"/>
  <c r="O100" i="13"/>
  <c r="O54" i="13"/>
  <c r="O173" i="13"/>
  <c r="O164" i="13"/>
  <c r="O172" i="13"/>
  <c r="O155" i="13"/>
  <c r="O28" i="13"/>
  <c r="O84" i="13"/>
  <c r="C15" i="13"/>
  <c r="C18" i="13" s="1"/>
  <c r="O169" i="13"/>
  <c r="O197" i="13"/>
  <c r="O49" i="13"/>
  <c r="O96" i="13"/>
  <c r="O139" i="13"/>
  <c r="O46" i="13"/>
  <c r="O138" i="13"/>
  <c r="O188" i="13"/>
  <c r="O97" i="13"/>
  <c r="O142" i="13"/>
  <c r="O67" i="13"/>
  <c r="O163" i="13"/>
  <c r="O85" i="13"/>
  <c r="O50" i="13"/>
  <c r="O144" i="13"/>
  <c r="O52" i="13"/>
  <c r="O161" i="13"/>
  <c r="O175" i="13"/>
  <c r="O166" i="13"/>
  <c r="O174" i="13"/>
  <c r="O44" i="13"/>
  <c r="O135" i="13"/>
  <c r="O101" i="13"/>
  <c r="O131" i="13"/>
  <c r="O182" i="13"/>
  <c r="O202" i="13"/>
  <c r="O42" i="13"/>
  <c r="O107" i="13"/>
  <c r="O153" i="13"/>
  <c r="O65" i="13"/>
  <c r="O145" i="13"/>
  <c r="O23" i="13"/>
  <c r="O78" i="13"/>
  <c r="O150" i="13"/>
  <c r="O59" i="13"/>
  <c r="O168" i="13"/>
  <c r="O140" i="13"/>
  <c r="O61" i="13"/>
  <c r="O157" i="13"/>
  <c r="O92" i="13"/>
  <c r="O167" i="13"/>
  <c r="O186" i="13"/>
  <c r="O189" i="13"/>
  <c r="O24" i="13"/>
  <c r="O86" i="13"/>
  <c r="O199" i="13"/>
  <c r="O179" i="13"/>
  <c r="O190" i="13"/>
  <c r="O187" i="13"/>
  <c r="O75" i="13"/>
  <c r="O130" i="13"/>
  <c r="O181" i="13"/>
  <c r="O76" i="13"/>
  <c r="O103" i="13"/>
  <c r="O34" i="13"/>
  <c r="O125" i="13"/>
  <c r="O147" i="13"/>
  <c r="O81" i="13"/>
  <c r="O203" i="13"/>
  <c r="O146" i="13"/>
  <c r="O66" i="13"/>
  <c r="O162" i="13"/>
  <c r="O63" i="13"/>
  <c r="O35" i="13"/>
  <c r="O43" i="13"/>
  <c r="O31" i="13"/>
  <c r="O40" i="13"/>
  <c r="O114" i="13"/>
  <c r="O88" i="13"/>
  <c r="O47" i="13"/>
  <c r="C16" i="13"/>
  <c r="D18" i="13" s="1"/>
  <c r="AT207" i="13"/>
  <c r="AS207" i="13" s="1"/>
  <c r="AR207" i="13" s="1"/>
  <c r="AQ207" i="13" s="1"/>
  <c r="AP207" i="13" s="1"/>
  <c r="AO207" i="13" s="1"/>
  <c r="AN207" i="13" s="1"/>
  <c r="AM207" i="13" s="1"/>
  <c r="AL207" i="13" s="1"/>
  <c r="AT205" i="13"/>
  <c r="AQ205" i="13"/>
  <c r="AP205" i="13" s="1"/>
  <c r="AO205" i="13" s="1"/>
  <c r="AN205" i="13" s="1"/>
  <c r="AM205" i="13" s="1"/>
  <c r="AL205" i="13" s="1"/>
  <c r="AR205" i="13"/>
  <c r="AS205" i="13"/>
  <c r="AT208" i="13"/>
  <c r="AR208" i="13"/>
  <c r="AQ208" i="13" s="1"/>
  <c r="AP208" i="13" s="1"/>
  <c r="AO208" i="13" s="1"/>
  <c r="AN208" i="13" s="1"/>
  <c r="AM208" i="13" s="1"/>
  <c r="AL208" i="13" s="1"/>
  <c r="AS208" i="13"/>
  <c r="AT206" i="13"/>
  <c r="AS206" i="13" s="1"/>
  <c r="AR206" i="13" s="1"/>
  <c r="AQ206" i="13" s="1"/>
  <c r="AP206" i="13" s="1"/>
  <c r="AO206" i="13" s="1"/>
  <c r="AN206" i="13" s="1"/>
  <c r="AM206" i="13" s="1"/>
  <c r="AL206" i="13" s="1"/>
  <c r="U204" i="13"/>
  <c r="K204" i="13"/>
  <c r="AC204" i="13"/>
  <c r="U207" i="13"/>
  <c r="AC207" i="13"/>
  <c r="K207" i="13"/>
  <c r="U205" i="13"/>
  <c r="K205" i="13"/>
  <c r="AC205" i="13"/>
  <c r="U208" i="13"/>
  <c r="K208" i="13"/>
  <c r="AC208" i="13"/>
  <c r="U206" i="13"/>
  <c r="K206" i="13"/>
  <c r="AC206" i="13"/>
  <c r="AT212" i="13"/>
  <c r="AQ212" i="13"/>
  <c r="AP212" i="13" s="1"/>
  <c r="AO212" i="13" s="1"/>
  <c r="AN212" i="13" s="1"/>
  <c r="AM212" i="13" s="1"/>
  <c r="AL212" i="13" s="1"/>
  <c r="AR212" i="13"/>
  <c r="AS212" i="13"/>
  <c r="AT210" i="13"/>
  <c r="AS210" i="13" s="1"/>
  <c r="AR210" i="13" s="1"/>
  <c r="AQ210" i="13" s="1"/>
  <c r="AP210" i="13" s="1"/>
  <c r="AO210" i="13" s="1"/>
  <c r="AN210" i="13" s="1"/>
  <c r="AM210" i="13" s="1"/>
  <c r="AL210" i="13" s="1"/>
  <c r="AT213" i="13"/>
  <c r="AS213" i="13" s="1"/>
  <c r="AR213" i="13" s="1"/>
  <c r="AQ213" i="13" s="1"/>
  <c r="AP213" i="13" s="1"/>
  <c r="AO213" i="13" s="1"/>
  <c r="AN213" i="13" s="1"/>
  <c r="AM213" i="13" s="1"/>
  <c r="AL213" i="13" s="1"/>
  <c r="AT211" i="13"/>
  <c r="AS211" i="13" s="1"/>
  <c r="AR211" i="13" s="1"/>
  <c r="AQ211" i="13" s="1"/>
  <c r="AP211" i="13" s="1"/>
  <c r="AO211" i="13" s="1"/>
  <c r="AN211" i="13" s="1"/>
  <c r="AM211" i="13" s="1"/>
  <c r="AL211" i="13" s="1"/>
  <c r="AT209" i="13"/>
  <c r="AR209" i="13"/>
  <c r="AQ209" i="13" s="1"/>
  <c r="AP209" i="13" s="1"/>
  <c r="AO209" i="13" s="1"/>
  <c r="AN209" i="13" s="1"/>
  <c r="AM209" i="13" s="1"/>
  <c r="AL209" i="13" s="1"/>
  <c r="AS209" i="13"/>
  <c r="AT204" i="13"/>
  <c r="AQ204" i="13"/>
  <c r="AP204" i="13" s="1"/>
  <c r="AO204" i="13" s="1"/>
  <c r="AN204" i="13" s="1"/>
  <c r="AM204" i="13" s="1"/>
  <c r="AL204" i="13" s="1"/>
  <c r="AR204" i="13"/>
  <c r="AS204" i="13"/>
  <c r="U212" i="13"/>
  <c r="K212" i="13"/>
  <c r="AC212" i="13"/>
  <c r="U210" i="13"/>
  <c r="K210" i="13"/>
  <c r="AC210" i="13"/>
  <c r="U213" i="13"/>
  <c r="K213" i="13"/>
  <c r="AC213" i="13"/>
  <c r="U211" i="13"/>
  <c r="K211" i="13"/>
  <c r="AC211" i="13"/>
  <c r="U209" i="13"/>
  <c r="K209" i="13"/>
  <c r="AC209" i="13"/>
  <c r="O219" i="10"/>
  <c r="O218" i="10"/>
  <c r="O221" i="10"/>
  <c r="O217" i="10"/>
  <c r="O216" i="10"/>
  <c r="O224" i="10"/>
  <c r="O215" i="10"/>
  <c r="O223" i="10"/>
  <c r="O222" i="10"/>
  <c r="O220" i="10"/>
  <c r="O49" i="10"/>
  <c r="O145" i="10"/>
  <c r="O212" i="10"/>
  <c r="O50" i="10"/>
  <c r="O148" i="10"/>
  <c r="O198" i="10"/>
  <c r="O82" i="10"/>
  <c r="O137" i="10"/>
  <c r="O193" i="10"/>
  <c r="O80" i="10"/>
  <c r="O208" i="10"/>
  <c r="O84" i="10"/>
  <c r="O163" i="10"/>
  <c r="O88" i="10"/>
  <c r="O164" i="10"/>
  <c r="O81" i="10"/>
  <c r="O197" i="10"/>
  <c r="O204" i="10"/>
  <c r="O38" i="10"/>
  <c r="O61" i="10"/>
  <c r="O39" i="10"/>
  <c r="O140" i="10"/>
  <c r="O65" i="10"/>
  <c r="O118" i="10"/>
  <c r="O56" i="10"/>
  <c r="O155" i="10"/>
  <c r="O211" i="10"/>
  <c r="O71" i="10"/>
  <c r="O117" i="10"/>
  <c r="O214" i="10"/>
  <c r="O76" i="10"/>
  <c r="O139" i="10"/>
  <c r="O203" i="10"/>
  <c r="O77" i="10"/>
  <c r="O181" i="10"/>
  <c r="O99" i="10"/>
  <c r="O189" i="10"/>
  <c r="O79" i="10"/>
  <c r="O192" i="10"/>
  <c r="O127" i="10"/>
  <c r="O201" i="10"/>
  <c r="O60" i="10"/>
  <c r="O72" i="10"/>
  <c r="O73" i="10"/>
  <c r="O69" i="10"/>
  <c r="O196" i="10"/>
  <c r="O152" i="10"/>
  <c r="O131" i="10"/>
  <c r="O75" i="10"/>
  <c r="O187" i="10"/>
  <c r="O186" i="10"/>
  <c r="O67" i="10"/>
  <c r="O194" i="10"/>
  <c r="O179" i="10"/>
  <c r="O58" i="10"/>
  <c r="O153" i="10"/>
  <c r="O205" i="10"/>
  <c r="O92" i="10"/>
  <c r="O206" i="10"/>
  <c r="O104" i="10"/>
  <c r="O207" i="10"/>
  <c r="O107" i="10"/>
  <c r="O210" i="10"/>
  <c r="O111" i="10"/>
  <c r="O47" i="10"/>
  <c r="O53" i="10"/>
  <c r="O101" i="10"/>
  <c r="O138" i="10"/>
  <c r="O102" i="10"/>
  <c r="O86" i="10"/>
  <c r="O27" i="10"/>
  <c r="O91" i="10"/>
  <c r="O23" i="10"/>
  <c r="O85" i="10"/>
  <c r="O126" i="10"/>
  <c r="O21" i="10"/>
  <c r="O94" i="10"/>
  <c r="O116" i="10"/>
  <c r="O29" i="10"/>
  <c r="O66" i="10"/>
  <c r="O119" i="10"/>
  <c r="O174" i="10"/>
  <c r="O110" i="10"/>
  <c r="O191" i="10"/>
  <c r="O93" i="10"/>
  <c r="O195" i="10"/>
  <c r="O105" i="10"/>
  <c r="O33" i="10"/>
  <c r="O141" i="10"/>
  <c r="O48" i="10"/>
  <c r="O114" i="10"/>
  <c r="O134" i="10"/>
  <c r="O149" i="10"/>
  <c r="O135" i="10"/>
  <c r="O144" i="10"/>
  <c r="O115" i="10"/>
  <c r="O167" i="10"/>
  <c r="O59" i="10"/>
  <c r="O90" i="10"/>
  <c r="O165" i="10"/>
  <c r="O24" i="10"/>
  <c r="O95" i="10"/>
  <c r="O173" i="10"/>
  <c r="O22" i="10"/>
  <c r="O97" i="10"/>
  <c r="O128" i="10"/>
  <c r="O25" i="10"/>
  <c r="O142" i="10"/>
  <c r="O28" i="10"/>
  <c r="O133" i="10"/>
  <c r="O37" i="10"/>
  <c r="O136" i="10"/>
  <c r="O46" i="10"/>
  <c r="O122" i="10"/>
  <c r="O106" i="10"/>
  <c r="O129" i="10"/>
  <c r="O178" i="10"/>
  <c r="O120" i="10"/>
  <c r="O113" i="10"/>
  <c r="O170" i="10"/>
  <c r="O184" i="10"/>
  <c r="O36" i="10"/>
  <c r="O64" i="10"/>
  <c r="O146" i="10"/>
  <c r="O154" i="10"/>
  <c r="O68" i="10"/>
  <c r="O98" i="10"/>
  <c r="O159" i="10"/>
  <c r="C15" i="10"/>
  <c r="C18" i="10" s="1"/>
  <c r="O123" i="10"/>
  <c r="O190" i="10"/>
  <c r="O54" i="10"/>
  <c r="O143" i="10"/>
  <c r="O57" i="10"/>
  <c r="O147" i="10"/>
  <c r="O31" i="10"/>
  <c r="O151" i="10"/>
  <c r="O35" i="10"/>
  <c r="O160" i="10"/>
  <c r="O121" i="10"/>
  <c r="O169" i="10"/>
  <c r="O200" i="10"/>
  <c r="O177" i="10"/>
  <c r="O180" i="10"/>
  <c r="O87" i="10"/>
  <c r="O34" i="10"/>
  <c r="O26" i="10"/>
  <c r="O41" i="10"/>
  <c r="O100" i="10"/>
  <c r="O168" i="10"/>
  <c r="O30" i="10"/>
  <c r="O103" i="10"/>
  <c r="O171" i="10"/>
  <c r="O51" i="10"/>
  <c r="O83" i="10"/>
  <c r="O156" i="10"/>
  <c r="O44" i="10"/>
  <c r="O108" i="10"/>
  <c r="O55" i="10"/>
  <c r="O109" i="10"/>
  <c r="O62" i="10"/>
  <c r="O124" i="10"/>
  <c r="O40" i="10"/>
  <c r="O158" i="10"/>
  <c r="O161" i="10"/>
  <c r="O166" i="10"/>
  <c r="O202" i="10"/>
  <c r="O213" i="10"/>
  <c r="O185" i="10"/>
  <c r="O112" i="10"/>
  <c r="O96" i="10"/>
  <c r="O63" i="10"/>
  <c r="O150" i="10"/>
  <c r="O182" i="10"/>
  <c r="O70" i="10"/>
  <c r="O132" i="10"/>
  <c r="O188" i="10"/>
  <c r="O45" i="10"/>
  <c r="O125" i="10"/>
  <c r="O176" i="10"/>
  <c r="O43" i="10"/>
  <c r="O130" i="10"/>
  <c r="O74" i="10"/>
  <c r="O157" i="10"/>
  <c r="O78" i="10"/>
  <c r="O183" i="10"/>
  <c r="O89" i="10"/>
  <c r="O172" i="10"/>
  <c r="O162" i="10"/>
  <c r="O199" i="10"/>
  <c r="O32" i="10"/>
  <c r="O52" i="10"/>
  <c r="O42" i="10"/>
  <c r="O209" i="10"/>
  <c r="O175" i="10"/>
  <c r="C16" i="10"/>
  <c r="D18" i="10" s="1"/>
  <c r="AK221" i="10"/>
  <c r="AI221" i="10"/>
  <c r="AJ221" i="10"/>
  <c r="AI222" i="10"/>
  <c r="AJ222" i="10"/>
  <c r="AK222" i="10"/>
  <c r="R215" i="10"/>
  <c r="T215" i="10" s="1"/>
  <c r="AT223" i="10"/>
  <c r="AS223" i="10" s="1"/>
  <c r="AR223" i="10" s="1"/>
  <c r="AQ223" i="10" s="1"/>
  <c r="AP223" i="10" s="1"/>
  <c r="AO223" i="10" s="1"/>
  <c r="AN223" i="10" s="1"/>
  <c r="AM223" i="10" s="1"/>
  <c r="AL223" i="10" s="1"/>
  <c r="AS224" i="10"/>
  <c r="AR224" i="10" s="1"/>
  <c r="AQ224" i="10" s="1"/>
  <c r="AP224" i="10" s="1"/>
  <c r="AO224" i="10" s="1"/>
  <c r="AN224" i="10" s="1"/>
  <c r="AM224" i="10" s="1"/>
  <c r="AL224" i="10" s="1"/>
  <c r="AT224" i="10"/>
  <c r="AC219" i="10"/>
  <c r="U219" i="10"/>
  <c r="K219" i="10"/>
  <c r="R218" i="10"/>
  <c r="T218" i="10" s="1"/>
  <c r="R219" i="10"/>
  <c r="T219" i="10" s="1"/>
  <c r="AC220" i="10"/>
  <c r="U220" i="10"/>
  <c r="K220" i="10"/>
  <c r="U215" i="10"/>
  <c r="K215" i="10"/>
  <c r="AC215" i="10"/>
  <c r="AT216" i="10"/>
  <c r="AS216" i="10" s="1"/>
  <c r="AR216" i="10" s="1"/>
  <c r="AQ216" i="10" s="1"/>
  <c r="AP216" i="10" s="1"/>
  <c r="AO216" i="10" s="1"/>
  <c r="AN216" i="10" s="1"/>
  <c r="AM216" i="10" s="1"/>
  <c r="AL216" i="10" s="1"/>
  <c r="U224" i="10"/>
  <c r="K224" i="10"/>
  <c r="AC224" i="10"/>
  <c r="AS217" i="10"/>
  <c r="AR217" i="10" s="1"/>
  <c r="AQ217" i="10" s="1"/>
  <c r="AP217" i="10" s="1"/>
  <c r="AO217" i="10" s="1"/>
  <c r="AN217" i="10" s="1"/>
  <c r="AM217" i="10" s="1"/>
  <c r="AL217" i="10" s="1"/>
  <c r="AT217" i="10"/>
  <c r="AS218" i="10"/>
  <c r="AR218" i="10" s="1"/>
  <c r="AQ218" i="10" s="1"/>
  <c r="AP218" i="10" s="1"/>
  <c r="AO218" i="10" s="1"/>
  <c r="AN218" i="10" s="1"/>
  <c r="AM218" i="10" s="1"/>
  <c r="AL218" i="10" s="1"/>
  <c r="AT218" i="10"/>
  <c r="AS215" i="10"/>
  <c r="AR215" i="10" s="1"/>
  <c r="AQ215" i="10" s="1"/>
  <c r="AP215" i="10" s="1"/>
  <c r="AO215" i="10" s="1"/>
  <c r="AN215" i="10" s="1"/>
  <c r="AM215" i="10" s="1"/>
  <c r="AL215" i="10" s="1"/>
  <c r="AT215" i="10"/>
  <c r="R223" i="10"/>
  <c r="T223" i="10" s="1"/>
  <c r="AT220" i="10"/>
  <c r="AS220" i="10" s="1"/>
  <c r="AR220" i="10" s="1"/>
  <c r="AQ220" i="10" s="1"/>
  <c r="AP220" i="10" s="1"/>
  <c r="AO220" i="10" s="1"/>
  <c r="AN220" i="10" s="1"/>
  <c r="AM220" i="10" s="1"/>
  <c r="AL220" i="10" s="1"/>
  <c r="K218" i="10"/>
  <c r="AC218" i="10"/>
  <c r="U218" i="10"/>
  <c r="U216" i="10"/>
  <c r="K216" i="10"/>
  <c r="AC216" i="10"/>
  <c r="K217" i="10"/>
  <c r="AC217" i="10"/>
  <c r="U217" i="10"/>
  <c r="U223" i="10"/>
  <c r="K223" i="10"/>
  <c r="AC223" i="10"/>
  <c r="AT219" i="10"/>
  <c r="AS219" i="10" s="1"/>
  <c r="AR219" i="10" s="1"/>
  <c r="AQ219" i="10" s="1"/>
  <c r="AP219" i="10" s="1"/>
  <c r="AO219" i="10" s="1"/>
  <c r="AN219" i="10" s="1"/>
  <c r="AM219" i="10" s="1"/>
  <c r="AL219" i="10" s="1"/>
  <c r="C16" i="1"/>
  <c r="D18" i="1" s="1"/>
  <c r="O219" i="1"/>
  <c r="O222" i="1"/>
  <c r="O217" i="1"/>
  <c r="O224" i="1"/>
  <c r="O220" i="1"/>
  <c r="O215" i="1"/>
  <c r="O223" i="1"/>
  <c r="O218" i="1"/>
  <c r="O216" i="1"/>
  <c r="O221" i="1"/>
  <c r="O59" i="1"/>
  <c r="O180" i="1"/>
  <c r="O212" i="1"/>
  <c r="O41" i="1"/>
  <c r="O30" i="1"/>
  <c r="O145" i="1"/>
  <c r="O53" i="1"/>
  <c r="O84" i="1"/>
  <c r="O108" i="1"/>
  <c r="O154" i="1"/>
  <c r="O23" i="1"/>
  <c r="O168" i="1"/>
  <c r="O177" i="1"/>
  <c r="O171" i="1"/>
  <c r="O122" i="1"/>
  <c r="O39" i="1"/>
  <c r="O111" i="1"/>
  <c r="O156" i="1"/>
  <c r="O57" i="1"/>
  <c r="O123" i="1"/>
  <c r="O164" i="1"/>
  <c r="O155" i="1"/>
  <c r="O167" i="1"/>
  <c r="O210" i="1"/>
  <c r="O205" i="1"/>
  <c r="O28" i="1"/>
  <c r="O46" i="1"/>
  <c r="O199" i="1"/>
  <c r="O45" i="1"/>
  <c r="O62" i="1"/>
  <c r="O179" i="1"/>
  <c r="O65" i="1"/>
  <c r="O172" i="1"/>
  <c r="O128" i="1"/>
  <c r="O79" i="1"/>
  <c r="O24" i="1"/>
  <c r="O130" i="1"/>
  <c r="O58" i="1"/>
  <c r="O134" i="1"/>
  <c r="O163" i="1"/>
  <c r="O104" i="1"/>
  <c r="O148" i="1"/>
  <c r="O138" i="1"/>
  <c r="O89" i="1"/>
  <c r="O34" i="1"/>
  <c r="O127" i="1"/>
  <c r="O152" i="1"/>
  <c r="O208" i="1"/>
  <c r="O109" i="1"/>
  <c r="O187" i="1"/>
  <c r="O60" i="1"/>
  <c r="O31" i="1"/>
  <c r="O196" i="1"/>
  <c r="O136" i="1"/>
  <c r="O47" i="1"/>
  <c r="O209" i="1"/>
  <c r="O132" i="1"/>
  <c r="O162" i="1"/>
  <c r="O68" i="1"/>
  <c r="O91" i="1"/>
  <c r="O77" i="1"/>
  <c r="O102" i="1"/>
  <c r="O44" i="1"/>
  <c r="O158" i="1"/>
  <c r="O114" i="1"/>
  <c r="O116" i="1"/>
  <c r="O192" i="1"/>
  <c r="O115" i="1"/>
  <c r="O95" i="1"/>
  <c r="O25" i="1"/>
  <c r="O131" i="1"/>
  <c r="O120" i="1"/>
  <c r="O153" i="1"/>
  <c r="O165" i="1"/>
  <c r="O214" i="1"/>
  <c r="O81" i="1"/>
  <c r="O63" i="1"/>
  <c r="O50" i="1"/>
  <c r="O181" i="1"/>
  <c r="O113" i="1"/>
  <c r="O38" i="1"/>
  <c r="O149" i="1"/>
  <c r="O211" i="1"/>
  <c r="O49" i="1"/>
  <c r="O175" i="1"/>
  <c r="O78" i="1"/>
  <c r="O174" i="1"/>
  <c r="O61" i="1"/>
  <c r="O185" i="1"/>
  <c r="O76" i="1"/>
  <c r="O96" i="1"/>
  <c r="O186" i="1"/>
  <c r="O92" i="1"/>
  <c r="O170" i="1"/>
  <c r="O103" i="1"/>
  <c r="O144" i="1"/>
  <c r="O85" i="1"/>
  <c r="O169" i="1"/>
  <c r="O100" i="1"/>
  <c r="O183" i="1"/>
  <c r="O213" i="1"/>
  <c r="O32" i="1"/>
  <c r="O35" i="1"/>
  <c r="O200" i="1"/>
  <c r="O48" i="1"/>
  <c r="O55" i="1"/>
  <c r="O72" i="1"/>
  <c r="O207" i="1"/>
  <c r="O147" i="1"/>
  <c r="O173" i="1"/>
  <c r="O161" i="1"/>
  <c r="O112" i="1"/>
  <c r="O37" i="1"/>
  <c r="O66" i="1"/>
  <c r="O94" i="1"/>
  <c r="O126" i="1"/>
  <c r="O51" i="1"/>
  <c r="O160" i="1"/>
  <c r="O26" i="1"/>
  <c r="O74" i="1"/>
  <c r="O198" i="1"/>
  <c r="O142" i="1"/>
  <c r="O43" i="1"/>
  <c r="O202" i="1"/>
  <c r="O195" i="1"/>
  <c r="O64" i="1"/>
  <c r="O67" i="1"/>
  <c r="O190" i="1"/>
  <c r="O69" i="1"/>
  <c r="O56" i="1"/>
  <c r="O117" i="1"/>
  <c r="O54" i="1"/>
  <c r="O150" i="1"/>
  <c r="O197" i="1"/>
  <c r="O98" i="1"/>
  <c r="O125" i="1"/>
  <c r="O118" i="1"/>
  <c r="O52" i="1"/>
  <c r="O137" i="1"/>
  <c r="O70" i="1"/>
  <c r="O33" i="1"/>
  <c r="O166" i="1"/>
  <c r="O88" i="1"/>
  <c r="O133" i="1"/>
  <c r="O40" i="1"/>
  <c r="O146" i="1"/>
  <c r="O75" i="1"/>
  <c r="O42" i="1"/>
  <c r="O204" i="1"/>
  <c r="O188" i="1"/>
  <c r="O36" i="1"/>
  <c r="O193" i="1"/>
  <c r="O105" i="1"/>
  <c r="O106" i="1"/>
  <c r="O143" i="1"/>
  <c r="O87" i="1"/>
  <c r="O86" i="1"/>
  <c r="O206" i="1"/>
  <c r="O107" i="1"/>
  <c r="O157" i="1"/>
  <c r="O151" i="1"/>
  <c r="O90" i="1"/>
  <c r="O189" i="1"/>
  <c r="O141" i="1"/>
  <c r="O139" i="1"/>
  <c r="C15" i="1"/>
  <c r="C18" i="1" s="1"/>
  <c r="O80" i="1"/>
  <c r="O182" i="1"/>
  <c r="O29" i="1"/>
  <c r="O184" i="1"/>
  <c r="O73" i="1"/>
  <c r="O27" i="1"/>
  <c r="O191" i="1"/>
  <c r="O203" i="1"/>
  <c r="O97" i="1"/>
  <c r="O178" i="1"/>
  <c r="O110" i="1"/>
  <c r="O124" i="1"/>
  <c r="O121" i="1"/>
  <c r="O101" i="1"/>
  <c r="O140" i="1"/>
  <c r="O194" i="1"/>
  <c r="O159" i="1"/>
  <c r="O176" i="1"/>
  <c r="O93" i="1"/>
  <c r="O83" i="1"/>
  <c r="O201" i="1"/>
  <c r="O82" i="1"/>
  <c r="O22" i="1"/>
  <c r="O71" i="1"/>
  <c r="O129" i="1"/>
  <c r="O21" i="1"/>
  <c r="O135" i="1"/>
  <c r="O99" i="1"/>
  <c r="O119" i="1"/>
  <c r="R215" i="1"/>
  <c r="T215" i="1" s="1"/>
  <c r="U221" i="1"/>
  <c r="K221" i="1"/>
  <c r="U215" i="1"/>
  <c r="K215" i="1"/>
  <c r="U223" i="1"/>
  <c r="K223" i="1"/>
  <c r="U220" i="1"/>
  <c r="K220" i="1"/>
  <c r="U217" i="1"/>
  <c r="M6" i="5"/>
  <c r="O4" i="15"/>
  <c r="O5" i="8"/>
  <c r="O4" i="8"/>
  <c r="O6" i="8"/>
  <c r="O2" i="15"/>
  <c r="O3" i="15"/>
  <c r="O1" i="11"/>
  <c r="O3" i="8"/>
  <c r="O2" i="8"/>
  <c r="O1" i="8"/>
  <c r="O1" i="3"/>
  <c r="O6" i="3"/>
  <c r="O2" i="3"/>
  <c r="O3" i="3"/>
  <c r="O4" i="3"/>
  <c r="O3" i="11"/>
  <c r="O2" i="11"/>
  <c r="O6" i="11"/>
  <c r="O4" i="11"/>
  <c r="O5" i="11"/>
  <c r="O1" i="15"/>
  <c r="O6" i="15"/>
  <c r="O5" i="3"/>
  <c r="O5" i="15"/>
  <c r="BA122" i="18"/>
  <c r="BB122" i="18"/>
  <c r="BA53" i="18"/>
  <c r="BB53" i="18"/>
  <c r="BA29" i="16"/>
  <c r="BB29" i="16"/>
  <c r="AK89" i="16"/>
  <c r="AI89" i="16"/>
  <c r="AJ89" i="16"/>
  <c r="BA52" i="16"/>
  <c r="BB52" i="16"/>
  <c r="AJ76" i="16"/>
  <c r="AK76" i="16"/>
  <c r="AI76" i="16"/>
  <c r="BA51" i="18"/>
  <c r="BB51" i="18"/>
  <c r="BB37" i="16"/>
  <c r="BA37" i="16"/>
  <c r="AK69" i="16"/>
  <c r="AI69" i="16"/>
  <c r="AJ69" i="16"/>
  <c r="AK60" i="16"/>
  <c r="AI60" i="16"/>
  <c r="AJ60" i="16"/>
  <c r="BB44" i="16"/>
  <c r="BA44" i="16"/>
  <c r="AJ52" i="16"/>
  <c r="AK52" i="16"/>
  <c r="AI52" i="16"/>
  <c r="AB90" i="16"/>
  <c r="AA90" i="16"/>
  <c r="BA54" i="18"/>
  <c r="BB54" i="18"/>
  <c r="BB45" i="16"/>
  <c r="BA45" i="16"/>
  <c r="AZ45" i="16" s="1"/>
  <c r="AX45" i="16" s="1"/>
  <c r="AA24" i="18"/>
  <c r="AB24" i="18"/>
  <c r="AJ44" i="16"/>
  <c r="AI44" i="16"/>
  <c r="AK44" i="16"/>
  <c r="AB21" i="18"/>
  <c r="AA21" i="18"/>
  <c r="BA36" i="16"/>
  <c r="AZ36" i="16" s="1"/>
  <c r="AX36" i="16" s="1"/>
  <c r="BB36" i="16"/>
  <c r="BB44" i="18"/>
  <c r="BA44" i="18"/>
  <c r="AK50" i="18"/>
  <c r="AJ50" i="18"/>
  <c r="AI50" i="18"/>
  <c r="BB62" i="18"/>
  <c r="BA62" i="18"/>
  <c r="AZ62" i="18" s="1"/>
  <c r="AX62" i="18" s="1"/>
  <c r="BB122" i="16"/>
  <c r="BA122" i="16"/>
  <c r="AI36" i="16"/>
  <c r="AK36" i="16"/>
  <c r="AJ36" i="16"/>
  <c r="BA20" i="16"/>
  <c r="BB20" i="16"/>
  <c r="BA50" i="18"/>
  <c r="AZ50" i="18" s="1"/>
  <c r="AX50" i="18" s="1"/>
  <c r="BB50" i="18"/>
  <c r="BA49" i="18"/>
  <c r="BB49" i="18"/>
  <c r="BA128" i="18"/>
  <c r="BB128" i="18"/>
  <c r="BA58" i="18"/>
  <c r="BB58" i="18"/>
  <c r="BA63" i="18"/>
  <c r="AZ63" i="18" s="1"/>
  <c r="AX63" i="18" s="1"/>
  <c r="BB63" i="18"/>
  <c r="BB15" i="16"/>
  <c r="BA15" i="16"/>
  <c r="AI45" i="16"/>
  <c r="AJ45" i="16"/>
  <c r="AK45" i="16"/>
  <c r="AB22" i="18"/>
  <c r="AA22" i="18"/>
  <c r="AK95" i="16"/>
  <c r="AJ95" i="16"/>
  <c r="AI95" i="16"/>
  <c r="BB68" i="16"/>
  <c r="BA68" i="16"/>
  <c r="AI28" i="16"/>
  <c r="AK28" i="16"/>
  <c r="AJ28" i="16"/>
  <c r="BA52" i="18"/>
  <c r="BB52" i="18"/>
  <c r="BA60" i="16"/>
  <c r="BB60" i="16"/>
  <c r="AI83" i="16"/>
  <c r="AK83" i="16"/>
  <c r="AJ83" i="16"/>
  <c r="BA45" i="18"/>
  <c r="AZ45" i="18" s="1"/>
  <c r="AX45" i="18" s="1"/>
  <c r="BB45" i="18"/>
  <c r="BA47" i="18"/>
  <c r="BB47" i="18"/>
  <c r="BA48" i="18"/>
  <c r="BB48" i="18"/>
  <c r="BA60" i="18"/>
  <c r="BB60" i="18"/>
  <c r="AJ53" i="16"/>
  <c r="AK53" i="16"/>
  <c r="AI53" i="16"/>
  <c r="AK78" i="16"/>
  <c r="AJ78" i="16"/>
  <c r="AI78" i="16"/>
  <c r="AI68" i="16"/>
  <c r="AJ68" i="16"/>
  <c r="AK68" i="16"/>
  <c r="BA28" i="16"/>
  <c r="BB28" i="16"/>
  <c r="AA79" i="16"/>
  <c r="AB79" i="16"/>
  <c r="R105" i="1"/>
  <c r="T105" i="1" s="1"/>
  <c r="U105" i="1"/>
  <c r="U189" i="1"/>
  <c r="R189" i="1"/>
  <c r="T189" i="1" s="1"/>
  <c r="R110" i="1"/>
  <c r="T110" i="1" s="1"/>
  <c r="U110" i="1"/>
  <c r="U203" i="1"/>
  <c r="R203" i="1"/>
  <c r="T203" i="1" s="1"/>
  <c r="U120" i="1"/>
  <c r="R120" i="1"/>
  <c r="T120" i="1" s="1"/>
  <c r="U214" i="1"/>
  <c r="R214" i="1"/>
  <c r="T214" i="1" s="1"/>
  <c r="U62" i="1"/>
  <c r="R62" i="1"/>
  <c r="U137" i="1"/>
  <c r="R137" i="1"/>
  <c r="T137" i="1" s="1"/>
  <c r="R211" i="1"/>
  <c r="T211" i="1" s="1"/>
  <c r="U211" i="1"/>
  <c r="R124" i="1"/>
  <c r="T124" i="1" s="1"/>
  <c r="U124" i="1"/>
  <c r="U194" i="1"/>
  <c r="R194" i="1"/>
  <c r="T194" i="1" s="1"/>
  <c r="R103" i="1"/>
  <c r="T103" i="1" s="1"/>
  <c r="U103" i="1"/>
  <c r="U190" i="1"/>
  <c r="R190" i="1"/>
  <c r="T190" i="1" s="1"/>
  <c r="U191" i="13"/>
  <c r="AC191" i="13"/>
  <c r="R191" i="13"/>
  <c r="T191" i="13" s="1"/>
  <c r="R39" i="13"/>
  <c r="T39" i="13" s="1"/>
  <c r="U39" i="13"/>
  <c r="AC39" i="13"/>
  <c r="U43" i="13"/>
  <c r="AC43" i="13"/>
  <c r="R43" i="13"/>
  <c r="T43" i="13" s="1"/>
  <c r="R91" i="13"/>
  <c r="T91" i="13" s="1"/>
  <c r="AC91" i="13"/>
  <c r="U91" i="13"/>
  <c r="R69" i="13"/>
  <c r="T69" i="13" s="1"/>
  <c r="AC69" i="13"/>
  <c r="U69" i="13"/>
  <c r="R116" i="13"/>
  <c r="T116" i="13" s="1"/>
  <c r="AC116" i="13"/>
  <c r="U116" i="13"/>
  <c r="R144" i="13"/>
  <c r="T144" i="13" s="1"/>
  <c r="AC144" i="13"/>
  <c r="U144" i="13"/>
  <c r="AC195" i="13"/>
  <c r="R195" i="13"/>
  <c r="T195" i="13" s="1"/>
  <c r="U195" i="13"/>
  <c r="R201" i="13"/>
  <c r="T201" i="13" s="1"/>
  <c r="AC201" i="13"/>
  <c r="U201" i="13"/>
  <c r="H22" i="5"/>
  <c r="H62" i="5"/>
  <c r="G62" i="5"/>
  <c r="H58" i="5"/>
  <c r="G58" i="5"/>
  <c r="G73" i="5"/>
  <c r="R76" i="10"/>
  <c r="T76" i="10" s="1"/>
  <c r="AC76" i="10"/>
  <c r="U76" i="10"/>
  <c r="R77" i="10"/>
  <c r="T77" i="10" s="1"/>
  <c r="U77" i="10"/>
  <c r="AC77" i="10"/>
  <c r="R30" i="10"/>
  <c r="AC30" i="10"/>
  <c r="BA53" i="16"/>
  <c r="BB53" i="16"/>
  <c r="AA78" i="18"/>
  <c r="AB78" i="18"/>
  <c r="AB30" i="18"/>
  <c r="AA30" i="18"/>
  <c r="AZ39" i="18"/>
  <c r="AX39" i="18" s="1"/>
  <c r="AH25" i="18"/>
  <c r="AZ27" i="18"/>
  <c r="AX27" i="18" s="1"/>
  <c r="AH52" i="18"/>
  <c r="AZ35" i="18"/>
  <c r="AX35" i="18" s="1"/>
  <c r="AZ35" i="16"/>
  <c r="AX35" i="16" s="1"/>
  <c r="AH43" i="16"/>
  <c r="AZ12" i="16"/>
  <c r="AX12" i="16" s="1"/>
  <c r="AH40" i="16"/>
  <c r="AA75" i="16"/>
  <c r="AB75" i="16"/>
  <c r="AZ75" i="16"/>
  <c r="AX75" i="16" s="1"/>
  <c r="AH98" i="16"/>
  <c r="AZ62" i="16"/>
  <c r="AX62" i="16" s="1"/>
  <c r="R90" i="1"/>
  <c r="T90" i="1" s="1"/>
  <c r="U90" i="1"/>
  <c r="R174" i="1"/>
  <c r="T174" i="1" s="1"/>
  <c r="U174" i="1"/>
  <c r="U106" i="1"/>
  <c r="R106" i="1"/>
  <c r="T106" i="1" s="1"/>
  <c r="U212" i="1"/>
  <c r="R212" i="1"/>
  <c r="T212" i="1" s="1"/>
  <c r="R81" i="1"/>
  <c r="U81" i="1"/>
  <c r="R181" i="1"/>
  <c r="T181" i="1" s="1"/>
  <c r="U181" i="1"/>
  <c r="R29" i="1"/>
  <c r="U29" i="1"/>
  <c r="U129" i="1"/>
  <c r="R129" i="1"/>
  <c r="T129" i="1" s="1"/>
  <c r="R208" i="1"/>
  <c r="T208" i="1" s="1"/>
  <c r="U208" i="1"/>
  <c r="R107" i="1"/>
  <c r="T107" i="1" s="1"/>
  <c r="U107" i="1"/>
  <c r="U199" i="1"/>
  <c r="R199" i="1"/>
  <c r="T199" i="1" s="1"/>
  <c r="R49" i="1"/>
  <c r="U49" i="1"/>
  <c r="R185" i="1"/>
  <c r="T185" i="1" s="1"/>
  <c r="U185" i="1"/>
  <c r="R193" i="1"/>
  <c r="T193" i="1" s="1"/>
  <c r="U193" i="1"/>
  <c r="AC165" i="13"/>
  <c r="U165" i="13"/>
  <c r="R165" i="13"/>
  <c r="T165" i="13" s="1"/>
  <c r="U34" i="13"/>
  <c r="R34" i="13"/>
  <c r="T34" i="13" s="1"/>
  <c r="AC34" i="13"/>
  <c r="AC70" i="13"/>
  <c r="U70" i="13"/>
  <c r="R70" i="13"/>
  <c r="T70" i="13" s="1"/>
  <c r="AC54" i="13"/>
  <c r="R54" i="13"/>
  <c r="T54" i="13" s="1"/>
  <c r="U68" i="13"/>
  <c r="AC68" i="13"/>
  <c r="R68" i="13"/>
  <c r="T68" i="13" s="1"/>
  <c r="AC141" i="13"/>
  <c r="R141" i="13"/>
  <c r="T141" i="13" s="1"/>
  <c r="U141" i="13"/>
  <c r="U200" i="13"/>
  <c r="AC200" i="13"/>
  <c r="R200" i="13"/>
  <c r="T200" i="13" s="1"/>
  <c r="R190" i="13"/>
  <c r="T190" i="13" s="1"/>
  <c r="U190" i="13"/>
  <c r="AC190" i="13"/>
  <c r="BA57" i="18"/>
  <c r="BB57" i="18"/>
  <c r="R86" i="10"/>
  <c r="T86" i="10" s="1"/>
  <c r="U86" i="10"/>
  <c r="AC86" i="10"/>
  <c r="U82" i="10"/>
  <c r="AC82" i="10"/>
  <c r="R82" i="10"/>
  <c r="T82" i="10" s="1"/>
  <c r="R21" i="10"/>
  <c r="T21" i="10" s="1"/>
  <c r="U21" i="10"/>
  <c r="AC21" i="10"/>
  <c r="AI35" i="18"/>
  <c r="AK35" i="18"/>
  <c r="AJ35" i="18"/>
  <c r="BA61" i="16"/>
  <c r="BB61" i="16"/>
  <c r="AJ84" i="16"/>
  <c r="AK84" i="16"/>
  <c r="AI84" i="16"/>
  <c r="BB11" i="16"/>
  <c r="BA11" i="16"/>
  <c r="AB60" i="18"/>
  <c r="AA60" i="18"/>
  <c r="AB93" i="18"/>
  <c r="AA93" i="18"/>
  <c r="AB98" i="18"/>
  <c r="AA98" i="18"/>
  <c r="AA59" i="16"/>
  <c r="AB59" i="16"/>
  <c r="AB80" i="18"/>
  <c r="AA80" i="18"/>
  <c r="AA27" i="16"/>
  <c r="AB27" i="16"/>
  <c r="AB42" i="16"/>
  <c r="AA42" i="16"/>
  <c r="U202" i="13"/>
  <c r="AC202" i="13"/>
  <c r="R202" i="13"/>
  <c r="T202" i="13" s="1"/>
  <c r="U175" i="1"/>
  <c r="R175" i="1"/>
  <c r="T175" i="1" s="1"/>
  <c r="R37" i="1"/>
  <c r="U37" i="1"/>
  <c r="R157" i="1"/>
  <c r="T157" i="1" s="1"/>
  <c r="U157" i="1"/>
  <c r="R92" i="1"/>
  <c r="T92" i="1" s="1"/>
  <c r="U92" i="1"/>
  <c r="U198" i="1"/>
  <c r="R198" i="1"/>
  <c r="T198" i="1" s="1"/>
  <c r="R75" i="1"/>
  <c r="T75" i="1" s="1"/>
  <c r="U75" i="1"/>
  <c r="R128" i="1"/>
  <c r="T128" i="1" s="1"/>
  <c r="U128" i="1"/>
  <c r="R187" i="1"/>
  <c r="T187" i="1" s="1"/>
  <c r="U187" i="1"/>
  <c r="U126" i="1"/>
  <c r="R126" i="1"/>
  <c r="T126" i="1" s="1"/>
  <c r="R197" i="1"/>
  <c r="T197" i="1" s="1"/>
  <c r="U197" i="1"/>
  <c r="R102" i="1"/>
  <c r="T102" i="1" s="1"/>
  <c r="U102" i="1"/>
  <c r="U200" i="1"/>
  <c r="R200" i="1"/>
  <c r="T200" i="1" s="1"/>
  <c r="R46" i="1"/>
  <c r="U46" i="1"/>
  <c r="U186" i="1"/>
  <c r="R186" i="1"/>
  <c r="T186" i="1" s="1"/>
  <c r="R54" i="1"/>
  <c r="U54" i="1"/>
  <c r="R156" i="13"/>
  <c r="T156" i="13" s="1"/>
  <c r="AC156" i="13"/>
  <c r="U156" i="13"/>
  <c r="AC196" i="13"/>
  <c r="U196" i="13"/>
  <c r="R196" i="13"/>
  <c r="T196" i="13" s="1"/>
  <c r="U45" i="13"/>
  <c r="R45" i="13"/>
  <c r="T45" i="13" s="1"/>
  <c r="AC45" i="13"/>
  <c r="AC199" i="13"/>
  <c r="U199" i="13"/>
  <c r="R199" i="13"/>
  <c r="T199" i="13" s="1"/>
  <c r="AC59" i="13"/>
  <c r="R59" i="13"/>
  <c r="T59" i="13" s="1"/>
  <c r="AC140" i="13"/>
  <c r="R140" i="13"/>
  <c r="T140" i="13" s="1"/>
  <c r="U140" i="13"/>
  <c r="R133" i="13"/>
  <c r="T133" i="13" s="1"/>
  <c r="AC133" i="13"/>
  <c r="U133" i="13"/>
  <c r="R189" i="13"/>
  <c r="T189" i="13" s="1"/>
  <c r="AC189" i="13"/>
  <c r="U189" i="13"/>
  <c r="J21" i="5"/>
  <c r="G38" i="5"/>
  <c r="G61" i="5"/>
  <c r="BA125" i="18"/>
  <c r="BB125" i="18"/>
  <c r="AA70" i="18"/>
  <c r="AB70" i="18"/>
  <c r="AA74" i="18"/>
  <c r="AB74" i="18"/>
  <c r="AC92" i="10"/>
  <c r="R92" i="10"/>
  <c r="T92" i="10" s="1"/>
  <c r="U92" i="10"/>
  <c r="R85" i="10"/>
  <c r="T85" i="10" s="1"/>
  <c r="AC85" i="10"/>
  <c r="U85" i="10"/>
  <c r="AH68" i="18"/>
  <c r="AZ69" i="18"/>
  <c r="AX69" i="18" s="1"/>
  <c r="AZ17" i="18"/>
  <c r="AX17" i="18" s="1"/>
  <c r="AH87" i="18"/>
  <c r="AZ32" i="18"/>
  <c r="AX32" i="18" s="1"/>
  <c r="AZ43" i="18"/>
  <c r="AX43" i="18" s="1"/>
  <c r="AZ4" i="18"/>
  <c r="AX4" i="18" s="1"/>
  <c r="BA13" i="16"/>
  <c r="BB13" i="16"/>
  <c r="AZ12" i="18"/>
  <c r="AX12" i="18" s="1"/>
  <c r="AH41" i="18"/>
  <c r="AZ3" i="16"/>
  <c r="AX3" i="16" s="1"/>
  <c r="AZ19" i="16"/>
  <c r="AX19" i="16" s="1"/>
  <c r="AZ59" i="16"/>
  <c r="AX59" i="16" s="1"/>
  <c r="AZ74" i="16"/>
  <c r="AX74" i="16" s="1"/>
  <c r="AA50" i="16"/>
  <c r="AB50" i="16"/>
  <c r="AB63" i="16"/>
  <c r="AA63" i="16"/>
  <c r="AH47" i="16"/>
  <c r="AH81" i="16"/>
  <c r="AH77" i="16"/>
  <c r="U209" i="1"/>
  <c r="R209" i="1"/>
  <c r="T209" i="1" s="1"/>
  <c r="R167" i="1"/>
  <c r="T167" i="1" s="1"/>
  <c r="U167" i="1"/>
  <c r="R25" i="1"/>
  <c r="U25" i="1"/>
  <c r="U154" i="1"/>
  <c r="R154" i="1"/>
  <c r="T154" i="1" s="1"/>
  <c r="R89" i="1"/>
  <c r="T89" i="1" s="1"/>
  <c r="U89" i="1"/>
  <c r="U201" i="1"/>
  <c r="R201" i="1"/>
  <c r="T201" i="1" s="1"/>
  <c r="U63" i="1"/>
  <c r="R63" i="1"/>
  <c r="R85" i="1"/>
  <c r="U85" i="1"/>
  <c r="U188" i="1"/>
  <c r="R188" i="1"/>
  <c r="T188" i="1" s="1"/>
  <c r="R96" i="1"/>
  <c r="T96" i="1" s="1"/>
  <c r="U96" i="1"/>
  <c r="R172" i="1"/>
  <c r="T172" i="1" s="1"/>
  <c r="U172" i="1"/>
  <c r="R101" i="1"/>
  <c r="T101" i="1" s="1"/>
  <c r="U101" i="1"/>
  <c r="R166" i="1"/>
  <c r="T166" i="1" s="1"/>
  <c r="U166" i="1"/>
  <c r="U34" i="1"/>
  <c r="R34" i="1"/>
  <c r="R207" i="1"/>
  <c r="T207" i="1" s="1"/>
  <c r="U207" i="1"/>
  <c r="R91" i="1"/>
  <c r="T91" i="1" s="1"/>
  <c r="U91" i="1"/>
  <c r="U150" i="13"/>
  <c r="R150" i="13"/>
  <c r="T150" i="13" s="1"/>
  <c r="AC150" i="13"/>
  <c r="U198" i="13"/>
  <c r="AC198" i="13"/>
  <c r="R198" i="13"/>
  <c r="T198" i="13" s="1"/>
  <c r="AC193" i="13"/>
  <c r="U193" i="13"/>
  <c r="R193" i="13"/>
  <c r="T193" i="13" s="1"/>
  <c r="R194" i="13"/>
  <c r="T194" i="13" s="1"/>
  <c r="U194" i="13"/>
  <c r="AC194" i="13"/>
  <c r="R41" i="13"/>
  <c r="T41" i="13" s="1"/>
  <c r="U41" i="13"/>
  <c r="AC41" i="13"/>
  <c r="U85" i="13"/>
  <c r="R85" i="13"/>
  <c r="T85" i="13" s="1"/>
  <c r="AC85" i="13"/>
  <c r="AC132" i="13"/>
  <c r="U132" i="13"/>
  <c r="R132" i="13"/>
  <c r="T132" i="13" s="1"/>
  <c r="U188" i="13"/>
  <c r="AC188" i="13"/>
  <c r="R188" i="13"/>
  <c r="T188" i="13" s="1"/>
  <c r="BA13" i="18"/>
  <c r="BB13" i="18"/>
  <c r="AC57" i="10"/>
  <c r="R57" i="10"/>
  <c r="T57" i="10" s="1"/>
  <c r="U57" i="10"/>
  <c r="R59" i="10"/>
  <c r="T59" i="10" s="1"/>
  <c r="AC59" i="10"/>
  <c r="BB69" i="16"/>
  <c r="BA69" i="16"/>
  <c r="AA65" i="18"/>
  <c r="AB65" i="18"/>
  <c r="AB29" i="18"/>
  <c r="AA29" i="18"/>
  <c r="AA37" i="18"/>
  <c r="AB37" i="18"/>
  <c r="AH34" i="18"/>
  <c r="AB63" i="18"/>
  <c r="AA63" i="18"/>
  <c r="AB96" i="18"/>
  <c r="AA96" i="18"/>
  <c r="AB31" i="18"/>
  <c r="AA31" i="18"/>
  <c r="AH23" i="18"/>
  <c r="AH27" i="18"/>
  <c r="AA30" i="16"/>
  <c r="AB30" i="16"/>
  <c r="AZ41" i="16"/>
  <c r="AX41" i="16" s="1"/>
  <c r="AZ73" i="16"/>
  <c r="AX73" i="16" s="1"/>
  <c r="AA93" i="16"/>
  <c r="AB93" i="16"/>
  <c r="AZ38" i="16"/>
  <c r="AX38" i="16" s="1"/>
  <c r="AA23" i="16"/>
  <c r="AB23" i="16"/>
  <c r="AZ64" i="16"/>
  <c r="AX64" i="16" s="1"/>
  <c r="C18" i="9"/>
  <c r="F18" i="9"/>
  <c r="F19" i="9" s="1"/>
  <c r="C18" i="7"/>
  <c r="F18" i="7"/>
  <c r="F19" i="7" s="1"/>
  <c r="R50" i="1"/>
  <c r="U50" i="1"/>
  <c r="U152" i="1"/>
  <c r="R152" i="1"/>
  <c r="T152" i="1" s="1"/>
  <c r="R180" i="1"/>
  <c r="T180" i="1" s="1"/>
  <c r="U180" i="1"/>
  <c r="R153" i="1"/>
  <c r="T153" i="1" s="1"/>
  <c r="U153" i="1"/>
  <c r="U79" i="1"/>
  <c r="R79" i="1"/>
  <c r="U178" i="1"/>
  <c r="R178" i="1"/>
  <c r="T178" i="1" s="1"/>
  <c r="R42" i="1"/>
  <c r="U42" i="1"/>
  <c r="R80" i="1"/>
  <c r="U80" i="1"/>
  <c r="U204" i="1"/>
  <c r="R204" i="1"/>
  <c r="T204" i="1" s="1"/>
  <c r="U84" i="1"/>
  <c r="R84" i="1"/>
  <c r="R171" i="1"/>
  <c r="T171" i="1" s="1"/>
  <c r="U171" i="1"/>
  <c r="R71" i="1"/>
  <c r="T71" i="1" s="1"/>
  <c r="U71" i="1"/>
  <c r="R156" i="1"/>
  <c r="T156" i="1" s="1"/>
  <c r="U156" i="1"/>
  <c r="U22" i="1"/>
  <c r="R22" i="1"/>
  <c r="U213" i="1"/>
  <c r="R213" i="1"/>
  <c r="T213" i="1" s="1"/>
  <c r="AC157" i="13"/>
  <c r="R157" i="13"/>
  <c r="T157" i="13" s="1"/>
  <c r="U157" i="13"/>
  <c r="R118" i="13"/>
  <c r="T118" i="13" s="1"/>
  <c r="AC118" i="13"/>
  <c r="U118" i="13"/>
  <c r="U183" i="13"/>
  <c r="AC183" i="13"/>
  <c r="R183" i="13"/>
  <c r="T183" i="13" s="1"/>
  <c r="AC173" i="13"/>
  <c r="U173" i="13"/>
  <c r="R173" i="13"/>
  <c r="T173" i="13" s="1"/>
  <c r="R192" i="13"/>
  <c r="T192" i="13" s="1"/>
  <c r="AC192" i="13"/>
  <c r="U192" i="13"/>
  <c r="U203" i="13"/>
  <c r="AC203" i="13"/>
  <c r="R203" i="13"/>
  <c r="T203" i="13" s="1"/>
  <c r="U66" i="13"/>
  <c r="R66" i="13"/>
  <c r="T66" i="13" s="1"/>
  <c r="AC66" i="13"/>
  <c r="R110" i="13"/>
  <c r="T110" i="13" s="1"/>
  <c r="U110" i="13"/>
  <c r="AC110" i="13"/>
  <c r="U185" i="13"/>
  <c r="AC185" i="13"/>
  <c r="R185" i="13"/>
  <c r="T185" i="13" s="1"/>
  <c r="G77" i="5"/>
  <c r="H77" i="5"/>
  <c r="H83" i="5"/>
  <c r="G83" i="5"/>
  <c r="AH45" i="18"/>
  <c r="AC27" i="10"/>
  <c r="R27" i="10"/>
  <c r="R54" i="10"/>
  <c r="T54" i="10" s="1"/>
  <c r="AC54" i="10"/>
  <c r="AA55" i="18"/>
  <c r="AB55" i="18"/>
  <c r="AJ86" i="16"/>
  <c r="AI86" i="16"/>
  <c r="AK86" i="16"/>
  <c r="AB67" i="18"/>
  <c r="AA67" i="18"/>
  <c r="AZ40" i="18"/>
  <c r="AX40" i="18" s="1"/>
  <c r="AB95" i="18"/>
  <c r="AA95" i="18"/>
  <c r="AH22" i="16"/>
  <c r="AB99" i="16"/>
  <c r="AA99" i="16"/>
  <c r="AB96" i="16"/>
  <c r="AA96" i="16"/>
  <c r="R144" i="1"/>
  <c r="T144" i="1" s="1"/>
  <c r="U144" i="1"/>
  <c r="R196" i="1"/>
  <c r="T196" i="1" s="1"/>
  <c r="U196" i="1"/>
  <c r="R150" i="1"/>
  <c r="T150" i="1" s="1"/>
  <c r="U150" i="1"/>
  <c r="R72" i="1"/>
  <c r="U72" i="1"/>
  <c r="R205" i="1"/>
  <c r="T205" i="1" s="1"/>
  <c r="U205" i="1"/>
  <c r="R26" i="1"/>
  <c r="U26" i="1"/>
  <c r="R77" i="1"/>
  <c r="U77" i="1"/>
  <c r="U177" i="1"/>
  <c r="R177" i="1"/>
  <c r="T177" i="1" s="1"/>
  <c r="U76" i="1"/>
  <c r="R76" i="1"/>
  <c r="R145" i="1"/>
  <c r="T145" i="1" s="1"/>
  <c r="U145" i="1"/>
  <c r="R59" i="1"/>
  <c r="U59" i="1"/>
  <c r="U133" i="1"/>
  <c r="R133" i="1"/>
  <c r="T133" i="1" s="1"/>
  <c r="R195" i="1"/>
  <c r="T195" i="1" s="1"/>
  <c r="U195" i="1"/>
  <c r="R197" i="13"/>
  <c r="T197" i="13" s="1"/>
  <c r="U197" i="13"/>
  <c r="AC197" i="13"/>
  <c r="R77" i="13"/>
  <c r="T77" i="13" s="1"/>
  <c r="AC77" i="13"/>
  <c r="U77" i="13"/>
  <c r="AC95" i="13"/>
  <c r="R95" i="13"/>
  <c r="T95" i="13" s="1"/>
  <c r="U95" i="13"/>
  <c r="R134" i="13"/>
  <c r="T134" i="13" s="1"/>
  <c r="U134" i="13"/>
  <c r="AC134" i="13"/>
  <c r="R164" i="13"/>
  <c r="T164" i="13" s="1"/>
  <c r="U164" i="13"/>
  <c r="AC164" i="13"/>
  <c r="U187" i="13"/>
  <c r="AC187" i="13"/>
  <c r="R187" i="13"/>
  <c r="T187" i="13" s="1"/>
  <c r="U184" i="13"/>
  <c r="R184" i="13"/>
  <c r="T184" i="13" s="1"/>
  <c r="AC184" i="13"/>
  <c r="AC61" i="13"/>
  <c r="R61" i="13"/>
  <c r="T61" i="13" s="1"/>
  <c r="U61" i="13"/>
  <c r="R89" i="13"/>
  <c r="T89" i="13" s="1"/>
  <c r="AC89" i="13"/>
  <c r="U89" i="13"/>
  <c r="R182" i="13"/>
  <c r="T182" i="13" s="1"/>
  <c r="U182" i="13"/>
  <c r="AC182" i="13"/>
  <c r="H79" i="5"/>
  <c r="G79" i="5"/>
  <c r="G27" i="5"/>
  <c r="R35" i="10"/>
  <c r="AC35" i="10"/>
  <c r="R28" i="10"/>
  <c r="AC28" i="10"/>
  <c r="AA48" i="18"/>
  <c r="AB48" i="18"/>
  <c r="AI29" i="16"/>
  <c r="AK29" i="16"/>
  <c r="AJ29" i="16"/>
  <c r="AB85" i="18"/>
  <c r="AA85" i="18"/>
  <c r="AH28" i="18"/>
  <c r="AH77" i="18"/>
  <c r="AZ11" i="18"/>
  <c r="AX11" i="18" s="1"/>
  <c r="AH43" i="18"/>
  <c r="AA24" i="16"/>
  <c r="AB24" i="16"/>
  <c r="AA66" i="16"/>
  <c r="AB66" i="16"/>
  <c r="AB73" i="16"/>
  <c r="AA73" i="16"/>
  <c r="AA92" i="16"/>
  <c r="AB92" i="16"/>
  <c r="AH42" i="18"/>
  <c r="AZ127" i="16"/>
  <c r="AX127" i="16" s="1"/>
  <c r="AH62" i="16"/>
  <c r="AH32" i="16"/>
  <c r="AH67" i="16"/>
  <c r="AE70" i="16"/>
  <c r="AD70" i="16"/>
  <c r="BK15" i="18"/>
  <c r="BJ15" i="18" s="1"/>
  <c r="BI15" i="18" s="1"/>
  <c r="BH15" i="18" s="1"/>
  <c r="BG15" i="18" s="1"/>
  <c r="BF15" i="18" s="1"/>
  <c r="BE15" i="18" s="1"/>
  <c r="BD15" i="18" s="1"/>
  <c r="BC15" i="18" s="1"/>
  <c r="BA46" i="18"/>
  <c r="BB46" i="18"/>
  <c r="R139" i="1"/>
  <c r="T139" i="1" s="1"/>
  <c r="U139" i="1"/>
  <c r="R191" i="1"/>
  <c r="T191" i="1" s="1"/>
  <c r="U191" i="1"/>
  <c r="R136" i="1"/>
  <c r="T136" i="1" s="1"/>
  <c r="U136" i="1"/>
  <c r="U69" i="1"/>
  <c r="R69" i="1"/>
  <c r="R168" i="1"/>
  <c r="T168" i="1" s="1"/>
  <c r="U168" i="1"/>
  <c r="R210" i="1"/>
  <c r="T210" i="1" s="1"/>
  <c r="U210" i="1"/>
  <c r="U67" i="1"/>
  <c r="R67" i="1"/>
  <c r="R182" i="1"/>
  <c r="T182" i="1" s="1"/>
  <c r="U182" i="1"/>
  <c r="R45" i="1"/>
  <c r="U45" i="1"/>
  <c r="U140" i="1"/>
  <c r="R140" i="1"/>
  <c r="T140" i="1" s="1"/>
  <c r="U58" i="1"/>
  <c r="R58" i="1"/>
  <c r="U112" i="1"/>
  <c r="R112" i="1"/>
  <c r="T112" i="1" s="1"/>
  <c r="R184" i="1"/>
  <c r="T184" i="1" s="1"/>
  <c r="U184" i="1"/>
  <c r="R55" i="1"/>
  <c r="U55" i="1"/>
  <c r="R72" i="13"/>
  <c r="T72" i="13" s="1"/>
  <c r="AC72" i="13"/>
  <c r="U72" i="13"/>
  <c r="R81" i="13"/>
  <c r="T81" i="13" s="1"/>
  <c r="AC81" i="13"/>
  <c r="U81" i="13"/>
  <c r="AC117" i="13"/>
  <c r="R117" i="13"/>
  <c r="T117" i="13" s="1"/>
  <c r="U117" i="13"/>
  <c r="R142" i="13"/>
  <c r="T142" i="13" s="1"/>
  <c r="U142" i="13"/>
  <c r="AC142" i="13"/>
  <c r="AC125" i="13"/>
  <c r="R125" i="13"/>
  <c r="T125" i="13" s="1"/>
  <c r="U125" i="13"/>
  <c r="R181" i="13"/>
  <c r="T181" i="13" s="1"/>
  <c r="U181" i="13"/>
  <c r="AC181" i="13"/>
  <c r="R47" i="13"/>
  <c r="T47" i="13" s="1"/>
  <c r="U47" i="13"/>
  <c r="AC47" i="13"/>
  <c r="U83" i="13"/>
  <c r="R83" i="13"/>
  <c r="T83" i="13" s="1"/>
  <c r="AC83" i="13"/>
  <c r="BA61" i="18"/>
  <c r="BB61" i="18"/>
  <c r="U43" i="10"/>
  <c r="AC43" i="10"/>
  <c r="R43" i="10"/>
  <c r="T43" i="10" s="1"/>
  <c r="R33" i="10"/>
  <c r="AC33" i="10"/>
  <c r="AB64" i="18"/>
  <c r="AA64" i="18"/>
  <c r="AJ82" i="16"/>
  <c r="AK82" i="16"/>
  <c r="AI82" i="16"/>
  <c r="AI37" i="16"/>
  <c r="AJ37" i="16"/>
  <c r="AK37" i="16"/>
  <c r="AK61" i="16"/>
  <c r="AI61" i="16"/>
  <c r="AJ61" i="16"/>
  <c r="AI94" i="16"/>
  <c r="AK94" i="16"/>
  <c r="AJ94" i="16"/>
  <c r="AA54" i="18"/>
  <c r="AB54" i="18"/>
  <c r="AB32" i="18"/>
  <c r="AA32" i="18"/>
  <c r="AB53" i="18"/>
  <c r="AA53" i="18"/>
  <c r="AA94" i="18"/>
  <c r="AB94" i="18"/>
  <c r="AB36" i="18"/>
  <c r="AA36" i="18"/>
  <c r="AB87" i="16"/>
  <c r="AA87" i="16"/>
  <c r="AB26" i="16"/>
  <c r="AB38" i="16"/>
  <c r="AA38" i="16"/>
  <c r="U115" i="1"/>
  <c r="R115" i="1"/>
  <c r="T115" i="1" s="1"/>
  <c r="U206" i="1"/>
  <c r="R206" i="1"/>
  <c r="T206" i="1" s="1"/>
  <c r="R116" i="1"/>
  <c r="T116" i="1" s="1"/>
  <c r="U116" i="1"/>
  <c r="R41" i="1"/>
  <c r="U41" i="1"/>
  <c r="R159" i="1"/>
  <c r="T159" i="1" s="1"/>
  <c r="U159" i="1"/>
  <c r="R192" i="1"/>
  <c r="T192" i="1" s="1"/>
  <c r="U192" i="1"/>
  <c r="R66" i="1"/>
  <c r="U66" i="1"/>
  <c r="R202" i="1"/>
  <c r="T202" i="1" s="1"/>
  <c r="U202" i="1"/>
  <c r="R30" i="1"/>
  <c r="U30" i="1"/>
  <c r="R132" i="1"/>
  <c r="T132" i="1" s="1"/>
  <c r="U132" i="1"/>
  <c r="R33" i="1"/>
  <c r="U33" i="1"/>
  <c r="R108" i="1"/>
  <c r="T108" i="1" s="1"/>
  <c r="U108" i="1"/>
  <c r="R183" i="1"/>
  <c r="T183" i="1" s="1"/>
  <c r="U183" i="1"/>
  <c r="U122" i="1"/>
  <c r="R122" i="1"/>
  <c r="T122" i="1" s="1"/>
  <c r="AC49" i="13"/>
  <c r="R49" i="13"/>
  <c r="T49" i="13" s="1"/>
  <c r="AC71" i="13"/>
  <c r="R71" i="13"/>
  <c r="T71" i="13" s="1"/>
  <c r="U71" i="13"/>
  <c r="R108" i="13"/>
  <c r="T108" i="13" s="1"/>
  <c r="AC108" i="13"/>
  <c r="U108" i="13"/>
  <c r="R126" i="13"/>
  <c r="T126" i="13" s="1"/>
  <c r="U126" i="13"/>
  <c r="AC126" i="13"/>
  <c r="R124" i="13"/>
  <c r="T124" i="13" s="1"/>
  <c r="AC124" i="13"/>
  <c r="U124" i="13"/>
  <c r="R172" i="13"/>
  <c r="T172" i="13" s="1"/>
  <c r="AC172" i="13"/>
  <c r="U172" i="13"/>
  <c r="R38" i="13"/>
  <c r="T38" i="13" s="1"/>
  <c r="AC38" i="13"/>
  <c r="U38" i="13"/>
  <c r="R40" i="13"/>
  <c r="T40" i="13" s="1"/>
  <c r="AC40" i="13"/>
  <c r="U40" i="13"/>
  <c r="G22" i="5"/>
  <c r="G37" i="5"/>
  <c r="G52" i="5"/>
  <c r="U98" i="10"/>
  <c r="R98" i="10"/>
  <c r="T98" i="10" s="1"/>
  <c r="AC98" i="10"/>
  <c r="R34" i="10"/>
  <c r="AC34" i="10"/>
  <c r="R32" i="10"/>
  <c r="AC32" i="10"/>
  <c r="BA21" i="16"/>
  <c r="BB21" i="16"/>
  <c r="AH86" i="18"/>
  <c r="AH21" i="16"/>
  <c r="AZ34" i="18"/>
  <c r="AX34" i="18" s="1"/>
  <c r="AH51" i="18"/>
  <c r="AH34" i="16"/>
  <c r="AH51" i="16"/>
  <c r="AH31" i="16"/>
  <c r="AA35" i="16"/>
  <c r="AB35" i="16"/>
  <c r="AZ125" i="16"/>
  <c r="AX125" i="16" s="1"/>
  <c r="J18" i="5"/>
  <c r="E18" i="8"/>
  <c r="G18" i="5"/>
  <c r="H18" i="5"/>
  <c r="E18" i="3"/>
  <c r="AA91" i="18" l="1"/>
  <c r="AB46" i="16"/>
  <c r="AA38" i="18"/>
  <c r="AB40" i="18"/>
  <c r="AA88" i="16"/>
  <c r="AB66" i="18"/>
  <c r="AH62" i="18"/>
  <c r="AB55" i="16"/>
  <c r="AA91" i="16"/>
  <c r="AB74" i="16"/>
  <c r="AA84" i="18"/>
  <c r="AZ18" i="16"/>
  <c r="AX18" i="16" s="1"/>
  <c r="AZ50" i="16"/>
  <c r="AX50" i="16" s="1"/>
  <c r="AZ126" i="18"/>
  <c r="AX126" i="18" s="1"/>
  <c r="AZ72" i="18"/>
  <c r="AX72" i="18" s="1"/>
  <c r="AI227" i="10"/>
  <c r="AJ227" i="10"/>
  <c r="AK227" i="10"/>
  <c r="AI226" i="10"/>
  <c r="AH226" i="10" s="1"/>
  <c r="AJ226" i="10"/>
  <c r="AK226" i="10"/>
  <c r="AI216" i="13"/>
  <c r="AJ216" i="13"/>
  <c r="AK216" i="13"/>
  <c r="AI215" i="13"/>
  <c r="AJ215" i="13"/>
  <c r="AK215" i="13"/>
  <c r="AA71" i="16"/>
  <c r="AB71" i="16"/>
  <c r="AZ57" i="16"/>
  <c r="AX57" i="16" s="1"/>
  <c r="AZ123" i="16"/>
  <c r="AX123" i="16" s="1"/>
  <c r="AE46" i="18"/>
  <c r="AD46" i="18"/>
  <c r="AH82" i="16"/>
  <c r="AB82" i="16" s="1"/>
  <c r="AE73" i="18"/>
  <c r="AD73" i="18"/>
  <c r="AB59" i="18"/>
  <c r="AB58" i="18"/>
  <c r="AZ5" i="16"/>
  <c r="AX5" i="16" s="1"/>
  <c r="AB47" i="18"/>
  <c r="AH39" i="16"/>
  <c r="AB99" i="18"/>
  <c r="AA99" i="18"/>
  <c r="AZ57" i="18"/>
  <c r="AX57" i="18" s="1"/>
  <c r="AH79" i="18"/>
  <c r="AZ6" i="16"/>
  <c r="AX6" i="16" s="1"/>
  <c r="AH214" i="13"/>
  <c r="AI225" i="10"/>
  <c r="AH225" i="10" s="1"/>
  <c r="AJ225" i="10"/>
  <c r="AK225" i="10"/>
  <c r="F18" i="10"/>
  <c r="F19" i="10" s="1"/>
  <c r="BA16" i="18"/>
  <c r="BB16" i="18"/>
  <c r="AH56" i="16"/>
  <c r="AH72" i="16"/>
  <c r="AD47" i="18"/>
  <c r="AE47" i="18"/>
  <c r="AZ55" i="18"/>
  <c r="AX55" i="18" s="1"/>
  <c r="AH50" i="18"/>
  <c r="AZ25" i="16"/>
  <c r="AX25" i="16" s="1"/>
  <c r="AH72" i="18"/>
  <c r="AA72" i="18" s="1"/>
  <c r="AH33" i="16"/>
  <c r="AH37" i="16"/>
  <c r="AZ122" i="16"/>
  <c r="AX122" i="16" s="1"/>
  <c r="AZ29" i="16"/>
  <c r="AX29" i="16" s="1"/>
  <c r="AH44" i="18"/>
  <c r="AA44" i="18" s="1"/>
  <c r="AH25" i="16"/>
  <c r="AH65" i="16"/>
  <c r="AA65" i="16" s="1"/>
  <c r="AA97" i="16"/>
  <c r="AB97" i="16"/>
  <c r="BB2" i="18"/>
  <c r="BA2" i="18"/>
  <c r="AA57" i="16"/>
  <c r="AB57" i="16"/>
  <c r="AD75" i="18"/>
  <c r="AE75" i="18"/>
  <c r="AB88" i="18"/>
  <c r="AA88" i="18"/>
  <c r="AE58" i="16"/>
  <c r="AD58" i="16"/>
  <c r="BB2" i="16"/>
  <c r="BA2" i="16"/>
  <c r="AZ61" i="16"/>
  <c r="AX61" i="16" s="1"/>
  <c r="AH68" i="16"/>
  <c r="AB68" i="16" s="1"/>
  <c r="AZ60" i="18"/>
  <c r="AX60" i="18" s="1"/>
  <c r="AH28" i="16"/>
  <c r="AZ58" i="18"/>
  <c r="AX58" i="18" s="1"/>
  <c r="AZ20" i="16"/>
  <c r="AX20" i="16" s="1"/>
  <c r="AZ53" i="18"/>
  <c r="AX53" i="18" s="1"/>
  <c r="AE81" i="18"/>
  <c r="AD81" i="18"/>
  <c r="AD61" i="18"/>
  <c r="AE61" i="18"/>
  <c r="AH41" i="16"/>
  <c r="AZ13" i="16"/>
  <c r="AX13" i="16" s="1"/>
  <c r="AH83" i="16"/>
  <c r="AB83" i="16" s="1"/>
  <c r="AE33" i="18"/>
  <c r="AD33" i="18"/>
  <c r="AE56" i="18"/>
  <c r="AD56" i="18"/>
  <c r="AZ49" i="16"/>
  <c r="AX49" i="16" s="1"/>
  <c r="AZ56" i="16"/>
  <c r="AX56" i="16" s="1"/>
  <c r="AE59" i="18"/>
  <c r="AD59" i="18"/>
  <c r="AA39" i="18"/>
  <c r="AZ11" i="16"/>
  <c r="AX11" i="16" s="1"/>
  <c r="AZ53" i="16"/>
  <c r="AX53" i="16" s="1"/>
  <c r="AZ48" i="18"/>
  <c r="AX48" i="18" s="1"/>
  <c r="AH45" i="16"/>
  <c r="AZ128" i="18"/>
  <c r="AX128" i="18" s="1"/>
  <c r="AH44" i="16"/>
  <c r="AE54" i="16"/>
  <c r="AD54" i="16"/>
  <c r="AD40" i="18"/>
  <c r="AE40" i="18"/>
  <c r="AB65" i="16"/>
  <c r="AE80" i="16"/>
  <c r="AD80" i="16"/>
  <c r="AD64" i="16"/>
  <c r="AE64" i="16"/>
  <c r="AB69" i="18"/>
  <c r="AA69" i="18"/>
  <c r="AD46" i="16"/>
  <c r="AE46" i="16"/>
  <c r="AD57" i="18"/>
  <c r="AE57" i="18"/>
  <c r="AZ74" i="18"/>
  <c r="AX74" i="18" s="1"/>
  <c r="E14" i="13"/>
  <c r="AH84" i="16"/>
  <c r="AH53" i="16"/>
  <c r="AZ47" i="18"/>
  <c r="AX47" i="18" s="1"/>
  <c r="AZ49" i="18"/>
  <c r="AX49" i="18" s="1"/>
  <c r="AH52" i="16"/>
  <c r="AA26" i="18"/>
  <c r="AB26" i="18"/>
  <c r="AA82" i="18"/>
  <c r="AB82" i="18"/>
  <c r="AH76" i="16"/>
  <c r="AB76" i="16" s="1"/>
  <c r="AE58" i="18"/>
  <c r="AD58" i="18"/>
  <c r="AZ8" i="16"/>
  <c r="AX8" i="16" s="1"/>
  <c r="AH85" i="16"/>
  <c r="AH76" i="18"/>
  <c r="AZ56" i="18"/>
  <c r="AX56" i="18" s="1"/>
  <c r="AZ70" i="18"/>
  <c r="AX70" i="18" s="1"/>
  <c r="F18" i="13"/>
  <c r="F19" i="13" s="1"/>
  <c r="AI210" i="13"/>
  <c r="AJ210" i="13"/>
  <c r="AK210" i="13"/>
  <c r="AI204" i="13"/>
  <c r="AH204" i="13" s="1"/>
  <c r="AJ204" i="13"/>
  <c r="AK204" i="13"/>
  <c r="AI205" i="13"/>
  <c r="AJ205" i="13"/>
  <c r="AK205" i="13"/>
  <c r="AI212" i="13"/>
  <c r="AH212" i="13" s="1"/>
  <c r="AJ212" i="13"/>
  <c r="AK212" i="13"/>
  <c r="AI209" i="13"/>
  <c r="AJ209" i="13"/>
  <c r="AK209" i="13"/>
  <c r="AI206" i="13"/>
  <c r="AH206" i="13" s="1"/>
  <c r="AJ206" i="13"/>
  <c r="AK206" i="13"/>
  <c r="AI207" i="13"/>
  <c r="AH207" i="13" s="1"/>
  <c r="AJ207" i="13"/>
  <c r="AK207" i="13"/>
  <c r="AI211" i="13"/>
  <c r="AH211" i="13" s="1"/>
  <c r="AJ211" i="13"/>
  <c r="AK211" i="13"/>
  <c r="AI208" i="13"/>
  <c r="AJ208" i="13"/>
  <c r="AK208" i="13"/>
  <c r="AI213" i="13"/>
  <c r="AH213" i="13" s="1"/>
  <c r="AJ213" i="13"/>
  <c r="AK213" i="13"/>
  <c r="AI217" i="10"/>
  <c r="AJ217" i="10"/>
  <c r="AK217" i="10"/>
  <c r="AJ220" i="10"/>
  <c r="AI220" i="10"/>
  <c r="AK220" i="10"/>
  <c r="AI224" i="10"/>
  <c r="AH224" i="10" s="1"/>
  <c r="AJ224" i="10"/>
  <c r="AK224" i="10"/>
  <c r="AI223" i="10"/>
  <c r="AH223" i="10" s="1"/>
  <c r="AJ223" i="10"/>
  <c r="AK223" i="10"/>
  <c r="AK219" i="10"/>
  <c r="AJ219" i="10"/>
  <c r="AI219" i="10"/>
  <c r="AH219" i="10" s="1"/>
  <c r="AI215" i="10"/>
  <c r="AH215" i="10" s="1"/>
  <c r="AJ215" i="10"/>
  <c r="AK215" i="10"/>
  <c r="AI216" i="10"/>
  <c r="AJ216" i="10"/>
  <c r="AK216" i="10"/>
  <c r="AJ218" i="10"/>
  <c r="AK218" i="10"/>
  <c r="AI218" i="10"/>
  <c r="AH218" i="10" s="1"/>
  <c r="AH221" i="10"/>
  <c r="AH222" i="10"/>
  <c r="G17" i="1"/>
  <c r="G18" i="1" s="1"/>
  <c r="O7" i="11"/>
  <c r="E5" i="11" s="1"/>
  <c r="O7" i="8"/>
  <c r="E5" i="8" s="1"/>
  <c r="M5" i="5"/>
  <c r="M3" i="5"/>
  <c r="M4" i="5"/>
  <c r="M2" i="5"/>
  <c r="M1" i="5"/>
  <c r="BA15" i="18"/>
  <c r="BB15" i="18"/>
  <c r="E4" i="8"/>
  <c r="AB51" i="18"/>
  <c r="AA51" i="18"/>
  <c r="AB62" i="16"/>
  <c r="AA62" i="16"/>
  <c r="AE85" i="18"/>
  <c r="AD85" i="18"/>
  <c r="AE95" i="18"/>
  <c r="AD95" i="18"/>
  <c r="AB45" i="18"/>
  <c r="AA45" i="18"/>
  <c r="AE93" i="16"/>
  <c r="AD93" i="16"/>
  <c r="AE29" i="18"/>
  <c r="AD29" i="18"/>
  <c r="AB81" i="16"/>
  <c r="AA81" i="16"/>
  <c r="AB68" i="18"/>
  <c r="AA68" i="18"/>
  <c r="AE74" i="18"/>
  <c r="AD74" i="18"/>
  <c r="AD27" i="16"/>
  <c r="AE27" i="16"/>
  <c r="E14" i="10"/>
  <c r="AE30" i="18"/>
  <c r="AD30" i="18"/>
  <c r="AD91" i="18"/>
  <c r="AE91" i="18"/>
  <c r="AZ28" i="16"/>
  <c r="AX28" i="16" s="1"/>
  <c r="AZ52" i="18"/>
  <c r="AX52" i="18" s="1"/>
  <c r="AE24" i="18"/>
  <c r="AD24" i="18"/>
  <c r="AH69" i="16"/>
  <c r="AA76" i="16"/>
  <c r="P34" i="3"/>
  <c r="P31" i="3"/>
  <c r="P27" i="3"/>
  <c r="P22" i="3"/>
  <c r="P25" i="3"/>
  <c r="P30" i="3"/>
  <c r="P33" i="3"/>
  <c r="P29" i="3"/>
  <c r="P32" i="3"/>
  <c r="P21" i="3"/>
  <c r="P35" i="3"/>
  <c r="P26" i="3"/>
  <c r="P24" i="3"/>
  <c r="P28" i="3"/>
  <c r="P23" i="3"/>
  <c r="P64" i="15"/>
  <c r="P23" i="15"/>
  <c r="P62" i="15"/>
  <c r="P126" i="15"/>
  <c r="P37" i="15"/>
  <c r="P101" i="15"/>
  <c r="P60" i="15"/>
  <c r="P124" i="15"/>
  <c r="P43" i="15"/>
  <c r="P66" i="15"/>
  <c r="P130" i="15"/>
  <c r="P80" i="15"/>
  <c r="P39" i="15"/>
  <c r="P78" i="15"/>
  <c r="P142" i="15"/>
  <c r="P53" i="15"/>
  <c r="P117" i="15"/>
  <c r="P76" i="15"/>
  <c r="P140" i="15"/>
  <c r="P59" i="15"/>
  <c r="P82" i="15"/>
  <c r="P146" i="15"/>
  <c r="P65" i="15"/>
  <c r="P129" i="15"/>
  <c r="P87" i="15"/>
  <c r="P32" i="15"/>
  <c r="P96" i="15"/>
  <c r="P30" i="15"/>
  <c r="P94" i="15"/>
  <c r="P158" i="15"/>
  <c r="P69" i="15"/>
  <c r="P28" i="15"/>
  <c r="P92" i="15"/>
  <c r="P156" i="15"/>
  <c r="P34" i="15"/>
  <c r="P98" i="15"/>
  <c r="P162" i="15"/>
  <c r="P81" i="15"/>
  <c r="P145" i="15"/>
  <c r="P123" i="15"/>
  <c r="P40" i="15"/>
  <c r="P104" i="15"/>
  <c r="P38" i="15"/>
  <c r="P102" i="15"/>
  <c r="P166" i="15"/>
  <c r="P77" i="15"/>
  <c r="P36" i="15"/>
  <c r="P100" i="15"/>
  <c r="P164" i="15"/>
  <c r="P42" i="15"/>
  <c r="P106" i="15"/>
  <c r="P25" i="15"/>
  <c r="P112" i="15"/>
  <c r="P110" i="15"/>
  <c r="P85" i="15"/>
  <c r="P108" i="15"/>
  <c r="P50" i="15"/>
  <c r="P33" i="15"/>
  <c r="P113" i="15"/>
  <c r="P79" i="15"/>
  <c r="P63" i="15"/>
  <c r="P168" i="15"/>
  <c r="P103" i="15"/>
  <c r="P157" i="15"/>
  <c r="P31" i="15"/>
  <c r="P134" i="15"/>
  <c r="P109" i="15"/>
  <c r="P132" i="15"/>
  <c r="P74" i="15"/>
  <c r="P49" i="15"/>
  <c r="P137" i="15"/>
  <c r="P143" i="15"/>
  <c r="P127" i="15"/>
  <c r="P99" i="15"/>
  <c r="P133" i="15"/>
  <c r="P165" i="15"/>
  <c r="P24" i="15"/>
  <c r="P22" i="15"/>
  <c r="P150" i="15"/>
  <c r="P125" i="15"/>
  <c r="P148" i="15"/>
  <c r="P90" i="15"/>
  <c r="P57" i="15"/>
  <c r="P153" i="15"/>
  <c r="P151" i="15"/>
  <c r="P128" i="15"/>
  <c r="P119" i="15"/>
  <c r="P139" i="15"/>
  <c r="P48" i="15"/>
  <c r="P46" i="15"/>
  <c r="P21" i="15"/>
  <c r="P44" i="15"/>
  <c r="P27" i="15"/>
  <c r="P114" i="15"/>
  <c r="P73" i="15"/>
  <c r="P161" i="15"/>
  <c r="P159" i="15"/>
  <c r="P136" i="15"/>
  <c r="P47" i="15"/>
  <c r="P141" i="15"/>
  <c r="P56" i="15"/>
  <c r="P54" i="15"/>
  <c r="P29" i="15"/>
  <c r="P52" i="15"/>
  <c r="P35" i="15"/>
  <c r="P122" i="15"/>
  <c r="P89" i="15"/>
  <c r="P75" i="15"/>
  <c r="P167" i="15"/>
  <c r="P144" i="15"/>
  <c r="P91" i="15"/>
  <c r="P147" i="15"/>
  <c r="P72" i="15"/>
  <c r="P70" i="15"/>
  <c r="P45" i="15"/>
  <c r="P68" i="15"/>
  <c r="P51" i="15"/>
  <c r="P138" i="15"/>
  <c r="P97" i="15"/>
  <c r="P95" i="15"/>
  <c r="P71" i="15"/>
  <c r="P152" i="15"/>
  <c r="P111" i="15"/>
  <c r="P149" i="15"/>
  <c r="P88" i="15"/>
  <c r="P26" i="15"/>
  <c r="P115" i="15"/>
  <c r="P120" i="15"/>
  <c r="P58" i="15"/>
  <c r="P107" i="15"/>
  <c r="P118" i="15"/>
  <c r="P41" i="15"/>
  <c r="P55" i="15"/>
  <c r="P93" i="15"/>
  <c r="P121" i="15"/>
  <c r="P131" i="15"/>
  <c r="P84" i="15"/>
  <c r="P67" i="15"/>
  <c r="P155" i="15"/>
  <c r="P116" i="15"/>
  <c r="P135" i="15"/>
  <c r="P163" i="15"/>
  <c r="P86" i="15"/>
  <c r="P61" i="15"/>
  <c r="P154" i="15"/>
  <c r="P105" i="15"/>
  <c r="P160" i="15"/>
  <c r="P83" i="15"/>
  <c r="AE94" i="18"/>
  <c r="AD94" i="18"/>
  <c r="AD54" i="18"/>
  <c r="AE54" i="18"/>
  <c r="AD66" i="16"/>
  <c r="AE66" i="16"/>
  <c r="AD96" i="18"/>
  <c r="AE96" i="18"/>
  <c r="AB47" i="16"/>
  <c r="AA47" i="16"/>
  <c r="AE93" i="18"/>
  <c r="AD93" i="18"/>
  <c r="AD55" i="16"/>
  <c r="AE55" i="16"/>
  <c r="AE22" i="18"/>
  <c r="AD22" i="18"/>
  <c r="AD35" i="16"/>
  <c r="AE35" i="16"/>
  <c r="AB21" i="16"/>
  <c r="AA21" i="16"/>
  <c r="AD53" i="18"/>
  <c r="AE53" i="18"/>
  <c r="AB37" i="16"/>
  <c r="AA37" i="16"/>
  <c r="AA42" i="18"/>
  <c r="AB42" i="18"/>
  <c r="AD55" i="18"/>
  <c r="AE55" i="18"/>
  <c r="AD23" i="16"/>
  <c r="AE23" i="16"/>
  <c r="AD63" i="16"/>
  <c r="AE63" i="16"/>
  <c r="AD70" i="18"/>
  <c r="AE70" i="18"/>
  <c r="AB52" i="18"/>
  <c r="AA52" i="18"/>
  <c r="AE21" i="18"/>
  <c r="AD21" i="18"/>
  <c r="AZ44" i="16"/>
  <c r="AX44" i="16" s="1"/>
  <c r="AZ37" i="16"/>
  <c r="AX37" i="16" s="1"/>
  <c r="O30" i="3"/>
  <c r="O33" i="3"/>
  <c r="O29" i="3"/>
  <c r="O31" i="3"/>
  <c r="O35" i="3"/>
  <c r="O24" i="3"/>
  <c r="O34" i="3"/>
  <c r="O32" i="3"/>
  <c r="O28" i="3"/>
  <c r="O22" i="3"/>
  <c r="O26" i="3"/>
  <c r="O21" i="3"/>
  <c r="O27" i="3"/>
  <c r="O25" i="3"/>
  <c r="O23" i="3"/>
  <c r="O7" i="3"/>
  <c r="E5" i="3" s="1"/>
  <c r="AB31" i="16"/>
  <c r="AA31" i="16"/>
  <c r="AD26" i="16"/>
  <c r="AE26" i="16"/>
  <c r="AA82" i="16"/>
  <c r="AA48" i="16"/>
  <c r="AB48" i="16"/>
  <c r="AE24" i="16"/>
  <c r="AD24" i="16"/>
  <c r="AD96" i="16"/>
  <c r="AE96" i="16"/>
  <c r="AE99" i="16"/>
  <c r="AD99" i="16"/>
  <c r="AD67" i="18"/>
  <c r="AE67" i="18"/>
  <c r="AE63" i="18"/>
  <c r="AD63" i="18"/>
  <c r="AE65" i="18"/>
  <c r="AD65" i="18"/>
  <c r="AB87" i="18"/>
  <c r="AA87" i="18"/>
  <c r="AD80" i="18"/>
  <c r="AE80" i="18"/>
  <c r="AD60" i="18"/>
  <c r="AE60" i="18"/>
  <c r="AD78" i="18"/>
  <c r="AE78" i="18"/>
  <c r="AA28" i="16"/>
  <c r="AB28" i="16"/>
  <c r="AA50" i="18"/>
  <c r="AB50" i="18"/>
  <c r="O81" i="8"/>
  <c r="O72" i="8"/>
  <c r="O23" i="8"/>
  <c r="O21" i="8"/>
  <c r="O76" i="8"/>
  <c r="O27" i="8"/>
  <c r="O114" i="8"/>
  <c r="O195" i="8"/>
  <c r="O259" i="8"/>
  <c r="O323" i="8"/>
  <c r="O90" i="8"/>
  <c r="O170" i="8"/>
  <c r="O234" i="8"/>
  <c r="O298" i="8"/>
  <c r="O50" i="8"/>
  <c r="O129" i="8"/>
  <c r="O193" i="8"/>
  <c r="O257" i="8"/>
  <c r="O329" i="8"/>
  <c r="O117" i="8"/>
  <c r="O184" i="8"/>
  <c r="O248" i="8"/>
  <c r="O312" i="8"/>
  <c r="O103" i="8"/>
  <c r="O159" i="8"/>
  <c r="O223" i="8"/>
  <c r="O287" i="8"/>
  <c r="O95" i="8"/>
  <c r="O166" i="8"/>
  <c r="O230" i="8"/>
  <c r="O294" i="8"/>
  <c r="O324" i="8"/>
  <c r="O157" i="8"/>
  <c r="O221" i="8"/>
  <c r="O285" i="8"/>
  <c r="O122" i="8"/>
  <c r="O180" i="8"/>
  <c r="O244" i="8"/>
  <c r="O308" i="8"/>
  <c r="O25" i="8"/>
  <c r="O89" i="8"/>
  <c r="O80" i="8"/>
  <c r="O31" i="8"/>
  <c r="O29" i="8"/>
  <c r="O84" i="8"/>
  <c r="O35" i="8"/>
  <c r="O139" i="8"/>
  <c r="O203" i="8"/>
  <c r="O267" i="8"/>
  <c r="O331" i="8"/>
  <c r="O102" i="8"/>
  <c r="O178" i="8"/>
  <c r="O242" i="8"/>
  <c r="O306" i="8"/>
  <c r="O33" i="8"/>
  <c r="O24" i="8"/>
  <c r="O88" i="8"/>
  <c r="O39" i="8"/>
  <c r="O28" i="8"/>
  <c r="O92" i="8"/>
  <c r="O43" i="8"/>
  <c r="O147" i="8"/>
  <c r="O211" i="8"/>
  <c r="O275" i="8"/>
  <c r="O22" i="8"/>
  <c r="O106" i="8"/>
  <c r="O186" i="8"/>
  <c r="O250" i="8"/>
  <c r="O314" i="8"/>
  <c r="O91" i="8"/>
  <c r="O145" i="8"/>
  <c r="O209" i="8"/>
  <c r="O273" i="8"/>
  <c r="O42" i="8"/>
  <c r="O136" i="8"/>
  <c r="O200" i="8"/>
  <c r="O264" i="8"/>
  <c r="O26" i="8"/>
  <c r="O109" i="8"/>
  <c r="O175" i="8"/>
  <c r="O239" i="8"/>
  <c r="O303" i="8"/>
  <c r="O101" i="8"/>
  <c r="O182" i="8"/>
  <c r="O246" i="8"/>
  <c r="O310" i="8"/>
  <c r="O82" i="8"/>
  <c r="O173" i="8"/>
  <c r="O237" i="8"/>
  <c r="O301" i="8"/>
  <c r="O133" i="8"/>
  <c r="O196" i="8"/>
  <c r="O260" i="8"/>
  <c r="O332" i="8"/>
  <c r="O49" i="8"/>
  <c r="O40" i="8"/>
  <c r="O104" i="8"/>
  <c r="O55" i="8"/>
  <c r="O44" i="8"/>
  <c r="O108" i="8"/>
  <c r="O59" i="8"/>
  <c r="O163" i="8"/>
  <c r="O227" i="8"/>
  <c r="O291" i="8"/>
  <c r="O53" i="8"/>
  <c r="O138" i="8"/>
  <c r="O202" i="8"/>
  <c r="O266" i="8"/>
  <c r="O330" i="8"/>
  <c r="O98" i="8"/>
  <c r="O161" i="8"/>
  <c r="O225" i="8"/>
  <c r="O289" i="8"/>
  <c r="O67" i="8"/>
  <c r="O152" i="8"/>
  <c r="O216" i="8"/>
  <c r="O280" i="8"/>
  <c r="O38" i="8"/>
  <c r="O131" i="8"/>
  <c r="O191" i="8"/>
  <c r="O255" i="8"/>
  <c r="O319" i="8"/>
  <c r="O134" i="8"/>
  <c r="O198" i="8"/>
  <c r="O262" i="8"/>
  <c r="O326" i="8"/>
  <c r="O97" i="8"/>
  <c r="O189" i="8"/>
  <c r="O253" i="8"/>
  <c r="O317" i="8"/>
  <c r="O148" i="8"/>
  <c r="O212" i="8"/>
  <c r="O276" i="8"/>
  <c r="O57" i="8"/>
  <c r="O48" i="8"/>
  <c r="O112" i="8"/>
  <c r="O63" i="8"/>
  <c r="O52" i="8"/>
  <c r="O116" i="8"/>
  <c r="O61" i="8"/>
  <c r="O171" i="8"/>
  <c r="O235" i="8"/>
  <c r="O299" i="8"/>
  <c r="O58" i="8"/>
  <c r="O146" i="8"/>
  <c r="O210" i="8"/>
  <c r="O274" i="8"/>
  <c r="O321" i="8"/>
  <c r="O119" i="8"/>
  <c r="O169" i="8"/>
  <c r="O233" i="8"/>
  <c r="O297" i="8"/>
  <c r="O85" i="8"/>
  <c r="O160" i="8"/>
  <c r="O224" i="8"/>
  <c r="O288" i="8"/>
  <c r="O46" i="8"/>
  <c r="O135" i="8"/>
  <c r="O199" i="8"/>
  <c r="O263" i="8"/>
  <c r="O327" i="8"/>
  <c r="O142" i="8"/>
  <c r="O206" i="8"/>
  <c r="O270" i="8"/>
  <c r="O334" i="8"/>
  <c r="O126" i="8"/>
  <c r="O197" i="8"/>
  <c r="O261" i="8"/>
  <c r="O83" i="8"/>
  <c r="O156" i="8"/>
  <c r="O220" i="8"/>
  <c r="O284" i="8"/>
  <c r="O32" i="8"/>
  <c r="O79" i="8"/>
  <c r="O70" i="8"/>
  <c r="O283" i="8"/>
  <c r="O162" i="8"/>
  <c r="O37" i="8"/>
  <c r="O177" i="8"/>
  <c r="O305" i="8"/>
  <c r="O168" i="8"/>
  <c r="O296" i="8"/>
  <c r="O143" i="8"/>
  <c r="O271" i="8"/>
  <c r="O150" i="8"/>
  <c r="O278" i="8"/>
  <c r="O141" i="8"/>
  <c r="O269" i="8"/>
  <c r="O164" i="8"/>
  <c r="O292" i="8"/>
  <c r="O64" i="8"/>
  <c r="O60" i="8"/>
  <c r="O155" i="8"/>
  <c r="O315" i="8"/>
  <c r="O218" i="8"/>
  <c r="O62" i="8"/>
  <c r="O201" i="8"/>
  <c r="O320" i="8"/>
  <c r="O192" i="8"/>
  <c r="O328" i="8"/>
  <c r="O167" i="8"/>
  <c r="O295" i="8"/>
  <c r="O174" i="8"/>
  <c r="O302" i="8"/>
  <c r="O165" i="8"/>
  <c r="O293" i="8"/>
  <c r="O188" i="8"/>
  <c r="O316" i="8"/>
  <c r="O96" i="8"/>
  <c r="O68" i="8"/>
  <c r="O179" i="8"/>
  <c r="O30" i="8"/>
  <c r="O226" i="8"/>
  <c r="O94" i="8"/>
  <c r="O217" i="8"/>
  <c r="O54" i="8"/>
  <c r="O208" i="8"/>
  <c r="O34" i="8"/>
  <c r="O183" i="8"/>
  <c r="O311" i="8"/>
  <c r="O190" i="8"/>
  <c r="O318" i="8"/>
  <c r="O181" i="8"/>
  <c r="O309" i="8"/>
  <c r="O204" i="8"/>
  <c r="O120" i="8"/>
  <c r="O100" i="8"/>
  <c r="O187" i="8"/>
  <c r="O78" i="8"/>
  <c r="O258" i="8"/>
  <c r="O123" i="8"/>
  <c r="O241" i="8"/>
  <c r="O111" i="8"/>
  <c r="O232" i="8"/>
  <c r="O66" i="8"/>
  <c r="O207" i="8"/>
  <c r="O69" i="8"/>
  <c r="O214" i="8"/>
  <c r="O325" i="8"/>
  <c r="O205" i="8"/>
  <c r="O86" i="8"/>
  <c r="O228" i="8"/>
  <c r="O41" i="8"/>
  <c r="O128" i="8"/>
  <c r="O124" i="8"/>
  <c r="O219" i="8"/>
  <c r="O87" i="8"/>
  <c r="O282" i="8"/>
  <c r="O125" i="8"/>
  <c r="O249" i="8"/>
  <c r="O115" i="8"/>
  <c r="O240" i="8"/>
  <c r="O75" i="8"/>
  <c r="O215" i="8"/>
  <c r="O74" i="8"/>
  <c r="O222" i="8"/>
  <c r="O333" i="8"/>
  <c r="O213" i="8"/>
  <c r="O118" i="8"/>
  <c r="O236" i="8"/>
  <c r="O65" i="8"/>
  <c r="O47" i="8"/>
  <c r="O132" i="8"/>
  <c r="O243" i="8"/>
  <c r="O127" i="8"/>
  <c r="O290" i="8"/>
  <c r="O137" i="8"/>
  <c r="O265" i="8"/>
  <c r="O121" i="8"/>
  <c r="O256" i="8"/>
  <c r="O107" i="8"/>
  <c r="O231" i="8"/>
  <c r="O99" i="8"/>
  <c r="O238" i="8"/>
  <c r="O77" i="8"/>
  <c r="O229" i="8"/>
  <c r="O130" i="8"/>
  <c r="O252" i="8"/>
  <c r="O51" i="8"/>
  <c r="O153" i="8"/>
  <c r="O113" i="8"/>
  <c r="O93" i="8"/>
  <c r="O110" i="8"/>
  <c r="O185" i="8"/>
  <c r="O151" i="8"/>
  <c r="O149" i="8"/>
  <c r="O251" i="8"/>
  <c r="O281" i="8"/>
  <c r="O247" i="8"/>
  <c r="O245" i="8"/>
  <c r="O307" i="8"/>
  <c r="O313" i="8"/>
  <c r="O279" i="8"/>
  <c r="O277" i="8"/>
  <c r="O56" i="8"/>
  <c r="O194" i="8"/>
  <c r="O176" i="8"/>
  <c r="O158" i="8"/>
  <c r="O172" i="8"/>
  <c r="O71" i="8"/>
  <c r="O322" i="8"/>
  <c r="O272" i="8"/>
  <c r="O254" i="8"/>
  <c r="O268" i="8"/>
  <c r="O36" i="8"/>
  <c r="O45" i="8"/>
  <c r="O304" i="8"/>
  <c r="O286" i="8"/>
  <c r="O300" i="8"/>
  <c r="O140" i="8"/>
  <c r="O73" i="8"/>
  <c r="O154" i="8"/>
  <c r="O105" i="8"/>
  <c r="O144" i="8"/>
  <c r="AA51" i="16"/>
  <c r="AB51" i="16"/>
  <c r="AB86" i="18"/>
  <c r="AA86" i="18"/>
  <c r="AE38" i="16"/>
  <c r="AD38" i="16"/>
  <c r="AE87" i="16"/>
  <c r="AD87" i="16"/>
  <c r="AD32" i="18"/>
  <c r="AE32" i="18"/>
  <c r="AH94" i="16"/>
  <c r="AZ46" i="18"/>
  <c r="AX46" i="18" s="1"/>
  <c r="AA43" i="18"/>
  <c r="AB43" i="18"/>
  <c r="AH29" i="16"/>
  <c r="AE30" i="16"/>
  <c r="AD30" i="16"/>
  <c r="AZ69" i="16"/>
  <c r="AX69" i="16" s="1"/>
  <c r="AA41" i="18"/>
  <c r="AB41" i="18"/>
  <c r="AD75" i="16"/>
  <c r="AE75" i="16"/>
  <c r="AH78" i="16"/>
  <c r="AZ68" i="16"/>
  <c r="AX68" i="16" s="1"/>
  <c r="AZ54" i="18"/>
  <c r="AX54" i="18" s="1"/>
  <c r="AZ52" i="16"/>
  <c r="AX52" i="16" s="1"/>
  <c r="O23" i="15"/>
  <c r="O87" i="15"/>
  <c r="O38" i="15"/>
  <c r="O77" i="15"/>
  <c r="O141" i="15"/>
  <c r="O60" i="15"/>
  <c r="O124" i="15"/>
  <c r="O83" i="15"/>
  <c r="O147" i="15"/>
  <c r="O25" i="15"/>
  <c r="O89" i="15"/>
  <c r="O153" i="15"/>
  <c r="O72" i="15"/>
  <c r="O136" i="15"/>
  <c r="O90" i="15"/>
  <c r="O158" i="15"/>
  <c r="O66" i="15"/>
  <c r="O132" i="15"/>
  <c r="O164" i="15"/>
  <c r="O39" i="15"/>
  <c r="O103" i="15"/>
  <c r="O29" i="15"/>
  <c r="O93" i="15"/>
  <c r="O157" i="15"/>
  <c r="O76" i="15"/>
  <c r="O35" i="15"/>
  <c r="O99" i="15"/>
  <c r="O163" i="15"/>
  <c r="O41" i="15"/>
  <c r="O105" i="15"/>
  <c r="O24" i="15"/>
  <c r="O88" i="15"/>
  <c r="O152" i="15"/>
  <c r="O134" i="15"/>
  <c r="O166" i="15"/>
  <c r="O70" i="15"/>
  <c r="O47" i="15"/>
  <c r="O111" i="15"/>
  <c r="O37" i="15"/>
  <c r="O101" i="15"/>
  <c r="O165" i="15"/>
  <c r="O84" i="15"/>
  <c r="O43" i="15"/>
  <c r="O107" i="15"/>
  <c r="O55" i="15"/>
  <c r="O119" i="15"/>
  <c r="O45" i="15"/>
  <c r="O109" i="15"/>
  <c r="O28" i="15"/>
  <c r="O92" i="15"/>
  <c r="O51" i="15"/>
  <c r="O115" i="15"/>
  <c r="O34" i="15"/>
  <c r="O57" i="15"/>
  <c r="O121" i="15"/>
  <c r="O40" i="15"/>
  <c r="O104" i="15"/>
  <c r="O168" i="15"/>
  <c r="O142" i="15"/>
  <c r="O82" i="15"/>
  <c r="O62" i="15"/>
  <c r="O148" i="15"/>
  <c r="O63" i="15"/>
  <c r="O127" i="15"/>
  <c r="O53" i="15"/>
  <c r="O117" i="15"/>
  <c r="O36" i="15"/>
  <c r="O100" i="15"/>
  <c r="O59" i="15"/>
  <c r="O123" i="15"/>
  <c r="O42" i="15"/>
  <c r="O65" i="15"/>
  <c r="O129" i="15"/>
  <c r="O48" i="15"/>
  <c r="O112" i="15"/>
  <c r="O46" i="15"/>
  <c r="O143" i="15"/>
  <c r="O94" i="15"/>
  <c r="O114" i="15"/>
  <c r="O154" i="15"/>
  <c r="O71" i="15"/>
  <c r="O22" i="15"/>
  <c r="O61" i="15"/>
  <c r="O125" i="15"/>
  <c r="O44" i="15"/>
  <c r="O108" i="15"/>
  <c r="O67" i="15"/>
  <c r="O131" i="15"/>
  <c r="O50" i="15"/>
  <c r="O73" i="15"/>
  <c r="O137" i="15"/>
  <c r="O56" i="15"/>
  <c r="O120" i="15"/>
  <c r="O98" i="15"/>
  <c r="O150" i="15"/>
  <c r="O74" i="15"/>
  <c r="O126" i="15"/>
  <c r="O156" i="15"/>
  <c r="O85" i="15"/>
  <c r="O91" i="15"/>
  <c r="O97" i="15"/>
  <c r="O128" i="15"/>
  <c r="O167" i="15"/>
  <c r="O162" i="15"/>
  <c r="O133" i="15"/>
  <c r="O139" i="15"/>
  <c r="O113" i="15"/>
  <c r="O144" i="15"/>
  <c r="O86" i="15"/>
  <c r="O54" i="15"/>
  <c r="O79" i="15"/>
  <c r="O52" i="15"/>
  <c r="O26" i="15"/>
  <c r="O161" i="15"/>
  <c r="O110" i="15"/>
  <c r="O122" i="15"/>
  <c r="O118" i="15"/>
  <c r="O30" i="15"/>
  <c r="O116" i="15"/>
  <c r="O33" i="15"/>
  <c r="O64" i="15"/>
  <c r="O135" i="15"/>
  <c r="O138" i="15"/>
  <c r="O21" i="15"/>
  <c r="O27" i="15"/>
  <c r="O49" i="15"/>
  <c r="O80" i="15"/>
  <c r="O151" i="15"/>
  <c r="O140" i="15"/>
  <c r="O69" i="15"/>
  <c r="O75" i="15"/>
  <c r="O81" i="15"/>
  <c r="O96" i="15"/>
  <c r="O159" i="15"/>
  <c r="O146" i="15"/>
  <c r="O32" i="15"/>
  <c r="O31" i="15"/>
  <c r="O160" i="15"/>
  <c r="O95" i="15"/>
  <c r="O102" i="15"/>
  <c r="O149" i="15"/>
  <c r="O78" i="15"/>
  <c r="O68" i="15"/>
  <c r="O130" i="15"/>
  <c r="O155" i="15"/>
  <c r="O106" i="15"/>
  <c r="O145" i="15"/>
  <c r="O58" i="15"/>
  <c r="O7" i="15"/>
  <c r="E4" i="15" s="1"/>
  <c r="P23" i="11"/>
  <c r="P59" i="11"/>
  <c r="P123" i="11"/>
  <c r="P50" i="11"/>
  <c r="P114" i="11"/>
  <c r="P49" i="11"/>
  <c r="P113" i="11"/>
  <c r="P37" i="11"/>
  <c r="P96" i="11"/>
  <c r="P160" i="11"/>
  <c r="P79" i="11"/>
  <c r="P143" i="11"/>
  <c r="P70" i="11"/>
  <c r="P134" i="11"/>
  <c r="P61" i="11"/>
  <c r="P125" i="11"/>
  <c r="P34" i="11"/>
  <c r="P100" i="11"/>
  <c r="P164" i="11"/>
  <c r="P21" i="11"/>
  <c r="P75" i="11"/>
  <c r="P139" i="11"/>
  <c r="P66" i="11"/>
  <c r="P130" i="11"/>
  <c r="P65" i="11"/>
  <c r="P129" i="11"/>
  <c r="P48" i="11"/>
  <c r="P112" i="11"/>
  <c r="P33" i="11"/>
  <c r="P95" i="11"/>
  <c r="P159" i="11"/>
  <c r="P86" i="11"/>
  <c r="P150" i="11"/>
  <c r="P77" i="11"/>
  <c r="P141" i="11"/>
  <c r="P52" i="11"/>
  <c r="P116" i="11"/>
  <c r="P29" i="11"/>
  <c r="P83" i="11"/>
  <c r="P147" i="11"/>
  <c r="P74" i="11"/>
  <c r="P138" i="11"/>
  <c r="P73" i="11"/>
  <c r="P137" i="11"/>
  <c r="P56" i="11"/>
  <c r="P120" i="11"/>
  <c r="P39" i="11"/>
  <c r="P103" i="11"/>
  <c r="P167" i="11"/>
  <c r="P94" i="11"/>
  <c r="P158" i="11"/>
  <c r="P85" i="11"/>
  <c r="P149" i="11"/>
  <c r="P60" i="11"/>
  <c r="P124" i="11"/>
  <c r="P22" i="11"/>
  <c r="P91" i="11"/>
  <c r="P155" i="11"/>
  <c r="P82" i="11"/>
  <c r="P146" i="11"/>
  <c r="P81" i="11"/>
  <c r="P145" i="11"/>
  <c r="P64" i="11"/>
  <c r="P128" i="11"/>
  <c r="P47" i="11"/>
  <c r="P111" i="11"/>
  <c r="P24" i="11"/>
  <c r="P102" i="11"/>
  <c r="P166" i="11"/>
  <c r="P93" i="11"/>
  <c r="P157" i="11"/>
  <c r="P68" i="11"/>
  <c r="P132" i="11"/>
  <c r="P27" i="11"/>
  <c r="P36" i="11"/>
  <c r="P99" i="11"/>
  <c r="P163" i="11"/>
  <c r="P90" i="11"/>
  <c r="P154" i="11"/>
  <c r="P89" i="11"/>
  <c r="P153" i="11"/>
  <c r="P72" i="11"/>
  <c r="P136" i="11"/>
  <c r="P55" i="11"/>
  <c r="P119" i="11"/>
  <c r="P46" i="11"/>
  <c r="P110" i="11"/>
  <c r="P38" i="11"/>
  <c r="P101" i="11"/>
  <c r="P165" i="11"/>
  <c r="P76" i="11"/>
  <c r="P140" i="11"/>
  <c r="P35" i="11"/>
  <c r="P43" i="11"/>
  <c r="P107" i="11"/>
  <c r="P32" i="11"/>
  <c r="P98" i="11"/>
  <c r="P162" i="11"/>
  <c r="P97" i="11"/>
  <c r="P161" i="11"/>
  <c r="P80" i="11"/>
  <c r="P144" i="11"/>
  <c r="P63" i="11"/>
  <c r="P127" i="11"/>
  <c r="P54" i="11"/>
  <c r="P118" i="11"/>
  <c r="P45" i="11"/>
  <c r="P109" i="11"/>
  <c r="P26" i="11"/>
  <c r="P84" i="11"/>
  <c r="P148" i="11"/>
  <c r="P51" i="11"/>
  <c r="P41" i="11"/>
  <c r="P152" i="11"/>
  <c r="P126" i="11"/>
  <c r="P92" i="11"/>
  <c r="P67" i="11"/>
  <c r="P57" i="11"/>
  <c r="P168" i="11"/>
  <c r="P142" i="11"/>
  <c r="P108" i="11"/>
  <c r="P131" i="11"/>
  <c r="P121" i="11"/>
  <c r="P87" i="11"/>
  <c r="P69" i="11"/>
  <c r="P58" i="11"/>
  <c r="P40" i="11"/>
  <c r="P151" i="11"/>
  <c r="P133" i="11"/>
  <c r="P25" i="11"/>
  <c r="P106" i="11"/>
  <c r="P88" i="11"/>
  <c r="P62" i="11"/>
  <c r="P30" i="11"/>
  <c r="P31" i="11"/>
  <c r="P122" i="11"/>
  <c r="P104" i="11"/>
  <c r="P78" i="11"/>
  <c r="P44" i="11"/>
  <c r="P117" i="11"/>
  <c r="P115" i="11"/>
  <c r="P156" i="11"/>
  <c r="P42" i="11"/>
  <c r="P105" i="11"/>
  <c r="P28" i="11"/>
  <c r="P71" i="11"/>
  <c r="P53" i="11"/>
  <c r="P135" i="11"/>
  <c r="P42" i="8"/>
  <c r="P33" i="8"/>
  <c r="P97" i="8"/>
  <c r="P48" i="8"/>
  <c r="P29" i="8"/>
  <c r="P93" i="8"/>
  <c r="P44" i="8"/>
  <c r="P118" i="8"/>
  <c r="P180" i="8"/>
  <c r="P244" i="8"/>
  <c r="P308" i="8"/>
  <c r="P96" i="8"/>
  <c r="P171" i="8"/>
  <c r="P235" i="8"/>
  <c r="P299" i="8"/>
  <c r="P63" i="8"/>
  <c r="P138" i="8"/>
  <c r="P82" i="8"/>
  <c r="P73" i="8"/>
  <c r="P24" i="8"/>
  <c r="P22" i="8"/>
  <c r="P69" i="8"/>
  <c r="P133" i="8"/>
  <c r="P86" i="8"/>
  <c r="P156" i="8"/>
  <c r="P220" i="8"/>
  <c r="P284" i="8"/>
  <c r="P43" i="8"/>
  <c r="P147" i="8"/>
  <c r="P211" i="8"/>
  <c r="P275" i="8"/>
  <c r="P322" i="8"/>
  <c r="P106" i="8"/>
  <c r="P178" i="8"/>
  <c r="P25" i="8"/>
  <c r="P113" i="8"/>
  <c r="P80" i="8"/>
  <c r="P85" i="8"/>
  <c r="P60" i="8"/>
  <c r="P148" i="8"/>
  <c r="P236" i="8"/>
  <c r="P324" i="8"/>
  <c r="P139" i="8"/>
  <c r="P227" i="8"/>
  <c r="P315" i="8"/>
  <c r="P102" i="8"/>
  <c r="P194" i="8"/>
  <c r="P258" i="8"/>
  <c r="P330" i="8"/>
  <c r="P98" i="8"/>
  <c r="P177" i="8"/>
  <c r="P241" i="8"/>
  <c r="P305" i="8"/>
  <c r="P111" i="8"/>
  <c r="P184" i="8"/>
  <c r="P248" i="8"/>
  <c r="P312" i="8"/>
  <c r="P107" i="8"/>
  <c r="P175" i="8"/>
  <c r="P239" i="8"/>
  <c r="P303" i="8"/>
  <c r="P99" i="8"/>
  <c r="P174" i="8"/>
  <c r="P238" i="8"/>
  <c r="P302" i="8"/>
  <c r="P116" i="8"/>
  <c r="P189" i="8"/>
  <c r="P253" i="8"/>
  <c r="P317" i="8"/>
  <c r="P34" i="8"/>
  <c r="P49" i="8"/>
  <c r="P129" i="8"/>
  <c r="P21" i="8"/>
  <c r="P109" i="8"/>
  <c r="P83" i="8"/>
  <c r="P172" i="8"/>
  <c r="P260" i="8"/>
  <c r="P27" i="8"/>
  <c r="P163" i="8"/>
  <c r="P251" i="8"/>
  <c r="P331" i="8"/>
  <c r="P132" i="8"/>
  <c r="P210" i="8"/>
  <c r="P274" i="8"/>
  <c r="P55" i="8"/>
  <c r="P123" i="8"/>
  <c r="P193" i="8"/>
  <c r="P257" i="8"/>
  <c r="P39" i="8"/>
  <c r="P136" i="8"/>
  <c r="P200" i="8"/>
  <c r="P264" i="8"/>
  <c r="P328" i="8"/>
  <c r="P131" i="8"/>
  <c r="P191" i="8"/>
  <c r="P255" i="8"/>
  <c r="P319" i="8"/>
  <c r="P124" i="8"/>
  <c r="P190" i="8"/>
  <c r="P254" i="8"/>
  <c r="P326" i="8"/>
  <c r="P141" i="8"/>
  <c r="P205" i="8"/>
  <c r="P269" i="8"/>
  <c r="P50" i="8"/>
  <c r="P57" i="8"/>
  <c r="P32" i="8"/>
  <c r="P37" i="8"/>
  <c r="P117" i="8"/>
  <c r="P104" i="8"/>
  <c r="P188" i="8"/>
  <c r="P268" i="8"/>
  <c r="P70" i="8"/>
  <c r="P179" i="8"/>
  <c r="P259" i="8"/>
  <c r="P329" i="8"/>
  <c r="P146" i="8"/>
  <c r="P218" i="8"/>
  <c r="P282" i="8"/>
  <c r="P62" i="8"/>
  <c r="P137" i="8"/>
  <c r="P201" i="8"/>
  <c r="P265" i="8"/>
  <c r="P47" i="8"/>
  <c r="P144" i="8"/>
  <c r="P208" i="8"/>
  <c r="P272" i="8"/>
  <c r="P38" i="8"/>
  <c r="P135" i="8"/>
  <c r="P199" i="8"/>
  <c r="P263" i="8"/>
  <c r="P327" i="8"/>
  <c r="P134" i="8"/>
  <c r="P198" i="8"/>
  <c r="P262" i="8"/>
  <c r="P325" i="8"/>
  <c r="P149" i="8"/>
  <c r="P213" i="8"/>
  <c r="P277" i="8"/>
  <c r="P58" i="8"/>
  <c r="P65" i="8"/>
  <c r="P40" i="8"/>
  <c r="P45" i="8"/>
  <c r="P125" i="8"/>
  <c r="P108" i="8"/>
  <c r="P196" i="8"/>
  <c r="P276" i="8"/>
  <c r="P84" i="8"/>
  <c r="P187" i="8"/>
  <c r="P267" i="8"/>
  <c r="P35" i="8"/>
  <c r="P154" i="8"/>
  <c r="P226" i="8"/>
  <c r="P290" i="8"/>
  <c r="P79" i="8"/>
  <c r="P145" i="8"/>
  <c r="P209" i="8"/>
  <c r="P273" i="8"/>
  <c r="P54" i="8"/>
  <c r="P152" i="8"/>
  <c r="P216" i="8"/>
  <c r="P280" i="8"/>
  <c r="P46" i="8"/>
  <c r="P143" i="8"/>
  <c r="P207" i="8"/>
  <c r="P271" i="8"/>
  <c r="P318" i="8"/>
  <c r="P142" i="8"/>
  <c r="P206" i="8"/>
  <c r="P270" i="8"/>
  <c r="P23" i="8"/>
  <c r="P157" i="8"/>
  <c r="P221" i="8"/>
  <c r="P285" i="8"/>
  <c r="P66" i="8"/>
  <c r="P81" i="8"/>
  <c r="P56" i="8"/>
  <c r="P53" i="8"/>
  <c r="P28" i="8"/>
  <c r="P122" i="8"/>
  <c r="P204" i="8"/>
  <c r="P292" i="8"/>
  <c r="P100" i="8"/>
  <c r="P195" i="8"/>
  <c r="P283" i="8"/>
  <c r="P71" i="8"/>
  <c r="P162" i="8"/>
  <c r="P234" i="8"/>
  <c r="P298" i="8"/>
  <c r="P88" i="8"/>
  <c r="P153" i="8"/>
  <c r="P217" i="8"/>
  <c r="P281" i="8"/>
  <c r="P67" i="8"/>
  <c r="P160" i="8"/>
  <c r="P224" i="8"/>
  <c r="P288" i="8"/>
  <c r="P75" i="8"/>
  <c r="P151" i="8"/>
  <c r="P215" i="8"/>
  <c r="P279" i="8"/>
  <c r="P334" i="8"/>
  <c r="P150" i="8"/>
  <c r="P214" i="8"/>
  <c r="P278" i="8"/>
  <c r="P31" i="8"/>
  <c r="P165" i="8"/>
  <c r="P229" i="8"/>
  <c r="P293" i="8"/>
  <c r="P90" i="8"/>
  <c r="P105" i="8"/>
  <c r="P72" i="8"/>
  <c r="P77" i="8"/>
  <c r="P52" i="8"/>
  <c r="P140" i="8"/>
  <c r="P228" i="8"/>
  <c r="P316" i="8"/>
  <c r="P114" i="8"/>
  <c r="P219" i="8"/>
  <c r="P307" i="8"/>
  <c r="P87" i="8"/>
  <c r="P186" i="8"/>
  <c r="P250" i="8"/>
  <c r="P314" i="8"/>
  <c r="P94" i="8"/>
  <c r="P169" i="8"/>
  <c r="P233" i="8"/>
  <c r="P297" i="8"/>
  <c r="P92" i="8"/>
  <c r="P176" i="8"/>
  <c r="P240" i="8"/>
  <c r="P304" i="8"/>
  <c r="P103" i="8"/>
  <c r="P167" i="8"/>
  <c r="P231" i="8"/>
  <c r="P295" i="8"/>
  <c r="P95" i="8"/>
  <c r="P166" i="8"/>
  <c r="P230" i="8"/>
  <c r="P294" i="8"/>
  <c r="P112" i="8"/>
  <c r="P181" i="8"/>
  <c r="P245" i="8"/>
  <c r="P309" i="8"/>
  <c r="P30" i="8"/>
  <c r="P252" i="8"/>
  <c r="P323" i="8"/>
  <c r="P321" i="8"/>
  <c r="P313" i="8"/>
  <c r="P320" i="8"/>
  <c r="P311" i="8"/>
  <c r="P310" i="8"/>
  <c r="P61" i="8"/>
  <c r="P300" i="8"/>
  <c r="P78" i="8"/>
  <c r="P91" i="8"/>
  <c r="P68" i="8"/>
  <c r="P76" i="8"/>
  <c r="P333" i="8"/>
  <c r="P59" i="8"/>
  <c r="P26" i="8"/>
  <c r="P101" i="8"/>
  <c r="P332" i="8"/>
  <c r="P127" i="8"/>
  <c r="P119" i="8"/>
  <c r="P115" i="8"/>
  <c r="P128" i="8"/>
  <c r="P120" i="8"/>
  <c r="P126" i="8"/>
  <c r="P74" i="8"/>
  <c r="P36" i="8"/>
  <c r="P110" i="8"/>
  <c r="P170" i="8"/>
  <c r="P161" i="8"/>
  <c r="P168" i="8"/>
  <c r="P159" i="8"/>
  <c r="P158" i="8"/>
  <c r="P173" i="8"/>
  <c r="P89" i="8"/>
  <c r="P130" i="8"/>
  <c r="P203" i="8"/>
  <c r="P242" i="8"/>
  <c r="P225" i="8"/>
  <c r="P232" i="8"/>
  <c r="P223" i="8"/>
  <c r="P222" i="8"/>
  <c r="P237" i="8"/>
  <c r="P121" i="8"/>
  <c r="P164" i="8"/>
  <c r="P243" i="8"/>
  <c r="P266" i="8"/>
  <c r="P249" i="8"/>
  <c r="P256" i="8"/>
  <c r="P247" i="8"/>
  <c r="P246" i="8"/>
  <c r="P261" i="8"/>
  <c r="P64" i="8"/>
  <c r="P212" i="8"/>
  <c r="P291" i="8"/>
  <c r="P306" i="8"/>
  <c r="P289" i="8"/>
  <c r="P296" i="8"/>
  <c r="P287" i="8"/>
  <c r="P286" i="8"/>
  <c r="P301" i="8"/>
  <c r="P51" i="8"/>
  <c r="P155" i="8"/>
  <c r="P202" i="8"/>
  <c r="P185" i="8"/>
  <c r="P192" i="8"/>
  <c r="P183" i="8"/>
  <c r="P182" i="8"/>
  <c r="P41" i="8"/>
  <c r="P197" i="8"/>
  <c r="AA34" i="16"/>
  <c r="AB34" i="16"/>
  <c r="AD92" i="16"/>
  <c r="AE92" i="16"/>
  <c r="AE91" i="16"/>
  <c r="AD91" i="16"/>
  <c r="AD39" i="18"/>
  <c r="AE39" i="18"/>
  <c r="AB27" i="18"/>
  <c r="AA27" i="18"/>
  <c r="AB34" i="18"/>
  <c r="AA34" i="18"/>
  <c r="AE50" i="16"/>
  <c r="AD50" i="16"/>
  <c r="AD42" i="16"/>
  <c r="AE42" i="16"/>
  <c r="AA40" i="16"/>
  <c r="AB40" i="16"/>
  <c r="AE57" i="16"/>
  <c r="AD57" i="16"/>
  <c r="AA45" i="16"/>
  <c r="AB45" i="16"/>
  <c r="AB44" i="16"/>
  <c r="AA44" i="16"/>
  <c r="AE90" i="16"/>
  <c r="AD90" i="16"/>
  <c r="AH60" i="16"/>
  <c r="AZ51" i="18"/>
  <c r="AX51" i="18" s="1"/>
  <c r="AZ122" i="18"/>
  <c r="AX122" i="18" s="1"/>
  <c r="Q21" i="11"/>
  <c r="Q84" i="11"/>
  <c r="Q148" i="11"/>
  <c r="Q83" i="11"/>
  <c r="Q147" i="11"/>
  <c r="Q74" i="11"/>
  <c r="Q138" i="11"/>
  <c r="Q73" i="11"/>
  <c r="Q137" i="11"/>
  <c r="Q48" i="11"/>
  <c r="Q112" i="11"/>
  <c r="Q29" i="11"/>
  <c r="Q79" i="11"/>
  <c r="Q143" i="11"/>
  <c r="Q78" i="11"/>
  <c r="Q142" i="11"/>
  <c r="Q61" i="11"/>
  <c r="Q125" i="11"/>
  <c r="Q28" i="11"/>
  <c r="Q34" i="11"/>
  <c r="Q100" i="11"/>
  <c r="Q164" i="11"/>
  <c r="Q99" i="11"/>
  <c r="Q163" i="11"/>
  <c r="Q90" i="11"/>
  <c r="Q154" i="11"/>
  <c r="Q89" i="11"/>
  <c r="Q153" i="11"/>
  <c r="Q64" i="11"/>
  <c r="Q128" i="11"/>
  <c r="Q33" i="11"/>
  <c r="Q95" i="11"/>
  <c r="Q159" i="11"/>
  <c r="Q94" i="11"/>
  <c r="Q158" i="11"/>
  <c r="Q77" i="11"/>
  <c r="Q141" i="11"/>
  <c r="Q36" i="11"/>
  <c r="Q44" i="11"/>
  <c r="Q108" i="11"/>
  <c r="Q43" i="11"/>
  <c r="Q107" i="11"/>
  <c r="Q27" i="11"/>
  <c r="Q98" i="11"/>
  <c r="Q162" i="11"/>
  <c r="Q97" i="11"/>
  <c r="Q161" i="11"/>
  <c r="Q72" i="11"/>
  <c r="Q136" i="11"/>
  <c r="Q39" i="11"/>
  <c r="Q103" i="11"/>
  <c r="Q167" i="11"/>
  <c r="Q102" i="11"/>
  <c r="Q166" i="11"/>
  <c r="Q85" i="11"/>
  <c r="Q149" i="11"/>
  <c r="Q26" i="11"/>
  <c r="Q52" i="11"/>
  <c r="Q116" i="11"/>
  <c r="Q51" i="11"/>
  <c r="Q115" i="11"/>
  <c r="Q42" i="11"/>
  <c r="Q106" i="11"/>
  <c r="Q41" i="11"/>
  <c r="Q105" i="11"/>
  <c r="Q23" i="11"/>
  <c r="Q80" i="11"/>
  <c r="Q144" i="11"/>
  <c r="Q47" i="11"/>
  <c r="Q111" i="11"/>
  <c r="Q46" i="11"/>
  <c r="Q110" i="11"/>
  <c r="Q25" i="11"/>
  <c r="Q93" i="11"/>
  <c r="Q157" i="11"/>
  <c r="Q24" i="11"/>
  <c r="Q60" i="11"/>
  <c r="Q124" i="11"/>
  <c r="Q59" i="11"/>
  <c r="Q123" i="11"/>
  <c r="Q50" i="11"/>
  <c r="Q114" i="11"/>
  <c r="Q49" i="11"/>
  <c r="Q113" i="11"/>
  <c r="Q35" i="11"/>
  <c r="Q88" i="11"/>
  <c r="Q152" i="11"/>
  <c r="Q55" i="11"/>
  <c r="Q119" i="11"/>
  <c r="Q54" i="11"/>
  <c r="Q118" i="11"/>
  <c r="Q38" i="11"/>
  <c r="Q101" i="11"/>
  <c r="Q165" i="11"/>
  <c r="Q22" i="11"/>
  <c r="Q76" i="11"/>
  <c r="Q140" i="11"/>
  <c r="Q75" i="11"/>
  <c r="Q139" i="11"/>
  <c r="Q66" i="11"/>
  <c r="Q130" i="11"/>
  <c r="Q65" i="11"/>
  <c r="Q129" i="11"/>
  <c r="Q40" i="11"/>
  <c r="Q104" i="11"/>
  <c r="Q168" i="11"/>
  <c r="Q71" i="11"/>
  <c r="Q135" i="11"/>
  <c r="Q70" i="11"/>
  <c r="Q134" i="11"/>
  <c r="Q53" i="11"/>
  <c r="Q117" i="11"/>
  <c r="Q91" i="11"/>
  <c r="Q81" i="11"/>
  <c r="Q31" i="11"/>
  <c r="Q150" i="11"/>
  <c r="Q32" i="11"/>
  <c r="Q131" i="11"/>
  <c r="Q121" i="11"/>
  <c r="Q63" i="11"/>
  <c r="Q45" i="11"/>
  <c r="Q30" i="11"/>
  <c r="Q155" i="11"/>
  <c r="Q145" i="11"/>
  <c r="Q87" i="11"/>
  <c r="Q69" i="11"/>
  <c r="Q68" i="11"/>
  <c r="Q58" i="11"/>
  <c r="Q37" i="11"/>
  <c r="Q127" i="11"/>
  <c r="Q109" i="11"/>
  <c r="Q132" i="11"/>
  <c r="Q122" i="11"/>
  <c r="Q96" i="11"/>
  <c r="Q62" i="11"/>
  <c r="Q156" i="11"/>
  <c r="Q146" i="11"/>
  <c r="Q120" i="11"/>
  <c r="Q86" i="11"/>
  <c r="Q67" i="11"/>
  <c r="Q57" i="11"/>
  <c r="Q160" i="11"/>
  <c r="Q126" i="11"/>
  <c r="Q92" i="11"/>
  <c r="Q82" i="11"/>
  <c r="Q56" i="11"/>
  <c r="Q151" i="11"/>
  <c r="Q133" i="11"/>
  <c r="Q51" i="8"/>
  <c r="Q42" i="8"/>
  <c r="Q106" i="8"/>
  <c r="Q65" i="8"/>
  <c r="Q46" i="8"/>
  <c r="Q110" i="8"/>
  <c r="Q61" i="8"/>
  <c r="Q157" i="8"/>
  <c r="Q221" i="8"/>
  <c r="Q285" i="8"/>
  <c r="Q108" i="8"/>
  <c r="Q188" i="8"/>
  <c r="Q252" i="8"/>
  <c r="Q316" i="8"/>
  <c r="Q64" i="8"/>
  <c r="Q163" i="8"/>
  <c r="Q227" i="8"/>
  <c r="Q291" i="8"/>
  <c r="Q71" i="8"/>
  <c r="Q146" i="8"/>
  <c r="Q210" i="8"/>
  <c r="Q274" i="8"/>
  <c r="Q85" i="8"/>
  <c r="Q153" i="8"/>
  <c r="Q217" i="8"/>
  <c r="Q281" i="8"/>
  <c r="Q325" i="8"/>
  <c r="Q111" i="8"/>
  <c r="Q176" i="8"/>
  <c r="Q240" i="8"/>
  <c r="Q304" i="8"/>
  <c r="Q101" i="8"/>
  <c r="Q151" i="8"/>
  <c r="Q215" i="8"/>
  <c r="Q279" i="8"/>
  <c r="Q89" i="8"/>
  <c r="Q142" i="8"/>
  <c r="Q59" i="8"/>
  <c r="Q50" i="8"/>
  <c r="Q114" i="8"/>
  <c r="Q73" i="8"/>
  <c r="Q54" i="8"/>
  <c r="Q118" i="8"/>
  <c r="Q28" i="8"/>
  <c r="Q165" i="8"/>
  <c r="Q229" i="8"/>
  <c r="Q293" i="8"/>
  <c r="Q130" i="8"/>
  <c r="Q196" i="8"/>
  <c r="Q260" i="8"/>
  <c r="Q324" i="8"/>
  <c r="Q72" i="8"/>
  <c r="Q171" i="8"/>
  <c r="Q235" i="8"/>
  <c r="Q299" i="8"/>
  <c r="Q80" i="8"/>
  <c r="Q154" i="8"/>
  <c r="Q218" i="8"/>
  <c r="Q282" i="8"/>
  <c r="Q88" i="8"/>
  <c r="Q161" i="8"/>
  <c r="Q225" i="8"/>
  <c r="Q289" i="8"/>
  <c r="Q24" i="8"/>
  <c r="Q113" i="8"/>
  <c r="Q184" i="8"/>
  <c r="Q248" i="8"/>
  <c r="Q312" i="8"/>
  <c r="Q103" i="8"/>
  <c r="Q159" i="8"/>
  <c r="Q223" i="8"/>
  <c r="Q287" i="8"/>
  <c r="Q93" i="8"/>
  <c r="Q150" i="8"/>
  <c r="Q214" i="8"/>
  <c r="Q278" i="8"/>
  <c r="Q35" i="8"/>
  <c r="Q26" i="8"/>
  <c r="Q90" i="8"/>
  <c r="Q49" i="8"/>
  <c r="Q30" i="8"/>
  <c r="Q94" i="8"/>
  <c r="Q45" i="8"/>
  <c r="Q141" i="8"/>
  <c r="Q205" i="8"/>
  <c r="Q269" i="8"/>
  <c r="Q44" i="8"/>
  <c r="Q172" i="8"/>
  <c r="Q236" i="8"/>
  <c r="Q300" i="8"/>
  <c r="Q36" i="8"/>
  <c r="Q147" i="8"/>
  <c r="Q211" i="8"/>
  <c r="Q275" i="8"/>
  <c r="Q48" i="8"/>
  <c r="Q132" i="8"/>
  <c r="Q194" i="8"/>
  <c r="Q258" i="8"/>
  <c r="Q55" i="8"/>
  <c r="Q137" i="8"/>
  <c r="Q201" i="8"/>
  <c r="Q265" i="8"/>
  <c r="Q329" i="8"/>
  <c r="Q92" i="8"/>
  <c r="Q160" i="8"/>
  <c r="Q224" i="8"/>
  <c r="Q288" i="8"/>
  <c r="Q69" i="8"/>
  <c r="Q135" i="8"/>
  <c r="Q199" i="8"/>
  <c r="Q263" i="8"/>
  <c r="Q60" i="8"/>
  <c r="Q124" i="8"/>
  <c r="Q190" i="8"/>
  <c r="Q254" i="8"/>
  <c r="Q318" i="8"/>
  <c r="Q43" i="8"/>
  <c r="Q34" i="8"/>
  <c r="Q98" i="8"/>
  <c r="Q57" i="8"/>
  <c r="Q38" i="8"/>
  <c r="Q102" i="8"/>
  <c r="Q53" i="8"/>
  <c r="Q149" i="8"/>
  <c r="Q213" i="8"/>
  <c r="Q277" i="8"/>
  <c r="Q104" i="8"/>
  <c r="Q180" i="8"/>
  <c r="Q244" i="8"/>
  <c r="Q308" i="8"/>
  <c r="Q56" i="8"/>
  <c r="Q155" i="8"/>
  <c r="Q219" i="8"/>
  <c r="Q283" i="8"/>
  <c r="Q63" i="8"/>
  <c r="Q138" i="8"/>
  <c r="Q202" i="8"/>
  <c r="Q266" i="8"/>
  <c r="Q79" i="8"/>
  <c r="Q145" i="8"/>
  <c r="Q209" i="8"/>
  <c r="Q273" i="8"/>
  <c r="Q334" i="8"/>
  <c r="Q109" i="8"/>
  <c r="Q168" i="8"/>
  <c r="Q232" i="8"/>
  <c r="Q296" i="8"/>
  <c r="Q76" i="8"/>
  <c r="Q143" i="8"/>
  <c r="Q207" i="8"/>
  <c r="Q271" i="8"/>
  <c r="Q77" i="8"/>
  <c r="Q134" i="8"/>
  <c r="Q91" i="8"/>
  <c r="Q41" i="8"/>
  <c r="Q86" i="8"/>
  <c r="Q133" i="8"/>
  <c r="Q261" i="8"/>
  <c r="Q164" i="8"/>
  <c r="Q292" i="8"/>
  <c r="Q139" i="8"/>
  <c r="Q267" i="8"/>
  <c r="Q129" i="8"/>
  <c r="Q250" i="8"/>
  <c r="Q123" i="8"/>
  <c r="Q257" i="8"/>
  <c r="Q68" i="8"/>
  <c r="Q216" i="8"/>
  <c r="Q326" i="8"/>
  <c r="Q191" i="8"/>
  <c r="Q327" i="8"/>
  <c r="Q182" i="8"/>
  <c r="Q270" i="8"/>
  <c r="Q66" i="8"/>
  <c r="Q23" i="8"/>
  <c r="Q21" i="8"/>
  <c r="Q181" i="8"/>
  <c r="Q309" i="8"/>
  <c r="Q212" i="8"/>
  <c r="Q315" i="8"/>
  <c r="Q187" i="8"/>
  <c r="Q314" i="8"/>
  <c r="Q170" i="8"/>
  <c r="Q298" i="8"/>
  <c r="Q177" i="8"/>
  <c r="Q305" i="8"/>
  <c r="Q136" i="8"/>
  <c r="Q264" i="8"/>
  <c r="Q107" i="8"/>
  <c r="Q239" i="8"/>
  <c r="Q97" i="8"/>
  <c r="Q206" i="8"/>
  <c r="Q294" i="8"/>
  <c r="Q74" i="8"/>
  <c r="Q31" i="8"/>
  <c r="Q29" i="8"/>
  <c r="Q189" i="8"/>
  <c r="Q317" i="8"/>
  <c r="Q220" i="8"/>
  <c r="Q323" i="8"/>
  <c r="Q195" i="8"/>
  <c r="Q330" i="8"/>
  <c r="Q178" i="8"/>
  <c r="Q306" i="8"/>
  <c r="Q185" i="8"/>
  <c r="Q313" i="8"/>
  <c r="Q144" i="8"/>
  <c r="Q272" i="8"/>
  <c r="Q128" i="8"/>
  <c r="Q247" i="8"/>
  <c r="Q99" i="8"/>
  <c r="Q222" i="8"/>
  <c r="Q302" i="8"/>
  <c r="Q27" i="8"/>
  <c r="Q82" i="8"/>
  <c r="Q22" i="8"/>
  <c r="Q37" i="8"/>
  <c r="Q197" i="8"/>
  <c r="Q333" i="8"/>
  <c r="Q228" i="8"/>
  <c r="Q331" i="8"/>
  <c r="Q203" i="8"/>
  <c r="Q40" i="8"/>
  <c r="Q186" i="8"/>
  <c r="Q322" i="8"/>
  <c r="Q193" i="8"/>
  <c r="Q321" i="8"/>
  <c r="Q152" i="8"/>
  <c r="Q280" i="8"/>
  <c r="Q131" i="8"/>
  <c r="Q255" i="8"/>
  <c r="Q120" i="8"/>
  <c r="Q230" i="8"/>
  <c r="Q310" i="8"/>
  <c r="Q67" i="8"/>
  <c r="Q122" i="8"/>
  <c r="Q62" i="8"/>
  <c r="Q52" i="8"/>
  <c r="Q237" i="8"/>
  <c r="Q140" i="8"/>
  <c r="Q268" i="8"/>
  <c r="Q84" i="8"/>
  <c r="Q243" i="8"/>
  <c r="Q87" i="8"/>
  <c r="Q226" i="8"/>
  <c r="Q117" i="8"/>
  <c r="Q233" i="8"/>
  <c r="Q32" i="8"/>
  <c r="Q192" i="8"/>
  <c r="Q320" i="8"/>
  <c r="Q167" i="8"/>
  <c r="Q295" i="8"/>
  <c r="Q158" i="8"/>
  <c r="Q238" i="8"/>
  <c r="Q83" i="8"/>
  <c r="Q33" i="8"/>
  <c r="Q78" i="8"/>
  <c r="Q116" i="8"/>
  <c r="Q253" i="8"/>
  <c r="Q156" i="8"/>
  <c r="Q284" i="8"/>
  <c r="Q100" i="8"/>
  <c r="Q259" i="8"/>
  <c r="Q127" i="8"/>
  <c r="Q242" i="8"/>
  <c r="Q121" i="8"/>
  <c r="Q249" i="8"/>
  <c r="Q47" i="8"/>
  <c r="Q208" i="8"/>
  <c r="Q319" i="8"/>
  <c r="Q183" i="8"/>
  <c r="Q311" i="8"/>
  <c r="Q174" i="8"/>
  <c r="Q262" i="8"/>
  <c r="Q70" i="8"/>
  <c r="Q276" i="8"/>
  <c r="Q234" i="8"/>
  <c r="Q200" i="8"/>
  <c r="Q166" i="8"/>
  <c r="Q126" i="8"/>
  <c r="Q332" i="8"/>
  <c r="Q290" i="8"/>
  <c r="Q256" i="8"/>
  <c r="Q198" i="8"/>
  <c r="Q112" i="8"/>
  <c r="Q96" i="8"/>
  <c r="Q119" i="8"/>
  <c r="Q328" i="8"/>
  <c r="Q246" i="8"/>
  <c r="Q173" i="8"/>
  <c r="Q179" i="8"/>
  <c r="Q169" i="8"/>
  <c r="Q105" i="8"/>
  <c r="Q286" i="8"/>
  <c r="Q58" i="8"/>
  <c r="Q301" i="8"/>
  <c r="Q307" i="8"/>
  <c r="Q297" i="8"/>
  <c r="Q231" i="8"/>
  <c r="Q25" i="8"/>
  <c r="Q148" i="8"/>
  <c r="Q125" i="8"/>
  <c r="Q39" i="8"/>
  <c r="Q303" i="8"/>
  <c r="Q81" i="8"/>
  <c r="Q204" i="8"/>
  <c r="Q162" i="8"/>
  <c r="Q115" i="8"/>
  <c r="Q95" i="8"/>
  <c r="Q241" i="8"/>
  <c r="Q175" i="8"/>
  <c r="Q75" i="8"/>
  <c r="Q245" i="8"/>
  <c r="Q251" i="8"/>
  <c r="AZ21" i="16"/>
  <c r="AX21" i="16" s="1"/>
  <c r="AE36" i="18"/>
  <c r="AD36" i="18"/>
  <c r="AD66" i="18"/>
  <c r="AE66" i="18"/>
  <c r="AH61" i="16"/>
  <c r="AE64" i="18"/>
  <c r="AD64" i="18"/>
  <c r="AZ61" i="18"/>
  <c r="AX61" i="18" s="1"/>
  <c r="AB67" i="16"/>
  <c r="AA67" i="16"/>
  <c r="AD73" i="16"/>
  <c r="AE73" i="16"/>
  <c r="AB77" i="18"/>
  <c r="AA77" i="18"/>
  <c r="AD48" i="18"/>
  <c r="AE48" i="18"/>
  <c r="AH86" i="16"/>
  <c r="AE74" i="16"/>
  <c r="AD74" i="16"/>
  <c r="AD88" i="16"/>
  <c r="AE88" i="16"/>
  <c r="AB23" i="18"/>
  <c r="AA23" i="18"/>
  <c r="AZ13" i="18"/>
  <c r="AX13" i="18" s="1"/>
  <c r="AZ125" i="18"/>
  <c r="AX125" i="18" s="1"/>
  <c r="AE59" i="16"/>
  <c r="AD59" i="16"/>
  <c r="AH35" i="18"/>
  <c r="AA98" i="16"/>
  <c r="AB98" i="16"/>
  <c r="AA25" i="18"/>
  <c r="AB25" i="18"/>
  <c r="AE79" i="16"/>
  <c r="AD79" i="16"/>
  <c r="AZ60" i="16"/>
  <c r="AX60" i="16" s="1"/>
  <c r="AH95" i="16"/>
  <c r="AZ15" i="16"/>
  <c r="AX15" i="16" s="1"/>
  <c r="AH36" i="16"/>
  <c r="AZ44" i="18"/>
  <c r="AX44" i="18" s="1"/>
  <c r="AH89" i="16"/>
  <c r="E6" i="11"/>
  <c r="E9" i="11" s="1"/>
  <c r="E10" i="11" s="1"/>
  <c r="O38" i="11"/>
  <c r="O82" i="11"/>
  <c r="O146" i="11"/>
  <c r="O73" i="11"/>
  <c r="O137" i="11"/>
  <c r="O64" i="11"/>
  <c r="O128" i="11"/>
  <c r="O35" i="11"/>
  <c r="O95" i="11"/>
  <c r="O159" i="11"/>
  <c r="O78" i="11"/>
  <c r="O142" i="11"/>
  <c r="O77" i="11"/>
  <c r="O141" i="11"/>
  <c r="O68" i="11"/>
  <c r="O132" i="11"/>
  <c r="O51" i="11"/>
  <c r="O115" i="11"/>
  <c r="O28" i="11"/>
  <c r="O90" i="11"/>
  <c r="O154" i="11"/>
  <c r="O81" i="11"/>
  <c r="O145" i="11"/>
  <c r="O72" i="11"/>
  <c r="O136" i="11"/>
  <c r="O39" i="11"/>
  <c r="O103" i="11"/>
  <c r="O167" i="11"/>
  <c r="O86" i="11"/>
  <c r="O150" i="11"/>
  <c r="O85" i="11"/>
  <c r="O149" i="11"/>
  <c r="O76" i="11"/>
  <c r="O140" i="11"/>
  <c r="O59" i="11"/>
  <c r="O123" i="11"/>
  <c r="O32" i="11"/>
  <c r="O98" i="11"/>
  <c r="O162" i="11"/>
  <c r="O89" i="11"/>
  <c r="O153" i="11"/>
  <c r="O80" i="11"/>
  <c r="O144" i="11"/>
  <c r="O47" i="11"/>
  <c r="O111" i="11"/>
  <c r="O29" i="11"/>
  <c r="O94" i="11"/>
  <c r="O158" i="11"/>
  <c r="O93" i="11"/>
  <c r="O157" i="11"/>
  <c r="O84" i="11"/>
  <c r="O148" i="11"/>
  <c r="O67" i="11"/>
  <c r="O131" i="11"/>
  <c r="O34" i="11"/>
  <c r="O50" i="11"/>
  <c r="O114" i="11"/>
  <c r="O41" i="11"/>
  <c r="O105" i="11"/>
  <c r="O37" i="11"/>
  <c r="O96" i="11"/>
  <c r="O160" i="11"/>
  <c r="O63" i="11"/>
  <c r="O127" i="11"/>
  <c r="O46" i="11"/>
  <c r="O110" i="11"/>
  <c r="O45" i="11"/>
  <c r="O109" i="11"/>
  <c r="O25" i="11"/>
  <c r="O100" i="11"/>
  <c r="O164" i="11"/>
  <c r="O83" i="11"/>
  <c r="O147" i="11"/>
  <c r="O24" i="11"/>
  <c r="O58" i="11"/>
  <c r="O122" i="11"/>
  <c r="O49" i="11"/>
  <c r="O113" i="11"/>
  <c r="O40" i="11"/>
  <c r="O104" i="11"/>
  <c r="O168" i="11"/>
  <c r="O71" i="11"/>
  <c r="O135" i="11"/>
  <c r="O54" i="11"/>
  <c r="O118" i="11"/>
  <c r="O53" i="11"/>
  <c r="O117" i="11"/>
  <c r="O44" i="11"/>
  <c r="O108" i="11"/>
  <c r="O21" i="11"/>
  <c r="O91" i="11"/>
  <c r="O155" i="11"/>
  <c r="O66" i="11"/>
  <c r="O97" i="11"/>
  <c r="O120" i="11"/>
  <c r="O143" i="11"/>
  <c r="O166" i="11"/>
  <c r="O60" i="11"/>
  <c r="O99" i="11"/>
  <c r="O106" i="11"/>
  <c r="O129" i="11"/>
  <c r="O23" i="11"/>
  <c r="O31" i="11"/>
  <c r="O69" i="11"/>
  <c r="O116" i="11"/>
  <c r="O139" i="11"/>
  <c r="O130" i="11"/>
  <c r="O161" i="11"/>
  <c r="O33" i="11"/>
  <c r="O62" i="11"/>
  <c r="O101" i="11"/>
  <c r="O124" i="11"/>
  <c r="O163" i="11"/>
  <c r="O26" i="11"/>
  <c r="O138" i="11"/>
  <c r="O48" i="11"/>
  <c r="O55" i="11"/>
  <c r="O70" i="11"/>
  <c r="O125" i="11"/>
  <c r="O156" i="11"/>
  <c r="O22" i="11"/>
  <c r="O27" i="11"/>
  <c r="O56" i="11"/>
  <c r="O79" i="11"/>
  <c r="O102" i="11"/>
  <c r="O133" i="11"/>
  <c r="O36" i="11"/>
  <c r="O30" i="11"/>
  <c r="O57" i="11"/>
  <c r="O88" i="11"/>
  <c r="O87" i="11"/>
  <c r="O126" i="11"/>
  <c r="O165" i="11"/>
  <c r="O43" i="11"/>
  <c r="O65" i="11"/>
  <c r="O52" i="11"/>
  <c r="O121" i="11"/>
  <c r="O92" i="11"/>
  <c r="O112" i="11"/>
  <c r="O75" i="11"/>
  <c r="O152" i="11"/>
  <c r="O107" i="11"/>
  <c r="O151" i="11"/>
  <c r="O42" i="11"/>
  <c r="O134" i="11"/>
  <c r="O74" i="11"/>
  <c r="O61" i="11"/>
  <c r="O119" i="11"/>
  <c r="AB32" i="16"/>
  <c r="AA32" i="16"/>
  <c r="AA28" i="18"/>
  <c r="AB28" i="18"/>
  <c r="AE38" i="18"/>
  <c r="AD38" i="18"/>
  <c r="AA22" i="16"/>
  <c r="AB22" i="16"/>
  <c r="E14" i="1"/>
  <c r="AE71" i="16"/>
  <c r="AD71" i="16"/>
  <c r="AE31" i="18"/>
  <c r="AD31" i="18"/>
  <c r="AD37" i="18"/>
  <c r="AE37" i="18"/>
  <c r="AB77" i="16"/>
  <c r="AA77" i="16"/>
  <c r="AE98" i="18"/>
  <c r="AD98" i="18"/>
  <c r="AA84" i="16"/>
  <c r="AB84" i="16"/>
  <c r="AA43" i="16"/>
  <c r="AB43" i="16"/>
  <c r="AE72" i="18"/>
  <c r="AD72" i="18"/>
  <c r="AB53" i="16"/>
  <c r="AA53" i="16"/>
  <c r="AA52" i="16"/>
  <c r="AB52" i="16"/>
  <c r="AD65" i="16"/>
  <c r="AE65" i="16"/>
  <c r="Q33" i="3"/>
  <c r="Q29" i="3"/>
  <c r="Q32" i="3"/>
  <c r="Q27" i="3"/>
  <c r="Q22" i="3"/>
  <c r="Q35" i="3"/>
  <c r="Q30" i="3"/>
  <c r="Q25" i="3"/>
  <c r="Q23" i="3"/>
  <c r="Q26" i="3"/>
  <c r="Q31" i="3"/>
  <c r="Q34" i="3"/>
  <c r="Q24" i="3"/>
  <c r="Q28" i="3"/>
  <c r="Q21" i="3"/>
  <c r="E6" i="3"/>
  <c r="E9" i="3" s="1"/>
  <c r="E10" i="3" s="1"/>
  <c r="Q65" i="15"/>
  <c r="Q24" i="15"/>
  <c r="Q63" i="15"/>
  <c r="Q127" i="15"/>
  <c r="Q38" i="15"/>
  <c r="Q102" i="15"/>
  <c r="Q53" i="15"/>
  <c r="Q117" i="15"/>
  <c r="Q36" i="15"/>
  <c r="Q59" i="15"/>
  <c r="Q123" i="15"/>
  <c r="Q42" i="15"/>
  <c r="Q106" i="15"/>
  <c r="Q96" i="15"/>
  <c r="Q150" i="15"/>
  <c r="Q48" i="15"/>
  <c r="Q168" i="15"/>
  <c r="Q104" i="15"/>
  <c r="Q81" i="15"/>
  <c r="Q40" i="15"/>
  <c r="Q79" i="15"/>
  <c r="Q143" i="15"/>
  <c r="Q54" i="15"/>
  <c r="Q118" i="15"/>
  <c r="Q69" i="15"/>
  <c r="Q133" i="15"/>
  <c r="Q52" i="15"/>
  <c r="Q75" i="15"/>
  <c r="Q139" i="15"/>
  <c r="Q58" i="15"/>
  <c r="Q122" i="15"/>
  <c r="Q88" i="15"/>
  <c r="Q166" i="15"/>
  <c r="Q120" i="15"/>
  <c r="Q112" i="15"/>
  <c r="Q132" i="15"/>
  <c r="Q25" i="15"/>
  <c r="Q89" i="15"/>
  <c r="Q23" i="15"/>
  <c r="Q87" i="15"/>
  <c r="Q151" i="15"/>
  <c r="Q62" i="15"/>
  <c r="Q126" i="15"/>
  <c r="Q77" i="15"/>
  <c r="Q141" i="15"/>
  <c r="Q60" i="15"/>
  <c r="Q83" i="15"/>
  <c r="Q147" i="15"/>
  <c r="Q66" i="15"/>
  <c r="Q130" i="15"/>
  <c r="Q108" i="15"/>
  <c r="Q72" i="15"/>
  <c r="Q128" i="15"/>
  <c r="Q129" i="15"/>
  <c r="Q140" i="15"/>
  <c r="Q33" i="15"/>
  <c r="Q97" i="15"/>
  <c r="Q31" i="15"/>
  <c r="Q95" i="15"/>
  <c r="Q159" i="15"/>
  <c r="Q70" i="15"/>
  <c r="Q21" i="15"/>
  <c r="Q85" i="15"/>
  <c r="Q149" i="15"/>
  <c r="Q27" i="15"/>
  <c r="Q91" i="15"/>
  <c r="Q155" i="15"/>
  <c r="Q74" i="15"/>
  <c r="Q138" i="15"/>
  <c r="Q80" i="15"/>
  <c r="Q92" i="15"/>
  <c r="Q136" i="15"/>
  <c r="Q137" i="15"/>
  <c r="Q148" i="15"/>
  <c r="Q41" i="15"/>
  <c r="Q105" i="15"/>
  <c r="Q39" i="15"/>
  <c r="Q103" i="15"/>
  <c r="Q167" i="15"/>
  <c r="Q78" i="15"/>
  <c r="Q29" i="15"/>
  <c r="Q93" i="15"/>
  <c r="Q157" i="15"/>
  <c r="Q35" i="15"/>
  <c r="Q99" i="15"/>
  <c r="Q163" i="15"/>
  <c r="Q82" i="15"/>
  <c r="Q146" i="15"/>
  <c r="Q100" i="15"/>
  <c r="Q56" i="15"/>
  <c r="Q144" i="15"/>
  <c r="Q145" i="15"/>
  <c r="Q156" i="15"/>
  <c r="Q49" i="15"/>
  <c r="Q113" i="15"/>
  <c r="Q47" i="15"/>
  <c r="Q111" i="15"/>
  <c r="Q22" i="15"/>
  <c r="Q86" i="15"/>
  <c r="Q37" i="15"/>
  <c r="Q101" i="15"/>
  <c r="Q165" i="15"/>
  <c r="Q43" i="15"/>
  <c r="Q107" i="15"/>
  <c r="Q26" i="15"/>
  <c r="Q90" i="15"/>
  <c r="Q154" i="15"/>
  <c r="Q134" i="15"/>
  <c r="Q64" i="15"/>
  <c r="Q152" i="15"/>
  <c r="Q153" i="15"/>
  <c r="Q164" i="15"/>
  <c r="Q55" i="15"/>
  <c r="Q45" i="15"/>
  <c r="Q115" i="15"/>
  <c r="Q142" i="15"/>
  <c r="Q71" i="15"/>
  <c r="Q61" i="15"/>
  <c r="Q131" i="15"/>
  <c r="Q158" i="15"/>
  <c r="Q135" i="15"/>
  <c r="Q125" i="15"/>
  <c r="Q50" i="15"/>
  <c r="Q76" i="15"/>
  <c r="Q73" i="15"/>
  <c r="Q46" i="15"/>
  <c r="Q44" i="15"/>
  <c r="Q114" i="15"/>
  <c r="Q68" i="15"/>
  <c r="Q121" i="15"/>
  <c r="Q94" i="15"/>
  <c r="Q51" i="15"/>
  <c r="Q162" i="15"/>
  <c r="Q161" i="15"/>
  <c r="Q32" i="15"/>
  <c r="Q110" i="15"/>
  <c r="Q67" i="15"/>
  <c r="Q116" i="15"/>
  <c r="Q124" i="15"/>
  <c r="Q98" i="15"/>
  <c r="Q84" i="15"/>
  <c r="Q57" i="15"/>
  <c r="Q160" i="15"/>
  <c r="Q119" i="15"/>
  <c r="Q30" i="15"/>
  <c r="Q109" i="15"/>
  <c r="Q34" i="15"/>
  <c r="Q28" i="15"/>
  <c r="P18" i="11"/>
  <c r="O18" i="15"/>
  <c r="Q18" i="3"/>
  <c r="Q18" i="11"/>
  <c r="P18" i="8"/>
  <c r="P18" i="3"/>
  <c r="Q18" i="8"/>
  <c r="O18" i="11"/>
  <c r="Q18" i="15"/>
  <c r="O18" i="3"/>
  <c r="O18" i="8"/>
  <c r="P18" i="15"/>
  <c r="AE84" i="18" l="1"/>
  <c r="AD84" i="18"/>
  <c r="AB62" i="18"/>
  <c r="AA62" i="18"/>
  <c r="AA226" i="10"/>
  <c r="AE226" i="10" s="1"/>
  <c r="Y226" i="10"/>
  <c r="AB226" i="10"/>
  <c r="AH227" i="10"/>
  <c r="AH215" i="13"/>
  <c r="AH216" i="13"/>
  <c r="AE99" i="18"/>
  <c r="AD99" i="18"/>
  <c r="AA39" i="16"/>
  <c r="AB39" i="16"/>
  <c r="AA83" i="16"/>
  <c r="AB44" i="18"/>
  <c r="AZ16" i="18"/>
  <c r="AX16" i="18" s="1"/>
  <c r="AA79" i="18"/>
  <c r="AB79" i="18"/>
  <c r="AZ2" i="16"/>
  <c r="AX2" i="16" s="1"/>
  <c r="Y214" i="13"/>
  <c r="AD214" i="13" s="1"/>
  <c r="AB214" i="13"/>
  <c r="AA214" i="13"/>
  <c r="AE214" i="13" s="1"/>
  <c r="AA225" i="10"/>
  <c r="AE225" i="10" s="1"/>
  <c r="Y225" i="10"/>
  <c r="AB225" i="10"/>
  <c r="AB25" i="16"/>
  <c r="AA25" i="16"/>
  <c r="AZ2" i="18"/>
  <c r="AX2" i="18" s="1"/>
  <c r="AA72" i="16"/>
  <c r="AB72" i="16"/>
  <c r="AB72" i="18"/>
  <c r="AA33" i="16"/>
  <c r="AB33" i="16"/>
  <c r="AB56" i="16"/>
  <c r="AA56" i="16"/>
  <c r="AE97" i="16"/>
  <c r="AD97" i="16"/>
  <c r="E6" i="15"/>
  <c r="E9" i="15" s="1"/>
  <c r="E10" i="15" s="1"/>
  <c r="AD69" i="18"/>
  <c r="AE69" i="18"/>
  <c r="AD88" i="18"/>
  <c r="AE88" i="18"/>
  <c r="AD82" i="18"/>
  <c r="AE82" i="18"/>
  <c r="AB76" i="18"/>
  <c r="AA76" i="18"/>
  <c r="AA68" i="16"/>
  <c r="AA85" i="16"/>
  <c r="AB85" i="16"/>
  <c r="AD26" i="18"/>
  <c r="AE26" i="18"/>
  <c r="AA41" i="16"/>
  <c r="AB41" i="16"/>
  <c r="AD44" i="18"/>
  <c r="AE44" i="18"/>
  <c r="AB206" i="13"/>
  <c r="AA206" i="13"/>
  <c r="AE206" i="13" s="1"/>
  <c r="Y206" i="13"/>
  <c r="AD206" i="13" s="1"/>
  <c r="AH205" i="13"/>
  <c r="AA211" i="13"/>
  <c r="AE211" i="13" s="1"/>
  <c r="AB211" i="13"/>
  <c r="Y211" i="13"/>
  <c r="AD211" i="13" s="1"/>
  <c r="AH209" i="13"/>
  <c r="AB213" i="13"/>
  <c r="AA213" i="13"/>
  <c r="AE213" i="13" s="1"/>
  <c r="Y213" i="13"/>
  <c r="AD213" i="13" s="1"/>
  <c r="AB204" i="13"/>
  <c r="Y204" i="13"/>
  <c r="AD204" i="13" s="1"/>
  <c r="AA204" i="13"/>
  <c r="AE204" i="13" s="1"/>
  <c r="AA207" i="13"/>
  <c r="AE207" i="13" s="1"/>
  <c r="Y207" i="13"/>
  <c r="AD207" i="13" s="1"/>
  <c r="AB207" i="13"/>
  <c r="Y212" i="13"/>
  <c r="AD212" i="13" s="1"/>
  <c r="AA212" i="13"/>
  <c r="AE212" i="13" s="1"/>
  <c r="AB212" i="13"/>
  <c r="AH208" i="13"/>
  <c r="AH210" i="13"/>
  <c r="AA218" i="10"/>
  <c r="AE218" i="10" s="1"/>
  <c r="Y218" i="10"/>
  <c r="AB218" i="10"/>
  <c r="AA215" i="10"/>
  <c r="AE215" i="10" s="1"/>
  <c r="Y215" i="10"/>
  <c r="AB215" i="10"/>
  <c r="AA219" i="10"/>
  <c r="AE219" i="10" s="1"/>
  <c r="Y219" i="10"/>
  <c r="AB219" i="10"/>
  <c r="AA224" i="10"/>
  <c r="AE224" i="10" s="1"/>
  <c r="Y224" i="10"/>
  <c r="AB224" i="10"/>
  <c r="E4" i="11"/>
  <c r="M95" i="11" s="1"/>
  <c r="AH220" i="10"/>
  <c r="AH216" i="10"/>
  <c r="Y222" i="10"/>
  <c r="AB222" i="10"/>
  <c r="AA222" i="10"/>
  <c r="AE222" i="10" s="1"/>
  <c r="Y223" i="10"/>
  <c r="AA223" i="10"/>
  <c r="AE223" i="10" s="1"/>
  <c r="AB223" i="10"/>
  <c r="Y221" i="10"/>
  <c r="AB221" i="10"/>
  <c r="AA221" i="10"/>
  <c r="AE221" i="10" s="1"/>
  <c r="AH217" i="10"/>
  <c r="E6" i="8"/>
  <c r="E9" i="8" s="1"/>
  <c r="E10" i="8" s="1"/>
  <c r="E4" i="3"/>
  <c r="M23" i="3" s="1"/>
  <c r="AE43" i="16"/>
  <c r="AD43" i="16"/>
  <c r="AE25" i="18"/>
  <c r="AD25" i="18"/>
  <c r="AA86" i="16"/>
  <c r="AB86" i="16"/>
  <c r="AB78" i="16"/>
  <c r="AA78" i="16"/>
  <c r="AA29" i="16"/>
  <c r="AB29" i="16"/>
  <c r="AD52" i="18"/>
  <c r="AE52" i="18"/>
  <c r="AD37" i="16"/>
  <c r="AE37" i="16"/>
  <c r="AE22" i="16"/>
  <c r="AD22" i="16"/>
  <c r="AB36" i="16"/>
  <c r="AA36" i="16"/>
  <c r="AD31" i="16"/>
  <c r="AE31" i="16"/>
  <c r="AE52" i="16"/>
  <c r="AD52" i="16"/>
  <c r="AE84" i="16"/>
  <c r="AD84" i="16"/>
  <c r="AE98" i="16"/>
  <c r="AD98" i="16"/>
  <c r="AD23" i="18"/>
  <c r="AE23" i="18"/>
  <c r="AD45" i="16"/>
  <c r="AE45" i="16"/>
  <c r="AD43" i="18"/>
  <c r="AE43" i="18"/>
  <c r="AD50" i="18"/>
  <c r="AE50" i="18"/>
  <c r="E5" i="15"/>
  <c r="AE62" i="16"/>
  <c r="AD62" i="16"/>
  <c r="AZ15" i="18"/>
  <c r="AX15" i="18" s="1"/>
  <c r="AD53" i="16"/>
  <c r="AE53" i="16"/>
  <c r="AB95" i="16"/>
  <c r="AA95" i="16"/>
  <c r="AB35" i="18"/>
  <c r="AA35" i="18"/>
  <c r="AD77" i="18"/>
  <c r="AE77" i="18"/>
  <c r="AD34" i="18"/>
  <c r="AE34" i="18"/>
  <c r="AD86" i="18"/>
  <c r="AE86" i="18"/>
  <c r="M58" i="5"/>
  <c r="M44" i="5"/>
  <c r="M120" i="5"/>
  <c r="M184" i="5"/>
  <c r="M248" i="5"/>
  <c r="M312" i="5"/>
  <c r="M84" i="5"/>
  <c r="M157" i="5"/>
  <c r="M221" i="5"/>
  <c r="M285" i="5"/>
  <c r="M21" i="5"/>
  <c r="M71" i="5"/>
  <c r="M146" i="5"/>
  <c r="M210" i="5"/>
  <c r="M274" i="5"/>
  <c r="M338" i="5"/>
  <c r="M95" i="5"/>
  <c r="M159" i="5"/>
  <c r="M223" i="5"/>
  <c r="M287" i="5"/>
  <c r="M37" i="5"/>
  <c r="M22" i="5"/>
  <c r="M105" i="5"/>
  <c r="M169" i="5"/>
  <c r="M233" i="5"/>
  <c r="M297" i="5"/>
  <c r="M70" i="5"/>
  <c r="M118" i="5"/>
  <c r="M182" i="5"/>
  <c r="M246" i="5"/>
  <c r="M310" i="5"/>
  <c r="M46" i="5"/>
  <c r="M115" i="5"/>
  <c r="M179" i="5"/>
  <c r="M243" i="5"/>
  <c r="M307" i="5"/>
  <c r="M228" i="5"/>
  <c r="M244" i="5"/>
  <c r="M180" i="5"/>
  <c r="M132" i="5"/>
  <c r="M90" i="5"/>
  <c r="M88" i="5"/>
  <c r="M152" i="5"/>
  <c r="M216" i="5"/>
  <c r="M280" i="5"/>
  <c r="M62" i="5"/>
  <c r="M125" i="5"/>
  <c r="M189" i="5"/>
  <c r="M253" i="5"/>
  <c r="M317" i="5"/>
  <c r="M33" i="5"/>
  <c r="M114" i="5"/>
  <c r="M178" i="5"/>
  <c r="M242" i="5"/>
  <c r="M306" i="5"/>
  <c r="M78" i="5"/>
  <c r="M127" i="5"/>
  <c r="M191" i="5"/>
  <c r="M255" i="5"/>
  <c r="M319" i="5"/>
  <c r="M65" i="5"/>
  <c r="M52" i="5"/>
  <c r="M137" i="5"/>
  <c r="M201" i="5"/>
  <c r="M265" i="5"/>
  <c r="M329" i="5"/>
  <c r="M92" i="5"/>
  <c r="M150" i="5"/>
  <c r="M214" i="5"/>
  <c r="M278" i="5"/>
  <c r="M342" i="5"/>
  <c r="M68" i="5"/>
  <c r="M147" i="5"/>
  <c r="M211" i="5"/>
  <c r="M275" i="5"/>
  <c r="M339" i="5"/>
  <c r="M236" i="5"/>
  <c r="M172" i="5"/>
  <c r="M320" i="5"/>
  <c r="M140" i="5"/>
  <c r="M34" i="5"/>
  <c r="M28" i="5"/>
  <c r="M96" i="5"/>
  <c r="M160" i="5"/>
  <c r="M224" i="5"/>
  <c r="M288" i="5"/>
  <c r="M64" i="5"/>
  <c r="M133" i="5"/>
  <c r="M197" i="5"/>
  <c r="M261" i="5"/>
  <c r="M325" i="5"/>
  <c r="M49" i="5"/>
  <c r="M122" i="5"/>
  <c r="M186" i="5"/>
  <c r="M250" i="5"/>
  <c r="M314" i="5"/>
  <c r="M80" i="5"/>
  <c r="M135" i="5"/>
  <c r="M199" i="5"/>
  <c r="M263" i="5"/>
  <c r="M327" i="5"/>
  <c r="M67" i="5"/>
  <c r="M63" i="5"/>
  <c r="M145" i="5"/>
  <c r="M209" i="5"/>
  <c r="M273" i="5"/>
  <c r="M337" i="5"/>
  <c r="M94" i="5"/>
  <c r="M158" i="5"/>
  <c r="M222" i="5"/>
  <c r="M286" i="5"/>
  <c r="M23" i="5"/>
  <c r="M79" i="5"/>
  <c r="M155" i="5"/>
  <c r="M219" i="5"/>
  <c r="M283" i="5"/>
  <c r="M148" i="5"/>
  <c r="M300" i="5"/>
  <c r="M252" i="5"/>
  <c r="M332" i="5"/>
  <c r="M220" i="5"/>
  <c r="M42" i="5"/>
  <c r="M36" i="5"/>
  <c r="M104" i="5"/>
  <c r="M168" i="5"/>
  <c r="M232" i="5"/>
  <c r="M296" i="5"/>
  <c r="M73" i="5"/>
  <c r="M141" i="5"/>
  <c r="M205" i="5"/>
  <c r="M269" i="5"/>
  <c r="M333" i="5"/>
  <c r="M51" i="5"/>
  <c r="M130" i="5"/>
  <c r="M194" i="5"/>
  <c r="M258" i="5"/>
  <c r="M322" i="5"/>
  <c r="M89" i="5"/>
  <c r="M143" i="5"/>
  <c r="M207" i="5"/>
  <c r="M271" i="5"/>
  <c r="M335" i="5"/>
  <c r="M76" i="5"/>
  <c r="M85" i="5"/>
  <c r="M153" i="5"/>
  <c r="M217" i="5"/>
  <c r="M281" i="5"/>
  <c r="M31" i="5"/>
  <c r="M102" i="5"/>
  <c r="M166" i="5"/>
  <c r="M230" i="5"/>
  <c r="M294" i="5"/>
  <c r="M25" i="5"/>
  <c r="M99" i="5"/>
  <c r="M163" i="5"/>
  <c r="M227" i="5"/>
  <c r="M291" i="5"/>
  <c r="M188" i="5"/>
  <c r="M100" i="5"/>
  <c r="M316" i="5"/>
  <c r="M124" i="5"/>
  <c r="M284" i="5"/>
  <c r="M50" i="5"/>
  <c r="M112" i="5"/>
  <c r="M240" i="5"/>
  <c r="M75" i="5"/>
  <c r="M213" i="5"/>
  <c r="M341" i="5"/>
  <c r="M138" i="5"/>
  <c r="M266" i="5"/>
  <c r="M91" i="5"/>
  <c r="M215" i="5"/>
  <c r="M27" i="5"/>
  <c r="M97" i="5"/>
  <c r="M225" i="5"/>
  <c r="M61" i="5"/>
  <c r="M174" i="5"/>
  <c r="M302" i="5"/>
  <c r="M107" i="5"/>
  <c r="M235" i="5"/>
  <c r="M204" i="5"/>
  <c r="M116" i="5"/>
  <c r="M7" i="5"/>
  <c r="E4" i="5" s="1"/>
  <c r="M66" i="5"/>
  <c r="M128" i="5"/>
  <c r="M256" i="5"/>
  <c r="M101" i="5"/>
  <c r="M229" i="5"/>
  <c r="M24" i="5"/>
  <c r="M154" i="5"/>
  <c r="M282" i="5"/>
  <c r="M103" i="5"/>
  <c r="M231" i="5"/>
  <c r="M45" i="5"/>
  <c r="M113" i="5"/>
  <c r="M241" i="5"/>
  <c r="M72" i="5"/>
  <c r="M190" i="5"/>
  <c r="M318" i="5"/>
  <c r="M123" i="5"/>
  <c r="M251" i="5"/>
  <c r="M292" i="5"/>
  <c r="M196" i="5"/>
  <c r="M82" i="5"/>
  <c r="M144" i="5"/>
  <c r="M272" i="5"/>
  <c r="M117" i="5"/>
  <c r="M245" i="5"/>
  <c r="M30" i="5"/>
  <c r="M170" i="5"/>
  <c r="M298" i="5"/>
  <c r="M119" i="5"/>
  <c r="M247" i="5"/>
  <c r="M56" i="5"/>
  <c r="M129" i="5"/>
  <c r="M257" i="5"/>
  <c r="M83" i="5"/>
  <c r="M206" i="5"/>
  <c r="M334" i="5"/>
  <c r="M139" i="5"/>
  <c r="M267" i="5"/>
  <c r="M156" i="5"/>
  <c r="M260" i="5"/>
  <c r="M55" i="5"/>
  <c r="M192" i="5"/>
  <c r="M29" i="5"/>
  <c r="M165" i="5"/>
  <c r="M293" i="5"/>
  <c r="M93" i="5"/>
  <c r="M218" i="5"/>
  <c r="M40" i="5"/>
  <c r="M167" i="5"/>
  <c r="M295" i="5"/>
  <c r="M38" i="5"/>
  <c r="M177" i="5"/>
  <c r="M305" i="5"/>
  <c r="M126" i="5"/>
  <c r="M254" i="5"/>
  <c r="M48" i="5"/>
  <c r="M187" i="5"/>
  <c r="M315" i="5"/>
  <c r="M308" i="5"/>
  <c r="M276" i="5"/>
  <c r="M77" i="5"/>
  <c r="M200" i="5"/>
  <c r="M39" i="5"/>
  <c r="M173" i="5"/>
  <c r="M301" i="5"/>
  <c r="M98" i="5"/>
  <c r="M226" i="5"/>
  <c r="M47" i="5"/>
  <c r="M175" i="5"/>
  <c r="M303" i="5"/>
  <c r="M41" i="5"/>
  <c r="M185" i="5"/>
  <c r="M313" i="5"/>
  <c r="M134" i="5"/>
  <c r="M262" i="5"/>
  <c r="M57" i="5"/>
  <c r="M195" i="5"/>
  <c r="M323" i="5"/>
  <c r="M324" i="5"/>
  <c r="M328" i="5"/>
  <c r="M86" i="5"/>
  <c r="M208" i="5"/>
  <c r="M53" i="5"/>
  <c r="M181" i="5"/>
  <c r="M309" i="5"/>
  <c r="M106" i="5"/>
  <c r="M234" i="5"/>
  <c r="M69" i="5"/>
  <c r="M183" i="5"/>
  <c r="M311" i="5"/>
  <c r="M43" i="5"/>
  <c r="M193" i="5"/>
  <c r="M321" i="5"/>
  <c r="M142" i="5"/>
  <c r="M270" i="5"/>
  <c r="M59" i="5"/>
  <c r="M203" i="5"/>
  <c r="M331" i="5"/>
  <c r="M108" i="5"/>
  <c r="M340" i="5"/>
  <c r="M149" i="5"/>
  <c r="M330" i="5"/>
  <c r="M161" i="5"/>
  <c r="M35" i="5"/>
  <c r="M268" i="5"/>
  <c r="M74" i="5"/>
  <c r="M237" i="5"/>
  <c r="M111" i="5"/>
  <c r="M249" i="5"/>
  <c r="M131" i="5"/>
  <c r="M32" i="5"/>
  <c r="M277" i="5"/>
  <c r="M151" i="5"/>
  <c r="M289" i="5"/>
  <c r="M171" i="5"/>
  <c r="M136" i="5"/>
  <c r="M26" i="5"/>
  <c r="M239" i="5"/>
  <c r="M81" i="5"/>
  <c r="M259" i="5"/>
  <c r="M176" i="5"/>
  <c r="M60" i="5"/>
  <c r="M279" i="5"/>
  <c r="M110" i="5"/>
  <c r="M299" i="5"/>
  <c r="M264" i="5"/>
  <c r="M162" i="5"/>
  <c r="M54" i="5"/>
  <c r="M198" i="5"/>
  <c r="M336" i="5"/>
  <c r="M109" i="5"/>
  <c r="M290" i="5"/>
  <c r="M121" i="5"/>
  <c r="M326" i="5"/>
  <c r="M212" i="5"/>
  <c r="M164" i="5"/>
  <c r="M202" i="5"/>
  <c r="M87" i="5"/>
  <c r="M238" i="5"/>
  <c r="M304" i="5"/>
  <c r="AA61" i="16"/>
  <c r="AB61" i="16"/>
  <c r="AA60" i="16"/>
  <c r="AB60" i="16"/>
  <c r="AE41" i="18"/>
  <c r="AD41" i="18"/>
  <c r="AA94" i="16"/>
  <c r="AB94" i="16"/>
  <c r="AD28" i="16"/>
  <c r="AE28" i="16"/>
  <c r="AD48" i="16"/>
  <c r="AE48" i="16"/>
  <c r="AE21" i="16"/>
  <c r="AD21" i="16"/>
  <c r="AD68" i="18"/>
  <c r="AE68" i="18"/>
  <c r="AE45" i="18"/>
  <c r="AD45" i="18"/>
  <c r="AE51" i="18"/>
  <c r="AD51" i="18"/>
  <c r="N29" i="5"/>
  <c r="N93" i="5"/>
  <c r="N48" i="5"/>
  <c r="N115" i="5"/>
  <c r="N179" i="5"/>
  <c r="N243" i="5"/>
  <c r="N307" i="5"/>
  <c r="N96" i="5"/>
  <c r="N160" i="5"/>
  <c r="N224" i="5"/>
  <c r="N288" i="5"/>
  <c r="N42" i="5"/>
  <c r="N117" i="5"/>
  <c r="N181" i="5"/>
  <c r="N245" i="5"/>
  <c r="N309" i="5"/>
  <c r="N49" i="5"/>
  <c r="N122" i="5"/>
  <c r="N186" i="5"/>
  <c r="N250" i="5"/>
  <c r="N314" i="5"/>
  <c r="N80" i="5"/>
  <c r="N76" i="5"/>
  <c r="N148" i="5"/>
  <c r="N212" i="5"/>
  <c r="N276" i="5"/>
  <c r="N340" i="5"/>
  <c r="N97" i="5"/>
  <c r="N161" i="5"/>
  <c r="N225" i="5"/>
  <c r="N289" i="5"/>
  <c r="N50" i="5"/>
  <c r="N110" i="5"/>
  <c r="N174" i="5"/>
  <c r="N238" i="5"/>
  <c r="N302" i="5"/>
  <c r="N255" i="5"/>
  <c r="N271" i="5"/>
  <c r="N223" i="5"/>
  <c r="N239" i="5"/>
  <c r="N37" i="5"/>
  <c r="N21" i="5"/>
  <c r="N57" i="5"/>
  <c r="N123" i="5"/>
  <c r="N187" i="5"/>
  <c r="N251" i="5"/>
  <c r="N315" i="5"/>
  <c r="N104" i="5"/>
  <c r="N168" i="5"/>
  <c r="N232" i="5"/>
  <c r="N296" i="5"/>
  <c r="N62" i="5"/>
  <c r="N125" i="5"/>
  <c r="N189" i="5"/>
  <c r="N253" i="5"/>
  <c r="N317" i="5"/>
  <c r="N51" i="5"/>
  <c r="N130" i="5"/>
  <c r="N194" i="5"/>
  <c r="N258" i="5"/>
  <c r="N322" i="5"/>
  <c r="N89" i="5"/>
  <c r="N87" i="5"/>
  <c r="N156" i="5"/>
  <c r="N220" i="5"/>
  <c r="N284" i="5"/>
  <c r="N34" i="5"/>
  <c r="N105" i="5"/>
  <c r="N169" i="5"/>
  <c r="N233" i="5"/>
  <c r="N297" i="5"/>
  <c r="N70" i="5"/>
  <c r="N118" i="5"/>
  <c r="N182" i="5"/>
  <c r="N246" i="5"/>
  <c r="N310" i="5"/>
  <c r="N319" i="5"/>
  <c r="N327" i="5"/>
  <c r="N287" i="5"/>
  <c r="N303" i="5"/>
  <c r="N22" i="5"/>
  <c r="N77" i="5"/>
  <c r="N35" i="5"/>
  <c r="N99" i="5"/>
  <c r="N163" i="5"/>
  <c r="N227" i="5"/>
  <c r="N291" i="5"/>
  <c r="N86" i="5"/>
  <c r="N144" i="5"/>
  <c r="N208" i="5"/>
  <c r="N272" i="5"/>
  <c r="N336" i="5"/>
  <c r="N101" i="5"/>
  <c r="N165" i="5"/>
  <c r="N229" i="5"/>
  <c r="N293" i="5"/>
  <c r="N30" i="5"/>
  <c r="N106" i="5"/>
  <c r="N170" i="5"/>
  <c r="N234" i="5"/>
  <c r="N298" i="5"/>
  <c r="N58" i="5"/>
  <c r="N65" i="5"/>
  <c r="N132" i="5"/>
  <c r="N196" i="5"/>
  <c r="N260" i="5"/>
  <c r="N324" i="5"/>
  <c r="N63" i="5"/>
  <c r="N145" i="5"/>
  <c r="N209" i="5"/>
  <c r="N273" i="5"/>
  <c r="N337" i="5"/>
  <c r="N94" i="5"/>
  <c r="N158" i="5"/>
  <c r="N222" i="5"/>
  <c r="N286" i="5"/>
  <c r="N95" i="5"/>
  <c r="N111" i="5"/>
  <c r="N279" i="5"/>
  <c r="N323" i="5"/>
  <c r="N311" i="5"/>
  <c r="N26" i="5"/>
  <c r="N85" i="5"/>
  <c r="N46" i="5"/>
  <c r="N107" i="5"/>
  <c r="N171" i="5"/>
  <c r="N235" i="5"/>
  <c r="N299" i="5"/>
  <c r="N88" i="5"/>
  <c r="N152" i="5"/>
  <c r="N216" i="5"/>
  <c r="N280" i="5"/>
  <c r="N36" i="5"/>
  <c r="N109" i="5"/>
  <c r="N173" i="5"/>
  <c r="N237" i="5"/>
  <c r="N301" i="5"/>
  <c r="N33" i="5"/>
  <c r="N114" i="5"/>
  <c r="N178" i="5"/>
  <c r="N242" i="5"/>
  <c r="N306" i="5"/>
  <c r="N78" i="5"/>
  <c r="N67" i="5"/>
  <c r="N140" i="5"/>
  <c r="N204" i="5"/>
  <c r="N268" i="5"/>
  <c r="N332" i="5"/>
  <c r="N74" i="5"/>
  <c r="N153" i="5"/>
  <c r="N217" i="5"/>
  <c r="N281" i="5"/>
  <c r="N28" i="5"/>
  <c r="N102" i="5"/>
  <c r="N166" i="5"/>
  <c r="N230" i="5"/>
  <c r="N294" i="5"/>
  <c r="N159" i="5"/>
  <c r="N175" i="5"/>
  <c r="N127" i="5"/>
  <c r="N143" i="5"/>
  <c r="N331" i="5"/>
  <c r="N25" i="5"/>
  <c r="N131" i="5"/>
  <c r="N259" i="5"/>
  <c r="N112" i="5"/>
  <c r="N240" i="5"/>
  <c r="N64" i="5"/>
  <c r="N197" i="5"/>
  <c r="N325" i="5"/>
  <c r="N138" i="5"/>
  <c r="N266" i="5"/>
  <c r="N91" i="5"/>
  <c r="N164" i="5"/>
  <c r="N292" i="5"/>
  <c r="N113" i="5"/>
  <c r="N241" i="5"/>
  <c r="N72" i="5"/>
  <c r="N190" i="5"/>
  <c r="N318" i="5"/>
  <c r="N119" i="5"/>
  <c r="N151" i="5"/>
  <c r="N39" i="5"/>
  <c r="N147" i="5"/>
  <c r="N275" i="5"/>
  <c r="N128" i="5"/>
  <c r="N256" i="5"/>
  <c r="N75" i="5"/>
  <c r="N213" i="5"/>
  <c r="N341" i="5"/>
  <c r="N154" i="5"/>
  <c r="N282" i="5"/>
  <c r="N54" i="5"/>
  <c r="N180" i="5"/>
  <c r="N308" i="5"/>
  <c r="N129" i="5"/>
  <c r="N257" i="5"/>
  <c r="N83" i="5"/>
  <c r="N206" i="5"/>
  <c r="N334" i="5"/>
  <c r="N199" i="5"/>
  <c r="N207" i="5"/>
  <c r="N23" i="5"/>
  <c r="N155" i="5"/>
  <c r="N283" i="5"/>
  <c r="N136" i="5"/>
  <c r="N264" i="5"/>
  <c r="N84" i="5"/>
  <c r="N221" i="5"/>
  <c r="N24" i="5"/>
  <c r="N162" i="5"/>
  <c r="N290" i="5"/>
  <c r="N56" i="5"/>
  <c r="N188" i="5"/>
  <c r="N316" i="5"/>
  <c r="N137" i="5"/>
  <c r="N265" i="5"/>
  <c r="N92" i="5"/>
  <c r="N214" i="5"/>
  <c r="N342" i="5"/>
  <c r="N215" i="5"/>
  <c r="N247" i="5"/>
  <c r="N45" i="5"/>
  <c r="N59" i="5"/>
  <c r="N195" i="5"/>
  <c r="N32" i="5"/>
  <c r="N176" i="5"/>
  <c r="N304" i="5"/>
  <c r="N133" i="5"/>
  <c r="N261" i="5"/>
  <c r="N60" i="5"/>
  <c r="N202" i="5"/>
  <c r="N330" i="5"/>
  <c r="N100" i="5"/>
  <c r="N228" i="5"/>
  <c r="N38" i="5"/>
  <c r="N177" i="5"/>
  <c r="N305" i="5"/>
  <c r="N126" i="5"/>
  <c r="N254" i="5"/>
  <c r="N103" i="5"/>
  <c r="N335" i="5"/>
  <c r="N53" i="5"/>
  <c r="N68" i="5"/>
  <c r="N203" i="5"/>
  <c r="N44" i="5"/>
  <c r="N184" i="5"/>
  <c r="N312" i="5"/>
  <c r="N141" i="5"/>
  <c r="N269" i="5"/>
  <c r="N71" i="5"/>
  <c r="N210" i="5"/>
  <c r="N338" i="5"/>
  <c r="N108" i="5"/>
  <c r="N236" i="5"/>
  <c r="N41" i="5"/>
  <c r="N185" i="5"/>
  <c r="N313" i="5"/>
  <c r="N134" i="5"/>
  <c r="N262" i="5"/>
  <c r="N167" i="5"/>
  <c r="N135" i="5"/>
  <c r="N69" i="5"/>
  <c r="N90" i="5"/>
  <c r="N219" i="5"/>
  <c r="N66" i="5"/>
  <c r="N200" i="5"/>
  <c r="N328" i="5"/>
  <c r="N157" i="5"/>
  <c r="N285" i="5"/>
  <c r="N98" i="5"/>
  <c r="N226" i="5"/>
  <c r="N47" i="5"/>
  <c r="N124" i="5"/>
  <c r="N252" i="5"/>
  <c r="N52" i="5"/>
  <c r="N201" i="5"/>
  <c r="N329" i="5"/>
  <c r="N150" i="5"/>
  <c r="N278" i="5"/>
  <c r="N339" i="5"/>
  <c r="N295" i="5"/>
  <c r="N267" i="5"/>
  <c r="N205" i="5"/>
  <c r="N27" i="5"/>
  <c r="N249" i="5"/>
  <c r="N183" i="5"/>
  <c r="N55" i="5"/>
  <c r="N277" i="5"/>
  <c r="N116" i="5"/>
  <c r="N321" i="5"/>
  <c r="N231" i="5"/>
  <c r="N120" i="5"/>
  <c r="N333" i="5"/>
  <c r="N172" i="5"/>
  <c r="N81" i="5"/>
  <c r="N191" i="5"/>
  <c r="N61" i="5"/>
  <c r="N192" i="5"/>
  <c r="N82" i="5"/>
  <c r="N244" i="5"/>
  <c r="N142" i="5"/>
  <c r="N79" i="5"/>
  <c r="N320" i="5"/>
  <c r="N218" i="5"/>
  <c r="N43" i="5"/>
  <c r="N270" i="5"/>
  <c r="N139" i="5"/>
  <c r="N73" i="5"/>
  <c r="N274" i="5"/>
  <c r="N121" i="5"/>
  <c r="N326" i="5"/>
  <c r="N211" i="5"/>
  <c r="N149" i="5"/>
  <c r="N40" i="5"/>
  <c r="N193" i="5"/>
  <c r="N263" i="5"/>
  <c r="N248" i="5"/>
  <c r="N146" i="5"/>
  <c r="N300" i="5"/>
  <c r="N198" i="5"/>
  <c r="N31" i="5"/>
  <c r="AD77" i="16"/>
  <c r="AE77" i="16"/>
  <c r="AD28" i="18"/>
  <c r="AE28" i="18"/>
  <c r="AD27" i="18"/>
  <c r="AE27" i="18"/>
  <c r="AD68" i="16"/>
  <c r="AE68" i="16"/>
  <c r="AE87" i="18"/>
  <c r="AD87" i="18"/>
  <c r="AD76" i="16"/>
  <c r="AE76" i="16"/>
  <c r="AE32" i="16"/>
  <c r="AD32" i="16"/>
  <c r="AD40" i="16"/>
  <c r="AE40" i="16"/>
  <c r="AD34" i="16"/>
  <c r="AE34" i="16"/>
  <c r="AD83" i="16"/>
  <c r="AE83" i="16"/>
  <c r="AD51" i="16"/>
  <c r="AE51" i="16"/>
  <c r="AE82" i="16"/>
  <c r="AD82" i="16"/>
  <c r="AE47" i="16"/>
  <c r="AD47" i="16"/>
  <c r="AB69" i="16"/>
  <c r="AA69" i="16"/>
  <c r="AE81" i="16"/>
  <c r="AD81" i="16"/>
  <c r="O40" i="5"/>
  <c r="O25" i="5"/>
  <c r="O102" i="5"/>
  <c r="O166" i="5"/>
  <c r="O230" i="5"/>
  <c r="O294" i="5"/>
  <c r="O59" i="5"/>
  <c r="O123" i="5"/>
  <c r="O187" i="5"/>
  <c r="O251" i="5"/>
  <c r="O315" i="5"/>
  <c r="O55" i="5"/>
  <c r="O72" i="5"/>
  <c r="O81" i="5"/>
  <c r="O134" i="5"/>
  <c r="O198" i="5"/>
  <c r="O262" i="5"/>
  <c r="O23" i="5"/>
  <c r="O90" i="5"/>
  <c r="O155" i="5"/>
  <c r="O219" i="5"/>
  <c r="O283" i="5"/>
  <c r="O29" i="5"/>
  <c r="O104" i="5"/>
  <c r="O80" i="5"/>
  <c r="O48" i="5"/>
  <c r="O83" i="5"/>
  <c r="O158" i="5"/>
  <c r="O246" i="5"/>
  <c r="O35" i="5"/>
  <c r="O115" i="5"/>
  <c r="O203" i="5"/>
  <c r="O291" i="5"/>
  <c r="O53" i="5"/>
  <c r="O144" i="5"/>
  <c r="O208" i="5"/>
  <c r="O272" i="5"/>
  <c r="O336" i="5"/>
  <c r="O84" i="5"/>
  <c r="O149" i="5"/>
  <c r="O213" i="5"/>
  <c r="O277" i="5"/>
  <c r="O341" i="5"/>
  <c r="O71" i="5"/>
  <c r="O91" i="5"/>
  <c r="O151" i="5"/>
  <c r="O215" i="5"/>
  <c r="O279" i="5"/>
  <c r="O22" i="5"/>
  <c r="O100" i="5"/>
  <c r="O164" i="5"/>
  <c r="O228" i="5"/>
  <c r="O292" i="5"/>
  <c r="O38" i="5"/>
  <c r="O105" i="5"/>
  <c r="O169" i="5"/>
  <c r="O233" i="5"/>
  <c r="O297" i="5"/>
  <c r="O290" i="5"/>
  <c r="O306" i="5"/>
  <c r="O106" i="5"/>
  <c r="O122" i="5"/>
  <c r="O56" i="5"/>
  <c r="O92" i="5"/>
  <c r="O174" i="5"/>
  <c r="O254" i="5"/>
  <c r="O46" i="5"/>
  <c r="O131" i="5"/>
  <c r="O211" i="5"/>
  <c r="O299" i="5"/>
  <c r="O66" i="5"/>
  <c r="O152" i="5"/>
  <c r="O216" i="5"/>
  <c r="O280" i="5"/>
  <c r="O21" i="5"/>
  <c r="O93" i="5"/>
  <c r="O157" i="5"/>
  <c r="O221" i="5"/>
  <c r="O285" i="5"/>
  <c r="O24" i="5"/>
  <c r="O82" i="5"/>
  <c r="O95" i="5"/>
  <c r="O159" i="5"/>
  <c r="O223" i="5"/>
  <c r="O287" i="5"/>
  <c r="O27" i="5"/>
  <c r="O108" i="5"/>
  <c r="O172" i="5"/>
  <c r="O236" i="5"/>
  <c r="O300" i="5"/>
  <c r="O41" i="5"/>
  <c r="O113" i="5"/>
  <c r="O177" i="5"/>
  <c r="O241" i="5"/>
  <c r="O305" i="5"/>
  <c r="O322" i="5"/>
  <c r="O330" i="5"/>
  <c r="O170" i="5"/>
  <c r="O274" i="5"/>
  <c r="O50" i="5"/>
  <c r="O142" i="5"/>
  <c r="O222" i="5"/>
  <c r="O310" i="5"/>
  <c r="O99" i="5"/>
  <c r="O179" i="5"/>
  <c r="O267" i="5"/>
  <c r="O39" i="5"/>
  <c r="O128" i="5"/>
  <c r="O192" i="5"/>
  <c r="O256" i="5"/>
  <c r="O320" i="5"/>
  <c r="O73" i="5"/>
  <c r="O133" i="5"/>
  <c r="O197" i="5"/>
  <c r="O261" i="5"/>
  <c r="O325" i="5"/>
  <c r="O60" i="5"/>
  <c r="O78" i="5"/>
  <c r="O135" i="5"/>
  <c r="O199" i="5"/>
  <c r="O263" i="5"/>
  <c r="O327" i="5"/>
  <c r="O85" i="5"/>
  <c r="O148" i="5"/>
  <c r="O212" i="5"/>
  <c r="O276" i="5"/>
  <c r="O340" i="5"/>
  <c r="O74" i="5"/>
  <c r="O153" i="5"/>
  <c r="O217" i="5"/>
  <c r="O281" i="5"/>
  <c r="O138" i="5"/>
  <c r="O154" i="5"/>
  <c r="O250" i="5"/>
  <c r="O178" i="5"/>
  <c r="O218" i="5"/>
  <c r="O32" i="5"/>
  <c r="O70" i="5"/>
  <c r="O150" i="5"/>
  <c r="O238" i="5"/>
  <c r="O318" i="5"/>
  <c r="O107" i="5"/>
  <c r="O195" i="5"/>
  <c r="O275" i="5"/>
  <c r="O44" i="5"/>
  <c r="O136" i="5"/>
  <c r="O200" i="5"/>
  <c r="O264" i="5"/>
  <c r="O328" i="5"/>
  <c r="O75" i="5"/>
  <c r="O141" i="5"/>
  <c r="O205" i="5"/>
  <c r="O269" i="5"/>
  <c r="O333" i="5"/>
  <c r="O69" i="5"/>
  <c r="O89" i="5"/>
  <c r="O143" i="5"/>
  <c r="O207" i="5"/>
  <c r="O271" i="5"/>
  <c r="O335" i="5"/>
  <c r="O87" i="5"/>
  <c r="O156" i="5"/>
  <c r="O220" i="5"/>
  <c r="O284" i="5"/>
  <c r="O31" i="5"/>
  <c r="O97" i="5"/>
  <c r="O161" i="5"/>
  <c r="O225" i="5"/>
  <c r="O289" i="5"/>
  <c r="O226" i="5"/>
  <c r="O242" i="5"/>
  <c r="O314" i="5"/>
  <c r="O266" i="5"/>
  <c r="O282" i="5"/>
  <c r="O64" i="5"/>
  <c r="O182" i="5"/>
  <c r="O57" i="5"/>
  <c r="O227" i="5"/>
  <c r="O86" i="5"/>
  <c r="O224" i="5"/>
  <c r="O26" i="5"/>
  <c r="O165" i="5"/>
  <c r="O293" i="5"/>
  <c r="O37" i="5"/>
  <c r="O167" i="5"/>
  <c r="O295" i="5"/>
  <c r="O116" i="5"/>
  <c r="O244" i="5"/>
  <c r="O43" i="5"/>
  <c r="O185" i="5"/>
  <c r="O313" i="5"/>
  <c r="O98" i="5"/>
  <c r="O334" i="5"/>
  <c r="O88" i="5"/>
  <c r="O190" i="5"/>
  <c r="O68" i="5"/>
  <c r="O235" i="5"/>
  <c r="O96" i="5"/>
  <c r="O232" i="5"/>
  <c r="O36" i="5"/>
  <c r="O173" i="5"/>
  <c r="O301" i="5"/>
  <c r="O45" i="5"/>
  <c r="O175" i="5"/>
  <c r="O303" i="5"/>
  <c r="O124" i="5"/>
  <c r="O252" i="5"/>
  <c r="O52" i="5"/>
  <c r="O193" i="5"/>
  <c r="O321" i="5"/>
  <c r="O162" i="5"/>
  <c r="O130" i="5"/>
  <c r="O34" i="5"/>
  <c r="O206" i="5"/>
  <c r="O77" i="5"/>
  <c r="O243" i="5"/>
  <c r="O112" i="5"/>
  <c r="O240" i="5"/>
  <c r="O42" i="5"/>
  <c r="O181" i="5"/>
  <c r="O309" i="5"/>
  <c r="O47" i="5"/>
  <c r="O183" i="5"/>
  <c r="O311" i="5"/>
  <c r="O132" i="5"/>
  <c r="O260" i="5"/>
  <c r="O61" i="5"/>
  <c r="O201" i="5"/>
  <c r="O329" i="5"/>
  <c r="O194" i="5"/>
  <c r="O186" i="5"/>
  <c r="O28" i="5"/>
  <c r="O214" i="5"/>
  <c r="O79" i="5"/>
  <c r="O259" i="5"/>
  <c r="O120" i="5"/>
  <c r="O248" i="5"/>
  <c r="O62" i="5"/>
  <c r="O189" i="5"/>
  <c r="O317" i="5"/>
  <c r="O58" i="5"/>
  <c r="O191" i="5"/>
  <c r="O319" i="5"/>
  <c r="O140" i="5"/>
  <c r="O268" i="5"/>
  <c r="O63" i="5"/>
  <c r="O209" i="5"/>
  <c r="O337" i="5"/>
  <c r="O210" i="5"/>
  <c r="O202" i="5"/>
  <c r="O94" i="5"/>
  <c r="O270" i="5"/>
  <c r="O139" i="5"/>
  <c r="O307" i="5"/>
  <c r="O160" i="5"/>
  <c r="O288" i="5"/>
  <c r="O101" i="5"/>
  <c r="O229" i="5"/>
  <c r="O30" i="5"/>
  <c r="O103" i="5"/>
  <c r="O231" i="5"/>
  <c r="O54" i="5"/>
  <c r="O180" i="5"/>
  <c r="O308" i="5"/>
  <c r="O121" i="5"/>
  <c r="O249" i="5"/>
  <c r="O342" i="5"/>
  <c r="O258" i="5"/>
  <c r="O110" i="5"/>
  <c r="O278" i="5"/>
  <c r="O147" i="5"/>
  <c r="O323" i="5"/>
  <c r="O168" i="5"/>
  <c r="O296" i="5"/>
  <c r="O109" i="5"/>
  <c r="O237" i="5"/>
  <c r="O33" i="5"/>
  <c r="O111" i="5"/>
  <c r="O239" i="5"/>
  <c r="O65" i="5"/>
  <c r="O188" i="5"/>
  <c r="O316" i="5"/>
  <c r="O129" i="5"/>
  <c r="O257" i="5"/>
  <c r="O146" i="5"/>
  <c r="O326" i="5"/>
  <c r="O126" i="5"/>
  <c r="O302" i="5"/>
  <c r="O171" i="5"/>
  <c r="O339" i="5"/>
  <c r="O184" i="5"/>
  <c r="O312" i="5"/>
  <c r="O125" i="5"/>
  <c r="O253" i="5"/>
  <c r="O51" i="5"/>
  <c r="O127" i="5"/>
  <c r="O255" i="5"/>
  <c r="O76" i="5"/>
  <c r="O204" i="5"/>
  <c r="O332" i="5"/>
  <c r="O145" i="5"/>
  <c r="O273" i="5"/>
  <c r="O298" i="5"/>
  <c r="O114" i="5"/>
  <c r="O331" i="5"/>
  <c r="O67" i="5"/>
  <c r="O176" i="5"/>
  <c r="O196" i="5"/>
  <c r="O304" i="5"/>
  <c r="O324" i="5"/>
  <c r="O117" i="5"/>
  <c r="O137" i="5"/>
  <c r="O118" i="5"/>
  <c r="O49" i="5"/>
  <c r="O234" i="5"/>
  <c r="O286" i="5"/>
  <c r="O119" i="5"/>
  <c r="O338" i="5"/>
  <c r="O163" i="5"/>
  <c r="O247" i="5"/>
  <c r="O245" i="5"/>
  <c r="O265" i="5"/>
  <c r="AB89" i="16"/>
  <c r="AA89" i="16"/>
  <c r="AD67" i="16"/>
  <c r="AE67" i="16"/>
  <c r="AD44" i="16"/>
  <c r="AE44" i="16"/>
  <c r="AD42" i="18"/>
  <c r="AE42" i="18"/>
  <c r="M61" i="11"/>
  <c r="H18" i="16"/>
  <c r="H18" i="18"/>
  <c r="O18" i="5"/>
  <c r="J18" i="18"/>
  <c r="M18" i="5"/>
  <c r="N18" i="5"/>
  <c r="AD62" i="18" l="1"/>
  <c r="AE62" i="18"/>
  <c r="M33" i="11"/>
  <c r="M27" i="11"/>
  <c r="N27" i="11" s="1"/>
  <c r="M53" i="11"/>
  <c r="N53" i="11" s="1"/>
  <c r="M39" i="11"/>
  <c r="M43" i="11"/>
  <c r="N43" i="11" s="1"/>
  <c r="M123" i="11"/>
  <c r="R123" i="11" s="1"/>
  <c r="M138" i="11"/>
  <c r="R138" i="11" s="1"/>
  <c r="M42" i="11"/>
  <c r="M103" i="11"/>
  <c r="M101" i="11"/>
  <c r="N101" i="11" s="1"/>
  <c r="M124" i="11"/>
  <c r="R124" i="11" s="1"/>
  <c r="M139" i="11"/>
  <c r="N139" i="11" s="1"/>
  <c r="M155" i="11"/>
  <c r="N155" i="11" s="1"/>
  <c r="V13" i="11"/>
  <c r="M136" i="11"/>
  <c r="N136" i="11" s="1"/>
  <c r="M79" i="11"/>
  <c r="M91" i="11"/>
  <c r="AA227" i="10"/>
  <c r="AE227" i="10" s="1"/>
  <c r="Y227" i="10"/>
  <c r="AB227" i="10"/>
  <c r="V16" i="11"/>
  <c r="M164" i="11"/>
  <c r="N164" i="11" s="1"/>
  <c r="M70" i="11"/>
  <c r="N70" i="11" s="1"/>
  <c r="M68" i="11"/>
  <c r="M137" i="11"/>
  <c r="V6" i="11"/>
  <c r="M82" i="11"/>
  <c r="N82" i="11" s="1"/>
  <c r="M93" i="11"/>
  <c r="R93" i="11" s="1"/>
  <c r="M96" i="11"/>
  <c r="R96" i="11" s="1"/>
  <c r="M78" i="11"/>
  <c r="N78" i="11" s="1"/>
  <c r="Y216" i="13"/>
  <c r="AD216" i="13" s="1"/>
  <c r="AB216" i="13"/>
  <c r="AA216" i="13"/>
  <c r="AE216" i="13" s="1"/>
  <c r="AA215" i="13"/>
  <c r="AE215" i="13" s="1"/>
  <c r="Y215" i="13"/>
  <c r="AD215" i="13" s="1"/>
  <c r="AB215" i="13"/>
  <c r="V3" i="3"/>
  <c r="M24" i="3"/>
  <c r="R24" i="3" s="1"/>
  <c r="E5" i="5"/>
  <c r="AE79" i="18"/>
  <c r="AD79" i="18"/>
  <c r="E6" i="5"/>
  <c r="E9" i="5" s="1"/>
  <c r="AD39" i="16"/>
  <c r="AE39" i="16"/>
  <c r="M50" i="11"/>
  <c r="R50" i="11" s="1"/>
  <c r="M49" i="11"/>
  <c r="R49" i="11" s="1"/>
  <c r="M111" i="11"/>
  <c r="N111" i="11" s="1"/>
  <c r="M54" i="11"/>
  <c r="M80" i="11"/>
  <c r="M107" i="11"/>
  <c r="N107" i="11" s="1"/>
  <c r="V5" i="11"/>
  <c r="M165" i="11"/>
  <c r="R165" i="11" s="1"/>
  <c r="M34" i="11"/>
  <c r="R34" i="11" s="1"/>
  <c r="V8" i="11"/>
  <c r="M112" i="11"/>
  <c r="N112" i="11" s="1"/>
  <c r="M55" i="11"/>
  <c r="V12" i="11"/>
  <c r="M51" i="11"/>
  <c r="R51" i="11" s="1"/>
  <c r="M97" i="11"/>
  <c r="N97" i="11" s="1"/>
  <c r="M119" i="11"/>
  <c r="R119" i="11" s="1"/>
  <c r="M166" i="11"/>
  <c r="N166" i="11" s="1"/>
  <c r="M44" i="11"/>
  <c r="R44" i="11" s="1"/>
  <c r="M146" i="11"/>
  <c r="R146" i="11" s="1"/>
  <c r="M71" i="11"/>
  <c r="M31" i="11"/>
  <c r="M47" i="11"/>
  <c r="N47" i="11" s="1"/>
  <c r="M143" i="11"/>
  <c r="R143" i="11" s="1"/>
  <c r="M57" i="11"/>
  <c r="N57" i="11" s="1"/>
  <c r="M114" i="11"/>
  <c r="N114" i="11" s="1"/>
  <c r="M113" i="11"/>
  <c r="N113" i="11" s="1"/>
  <c r="V4" i="11"/>
  <c r="M121" i="11"/>
  <c r="M132" i="11"/>
  <c r="M75" i="11"/>
  <c r="R75" i="11" s="1"/>
  <c r="M52" i="11"/>
  <c r="R52" i="11" s="1"/>
  <c r="M160" i="11"/>
  <c r="M167" i="11"/>
  <c r="N167" i="11" s="1"/>
  <c r="M118" i="11"/>
  <c r="R118" i="11" s="1"/>
  <c r="M145" i="11"/>
  <c r="N145" i="11" s="1"/>
  <c r="M32" i="11"/>
  <c r="M48" i="11"/>
  <c r="V3" i="11"/>
  <c r="M92" i="11"/>
  <c r="N92" i="11" s="1"/>
  <c r="M99" i="11"/>
  <c r="M66" i="11"/>
  <c r="N66" i="11" s="1"/>
  <c r="M102" i="11"/>
  <c r="R102" i="11" s="1"/>
  <c r="M117" i="11"/>
  <c r="N117" i="11" s="1"/>
  <c r="M30" i="11"/>
  <c r="M161" i="11"/>
  <c r="M85" i="11"/>
  <c r="M23" i="11"/>
  <c r="R23" i="11" s="1"/>
  <c r="M108" i="11"/>
  <c r="N108" i="11" s="1"/>
  <c r="M156" i="11"/>
  <c r="R156" i="11" s="1"/>
  <c r="M163" i="11"/>
  <c r="R163" i="11" s="1"/>
  <c r="V18" i="11"/>
  <c r="M35" i="11"/>
  <c r="M158" i="11"/>
  <c r="N158" i="11" s="1"/>
  <c r="M25" i="3"/>
  <c r="R25" i="3" s="1"/>
  <c r="M31" i="3"/>
  <c r="N31" i="3" s="1"/>
  <c r="V12" i="3"/>
  <c r="V5" i="3"/>
  <c r="V16" i="3"/>
  <c r="V8" i="3"/>
  <c r="M33" i="3"/>
  <c r="M28" i="3"/>
  <c r="M26" i="3"/>
  <c r="V7" i="3"/>
  <c r="M29" i="3"/>
  <c r="V10" i="3"/>
  <c r="M21" i="3"/>
  <c r="N21" i="3" s="1"/>
  <c r="V15" i="3"/>
  <c r="M32" i="3"/>
  <c r="R32" i="3" s="1"/>
  <c r="M27" i="3"/>
  <c r="N27" i="3" s="1"/>
  <c r="M30" i="3"/>
  <c r="N30" i="3" s="1"/>
  <c r="M35" i="3"/>
  <c r="N35" i="3" s="1"/>
  <c r="V9" i="3"/>
  <c r="V2" i="3"/>
  <c r="V4" i="3"/>
  <c r="V13" i="3"/>
  <c r="V14" i="3"/>
  <c r="M22" i="3"/>
  <c r="N22" i="3" s="1"/>
  <c r="V17" i="3"/>
  <c r="V6" i="3"/>
  <c r="M90" i="11"/>
  <c r="N90" i="11" s="1"/>
  <c r="M34" i="3"/>
  <c r="R34" i="3" s="1"/>
  <c r="V11" i="3"/>
  <c r="AD33" i="16"/>
  <c r="AE33" i="16"/>
  <c r="M149" i="11"/>
  <c r="M109" i="11"/>
  <c r="R109" i="11" s="1"/>
  <c r="M62" i="11"/>
  <c r="N62" i="11" s="1"/>
  <c r="AD72" i="16"/>
  <c r="AE72" i="16"/>
  <c r="AE56" i="16"/>
  <c r="AD56" i="16"/>
  <c r="AE25" i="16"/>
  <c r="AD25" i="16"/>
  <c r="M102" i="15"/>
  <c r="N102" i="15" s="1"/>
  <c r="M89" i="11"/>
  <c r="R89" i="11" s="1"/>
  <c r="AD76" i="18"/>
  <c r="AE76" i="18"/>
  <c r="V9" i="11"/>
  <c r="M153" i="11"/>
  <c r="N153" i="11" s="1"/>
  <c r="AD41" i="16"/>
  <c r="AE41" i="16"/>
  <c r="M21" i="11"/>
  <c r="R21" i="11" s="1"/>
  <c r="M131" i="11"/>
  <c r="N131" i="11" s="1"/>
  <c r="M135" i="11"/>
  <c r="R135" i="11" s="1"/>
  <c r="M41" i="11"/>
  <c r="N41" i="11" s="1"/>
  <c r="M67" i="11"/>
  <c r="N67" i="11" s="1"/>
  <c r="M154" i="11"/>
  <c r="N154" i="11" s="1"/>
  <c r="AE85" i="16"/>
  <c r="AD85" i="16"/>
  <c r="V17" i="11"/>
  <c r="M106" i="11"/>
  <c r="R106" i="11" s="1"/>
  <c r="M105" i="11"/>
  <c r="M60" i="11"/>
  <c r="N60" i="11" s="1"/>
  <c r="M37" i="11"/>
  <c r="R37" i="11" s="1"/>
  <c r="M77" i="11"/>
  <c r="N77" i="11" s="1"/>
  <c r="M69" i="8"/>
  <c r="N69" i="8" s="1"/>
  <c r="M296" i="8"/>
  <c r="M215" i="8"/>
  <c r="N215" i="8" s="1"/>
  <c r="M134" i="8"/>
  <c r="N134" i="8" s="1"/>
  <c r="M187" i="8"/>
  <c r="R187" i="8" s="1"/>
  <c r="M300" i="8"/>
  <c r="N300" i="8" s="1"/>
  <c r="M274" i="8"/>
  <c r="R274" i="8" s="1"/>
  <c r="M22" i="8"/>
  <c r="N22" i="8" s="1"/>
  <c r="M122" i="8"/>
  <c r="R122" i="8" s="1"/>
  <c r="M72" i="11"/>
  <c r="N72" i="11" s="1"/>
  <c r="M81" i="8"/>
  <c r="N81" i="8" s="1"/>
  <c r="M141" i="11"/>
  <c r="N141" i="11" s="1"/>
  <c r="M130" i="11"/>
  <c r="R130" i="11" s="1"/>
  <c r="M98" i="11"/>
  <c r="R98" i="11" s="1"/>
  <c r="M26" i="11"/>
  <c r="R26" i="11" s="1"/>
  <c r="V2" i="11"/>
  <c r="M65" i="11"/>
  <c r="N65" i="11" s="1"/>
  <c r="M29" i="11"/>
  <c r="M76" i="11"/>
  <c r="R76" i="11" s="1"/>
  <c r="M86" i="11"/>
  <c r="R86" i="11" s="1"/>
  <c r="M87" i="11"/>
  <c r="N87" i="11" s="1"/>
  <c r="M152" i="11"/>
  <c r="N152" i="11" s="1"/>
  <c r="M69" i="11"/>
  <c r="N69" i="11" s="1"/>
  <c r="M110" i="11"/>
  <c r="N110" i="11" s="1"/>
  <c r="M81" i="11"/>
  <c r="N81" i="11" s="1"/>
  <c r="M168" i="11"/>
  <c r="N168" i="11" s="1"/>
  <c r="M58" i="11"/>
  <c r="N58" i="11" s="1"/>
  <c r="M134" i="11"/>
  <c r="N134" i="11" s="1"/>
  <c r="M100" i="11"/>
  <c r="R100" i="11" s="1"/>
  <c r="M88" i="11"/>
  <c r="R88" i="11" s="1"/>
  <c r="M142" i="11"/>
  <c r="R142" i="11" s="1"/>
  <c r="M46" i="11"/>
  <c r="N46" i="11" s="1"/>
  <c r="M115" i="11"/>
  <c r="R115" i="11" s="1"/>
  <c r="M38" i="11"/>
  <c r="V10" i="11"/>
  <c r="M74" i="11"/>
  <c r="N74" i="11" s="1"/>
  <c r="M128" i="11"/>
  <c r="N128" i="11" s="1"/>
  <c r="M162" i="11"/>
  <c r="N162" i="11" s="1"/>
  <c r="M64" i="11"/>
  <c r="R64" i="11" s="1"/>
  <c r="M59" i="11"/>
  <c r="N59" i="11" s="1"/>
  <c r="M125" i="11"/>
  <c r="R125" i="11" s="1"/>
  <c r="M45" i="11"/>
  <c r="R45" i="11" s="1"/>
  <c r="M140" i="11"/>
  <c r="R140" i="11" s="1"/>
  <c r="M150" i="11"/>
  <c r="N150" i="11" s="1"/>
  <c r="M151" i="11"/>
  <c r="N151" i="11" s="1"/>
  <c r="M63" i="11"/>
  <c r="N63" i="11" s="1"/>
  <c r="M133" i="11"/>
  <c r="N133" i="11" s="1"/>
  <c r="M28" i="11"/>
  <c r="N28" i="11" s="1"/>
  <c r="M120" i="11"/>
  <c r="R120" i="11" s="1"/>
  <c r="M293" i="8"/>
  <c r="R293" i="8" s="1"/>
  <c r="M153" i="8"/>
  <c r="N153" i="8" s="1"/>
  <c r="AA209" i="13"/>
  <c r="AE209" i="13" s="1"/>
  <c r="Y209" i="13"/>
  <c r="AD209" i="13" s="1"/>
  <c r="AB209" i="13"/>
  <c r="M189" i="8"/>
  <c r="N189" i="8" s="1"/>
  <c r="M278" i="8"/>
  <c r="R278" i="8" s="1"/>
  <c r="M317" i="8"/>
  <c r="R317" i="8" s="1"/>
  <c r="M174" i="8"/>
  <c r="R174" i="8" s="1"/>
  <c r="M290" i="8"/>
  <c r="N290" i="8" s="1"/>
  <c r="M58" i="8"/>
  <c r="N58" i="8" s="1"/>
  <c r="V13" i="8"/>
  <c r="M216" i="8"/>
  <c r="N216" i="8" s="1"/>
  <c r="M207" i="8"/>
  <c r="R207" i="8" s="1"/>
  <c r="M95" i="8"/>
  <c r="N95" i="8" s="1"/>
  <c r="M172" i="8"/>
  <c r="R172" i="8" s="1"/>
  <c r="M46" i="8"/>
  <c r="N46" i="8" s="1"/>
  <c r="M62" i="8"/>
  <c r="N62" i="8" s="1"/>
  <c r="M334" i="8"/>
  <c r="N334" i="8" s="1"/>
  <c r="M160" i="8"/>
  <c r="N160" i="8" s="1"/>
  <c r="M107" i="8"/>
  <c r="N107" i="8" s="1"/>
  <c r="M284" i="8"/>
  <c r="R284" i="8" s="1"/>
  <c r="M218" i="8"/>
  <c r="R218" i="8" s="1"/>
  <c r="M45" i="8"/>
  <c r="N45" i="8" s="1"/>
  <c r="M321" i="8"/>
  <c r="R321" i="8" s="1"/>
  <c r="M80" i="8"/>
  <c r="N80" i="8" s="1"/>
  <c r="M135" i="8"/>
  <c r="N135" i="8" s="1"/>
  <c r="M310" i="8"/>
  <c r="R310" i="8" s="1"/>
  <c r="V14" i="8"/>
  <c r="Y210" i="13"/>
  <c r="AD210" i="13" s="1"/>
  <c r="AB210" i="13"/>
  <c r="AA210" i="13"/>
  <c r="AE210" i="13" s="1"/>
  <c r="AC11" i="13" s="1"/>
  <c r="M104" i="8"/>
  <c r="R104" i="8" s="1"/>
  <c r="M204" i="8"/>
  <c r="N204" i="8" s="1"/>
  <c r="M170" i="8"/>
  <c r="N170" i="8" s="1"/>
  <c r="M113" i="8"/>
  <c r="R113" i="8" s="1"/>
  <c r="M333" i="8"/>
  <c r="N333" i="8" s="1"/>
  <c r="M259" i="8"/>
  <c r="R259" i="8" s="1"/>
  <c r="M47" i="8"/>
  <c r="N47" i="8" s="1"/>
  <c r="M54" i="8"/>
  <c r="N54" i="8" s="1"/>
  <c r="M313" i="8"/>
  <c r="N313" i="8" s="1"/>
  <c r="M328" i="8"/>
  <c r="N328" i="8" s="1"/>
  <c r="M182" i="8"/>
  <c r="R182" i="8" s="1"/>
  <c r="M37" i="8"/>
  <c r="N37" i="8" s="1"/>
  <c r="Y208" i="13"/>
  <c r="AD208" i="13" s="1"/>
  <c r="AA208" i="13"/>
  <c r="AE208" i="13" s="1"/>
  <c r="AB208" i="13"/>
  <c r="M120" i="8"/>
  <c r="R120" i="8" s="1"/>
  <c r="M214" i="8"/>
  <c r="R214" i="8" s="1"/>
  <c r="M51" i="8"/>
  <c r="N51" i="8" s="1"/>
  <c r="M65" i="8"/>
  <c r="N65" i="8" s="1"/>
  <c r="M205" i="8"/>
  <c r="R205" i="8" s="1"/>
  <c r="M261" i="8"/>
  <c r="N261" i="8" s="1"/>
  <c r="M179" i="8"/>
  <c r="R179" i="8" s="1"/>
  <c r="M330" i="8"/>
  <c r="N330" i="8" s="1"/>
  <c r="M185" i="8"/>
  <c r="N185" i="8" s="1"/>
  <c r="M136" i="8"/>
  <c r="R136" i="8" s="1"/>
  <c r="M256" i="8"/>
  <c r="N256" i="8" s="1"/>
  <c r="AA205" i="13"/>
  <c r="AE205" i="13" s="1"/>
  <c r="Y205" i="13"/>
  <c r="AD205" i="13" s="1"/>
  <c r="AB205" i="13"/>
  <c r="M39" i="8"/>
  <c r="R39" i="8" s="1"/>
  <c r="M288" i="8"/>
  <c r="N288" i="8" s="1"/>
  <c r="M275" i="8"/>
  <c r="N275" i="8" s="1"/>
  <c r="M289" i="8"/>
  <c r="N289" i="8" s="1"/>
  <c r="M105" i="8"/>
  <c r="N105" i="8" s="1"/>
  <c r="M124" i="8"/>
  <c r="N124" i="8" s="1"/>
  <c r="M324" i="8"/>
  <c r="R324" i="8" s="1"/>
  <c r="M100" i="8"/>
  <c r="R100" i="8" s="1"/>
  <c r="M250" i="8"/>
  <c r="N250" i="8" s="1"/>
  <c r="M127" i="8"/>
  <c r="N127" i="8" s="1"/>
  <c r="M56" i="8"/>
  <c r="N56" i="8" s="1"/>
  <c r="M253" i="8"/>
  <c r="N253" i="8" s="1"/>
  <c r="M332" i="8"/>
  <c r="R332" i="8" s="1"/>
  <c r="M140" i="8"/>
  <c r="N140" i="8" s="1"/>
  <c r="M292" i="8"/>
  <c r="R292" i="8" s="1"/>
  <c r="M225" i="8"/>
  <c r="N225" i="8" s="1"/>
  <c r="M239" i="8"/>
  <c r="R239" i="8" s="1"/>
  <c r="M222" i="8"/>
  <c r="R222" i="8" s="1"/>
  <c r="V4" i="8"/>
  <c r="M316" i="8"/>
  <c r="R316" i="8" s="1"/>
  <c r="M291" i="8"/>
  <c r="N291" i="8" s="1"/>
  <c r="M27" i="8"/>
  <c r="N27" i="8" s="1"/>
  <c r="M169" i="8"/>
  <c r="R169" i="8" s="1"/>
  <c r="M91" i="8"/>
  <c r="N91" i="8" s="1"/>
  <c r="M92" i="8"/>
  <c r="R92" i="8" s="1"/>
  <c r="M150" i="8"/>
  <c r="R150" i="8" s="1"/>
  <c r="M164" i="8"/>
  <c r="N164" i="8" s="1"/>
  <c r="M25" i="8"/>
  <c r="N25" i="8" s="1"/>
  <c r="V6" i="8"/>
  <c r="M167" i="8"/>
  <c r="R167" i="8" s="1"/>
  <c r="M142" i="8"/>
  <c r="N142" i="8" s="1"/>
  <c r="M116" i="8"/>
  <c r="N116" i="8" s="1"/>
  <c r="M52" i="8"/>
  <c r="N52" i="8" s="1"/>
  <c r="M219" i="8"/>
  <c r="R219" i="8" s="1"/>
  <c r="M118" i="8"/>
  <c r="N118" i="8" s="1"/>
  <c r="M157" i="11"/>
  <c r="N157" i="11" s="1"/>
  <c r="M25" i="11"/>
  <c r="N25" i="11" s="1"/>
  <c r="M24" i="11"/>
  <c r="R24" i="11" s="1"/>
  <c r="M22" i="11"/>
  <c r="N22" i="11" s="1"/>
  <c r="M40" i="11"/>
  <c r="N40" i="11" s="1"/>
  <c r="M56" i="11"/>
  <c r="N56" i="11" s="1"/>
  <c r="M148" i="11"/>
  <c r="R148" i="11" s="1"/>
  <c r="M147" i="11"/>
  <c r="N147" i="11" s="1"/>
  <c r="M94" i="11"/>
  <c r="N94" i="11" s="1"/>
  <c r="M287" i="8"/>
  <c r="N287" i="8" s="1"/>
  <c r="M265" i="8"/>
  <c r="N265" i="8" s="1"/>
  <c r="M137" i="8"/>
  <c r="N137" i="8" s="1"/>
  <c r="M315" i="8"/>
  <c r="R315" i="8" s="1"/>
  <c r="M314" i="8"/>
  <c r="R314" i="8" s="1"/>
  <c r="M311" i="8"/>
  <c r="N311" i="8" s="1"/>
  <c r="M66" i="8"/>
  <c r="R66" i="8" s="1"/>
  <c r="M294" i="8"/>
  <c r="M78" i="8"/>
  <c r="N78" i="8" s="1"/>
  <c r="M295" i="8"/>
  <c r="N295" i="8" s="1"/>
  <c r="M138" i="8"/>
  <c r="N138" i="8" s="1"/>
  <c r="M88" i="8"/>
  <c r="R88" i="8" s="1"/>
  <c r="M171" i="8"/>
  <c r="N171" i="8" s="1"/>
  <c r="M208" i="8"/>
  <c r="N208" i="8" s="1"/>
  <c r="M244" i="8"/>
  <c r="N244" i="8" s="1"/>
  <c r="M241" i="8"/>
  <c r="N241" i="8" s="1"/>
  <c r="M221" i="8"/>
  <c r="R221" i="8" s="1"/>
  <c r="M33" i="8"/>
  <c r="R33" i="8" s="1"/>
  <c r="M63" i="8"/>
  <c r="N63" i="8" s="1"/>
  <c r="M122" i="11"/>
  <c r="R122" i="11" s="1"/>
  <c r="M129" i="11"/>
  <c r="N129" i="11" s="1"/>
  <c r="AB216" i="10"/>
  <c r="AA216" i="10"/>
  <c r="AE216" i="10" s="1"/>
  <c r="AC11" i="10" s="1"/>
  <c r="Y216" i="10"/>
  <c r="AA220" i="10"/>
  <c r="AE220" i="10" s="1"/>
  <c r="Y220" i="10"/>
  <c r="AB220" i="10"/>
  <c r="M42" i="8"/>
  <c r="R42" i="8" s="1"/>
  <c r="M277" i="8"/>
  <c r="N277" i="8" s="1"/>
  <c r="M248" i="8"/>
  <c r="N248" i="8" s="1"/>
  <c r="M44" i="8"/>
  <c r="N44" i="8" s="1"/>
  <c r="M48" i="8"/>
  <c r="N48" i="8" s="1"/>
  <c r="M108" i="8"/>
  <c r="R108" i="8" s="1"/>
  <c r="M117" i="8"/>
  <c r="N117" i="8" s="1"/>
  <c r="M133" i="8"/>
  <c r="R133" i="8" s="1"/>
  <c r="M193" i="8"/>
  <c r="R193" i="8" s="1"/>
  <c r="M173" i="8"/>
  <c r="N173" i="8" s="1"/>
  <c r="M106" i="8"/>
  <c r="N106" i="8" s="1"/>
  <c r="M254" i="8"/>
  <c r="R254" i="8" s="1"/>
  <c r="M306" i="8"/>
  <c r="N306" i="8" s="1"/>
  <c r="M255" i="8"/>
  <c r="N255" i="8" s="1"/>
  <c r="V5" i="8"/>
  <c r="M73" i="11"/>
  <c r="R73" i="11" s="1"/>
  <c r="V7" i="11"/>
  <c r="M116" i="11"/>
  <c r="R116" i="11" s="1"/>
  <c r="V14" i="11"/>
  <c r="M36" i="11"/>
  <c r="R36" i="11" s="1"/>
  <c r="V11" i="11"/>
  <c r="M84" i="11"/>
  <c r="R84" i="11" s="1"/>
  <c r="M83" i="11"/>
  <c r="N83" i="11" s="1"/>
  <c r="M144" i="11"/>
  <c r="R144" i="11" s="1"/>
  <c r="V15" i="11"/>
  <c r="M104" i="11"/>
  <c r="N104" i="11" s="1"/>
  <c r="M159" i="11"/>
  <c r="N159" i="11" s="1"/>
  <c r="M223" i="8"/>
  <c r="N223" i="8" s="1"/>
  <c r="M201" i="8"/>
  <c r="N201" i="8" s="1"/>
  <c r="M146" i="8"/>
  <c r="N146" i="8" s="1"/>
  <c r="M298" i="8"/>
  <c r="N298" i="8" s="1"/>
  <c r="M149" i="8"/>
  <c r="N149" i="8" s="1"/>
  <c r="M121" i="8"/>
  <c r="N121" i="8" s="1"/>
  <c r="M203" i="8"/>
  <c r="N203" i="8" s="1"/>
  <c r="M176" i="8"/>
  <c r="N176" i="8" s="1"/>
  <c r="M212" i="8"/>
  <c r="R212" i="8" s="1"/>
  <c r="M273" i="8"/>
  <c r="N273" i="8" s="1"/>
  <c r="M181" i="8"/>
  <c r="R181" i="8" s="1"/>
  <c r="M114" i="8"/>
  <c r="R114" i="8" s="1"/>
  <c r="M326" i="8"/>
  <c r="N326" i="8" s="1"/>
  <c r="M38" i="8"/>
  <c r="R38" i="8" s="1"/>
  <c r="M73" i="8"/>
  <c r="R73" i="8" s="1"/>
  <c r="M178" i="8"/>
  <c r="N178" i="8" s="1"/>
  <c r="M67" i="8"/>
  <c r="R67" i="8" s="1"/>
  <c r="M34" i="8"/>
  <c r="N34" i="8" s="1"/>
  <c r="M127" i="11"/>
  <c r="R127" i="11" s="1"/>
  <c r="M126" i="11"/>
  <c r="N126" i="11" s="1"/>
  <c r="Y217" i="10"/>
  <c r="AA217" i="10"/>
  <c r="AE217" i="10" s="1"/>
  <c r="AB217" i="10"/>
  <c r="M251" i="8"/>
  <c r="R251" i="8" s="1"/>
  <c r="M329" i="8"/>
  <c r="R329" i="8" s="1"/>
  <c r="V12" i="8"/>
  <c r="M210" i="8"/>
  <c r="R210" i="8" s="1"/>
  <c r="M224" i="8"/>
  <c r="R224" i="8" s="1"/>
  <c r="M234" i="8"/>
  <c r="N234" i="8" s="1"/>
  <c r="M60" i="8"/>
  <c r="R60" i="8" s="1"/>
  <c r="M183" i="8"/>
  <c r="N183" i="8" s="1"/>
  <c r="M161" i="8"/>
  <c r="N161" i="8" s="1"/>
  <c r="M331" i="8"/>
  <c r="N331" i="8" s="1"/>
  <c r="M111" i="8"/>
  <c r="R111" i="8" s="1"/>
  <c r="M282" i="8"/>
  <c r="N282" i="8" s="1"/>
  <c r="M286" i="8"/>
  <c r="R286" i="8" s="1"/>
  <c r="M145" i="8"/>
  <c r="R145" i="8" s="1"/>
  <c r="M196" i="8"/>
  <c r="N196" i="8" s="1"/>
  <c r="M280" i="8"/>
  <c r="N280" i="8" s="1"/>
  <c r="M194" i="8"/>
  <c r="R194" i="8" s="1"/>
  <c r="M198" i="8"/>
  <c r="R198" i="8" s="1"/>
  <c r="M49" i="8"/>
  <c r="N49" i="8" s="1"/>
  <c r="M112" i="8"/>
  <c r="N112" i="8" s="1"/>
  <c r="M200" i="8"/>
  <c r="R200" i="8" s="1"/>
  <c r="M283" i="8"/>
  <c r="R283" i="8" s="1"/>
  <c r="V7" i="8"/>
  <c r="M77" i="8"/>
  <c r="R77" i="8" s="1"/>
  <c r="V8" i="8"/>
  <c r="M29" i="8"/>
  <c r="R29" i="8" s="1"/>
  <c r="M159" i="8"/>
  <c r="N159" i="8" s="1"/>
  <c r="M268" i="8"/>
  <c r="R268" i="8" s="1"/>
  <c r="V11" i="8"/>
  <c r="M101" i="8"/>
  <c r="N101" i="8" s="1"/>
  <c r="M147" i="8"/>
  <c r="R147" i="8" s="1"/>
  <c r="M302" i="8"/>
  <c r="N302" i="8" s="1"/>
  <c r="M184" i="8"/>
  <c r="N184" i="8" s="1"/>
  <c r="M87" i="8"/>
  <c r="N87" i="8" s="1"/>
  <c r="M32" i="8"/>
  <c r="N32" i="8" s="1"/>
  <c r="M217" i="8"/>
  <c r="N217" i="8" s="1"/>
  <c r="M276" i="8"/>
  <c r="R276" i="8" s="1"/>
  <c r="M40" i="8"/>
  <c r="N40" i="8" s="1"/>
  <c r="M202" i="8"/>
  <c r="N202" i="8" s="1"/>
  <c r="M206" i="8"/>
  <c r="R206" i="8" s="1"/>
  <c r="M57" i="8"/>
  <c r="R57" i="8" s="1"/>
  <c r="M188" i="8"/>
  <c r="N188" i="8" s="1"/>
  <c r="M272" i="8"/>
  <c r="R272" i="8" s="1"/>
  <c r="M96" i="8"/>
  <c r="N96" i="8" s="1"/>
  <c r="M131" i="8"/>
  <c r="N131" i="8" s="1"/>
  <c r="M90" i="8"/>
  <c r="N90" i="8" s="1"/>
  <c r="M285" i="8"/>
  <c r="N285" i="8" s="1"/>
  <c r="M123" i="8"/>
  <c r="N123" i="8" s="1"/>
  <c r="M98" i="8"/>
  <c r="N98" i="8" s="1"/>
  <c r="M226" i="8"/>
  <c r="N226" i="8" s="1"/>
  <c r="M220" i="8"/>
  <c r="N220" i="8" s="1"/>
  <c r="M230" i="8"/>
  <c r="N230" i="8" s="1"/>
  <c r="M304" i="8"/>
  <c r="R304" i="8" s="1"/>
  <c r="M36" i="8"/>
  <c r="N36" i="8" s="1"/>
  <c r="M154" i="8"/>
  <c r="R154" i="8" s="1"/>
  <c r="M148" i="8"/>
  <c r="N148" i="8" s="1"/>
  <c r="M158" i="8"/>
  <c r="R158" i="8" s="1"/>
  <c r="M232" i="8"/>
  <c r="R232" i="8" s="1"/>
  <c r="M130" i="8"/>
  <c r="R130" i="8" s="1"/>
  <c r="M307" i="8"/>
  <c r="R307" i="8" s="1"/>
  <c r="M309" i="8"/>
  <c r="N309" i="8" s="1"/>
  <c r="M76" i="8"/>
  <c r="N76" i="8" s="1"/>
  <c r="M152" i="8"/>
  <c r="N152" i="8" s="1"/>
  <c r="M26" i="8"/>
  <c r="N26" i="8" s="1"/>
  <c r="M299" i="8"/>
  <c r="R299" i="8" s="1"/>
  <c r="M301" i="8"/>
  <c r="N301" i="8" s="1"/>
  <c r="M75" i="8"/>
  <c r="N75" i="8" s="1"/>
  <c r="M144" i="8"/>
  <c r="N144" i="8" s="1"/>
  <c r="V3" i="8"/>
  <c r="M227" i="8"/>
  <c r="R227" i="8" s="1"/>
  <c r="M229" i="8"/>
  <c r="R229" i="8" s="1"/>
  <c r="M263" i="8"/>
  <c r="N263" i="8" s="1"/>
  <c r="M64" i="8"/>
  <c r="R64" i="8" s="1"/>
  <c r="M126" i="8"/>
  <c r="R126" i="8" s="1"/>
  <c r="M155" i="8"/>
  <c r="N155" i="8" s="1"/>
  <c r="M157" i="8"/>
  <c r="N157" i="8" s="1"/>
  <c r="M191" i="8"/>
  <c r="R191" i="8" s="1"/>
  <c r="M297" i="8"/>
  <c r="N297" i="8" s="1"/>
  <c r="V15" i="8"/>
  <c r="M53" i="8"/>
  <c r="N53" i="8" s="1"/>
  <c r="M94" i="8"/>
  <c r="R94" i="8" s="1"/>
  <c r="M228" i="8"/>
  <c r="N228" i="8" s="1"/>
  <c r="M238" i="8"/>
  <c r="N238" i="8" s="1"/>
  <c r="M312" i="8"/>
  <c r="R312" i="8" s="1"/>
  <c r="M43" i="8"/>
  <c r="R43" i="8" s="1"/>
  <c r="M162" i="8"/>
  <c r="N162" i="8" s="1"/>
  <c r="M156" i="8"/>
  <c r="R156" i="8" s="1"/>
  <c r="M166" i="8"/>
  <c r="R166" i="8" s="1"/>
  <c r="M240" i="8"/>
  <c r="N240" i="8" s="1"/>
  <c r="V10" i="8"/>
  <c r="M28" i="8"/>
  <c r="N28" i="8" s="1"/>
  <c r="M325" i="8"/>
  <c r="N325" i="8" s="1"/>
  <c r="M103" i="8"/>
  <c r="R103" i="8" s="1"/>
  <c r="M168" i="8"/>
  <c r="N168" i="8" s="1"/>
  <c r="M50" i="8"/>
  <c r="R50" i="8" s="1"/>
  <c r="M243" i="8"/>
  <c r="R243" i="8" s="1"/>
  <c r="M245" i="8"/>
  <c r="R245" i="8" s="1"/>
  <c r="M279" i="8"/>
  <c r="N279" i="8" s="1"/>
  <c r="M85" i="8"/>
  <c r="N85" i="8" s="1"/>
  <c r="M21" i="8"/>
  <c r="N21" i="8" s="1"/>
  <c r="M235" i="8"/>
  <c r="N235" i="8" s="1"/>
  <c r="M237" i="8"/>
  <c r="N237" i="8" s="1"/>
  <c r="M271" i="8"/>
  <c r="N271" i="8" s="1"/>
  <c r="M72" i="8"/>
  <c r="N72" i="8" s="1"/>
  <c r="V17" i="8"/>
  <c r="M163" i="8"/>
  <c r="N163" i="8" s="1"/>
  <c r="M165" i="8"/>
  <c r="N165" i="8" s="1"/>
  <c r="M199" i="8"/>
  <c r="N199" i="8" s="1"/>
  <c r="M305" i="8"/>
  <c r="N305" i="8" s="1"/>
  <c r="V16" i="8"/>
  <c r="V9" i="8"/>
  <c r="M93" i="8"/>
  <c r="R93" i="8" s="1"/>
  <c r="M115" i="8"/>
  <c r="N115" i="8" s="1"/>
  <c r="M233" i="8"/>
  <c r="N233" i="8" s="1"/>
  <c r="M86" i="8"/>
  <c r="N86" i="8" s="1"/>
  <c r="M110" i="8"/>
  <c r="N110" i="8" s="1"/>
  <c r="M30" i="8"/>
  <c r="N30" i="8" s="1"/>
  <c r="M267" i="8"/>
  <c r="N267" i="8" s="1"/>
  <c r="M269" i="8"/>
  <c r="N269" i="8" s="1"/>
  <c r="M303" i="8"/>
  <c r="N303" i="8" s="1"/>
  <c r="M119" i="8"/>
  <c r="R119" i="8" s="1"/>
  <c r="M61" i="8"/>
  <c r="R61" i="8" s="1"/>
  <c r="M195" i="8"/>
  <c r="R195" i="8" s="1"/>
  <c r="M197" i="8"/>
  <c r="R197" i="8" s="1"/>
  <c r="M231" i="8"/>
  <c r="N231" i="8" s="1"/>
  <c r="V2" i="8"/>
  <c r="M70" i="8"/>
  <c r="R70" i="8" s="1"/>
  <c r="M83" i="8"/>
  <c r="N83" i="8" s="1"/>
  <c r="M99" i="8"/>
  <c r="N99" i="8" s="1"/>
  <c r="M151" i="8"/>
  <c r="N151" i="8" s="1"/>
  <c r="M257" i="8"/>
  <c r="R257" i="8" s="1"/>
  <c r="M23" i="8"/>
  <c r="N23" i="8" s="1"/>
  <c r="M59" i="8"/>
  <c r="N59" i="8" s="1"/>
  <c r="M97" i="8"/>
  <c r="R97" i="8" s="1"/>
  <c r="M143" i="8"/>
  <c r="R143" i="8" s="1"/>
  <c r="M249" i="8"/>
  <c r="N249" i="8" s="1"/>
  <c r="M322" i="8"/>
  <c r="N322" i="8" s="1"/>
  <c r="M308" i="8"/>
  <c r="N308" i="8" s="1"/>
  <c r="M318" i="8"/>
  <c r="N318" i="8" s="1"/>
  <c r="M68" i="8"/>
  <c r="R68" i="8" s="1"/>
  <c r="M177" i="8"/>
  <c r="R177" i="8" s="1"/>
  <c r="M242" i="8"/>
  <c r="N242" i="8" s="1"/>
  <c r="M236" i="8"/>
  <c r="N236" i="8" s="1"/>
  <c r="M246" i="8"/>
  <c r="R246" i="8" s="1"/>
  <c r="M320" i="8"/>
  <c r="N320" i="8" s="1"/>
  <c r="M125" i="8"/>
  <c r="N125" i="8" s="1"/>
  <c r="M55" i="8"/>
  <c r="R55" i="8" s="1"/>
  <c r="M79" i="8"/>
  <c r="R79" i="8" s="1"/>
  <c r="M211" i="8"/>
  <c r="R211" i="8" s="1"/>
  <c r="M213" i="8"/>
  <c r="R213" i="8" s="1"/>
  <c r="M247" i="8"/>
  <c r="N247" i="8" s="1"/>
  <c r="M35" i="8"/>
  <c r="N35" i="8" s="1"/>
  <c r="M102" i="8"/>
  <c r="N102" i="8" s="1"/>
  <c r="M139" i="8"/>
  <c r="N139" i="8" s="1"/>
  <c r="M141" i="8"/>
  <c r="N141" i="8" s="1"/>
  <c r="M175" i="8"/>
  <c r="R175" i="8" s="1"/>
  <c r="M281" i="8"/>
  <c r="R281" i="8" s="1"/>
  <c r="M71" i="8"/>
  <c r="N71" i="8" s="1"/>
  <c r="M323" i="8"/>
  <c r="R323" i="8" s="1"/>
  <c r="M24" i="8"/>
  <c r="R24" i="8" s="1"/>
  <c r="M109" i="8"/>
  <c r="R109" i="8" s="1"/>
  <c r="M209" i="8"/>
  <c r="R209" i="8" s="1"/>
  <c r="M266" i="8"/>
  <c r="R266" i="8" s="1"/>
  <c r="M260" i="8"/>
  <c r="N260" i="8" s="1"/>
  <c r="M270" i="8"/>
  <c r="R270" i="8" s="1"/>
  <c r="M327" i="8"/>
  <c r="N327" i="8" s="1"/>
  <c r="M132" i="8"/>
  <c r="N132" i="8" s="1"/>
  <c r="M258" i="8"/>
  <c r="R258" i="8" s="1"/>
  <c r="M252" i="8"/>
  <c r="R252" i="8" s="1"/>
  <c r="M262" i="8"/>
  <c r="N262" i="8" s="1"/>
  <c r="M319" i="8"/>
  <c r="R319" i="8" s="1"/>
  <c r="M129" i="8"/>
  <c r="R129" i="8" s="1"/>
  <c r="M186" i="8"/>
  <c r="N186" i="8" s="1"/>
  <c r="M180" i="8"/>
  <c r="R180" i="8" s="1"/>
  <c r="M190" i="8"/>
  <c r="R190" i="8" s="1"/>
  <c r="M264" i="8"/>
  <c r="R264" i="8" s="1"/>
  <c r="M41" i="8"/>
  <c r="R41" i="8" s="1"/>
  <c r="M84" i="8"/>
  <c r="N84" i="8" s="1"/>
  <c r="M89" i="8"/>
  <c r="N89" i="8" s="1"/>
  <c r="M128" i="8"/>
  <c r="N128" i="8" s="1"/>
  <c r="M192" i="8"/>
  <c r="N192" i="8" s="1"/>
  <c r="M74" i="8"/>
  <c r="N74" i="8" s="1"/>
  <c r="M31" i="8"/>
  <c r="R31" i="8" s="1"/>
  <c r="M82" i="8"/>
  <c r="R82" i="8" s="1"/>
  <c r="M65" i="15"/>
  <c r="N65" i="15" s="1"/>
  <c r="M129" i="15"/>
  <c r="N129" i="15" s="1"/>
  <c r="M77" i="15"/>
  <c r="N77" i="15" s="1"/>
  <c r="V9" i="15"/>
  <c r="M110" i="15"/>
  <c r="N110" i="15" s="1"/>
  <c r="M107" i="15"/>
  <c r="N107" i="15" s="1"/>
  <c r="M37" i="15"/>
  <c r="N37" i="15" s="1"/>
  <c r="M33" i="15"/>
  <c r="R33" i="15" s="1"/>
  <c r="M155" i="15"/>
  <c r="N155" i="15" s="1"/>
  <c r="V8" i="15"/>
  <c r="M23" i="15"/>
  <c r="R23" i="15" s="1"/>
  <c r="V5" i="15"/>
  <c r="M118" i="15"/>
  <c r="N118" i="15" s="1"/>
  <c r="M81" i="15"/>
  <c r="N81" i="15" s="1"/>
  <c r="M95" i="15"/>
  <c r="R95" i="15" s="1"/>
  <c r="M139" i="15"/>
  <c r="N139" i="15" s="1"/>
  <c r="M34" i="15"/>
  <c r="N34" i="15" s="1"/>
  <c r="M144" i="15"/>
  <c r="R144" i="15" s="1"/>
  <c r="M122" i="15"/>
  <c r="R122" i="15" s="1"/>
  <c r="M99" i="15"/>
  <c r="R99" i="15" s="1"/>
  <c r="J10" i="18"/>
  <c r="H10" i="16"/>
  <c r="H10" i="18"/>
  <c r="R164" i="11"/>
  <c r="N121" i="11"/>
  <c r="R121" i="11"/>
  <c r="N137" i="11"/>
  <c r="R137" i="11"/>
  <c r="N103" i="11"/>
  <c r="R103" i="11"/>
  <c r="R155" i="11"/>
  <c r="R35" i="11"/>
  <c r="N35" i="11"/>
  <c r="R158" i="11"/>
  <c r="N32" i="3"/>
  <c r="AD94" i="16"/>
  <c r="AE94" i="16"/>
  <c r="AD95" i="16"/>
  <c r="AE95" i="16"/>
  <c r="N115" i="11"/>
  <c r="N125" i="11"/>
  <c r="M103" i="15"/>
  <c r="M167" i="15"/>
  <c r="M83" i="15"/>
  <c r="M88" i="15"/>
  <c r="M84" i="15"/>
  <c r="M120" i="15"/>
  <c r="M141" i="15"/>
  <c r="M24" i="15"/>
  <c r="M150" i="15"/>
  <c r="M140" i="15"/>
  <c r="M52" i="15"/>
  <c r="M30" i="15"/>
  <c r="M119" i="15"/>
  <c r="V12" i="15"/>
  <c r="M105" i="15"/>
  <c r="M127" i="15"/>
  <c r="V15" i="15"/>
  <c r="M133" i="15"/>
  <c r="M164" i="15"/>
  <c r="M90" i="15"/>
  <c r="R68" i="11"/>
  <c r="N68" i="11"/>
  <c r="N321" i="8"/>
  <c r="N33" i="11"/>
  <c r="R33" i="11"/>
  <c r="R53" i="11"/>
  <c r="N61" i="11"/>
  <c r="R61" i="11"/>
  <c r="AE69" i="16"/>
  <c r="AD69" i="16"/>
  <c r="N55" i="11"/>
  <c r="R55" i="11"/>
  <c r="N135" i="11"/>
  <c r="R69" i="8"/>
  <c r="N120" i="11"/>
  <c r="M134" i="15"/>
  <c r="M109" i="15"/>
  <c r="M62" i="15"/>
  <c r="M147" i="15"/>
  <c r="M66" i="15"/>
  <c r="V6" i="15"/>
  <c r="M137" i="15"/>
  <c r="M39" i="15"/>
  <c r="M115" i="15"/>
  <c r="M58" i="15"/>
  <c r="M35" i="15"/>
  <c r="V17" i="15"/>
  <c r="M124" i="15"/>
  <c r="M168" i="15"/>
  <c r="M72" i="15"/>
  <c r="M96" i="15"/>
  <c r="V4" i="15"/>
  <c r="M42" i="15"/>
  <c r="M73" i="15"/>
  <c r="M86" i="15"/>
  <c r="N54" i="11"/>
  <c r="R54" i="11"/>
  <c r="R107" i="11"/>
  <c r="R157" i="11"/>
  <c r="R313" i="8"/>
  <c r="N138" i="11"/>
  <c r="R42" i="11"/>
  <c r="N42" i="11"/>
  <c r="AD89" i="16"/>
  <c r="AE89" i="16"/>
  <c r="N119" i="11"/>
  <c r="R22" i="3"/>
  <c r="AE36" i="16"/>
  <c r="AD36" i="16"/>
  <c r="AE29" i="16"/>
  <c r="AD29" i="16"/>
  <c r="M125" i="15"/>
  <c r="M112" i="15"/>
  <c r="M27" i="15"/>
  <c r="M126" i="15"/>
  <c r="M128" i="15"/>
  <c r="M146" i="15"/>
  <c r="M165" i="15"/>
  <c r="M111" i="15"/>
  <c r="M135" i="15"/>
  <c r="M54" i="15"/>
  <c r="M55" i="15"/>
  <c r="M113" i="15"/>
  <c r="M61" i="15"/>
  <c r="M82" i="15"/>
  <c r="M59" i="15"/>
  <c r="M69" i="15"/>
  <c r="M89" i="15"/>
  <c r="M38" i="15"/>
  <c r="M108" i="15"/>
  <c r="M51" i="15"/>
  <c r="R27" i="11"/>
  <c r="R39" i="11"/>
  <c r="N39" i="11"/>
  <c r="R57" i="11"/>
  <c r="N71" i="11"/>
  <c r="R71" i="11"/>
  <c r="N23" i="3"/>
  <c r="R23" i="3"/>
  <c r="N198" i="8"/>
  <c r="R112" i="8"/>
  <c r="N95" i="11"/>
  <c r="R95" i="11"/>
  <c r="AE78" i="16"/>
  <c r="AD78" i="16"/>
  <c r="M50" i="15"/>
  <c r="M114" i="15"/>
  <c r="M56" i="15"/>
  <c r="M148" i="15"/>
  <c r="M91" i="15"/>
  <c r="V10" i="15"/>
  <c r="M40" i="15"/>
  <c r="M47" i="15"/>
  <c r="M158" i="15"/>
  <c r="M116" i="15"/>
  <c r="M101" i="15"/>
  <c r="M149" i="15"/>
  <c r="M92" i="15"/>
  <c r="M161" i="15"/>
  <c r="M78" i="15"/>
  <c r="M79" i="15"/>
  <c r="V11" i="15"/>
  <c r="M80" i="15"/>
  <c r="M21" i="15"/>
  <c r="M74" i="15"/>
  <c r="M71" i="15"/>
  <c r="K166" i="5"/>
  <c r="K331" i="5"/>
  <c r="K264" i="5"/>
  <c r="K334" i="5"/>
  <c r="K140" i="5"/>
  <c r="R101" i="11"/>
  <c r="R132" i="11"/>
  <c r="N132" i="11"/>
  <c r="R160" i="11"/>
  <c r="N160" i="11"/>
  <c r="AD60" i="16"/>
  <c r="AE60" i="16"/>
  <c r="N45" i="11"/>
  <c r="R149" i="11"/>
  <c r="N149" i="11"/>
  <c r="R38" i="11"/>
  <c r="N38" i="11"/>
  <c r="N113" i="8"/>
  <c r="R294" i="8"/>
  <c r="N294" i="8"/>
  <c r="R153" i="8"/>
  <c r="N296" i="8"/>
  <c r="R296" i="8"/>
  <c r="N136" i="8"/>
  <c r="R118" i="8"/>
  <c r="M60" i="15"/>
  <c r="M76" i="15"/>
  <c r="M57" i="15"/>
  <c r="M132" i="15"/>
  <c r="M104" i="15"/>
  <c r="M138" i="15"/>
  <c r="M163" i="15"/>
  <c r="V16" i="15"/>
  <c r="M117" i="15"/>
  <c r="M49" i="15"/>
  <c r="M32" i="15"/>
  <c r="V7" i="15"/>
  <c r="M45" i="15"/>
  <c r="M152" i="15"/>
  <c r="M43" i="15"/>
  <c r="M157" i="15"/>
  <c r="M160" i="15"/>
  <c r="M26" i="15"/>
  <c r="M121" i="15"/>
  <c r="M70" i="15"/>
  <c r="M156" i="15"/>
  <c r="N80" i="11"/>
  <c r="R80" i="11"/>
  <c r="R29" i="3"/>
  <c r="N29" i="3"/>
  <c r="N32" i="11"/>
  <c r="R32" i="11"/>
  <c r="N48" i="11"/>
  <c r="R48" i="11"/>
  <c r="N99" i="11"/>
  <c r="R99" i="11"/>
  <c r="N51" i="11"/>
  <c r="N105" i="11"/>
  <c r="R105" i="11"/>
  <c r="R226" i="8"/>
  <c r="R75" i="8"/>
  <c r="R128" i="11"/>
  <c r="M29" i="15"/>
  <c r="M93" i="15"/>
  <c r="M162" i="15"/>
  <c r="M36" i="15"/>
  <c r="V14" i="15"/>
  <c r="M85" i="15"/>
  <c r="M67" i="15"/>
  <c r="M41" i="15"/>
  <c r="M48" i="15"/>
  <c r="M166" i="15"/>
  <c r="M68" i="15"/>
  <c r="M97" i="15"/>
  <c r="M145" i="15"/>
  <c r="M98" i="15"/>
  <c r="M63" i="15"/>
  <c r="M25" i="15"/>
  <c r="M123" i="15"/>
  <c r="M22" i="15"/>
  <c r="M64" i="15"/>
  <c r="M53" i="15"/>
  <c r="M106" i="15"/>
  <c r="N79" i="11"/>
  <c r="R79" i="11"/>
  <c r="N91" i="11"/>
  <c r="R91" i="11"/>
  <c r="R30" i="11"/>
  <c r="N30" i="11"/>
  <c r="N161" i="11"/>
  <c r="R161" i="11"/>
  <c r="N85" i="11"/>
  <c r="R85" i="11"/>
  <c r="N31" i="11"/>
  <c r="R31" i="11"/>
  <c r="N33" i="3"/>
  <c r="R33" i="3"/>
  <c r="N28" i="3"/>
  <c r="R28" i="3"/>
  <c r="R26" i="3"/>
  <c r="N26" i="3"/>
  <c r="AD61" i="16"/>
  <c r="AE61" i="16"/>
  <c r="AD35" i="18"/>
  <c r="AE35" i="18"/>
  <c r="R154" i="11"/>
  <c r="N29" i="11"/>
  <c r="R29" i="11"/>
  <c r="AE86" i="16"/>
  <c r="AD86" i="16"/>
  <c r="M31" i="15"/>
  <c r="M159" i="15"/>
  <c r="V3" i="15"/>
  <c r="V13" i="15"/>
  <c r="M87" i="15"/>
  <c r="M151" i="15"/>
  <c r="M46" i="15"/>
  <c r="M131" i="15"/>
  <c r="M130" i="15"/>
  <c r="M44" i="15"/>
  <c r="V2" i="15"/>
  <c r="M100" i="15"/>
  <c r="M136" i="15"/>
  <c r="M94" i="15"/>
  <c r="M154" i="15"/>
  <c r="M142" i="15"/>
  <c r="M143" i="15"/>
  <c r="M28" i="15"/>
  <c r="M75" i="15"/>
  <c r="M153" i="15"/>
  <c r="I18" i="18"/>
  <c r="K18" i="16"/>
  <c r="I18" i="16"/>
  <c r="J18" i="16"/>
  <c r="K18" i="18"/>
  <c r="R152" i="11" l="1"/>
  <c r="R78" i="11"/>
  <c r="N24" i="3"/>
  <c r="R66" i="11"/>
  <c r="R41" i="11"/>
  <c r="N123" i="11"/>
  <c r="R82" i="11"/>
  <c r="R302" i="8"/>
  <c r="N124" i="11"/>
  <c r="R21" i="3"/>
  <c r="N166" i="8"/>
  <c r="N274" i="8"/>
  <c r="R228" i="8"/>
  <c r="N229" i="8"/>
  <c r="N50" i="11"/>
  <c r="N96" i="11"/>
  <c r="R60" i="11"/>
  <c r="R152" i="8"/>
  <c r="AC11" i="18"/>
  <c r="R167" i="11"/>
  <c r="R43" i="11"/>
  <c r="N100" i="8"/>
  <c r="R114" i="11"/>
  <c r="R216" i="8"/>
  <c r="N88" i="8"/>
  <c r="R300" i="8"/>
  <c r="R271" i="8"/>
  <c r="N34" i="3"/>
  <c r="R144" i="8"/>
  <c r="N221" i="8"/>
  <c r="K200" i="5"/>
  <c r="L200" i="5" s="1"/>
  <c r="K34" i="5"/>
  <c r="K272" i="5"/>
  <c r="L272" i="5" s="1"/>
  <c r="N21" i="11"/>
  <c r="N75" i="11"/>
  <c r="K158" i="5"/>
  <c r="K224" i="5"/>
  <c r="P224" i="5" s="1"/>
  <c r="K305" i="5"/>
  <c r="P305" i="5" s="1"/>
  <c r="K127" i="5"/>
  <c r="K45" i="5"/>
  <c r="K59" i="5"/>
  <c r="L59" i="5" s="1"/>
  <c r="N140" i="11"/>
  <c r="K86" i="5"/>
  <c r="P86" i="5" s="1"/>
  <c r="K40" i="5"/>
  <c r="K316" i="5"/>
  <c r="L316" i="5" s="1"/>
  <c r="R102" i="15"/>
  <c r="K51" i="5"/>
  <c r="P51" i="5" s="1"/>
  <c r="R291" i="8"/>
  <c r="K321" i="5"/>
  <c r="P321" i="5" s="1"/>
  <c r="R290" i="8"/>
  <c r="K177" i="5"/>
  <c r="L177" i="5" s="1"/>
  <c r="K80" i="5"/>
  <c r="K100" i="5"/>
  <c r="L100" i="5" s="1"/>
  <c r="K135" i="5"/>
  <c r="L135" i="5" s="1"/>
  <c r="R47" i="11"/>
  <c r="R30" i="3"/>
  <c r="K238" i="5"/>
  <c r="P238" i="5" s="1"/>
  <c r="K213" i="5"/>
  <c r="R21" i="8"/>
  <c r="K229" i="5"/>
  <c r="K250" i="5"/>
  <c r="P250" i="5" s="1"/>
  <c r="R62" i="8"/>
  <c r="K194" i="5"/>
  <c r="L194" i="5" s="1"/>
  <c r="K323" i="5"/>
  <c r="N25" i="3"/>
  <c r="K170" i="5"/>
  <c r="K179" i="5"/>
  <c r="L179" i="5" s="1"/>
  <c r="K105" i="5"/>
  <c r="K68" i="5"/>
  <c r="P68" i="5" s="1"/>
  <c r="K165" i="5"/>
  <c r="L165" i="5" s="1"/>
  <c r="K195" i="5"/>
  <c r="L195" i="5" s="1"/>
  <c r="K204" i="5"/>
  <c r="K26" i="5"/>
  <c r="L26" i="5" s="1"/>
  <c r="K132" i="5"/>
  <c r="N109" i="11"/>
  <c r="N181" i="8"/>
  <c r="K131" i="5"/>
  <c r="L131" i="5" s="1"/>
  <c r="K220" i="5"/>
  <c r="P220" i="5" s="1"/>
  <c r="K342" i="5"/>
  <c r="P342" i="5" s="1"/>
  <c r="K189" i="5"/>
  <c r="K282" i="5"/>
  <c r="P282" i="5" s="1"/>
  <c r="K286" i="5"/>
  <c r="K273" i="5"/>
  <c r="P273" i="5" s="1"/>
  <c r="R80" i="8"/>
  <c r="N218" i="8"/>
  <c r="K118" i="5"/>
  <c r="P118" i="5" s="1"/>
  <c r="K160" i="5"/>
  <c r="L160" i="5" s="1"/>
  <c r="K257" i="5"/>
  <c r="K298" i="5"/>
  <c r="P298" i="5" s="1"/>
  <c r="K245" i="5"/>
  <c r="K227" i="5"/>
  <c r="P227" i="5" s="1"/>
  <c r="K268" i="5"/>
  <c r="V10" i="5"/>
  <c r="K304" i="5"/>
  <c r="P304" i="5" s="1"/>
  <c r="K72" i="5"/>
  <c r="L72" i="5" s="1"/>
  <c r="K191" i="5"/>
  <c r="K309" i="5"/>
  <c r="P309" i="5" s="1"/>
  <c r="K291" i="5"/>
  <c r="K340" i="5"/>
  <c r="P340" i="5" s="1"/>
  <c r="V15" i="5"/>
  <c r="K288" i="5"/>
  <c r="P288" i="5" s="1"/>
  <c r="K61" i="5"/>
  <c r="P61" i="5" s="1"/>
  <c r="K159" i="5"/>
  <c r="L159" i="5" s="1"/>
  <c r="K293" i="5"/>
  <c r="K259" i="5"/>
  <c r="P259" i="5" s="1"/>
  <c r="K324" i="5"/>
  <c r="K84" i="5"/>
  <c r="P84" i="5" s="1"/>
  <c r="V22" i="5"/>
  <c r="V6" i="5"/>
  <c r="K255" i="5"/>
  <c r="P255" i="5" s="1"/>
  <c r="K254" i="5"/>
  <c r="L254" i="5" s="1"/>
  <c r="K90" i="5"/>
  <c r="K185" i="5"/>
  <c r="P185" i="5" s="1"/>
  <c r="K178" i="5"/>
  <c r="K253" i="5"/>
  <c r="P253" i="5" s="1"/>
  <c r="K79" i="5"/>
  <c r="K337" i="5"/>
  <c r="L337" i="5" s="1"/>
  <c r="K108" i="5"/>
  <c r="P108" i="5" s="1"/>
  <c r="K258" i="5"/>
  <c r="L258" i="5" s="1"/>
  <c r="K164" i="5"/>
  <c r="K314" i="5"/>
  <c r="P314" i="5" s="1"/>
  <c r="K196" i="5"/>
  <c r="K24" i="5"/>
  <c r="L24" i="5" s="1"/>
  <c r="K182" i="5"/>
  <c r="K336" i="5"/>
  <c r="L336" i="5" s="1"/>
  <c r="K155" i="5"/>
  <c r="P155" i="5" s="1"/>
  <c r="K97" i="5"/>
  <c r="L97" i="5" s="1"/>
  <c r="K199" i="5"/>
  <c r="V8" i="5"/>
  <c r="R77" i="11"/>
  <c r="K142" i="5"/>
  <c r="P142" i="5" s="1"/>
  <c r="K315" i="5"/>
  <c r="K87" i="5"/>
  <c r="L87" i="5" s="1"/>
  <c r="V19" i="5"/>
  <c r="K73" i="5"/>
  <c r="L73" i="5" s="1"/>
  <c r="K35" i="5"/>
  <c r="V23" i="5"/>
  <c r="K110" i="5"/>
  <c r="K136" i="5"/>
  <c r="P136" i="5" s="1"/>
  <c r="K241" i="5"/>
  <c r="K266" i="5"/>
  <c r="L266" i="5" s="1"/>
  <c r="K149" i="5"/>
  <c r="L149" i="5" s="1"/>
  <c r="K115" i="5"/>
  <c r="L115" i="5" s="1"/>
  <c r="K67" i="5"/>
  <c r="K326" i="5"/>
  <c r="L326" i="5" s="1"/>
  <c r="K112" i="5"/>
  <c r="K217" i="5"/>
  <c r="L217" i="5" s="1"/>
  <c r="K234" i="5"/>
  <c r="K117" i="5"/>
  <c r="P117" i="5" s="1"/>
  <c r="K99" i="5"/>
  <c r="L99" i="5" s="1"/>
  <c r="K58" i="5"/>
  <c r="L58" i="5" s="1"/>
  <c r="K214" i="5"/>
  <c r="K176" i="5"/>
  <c r="L176" i="5" s="1"/>
  <c r="K281" i="5"/>
  <c r="V20" i="5"/>
  <c r="K277" i="5"/>
  <c r="K243" i="5"/>
  <c r="L243" i="5" s="1"/>
  <c r="K284" i="5"/>
  <c r="L284" i="5" s="1"/>
  <c r="K36" i="5"/>
  <c r="P36" i="5" s="1"/>
  <c r="K125" i="5"/>
  <c r="K267" i="5"/>
  <c r="P267" i="5" s="1"/>
  <c r="K209" i="5"/>
  <c r="K311" i="5"/>
  <c r="L311" i="5" s="1"/>
  <c r="K130" i="5"/>
  <c r="K37" i="5"/>
  <c r="L37" i="5" s="1"/>
  <c r="K186" i="5"/>
  <c r="L186" i="5" s="1"/>
  <c r="K56" i="5"/>
  <c r="P56" i="5" s="1"/>
  <c r="K218" i="5"/>
  <c r="K246" i="5"/>
  <c r="L246" i="5" s="1"/>
  <c r="K208" i="5"/>
  <c r="V21" i="5"/>
  <c r="K252" i="5"/>
  <c r="K82" i="5"/>
  <c r="L82" i="5" s="1"/>
  <c r="N146" i="11"/>
  <c r="R145" i="11"/>
  <c r="K261" i="5"/>
  <c r="K235" i="5"/>
  <c r="L235" i="5" s="1"/>
  <c r="K276" i="5"/>
  <c r="K28" i="5"/>
  <c r="P28" i="5" s="1"/>
  <c r="K312" i="5"/>
  <c r="K81" i="5"/>
  <c r="P81" i="5" s="1"/>
  <c r="K215" i="5"/>
  <c r="P215" i="5" s="1"/>
  <c r="K330" i="5"/>
  <c r="L330" i="5" s="1"/>
  <c r="K32" i="5"/>
  <c r="K153" i="5"/>
  <c r="P153" i="5" s="1"/>
  <c r="K138" i="5"/>
  <c r="K55" i="5"/>
  <c r="L55" i="5" s="1"/>
  <c r="K23" i="5"/>
  <c r="K295" i="5"/>
  <c r="L295" i="5" s="1"/>
  <c r="K206" i="5"/>
  <c r="P206" i="5" s="1"/>
  <c r="V24" i="5"/>
  <c r="K129" i="5"/>
  <c r="K106" i="5"/>
  <c r="L106" i="5" s="1"/>
  <c r="K29" i="5"/>
  <c r="V11" i="5"/>
  <c r="K279" i="5"/>
  <c r="K102" i="5"/>
  <c r="P102" i="5" s="1"/>
  <c r="K96" i="5"/>
  <c r="P96" i="5" s="1"/>
  <c r="K193" i="5"/>
  <c r="P193" i="5" s="1"/>
  <c r="K202" i="5"/>
  <c r="K181" i="5"/>
  <c r="P181" i="5" s="1"/>
  <c r="K163" i="5"/>
  <c r="K156" i="5"/>
  <c r="L156" i="5" s="1"/>
  <c r="K222" i="5"/>
  <c r="K62" i="5"/>
  <c r="L62" i="5" s="1"/>
  <c r="K203" i="5"/>
  <c r="L203" i="5" s="1"/>
  <c r="K145" i="5"/>
  <c r="P145" i="5" s="1"/>
  <c r="K247" i="5"/>
  <c r="K42" i="5"/>
  <c r="L42" i="5" s="1"/>
  <c r="K303" i="5"/>
  <c r="K122" i="5"/>
  <c r="L122" i="5" s="1"/>
  <c r="K335" i="5"/>
  <c r="K154" i="5"/>
  <c r="L154" i="5" s="1"/>
  <c r="K333" i="5"/>
  <c r="L333" i="5" s="1"/>
  <c r="K144" i="5"/>
  <c r="L144" i="5" s="1"/>
  <c r="K74" i="5"/>
  <c r="K188" i="5"/>
  <c r="L188" i="5" s="1"/>
  <c r="K21" i="5"/>
  <c r="R111" i="11"/>
  <c r="R136" i="11"/>
  <c r="R153" i="11"/>
  <c r="K173" i="5"/>
  <c r="L173" i="5" s="1"/>
  <c r="K147" i="5"/>
  <c r="L147" i="5" s="1"/>
  <c r="K148" i="5"/>
  <c r="K230" i="5"/>
  <c r="L230" i="5" s="1"/>
  <c r="K232" i="5"/>
  <c r="K329" i="5"/>
  <c r="L329" i="5" s="1"/>
  <c r="K91" i="5"/>
  <c r="K325" i="5"/>
  <c r="P325" i="5" s="1"/>
  <c r="K299" i="5"/>
  <c r="L299" i="5" s="1"/>
  <c r="K22" i="5"/>
  <c r="L22" i="5" s="1"/>
  <c r="V3" i="5"/>
  <c r="K296" i="5"/>
  <c r="P296" i="5" s="1"/>
  <c r="K63" i="5"/>
  <c r="K167" i="5"/>
  <c r="L167" i="5" s="1"/>
  <c r="K301" i="5"/>
  <c r="K275" i="5"/>
  <c r="L275" i="5" s="1"/>
  <c r="K332" i="5"/>
  <c r="P332" i="5" s="1"/>
  <c r="K92" i="5"/>
  <c r="L92" i="5" s="1"/>
  <c r="K280" i="5"/>
  <c r="K41" i="5"/>
  <c r="L41" i="5" s="1"/>
  <c r="K151" i="5"/>
  <c r="K302" i="5"/>
  <c r="P302" i="5" s="1"/>
  <c r="K339" i="5"/>
  <c r="K113" i="5"/>
  <c r="P113" i="5" s="1"/>
  <c r="K49" i="5"/>
  <c r="L49" i="5" s="1"/>
  <c r="K101" i="5"/>
  <c r="P101" i="5" s="1"/>
  <c r="K48" i="5"/>
  <c r="K27" i="5"/>
  <c r="L27" i="5" s="1"/>
  <c r="K270" i="5"/>
  <c r="K320" i="5"/>
  <c r="L320" i="5" s="1"/>
  <c r="K139" i="5"/>
  <c r="K85" i="5"/>
  <c r="L85" i="5" s="1"/>
  <c r="K183" i="5"/>
  <c r="P183" i="5" s="1"/>
  <c r="K38" i="5"/>
  <c r="P38" i="5" s="1"/>
  <c r="K239" i="5"/>
  <c r="K39" i="5"/>
  <c r="P39" i="5" s="1"/>
  <c r="K271" i="5"/>
  <c r="K93" i="5"/>
  <c r="L93" i="5" s="1"/>
  <c r="K269" i="5"/>
  <c r="K88" i="5"/>
  <c r="P88" i="5" s="1"/>
  <c r="V16" i="5"/>
  <c r="K124" i="5"/>
  <c r="L124" i="5" s="1"/>
  <c r="K274" i="5"/>
  <c r="N245" i="8"/>
  <c r="K75" i="5"/>
  <c r="K46" i="5"/>
  <c r="L46" i="5" s="1"/>
  <c r="V25" i="5"/>
  <c r="K174" i="5"/>
  <c r="P174" i="5" s="1"/>
  <c r="K152" i="5"/>
  <c r="L152" i="5" s="1"/>
  <c r="K249" i="5"/>
  <c r="P249" i="5" s="1"/>
  <c r="K290" i="5"/>
  <c r="K237" i="5"/>
  <c r="P237" i="5" s="1"/>
  <c r="K211" i="5"/>
  <c r="K244" i="5"/>
  <c r="L244" i="5" s="1"/>
  <c r="K126" i="5"/>
  <c r="K216" i="5"/>
  <c r="P216" i="5" s="1"/>
  <c r="K313" i="5"/>
  <c r="L313" i="5" s="1"/>
  <c r="K69" i="5"/>
  <c r="L69" i="5" s="1"/>
  <c r="K221" i="5"/>
  <c r="K187" i="5"/>
  <c r="L187" i="5" s="1"/>
  <c r="K212" i="5"/>
  <c r="K278" i="5"/>
  <c r="L278" i="5" s="1"/>
  <c r="K184" i="5"/>
  <c r="K297" i="5"/>
  <c r="P297" i="5" s="1"/>
  <c r="K33" i="5"/>
  <c r="P33" i="5" s="1"/>
  <c r="K285" i="5"/>
  <c r="L285" i="5" s="1"/>
  <c r="K251" i="5"/>
  <c r="K308" i="5"/>
  <c r="P308" i="5" s="1"/>
  <c r="K60" i="5"/>
  <c r="V18" i="5"/>
  <c r="V4" i="5"/>
  <c r="K231" i="5"/>
  <c r="L231" i="5" s="1"/>
  <c r="K318" i="5"/>
  <c r="P318" i="5" s="1"/>
  <c r="K256" i="5"/>
  <c r="P256" i="5" s="1"/>
  <c r="K50" i="5"/>
  <c r="K300" i="5"/>
  <c r="P300" i="5" s="1"/>
  <c r="K119" i="5"/>
  <c r="K52" i="5"/>
  <c r="L52" i="5" s="1"/>
  <c r="K175" i="5"/>
  <c r="K30" i="5"/>
  <c r="L30" i="5" s="1"/>
  <c r="K207" i="5"/>
  <c r="P207" i="5" s="1"/>
  <c r="V2" i="5"/>
  <c r="K205" i="5"/>
  <c r="V14" i="5"/>
  <c r="K289" i="5"/>
  <c r="K54" i="5"/>
  <c r="L54" i="5" s="1"/>
  <c r="K210" i="5"/>
  <c r="R117" i="11"/>
  <c r="R70" i="11"/>
  <c r="K328" i="5"/>
  <c r="L328" i="5" s="1"/>
  <c r="K83" i="5"/>
  <c r="K223" i="5"/>
  <c r="L223" i="5" s="1"/>
  <c r="K94" i="5"/>
  <c r="K77" i="5"/>
  <c r="L77" i="5" s="1"/>
  <c r="K169" i="5"/>
  <c r="K162" i="5"/>
  <c r="L162" i="5" s="1"/>
  <c r="K157" i="5"/>
  <c r="P157" i="5" s="1"/>
  <c r="K123" i="5"/>
  <c r="P123" i="5" s="1"/>
  <c r="K116" i="5"/>
  <c r="K338" i="5"/>
  <c r="P338" i="5" s="1"/>
  <c r="K120" i="5"/>
  <c r="K233" i="5"/>
  <c r="L233" i="5" s="1"/>
  <c r="K242" i="5"/>
  <c r="K133" i="5"/>
  <c r="P133" i="5" s="1"/>
  <c r="K107" i="5"/>
  <c r="L107" i="5" s="1"/>
  <c r="K65" i="5"/>
  <c r="P65" i="5" s="1"/>
  <c r="K262" i="5"/>
  <c r="K104" i="5"/>
  <c r="P104" i="5" s="1"/>
  <c r="K201" i="5"/>
  <c r="K226" i="5"/>
  <c r="P226" i="5" s="1"/>
  <c r="K197" i="5"/>
  <c r="K171" i="5"/>
  <c r="L171" i="5" s="1"/>
  <c r="K180" i="5"/>
  <c r="P180" i="5" s="1"/>
  <c r="K322" i="5"/>
  <c r="P322" i="5" s="1"/>
  <c r="K248" i="5"/>
  <c r="V26" i="5"/>
  <c r="K103" i="5"/>
  <c r="K190" i="5"/>
  <c r="P190" i="5" s="1"/>
  <c r="K192" i="5"/>
  <c r="V12" i="5"/>
  <c r="K236" i="5"/>
  <c r="L236" i="5" s="1"/>
  <c r="K78" i="5"/>
  <c r="L78" i="5" s="1"/>
  <c r="K292" i="5"/>
  <c r="K111" i="5"/>
  <c r="L111" i="5" s="1"/>
  <c r="K44" i="5"/>
  <c r="K143" i="5"/>
  <c r="L143" i="5" s="1"/>
  <c r="K76" i="5"/>
  <c r="K141" i="5"/>
  <c r="L141" i="5" s="1"/>
  <c r="K283" i="5"/>
  <c r="L283" i="5" s="1"/>
  <c r="K225" i="5"/>
  <c r="P225" i="5" s="1"/>
  <c r="K327" i="5"/>
  <c r="K146" i="5"/>
  <c r="L146" i="5" s="1"/>
  <c r="R110" i="11"/>
  <c r="R112" i="11"/>
  <c r="R59" i="11"/>
  <c r="K294" i="5"/>
  <c r="P294" i="5" s="1"/>
  <c r="K240" i="5"/>
  <c r="P240" i="5" s="1"/>
  <c r="V9" i="5"/>
  <c r="K95" i="5"/>
  <c r="K341" i="5"/>
  <c r="P341" i="5" s="1"/>
  <c r="K307" i="5"/>
  <c r="K43" i="5"/>
  <c r="P43" i="5" s="1"/>
  <c r="V7" i="5"/>
  <c r="K64" i="5"/>
  <c r="L64" i="5" s="1"/>
  <c r="K31" i="5"/>
  <c r="P31" i="5" s="1"/>
  <c r="K319" i="5"/>
  <c r="L319" i="5" s="1"/>
  <c r="K310" i="5"/>
  <c r="K25" i="5"/>
  <c r="P25" i="5" s="1"/>
  <c r="K137" i="5"/>
  <c r="K114" i="5"/>
  <c r="L114" i="5" s="1"/>
  <c r="K53" i="5"/>
  <c r="V13" i="5"/>
  <c r="K287" i="5"/>
  <c r="L287" i="5" s="1"/>
  <c r="K150" i="5"/>
  <c r="P150" i="5" s="1"/>
  <c r="V17" i="5"/>
  <c r="K121" i="5"/>
  <c r="P121" i="5" s="1"/>
  <c r="K98" i="5"/>
  <c r="K109" i="5"/>
  <c r="L109" i="5" s="1"/>
  <c r="K57" i="5"/>
  <c r="K47" i="5"/>
  <c r="P47" i="5" s="1"/>
  <c r="K198" i="5"/>
  <c r="P198" i="5" s="1"/>
  <c r="K168" i="5"/>
  <c r="L168" i="5" s="1"/>
  <c r="K265" i="5"/>
  <c r="K306" i="5"/>
  <c r="L306" i="5" s="1"/>
  <c r="K317" i="5"/>
  <c r="K128" i="5"/>
  <c r="L128" i="5" s="1"/>
  <c r="K70" i="5"/>
  <c r="K172" i="5"/>
  <c r="L172" i="5" s="1"/>
  <c r="V5" i="5"/>
  <c r="K228" i="5"/>
  <c r="P228" i="5" s="1"/>
  <c r="K71" i="5"/>
  <c r="K260" i="5"/>
  <c r="L260" i="5" s="1"/>
  <c r="K89" i="5"/>
  <c r="K134" i="5"/>
  <c r="L134" i="5" s="1"/>
  <c r="K66" i="5"/>
  <c r="K219" i="5"/>
  <c r="L219" i="5" s="1"/>
  <c r="K161" i="5"/>
  <c r="L161" i="5" s="1"/>
  <c r="K263" i="5"/>
  <c r="P263" i="5" s="1"/>
  <c r="R328" i="8"/>
  <c r="N147" i="8"/>
  <c r="N174" i="8"/>
  <c r="R27" i="3"/>
  <c r="N127" i="11"/>
  <c r="R204" i="8"/>
  <c r="N187" i="8"/>
  <c r="N292" i="8"/>
  <c r="R90" i="11"/>
  <c r="R108" i="11"/>
  <c r="N165" i="11"/>
  <c r="R139" i="11"/>
  <c r="N93" i="11"/>
  <c r="R63" i="8"/>
  <c r="R285" i="8"/>
  <c r="N38" i="8"/>
  <c r="R32" i="8"/>
  <c r="R91" i="8"/>
  <c r="N206" i="8"/>
  <c r="R123" i="8"/>
  <c r="R128" i="8"/>
  <c r="N55" i="8"/>
  <c r="R164" i="8"/>
  <c r="N73" i="11"/>
  <c r="N156" i="8"/>
  <c r="N118" i="11"/>
  <c r="R148" i="8"/>
  <c r="N73" i="8"/>
  <c r="N284" i="8"/>
  <c r="N314" i="8"/>
  <c r="R196" i="8"/>
  <c r="N49" i="11"/>
  <c r="N116" i="11"/>
  <c r="R129" i="11"/>
  <c r="N239" i="8"/>
  <c r="N98" i="11"/>
  <c r="N34" i="11"/>
  <c r="R56" i="11"/>
  <c r="R202" i="8"/>
  <c r="R104" i="11"/>
  <c r="N44" i="11"/>
  <c r="R133" i="11"/>
  <c r="N179" i="8"/>
  <c r="R269" i="8"/>
  <c r="N26" i="11"/>
  <c r="N93" i="8"/>
  <c r="N243" i="8"/>
  <c r="N102" i="11"/>
  <c r="R53" i="8"/>
  <c r="N154" i="8"/>
  <c r="R162" i="11"/>
  <c r="N39" i="8"/>
  <c r="N163" i="11"/>
  <c r="R171" i="8"/>
  <c r="N142" i="11"/>
  <c r="R107" i="8"/>
  <c r="R40" i="11"/>
  <c r="R63" i="11"/>
  <c r="R116" i="8"/>
  <c r="R189" i="8"/>
  <c r="R113" i="11"/>
  <c r="R132" i="8"/>
  <c r="R67" i="11"/>
  <c r="R166" i="11"/>
  <c r="R121" i="8"/>
  <c r="R333" i="8"/>
  <c r="R52" i="8"/>
  <c r="R72" i="8"/>
  <c r="N88" i="11"/>
  <c r="R263" i="8"/>
  <c r="R26" i="8"/>
  <c r="R69" i="11"/>
  <c r="R225" i="8"/>
  <c r="N156" i="11"/>
  <c r="N77" i="8"/>
  <c r="R280" i="8"/>
  <c r="R183" i="8"/>
  <c r="R247" i="8"/>
  <c r="R261" i="8"/>
  <c r="R250" i="8"/>
  <c r="N37" i="11"/>
  <c r="N64" i="11"/>
  <c r="N50" i="8"/>
  <c r="R31" i="3"/>
  <c r="N86" i="11"/>
  <c r="N167" i="8"/>
  <c r="R135" i="8"/>
  <c r="R62" i="11"/>
  <c r="N23" i="11"/>
  <c r="R141" i="11"/>
  <c r="R35" i="3"/>
  <c r="R134" i="11"/>
  <c r="N52" i="11"/>
  <c r="R150" i="11"/>
  <c r="N143" i="11"/>
  <c r="R97" i="11"/>
  <c r="R92" i="11"/>
  <c r="R295" i="8"/>
  <c r="N89" i="11"/>
  <c r="R173" i="8"/>
  <c r="N31" i="8"/>
  <c r="R163" i="8"/>
  <c r="N67" i="8"/>
  <c r="R44" i="8"/>
  <c r="N317" i="8"/>
  <c r="N126" i="8"/>
  <c r="N232" i="8"/>
  <c r="N212" i="8"/>
  <c r="R188" i="8"/>
  <c r="R65" i="11"/>
  <c r="N122" i="8"/>
  <c r="R185" i="8"/>
  <c r="R56" i="8"/>
  <c r="N172" i="8"/>
  <c r="N120" i="8"/>
  <c r="N61" i="8"/>
  <c r="R233" i="8"/>
  <c r="N329" i="8"/>
  <c r="R301" i="8"/>
  <c r="R331" i="8"/>
  <c r="R139" i="8"/>
  <c r="R45" i="8"/>
  <c r="R223" i="8"/>
  <c r="R87" i="8"/>
  <c r="R275" i="8"/>
  <c r="R279" i="8"/>
  <c r="R81" i="11"/>
  <c r="N36" i="11"/>
  <c r="N29" i="8"/>
  <c r="R147" i="11"/>
  <c r="N254" i="8"/>
  <c r="R54" i="8"/>
  <c r="R244" i="8"/>
  <c r="R262" i="8"/>
  <c r="N323" i="8"/>
  <c r="R249" i="8"/>
  <c r="N190" i="8"/>
  <c r="N57" i="8"/>
  <c r="R84" i="8"/>
  <c r="R277" i="8"/>
  <c r="N246" i="8"/>
  <c r="R236" i="8"/>
  <c r="N259" i="8"/>
  <c r="J10" i="16"/>
  <c r="R165" i="8"/>
  <c r="R238" i="8"/>
  <c r="R34" i="8"/>
  <c r="R49" i="8"/>
  <c r="R46" i="8"/>
  <c r="R273" i="8"/>
  <c r="N272" i="8"/>
  <c r="R141" i="8"/>
  <c r="R85" i="8"/>
  <c r="R28" i="8"/>
  <c r="R318" i="8"/>
  <c r="N214" i="8"/>
  <c r="R86" i="8"/>
  <c r="R155" i="8"/>
  <c r="N293" i="8"/>
  <c r="R48" i="8"/>
  <c r="R168" i="11"/>
  <c r="R289" i="8"/>
  <c r="R306" i="8"/>
  <c r="N257" i="8"/>
  <c r="R201" i="8"/>
  <c r="R25" i="8"/>
  <c r="N130" i="8"/>
  <c r="R220" i="8"/>
  <c r="N319" i="8"/>
  <c r="R159" i="8"/>
  <c r="N316" i="8"/>
  <c r="R94" i="11"/>
  <c r="R72" i="11"/>
  <c r="N195" i="8"/>
  <c r="N104" i="8"/>
  <c r="R241" i="8"/>
  <c r="N111" i="8"/>
  <c r="K10" i="18"/>
  <c r="N103" i="8"/>
  <c r="R309" i="8"/>
  <c r="R298" i="8"/>
  <c r="N76" i="11"/>
  <c r="R27" i="8"/>
  <c r="R140" i="8"/>
  <c r="R96" i="8"/>
  <c r="N286" i="8"/>
  <c r="N270" i="8"/>
  <c r="N268" i="8"/>
  <c r="N33" i="8"/>
  <c r="R124" i="8"/>
  <c r="R58" i="8"/>
  <c r="N79" i="8"/>
  <c r="R23" i="8"/>
  <c r="R287" i="8"/>
  <c r="N224" i="8"/>
  <c r="R117" i="8"/>
  <c r="N210" i="8"/>
  <c r="R325" i="8"/>
  <c r="N312" i="8"/>
  <c r="N307" i="8"/>
  <c r="N332" i="8"/>
  <c r="R134" i="8"/>
  <c r="R334" i="8"/>
  <c r="N84" i="11"/>
  <c r="R58" i="11"/>
  <c r="R256" i="8"/>
  <c r="R51" i="8"/>
  <c r="R105" i="8"/>
  <c r="R282" i="8"/>
  <c r="R146" i="8"/>
  <c r="AC11" i="16"/>
  <c r="R260" i="8"/>
  <c r="N108" i="8"/>
  <c r="R231" i="8"/>
  <c r="N24" i="11"/>
  <c r="R199" i="8"/>
  <c r="R131" i="11"/>
  <c r="R65" i="8"/>
  <c r="R74" i="11"/>
  <c r="R110" i="8"/>
  <c r="N191" i="8"/>
  <c r="N304" i="8"/>
  <c r="R255" i="8"/>
  <c r="R81" i="8"/>
  <c r="R25" i="11"/>
  <c r="R186" i="8"/>
  <c r="N106" i="11"/>
  <c r="R215" i="8"/>
  <c r="N182" i="8"/>
  <c r="N197" i="8"/>
  <c r="R235" i="8"/>
  <c r="R157" i="8"/>
  <c r="R230" i="8"/>
  <c r="R217" i="8"/>
  <c r="R265" i="8"/>
  <c r="N129" i="8"/>
  <c r="R78" i="8"/>
  <c r="R170" i="8"/>
  <c r="N177" i="8"/>
  <c r="R59" i="8"/>
  <c r="R126" i="11"/>
  <c r="N200" i="8"/>
  <c r="N227" i="8"/>
  <c r="N97" i="8"/>
  <c r="R107" i="15"/>
  <c r="R151" i="11"/>
  <c r="R326" i="8"/>
  <c r="N310" i="8"/>
  <c r="N130" i="11"/>
  <c r="R142" i="8"/>
  <c r="R160" i="8"/>
  <c r="N169" i="8"/>
  <c r="R297" i="8"/>
  <c r="R101" i="8"/>
  <c r="N100" i="11"/>
  <c r="N205" i="8"/>
  <c r="R137" i="8"/>
  <c r="R37" i="8"/>
  <c r="N133" i="8"/>
  <c r="N283" i="8"/>
  <c r="R162" i="8"/>
  <c r="R87" i="11"/>
  <c r="R138" i="8"/>
  <c r="N324" i="8"/>
  <c r="R106" i="8"/>
  <c r="N41" i="8"/>
  <c r="R28" i="11"/>
  <c r="R95" i="8"/>
  <c r="R47" i="8"/>
  <c r="R22" i="8"/>
  <c r="N299" i="8"/>
  <c r="R161" i="8"/>
  <c r="R208" i="8"/>
  <c r="N222" i="8"/>
  <c r="N94" i="8"/>
  <c r="N150" i="8"/>
  <c r="R46" i="11"/>
  <c r="R159" i="11"/>
  <c r="R98" i="8"/>
  <c r="R330" i="8"/>
  <c r="R288" i="8"/>
  <c r="N219" i="8"/>
  <c r="N278" i="8"/>
  <c r="R127" i="8"/>
  <c r="R311" i="8"/>
  <c r="N64" i="8"/>
  <c r="N158" i="8"/>
  <c r="N209" i="8"/>
  <c r="R77" i="15"/>
  <c r="N92" i="8"/>
  <c r="N70" i="8"/>
  <c r="N60" i="8"/>
  <c r="N207" i="8"/>
  <c r="R253" i="8"/>
  <c r="N148" i="11"/>
  <c r="R89" i="8"/>
  <c r="N266" i="8"/>
  <c r="R178" i="8"/>
  <c r="N68" i="8"/>
  <c r="R303" i="8"/>
  <c r="N315" i="8"/>
  <c r="N82" i="8"/>
  <c r="N264" i="8"/>
  <c r="N175" i="8"/>
  <c r="N143" i="8"/>
  <c r="R102" i="8"/>
  <c r="R184" i="8"/>
  <c r="R65" i="15"/>
  <c r="N119" i="8"/>
  <c r="R248" i="8"/>
  <c r="R322" i="8"/>
  <c r="R99" i="8"/>
  <c r="R305" i="8"/>
  <c r="R131" i="8"/>
  <c r="R40" i="8"/>
  <c r="R83" i="11"/>
  <c r="N109" i="8"/>
  <c r="N211" i="8"/>
  <c r="R118" i="15"/>
  <c r="N193" i="8"/>
  <c r="R22" i="11"/>
  <c r="N66" i="8"/>
  <c r="N145" i="8"/>
  <c r="N144" i="11"/>
  <c r="N213" i="8"/>
  <c r="R267" i="8"/>
  <c r="N114" i="8"/>
  <c r="R327" i="8"/>
  <c r="N24" i="8"/>
  <c r="R110" i="15"/>
  <c r="R242" i="8"/>
  <c r="R83" i="8"/>
  <c r="R74" i="8"/>
  <c r="R168" i="8"/>
  <c r="R90" i="8"/>
  <c r="N194" i="8"/>
  <c r="N276" i="8"/>
  <c r="R149" i="8"/>
  <c r="R192" i="8"/>
  <c r="N252" i="8"/>
  <c r="R71" i="8"/>
  <c r="R35" i="8"/>
  <c r="R34" i="15"/>
  <c r="N122" i="11"/>
  <c r="R30" i="8"/>
  <c r="R240" i="8"/>
  <c r="R234" i="8"/>
  <c r="N42" i="8"/>
  <c r="N180" i="8"/>
  <c r="N281" i="8"/>
  <c r="N33" i="15"/>
  <c r="R176" i="8"/>
  <c r="R203" i="8"/>
  <c r="R320" i="8"/>
  <c r="R115" i="8"/>
  <c r="R237" i="8"/>
  <c r="N43" i="8"/>
  <c r="N251" i="8"/>
  <c r="R155" i="15"/>
  <c r="R76" i="8"/>
  <c r="R36" i="8"/>
  <c r="N258" i="8"/>
  <c r="R308" i="8"/>
  <c r="N144" i="15"/>
  <c r="R125" i="8"/>
  <c r="R151" i="8"/>
  <c r="R81" i="15"/>
  <c r="R139" i="15"/>
  <c r="N99" i="15"/>
  <c r="R129" i="15"/>
  <c r="R37" i="15"/>
  <c r="N95" i="15"/>
  <c r="N23" i="15"/>
  <c r="N122" i="15"/>
  <c r="I10" i="16"/>
  <c r="I10" i="18"/>
  <c r="K10" i="16"/>
  <c r="R85" i="15"/>
  <c r="N85" i="15"/>
  <c r="L110" i="5"/>
  <c r="P110" i="5"/>
  <c r="P326" i="5"/>
  <c r="P214" i="5"/>
  <c r="L214" i="5"/>
  <c r="L125" i="5"/>
  <c r="P125" i="5"/>
  <c r="L218" i="5"/>
  <c r="P218" i="5"/>
  <c r="R158" i="15"/>
  <c r="N158" i="15"/>
  <c r="N152" i="15"/>
  <c r="R152" i="15"/>
  <c r="L28" i="5"/>
  <c r="L32" i="5"/>
  <c r="P32" i="5"/>
  <c r="L23" i="5"/>
  <c r="P23" i="5"/>
  <c r="P29" i="5"/>
  <c r="L29" i="5"/>
  <c r="L181" i="5"/>
  <c r="L335" i="5"/>
  <c r="P335" i="5"/>
  <c r="R47" i="15"/>
  <c r="N47" i="15"/>
  <c r="N59" i="15"/>
  <c r="R59" i="15"/>
  <c r="R165" i="15"/>
  <c r="N165" i="15"/>
  <c r="N124" i="15"/>
  <c r="R124" i="15"/>
  <c r="R66" i="15"/>
  <c r="N66" i="15"/>
  <c r="N119" i="15"/>
  <c r="R119" i="15"/>
  <c r="R84" i="15"/>
  <c r="N84" i="15"/>
  <c r="L67" i="5"/>
  <c r="P67" i="5"/>
  <c r="P99" i="5"/>
  <c r="P186" i="5"/>
  <c r="L252" i="5"/>
  <c r="P252" i="5"/>
  <c r="R111" i="15"/>
  <c r="N111" i="15"/>
  <c r="L261" i="5"/>
  <c r="P261" i="5"/>
  <c r="L153" i="5"/>
  <c r="P222" i="5"/>
  <c r="L222" i="5"/>
  <c r="L303" i="5"/>
  <c r="P303" i="5"/>
  <c r="P74" i="5"/>
  <c r="L74" i="5"/>
  <c r="R75" i="15"/>
  <c r="N75" i="15"/>
  <c r="R156" i="15"/>
  <c r="N156" i="15"/>
  <c r="R45" i="15"/>
  <c r="N45" i="15"/>
  <c r="N104" i="15"/>
  <c r="R104" i="15"/>
  <c r="P173" i="5"/>
  <c r="L148" i="5"/>
  <c r="P148" i="5"/>
  <c r="P230" i="5"/>
  <c r="L232" i="5"/>
  <c r="P232" i="5"/>
  <c r="P329" i="5"/>
  <c r="L91" i="5"/>
  <c r="P91" i="5"/>
  <c r="P22" i="5"/>
  <c r="L296" i="5"/>
  <c r="P63" i="5"/>
  <c r="L63" i="5"/>
  <c r="L301" i="5"/>
  <c r="P301" i="5"/>
  <c r="L332" i="5"/>
  <c r="P92" i="5"/>
  <c r="P280" i="5"/>
  <c r="L280" i="5"/>
  <c r="L151" i="5"/>
  <c r="P151" i="5"/>
  <c r="L339" i="5"/>
  <c r="P339" i="5"/>
  <c r="P49" i="5"/>
  <c r="L101" i="5"/>
  <c r="L48" i="5"/>
  <c r="P48" i="5"/>
  <c r="P27" i="5"/>
  <c r="P270" i="5"/>
  <c r="L270" i="5"/>
  <c r="L139" i="5"/>
  <c r="P139" i="5"/>
  <c r="L183" i="5"/>
  <c r="P239" i="5"/>
  <c r="L239" i="5"/>
  <c r="L271" i="5"/>
  <c r="P271" i="5"/>
  <c r="P269" i="5"/>
  <c r="L269" i="5"/>
  <c r="L274" i="5"/>
  <c r="P274" i="5"/>
  <c r="N78" i="15"/>
  <c r="R78" i="15"/>
  <c r="R40" i="15"/>
  <c r="N40" i="15"/>
  <c r="R82" i="15"/>
  <c r="N82" i="15"/>
  <c r="R146" i="15"/>
  <c r="N146" i="15"/>
  <c r="N86" i="15"/>
  <c r="R86" i="15"/>
  <c r="N147" i="15"/>
  <c r="R147" i="15"/>
  <c r="N90" i="15"/>
  <c r="R90" i="15"/>
  <c r="N30" i="15"/>
  <c r="R30" i="15"/>
  <c r="R88" i="15"/>
  <c r="N88" i="15"/>
  <c r="N87" i="15"/>
  <c r="R87" i="15"/>
  <c r="L234" i="5"/>
  <c r="P234" i="5"/>
  <c r="L281" i="5"/>
  <c r="P281" i="5"/>
  <c r="L36" i="5"/>
  <c r="R50" i="15"/>
  <c r="N50" i="15"/>
  <c r="N120" i="15"/>
  <c r="R120" i="15"/>
  <c r="L206" i="5"/>
  <c r="P156" i="5"/>
  <c r="R53" i="15"/>
  <c r="N53" i="15"/>
  <c r="R68" i="15"/>
  <c r="N68" i="15"/>
  <c r="N132" i="15"/>
  <c r="R132" i="15"/>
  <c r="L75" i="5"/>
  <c r="P75" i="5"/>
  <c r="P290" i="5"/>
  <c r="L290" i="5"/>
  <c r="L237" i="5"/>
  <c r="P211" i="5"/>
  <c r="L211" i="5"/>
  <c r="P126" i="5"/>
  <c r="L126" i="5"/>
  <c r="P69" i="5"/>
  <c r="P187" i="5"/>
  <c r="L212" i="5"/>
  <c r="P212" i="5"/>
  <c r="L184" i="5"/>
  <c r="P184" i="5"/>
  <c r="L33" i="5"/>
  <c r="P285" i="5"/>
  <c r="L251" i="5"/>
  <c r="P251" i="5"/>
  <c r="L60" i="5"/>
  <c r="P60" i="5"/>
  <c r="L318" i="5"/>
  <c r="P50" i="5"/>
  <c r="L50" i="5"/>
  <c r="L300" i="5"/>
  <c r="L119" i="5"/>
  <c r="P119" i="5"/>
  <c r="L175" i="5"/>
  <c r="P175" i="5"/>
  <c r="L205" i="5"/>
  <c r="P205" i="5"/>
  <c r="P289" i="5"/>
  <c r="L289" i="5"/>
  <c r="L210" i="5"/>
  <c r="P210" i="5"/>
  <c r="N161" i="15"/>
  <c r="R161" i="15"/>
  <c r="R61" i="15"/>
  <c r="N61" i="15"/>
  <c r="N128" i="15"/>
  <c r="R128" i="15"/>
  <c r="N73" i="15"/>
  <c r="R73" i="15"/>
  <c r="N35" i="15"/>
  <c r="R35" i="15"/>
  <c r="N62" i="15"/>
  <c r="R62" i="15"/>
  <c r="N164" i="15"/>
  <c r="R164" i="15"/>
  <c r="N52" i="15"/>
  <c r="R52" i="15"/>
  <c r="R83" i="15"/>
  <c r="N83" i="15"/>
  <c r="R98" i="15"/>
  <c r="N98" i="15"/>
  <c r="N163" i="15"/>
  <c r="R163" i="15"/>
  <c r="P241" i="5"/>
  <c r="L241" i="5"/>
  <c r="P284" i="5"/>
  <c r="P311" i="5"/>
  <c r="P246" i="5"/>
  <c r="R168" i="15"/>
  <c r="N168" i="15"/>
  <c r="L279" i="5"/>
  <c r="P279" i="5"/>
  <c r="L163" i="5"/>
  <c r="P163" i="5"/>
  <c r="P188" i="5"/>
  <c r="N36" i="15"/>
  <c r="R36" i="15"/>
  <c r="N159" i="15"/>
  <c r="R159" i="15"/>
  <c r="R162" i="15"/>
  <c r="N162" i="15"/>
  <c r="N70" i="15"/>
  <c r="R70" i="15"/>
  <c r="P152" i="5"/>
  <c r="N31" i="15"/>
  <c r="R31" i="15"/>
  <c r="P83" i="5"/>
  <c r="L83" i="5"/>
  <c r="P223" i="5"/>
  <c r="P94" i="5"/>
  <c r="L94" i="5"/>
  <c r="P169" i="5"/>
  <c r="L169" i="5"/>
  <c r="L157" i="5"/>
  <c r="P116" i="5"/>
  <c r="L116" i="5"/>
  <c r="L338" i="5"/>
  <c r="P120" i="5"/>
  <c r="L120" i="5"/>
  <c r="L242" i="5"/>
  <c r="P242" i="5"/>
  <c r="L65" i="5"/>
  <c r="P262" i="5"/>
  <c r="L262" i="5"/>
  <c r="L104" i="5"/>
  <c r="P201" i="5"/>
  <c r="L201" i="5"/>
  <c r="L197" i="5"/>
  <c r="P197" i="5"/>
  <c r="L180" i="5"/>
  <c r="L248" i="5"/>
  <c r="P248" i="5"/>
  <c r="P103" i="5"/>
  <c r="L103" i="5"/>
  <c r="L190" i="5"/>
  <c r="L192" i="5"/>
  <c r="P192" i="5"/>
  <c r="P236" i="5"/>
  <c r="L292" i="5"/>
  <c r="P292" i="5"/>
  <c r="P44" i="5"/>
  <c r="L44" i="5"/>
  <c r="P76" i="5"/>
  <c r="L76" i="5"/>
  <c r="P283" i="5"/>
  <c r="L327" i="5"/>
  <c r="P327" i="5"/>
  <c r="P146" i="5"/>
  <c r="R71" i="15"/>
  <c r="N71" i="15"/>
  <c r="R92" i="15"/>
  <c r="N92" i="15"/>
  <c r="N91" i="15"/>
  <c r="R91" i="15"/>
  <c r="N51" i="15"/>
  <c r="R51" i="15"/>
  <c r="R113" i="15"/>
  <c r="N113" i="15"/>
  <c r="N126" i="15"/>
  <c r="R126" i="15"/>
  <c r="N42" i="15"/>
  <c r="R42" i="15"/>
  <c r="R58" i="15"/>
  <c r="N58" i="15"/>
  <c r="R109" i="15"/>
  <c r="N109" i="15"/>
  <c r="N133" i="15"/>
  <c r="R133" i="15"/>
  <c r="R140" i="15"/>
  <c r="N140" i="15"/>
  <c r="R167" i="15"/>
  <c r="N167" i="15"/>
  <c r="N136" i="15"/>
  <c r="R136" i="15"/>
  <c r="L315" i="5"/>
  <c r="P315" i="5"/>
  <c r="L136" i="5"/>
  <c r="L112" i="5"/>
  <c r="P112" i="5"/>
  <c r="L267" i="5"/>
  <c r="N69" i="15"/>
  <c r="R69" i="15"/>
  <c r="R100" i="15"/>
  <c r="N100" i="15"/>
  <c r="R106" i="15"/>
  <c r="N106" i="15"/>
  <c r="N138" i="15"/>
  <c r="R138" i="15"/>
  <c r="L276" i="5"/>
  <c r="P276" i="5"/>
  <c r="P129" i="5"/>
  <c r="L129" i="5"/>
  <c r="L96" i="5"/>
  <c r="P203" i="5"/>
  <c r="N79" i="15"/>
  <c r="R79" i="15"/>
  <c r="N97" i="15"/>
  <c r="R97" i="15"/>
  <c r="N44" i="15"/>
  <c r="R44" i="15"/>
  <c r="P221" i="5"/>
  <c r="L221" i="5"/>
  <c r="N22" i="15"/>
  <c r="R22" i="15"/>
  <c r="N32" i="15"/>
  <c r="R32" i="15"/>
  <c r="R131" i="15"/>
  <c r="N131" i="15"/>
  <c r="N123" i="15"/>
  <c r="R123" i="15"/>
  <c r="N29" i="15"/>
  <c r="R29" i="15"/>
  <c r="N49" i="15"/>
  <c r="R49" i="15"/>
  <c r="L240" i="5"/>
  <c r="P95" i="5"/>
  <c r="L95" i="5"/>
  <c r="L307" i="5"/>
  <c r="P307" i="5"/>
  <c r="L31" i="5"/>
  <c r="P310" i="5"/>
  <c r="L310" i="5"/>
  <c r="L25" i="5"/>
  <c r="L137" i="5"/>
  <c r="P137" i="5"/>
  <c r="P114" i="5"/>
  <c r="L53" i="5"/>
  <c r="P53" i="5"/>
  <c r="P287" i="5"/>
  <c r="L150" i="5"/>
  <c r="L98" i="5"/>
  <c r="P98" i="5"/>
  <c r="L57" i="5"/>
  <c r="P57" i="5"/>
  <c r="L198" i="5"/>
  <c r="P168" i="5"/>
  <c r="P265" i="5"/>
  <c r="L265" i="5"/>
  <c r="P306" i="5"/>
  <c r="L317" i="5"/>
  <c r="P317" i="5"/>
  <c r="L70" i="5"/>
  <c r="P70" i="5"/>
  <c r="L228" i="5"/>
  <c r="L71" i="5"/>
  <c r="P71" i="5"/>
  <c r="P260" i="5"/>
  <c r="L89" i="5"/>
  <c r="P89" i="5"/>
  <c r="L66" i="5"/>
  <c r="P66" i="5"/>
  <c r="P161" i="5"/>
  <c r="R74" i="15"/>
  <c r="N74" i="15"/>
  <c r="R149" i="15"/>
  <c r="N149" i="15"/>
  <c r="R148" i="15"/>
  <c r="N148" i="15"/>
  <c r="R108" i="15"/>
  <c r="N108" i="15"/>
  <c r="N55" i="15"/>
  <c r="R55" i="15"/>
  <c r="N27" i="15"/>
  <c r="R27" i="15"/>
  <c r="N115" i="15"/>
  <c r="R115" i="15"/>
  <c r="N134" i="15"/>
  <c r="R134" i="15"/>
  <c r="N150" i="15"/>
  <c r="R150" i="15"/>
  <c r="R103" i="15"/>
  <c r="N103" i="15"/>
  <c r="L35" i="5"/>
  <c r="P35" i="5"/>
  <c r="L277" i="5"/>
  <c r="P277" i="5"/>
  <c r="P130" i="5"/>
  <c r="L130" i="5"/>
  <c r="N153" i="15"/>
  <c r="R153" i="15"/>
  <c r="N145" i="15"/>
  <c r="R145" i="15"/>
  <c r="P235" i="5"/>
  <c r="L215" i="5"/>
  <c r="P138" i="5"/>
  <c r="L138" i="5"/>
  <c r="L247" i="5"/>
  <c r="P247" i="5"/>
  <c r="N130" i="15"/>
  <c r="R130" i="15"/>
  <c r="R93" i="15"/>
  <c r="N93" i="15"/>
  <c r="R121" i="15"/>
  <c r="N121" i="15"/>
  <c r="N48" i="15"/>
  <c r="R48" i="15"/>
  <c r="R26" i="15"/>
  <c r="N26" i="15"/>
  <c r="R76" i="15"/>
  <c r="N76" i="15"/>
  <c r="R154" i="15"/>
  <c r="N154" i="15"/>
  <c r="R46" i="15"/>
  <c r="N46" i="15"/>
  <c r="N25" i="15"/>
  <c r="R25" i="15"/>
  <c r="R41" i="15"/>
  <c r="N41" i="15"/>
  <c r="N160" i="15"/>
  <c r="R160" i="15"/>
  <c r="N117" i="15"/>
  <c r="R117" i="15"/>
  <c r="R60" i="15"/>
  <c r="N60" i="15"/>
  <c r="L118" i="5"/>
  <c r="L257" i="5"/>
  <c r="P257" i="5"/>
  <c r="L298" i="5"/>
  <c r="L245" i="5"/>
  <c r="P245" i="5"/>
  <c r="L227" i="5"/>
  <c r="L268" i="5"/>
  <c r="P268" i="5"/>
  <c r="L304" i="5"/>
  <c r="P191" i="5"/>
  <c r="L191" i="5"/>
  <c r="L309" i="5"/>
  <c r="L291" i="5"/>
  <c r="P291" i="5"/>
  <c r="P293" i="5"/>
  <c r="L293" i="5"/>
  <c r="L259" i="5"/>
  <c r="L324" i="5"/>
  <c r="P324" i="5"/>
  <c r="L255" i="5"/>
  <c r="P90" i="5"/>
  <c r="L90" i="5"/>
  <c r="P178" i="5"/>
  <c r="L178" i="5"/>
  <c r="L253" i="5"/>
  <c r="L79" i="5"/>
  <c r="P79" i="5"/>
  <c r="L108" i="5"/>
  <c r="P258" i="5"/>
  <c r="P164" i="5"/>
  <c r="L164" i="5"/>
  <c r="L196" i="5"/>
  <c r="P196" i="5"/>
  <c r="P24" i="5"/>
  <c r="L182" i="5"/>
  <c r="P182" i="5"/>
  <c r="L155" i="5"/>
  <c r="L199" i="5"/>
  <c r="P199" i="5"/>
  <c r="N21" i="15"/>
  <c r="R21" i="15"/>
  <c r="N101" i="15"/>
  <c r="R101" i="15"/>
  <c r="N56" i="15"/>
  <c r="R56" i="15"/>
  <c r="N38" i="15"/>
  <c r="R38" i="15"/>
  <c r="R54" i="15"/>
  <c r="N54" i="15"/>
  <c r="N112" i="15"/>
  <c r="R112" i="15"/>
  <c r="N96" i="15"/>
  <c r="R96" i="15"/>
  <c r="R39" i="15"/>
  <c r="N39" i="15"/>
  <c r="R127" i="15"/>
  <c r="N127" i="15"/>
  <c r="N24" i="15"/>
  <c r="R24" i="15"/>
  <c r="N43" i="15"/>
  <c r="R43" i="15"/>
  <c r="P209" i="5"/>
  <c r="L209" i="5"/>
  <c r="L208" i="5"/>
  <c r="P208" i="5"/>
  <c r="L312" i="5"/>
  <c r="P312" i="5"/>
  <c r="P202" i="5"/>
  <c r="L202" i="5"/>
  <c r="P21" i="5"/>
  <c r="L21" i="5"/>
  <c r="N28" i="15"/>
  <c r="R28" i="15"/>
  <c r="N64" i="15"/>
  <c r="R64" i="15"/>
  <c r="R143" i="15"/>
  <c r="N143" i="15"/>
  <c r="N166" i="15"/>
  <c r="R166" i="15"/>
  <c r="N57" i="15"/>
  <c r="R57" i="15"/>
  <c r="N142" i="15"/>
  <c r="R142" i="15"/>
  <c r="N94" i="15"/>
  <c r="R94" i="15"/>
  <c r="N151" i="15"/>
  <c r="R151" i="15"/>
  <c r="N63" i="15"/>
  <c r="R63" i="15"/>
  <c r="N67" i="15"/>
  <c r="R67" i="15"/>
  <c r="R157" i="15"/>
  <c r="N157" i="15"/>
  <c r="P158" i="5"/>
  <c r="L158" i="5"/>
  <c r="P177" i="5"/>
  <c r="P170" i="5"/>
  <c r="L170" i="5"/>
  <c r="P165" i="5"/>
  <c r="L140" i="5"/>
  <c r="P140" i="5"/>
  <c r="L286" i="5"/>
  <c r="P286" i="5"/>
  <c r="L321" i="5"/>
  <c r="L80" i="5"/>
  <c r="P80" i="5"/>
  <c r="L229" i="5"/>
  <c r="P229" i="5"/>
  <c r="L220" i="5"/>
  <c r="P334" i="5"/>
  <c r="L334" i="5"/>
  <c r="L40" i="5"/>
  <c r="P40" i="5"/>
  <c r="L213" i="5"/>
  <c r="P213" i="5"/>
  <c r="P204" i="5"/>
  <c r="L204" i="5"/>
  <c r="L264" i="5"/>
  <c r="P264" i="5"/>
  <c r="L34" i="5"/>
  <c r="P34" i="5"/>
  <c r="P127" i="5"/>
  <c r="L127" i="5"/>
  <c r="L323" i="5"/>
  <c r="P323" i="5"/>
  <c r="L105" i="5"/>
  <c r="P105" i="5"/>
  <c r="P26" i="5"/>
  <c r="L189" i="5"/>
  <c r="P189" i="5"/>
  <c r="L331" i="5"/>
  <c r="P331" i="5"/>
  <c r="L273" i="5"/>
  <c r="L45" i="5"/>
  <c r="P45" i="5"/>
  <c r="L250" i="5"/>
  <c r="P132" i="5"/>
  <c r="L132" i="5"/>
  <c r="L282" i="5"/>
  <c r="P166" i="5"/>
  <c r="L166" i="5"/>
  <c r="P59" i="5"/>
  <c r="P135" i="5"/>
  <c r="N80" i="15"/>
  <c r="R80" i="15"/>
  <c r="N116" i="15"/>
  <c r="R116" i="15"/>
  <c r="R114" i="15"/>
  <c r="N114" i="15"/>
  <c r="N89" i="15"/>
  <c r="R89" i="15"/>
  <c r="N135" i="15"/>
  <c r="R135" i="15"/>
  <c r="N125" i="15"/>
  <c r="R125" i="15"/>
  <c r="N72" i="15"/>
  <c r="R72" i="15"/>
  <c r="N137" i="15"/>
  <c r="R137" i="15"/>
  <c r="N105" i="15"/>
  <c r="R105" i="15"/>
  <c r="R141" i="15"/>
  <c r="N141" i="15"/>
  <c r="N18" i="11"/>
  <c r="N18" i="8"/>
  <c r="N18" i="15"/>
  <c r="N18" i="3"/>
  <c r="L342" i="5" l="1"/>
  <c r="P200" i="5"/>
  <c r="P97" i="5"/>
  <c r="L56" i="5"/>
  <c r="L322" i="5"/>
  <c r="P72" i="5"/>
  <c r="L249" i="5"/>
  <c r="L123" i="5"/>
  <c r="L145" i="5"/>
  <c r="L256" i="5"/>
  <c r="P194" i="5"/>
  <c r="P254" i="5"/>
  <c r="P159" i="5"/>
  <c r="P319" i="5"/>
  <c r="P330" i="5"/>
  <c r="P147" i="5"/>
  <c r="P195" i="5"/>
  <c r="P115" i="5"/>
  <c r="L51" i="5"/>
  <c r="L225" i="5"/>
  <c r="P328" i="5"/>
  <c r="P58" i="5"/>
  <c r="P160" i="5"/>
  <c r="P78" i="5"/>
  <c r="P144" i="5"/>
  <c r="L193" i="5"/>
  <c r="L263" i="5"/>
  <c r="P73" i="5"/>
  <c r="P124" i="5"/>
  <c r="L38" i="5"/>
  <c r="P149" i="5"/>
  <c r="L185" i="5"/>
  <c r="P107" i="5"/>
  <c r="L39" i="5"/>
  <c r="P41" i="5"/>
  <c r="P299" i="5"/>
  <c r="L61" i="5"/>
  <c r="L341" i="5"/>
  <c r="P272" i="5"/>
  <c r="L238" i="5"/>
  <c r="L305" i="5"/>
  <c r="L314" i="5"/>
  <c r="P313" i="5"/>
  <c r="P106" i="5"/>
  <c r="L121" i="5"/>
  <c r="P111" i="5"/>
  <c r="P176" i="5"/>
  <c r="L207" i="5"/>
  <c r="L308" i="5"/>
  <c r="P42" i="5"/>
  <c r="P333" i="5"/>
  <c r="P64" i="5"/>
  <c r="L288" i="5"/>
  <c r="L102" i="5"/>
  <c r="P172" i="5"/>
  <c r="P231" i="5"/>
  <c r="P275" i="5"/>
  <c r="P131" i="5"/>
  <c r="P336" i="5"/>
  <c r="L68" i="5"/>
  <c r="L294" i="5"/>
  <c r="P162" i="5"/>
  <c r="P37" i="5"/>
  <c r="P266" i="5"/>
  <c r="L113" i="5"/>
  <c r="P87" i="5"/>
  <c r="P30" i="5"/>
  <c r="P62" i="5"/>
  <c r="P100" i="5"/>
  <c r="L224" i="5"/>
  <c r="P316" i="5"/>
  <c r="L216" i="5"/>
  <c r="L133" i="5"/>
  <c r="P85" i="5"/>
  <c r="L325" i="5"/>
  <c r="L117" i="5"/>
  <c r="P219" i="5"/>
  <c r="P141" i="5"/>
  <c r="L297" i="5"/>
  <c r="L81" i="5"/>
  <c r="P171" i="5"/>
  <c r="L88" i="5"/>
  <c r="P295" i="5"/>
  <c r="P337" i="5"/>
  <c r="P82" i="5"/>
  <c r="L47" i="5"/>
  <c r="L174" i="5"/>
  <c r="P243" i="5"/>
  <c r="P154" i="5"/>
  <c r="E7" i="3"/>
  <c r="F4" i="3" s="1"/>
  <c r="H4" i="3" s="1"/>
  <c r="P179" i="5"/>
  <c r="P134" i="5"/>
  <c r="L43" i="5"/>
  <c r="L226" i="5"/>
  <c r="P233" i="5"/>
  <c r="P77" i="5"/>
  <c r="P217" i="5"/>
  <c r="P52" i="5"/>
  <c r="L340" i="5"/>
  <c r="P46" i="5"/>
  <c r="P143" i="5"/>
  <c r="P54" i="5"/>
  <c r="P278" i="5"/>
  <c r="P93" i="5"/>
  <c r="P320" i="5"/>
  <c r="L302" i="5"/>
  <c r="P167" i="5"/>
  <c r="L86" i="5"/>
  <c r="L84" i="5"/>
  <c r="P128" i="5"/>
  <c r="P109" i="5"/>
  <c r="P55" i="5"/>
  <c r="P244" i="5"/>
  <c r="L142" i="5"/>
  <c r="P122" i="5"/>
  <c r="E7" i="11"/>
  <c r="F6" i="11" s="1"/>
  <c r="H6" i="11" s="1"/>
  <c r="F9" i="11" s="1"/>
  <c r="F10" i="11" s="1"/>
  <c r="E7" i="8"/>
  <c r="F4" i="8" s="1"/>
  <c r="H4" i="8" s="1"/>
  <c r="E7" i="15"/>
  <c r="L18" i="5"/>
  <c r="F5" i="3" l="1"/>
  <c r="H5" i="3" s="1"/>
  <c r="F6" i="3"/>
  <c r="H6" i="3" s="1"/>
  <c r="F9" i="3" s="1"/>
  <c r="F10" i="3" s="1"/>
  <c r="E7" i="5"/>
  <c r="F4" i="5" s="1"/>
  <c r="H4" i="5" s="1"/>
  <c r="F5" i="11"/>
  <c r="H5" i="11" s="1"/>
  <c r="F4" i="11"/>
  <c r="H4" i="11" s="1"/>
  <c r="F6" i="8"/>
  <c r="H6" i="8" s="1"/>
  <c r="F9" i="8" s="1"/>
  <c r="F5" i="8"/>
  <c r="H5" i="8" s="1"/>
  <c r="F4" i="15"/>
  <c r="H4" i="15" s="1"/>
  <c r="F6" i="15"/>
  <c r="H6" i="15" s="1"/>
  <c r="F9" i="15" s="1"/>
  <c r="F10" i="15" s="1"/>
  <c r="F5" i="15"/>
  <c r="H5" i="15" s="1"/>
  <c r="F8" i="5"/>
  <c r="F8" i="15"/>
  <c r="F8" i="11"/>
  <c r="F8" i="3"/>
  <c r="F8" i="8"/>
  <c r="F5" i="5" l="1"/>
  <c r="H5" i="5" s="1"/>
  <c r="F6" i="5"/>
  <c r="H6" i="5" s="1"/>
  <c r="F9" i="5" s="1"/>
  <c r="G9" i="11"/>
  <c r="G9" i="15"/>
  <c r="G9" i="3"/>
  <c r="G9" i="5"/>
  <c r="G9" i="8"/>
</calcChain>
</file>

<file path=xl/sharedStrings.xml><?xml version="1.0" encoding="utf-8"?>
<sst xmlns="http://schemas.openxmlformats.org/spreadsheetml/2006/main" count="5834" uniqueCount="994">
  <si>
    <t>Y Sex / GSC 00244-01097</t>
  </si>
  <si>
    <t>System Type:</t>
  </si>
  <si>
    <t>EW/KW</t>
  </si>
  <si>
    <t>Elements of Yang et al 2003, no cycle adjustments</t>
  </si>
  <si>
    <t>GCVS 4 Eph.</t>
  </si>
  <si>
    <t>--- Working ----</t>
  </si>
  <si>
    <t>Epoch =</t>
  </si>
  <si>
    <t>Yang et al 2003NewA, 8, 465</t>
  </si>
  <si>
    <t>Period =</t>
  </si>
  <si>
    <t>Start of linear fit (row #)</t>
  </si>
  <si>
    <t>Linear</t>
  </si>
  <si>
    <t>Quadratic</t>
  </si>
  <si>
    <t>Preferred</t>
  </si>
  <si>
    <t>LS Intercept =</t>
  </si>
  <si>
    <t>start row</t>
  </si>
  <si>
    <t>LS Slope =</t>
  </si>
  <si>
    <t>IBVS etc</t>
  </si>
  <si>
    <t>LS Quadr term =</t>
  </si>
  <si>
    <t>na</t>
  </si>
  <si>
    <t>OEJV</t>
  </si>
  <si>
    <t>Sum diff² =</t>
  </si>
  <si>
    <t>BAV etc</t>
  </si>
  <si>
    <t>New epoch =</t>
  </si>
  <si>
    <t>pg</t>
  </si>
  <si>
    <t>New Period =</t>
  </si>
  <si>
    <t># of data points:</t>
  </si>
  <si>
    <t>New Ephemeris =</t>
  </si>
  <si>
    <t>Or &gt;&gt;&gt;&gt;&gt;&gt;</t>
  </si>
  <si>
    <t>Quad</t>
  </si>
  <si>
    <t>Source</t>
  </si>
  <si>
    <t>Typ</t>
  </si>
  <si>
    <t>ToM</t>
  </si>
  <si>
    <t>error</t>
  </si>
  <si>
    <t>n'</t>
  </si>
  <si>
    <t>n</t>
  </si>
  <si>
    <t>O-C</t>
  </si>
  <si>
    <t>vis</t>
  </si>
  <si>
    <t>PE</t>
  </si>
  <si>
    <t>CCD</t>
  </si>
  <si>
    <t>s5</t>
  </si>
  <si>
    <t>s6</t>
  </si>
  <si>
    <t>Misc</t>
  </si>
  <si>
    <t>Lin Fit</t>
  </si>
  <si>
    <t>Q. Fit</t>
  </si>
  <si>
    <t>Date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</si>
  <si>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</si>
  <si>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</si>
  <si>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r>
      <t>Wt*diff</t>
    </r>
    <r>
      <rPr>
        <b/>
        <vertAlign val="superscript"/>
        <sz val="10"/>
        <rFont val="Arial"/>
        <family val="2"/>
      </rPr>
      <t>2</t>
    </r>
  </si>
  <si>
    <t>Residuals</t>
  </si>
  <si>
    <t>S.Gaposchkin HA 113.77</t>
  </si>
  <si>
    <t>A.Prikhodko PZ 6.136</t>
  </si>
  <si>
    <t>K</t>
  </si>
  <si>
    <t>Peter H</t>
  </si>
  <si>
    <t>B</t>
  </si>
  <si>
    <t>R. Hill</t>
  </si>
  <si>
    <t>A</t>
  </si>
  <si>
    <t>Locher K</t>
  </si>
  <si>
    <t>Paschke A</t>
  </si>
  <si>
    <t>G. Samolyk</t>
  </si>
  <si>
    <t>Diethelm R</t>
  </si>
  <si>
    <t>Kohl M</t>
  </si>
  <si>
    <t>W.Zessewitsch AC 31.7</t>
  </si>
  <si>
    <t>Tanabe &amp; Nakamura ATOK 5.15</t>
  </si>
  <si>
    <t>Hurahuta et al. ATOK 5.3</t>
  </si>
  <si>
    <t> AA 12.181 </t>
  </si>
  <si>
    <t>I</t>
  </si>
  <si>
    <t>R.H.Koch AJ 66.35</t>
  </si>
  <si>
    <t>G.Hill PDAO 15.316</t>
  </si>
  <si>
    <t>BBSAG Bull...18</t>
  </si>
  <si>
    <t>Germann R</t>
  </si>
  <si>
    <t>GCVS 4</t>
  </si>
  <si>
    <t>G. Wedemayer</t>
  </si>
  <si>
    <t>D.Lichtenknecker BAVM 29</t>
  </si>
  <si>
    <t>BAV-M 36</t>
  </si>
  <si>
    <t>T.J.Herczeg PASP 105.911</t>
  </si>
  <si>
    <t>A.Feldt PASP 105.911</t>
  </si>
  <si>
    <t>IBVS 2202</t>
  </si>
  <si>
    <t>II</t>
  </si>
  <si>
    <t>BAV-M 34</t>
  </si>
  <si>
    <t>BAV-M 68</t>
  </si>
  <si>
    <t>BAV-M 38</t>
  </si>
  <si>
    <t>BBSAG Bull.71</t>
  </si>
  <si>
    <t>BAV-M 39</t>
  </si>
  <si>
    <t>BAV-M 50</t>
  </si>
  <si>
    <t>BAV-M 46</t>
  </si>
  <si>
    <t>BAV-M 52</t>
  </si>
  <si>
    <t>BAVM 52 </t>
  </si>
  <si>
    <t>Wolf 2000A&amp;ASS.147..243</t>
  </si>
  <si>
    <t>BAV-M 59</t>
  </si>
  <si>
    <t>BAVM 59 </t>
  </si>
  <si>
    <t>BAV-M 60</t>
  </si>
  <si>
    <t>BAV-M 62</t>
  </si>
  <si>
    <t>BBSAG Bull.108</t>
  </si>
  <si>
    <t>JAVSO..40....1</t>
  </si>
  <si>
    <t>IBVS 4562</t>
  </si>
  <si>
    <t>IBVS 4606</t>
  </si>
  <si>
    <t>P. Atwood</t>
  </si>
  <si>
    <t>IBVS 4712</t>
  </si>
  <si>
    <t>VSB 47 </t>
  </si>
  <si>
    <t>ROTSE</t>
  </si>
  <si>
    <t>I?</t>
  </si>
  <si>
    <t>IBVS 5296</t>
  </si>
  <si>
    <t>VSB 38 </t>
  </si>
  <si>
    <t>VSB 39 </t>
  </si>
  <si>
    <t>IBVS 5583</t>
  </si>
  <si>
    <t>R.Diethelm BBS 125</t>
  </si>
  <si>
    <t>VSB 40 </t>
  </si>
  <si>
    <t>IBVS 5594</t>
  </si>
  <si>
    <t>Yang 2003</t>
  </si>
  <si>
    <t>IBVS 5809 </t>
  </si>
  <si>
    <t>VSB 42 </t>
  </si>
  <si>
    <t>VSB 43 </t>
  </si>
  <si>
    <t>He and Qian 2007PASJ...59.1115</t>
  </si>
  <si>
    <t>IBVS 5592</t>
  </si>
  <si>
    <t>IBVS 5643</t>
  </si>
  <si>
    <t>OEJV 0074</t>
  </si>
  <si>
    <t>IBVS 5843</t>
  </si>
  <si>
    <t>VSB 44 </t>
  </si>
  <si>
    <t>IBVS 5657</t>
  </si>
  <si>
    <t>IBVS 5690</t>
  </si>
  <si>
    <t>IBVS 5802</t>
  </si>
  <si>
    <t>VSB 45 </t>
  </si>
  <si>
    <t>VSB 46 </t>
  </si>
  <si>
    <t>IBVS 5898</t>
  </si>
  <si>
    <t>VSB 48 </t>
  </si>
  <si>
    <t>IBVS 5959</t>
  </si>
  <si>
    <t>.0002</t>
  </si>
  <si>
    <t>IBVS 5894</t>
  </si>
  <si>
    <t>VSB 50 </t>
  </si>
  <si>
    <t>OEJV 0137 </t>
  </si>
  <si>
    <t>OEJV 0137</t>
  </si>
  <si>
    <t>IBVS 5980</t>
  </si>
  <si>
    <t>IBVS 5945</t>
  </si>
  <si>
    <t>IBVS 5992</t>
  </si>
  <si>
    <t>VSB 53 </t>
  </si>
  <si>
    <t>IBVS 6044</t>
  </si>
  <si>
    <t>IBVS 6029</t>
  </si>
  <si>
    <t>VSB 55 </t>
  </si>
  <si>
    <t>IBVS 6084</t>
  </si>
  <si>
    <t>Analysis of Herczeg, 1993PASP..105..911</t>
  </si>
  <si>
    <t>Herczeg, 1993PASP..105..911</t>
  </si>
  <si>
    <t>Rocznik Astron.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</si>
  <si>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</si>
  <si>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</si>
  <si>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</si>
  <si>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</si>
  <si>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ZA</t>
  </si>
  <si>
    <t>X</t>
  </si>
  <si>
    <t>Q.Fit</t>
  </si>
  <si>
    <t xml:space="preserve">ZB = </t>
  </si>
  <si>
    <t>X1.X4-X2.X3</t>
  </si>
  <si>
    <t>ZB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</si>
  <si>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</si>
  <si>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</si>
  <si>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</si>
  <si>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</si>
  <si>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</si>
  <si>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</si>
  <si>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</si>
  <si>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</si>
  <si>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ZC</t>
  </si>
  <si>
    <t>C</t>
  </si>
  <si>
    <t>By:</t>
  </si>
  <si>
    <t>Bob Nelson</t>
  </si>
  <si>
    <t xml:space="preserve">A = </t>
  </si>
  <si>
    <t xml:space="preserve">ZD = </t>
  </si>
  <si>
    <t>N.X4-X2.X2</t>
  </si>
  <si>
    <t>ZD</t>
  </si>
  <si>
    <t>D</t>
  </si>
  <si>
    <t>Date:</t>
  </si>
  <si>
    <t xml:space="preserve">B = </t>
  </si>
  <si>
    <t xml:space="preserve">ZE = </t>
  </si>
  <si>
    <t>N.X3-X1.X2</t>
  </si>
  <si>
    <t>ZE</t>
  </si>
  <si>
    <t>E</t>
  </si>
  <si>
    <t xml:space="preserve">C = </t>
  </si>
  <si>
    <t xml:space="preserve">ZF = </t>
  </si>
  <si>
    <t>N.X2-X1.X1</t>
  </si>
  <si>
    <t>ZF</t>
  </si>
  <si>
    <t>F</t>
  </si>
  <si>
    <t xml:space="preserve">δy = </t>
  </si>
  <si>
    <t>MM =</t>
  </si>
  <si>
    <t>many terms</t>
  </si>
  <si>
    <t>G</t>
  </si>
  <si>
    <t>Start Row</t>
  </si>
  <si>
    <t xml:space="preserve">Correlation = </t>
  </si>
  <si>
    <t>H</t>
  </si>
  <si>
    <t>End Row</t>
  </si>
  <si>
    <t>dP/dt</t>
  </si>
  <si>
    <t>days/year</t>
  </si>
  <si>
    <t>J</t>
  </si>
  <si>
    <t>L</t>
  </si>
  <si>
    <t>M</t>
  </si>
  <si>
    <t>N</t>
  </si>
  <si>
    <t xml:space="preserve">N = </t>
  </si>
  <si>
    <t>O</t>
  </si>
  <si>
    <t>P</t>
  </si>
  <si>
    <t>SCALE FACTORS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</si>
  <si>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</si>
  <si>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</si>
  <si>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</si>
  <si>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</si>
  <si>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</si>
  <si>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</si>
  <si>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</si>
  <si>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</si>
  <si>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</si>
  <si>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</si>
  <si>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</si>
  <si>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Y</t>
  </si>
  <si>
    <t>w</t>
  </si>
  <si>
    <t>w*X</t>
  </si>
  <si>
    <t>w*Y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</si>
  <si>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</si>
  <si>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</si>
  <si>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</si>
  <si>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t>w*YX</t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</si>
  <si>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</si>
  <si>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</si>
  <si>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</si>
  <si>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</si>
  <si>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</si>
  <si>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</si>
  <si>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</si>
  <si>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</si>
  <si>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</si>
  <si>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</si>
  <si>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</si>
  <si>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>Q.fit</t>
  </si>
  <si>
    <t>Analysis of Qian &amp; Liu 2000A&amp;A...355..171</t>
  </si>
  <si>
    <t>Qian &amp; Liu 2000</t>
  </si>
  <si>
    <t>Sum &gt;&gt;&gt;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</si>
  <si>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</si>
  <si>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</si>
  <si>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</si>
  <si>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</si>
  <si>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</si>
  <si>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Sine + Quad fit</t>
  </si>
  <si>
    <t>Multiplier</t>
  </si>
  <si>
    <t>Power of 10</t>
  </si>
  <si>
    <t>Q.+Sine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</si>
  <si>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</si>
  <si>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</si>
  <si>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</si>
  <si>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</si>
  <si>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</si>
  <si>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</si>
  <si>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</si>
  <si>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</si>
  <si>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</si>
  <si>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</si>
  <si>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</si>
  <si>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</si>
  <si>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</si>
  <si>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</si>
  <si>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</si>
  <si>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</si>
  <si>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Analysis of Wolf et al 2000</t>
  </si>
  <si>
    <t>Cnst</t>
  </si>
  <si>
    <t>Slope</t>
  </si>
  <si>
    <t>Later data refute their fit.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</si>
  <si>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</si>
  <si>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</si>
  <si>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</si>
  <si>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W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(arg per) =</t>
    </r>
  </si>
  <si>
    <t>radians</t>
  </si>
  <si>
    <t xml:space="preserve">To = </t>
  </si>
  <si>
    <t>HJD</t>
  </si>
  <si>
    <t>1-e^2</t>
  </si>
  <si>
    <t>e sin nu_o</t>
  </si>
  <si>
    <t>a12 sin I =</t>
  </si>
  <si>
    <t>km</t>
  </si>
  <si>
    <t>dP/dt =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</si>
  <si>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</si>
  <si>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</si>
  <si>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t>NOT OPTIMIZED</t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</si>
  <si>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</si>
  <si>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</si>
  <si>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S5</t>
  </si>
  <si>
    <t>S6</t>
  </si>
  <si>
    <t>S7</t>
  </si>
  <si>
    <t>Sin fit</t>
  </si>
  <si>
    <t>S Resid</t>
  </si>
  <si>
    <t>Q+S resid</t>
  </si>
  <si>
    <t>Sin2 fit</t>
  </si>
  <si>
    <t>BAD</t>
  </si>
  <si>
    <t xml:space="preserve"> e sin nu</t>
  </si>
  <si>
    <t>Q+sin Fit</t>
  </si>
  <si>
    <t>Q. fit</t>
  </si>
  <si>
    <t>Analysis of Yang et al 2003NewA, 8, 465</t>
  </si>
  <si>
    <t xml:space="preserve">P3 = </t>
  </si>
  <si>
    <t>cycles</t>
  </si>
  <si>
    <t>My time zone &gt;&gt;&gt;&gt;&gt;</t>
  </si>
  <si>
    <t>(PST=8, PDT=MDT=7, MDT=CST=6, etc.)</t>
  </si>
  <si>
    <t>years</t>
  </si>
  <si>
    <t>A =</t>
  </si>
  <si>
    <t>B =</t>
  </si>
  <si>
    <t>C =</t>
  </si>
  <si>
    <t>Ampl =</t>
  </si>
  <si>
    <t>Add cycle</t>
  </si>
  <si>
    <t>Ang.freq</t>
  </si>
  <si>
    <t>deg/cycle</t>
  </si>
  <si>
    <t>JD today</t>
  </si>
  <si>
    <t>Ph.cnst</t>
  </si>
  <si>
    <t>Old Cycle</t>
  </si>
  <si>
    <t>Linear Ephemeris =</t>
  </si>
  <si>
    <t>New Cycle</t>
  </si>
  <si>
    <t>Quad. Ephemeris =</t>
  </si>
  <si>
    <t>Next ToM</t>
  </si>
  <si>
    <t>s4</t>
  </si>
  <si>
    <t>s7</t>
  </si>
  <si>
    <t>Q+Sin fit</t>
  </si>
  <si>
    <t>Data-sine</t>
  </si>
  <si>
    <t>Quad fit</t>
  </si>
  <si>
    <t>data-quad</t>
  </si>
  <si>
    <t>Prikhodko, A. and Lich, D., 1945?, PZ 6.136</t>
  </si>
  <si>
    <t>Koch 1961</t>
  </si>
  <si>
    <t>BAV</t>
  </si>
  <si>
    <t>A.Prikhodko (mean)</t>
  </si>
  <si>
    <t>Dbl sin fit</t>
  </si>
  <si>
    <t>Analysis of He and Qian 2007PASJ...59.1115</t>
  </si>
  <si>
    <t>Cnst 1</t>
  </si>
  <si>
    <t>Lst squares</t>
  </si>
  <si>
    <t>He &amp; Qian</t>
  </si>
  <si>
    <t>Ampl1</t>
  </si>
  <si>
    <t>Ang.freq1</t>
  </si>
  <si>
    <t>Ph.cnst1</t>
  </si>
  <si>
    <t>Cnst 2</t>
  </si>
  <si>
    <t>Ampl 2</t>
  </si>
  <si>
    <t>Ang.freq2</t>
  </si>
  <si>
    <t>Ph.cnst2</t>
  </si>
  <si>
    <t>pe</t>
  </si>
  <si>
    <t>new</t>
  </si>
  <si>
    <t>residuals</t>
  </si>
  <si>
    <t>Gaposchkin (1953)</t>
  </si>
  <si>
    <t>pg mean</t>
  </si>
  <si>
    <t>Gaposchkin, S. 1953, Ann. Harv. Coll. Obs., 113, 67</t>
  </si>
  <si>
    <t>Prikhodko (1947)</t>
  </si>
  <si>
    <t>Prikhodko, A. 1947, Perem. Zv¨ ezdy, 6, 136</t>
  </si>
  <si>
    <t>Tanabe and Nakamura (1957)</t>
  </si>
  <si>
    <t>Tanabe, H., &amp; Nakamura, T. 1957, Ann. Tokyo Astron. Obs., 2nd Ser., 5, 15</t>
  </si>
  <si>
    <t>Szafraniec (1962)</t>
  </si>
  <si>
    <t>Szafraniec, R. 1962, Acta Astron., 12, 181</t>
  </si>
  <si>
    <t>Hill (1979)</t>
  </si>
  <si>
    <t>Hill, G. 1979, Publ. Dom. Astrophys. Obs., 15, 297</t>
  </si>
  <si>
    <t>Herczeg (1993)</t>
  </si>
  <si>
    <t>Herczeg, T. J. 1993, PASP, 105, 911</t>
  </si>
  <si>
    <t>Yang and Liu (1982)</t>
  </si>
  <si>
    <t>Yang, Y., &amp; Liu, Q. 2003, New Astron., 8, 465</t>
  </si>
  <si>
    <t>Agerer (1987)</t>
  </si>
  <si>
    <t>Agerer, F. 1987, BAV Mitt., No. 46, 2</t>
  </si>
  <si>
    <t>Agerer (1988)</t>
  </si>
  <si>
    <t>Agerer, F. 1988, BAV Mitt., No. 50, 4</t>
  </si>
  <si>
    <t>Agerer (1989)</t>
  </si>
  <si>
    <t>Agerer, F. 1989, BAV Mitt., No. 52, 6</t>
  </si>
  <si>
    <t>Agerer (1991)</t>
  </si>
  <si>
    <t>Agerer, F. 1991, BAV Mitt., No. 59, 7</t>
  </si>
  <si>
    <t>Agerer (1992)</t>
  </si>
  <si>
    <t>Agerer, F. 1992, BAV Mitt., No. 60, 8</t>
  </si>
  <si>
    <t>Agerer (1993)</t>
  </si>
  <si>
    <t>Agerer, F. 1993, BAV Mitt., No. 62, 6</t>
  </si>
  <si>
    <t>Agerer and Huebscher (1998a)</t>
  </si>
  <si>
    <t>Agerer, F., &amp; Huebscher, J. 1998a, IBVS, 4562</t>
  </si>
  <si>
    <t>Agerer and Huebscher (1998b)</t>
  </si>
  <si>
    <t>Agerer, F., &amp; Huebscher, J. 1998b, IBVS, 4606</t>
  </si>
  <si>
    <t>Agerer, Dahm, and Hubscher (1999)</t>
  </si>
  <si>
    <t>Agerer, F., Dahm, M., &amp; H¨ ubscher, J. 1999, IBVS, 4712</t>
  </si>
  <si>
    <t>Agerer and Hubscher (2002)</t>
  </si>
  <si>
    <t>Agerer, F., &amp; H¨ ubscher, J. 2002, IBVS, 5296</t>
  </si>
  <si>
    <t>Zejda (2004)</t>
  </si>
  <si>
    <t>Zejda, M. 2004, IBVS, 5583</t>
  </si>
  <si>
    <t>Sarounova and Wolf (2005)</t>
  </si>
  <si>
    <t>ˇ Sarounov´ a, L., &amp; Wolf, M. 2005, IBVS, 5594</t>
  </si>
  <si>
    <t>Yang and Liu (2003)</t>
  </si>
  <si>
    <t>He and Qian (2007)</t>
  </si>
  <si>
    <t>He, J.-J. and Qian, S.-B.,  2007, PASJ, 59, 1115</t>
  </si>
  <si>
    <t>Krajci (2005)</t>
  </si>
  <si>
    <t>Krajci, T. 2005, IBVS, 5592</t>
  </si>
  <si>
    <t>Hubscher (2005)</t>
  </si>
  <si>
    <t>Hubscher, J. 2005, IBVS, 5643</t>
  </si>
  <si>
    <t>Hubscher, Paschke, and Walter (2005)</t>
  </si>
  <si>
    <t>Hubscher, J., Paschke, A., &amp; Walter, F. 2005, IBVS, 5657</t>
  </si>
  <si>
    <t>Krajci (2006)</t>
  </si>
  <si>
    <t>Krajci, T. 2006, IBVS, 5690</t>
  </si>
  <si>
    <t>Solution A</t>
  </si>
  <si>
    <t>cycle</t>
  </si>
  <si>
    <t>Paper 3</t>
  </si>
  <si>
    <t>Sol'n A</t>
  </si>
  <si>
    <t>2015-10-28</t>
  </si>
  <si>
    <t>Soln A</t>
  </si>
  <si>
    <t>2015-10-28b</t>
  </si>
  <si>
    <t>Soln B</t>
  </si>
  <si>
    <t>2019-07-08</t>
  </si>
  <si>
    <t>My fit, using the latest data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</si>
  <si>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</si>
  <si>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degrees</t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</si>
  <si>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</si>
  <si>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AU</t>
  </si>
  <si>
    <t>^^^</t>
  </si>
  <si>
    <t>These are similar</t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</si>
  <si>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) = </t>
    </r>
  </si>
  <si>
    <t>Lin. Ephemeris =</t>
  </si>
  <si>
    <t>Range &gt;&gt;&gt;&gt;&gt;</t>
  </si>
  <si>
    <t>days =</t>
  </si>
  <si>
    <t>BAD?</t>
  </si>
  <si>
    <t>res-pg</t>
  </si>
  <si>
    <t>res-vis</t>
  </si>
  <si>
    <t>res-PE</t>
  </si>
  <si>
    <t>res-CCD</t>
  </si>
  <si>
    <t>Q+S fit</t>
  </si>
  <si>
    <r>
      <t>wt.diff</t>
    </r>
    <r>
      <rPr>
        <b/>
        <vertAlign val="superscript"/>
        <sz val="10"/>
        <rFont val="Arial"/>
        <family val="2"/>
      </rPr>
      <t>2</t>
    </r>
  </si>
  <si>
    <t>IBVS 6149</t>
  </si>
  <si>
    <t>VSB-059</t>
  </si>
  <si>
    <t>Ic</t>
  </si>
  <si>
    <t>JAVSO..43...77</t>
  </si>
  <si>
    <t>IBVS 6157</t>
  </si>
  <si>
    <t>OEJV 0179</t>
  </si>
  <si>
    <t>VSB 060</t>
  </si>
  <si>
    <t>pc Calvin College</t>
  </si>
  <si>
    <t>pc Kevin Alton</t>
  </si>
  <si>
    <t>VSB-063</t>
  </si>
  <si>
    <t>IBVS 6196</t>
  </si>
  <si>
    <t>VSB-064</t>
  </si>
  <si>
    <t>IBVS 6244</t>
  </si>
  <si>
    <t>JAVSO..45..215</t>
  </si>
  <si>
    <t>OEJV 0181</t>
  </si>
  <si>
    <t>RHN 2020</t>
  </si>
  <si>
    <t>JAVSO..46..184</t>
  </si>
  <si>
    <t>JAVSO..47..263</t>
  </si>
  <si>
    <t>VSB 069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</si>
  <si>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</si>
  <si>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</si>
  <si>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</si>
  <si>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</si>
  <si>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r>
      <t>a</t>
    </r>
    <r>
      <rPr>
        <vertAlign val="subscript"/>
        <sz val="10"/>
        <rFont val="Arial"/>
        <family val="2"/>
      </rPr>
      <t>12</t>
    </r>
    <r>
      <rPr>
        <sz val="10"/>
        <rFont val="Arial"/>
        <family val="2"/>
      </rPr>
      <t xml:space="preserve"> sin i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</si>
  <si>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</si>
  <si>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My best</t>
  </si>
  <si>
    <t>rms dev'n</t>
  </si>
  <si>
    <t>error &gt;&gt;&gt;&gt;&gt;&gt;&gt;&gt;&gt;</t>
  </si>
  <si>
    <t>% error &gt;&gt;&gt;&gt;</t>
  </si>
  <si>
    <t>cell</t>
  </si>
  <si>
    <t>end row</t>
  </si>
  <si>
    <t>This analysis fails because Solver reverts to another solution</t>
  </si>
  <si>
    <t>Count &gt;&gt;</t>
  </si>
  <si>
    <t>f (m3) =</t>
  </si>
  <si>
    <r>
      <t>Σ diff</t>
    </r>
    <r>
      <rPr>
        <vertAlign val="superscript"/>
        <sz val="10"/>
        <rFont val="Arial"/>
        <family val="2"/>
      </rPr>
      <t>2</t>
    </r>
  </si>
  <si>
    <t># points</t>
  </si>
  <si>
    <t>GO TO ROW &gt;&gt;&gt;&gt;&gt;&gt;</t>
  </si>
  <si>
    <t>IN / OUT</t>
  </si>
  <si>
    <t>Solution B</t>
  </si>
  <si>
    <t>Sol'n B</t>
  </si>
  <si>
    <t>2015-10-29c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</si>
  <si>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</si>
  <si>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a13 sin i</t>
  </si>
  <si>
    <t xml:space="preserve">dP/dt = </t>
  </si>
  <si>
    <t>Minima from the Lichtenknecker Database of the BAV</t>
  </si>
  <si>
    <t>http://www.bav-astro.de/LkDB/index.php?lang=en&amp;sprache_dial=en</t>
  </si>
  <si>
    <t>2428122.700 </t>
  </si>
  <si>
    <t> 16.11.1935 04:48 </t>
  </si>
  <si>
    <t> 0.863 </t>
  </si>
  <si>
    <t>F </t>
  </si>
  <si>
    <t> S.Gaposchkin </t>
  </si>
  <si>
    <t> HA 113.77 </t>
  </si>
  <si>
    <t>2431150.455 </t>
  </si>
  <si>
    <t> 29.02.1944 22:55 </t>
  </si>
  <si>
    <t> 0.646 </t>
  </si>
  <si>
    <t>P </t>
  </si>
  <si>
    <t> A.Prikhodko </t>
  </si>
  <si>
    <t> PZ 6.136 </t>
  </si>
  <si>
    <t>2431156.310 </t>
  </si>
  <si>
    <t> 06.03.1944 19:26 </t>
  </si>
  <si>
    <t> 0.623 </t>
  </si>
  <si>
    <t>2431157.120 </t>
  </si>
  <si>
    <t> 07.03.1944 14:52 </t>
  </si>
  <si>
    <t> 0.594 </t>
  </si>
  <si>
    <t>2431157.320 </t>
  </si>
  <si>
    <t> 07.03.1944 19:40 </t>
  </si>
  <si>
    <t> 0.584 </t>
  </si>
  <si>
    <t>2431162.387 </t>
  </si>
  <si>
    <t> 12.03.1944 21:17 </t>
  </si>
  <si>
    <t> 0.613 </t>
  </si>
  <si>
    <t>2431163.215 </t>
  </si>
  <si>
    <t> 13.03.1944 17:09 </t>
  </si>
  <si>
    <t> 0.601 </t>
  </si>
  <si>
    <t>2431170.160 </t>
  </si>
  <si>
    <t> 20.03.1944 15:50 </t>
  </si>
  <si>
    <t> 0.619 </t>
  </si>
  <si>
    <t>2431170.365 </t>
  </si>
  <si>
    <t> 20.03.1944 20:45 </t>
  </si>
  <si>
    <t> 0.614 </t>
  </si>
  <si>
    <t>2431176.260 </t>
  </si>
  <si>
    <t> 26.03.1944 18:14 </t>
  </si>
  <si>
    <t> 0.632 </t>
  </si>
  <si>
    <t>2431178.135 </t>
  </si>
  <si>
    <t> 28.03.1944 15:14 </t>
  </si>
  <si>
    <t> 0.618 </t>
  </si>
  <si>
    <t>2431178.335 </t>
  </si>
  <si>
    <t> 28.03.1944 20:02 </t>
  </si>
  <si>
    <t> 0.608 </t>
  </si>
  <si>
    <t>2431179.170 </t>
  </si>
  <si>
    <t> 29.03.1944 16:04 </t>
  </si>
  <si>
    <t> 0.603 </t>
  </si>
  <si>
    <t>2431197.240 </t>
  </si>
  <si>
    <t> 16.04.1944 17:45 </t>
  </si>
  <si>
    <t> 0.621 </t>
  </si>
  <si>
    <t>2431206.265 </t>
  </si>
  <si>
    <t> 25.04.1944 18:21 </t>
  </si>
  <si>
    <t> 0.620 </t>
  </si>
  <si>
    <t>2431215.307 </t>
  </si>
  <si>
    <t> 04.05.1944 19:22 </t>
  </si>
  <si>
    <t> 0.635 </t>
  </si>
  <si>
    <t>2431216.317 </t>
  </si>
  <si>
    <t> 05.05.1944 19:36 </t>
  </si>
  <si>
    <t> 0.596 </t>
  </si>
  <si>
    <t>2431219.272 </t>
  </si>
  <si>
    <t> 08.05.1944 18:31 </t>
  </si>
  <si>
    <t> 0.612 </t>
  </si>
  <si>
    <t>2434445.989 </t>
  </si>
  <si>
    <t> 09.03.1953 11:44 </t>
  </si>
  <si>
    <t> 0.361 </t>
  </si>
  <si>
    <t>E </t>
  </si>
  <si>
    <t>?</t>
  </si>
  <si>
    <t> Tanabe &amp; Nakamura </t>
  </si>
  <si>
    <t> ATOK 5.15 </t>
  </si>
  <si>
    <t>2434770.089 </t>
  </si>
  <si>
    <t> 27.01.1954 14:08 </t>
  </si>
  <si>
    <t> 0.358 </t>
  </si>
  <si>
    <t>2434771.1330 </t>
  </si>
  <si>
    <t> 28.01.1954 15:11 </t>
  </si>
  <si>
    <t> 0.3523 </t>
  </si>
  <si>
    <t> Hurahuta et al. </t>
  </si>
  <si>
    <t> ATOK 5.3 </t>
  </si>
  <si>
    <t>2439521.960 </t>
  </si>
  <si>
    <t> 31.01.1967 11:02 </t>
  </si>
  <si>
    <t> 0.045 </t>
  </si>
  <si>
    <t> G.Hill </t>
  </si>
  <si>
    <t> PDAO 15.316 </t>
  </si>
  <si>
    <t>2439528.888 </t>
  </si>
  <si>
    <t> 07.02.1967 09:18 </t>
  </si>
  <si>
    <t> 0.046 </t>
  </si>
  <si>
    <t>2439529.938 </t>
  </si>
  <si>
    <t> 08.02.1967 10:30 </t>
  </si>
  <si>
    <t>2439539.804 </t>
  </si>
  <si>
    <t> 18.02.1967 07:17 </t>
  </si>
  <si>
    <t>2440321.439 </t>
  </si>
  <si>
    <t> 09.04.1969 22:32 </t>
  </si>
  <si>
    <t> -0.029 </t>
  </si>
  <si>
    <t>V </t>
  </si>
  <si>
    <t> R.Diethelm </t>
  </si>
  <si>
    <t> ORI 113 </t>
  </si>
  <si>
    <t>2440353.374 </t>
  </si>
  <si>
    <t> 11.05.1969 20:58 </t>
  </si>
  <si>
    <t> -0.000 </t>
  </si>
  <si>
    <t>2443222.441 </t>
  </si>
  <si>
    <t> 19.03.1977 22:35 </t>
  </si>
  <si>
    <t> -0.002 </t>
  </si>
  <si>
    <t> D.Lichtenknecker </t>
  </si>
  <si>
    <t>BAVM 29 </t>
  </si>
  <si>
    <t>2443606.372 </t>
  </si>
  <si>
    <t> 07.04.1978 20:55 </t>
  </si>
  <si>
    <t> 0.001 </t>
  </si>
  <si>
    <t>BAVM 36 </t>
  </si>
  <si>
    <t>2443965.6915 </t>
  </si>
  <si>
    <t> 02.04.1979 04:35 </t>
  </si>
  <si>
    <t> -0.0481 </t>
  </si>
  <si>
    <t> T.J.Herczeg </t>
  </si>
  <si>
    <t> PASP 105.911 </t>
  </si>
  <si>
    <t>2443973.6678 </t>
  </si>
  <si>
    <t> 10.04.1979 04:01 </t>
  </si>
  <si>
    <t> -0.0485 </t>
  </si>
  <si>
    <t> A.Feldt </t>
  </si>
  <si>
    <t>2445001.3624 </t>
  </si>
  <si>
    <t> 31.01.1982 20:41 </t>
  </si>
  <si>
    <t> -0.0801 </t>
  </si>
  <si>
    <t> Yang Yulan </t>
  </si>
  <si>
    <t>IBVS 2202 </t>
  </si>
  <si>
    <t>2445021.388 </t>
  </si>
  <si>
    <t> 20.02.1982 21:18 </t>
  </si>
  <si>
    <t> -0.206 </t>
  </si>
  <si>
    <t> W.Grimm </t>
  </si>
  <si>
    <t>BAVM 34 </t>
  </si>
  <si>
    <t>2445035.441 </t>
  </si>
  <si>
    <t> 06.03.1982 22:35 </t>
  </si>
  <si>
    <t> -0.007 </t>
  </si>
  <si>
    <t> W.Braune </t>
  </si>
  <si>
    <t>2445035.453 </t>
  </si>
  <si>
    <t> 06.03.1982 22:52 </t>
  </si>
  <si>
    <t> 0.005 </t>
  </si>
  <si>
    <t> J.Hübscher </t>
  </si>
  <si>
    <t>2445044.399 </t>
  </si>
  <si>
    <t> 15.03.1982 21:34 </t>
  </si>
  <si>
    <t> -0.075 </t>
  </si>
  <si>
    <t> P.Frank </t>
  </si>
  <si>
    <t>BAVM 68 </t>
  </si>
  <si>
    <t>2445715.534 </t>
  </si>
  <si>
    <t> 16.01.1984 00:48 </t>
  </si>
  <si>
    <t> -0.027 </t>
  </si>
  <si>
    <t> B.C.Kämper </t>
  </si>
  <si>
    <t>BAVM 38 </t>
  </si>
  <si>
    <t>2445809.366 </t>
  </si>
  <si>
    <t> 18.04.1984 20:47 </t>
  </si>
  <si>
    <t> -0.025 </t>
  </si>
  <si>
    <t> BBS 71 </t>
  </si>
  <si>
    <t>2446095.608 </t>
  </si>
  <si>
    <t> 30.01.1985 02:35 </t>
  </si>
  <si>
    <t> -0.103 </t>
  </si>
  <si>
    <t>BAVM 39 </t>
  </si>
  <si>
    <t>2446862.400 </t>
  </si>
  <si>
    <t> 07.03.1987 21:36 </t>
  </si>
  <si>
    <t> -0.117 </t>
  </si>
  <si>
    <t> H.Vielmetter </t>
  </si>
  <si>
    <t>BAVM 50 </t>
  </si>
  <si>
    <t>2446909.4211 </t>
  </si>
  <si>
    <t> 23.04.1987 22:06 </t>
  </si>
  <si>
    <t> -0.1160 </t>
  </si>
  <si>
    <t> F.Agerer </t>
  </si>
  <si>
    <t>BAVM 46 </t>
  </si>
  <si>
    <t>2446909.4218 </t>
  </si>
  <si>
    <t> 23.04.1987 22:07 </t>
  </si>
  <si>
    <t> -0.1153 </t>
  </si>
  <si>
    <t>B;V</t>
  </si>
  <si>
    <t>2447214.411 </t>
  </si>
  <si>
    <t> 22.02.1988 21:51 </t>
  </si>
  <si>
    <t> -0.127 </t>
  </si>
  <si>
    <t>2447239.3926 </t>
  </si>
  <si>
    <t> 18.03.1988 21:25 </t>
  </si>
  <si>
    <t> -0.1252 </t>
  </si>
  <si>
    <t>2448691.3183 </t>
  </si>
  <si>
    <t> 09.03.1992 19:38 </t>
  </si>
  <si>
    <t> -0.1567 </t>
  </si>
  <si>
    <t>BAVM 60 </t>
  </si>
  <si>
    <t>2448691.3189 </t>
  </si>
  <si>
    <t> 09.03.1992 19:39 </t>
  </si>
  <si>
    <t> -0.1561 </t>
  </si>
  <si>
    <t>2448691.5294 </t>
  </si>
  <si>
    <t> 10.03.1992 00:42 </t>
  </si>
  <si>
    <t> -0.1555 </t>
  </si>
  <si>
    <t>2448691.5298 </t>
  </si>
  <si>
    <t> -0.1551 </t>
  </si>
  <si>
    <t>2449005.5517 </t>
  </si>
  <si>
    <t> 18.01.1993 01:14 </t>
  </si>
  <si>
    <t> -0.1607 </t>
  </si>
  <si>
    <t>BAVM 62 </t>
  </si>
  <si>
    <t>2449005.5518 </t>
  </si>
  <si>
    <t> -0.1606 </t>
  </si>
  <si>
    <t>2449057.3942 </t>
  </si>
  <si>
    <t> 10.03.1993 21:27 </t>
  </si>
  <si>
    <t> -0.1663 </t>
  </si>
  <si>
    <t>o</t>
  </si>
  <si>
    <t>2449789.360 </t>
  </si>
  <si>
    <t> 12.03.1995 20:38 </t>
  </si>
  <si>
    <t> -0.162 </t>
  </si>
  <si>
    <t> BBS 108 </t>
  </si>
  <si>
    <t>2450519.621 </t>
  </si>
  <si>
    <t> 12.03.1997 02:54 </t>
  </si>
  <si>
    <t> -0.182 </t>
  </si>
  <si>
    <t>C </t>
  </si>
  <si>
    <t> S.Cook </t>
  </si>
  <si>
    <t> JAAVSO 40;975 </t>
  </si>
  <si>
    <t>2450548.3789 </t>
  </si>
  <si>
    <t> 09.04.1997 21:05 </t>
  </si>
  <si>
    <t> -0.1823 </t>
  </si>
  <si>
    <t> W.Kleikamp </t>
  </si>
  <si>
    <t>BAVM 102 </t>
  </si>
  <si>
    <t>2450823.5701 </t>
  </si>
  <si>
    <t> 10.01.1998 01:40 </t>
  </si>
  <si>
    <t> -0.1849 </t>
  </si>
  <si>
    <t>BAVM 111 </t>
  </si>
  <si>
    <t>2450897.4562 </t>
  </si>
  <si>
    <t> 24.03.1998 22:56 </t>
  </si>
  <si>
    <t> -0.1876 </t>
  </si>
  <si>
    <t> D.Husar </t>
  </si>
  <si>
    <t>BAVM 118 </t>
  </si>
  <si>
    <t>2450904.3837 </t>
  </si>
  <si>
    <t> 31.03.1998 21:12 </t>
  </si>
  <si>
    <t> -0.1872 </t>
  </si>
  <si>
    <t>2451600.4438 </t>
  </si>
  <si>
    <t> 25.02.2000 22:39 </t>
  </si>
  <si>
    <t> -0.1933 </t>
  </si>
  <si>
    <t>BAVM 152 </t>
  </si>
  <si>
    <t>2451608.635 </t>
  </si>
  <si>
    <t> 05.03.2000 03:14 </t>
  </si>
  <si>
    <t> -0.189 </t>
  </si>
  <si>
    <t>2451965.4701 </t>
  </si>
  <si>
    <t> 24.02.2001 23:16 </t>
  </si>
  <si>
    <t> -0.2029 </t>
  </si>
  <si>
    <t> M.Zejda </t>
  </si>
  <si>
    <t>IBVS 5583 </t>
  </si>
  <si>
    <t>2451971.3610 </t>
  </si>
  <si>
    <t> 02.03.2001 20:39 </t>
  </si>
  <si>
    <t> -0.1895 </t>
  </si>
  <si>
    <t> K.&amp; M.Rätz </t>
  </si>
  <si>
    <t>2452001.3695 </t>
  </si>
  <si>
    <t> 01.04.2001 20:52 </t>
  </si>
  <si>
    <t> -0.1984 </t>
  </si>
  <si>
    <t> BBS 125 </t>
  </si>
  <si>
    <t>2452341.4258 </t>
  </si>
  <si>
    <t> 07.03.2002 22:13 </t>
  </si>
  <si>
    <t> -0.1985 </t>
  </si>
  <si>
    <t> Sarounova &amp; Wolf </t>
  </si>
  <si>
    <t>IBVS 5594 </t>
  </si>
  <si>
    <t>2453091.2258 </t>
  </si>
  <si>
    <t> 26.03.2004 17:25 </t>
  </si>
  <si>
    <t> -0.2021 </t>
  </si>
  <si>
    <t> T.Krajci </t>
  </si>
  <si>
    <t>IBVS 5592 </t>
  </si>
  <si>
    <t>2453094.3761 </t>
  </si>
  <si>
    <t> 29.03.2004 21:01 </t>
  </si>
  <si>
    <t> -0.2004 </t>
  </si>
  <si>
    <t> F.Walter </t>
  </si>
  <si>
    <t>BAVM 172 </t>
  </si>
  <si>
    <t>2453386.55732 </t>
  </si>
  <si>
    <t> 16.01.2005 01:22 </t>
  </si>
  <si>
    <t> -0.21587 </t>
  </si>
  <si>
    <t> L.Brát </t>
  </si>
  <si>
    <t>OEJV 0074 </t>
  </si>
  <si>
    <t>2453400.43298 </t>
  </si>
  <si>
    <t> 29.01.2005 22:23 </t>
  </si>
  <si>
    <t> -0.19436 </t>
  </si>
  <si>
    <t>2453410.7111 </t>
  </si>
  <si>
    <t> 09.02.2005 05:03 </t>
  </si>
  <si>
    <t> -0.2019 </t>
  </si>
  <si>
    <t>-I</t>
  </si>
  <si>
    <t> W.Ogloza et al. </t>
  </si>
  <si>
    <t>IBVS 5843 </t>
  </si>
  <si>
    <t>2453411.7596 </t>
  </si>
  <si>
    <t> 10.02.2005 06:13 </t>
  </si>
  <si>
    <t>27739.5</t>
  </si>
  <si>
    <t> -0.2030 </t>
  </si>
  <si>
    <t>2453412.8075 </t>
  </si>
  <si>
    <t> 11.02.2005 07:22 </t>
  </si>
  <si>
    <t>27742</t>
  </si>
  <si>
    <t> -0.2046 </t>
  </si>
  <si>
    <t>2453413.6501 </t>
  </si>
  <si>
    <t> 12.02.2005 03:36 </t>
  </si>
  <si>
    <t>27744</t>
  </si>
  <si>
    <t> -0.2017 </t>
  </si>
  <si>
    <t>2453464.4464 </t>
  </si>
  <si>
    <t> 03.04.2005 22:42 </t>
  </si>
  <si>
    <t>27865</t>
  </si>
  <si>
    <t> -0.2039 </t>
  </si>
  <si>
    <t>BAVM 173 </t>
  </si>
  <si>
    <t>2453498.6604 </t>
  </si>
  <si>
    <t> 08.05.2005 03:50 </t>
  </si>
  <si>
    <t>27946.5</t>
  </si>
  <si>
    <t> -0.2055 </t>
  </si>
  <si>
    <t>IBVS 5690 </t>
  </si>
  <si>
    <t>2453769.4429 </t>
  </si>
  <si>
    <t> 02.02.2006 22:37 </t>
  </si>
  <si>
    <t>28591.5</t>
  </si>
  <si>
    <t> -0.2087 </t>
  </si>
  <si>
    <t>BAVM 186 </t>
  </si>
  <si>
    <t>2453818.35414 </t>
  </si>
  <si>
    <t> 23.03.2006 20:29 </t>
  </si>
  <si>
    <t>28708</t>
  </si>
  <si>
    <t> -0.20680 </t>
  </si>
  <si>
    <t>2454173.3127 </t>
  </si>
  <si>
    <t> 13.03.2007 19:30 </t>
  </si>
  <si>
    <t>29553.5</t>
  </si>
  <si>
    <t> -0.2084 </t>
  </si>
  <si>
    <t>2454173.5234 </t>
  </si>
  <si>
    <t> 14.03.2007 00:33 </t>
  </si>
  <si>
    <t>29554</t>
  </si>
  <si>
    <t> -0.2076 </t>
  </si>
  <si>
    <t>2454191.36410 </t>
  </si>
  <si>
    <t> 31.03.2007 20:44 </t>
  </si>
  <si>
    <t>29596.5</t>
  </si>
  <si>
    <t> -0.20940 </t>
  </si>
  <si>
    <t> R.Ehrenberger </t>
  </si>
  <si>
    <t>2454213.4053 </t>
  </si>
  <si>
    <t> 22.04.2007 21:43 </t>
  </si>
  <si>
    <t>29649</t>
  </si>
  <si>
    <t> -0.2089 </t>
  </si>
  <si>
    <t> S.Parimucha et al. </t>
  </si>
  <si>
    <t>IBVS 5898 </t>
  </si>
  <si>
    <t>2454507.4968 </t>
  </si>
  <si>
    <t> 10.02.2008 23:55 </t>
  </si>
  <si>
    <t>30349.5</t>
  </si>
  <si>
    <t> -0.2033 </t>
  </si>
  <si>
    <t>2454838.5180 </t>
  </si>
  <si>
    <t> 07.01.2009 00:25 </t>
  </si>
  <si>
    <t>31138</t>
  </si>
  <si>
    <t> -0.2123 </t>
  </si>
  <si>
    <t>-U;-I</t>
  </si>
  <si>
    <t> M.Rätz &amp; K.Rätz </t>
  </si>
  <si>
    <t>BAVM 214 </t>
  </si>
  <si>
    <t>2454862.8687 </t>
  </si>
  <si>
    <t> 31.01.2009 08:50 </t>
  </si>
  <si>
    <t>31196</t>
  </si>
  <si>
    <t> -0.2114 </t>
  </si>
  <si>
    <t>IBVS 5894 </t>
  </si>
  <si>
    <t>2455265.4744 </t>
  </si>
  <si>
    <t> 09.03.2010 23:23 </t>
  </si>
  <si>
    <t>32155</t>
  </si>
  <si>
    <t> -0.2157 </t>
  </si>
  <si>
    <t>IBVS 5980 </t>
  </si>
  <si>
    <t>2455298.848 </t>
  </si>
  <si>
    <t> 12.04.2010 08:21 </t>
  </si>
  <si>
    <t>32234.5</t>
  </si>
  <si>
    <t> -0.218 </t>
  </si>
  <si>
    <t>IBVS 5945 </t>
  </si>
  <si>
    <t>2455579.9212 </t>
  </si>
  <si>
    <t> 18.01.2011 10:06 </t>
  </si>
  <si>
    <t>32904</t>
  </si>
  <si>
    <t> -0.2162 </t>
  </si>
  <si>
    <t>IBVS 5992 </t>
  </si>
  <si>
    <t>2455648.3509 </t>
  </si>
  <si>
    <t> 27.03.2011 20:25 </t>
  </si>
  <si>
    <t>33067</t>
  </si>
  <si>
    <t> -0.2176 </t>
  </si>
  <si>
    <t>IBVS 6044 </t>
  </si>
  <si>
    <t>2455668.7127 </t>
  </si>
  <si>
    <t> 17.04.2011 05:06 </t>
  </si>
  <si>
    <t>33115.5</t>
  </si>
  <si>
    <t> -0.2172 </t>
  </si>
  <si>
    <t>2455952.9331 </t>
  </si>
  <si>
    <t> 26.01.2012 10:23 </t>
  </si>
  <si>
    <t>33792.5</t>
  </si>
  <si>
    <t> -0.2169 </t>
  </si>
  <si>
    <t>IBVS 6029 </t>
  </si>
  <si>
    <t>2456009.394 </t>
  </si>
  <si>
    <t> 22.03.2012 21:27 </t>
  </si>
  <si>
    <t>33927</t>
  </si>
  <si>
    <t> -0.222 </t>
  </si>
  <si>
    <t>-U-I</t>
  </si>
  <si>
    <t> K. &amp; M.Rätz </t>
  </si>
  <si>
    <t>BAVM 232 </t>
  </si>
  <si>
    <t>2456035.643 </t>
  </si>
  <si>
    <t> 18.04.2012 03:25 </t>
  </si>
  <si>
    <t>33989.5</t>
  </si>
  <si>
    <t> -0.212 </t>
  </si>
  <si>
    <t>2434771.1350 </t>
  </si>
  <si>
    <t> 28.01.1954 15:14 </t>
  </si>
  <si>
    <t> 0.3543 </t>
  </si>
  <si>
    <t> R.Szafraniec </t>
  </si>
  <si>
    <t>2447592.4566 </t>
  </si>
  <si>
    <t> 06.03.1989 22:57 </t>
  </si>
  <si>
    <t> -0.1322 </t>
  </si>
  <si>
    <t>2448279.4805 </t>
  </si>
  <si>
    <t> 22.01.1991 23:31 </t>
  </si>
  <si>
    <t> -0.1483 </t>
  </si>
  <si>
    <t>2450907.956 </t>
  </si>
  <si>
    <t> 04.04.1998 10:56 </t>
  </si>
  <si>
    <t> -0.183 </t>
  </si>
  <si>
    <t> K.Nagai </t>
  </si>
  <si>
    <t>2450914.026 </t>
  </si>
  <si>
    <t> 10.04.1998 12:37 </t>
  </si>
  <si>
    <t> -0.201 </t>
  </si>
  <si>
    <t>2451233.1 </t>
  </si>
  <si>
    <t> 23.02.1999 14:24 </t>
  </si>
  <si>
    <t> -0.2 </t>
  </si>
  <si>
    <t>2451268.998 </t>
  </si>
  <si>
    <t> 31.03.1999 11:57 </t>
  </si>
  <si>
    <t>2451617.0271 </t>
  </si>
  <si>
    <t> 13.03.2000 12:39 </t>
  </si>
  <si>
    <t> -0.1930 </t>
  </si>
  <si>
    <t>2451618.0757 </t>
  </si>
  <si>
    <t> 14.03.2000 13:49 </t>
  </si>
  <si>
    <t> -0.1939 </t>
  </si>
  <si>
    <t>2451949.7802 </t>
  </si>
  <si>
    <t> 09.02.2001 06:43 </t>
  </si>
  <si>
    <t> -0.1495 </t>
  </si>
  <si>
    <t> S.Kiyota </t>
  </si>
  <si>
    <t>2452325.0538 </t>
  </si>
  <si>
    <t> 19.02.2002 13:17 </t>
  </si>
  <si>
    <t> -0.1974 </t>
  </si>
  <si>
    <t>2452326.1004 </t>
  </si>
  <si>
    <t> 20.02.2002 14:24 </t>
  </si>
  <si>
    <t>2452598.988 </t>
  </si>
  <si>
    <t> 20.11.2002 11:42 </t>
  </si>
  <si>
    <t> -0.198 </t>
  </si>
  <si>
    <t> P.Sobotka (ESA INTEGRAL) </t>
  </si>
  <si>
    <t>2452600.036 </t>
  </si>
  <si>
    <t> 21.11.2002 12:51 </t>
  </si>
  <si>
    <t> -0.199 </t>
  </si>
  <si>
    <t>2452600.2478 </t>
  </si>
  <si>
    <t> 21.11.2002 17:56 </t>
  </si>
  <si>
    <t> -0.1973 </t>
  </si>
  <si>
    <t>2452600.4547 </t>
  </si>
  <si>
    <t> 21.11.2002 22:54 </t>
  </si>
  <si>
    <t> -0.2003 </t>
  </si>
  <si>
    <t>2452600.665 </t>
  </si>
  <si>
    <t> 22.11.2002 03:57 </t>
  </si>
  <si>
    <t> -0.200 </t>
  </si>
  <si>
    <t>2452600.8759 </t>
  </si>
  <si>
    <t> 22.11.2002 09:01 </t>
  </si>
  <si>
    <t> -0.1989 </t>
  </si>
  <si>
    <t>2452601.0844 </t>
  </si>
  <si>
    <t> 22.11.2002 14:01 </t>
  </si>
  <si>
    <t>2452601.2982 </t>
  </si>
  <si>
    <t> 22.11.2002 19:09 </t>
  </si>
  <si>
    <t> -0.1964 </t>
  </si>
  <si>
    <t>2452602.1320 </t>
  </si>
  <si>
    <t> 23.11.2002 15:10 </t>
  </si>
  <si>
    <t> -0.2023 </t>
  </si>
  <si>
    <t>2452602.3443 </t>
  </si>
  <si>
    <t> 23.11.2002 20:15 </t>
  </si>
  <si>
    <t> -0.1999 </t>
  </si>
  <si>
    <t>2452602.9703 </t>
  </si>
  <si>
    <t> 24.11.2002 11:17 </t>
  </si>
  <si>
    <t> -0.2036 </t>
  </si>
  <si>
    <t>2452603.188 </t>
  </si>
  <si>
    <t> 24.11.2002 16:30 </t>
  </si>
  <si>
    <t> -0.196 </t>
  </si>
  <si>
    <t>2452603.3950 </t>
  </si>
  <si>
    <t> 24.11.2002 21:28 </t>
  </si>
  <si>
    <t> -0.1988 </t>
  </si>
  <si>
    <t>2452603.6037 </t>
  </si>
  <si>
    <t> 25.11.2002 02:29 </t>
  </si>
  <si>
    <t> -0.2000 </t>
  </si>
  <si>
    <t>2452603.8143 </t>
  </si>
  <si>
    <t> 25.11.2002 07:32 </t>
  </si>
  <si>
    <t> -0.1993 </t>
  </si>
  <si>
    <t>2452604.0249 </t>
  </si>
  <si>
    <t> 25.11.2002 12:35 </t>
  </si>
  <si>
    <t> -0.1986 </t>
  </si>
  <si>
    <t>2452698.0639 </t>
  </si>
  <si>
    <t> 27.02.2003 13:32 </t>
  </si>
  <si>
    <t>2453046.0950 </t>
  </si>
  <si>
    <t> 10.02.2004 14:16 </t>
  </si>
  <si>
    <t>2453424.1465 </t>
  </si>
  <si>
    <t> 22.02.2005 15:30 </t>
  </si>
  <si>
    <t>27769</t>
  </si>
  <si>
    <t> -0.2008 </t>
  </si>
  <si>
    <t>2453812.0566 </t>
  </si>
  <si>
    <t> 17.03.2006 13:21 </t>
  </si>
  <si>
    <t>28693</t>
  </si>
  <si>
    <t> -0.2070 </t>
  </si>
  <si>
    <t> K.Nagai et al. </t>
  </si>
  <si>
    <t>2453816.0437 </t>
  </si>
  <si>
    <t> 21.03.2006 13:02 </t>
  </si>
  <si>
    <t>28702.5</t>
  </si>
  <si>
    <t> -0.2082 </t>
  </si>
  <si>
    <t>2454133.2197 </t>
  </si>
  <si>
    <t> 01.02.2007 17:16 </t>
  </si>
  <si>
    <t>29458</t>
  </si>
  <si>
    <t> -0.2083 </t>
  </si>
  <si>
    <t> K.Nakajima </t>
  </si>
  <si>
    <t>2454144.1337 </t>
  </si>
  <si>
    <t> 12.02.2007 15:12 </t>
  </si>
  <si>
    <t>29484</t>
  </si>
  <si>
    <t> -0.2097 </t>
  </si>
  <si>
    <t>2454168.0636 </t>
  </si>
  <si>
    <t> 08.03.2007 13:31 </t>
  </si>
  <si>
    <t>29541</t>
  </si>
  <si>
    <t>2454171.0021 </t>
  </si>
  <si>
    <t> 11.03.2007 12:03 </t>
  </si>
  <si>
    <t>29548</t>
  </si>
  <si>
    <t> -0.2100 </t>
  </si>
  <si>
    <t>2454830.3323 </t>
  </si>
  <si>
    <t> 29.12.2008 19:58 </t>
  </si>
  <si>
    <t>31118.5</t>
  </si>
  <si>
    <t> -0.2115 </t>
  </si>
  <si>
    <t>2454907.9998 </t>
  </si>
  <si>
    <t> 17.03.2009 11:59 </t>
  </si>
  <si>
    <t>31303.5</t>
  </si>
  <si>
    <t> -0.2112 </t>
  </si>
  <si>
    <t>Rc</t>
  </si>
  <si>
    <t>2454919.9589 </t>
  </si>
  <si>
    <t> 29.03.2009 11:00 </t>
  </si>
  <si>
    <t>31332</t>
  </si>
  <si>
    <t> -0.2171 </t>
  </si>
  <si>
    <t>2455244.4824 </t>
  </si>
  <si>
    <t> 16.02.2010 23:34 </t>
  </si>
  <si>
    <t>32105</t>
  </si>
  <si>
    <t> -0.2166 </t>
  </si>
  <si>
    <t> L.Šmelcer </t>
  </si>
  <si>
    <t>2455244.4825 </t>
  </si>
  <si>
    <t> -0.2165 </t>
  </si>
  <si>
    <t>2455596.0858 </t>
  </si>
  <si>
    <t> 03.02.2011 14:03 </t>
  </si>
  <si>
    <t>32942.5</t>
  </si>
  <si>
    <t> -0.2148 </t>
  </si>
  <si>
    <t>2455597.1345 </t>
  </si>
  <si>
    <t> 04.02.2011 15:13 </t>
  </si>
  <si>
    <t>32945</t>
  </si>
  <si>
    <t> -0.2156 </t>
  </si>
  <si>
    <t>2455631.9781 </t>
  </si>
  <si>
    <t> 11.03.2011 11:28 </t>
  </si>
  <si>
    <t>33028</t>
  </si>
  <si>
    <t> -0.2173 </t>
  </si>
  <si>
    <t>2456000.9985 </t>
  </si>
  <si>
    <t> 14.03.2012 11:57 </t>
  </si>
  <si>
    <t>33907</t>
  </si>
  <si>
    <t> -0.2212 </t>
  </si>
  <si>
    <t>2456014.0161 </t>
  </si>
  <si>
    <t> 27.03.2012 12:23 </t>
  </si>
  <si>
    <t>33938</t>
  </si>
  <si>
    <t> -0.2181 </t>
  </si>
  <si>
    <t>Local time</t>
  </si>
  <si>
    <t>My time zone &gt;&gt;&gt;&gt;&gt;&gt;</t>
  </si>
  <si>
    <t>VSB, 91</t>
  </si>
  <si>
    <t>OEJV 234</t>
  </si>
  <si>
    <t>JAAVSO, 51, 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</si>
</sst>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\$#,##0_);&quot;($&quot;#,##0\)"/>
    <numFmt numFmtId="165" formatCode="0.0000"/>
    <numFmt numFmtId="166" formatCode="m/d/yyyy"/>
    <numFmt numFmtId="167" formatCode="0.E+00"/>
    <numFmt numFmtId="168" formatCode="0.0%"/>
    <numFmt numFmtId="169" formatCode="0.0000E+00"/>
    <numFmt numFmtId="170" formatCode="mm/dd/yy\ hh:mm\ AM/PM"/>
    <numFmt numFmtId="171" formatCode="m/d/yyyy\ h:mm"/>
    <numFmt numFmtId="172" formatCode="0.000"/>
    <numFmt numFmtId="173" formatCode="dd/mm/yyyy"/>
    <numFmt numFmtId="174" formatCode="0.00000"/>
  </numFmts>
  <fonts count="36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sz val="10"/>
      <name val="Arial Unicode MS"/>
      <family val="2"/>
    </font>
    <font>
      <sz val="10"/>
      <color indexed="14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vertAlign val="superscript"/>
      <sz val="10"/>
      <name val="Arial"/>
      <family val="2"/>
    </font>
    <font>
      <sz val="10"/>
      <color indexed="12"/>
      <name val="Arial"/>
      <family val="2"/>
    </font>
    <font>
      <sz val="10"/>
      <color indexed="17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sz val="10"/>
      <color indexed="16"/>
      <name val="Arial"/>
      <family val="2"/>
    </font>
    <font>
      <i/>
      <sz val="10"/>
      <color indexed="20"/>
      <name val="Arial"/>
      <family val="2"/>
    </font>
    <font>
      <b/>
      <sz val="10"/>
      <color indexed="14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3"/>
      <name val="Arial"/>
      <family val="2"/>
    </font>
    <font>
      <strike/>
      <sz val="10"/>
      <name val="Arial"/>
      <family val="2"/>
    </font>
    <font>
      <sz val="12"/>
      <color indexed="13"/>
      <name val="Arial"/>
      <family val="2"/>
    </font>
    <font>
      <vertAlign val="superscript"/>
      <sz val="10"/>
      <name val="Arial"/>
      <family val="2"/>
    </font>
    <font>
      <b/>
      <sz val="10"/>
      <color indexed="16"/>
      <name val="Arial"/>
      <family val="2"/>
    </font>
    <font>
      <strike/>
      <sz val="10"/>
      <color indexed="12"/>
      <name val="Arial"/>
      <family val="2"/>
    </font>
    <font>
      <strike/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indexed="63"/>
      <name val="Arial"/>
      <family val="2"/>
    </font>
    <font>
      <b/>
      <sz val="10"/>
      <color indexed="13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1"/>
        <bgColor indexed="49"/>
      </patternFill>
    </fill>
    <fill>
      <patternFill patternType="solid">
        <fgColor indexed="31"/>
        <bgColor indexed="42"/>
      </patternFill>
    </fill>
    <fill>
      <patternFill patternType="solid">
        <fgColor indexed="43"/>
        <bgColor indexed="26"/>
      </patternFill>
    </fill>
    <fill>
      <patternFill patternType="solid">
        <fgColor indexed="8"/>
        <bgColor indexed="58"/>
      </patternFill>
    </fill>
    <fill>
      <patternFill patternType="solid">
        <fgColor indexed="42"/>
        <bgColor indexed="27"/>
      </patternFill>
    </fill>
    <fill>
      <patternFill patternType="solid">
        <fgColor indexed="44"/>
        <bgColor indexed="49"/>
      </patternFill>
    </fill>
    <fill>
      <patternFill patternType="solid">
        <fgColor indexed="9"/>
        <bgColor indexed="26"/>
      </patternFill>
    </fill>
  </fills>
  <borders count="2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9">
    <xf numFmtId="0" fontId="0" fillId="0" borderId="0">
      <alignment vertical="top"/>
    </xf>
    <xf numFmtId="3" fontId="34" fillId="0" borderId="0" applyFill="0" applyBorder="0" applyProtection="0">
      <alignment vertical="top"/>
    </xf>
    <xf numFmtId="164" fontId="34" fillId="0" borderId="0" applyFill="0" applyBorder="0" applyProtection="0">
      <alignment vertical="top"/>
    </xf>
    <xf numFmtId="0" fontId="34" fillId="0" borderId="0" applyFill="0" applyBorder="0" applyProtection="0">
      <alignment vertical="top"/>
    </xf>
    <xf numFmtId="2" fontId="34" fillId="0" borderId="0" applyFill="0" applyBorder="0" applyProtection="0">
      <alignment vertical="top"/>
    </xf>
    <xf numFmtId="0" fontId="33" fillId="0" borderId="0" applyNumberFormat="0" applyFill="0" applyBorder="0" applyProtection="0">
      <alignment vertical="top"/>
    </xf>
    <xf numFmtId="0" fontId="34" fillId="0" borderId="0"/>
    <xf numFmtId="0" fontId="1" fillId="0" borderId="0"/>
    <xf numFmtId="0" fontId="34" fillId="0" borderId="0"/>
  </cellStyleXfs>
  <cellXfs count="384">
    <xf numFmtId="0" fontId="0" fillId="0" borderId="0" xfId="0">
      <alignment vertical="top"/>
    </xf>
    <xf numFmtId="0" fontId="0" fillId="0" borderId="0" xfId="0" applyAlignment="1"/>
    <xf numFmtId="0" fontId="2" fillId="0" borderId="0" xfId="0" applyFont="1" applyAlignment="1"/>
    <xf numFmtId="0" fontId="3" fillId="0" borderId="1" xfId="0" applyFont="1" applyBorder="1" applyAlignment="1">
      <alignment horizontal="left"/>
    </xf>
    <xf numFmtId="0" fontId="4" fillId="0" borderId="0" xfId="0" applyFont="1" applyAlignment="1"/>
    <xf numFmtId="0" fontId="5" fillId="0" borderId="0" xfId="0" applyFont="1" applyAlignment="1"/>
    <xf numFmtId="0" fontId="0" fillId="0" borderId="2" xfId="0" applyBorder="1" applyAlignment="1"/>
    <xf numFmtId="0" fontId="0" fillId="0" borderId="3" xfId="0" applyBorder="1" applyAlignment="1"/>
    <xf numFmtId="0" fontId="6" fillId="0" borderId="0" xfId="0" applyFont="1" applyAlignment="1"/>
    <xf numFmtId="0" fontId="7" fillId="0" borderId="0" xfId="0" applyFont="1" applyAlignment="1"/>
    <xf numFmtId="0" fontId="8" fillId="0" borderId="0" xfId="0" applyFont="1" applyAlignment="1"/>
    <xf numFmtId="0" fontId="0" fillId="0" borderId="4" xfId="0" applyBorder="1" applyAlignment="1">
      <alignment horizontal="center"/>
    </xf>
    <xf numFmtId="0" fontId="9" fillId="0" borderId="0" xfId="0" applyFont="1" applyAlignment="1"/>
    <xf numFmtId="0" fontId="0" fillId="0" borderId="0" xfId="0" applyAlignment="1">
      <alignment horizontal="center"/>
    </xf>
    <xf numFmtId="0" fontId="0" fillId="0" borderId="5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10" fillId="0" borderId="0" xfId="0" applyFont="1" applyAlignment="1">
      <alignment horizontal="left"/>
    </xf>
    <xf numFmtId="0" fontId="0" fillId="0" borderId="8" xfId="0" applyBorder="1" applyAlignment="1"/>
    <xf numFmtId="0" fontId="0" fillId="0" borderId="9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5" fillId="0" borderId="4" xfId="0" applyFont="1" applyBorder="1" applyAlignment="1">
      <alignment horizontal="center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6" fontId="0" fillId="0" borderId="0" xfId="0" applyNumberFormat="1" applyAlignment="1"/>
    <xf numFmtId="0" fontId="12" fillId="0" borderId="0" xfId="0" applyFont="1" applyAlignment="1"/>
    <xf numFmtId="0" fontId="12" fillId="0" borderId="0" xfId="0" applyFont="1" applyAlignment="1">
      <alignment horizontal="left"/>
    </xf>
    <xf numFmtId="0" fontId="0" fillId="0" borderId="0" xfId="0" applyAlignment="1">
      <alignment horizontal="left" vertical="center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>
      <alignment vertical="top"/>
    </xf>
    <xf numFmtId="0" fontId="0" fillId="0" borderId="0" xfId="0" applyAlignment="1">
      <alignment horizontal="left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wrapText="1"/>
    </xf>
    <xf numFmtId="0" fontId="3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wrapText="1"/>
    </xf>
    <xf numFmtId="0" fontId="3" fillId="0" borderId="0" xfId="0" applyFo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5" fillId="2" borderId="0" xfId="0" applyFont="1" applyFill="1" applyAlignment="1"/>
    <xf numFmtId="0" fontId="0" fillId="2" borderId="0" xfId="0" applyFill="1" applyAlignment="1"/>
    <xf numFmtId="0" fontId="3" fillId="2" borderId="0" xfId="0" applyFont="1" applyFill="1" applyAlignment="1"/>
    <xf numFmtId="0" fontId="17" fillId="0" borderId="0" xfId="0" applyFont="1">
      <alignment vertical="top"/>
    </xf>
    <xf numFmtId="0" fontId="5" fillId="0" borderId="0" xfId="0" applyFont="1">
      <alignment vertical="top"/>
    </xf>
    <xf numFmtId="0" fontId="18" fillId="0" borderId="0" xfId="0" applyFont="1">
      <alignment vertical="top"/>
    </xf>
    <xf numFmtId="0" fontId="6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2" xfId="0" applyFont="1" applyBorder="1">
      <alignment vertical="top"/>
    </xf>
    <xf numFmtId="0" fontId="14" fillId="0" borderId="13" xfId="0" applyFont="1" applyBorder="1">
      <alignment vertical="top"/>
    </xf>
    <xf numFmtId="0" fontId="10" fillId="0" borderId="5" xfId="0" applyFont="1" applyBorder="1">
      <alignment vertical="top"/>
    </xf>
    <xf numFmtId="167" fontId="10" fillId="0" borderId="5" xfId="0" applyNumberFormat="1" applyFont="1" applyBorder="1" applyAlignment="1">
      <alignment horizontal="center"/>
    </xf>
    <xf numFmtId="168" fontId="5" fillId="0" borderId="0" xfId="0" applyNumberFormat="1" applyFont="1">
      <alignment vertical="top"/>
    </xf>
    <xf numFmtId="166" fontId="0" fillId="0" borderId="0" xfId="0" applyNumberFormat="1">
      <alignment vertical="top"/>
    </xf>
    <xf numFmtId="0" fontId="5" fillId="0" borderId="14" xfId="0" applyFont="1" applyBorder="1">
      <alignment vertical="top"/>
    </xf>
    <xf numFmtId="0" fontId="14" fillId="0" borderId="15" xfId="0" applyFont="1" applyBorder="1">
      <alignment vertical="top"/>
    </xf>
    <xf numFmtId="0" fontId="10" fillId="0" borderId="6" xfId="0" applyFont="1" applyBorder="1">
      <alignment vertical="top"/>
    </xf>
    <xf numFmtId="167" fontId="10" fillId="0" borderId="6" xfId="0" applyNumberFormat="1" applyFont="1" applyBorder="1" applyAlignment="1">
      <alignment horizontal="center"/>
    </xf>
    <xf numFmtId="0" fontId="5" fillId="0" borderId="16" xfId="0" applyFont="1" applyBorder="1">
      <alignment vertical="top"/>
    </xf>
    <xf numFmtId="0" fontId="14" fillId="0" borderId="17" xfId="0" applyFont="1" applyBorder="1">
      <alignment vertical="top"/>
    </xf>
    <xf numFmtId="0" fontId="10" fillId="0" borderId="7" xfId="0" applyFont="1" applyBorder="1">
      <alignment vertical="top"/>
    </xf>
    <xf numFmtId="167" fontId="10" fillId="0" borderId="7" xfId="0" applyNumberFormat="1" applyFont="1" applyBorder="1" applyAlignment="1">
      <alignment horizontal="center"/>
    </xf>
    <xf numFmtId="0" fontId="18" fillId="0" borderId="4" xfId="0" applyFont="1" applyBorder="1">
      <alignment vertical="top"/>
    </xf>
    <xf numFmtId="0" fontId="0" fillId="0" borderId="4" xfId="0" applyBorder="1">
      <alignment vertical="top"/>
    </xf>
    <xf numFmtId="0" fontId="14" fillId="0" borderId="0" xfId="0" applyFont="1">
      <alignment vertical="top"/>
    </xf>
    <xf numFmtId="167" fontId="10" fillId="0" borderId="0" xfId="0" applyNumberFormat="1" applyFont="1" applyAlignment="1">
      <alignment horizontal="center"/>
    </xf>
    <xf numFmtId="0" fontId="10" fillId="0" borderId="0" xfId="0" applyFont="1">
      <alignment vertical="top"/>
    </xf>
    <xf numFmtId="0" fontId="4" fillId="0" borderId="0" xfId="0" applyFont="1" applyAlignment="1" applyProtection="1">
      <alignment horizontal="left"/>
      <protection locked="0"/>
    </xf>
    <xf numFmtId="10" fontId="5" fillId="0" borderId="0" xfId="0" applyNumberFormat="1" applyFont="1">
      <alignment vertical="top"/>
    </xf>
    <xf numFmtId="169" fontId="15" fillId="0" borderId="0" xfId="0" applyNumberFormat="1" applyFont="1">
      <alignment vertical="top"/>
    </xf>
    <xf numFmtId="168" fontId="15" fillId="0" borderId="0" xfId="0" applyNumberFormat="1" applyFont="1">
      <alignment vertical="top"/>
    </xf>
    <xf numFmtId="10" fontId="15" fillId="0" borderId="0" xfId="0" applyNumberFormat="1" applyFont="1">
      <alignment vertical="top"/>
    </xf>
    <xf numFmtId="0" fontId="4" fillId="0" borderId="0" xfId="0" applyFont="1" applyAlignment="1">
      <alignment horizontal="center"/>
    </xf>
    <xf numFmtId="0" fontId="19" fillId="0" borderId="0" xfId="0" applyFont="1">
      <alignment vertical="top"/>
    </xf>
    <xf numFmtId="0" fontId="20" fillId="0" borderId="0" xfId="0" applyFont="1">
      <alignment vertical="top"/>
    </xf>
    <xf numFmtId="0" fontId="18" fillId="0" borderId="0" xfId="0" applyFont="1" applyAlignment="1">
      <alignment horizontal="center"/>
    </xf>
    <xf numFmtId="0" fontId="4" fillId="3" borderId="1" xfId="0" applyFont="1" applyFill="1" applyBorder="1">
      <alignment vertical="top"/>
    </xf>
    <xf numFmtId="0" fontId="4" fillId="3" borderId="18" xfId="0" applyFont="1" applyFill="1" applyBorder="1">
      <alignment vertical="top"/>
    </xf>
    <xf numFmtId="0" fontId="10" fillId="0" borderId="18" xfId="0" applyFont="1" applyBorder="1">
      <alignment vertical="top"/>
    </xf>
    <xf numFmtId="0" fontId="14" fillId="0" borderId="0" xfId="0" applyFont="1" applyAlignment="1"/>
    <xf numFmtId="165" fontId="0" fillId="0" borderId="0" xfId="0" applyNumberFormat="1" applyAlignment="1"/>
    <xf numFmtId="0" fontId="20" fillId="0" borderId="0" xfId="0" applyFont="1" applyAlignment="1"/>
    <xf numFmtId="10" fontId="0" fillId="0" borderId="0" xfId="0" applyNumberFormat="1">
      <alignment vertical="top"/>
    </xf>
    <xf numFmtId="0" fontId="15" fillId="0" borderId="0" xfId="0" applyFont="1">
      <alignment vertical="top"/>
    </xf>
    <xf numFmtId="0" fontId="4" fillId="0" borderId="0" xfId="0" applyFont="1" applyProtection="1">
      <alignment vertical="top"/>
      <protection locked="0"/>
    </xf>
    <xf numFmtId="0" fontId="10" fillId="0" borderId="18" xfId="0" applyFont="1" applyBorder="1" applyAlignment="1">
      <alignment horizontal="left" vertical="top"/>
    </xf>
    <xf numFmtId="0" fontId="5" fillId="0" borderId="1" xfId="0" applyFont="1" applyBorder="1">
      <alignment vertical="top"/>
    </xf>
    <xf numFmtId="0" fontId="5" fillId="0" borderId="10" xfId="0" applyFont="1" applyBorder="1" applyAlignment="1"/>
    <xf numFmtId="0" fontId="0" fillId="0" borderId="19" xfId="0" applyBorder="1" applyAlignment="1"/>
    <xf numFmtId="0" fontId="5" fillId="0" borderId="19" xfId="0" applyFont="1" applyBorder="1" applyAlignment="1">
      <alignment horizontal="center"/>
    </xf>
    <xf numFmtId="0" fontId="5" fillId="0" borderId="19" xfId="0" applyFont="1" applyBorder="1" applyAlignment="1">
      <alignment horizontal="left"/>
    </xf>
    <xf numFmtId="0" fontId="4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0" fillId="0" borderId="12" xfId="0" applyBorder="1" applyAlignment="1"/>
    <xf numFmtId="0" fontId="10" fillId="0" borderId="20" xfId="0" applyFont="1" applyBorder="1" applyAlignment="1"/>
    <xf numFmtId="0" fontId="0" fillId="0" borderId="20" xfId="0" applyBorder="1" applyAlignment="1">
      <alignment horizontal="right"/>
    </xf>
    <xf numFmtId="0" fontId="0" fillId="0" borderId="13" xfId="0" applyBorder="1" applyAlignment="1"/>
    <xf numFmtId="0" fontId="21" fillId="0" borderId="0" xfId="0" applyFont="1" applyAlignment="1"/>
    <xf numFmtId="0" fontId="0" fillId="4" borderId="12" xfId="0" applyFill="1" applyBorder="1" applyAlignment="1"/>
    <xf numFmtId="0" fontId="0" fillId="4" borderId="13" xfId="0" applyFill="1" applyBorder="1" applyAlignment="1"/>
    <xf numFmtId="0" fontId="12" fillId="0" borderId="5" xfId="0" applyFont="1" applyBorder="1" applyAlignment="1"/>
    <xf numFmtId="0" fontId="0" fillId="0" borderId="15" xfId="0" applyBorder="1" applyAlignment="1"/>
    <xf numFmtId="0" fontId="0" fillId="4" borderId="14" xfId="0" applyFill="1" applyBorder="1" applyAlignment="1"/>
    <xf numFmtId="0" fontId="0" fillId="4" borderId="15" xfId="0" applyFill="1" applyBorder="1" applyAlignment="1"/>
    <xf numFmtId="0" fontId="12" fillId="0" borderId="6" xfId="0" applyFont="1" applyBorder="1" applyAlignment="1"/>
    <xf numFmtId="0" fontId="5" fillId="4" borderId="15" xfId="0" applyFont="1" applyFill="1" applyBorder="1" applyAlignment="1"/>
    <xf numFmtId="11" fontId="9" fillId="0" borderId="0" xfId="0" applyNumberFormat="1" applyFont="1" applyAlignment="1"/>
    <xf numFmtId="11" fontId="0" fillId="0" borderId="0" xfId="0" applyNumberFormat="1" applyAlignment="1"/>
    <xf numFmtId="0" fontId="0" fillId="4" borderId="16" xfId="0" applyFill="1" applyBorder="1" applyAlignment="1"/>
    <xf numFmtId="0" fontId="0" fillId="4" borderId="17" xfId="0" applyFill="1" applyBorder="1" applyAlignment="1"/>
    <xf numFmtId="0" fontId="12" fillId="0" borderId="7" xfId="0" applyFont="1" applyBorder="1" applyAlignment="1"/>
    <xf numFmtId="0" fontId="0" fillId="0" borderId="14" xfId="0" applyBorder="1" applyAlignment="1"/>
    <xf numFmtId="0" fontId="0" fillId="0" borderId="14" xfId="0" applyBorder="1" applyAlignment="1">
      <alignment horizontal="center"/>
    </xf>
    <xf numFmtId="0" fontId="9" fillId="0" borderId="14" xfId="0" applyFont="1" applyBorder="1" applyAlignment="1"/>
    <xf numFmtId="11" fontId="10" fillId="0" borderId="0" xfId="0" applyNumberFormat="1" applyFont="1" applyAlignment="1"/>
    <xf numFmtId="0" fontId="0" fillId="0" borderId="14" xfId="0" applyBorder="1" applyAlignment="1">
      <alignment horizontal="left"/>
    </xf>
    <xf numFmtId="0" fontId="23" fillId="5" borderId="0" xfId="0" applyFont="1" applyFill="1" applyAlignment="1">
      <alignment horizontal="left"/>
    </xf>
    <xf numFmtId="0" fontId="0" fillId="5" borderId="0" xfId="0" applyFill="1" applyAlignment="1"/>
    <xf numFmtId="0" fontId="0" fillId="0" borderId="16" xfId="0" applyBorder="1" applyAlignment="1"/>
    <xf numFmtId="0" fontId="10" fillId="0" borderId="4" xfId="0" applyFont="1" applyBorder="1" applyAlignment="1"/>
    <xf numFmtId="0" fontId="0" fillId="0" borderId="4" xfId="0" applyBorder="1" applyAlignment="1"/>
    <xf numFmtId="0" fontId="0" fillId="0" borderId="17" xfId="0" applyBorder="1" applyAlignment="1"/>
    <xf numFmtId="0" fontId="12" fillId="0" borderId="0" xfId="0" applyFont="1" applyAlignment="1">
      <alignment horizontal="center"/>
    </xf>
    <xf numFmtId="0" fontId="12" fillId="0" borderId="0" xfId="0" applyFont="1">
      <alignment vertical="top"/>
    </xf>
    <xf numFmtId="0" fontId="6" fillId="0" borderId="0" xfId="0" applyFont="1">
      <alignment vertical="top"/>
    </xf>
    <xf numFmtId="0" fontId="4" fillId="0" borderId="0" xfId="0" applyFont="1">
      <alignment vertical="top"/>
    </xf>
    <xf numFmtId="0" fontId="24" fillId="0" borderId="0" xfId="0" applyFont="1" applyAlignment="1">
      <alignment horizontal="center"/>
    </xf>
    <xf numFmtId="0" fontId="24" fillId="0" borderId="5" xfId="0" applyFont="1" applyBorder="1" applyAlignment="1"/>
    <xf numFmtId="0" fontId="24" fillId="0" borderId="6" xfId="0" applyFont="1" applyBorder="1" applyAlignment="1"/>
    <xf numFmtId="0" fontId="24" fillId="0" borderId="7" xfId="0" applyFont="1" applyBorder="1" applyAlignment="1"/>
    <xf numFmtId="0" fontId="24" fillId="0" borderId="0" xfId="0" applyFont="1" applyAlignment="1"/>
    <xf numFmtId="0" fontId="9" fillId="0" borderId="0" xfId="0" applyFont="1">
      <alignment vertical="top"/>
    </xf>
    <xf numFmtId="170" fontId="10" fillId="0" borderId="0" xfId="0" applyNumberFormat="1" applyFont="1">
      <alignment vertical="top"/>
    </xf>
    <xf numFmtId="171" fontId="10" fillId="0" borderId="0" xfId="0" applyNumberFormat="1" applyFont="1">
      <alignment vertical="top"/>
    </xf>
    <xf numFmtId="0" fontId="15" fillId="0" borderId="4" xfId="0" applyFont="1" applyBorder="1" applyAlignment="1">
      <alignment horizontal="center"/>
    </xf>
    <xf numFmtId="0" fontId="5" fillId="0" borderId="0" xfId="0" applyFont="1" applyAlignment="1">
      <alignment horizontal="left"/>
    </xf>
    <xf numFmtId="172" fontId="0" fillId="0" borderId="0" xfId="0" applyNumberFormat="1" applyAlignme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14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165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12" fillId="0" borderId="4" xfId="0" applyFont="1" applyBorder="1" applyAlignment="1"/>
    <xf numFmtId="0" fontId="10" fillId="0" borderId="4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3" fillId="0" borderId="4" xfId="0" applyFont="1" applyBorder="1" applyAlignment="1"/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4" borderId="1" xfId="0" applyFill="1" applyBorder="1" applyAlignment="1"/>
    <xf numFmtId="0" fontId="25" fillId="5" borderId="0" xfId="0" applyFont="1" applyFill="1" applyAlignment="1"/>
    <xf numFmtId="0" fontId="23" fillId="5" borderId="0" xfId="0" applyFont="1" applyFill="1" applyAlignment="1"/>
    <xf numFmtId="0" fontId="0" fillId="0" borderId="21" xfId="0" applyBorder="1" applyAlignment="1">
      <alignment horizontal="left"/>
    </xf>
    <xf numFmtId="0" fontId="0" fillId="4" borderId="21" xfId="0" applyFill="1" applyBorder="1" applyAlignment="1">
      <alignment horizontal="center"/>
    </xf>
    <xf numFmtId="0" fontId="0" fillId="4" borderId="18" xfId="0" applyFill="1" applyBorder="1" applyAlignment="1"/>
    <xf numFmtId="0" fontId="27" fillId="4" borderId="4" xfId="0" applyFont="1" applyFill="1" applyBorder="1" applyAlignment="1"/>
    <xf numFmtId="0" fontId="23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0" fillId="4" borderId="0" xfId="0" applyFill="1" applyAlignment="1"/>
    <xf numFmtId="0" fontId="30" fillId="0" borderId="0" xfId="8" applyFont="1" applyAlignment="1">
      <alignment horizontal="left" vertical="center"/>
    </xf>
    <xf numFmtId="0" fontId="30" fillId="0" borderId="0" xfId="8" applyFont="1" applyAlignment="1">
      <alignment horizontal="center" vertical="center"/>
    </xf>
    <xf numFmtId="0" fontId="30" fillId="0" borderId="0" xfId="6" applyFont="1" applyAlignment="1">
      <alignment horizontal="left" vertical="center"/>
    </xf>
    <xf numFmtId="0" fontId="30" fillId="0" borderId="0" xfId="6" applyFont="1" applyAlignment="1">
      <alignment horizontal="center" vertical="center"/>
    </xf>
    <xf numFmtId="0" fontId="4" fillId="3" borderId="21" xfId="0" applyFont="1" applyFill="1" applyBorder="1">
      <alignment vertical="top"/>
    </xf>
    <xf numFmtId="0" fontId="0" fillId="4" borderId="16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2" fontId="0" fillId="0" borderId="0" xfId="0" applyNumberFormat="1" applyAlignment="1"/>
    <xf numFmtId="0" fontId="31" fillId="0" borderId="5" xfId="0" applyFont="1" applyBorder="1" applyAlignment="1"/>
    <xf numFmtId="0" fontId="3" fillId="0" borderId="5" xfId="0" applyFont="1" applyBorder="1" applyAlignment="1"/>
    <xf numFmtId="0" fontId="31" fillId="0" borderId="6" xfId="0" applyFont="1" applyBorder="1" applyAlignment="1"/>
    <xf numFmtId="0" fontId="3" fillId="0" borderId="6" xfId="0" applyFont="1" applyBorder="1" applyAlignment="1"/>
    <xf numFmtId="0" fontId="6" fillId="0" borderId="10" xfId="0" applyFont="1" applyBorder="1" applyAlignment="1">
      <alignment horizontal="left"/>
    </xf>
    <xf numFmtId="0" fontId="6" fillId="0" borderId="19" xfId="0" applyFont="1" applyBorder="1" applyAlignment="1"/>
    <xf numFmtId="0" fontId="6" fillId="0" borderId="11" xfId="0" applyFont="1" applyBorder="1" applyAlignment="1"/>
    <xf numFmtId="0" fontId="31" fillId="0" borderId="7" xfId="0" applyFont="1" applyBorder="1" applyAlignment="1"/>
    <xf numFmtId="0" fontId="3" fillId="0" borderId="7" xfId="0" applyFont="1" applyBorder="1" applyAlignment="1"/>
    <xf numFmtId="0" fontId="0" fillId="4" borderId="0" xfId="0" applyFill="1" applyAlignment="1">
      <alignment horizontal="center"/>
    </xf>
    <xf numFmtId="2" fontId="5" fillId="0" borderId="0" xfId="0" applyNumberFormat="1" applyFont="1" applyAlignment="1">
      <alignment horizontal="left"/>
    </xf>
    <xf numFmtId="0" fontId="31" fillId="0" borderId="0" xfId="0" applyFont="1" applyAlignment="1"/>
    <xf numFmtId="10" fontId="3" fillId="0" borderId="0" xfId="0" applyNumberFormat="1" applyFont="1" applyAlignment="1"/>
    <xf numFmtId="10" fontId="0" fillId="0" borderId="0" xfId="0" applyNumberFormat="1" applyAlignment="1"/>
    <xf numFmtId="0" fontId="32" fillId="5" borderId="0" xfId="0" applyFont="1" applyFill="1" applyAlignment="1"/>
    <xf numFmtId="0" fontId="9" fillId="4" borderId="10" xfId="0" applyFont="1" applyFill="1" applyBorder="1" applyAlignment="1"/>
    <xf numFmtId="0" fontId="0" fillId="4" borderId="19" xfId="0" applyFill="1" applyBorder="1" applyAlignment="1"/>
    <xf numFmtId="0" fontId="0" fillId="4" borderId="11" xfId="0" applyFill="1" applyBorder="1" applyAlignment="1"/>
    <xf numFmtId="0" fontId="0" fillId="7" borderId="10" xfId="0" applyFill="1" applyBorder="1" applyAlignment="1">
      <alignment horizontal="left" vertical="center"/>
    </xf>
    <xf numFmtId="0" fontId="0" fillId="7" borderId="19" xfId="0" applyFill="1" applyBorder="1" applyAlignment="1"/>
    <xf numFmtId="0" fontId="0" fillId="7" borderId="11" xfId="0" applyFill="1" applyBorder="1" applyAlignment="1"/>
    <xf numFmtId="0" fontId="9" fillId="4" borderId="10" xfId="0" applyFont="1" applyFill="1" applyBorder="1" applyAlignment="1">
      <alignment horizontal="left"/>
    </xf>
    <xf numFmtId="0" fontId="9" fillId="4" borderId="19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14" fillId="0" borderId="10" xfId="0" applyFont="1" applyBorder="1" applyAlignment="1">
      <alignment horizontal="left"/>
    </xf>
    <xf numFmtId="0" fontId="14" fillId="0" borderId="19" xfId="0" applyFont="1" applyBorder="1" applyAlignment="1"/>
    <xf numFmtId="1" fontId="14" fillId="0" borderId="11" xfId="0" applyNumberFormat="1" applyFont="1" applyBorder="1" applyAlignment="1">
      <alignment horizontal="center"/>
    </xf>
    <xf numFmtId="0" fontId="0" fillId="0" borderId="18" xfId="0" applyBorder="1" applyAlignment="1"/>
    <xf numFmtId="0" fontId="0" fillId="6" borderId="18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left" wrapText="1"/>
    </xf>
    <xf numFmtId="0" fontId="0" fillId="0" borderId="1" xfId="0" applyBorder="1" applyAlignment="1"/>
    <xf numFmtId="0" fontId="0" fillId="6" borderId="0" xfId="0" applyFill="1" applyAlignment="1"/>
    <xf numFmtId="0" fontId="0" fillId="6" borderId="11" xfId="0" applyFill="1" applyBorder="1" applyAlignment="1"/>
    <xf numFmtId="0" fontId="0" fillId="6" borderId="13" xfId="0" applyFill="1" applyBorder="1" applyAlignment="1"/>
    <xf numFmtId="0" fontId="0" fillId="6" borderId="15" xfId="0" applyFill="1" applyBorder="1" applyAlignment="1"/>
    <xf numFmtId="0" fontId="10" fillId="4" borderId="0" xfId="0" applyFont="1" applyFill="1" applyAlignment="1">
      <alignment horizontal="center"/>
    </xf>
    <xf numFmtId="0" fontId="0" fillId="6" borderId="17" xfId="0" applyFill="1" applyBorder="1" applyAlignment="1"/>
    <xf numFmtId="0" fontId="5" fillId="6" borderId="4" xfId="0" applyFont="1" applyFill="1" applyBorder="1" applyAlignment="1">
      <alignment horizontal="center"/>
    </xf>
    <xf numFmtId="0" fontId="5" fillId="6" borderId="0" xfId="0" applyFont="1" applyFill="1" applyAlignment="1"/>
    <xf numFmtId="0" fontId="4" fillId="3" borderId="22" xfId="0" applyFont="1" applyFill="1" applyBorder="1">
      <alignment vertical="top"/>
    </xf>
    <xf numFmtId="0" fontId="10" fillId="0" borderId="23" xfId="0" applyFont="1" applyBorder="1">
      <alignment vertical="top"/>
    </xf>
    <xf numFmtId="0" fontId="4" fillId="3" borderId="0" xfId="0" applyFont="1" applyFill="1">
      <alignment vertical="top"/>
    </xf>
    <xf numFmtId="0" fontId="10" fillId="0" borderId="24" xfId="0" applyFont="1" applyBorder="1">
      <alignment vertical="top"/>
    </xf>
    <xf numFmtId="0" fontId="0" fillId="6" borderId="18" xfId="0" applyFill="1" applyBorder="1" applyAlignment="1"/>
    <xf numFmtId="0" fontId="0" fillId="6" borderId="1" xfId="0" applyFill="1" applyBorder="1" applyAlignment="1"/>
    <xf numFmtId="165" fontId="8" fillId="0" borderId="0" xfId="0" applyNumberFormat="1" applyFont="1" applyAlignment="1">
      <alignment horizontal="left"/>
    </xf>
    <xf numFmtId="0" fontId="16" fillId="0" borderId="0" xfId="0" applyFont="1" applyAlignment="1">
      <alignment horizontal="left"/>
    </xf>
    <xf numFmtId="0" fontId="0" fillId="0" borderId="12" xfId="0" applyBorder="1" applyAlignment="1">
      <alignment horizontal="center"/>
    </xf>
    <xf numFmtId="0" fontId="33" fillId="0" borderId="0" xfId="5" applyNumberFormat="1" applyFill="1" applyBorder="1" applyAlignment="1" applyProtection="1">
      <alignment horizontal="left"/>
    </xf>
    <xf numFmtId="0" fontId="0" fillId="0" borderId="16" xfId="0" applyBorder="1" applyAlignment="1">
      <alignment horizontal="center"/>
    </xf>
    <xf numFmtId="0" fontId="3" fillId="8" borderId="25" xfId="0" applyFont="1" applyFill="1" applyBorder="1" applyAlignment="1">
      <alignment horizontal="left" vertical="top" wrapText="1" indent="1"/>
    </xf>
    <xf numFmtId="0" fontId="3" fillId="8" borderId="25" xfId="0" applyFont="1" applyFill="1" applyBorder="1" applyAlignment="1">
      <alignment horizontal="center" vertical="top" wrapText="1"/>
    </xf>
    <xf numFmtId="0" fontId="3" fillId="8" borderId="25" xfId="0" applyFont="1" applyFill="1" applyBorder="1" applyAlignment="1">
      <alignment horizontal="right" vertical="top" wrapText="1"/>
    </xf>
    <xf numFmtId="0" fontId="33" fillId="8" borderId="25" xfId="5" applyNumberFormat="1" applyFill="1" applyBorder="1" applyAlignment="1" applyProtection="1">
      <alignment horizontal="right" vertical="top" wrapText="1"/>
    </xf>
    <xf numFmtId="0" fontId="35" fillId="0" borderId="0" xfId="0" applyFont="1" applyAlignment="1">
      <alignment vertical="center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 applyAlignment="1" applyProtection="1">
      <alignment vertical="center" wrapText="1"/>
      <protection locked="0"/>
    </xf>
    <xf numFmtId="0" fontId="3" fillId="0" borderId="1" xfId="0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4" xfId="0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9" fillId="0" borderId="0" xfId="0" applyFont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22" fontId="10" fillId="0" borderId="0" xfId="0" applyNumberFormat="1" applyFont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34" fillId="0" borderId="0" xfId="0" applyFont="1" applyAlignment="1">
      <alignment horizontal="right" vertical="center"/>
    </xf>
    <xf numFmtId="0" fontId="5" fillId="0" borderId="4" xfId="0" applyFont="1" applyBorder="1" applyAlignment="1">
      <alignment horizontal="center" vertical="center"/>
    </xf>
    <xf numFmtId="165" fontId="0" fillId="0" borderId="0" xfId="0" applyNumberFormat="1" applyAlignment="1">
      <alignment horizontal="left" vertical="center"/>
    </xf>
    <xf numFmtId="173" fontId="0" fillId="0" borderId="0" xfId="0" applyNumberFormat="1" applyAlignment="1">
      <alignment vertical="center"/>
    </xf>
    <xf numFmtId="0" fontId="12" fillId="0" borderId="0" xfId="0" applyFont="1" applyAlignment="1">
      <alignment vertical="center"/>
    </xf>
    <xf numFmtId="165" fontId="10" fillId="0" borderId="0" xfId="0" applyNumberFormat="1" applyFont="1" applyAlignment="1">
      <alignment horizontal="left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13" fillId="0" borderId="0" xfId="6" applyFont="1" applyAlignment="1">
      <alignment horizontal="left" vertical="center"/>
    </xf>
    <xf numFmtId="0" fontId="13" fillId="0" borderId="0" xfId="6" applyFont="1" applyAlignment="1">
      <alignment horizontal="center" vertical="center"/>
    </xf>
    <xf numFmtId="0" fontId="3" fillId="0" borderId="0" xfId="7" applyFont="1" applyAlignment="1">
      <alignment vertical="center"/>
    </xf>
    <xf numFmtId="0" fontId="3" fillId="0" borderId="0" xfId="7" applyFont="1" applyAlignment="1">
      <alignment horizontal="center" vertical="center"/>
    </xf>
    <xf numFmtId="0" fontId="3" fillId="0" borderId="0" xfId="7" applyFont="1" applyAlignment="1">
      <alignment horizontal="left" vertical="center"/>
    </xf>
    <xf numFmtId="0" fontId="3" fillId="0" borderId="0" xfId="7" applyFont="1" applyAlignment="1">
      <alignment vertical="center" wrapText="1"/>
    </xf>
    <xf numFmtId="0" fontId="3" fillId="0" borderId="0" xfId="7" applyFont="1" applyAlignment="1">
      <alignment horizontal="center" vertical="center" wrapText="1"/>
    </xf>
    <xf numFmtId="0" fontId="3" fillId="0" borderId="0" xfId="7" applyFont="1" applyAlignment="1">
      <alignment horizontal="left" vertical="center" wrapText="1"/>
    </xf>
    <xf numFmtId="172" fontId="30" fillId="0" borderId="0" xfId="8" applyNumberFormat="1" applyFont="1" applyAlignment="1">
      <alignment horizontal="left" vertical="center"/>
    </xf>
    <xf numFmtId="165" fontId="30" fillId="0" borderId="0" xfId="8" applyNumberFormat="1" applyFont="1" applyAlignment="1">
      <alignment horizontal="left" vertical="center"/>
    </xf>
    <xf numFmtId="0" fontId="13" fillId="0" borderId="0" xfId="6" applyFont="1" applyAlignment="1">
      <alignment horizontal="center" vertical="center" wrapText="1"/>
    </xf>
    <xf numFmtId="0" fontId="13" fillId="0" borderId="0" xfId="6" applyFont="1" applyAlignment="1">
      <alignment horizontal="left" vertical="center" wrapText="1"/>
    </xf>
    <xf numFmtId="0" fontId="18" fillId="0" borderId="0" xfId="7" applyFont="1" applyAlignment="1">
      <alignment vertical="center"/>
    </xf>
    <xf numFmtId="0" fontId="18" fillId="0" borderId="0" xfId="7" applyFont="1" applyAlignment="1">
      <alignment horizontal="center" vertical="center"/>
    </xf>
    <xf numFmtId="0" fontId="18" fillId="0" borderId="0" xfId="7" applyFont="1" applyAlignment="1">
      <alignment horizontal="left" vertical="center"/>
    </xf>
    <xf numFmtId="0" fontId="15" fillId="0" borderId="0" xfId="6" applyFont="1" applyAlignment="1">
      <alignment horizontal="left" vertical="center"/>
    </xf>
    <xf numFmtId="0" fontId="13" fillId="0" borderId="0" xfId="8" applyFont="1" applyAlignment="1">
      <alignment vertical="center"/>
    </xf>
    <xf numFmtId="0" fontId="13" fillId="0" borderId="0" xfId="8" applyFont="1" applyAlignment="1">
      <alignment horizontal="center" vertical="center"/>
    </xf>
    <xf numFmtId="0" fontId="13" fillId="0" borderId="0" xfId="8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174" fontId="35" fillId="0" borderId="0" xfId="0" applyNumberFormat="1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166" fontId="0" fillId="0" borderId="18" xfId="0" applyNumberFormat="1" applyBorder="1" applyAlignment="1">
      <alignment horizontal="left" vertical="center"/>
    </xf>
    <xf numFmtId="0" fontId="0" fillId="4" borderId="18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0" fillId="0" borderId="12" xfId="0" applyBorder="1" applyAlignment="1">
      <alignment vertical="center"/>
    </xf>
    <xf numFmtId="0" fontId="10" fillId="0" borderId="20" xfId="0" applyFont="1" applyBorder="1" applyAlignment="1">
      <alignment vertical="center"/>
    </xf>
    <xf numFmtId="0" fontId="0" fillId="0" borderId="20" xfId="0" applyBorder="1" applyAlignment="1">
      <alignment horizontal="right" vertical="center"/>
    </xf>
    <xf numFmtId="0" fontId="0" fillId="0" borderId="13" xfId="0" applyBorder="1" applyAlignment="1">
      <alignment vertical="center"/>
    </xf>
    <xf numFmtId="0" fontId="0" fillId="4" borderId="12" xfId="0" applyFill="1" applyBorder="1" applyAlignment="1">
      <alignment vertical="center"/>
    </xf>
    <xf numFmtId="0" fontId="0" fillId="4" borderId="13" xfId="0" applyFill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13" fillId="0" borderId="5" xfId="0" applyFont="1" applyBorder="1" applyAlignment="1">
      <alignment vertical="center"/>
    </xf>
    <xf numFmtId="166" fontId="0" fillId="0" borderId="1" xfId="0" applyNumberFormat="1" applyBorder="1" applyAlignment="1">
      <alignment horizontal="left" vertical="center"/>
    </xf>
    <xf numFmtId="0" fontId="0" fillId="4" borderId="14" xfId="0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4" fillId="4" borderId="1" xfId="0" applyFont="1" applyFill="1" applyBorder="1" applyAlignment="1">
      <alignment horizontal="right" vertical="center"/>
    </xf>
    <xf numFmtId="0" fontId="0" fillId="4" borderId="16" xfId="0" applyFill="1" applyBorder="1" applyAlignment="1">
      <alignment vertical="center"/>
    </xf>
    <xf numFmtId="0" fontId="0" fillId="4" borderId="17" xfId="0" applyFill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4" xfId="0" applyBorder="1" applyAlignment="1">
      <alignment horizontal="left" vertical="center"/>
    </xf>
    <xf numFmtId="0" fontId="9" fillId="0" borderId="14" xfId="0" applyFont="1" applyBorder="1" applyAlignment="1">
      <alignment vertical="center"/>
    </xf>
    <xf numFmtId="11" fontId="10" fillId="0" borderId="0" xfId="0" applyNumberFormat="1" applyFont="1" applyAlignment="1">
      <alignment vertical="center"/>
    </xf>
    <xf numFmtId="0" fontId="0" fillId="0" borderId="0" xfId="0" applyAlignment="1">
      <alignment horizontal="right" vertical="center"/>
    </xf>
    <xf numFmtId="0" fontId="0" fillId="0" borderId="16" xfId="0" applyBorder="1" applyAlignment="1">
      <alignment vertical="center"/>
    </xf>
    <xf numFmtId="0" fontId="27" fillId="4" borderId="4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17" xfId="0" applyBorder="1" applyAlignment="1">
      <alignment vertical="center"/>
    </xf>
    <xf numFmtId="171" fontId="10" fillId="0" borderId="0" xfId="0" applyNumberFormat="1" applyFont="1" applyAlignment="1">
      <alignment vertical="center"/>
    </xf>
    <xf numFmtId="0" fontId="23" fillId="0" borderId="0" xfId="0" applyFont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5" fillId="4" borderId="21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166" fontId="0" fillId="0" borderId="0" xfId="0" applyNumberFormat="1" applyAlignment="1">
      <alignment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0" fillId="4" borderId="0" xfId="0" applyFill="1" applyAlignment="1">
      <alignment vertical="center"/>
    </xf>
    <xf numFmtId="0" fontId="29" fillId="0" borderId="0" xfId="0" applyFont="1" applyAlignment="1">
      <alignment horizontal="left" vertical="center"/>
    </xf>
    <xf numFmtId="0" fontId="3" fillId="6" borderId="0" xfId="0" applyFont="1" applyFill="1" applyAlignment="1">
      <alignment vertical="center"/>
    </xf>
    <xf numFmtId="0" fontId="0" fillId="0" borderId="1" xfId="0" applyBorder="1" applyAlignment="1">
      <alignment vertical="center"/>
    </xf>
    <xf numFmtId="0" fontId="0" fillId="6" borderId="13" xfId="0" applyFill="1" applyBorder="1" applyAlignment="1">
      <alignment vertical="center"/>
    </xf>
    <xf numFmtId="0" fontId="0" fillId="6" borderId="15" xfId="0" applyFill="1" applyBorder="1" applyAlignment="1">
      <alignment vertical="center"/>
    </xf>
    <xf numFmtId="0" fontId="10" fillId="4" borderId="0" xfId="0" applyFont="1" applyFill="1" applyAlignment="1">
      <alignment horizontal="center" vertical="center"/>
    </xf>
    <xf numFmtId="170" fontId="10" fillId="0" borderId="0" xfId="0" applyNumberFormat="1" applyFont="1" applyAlignment="1">
      <alignment vertical="center"/>
    </xf>
    <xf numFmtId="0" fontId="0" fillId="6" borderId="17" xfId="0" applyFill="1" applyBorder="1" applyAlignment="1">
      <alignment vertical="center"/>
    </xf>
    <xf numFmtId="0" fontId="0" fillId="6" borderId="0" xfId="0" applyFill="1" applyAlignment="1">
      <alignment vertical="center"/>
    </xf>
    <xf numFmtId="0" fontId="0" fillId="0" borderId="21" xfId="0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0" fillId="0" borderId="18" xfId="0" applyBorder="1" applyAlignment="1">
      <alignment vertical="center"/>
    </xf>
    <xf numFmtId="0" fontId="5" fillId="6" borderId="0" xfId="0" applyFont="1" applyFill="1" applyAlignment="1">
      <alignment vertical="center"/>
    </xf>
    <xf numFmtId="166" fontId="3" fillId="0" borderId="0" xfId="0" applyNumberFormat="1" applyFont="1" applyAlignment="1">
      <alignment vertical="center"/>
    </xf>
    <xf numFmtId="0" fontId="3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35" fillId="0" borderId="0" xfId="0" applyFont="1" applyAlignment="1" applyProtection="1">
      <protection locked="0"/>
    </xf>
    <xf numFmtId="0" fontId="35" fillId="0" borderId="0" xfId="0" applyFont="1" applyAlignment="1" applyProtection="1">
      <alignment horizontal="center"/>
      <protection locked="0"/>
    </xf>
    <xf numFmtId="0" fontId="35" fillId="0" borderId="0" xfId="0" applyFont="1" applyAlignment="1">
      <alignment horizontal="left" vertical="center" wrapText="1"/>
    </xf>
    <xf numFmtId="174" fontId="35" fillId="0" borderId="0" xfId="0" applyNumberFormat="1" applyFont="1" applyAlignment="1">
      <alignment horizontal="left" vertical="center" wrapText="1"/>
    </xf>
  </cellXfs>
  <cellStyles count="9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 (10)" xfId="7" xr:uid="{00000000-0005-0000-0000-000007000000}"/>
    <cellStyle name="Normal_A (10)_1" xfId="8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69FF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2544570502431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28273012265222"/>
          <c:y val="0.14108193074504299"/>
          <c:w val="0.80423271833288879"/>
          <c:h val="0.663266997640882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1'!$F$21:$F$500</c:f>
              <c:numCache>
                <c:formatCode>General</c:formatCode>
                <c:ptCount val="4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13044.5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15592</c:v>
                </c:pt>
                <c:pt idx="186">
                  <c:v>13972</c:v>
                </c:pt>
                <c:pt idx="187">
                  <c:v>14010</c:v>
                </c:pt>
                <c:pt idx="188">
                  <c:v>14877</c:v>
                </c:pt>
                <c:pt idx="189">
                  <c:v>15654.5</c:v>
                </c:pt>
                <c:pt idx="190">
                  <c:v>15654.5</c:v>
                </c:pt>
                <c:pt idx="191">
                  <c:v>15481</c:v>
                </c:pt>
                <c:pt idx="192">
                  <c:v>15481</c:v>
                </c:pt>
                <c:pt idx="193">
                  <c:v>15481</c:v>
                </c:pt>
                <c:pt idx="194">
                  <c:v>16376.5</c:v>
                </c:pt>
                <c:pt idx="195">
                  <c:v>16376.5</c:v>
                </c:pt>
                <c:pt idx="196">
                  <c:v>16376.5</c:v>
                </c:pt>
                <c:pt idx="197">
                  <c:v>16414.5</c:v>
                </c:pt>
                <c:pt idx="198">
                  <c:v>16414.5</c:v>
                </c:pt>
                <c:pt idx="199">
                  <c:v>16464.5</c:v>
                </c:pt>
                <c:pt idx="200">
                  <c:v>16464.5</c:v>
                </c:pt>
                <c:pt idx="201">
                  <c:v>16464.5</c:v>
                </c:pt>
                <c:pt idx="202">
                  <c:v>17196</c:v>
                </c:pt>
                <c:pt idx="203">
                  <c:v>17196</c:v>
                </c:pt>
                <c:pt idx="204">
                  <c:v>17392.5</c:v>
                </c:pt>
                <c:pt idx="205">
                  <c:v>18319</c:v>
                </c:pt>
                <c:pt idx="206">
                  <c:v>18328.5</c:v>
                </c:pt>
              </c:numCache>
            </c:numRef>
          </c:xVal>
          <c:yVal>
            <c:numRef>
              <c:f>'Active 1'!$H$21:$H$500</c:f>
              <c:numCache>
                <c:formatCode>General</c:formatCode>
                <c:ptCount val="480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2E-410E-B6F6-257F40B07774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1'!$I$21:$I$176</c:f>
              <c:numCache>
                <c:formatCode>General</c:formatCode>
                <c:ptCount val="156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28">
                  <c:v>-2.1731199994974304E-2</c:v>
                </c:pt>
                <c:pt idx="29">
                  <c:v>-4.9803200003225356E-2</c:v>
                </c:pt>
                <c:pt idx="30">
                  <c:v>-2.0697599997220095E-2</c:v>
                </c:pt>
                <c:pt idx="33">
                  <c:v>4.5424000003549736E-2</c:v>
                </c:pt>
                <c:pt idx="37">
                  <c:v>7.6988799999526236E-2</c:v>
                </c:pt>
                <c:pt idx="38">
                  <c:v>6.6206399998918641E-2</c:v>
                </c:pt>
                <c:pt idx="39">
                  <c:v>7.8206400001363363E-2</c:v>
                </c:pt>
                <c:pt idx="40">
                  <c:v>-1.8032000007224269E-3</c:v>
                </c:pt>
                <c:pt idx="41">
                  <c:v>5.9878400003071874E-2</c:v>
                </c:pt>
                <c:pt idx="42">
                  <c:v>6.3360000000102445E-2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2E-410E-B6F6-257F40B07774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1'!$J$21:$J$176</c:f>
              <c:numCache>
                <c:formatCode>General</c:formatCode>
                <c:ptCount val="156"/>
                <c:pt idx="22">
                  <c:v>1.2379200001305435E-2</c:v>
                </c:pt>
                <c:pt idx="32">
                  <c:v>3.4692799999902491E-2</c:v>
                </c:pt>
                <c:pt idx="34">
                  <c:v>3.7976000021444634E-3</c:v>
                </c:pt>
                <c:pt idx="35">
                  <c:v>3.6240000044927001E-3</c:v>
                </c:pt>
                <c:pt idx="50">
                  <c:v>-7.7040000032866374E-3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2E-410E-B6F6-257F40B07774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1'!$F$21:$F$500</c:f>
              <c:numCache>
                <c:formatCode>General</c:formatCode>
                <c:ptCount val="4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13044.5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15592</c:v>
                </c:pt>
                <c:pt idx="186">
                  <c:v>13972</c:v>
                </c:pt>
                <c:pt idx="187">
                  <c:v>14010</c:v>
                </c:pt>
                <c:pt idx="188">
                  <c:v>14877</c:v>
                </c:pt>
                <c:pt idx="189">
                  <c:v>15654.5</c:v>
                </c:pt>
                <c:pt idx="190">
                  <c:v>15654.5</c:v>
                </c:pt>
                <c:pt idx="191">
                  <c:v>15481</c:v>
                </c:pt>
                <c:pt idx="192">
                  <c:v>15481</c:v>
                </c:pt>
                <c:pt idx="193">
                  <c:v>15481</c:v>
                </c:pt>
                <c:pt idx="194">
                  <c:v>16376.5</c:v>
                </c:pt>
                <c:pt idx="195">
                  <c:v>16376.5</c:v>
                </c:pt>
                <c:pt idx="196">
                  <c:v>16376.5</c:v>
                </c:pt>
                <c:pt idx="197">
                  <c:v>16414.5</c:v>
                </c:pt>
                <c:pt idx="198">
                  <c:v>16414.5</c:v>
                </c:pt>
                <c:pt idx="199">
                  <c:v>16464.5</c:v>
                </c:pt>
                <c:pt idx="200">
                  <c:v>16464.5</c:v>
                </c:pt>
                <c:pt idx="201">
                  <c:v>16464.5</c:v>
                </c:pt>
                <c:pt idx="202">
                  <c:v>17196</c:v>
                </c:pt>
                <c:pt idx="203">
                  <c:v>17196</c:v>
                </c:pt>
                <c:pt idx="204">
                  <c:v>17392.5</c:v>
                </c:pt>
                <c:pt idx="205">
                  <c:v>18319</c:v>
                </c:pt>
                <c:pt idx="206">
                  <c:v>18328.5</c:v>
                </c:pt>
              </c:numCache>
            </c:numRef>
          </c:xVal>
          <c:yVal>
            <c:numRef>
              <c:f>'Active 1'!$K$21:$K$500</c:f>
              <c:numCache>
                <c:formatCode>General</c:formatCode>
                <c:ptCount val="480"/>
                <c:pt idx="36">
                  <c:v>-7.427199998346623E-3</c:v>
                </c:pt>
                <c:pt idx="52">
                  <c:v>-7.8336000005947426E-3</c:v>
                </c:pt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-0.1042407999993884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-9.9224800003867131E-2</c:v>
                </c:pt>
                <c:pt idx="186">
                  <c:v>-0.10299680000025546</c:v>
                </c:pt>
                <c:pt idx="187">
                  <c:v>-0.10224400000151945</c:v>
                </c:pt>
                <c:pt idx="188">
                  <c:v>-9.732879999501165E-2</c:v>
                </c:pt>
                <c:pt idx="189">
                  <c:v>-0.10312479999993229</c:v>
                </c:pt>
                <c:pt idx="190">
                  <c:v>-0.10212479999609059</c:v>
                </c:pt>
                <c:pt idx="191">
                  <c:v>-9.6326400001998991E-2</c:v>
                </c:pt>
                <c:pt idx="192">
                  <c:v>-9.5926399997551925E-2</c:v>
                </c:pt>
                <c:pt idx="193">
                  <c:v>-9.5826400000078138E-2</c:v>
                </c:pt>
                <c:pt idx="194">
                  <c:v>-9.9221600219607353E-2</c:v>
                </c:pt>
                <c:pt idx="195">
                  <c:v>-9.7621600143611431E-2</c:v>
                </c:pt>
                <c:pt idx="196">
                  <c:v>-9.7521599847823381E-2</c:v>
                </c:pt>
                <c:pt idx="197">
                  <c:v>-9.6968800025933888E-2</c:v>
                </c:pt>
                <c:pt idx="198">
                  <c:v>-9.6768799900019076E-2</c:v>
                </c:pt>
                <c:pt idx="199">
                  <c:v>-9.6788799928617664E-2</c:v>
                </c:pt>
                <c:pt idx="200">
                  <c:v>-9.5788799764704891E-2</c:v>
                </c:pt>
                <c:pt idx="201">
                  <c:v>-9.5788799764704891E-2</c:v>
                </c:pt>
                <c:pt idx="202">
                  <c:v>-9.5822400064207613E-2</c:v>
                </c:pt>
                <c:pt idx="203">
                  <c:v>-9.5422399812377989E-2</c:v>
                </c:pt>
                <c:pt idx="204">
                  <c:v>-9.4552000002295244E-2</c:v>
                </c:pt>
                <c:pt idx="205">
                  <c:v>-8.389359999273438E-2</c:v>
                </c:pt>
                <c:pt idx="206">
                  <c:v>-8.0630399999790825E-2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92E-410E-B6F6-257F40B07774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1'!$L$21:$L$176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92E-410E-B6F6-257F40B07774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1'!$M$21:$M$176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2E-410E-B6F6-257F40B07774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1'!$N$21:$N$176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92E-410E-B6F6-257F40B07774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1'!$O$21:$O$176</c:f>
              <c:numCache>
                <c:formatCode>General</c:formatCode>
                <c:ptCount val="156"/>
                <c:pt idx="0">
                  <c:v>0.19390469687584966</c:v>
                </c:pt>
                <c:pt idx="1">
                  <c:v>0.17514882860939607</c:v>
                </c:pt>
                <c:pt idx="2">
                  <c:v>0.17511241954731477</c:v>
                </c:pt>
                <c:pt idx="3">
                  <c:v>0.17510721825273171</c:v>
                </c:pt>
                <c:pt idx="4">
                  <c:v>0.17510591792908595</c:v>
                </c:pt>
                <c:pt idx="5">
                  <c:v>0.17507471016158768</c:v>
                </c:pt>
                <c:pt idx="6">
                  <c:v>0.17506950886700465</c:v>
                </c:pt>
                <c:pt idx="7">
                  <c:v>0.17502659818669455</c:v>
                </c:pt>
                <c:pt idx="8">
                  <c:v>0.1750252978630488</c:v>
                </c:pt>
                <c:pt idx="9">
                  <c:v>0.1749888888009675</c:v>
                </c:pt>
                <c:pt idx="10">
                  <c:v>0.17497718588815564</c:v>
                </c:pt>
                <c:pt idx="11">
                  <c:v>0.17497588556450988</c:v>
                </c:pt>
                <c:pt idx="12">
                  <c:v>0.17497068426992682</c:v>
                </c:pt>
                <c:pt idx="13">
                  <c:v>0.1748588564363914</c:v>
                </c:pt>
                <c:pt idx="14">
                  <c:v>0.17480294251962369</c:v>
                </c:pt>
                <c:pt idx="15">
                  <c:v>0.17474702860285599</c:v>
                </c:pt>
                <c:pt idx="16">
                  <c:v>0.17474052698462716</c:v>
                </c:pt>
                <c:pt idx="17">
                  <c:v>0.17472232245358651</c:v>
                </c:pt>
                <c:pt idx="18">
                  <c:v>0.17472232245358651</c:v>
                </c:pt>
                <c:pt idx="19">
                  <c:v>0.15473374737095169</c:v>
                </c:pt>
                <c:pt idx="20">
                  <c:v>0.15272604766189704</c:v>
                </c:pt>
                <c:pt idx="21">
                  <c:v>0.15271954604366822</c:v>
                </c:pt>
                <c:pt idx="22">
                  <c:v>0.15271954604366822</c:v>
                </c:pt>
                <c:pt idx="23">
                  <c:v>0.15230084182973325</c:v>
                </c:pt>
                <c:pt idx="24">
                  <c:v>0.12328932096916433</c:v>
                </c:pt>
                <c:pt idx="25">
                  <c:v>0.12324641028885422</c:v>
                </c:pt>
                <c:pt idx="26">
                  <c:v>0.12323990867062541</c:v>
                </c:pt>
                <c:pt idx="27">
                  <c:v>0.12317879345927465</c:v>
                </c:pt>
                <c:pt idx="28">
                  <c:v>0.11834939143891909</c:v>
                </c:pt>
                <c:pt idx="29">
                  <c:v>0.11833638820246149</c:v>
                </c:pt>
                <c:pt idx="30">
                  <c:v>0.11813873900830585</c:v>
                </c:pt>
                <c:pt idx="31">
                  <c:v>0.10938626054868998</c:v>
                </c:pt>
                <c:pt idx="32">
                  <c:v>0.1003659154180474</c:v>
                </c:pt>
                <c:pt idx="33">
                  <c:v>9.7987623469950921E-2</c:v>
                </c:pt>
                <c:pt idx="34">
                  <c:v>9.576146938840846E-2</c:v>
                </c:pt>
                <c:pt idx="35">
                  <c:v>9.5712057089869546E-2</c:v>
                </c:pt>
                <c:pt idx="36">
                  <c:v>8.9345672520224725E-2</c:v>
                </c:pt>
                <c:pt idx="37">
                  <c:v>8.9222141773877453E-2</c:v>
                </c:pt>
                <c:pt idx="38">
                  <c:v>8.913502008961148E-2</c:v>
                </c:pt>
                <c:pt idx="39">
                  <c:v>8.913502008961148E-2</c:v>
                </c:pt>
                <c:pt idx="40">
                  <c:v>8.9079106172843758E-2</c:v>
                </c:pt>
                <c:pt idx="41">
                  <c:v>8.4921971477346536E-2</c:v>
                </c:pt>
                <c:pt idx="42">
                  <c:v>8.434072680769146E-2</c:v>
                </c:pt>
                <c:pt idx="43">
                  <c:v>8.256708535487374E-2</c:v>
                </c:pt>
                <c:pt idx="44">
                  <c:v>7.7817003076909586E-2</c:v>
                </c:pt>
                <c:pt idx="45">
                  <c:v>7.7525730580259161E-2</c:v>
                </c:pt>
                <c:pt idx="46">
                  <c:v>7.7525730580259161E-2</c:v>
                </c:pt>
                <c:pt idx="47">
                  <c:v>7.5636360322968749E-2</c:v>
                </c:pt>
                <c:pt idx="48">
                  <c:v>7.5481621809123212E-2</c:v>
                </c:pt>
                <c:pt idx="49">
                  <c:v>7.3294477436953567E-2</c:v>
                </c:pt>
                <c:pt idx="50">
                  <c:v>7.3294477436953567E-2</c:v>
                </c:pt>
                <c:pt idx="51">
                  <c:v>7.3294477436953567E-2</c:v>
                </c:pt>
                <c:pt idx="52">
                  <c:v>7.0345343408368094E-2</c:v>
                </c:pt>
                <c:pt idx="53">
                  <c:v>6.9038518144378502E-2</c:v>
                </c:pt>
                <c:pt idx="54">
                  <c:v>6.9038518144378502E-2</c:v>
                </c:pt>
                <c:pt idx="55">
                  <c:v>6.9038518144378502E-2</c:v>
                </c:pt>
                <c:pt idx="56">
                  <c:v>6.6487283151395848E-2</c:v>
                </c:pt>
                <c:pt idx="57">
                  <c:v>6.6487283151395848E-2</c:v>
                </c:pt>
                <c:pt idx="58">
                  <c:v>6.648598282775009E-2</c:v>
                </c:pt>
                <c:pt idx="59">
                  <c:v>6.648598282775009E-2</c:v>
                </c:pt>
                <c:pt idx="60">
                  <c:v>6.4540698653691941E-2</c:v>
                </c:pt>
                <c:pt idx="61">
                  <c:v>6.4540698653691941E-2</c:v>
                </c:pt>
                <c:pt idx="62">
                  <c:v>6.4219518713189025E-2</c:v>
                </c:pt>
                <c:pt idx="63">
                  <c:v>5.9685290160421164E-2</c:v>
                </c:pt>
                <c:pt idx="64">
                  <c:v>5.5161464196819381E-2</c:v>
                </c:pt>
                <c:pt idx="65">
                  <c:v>5.4983319857350152E-2</c:v>
                </c:pt>
                <c:pt idx="66">
                  <c:v>5.3278595557757762E-2</c:v>
                </c:pt>
                <c:pt idx="67">
                  <c:v>5.2820881634449965E-2</c:v>
                </c:pt>
                <c:pt idx="68">
                  <c:v>5.2777970954139858E-2</c:v>
                </c:pt>
                <c:pt idx="69">
                  <c:v>5.2755865452161925E-2</c:v>
                </c:pt>
                <c:pt idx="70">
                  <c:v>5.271815606643486E-2</c:v>
                </c:pt>
                <c:pt idx="71">
                  <c:v>5.0741664124878468E-2</c:v>
                </c:pt>
                <c:pt idx="72">
                  <c:v>5.0519308781453373E-2</c:v>
                </c:pt>
                <c:pt idx="73">
                  <c:v>5.0481599395726308E-2</c:v>
                </c:pt>
                <c:pt idx="74">
                  <c:v>4.8466097744797085E-2</c:v>
                </c:pt>
                <c:pt idx="75">
                  <c:v>4.8415385122612419E-2</c:v>
                </c:pt>
                <c:pt idx="76">
                  <c:v>4.8363372176781987E-2</c:v>
                </c:pt>
                <c:pt idx="77">
                  <c:v>4.8356870558553179E-2</c:v>
                </c:pt>
                <c:pt idx="78">
                  <c:v>4.812541294960776E-2</c:v>
                </c:pt>
                <c:pt idx="79">
                  <c:v>4.8076000651068852E-2</c:v>
                </c:pt>
                <c:pt idx="80">
                  <c:v>4.6302359198251139E-2</c:v>
                </c:pt>
                <c:pt idx="81">
                  <c:v>4.6204834924819076E-2</c:v>
                </c:pt>
                <c:pt idx="82">
                  <c:v>4.6168425862737776E-2</c:v>
                </c:pt>
                <c:pt idx="83">
                  <c:v>4.5982479581393981E-2</c:v>
                </c:pt>
                <c:pt idx="84">
                  <c:v>4.3977380519630849E-2</c:v>
                </c:pt>
                <c:pt idx="85">
                  <c:v>4.3970878901402048E-2</c:v>
                </c:pt>
                <c:pt idx="86">
                  <c:v>4.3875955275261509E-2</c:v>
                </c:pt>
                <c:pt idx="87">
                  <c:v>4.3809638769327704E-2</c:v>
                </c:pt>
                <c:pt idx="88">
                  <c:v>4.3803137151098903E-2</c:v>
                </c:pt>
                <c:pt idx="89">
                  <c:v>4.2280458161913018E-2</c:v>
                </c:pt>
                <c:pt idx="90">
                  <c:v>4.2273956543684217E-2</c:v>
                </c:pt>
                <c:pt idx="91">
                  <c:v>4.2272656220038458E-2</c:v>
                </c:pt>
                <c:pt idx="92">
                  <c:v>4.2271355896392693E-2</c:v>
                </c:pt>
                <c:pt idx="93">
                  <c:v>4.2270055572746934E-2</c:v>
                </c:pt>
                <c:pt idx="94">
                  <c:v>4.2268755249101175E-2</c:v>
                </c:pt>
                <c:pt idx="95">
                  <c:v>4.226745492545541E-2</c:v>
                </c:pt>
                <c:pt idx="96">
                  <c:v>4.2266154601809651E-2</c:v>
                </c:pt>
                <c:pt idx="97">
                  <c:v>4.2260953307226609E-2</c:v>
                </c:pt>
                <c:pt idx="98">
                  <c:v>4.225965298358085E-2</c:v>
                </c:pt>
                <c:pt idx="99">
                  <c:v>4.2255752012643567E-2</c:v>
                </c:pt>
                <c:pt idx="100">
                  <c:v>4.2254451688997802E-2</c:v>
                </c:pt>
                <c:pt idx="101">
                  <c:v>4.2253151365352043E-2</c:v>
                </c:pt>
                <c:pt idx="102">
                  <c:v>4.2251851041706284E-2</c:v>
                </c:pt>
                <c:pt idx="103">
                  <c:v>4.2250550718060526E-2</c:v>
                </c:pt>
                <c:pt idx="104">
                  <c:v>4.224925039441476E-2</c:v>
                </c:pt>
                <c:pt idx="105">
                  <c:v>4.1666705401113932E-2</c:v>
                </c:pt>
                <c:pt idx="106">
                  <c:v>3.9510768796442546E-2</c:v>
                </c:pt>
                <c:pt idx="107">
                  <c:v>3.9311819278641143E-2</c:v>
                </c:pt>
                <c:pt idx="108">
                  <c:v>3.923119921260397E-2</c:v>
                </c:pt>
                <c:pt idx="109">
                  <c:v>3.9211694357917562E-2</c:v>
                </c:pt>
                <c:pt idx="110">
                  <c:v>3.7401643843018542E-2</c:v>
                </c:pt>
                <c:pt idx="111">
                  <c:v>3.7315822482398335E-2</c:v>
                </c:pt>
                <c:pt idx="112">
                  <c:v>3.7252106623756054E-2</c:v>
                </c:pt>
                <c:pt idx="113">
                  <c:v>3.7245605005527253E-2</c:v>
                </c:pt>
                <c:pt idx="114">
                  <c:v>3.7239103387298446E-2</c:v>
                </c:pt>
                <c:pt idx="115">
                  <c:v>3.7233902092715404E-2</c:v>
                </c:pt>
                <c:pt idx="116">
                  <c:v>3.7168885910427364E-2</c:v>
                </c:pt>
                <c:pt idx="117">
                  <c:v>3.6919223770441295E-2</c:v>
                </c:pt>
                <c:pt idx="118">
                  <c:v>3.6707271016182284E-2</c:v>
                </c:pt>
                <c:pt idx="119">
                  <c:v>3.5029853513150869E-2</c:v>
                </c:pt>
                <c:pt idx="120">
                  <c:v>3.4765887813061433E-2</c:v>
                </c:pt>
                <c:pt idx="121">
                  <c:v>3.4741181663791976E-2</c:v>
                </c:pt>
                <c:pt idx="122">
                  <c:v>3.4726878103688602E-2</c:v>
                </c:pt>
                <c:pt idx="123">
                  <c:v>3.4616350593798938E-2</c:v>
                </c:pt>
                <c:pt idx="124">
                  <c:v>3.2776392635047426E-2</c:v>
                </c:pt>
                <c:pt idx="125">
                  <c:v>3.2708775805467862E-2</c:v>
                </c:pt>
                <c:pt idx="126">
                  <c:v>3.2583944735474824E-2</c:v>
                </c:pt>
                <c:pt idx="127">
                  <c:v>3.2560538909851132E-2</c:v>
                </c:pt>
                <c:pt idx="128">
                  <c:v>3.2542334378810482E-2</c:v>
                </c:pt>
                <c:pt idx="129">
                  <c:v>3.2528030818707115E-2</c:v>
                </c:pt>
                <c:pt idx="130">
                  <c:v>3.2526730495061357E-2</c:v>
                </c:pt>
                <c:pt idx="131">
                  <c:v>3.2416202985171685E-2</c:v>
                </c:pt>
                <c:pt idx="132">
                  <c:v>3.2279669002366805E-2</c:v>
                </c:pt>
                <c:pt idx="133">
                  <c:v>3.0457915574655939E-2</c:v>
                </c:pt>
                <c:pt idx="134">
                  <c:v>2.8458017807475849E-2</c:v>
                </c:pt>
                <c:pt idx="135">
                  <c:v>2.8407305185291179E-2</c:v>
                </c:pt>
                <c:pt idx="136">
                  <c:v>2.8256467642382925E-2</c:v>
                </c:pt>
                <c:pt idx="137">
                  <c:v>2.7976898058544357E-2</c:v>
                </c:pt>
                <c:pt idx="138">
                  <c:v>2.7902779610735992E-2</c:v>
                </c:pt>
                <c:pt idx="139">
                  <c:v>2.5892479254389814E-2</c:v>
                </c:pt>
                <c:pt idx="140">
                  <c:v>2.5892479254389814E-2</c:v>
                </c:pt>
                <c:pt idx="141">
                  <c:v>2.5892479254389814E-2</c:v>
                </c:pt>
                <c:pt idx="142">
                  <c:v>2.5892479254389814E-2</c:v>
                </c:pt>
                <c:pt idx="143">
                  <c:v>2.5762446889813734E-2</c:v>
                </c:pt>
                <c:pt idx="144">
                  <c:v>2.5555695430137772E-2</c:v>
                </c:pt>
                <c:pt idx="145">
                  <c:v>2.3814562068464076E-2</c:v>
                </c:pt>
                <c:pt idx="146">
                  <c:v>2.3714437147740495E-2</c:v>
                </c:pt>
                <c:pt idx="147">
                  <c:v>2.3707935529511691E-2</c:v>
                </c:pt>
                <c:pt idx="148">
                  <c:v>2.34920818043154E-2</c:v>
                </c:pt>
                <c:pt idx="149">
                  <c:v>2.3390656559946061E-2</c:v>
                </c:pt>
                <c:pt idx="150">
                  <c:v>2.3264525166307264E-2</c:v>
                </c:pt>
                <c:pt idx="151">
                  <c:v>2.1503886949947155E-2</c:v>
                </c:pt>
                <c:pt idx="152">
                  <c:v>2.1206112835067938E-2</c:v>
                </c:pt>
                <c:pt idx="153">
                  <c:v>2.1154099889237506E-2</c:v>
                </c:pt>
                <c:pt idx="154">
                  <c:v>2.1125492769030769E-2</c:v>
                </c:pt>
                <c:pt idx="155">
                  <c:v>2.0991559433517406E-2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92E-410E-B6F6-257F40B07774}"/>
            </c:ext>
          </c:extLst>
        </c:ser>
        <c:ser>
          <c:idx val="8"/>
          <c:order val="8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1'!$P$21:$P$176</c:f>
              <c:numCache>
                <c:formatCode>General</c:formatCode>
                <c:ptCount val="156"/>
                <c:pt idx="0">
                  <c:v>-0.12246015398006416</c:v>
                </c:pt>
                <c:pt idx="1">
                  <c:v>-0.12384651036336217</c:v>
                </c:pt>
                <c:pt idx="2">
                  <c:v>-0.1238437958266457</c:v>
                </c:pt>
                <c:pt idx="3">
                  <c:v>-0.12384340632575169</c:v>
                </c:pt>
                <c:pt idx="4">
                  <c:v>-0.12384330888373388</c:v>
                </c:pt>
                <c:pt idx="5">
                  <c:v>-0.12384096225998778</c:v>
                </c:pt>
                <c:pt idx="6">
                  <c:v>-0.12384056965983742</c:v>
                </c:pt>
                <c:pt idx="7">
                  <c:v>-0.12383731439742404</c:v>
                </c:pt>
                <c:pt idx="8">
                  <c:v>-0.12383721529890709</c:v>
                </c:pt>
                <c:pt idx="9">
                  <c:v>-0.12383442969303599</c:v>
                </c:pt>
                <c:pt idx="10">
                  <c:v>-0.12383352987121865</c:v>
                </c:pt>
                <c:pt idx="11">
                  <c:v>-0.12383342975742806</c:v>
                </c:pt>
                <c:pt idx="12">
                  <c:v>-0.12383302903508853</c:v>
                </c:pt>
                <c:pt idx="13">
                  <c:v>-0.12382431010718403</c:v>
                </c:pt>
                <c:pt idx="14">
                  <c:v>-0.123819876541615</c:v>
                </c:pt>
                <c:pt idx="15">
                  <c:v>-0.12381539357496812</c:v>
                </c:pt>
                <c:pt idx="16">
                  <c:v>-0.12381486909364936</c:v>
                </c:pt>
                <c:pt idx="17">
                  <c:v>-0.12381339699249905</c:v>
                </c:pt>
                <c:pt idx="18">
                  <c:v>-0.12381339699249905</c:v>
                </c:pt>
                <c:pt idx="19">
                  <c:v>-0.1190374770974422</c:v>
                </c:pt>
                <c:pt idx="20">
                  <c:v>-0.11820886155646898</c:v>
                </c:pt>
                <c:pt idx="21">
                  <c:v>-0.11820607475158738</c:v>
                </c:pt>
                <c:pt idx="22">
                  <c:v>-0.11820607475158738</c:v>
                </c:pt>
                <c:pt idx="23">
                  <c:v>-0.11802519790902334</c:v>
                </c:pt>
                <c:pt idx="24">
                  <c:v>-9.8746698181145398E-2</c:v>
                </c:pt>
                <c:pt idx="25">
                  <c:v>-9.8708333340254417E-2</c:v>
                </c:pt>
                <c:pt idx="26">
                  <c:v>-9.8702517947389878E-2</c:v>
                </c:pt>
                <c:pt idx="27">
                  <c:v>-9.8647820605400352E-2</c:v>
                </c:pt>
                <c:pt idx="28">
                  <c:v>-9.4138965478189035E-2</c:v>
                </c:pt>
                <c:pt idx="29">
                  <c:v>-9.4126327834904988E-2</c:v>
                </c:pt>
                <c:pt idx="30">
                  <c:v>-9.393390670832881E-2</c:v>
                </c:pt>
                <c:pt idx="31">
                  <c:v>-8.4794033101227934E-2</c:v>
                </c:pt>
                <c:pt idx="32">
                  <c:v>-7.410781718751891E-2</c:v>
                </c:pt>
                <c:pt idx="33">
                  <c:v>-7.1076121162633982E-2</c:v>
                </c:pt>
                <c:pt idx="34">
                  <c:v>-6.8157376862927582E-2</c:v>
                </c:pt>
                <c:pt idx="35">
                  <c:v>-6.8091703286233568E-2</c:v>
                </c:pt>
                <c:pt idx="36">
                  <c:v>-5.9307473151908319E-2</c:v>
                </c:pt>
                <c:pt idx="37">
                  <c:v>-5.9130693471588988E-2</c:v>
                </c:pt>
                <c:pt idx="38">
                  <c:v>-5.9005872278889052E-2</c:v>
                </c:pt>
                <c:pt idx="39">
                  <c:v>-5.9005872278889052E-2</c:v>
                </c:pt>
                <c:pt idx="40">
                  <c:v>-5.8925699967790797E-2</c:v>
                </c:pt>
                <c:pt idx="41">
                  <c:v>-5.2826607010860845E-2</c:v>
                </c:pt>
                <c:pt idx="42">
                  <c:v>-5.1952080669279914E-2</c:v>
                </c:pt>
                <c:pt idx="43">
                  <c:v>-4.9250504526381453E-2</c:v>
                </c:pt>
                <c:pt idx="44">
                  <c:v>-4.1770442401389496E-2</c:v>
                </c:pt>
                <c:pt idx="45">
                  <c:v>-4.1300167526839363E-2</c:v>
                </c:pt>
                <c:pt idx="46">
                  <c:v>-4.1300167526839363E-2</c:v>
                </c:pt>
                <c:pt idx="47">
                  <c:v>-3.8217127877185973E-2</c:v>
                </c:pt>
                <c:pt idx="48">
                  <c:v>-3.7962129399261003E-2</c:v>
                </c:pt>
                <c:pt idx="49">
                  <c:v>-3.4317397433413617E-2</c:v>
                </c:pt>
                <c:pt idx="50">
                  <c:v>-3.4317397433413617E-2</c:v>
                </c:pt>
                <c:pt idx="51">
                  <c:v>-3.4317397433413617E-2</c:v>
                </c:pt>
                <c:pt idx="52">
                  <c:v>-2.9283183203329E-2</c:v>
                </c:pt>
                <c:pt idx="53">
                  <c:v>-2.7008471491555507E-2</c:v>
                </c:pt>
                <c:pt idx="54">
                  <c:v>-2.7008471491555507E-2</c:v>
                </c:pt>
                <c:pt idx="55">
                  <c:v>-2.7008471491555507E-2</c:v>
                </c:pt>
                <c:pt idx="56">
                  <c:v>-2.2489925676852859E-2</c:v>
                </c:pt>
                <c:pt idx="57">
                  <c:v>-2.2489925676852859E-2</c:v>
                </c:pt>
                <c:pt idx="58">
                  <c:v>-2.2487596422916874E-2</c:v>
                </c:pt>
                <c:pt idx="59">
                  <c:v>-2.2487596422916874E-2</c:v>
                </c:pt>
                <c:pt idx="60">
                  <c:v>-1.8973115199185965E-2</c:v>
                </c:pt>
                <c:pt idx="61">
                  <c:v>-1.8973115199185965E-2</c:v>
                </c:pt>
                <c:pt idx="62">
                  <c:v>-1.8387098645578831E-2</c:v>
                </c:pt>
                <c:pt idx="63">
                  <c:v>-9.940124808741211E-3</c:v>
                </c:pt>
                <c:pt idx="64">
                  <c:v>-1.188782080667629E-3</c:v>
                </c:pt>
                <c:pt idx="65">
                  <c:v>-8.3754392658311628E-4</c:v>
                </c:pt>
                <c:pt idx="66">
                  <c:v>2.5489339725684353E-3</c:v>
                </c:pt>
                <c:pt idx="67">
                  <c:v>3.4660142057310137E-3</c:v>
                </c:pt>
                <c:pt idx="68">
                  <c:v>3.5521602019529513E-3</c:v>
                </c:pt>
                <c:pt idx="69">
                  <c:v>3.5965497974650385E-3</c:v>
                </c:pt>
                <c:pt idx="70">
                  <c:v>3.6722910458274493E-3</c:v>
                </c:pt>
                <c:pt idx="71">
                  <c:v>7.6736303442290566E-3</c:v>
                </c:pt>
                <c:pt idx="72">
                  <c:v>8.1276438776773756E-3</c:v>
                </c:pt>
                <c:pt idx="73">
                  <c:v>8.2047178062796614E-3</c:v>
                </c:pt>
                <c:pt idx="74">
                  <c:v>1.2356881554881016E-2</c:v>
                </c:pt>
                <c:pt idx="75">
                  <c:v>1.2462183214567064E-2</c:v>
                </c:pt>
                <c:pt idx="76">
                  <c:v>1.2570227130818361E-2</c:v>
                </c:pt>
                <c:pt idx="77">
                  <c:v>1.2583735626094101E-2</c:v>
                </c:pt>
                <c:pt idx="78">
                  <c:v>1.3065073209535634E-2</c:v>
                </c:pt>
                <c:pt idx="79">
                  <c:v>1.3167940320722233E-2</c:v>
                </c:pt>
                <c:pt idx="80">
                  <c:v>1.6885874735520241E-2</c:v>
                </c:pt>
                <c:pt idx="81">
                  <c:v>1.709174836852851E-2</c:v>
                </c:pt>
                <c:pt idx="82">
                  <c:v>1.7168646385147764E-2</c:v>
                </c:pt>
                <c:pt idx="83">
                  <c:v>1.7561702205746581E-2</c:v>
                </c:pt>
                <c:pt idx="84">
                  <c:v>2.1834818261880801E-2</c:v>
                </c:pt>
                <c:pt idx="85">
                  <c:v>2.1848777351628181E-2</c:v>
                </c:pt>
                <c:pt idx="86">
                  <c:v>2.2052656127309691E-2</c:v>
                </c:pt>
                <c:pt idx="87">
                  <c:v>2.2195176465746525E-2</c:v>
                </c:pt>
                <c:pt idx="88">
                  <c:v>2.2209152788428041E-2</c:v>
                </c:pt>
                <c:pt idx="89">
                  <c:v>2.5500803998166104E-2</c:v>
                </c:pt>
                <c:pt idx="90">
                  <c:v>2.5514937421084398E-2</c:v>
                </c:pt>
                <c:pt idx="91">
                  <c:v>2.5517764185821239E-2</c:v>
                </c:pt>
                <c:pt idx="92">
                  <c:v>2.5520590977275805E-2</c:v>
                </c:pt>
                <c:pt idx="93">
                  <c:v>2.5523417795448103E-2</c:v>
                </c:pt>
                <c:pt idx="94">
                  <c:v>2.5526244640338126E-2</c:v>
                </c:pt>
                <c:pt idx="95">
                  <c:v>2.5529071511945878E-2</c:v>
                </c:pt>
                <c:pt idx="96">
                  <c:v>2.5531898410271356E-2</c:v>
                </c:pt>
                <c:pt idx="97">
                  <c:v>2.5543206270750539E-2</c:v>
                </c:pt>
                <c:pt idx="98">
                  <c:v>2.5546033302664656E-2</c:v>
                </c:pt>
                <c:pt idx="99">
                  <c:v>2.5554514558713361E-2</c:v>
                </c:pt>
                <c:pt idx="100">
                  <c:v>2.5557341697498386E-2</c:v>
                </c:pt>
                <c:pt idx="101">
                  <c:v>2.5560168863001137E-2</c:v>
                </c:pt>
                <c:pt idx="102">
                  <c:v>2.5562996055221613E-2</c:v>
                </c:pt>
                <c:pt idx="103">
                  <c:v>2.5565823274159821E-2</c:v>
                </c:pt>
                <c:pt idx="104">
                  <c:v>2.5568650519815755E-2</c:v>
                </c:pt>
                <c:pt idx="105">
                  <c:v>2.683794373581912E-2</c:v>
                </c:pt>
                <c:pt idx="106">
                  <c:v>3.1582107718053372E-2</c:v>
                </c:pt>
                <c:pt idx="107">
                  <c:v>3.2023599997626058E-2</c:v>
                </c:pt>
                <c:pt idx="108">
                  <c:v>3.2202683439471649E-2</c:v>
                </c:pt>
                <c:pt idx="109">
                  <c:v>3.2246025508115381E-2</c:v>
                </c:pt>
                <c:pt idx="110">
                  <c:v>3.6294333400544533E-2</c:v>
                </c:pt>
                <c:pt idx="111">
                  <c:v>3.6487564530108617E-2</c:v>
                </c:pt>
                <c:pt idx="112">
                  <c:v>3.66310992822848E-2</c:v>
                </c:pt>
                <c:pt idx="113">
                  <c:v>3.6645749292461269E-2</c:v>
                </c:pt>
                <c:pt idx="114">
                  <c:v>3.6660399970580931E-2</c:v>
                </c:pt>
                <c:pt idx="115">
                  <c:v>3.6672120993995749E-2</c:v>
                </c:pt>
                <c:pt idx="116">
                  <c:v>3.6818669855612912E-2</c:v>
                </c:pt>
                <c:pt idx="117">
                  <c:v>3.7382038190464414E-2</c:v>
                </c:pt>
                <c:pt idx="118">
                  <c:v>3.7861087443719091E-2</c:v>
                </c:pt>
                <c:pt idx="119">
                  <c:v>4.1677375588421182E-2</c:v>
                </c:pt>
                <c:pt idx="120">
                  <c:v>4.228197204874648E-2</c:v>
                </c:pt>
                <c:pt idx="121">
                  <c:v>4.2338616242473745E-2</c:v>
                </c:pt>
                <c:pt idx="122">
                  <c:v>4.2371414657793489E-2</c:v>
                </c:pt>
                <c:pt idx="123">
                  <c:v>4.2624965966319074E-2</c:v>
                </c:pt>
                <c:pt idx="124">
                  <c:v>4.6874203702270266E-2</c:v>
                </c:pt>
                <c:pt idx="125">
                  <c:v>4.7031378502879216E-2</c:v>
                </c:pt>
                <c:pt idx="126">
                  <c:v>4.732173716827693E-2</c:v>
                </c:pt>
                <c:pt idx="127">
                  <c:v>4.7376206830427252E-2</c:v>
                </c:pt>
                <c:pt idx="128">
                  <c:v>4.7418578107981765E-2</c:v>
                </c:pt>
                <c:pt idx="129">
                  <c:v>4.7451873499747818E-2</c:v>
                </c:pt>
                <c:pt idx="130">
                  <c:v>4.7454900513851102E-2</c:v>
                </c:pt>
                <c:pt idx="131">
                  <c:v>4.7712294365923176E-2</c:v>
                </c:pt>
                <c:pt idx="132">
                  <c:v>4.803051798663658E-2</c:v>
                </c:pt>
                <c:pt idx="133">
                  <c:v>5.2304716243912135E-2</c:v>
                </c:pt>
                <c:pt idx="134">
                  <c:v>5.7057261281269138E-2</c:v>
                </c:pt>
                <c:pt idx="135">
                  <c:v>5.7178596062109725E-2</c:v>
                </c:pt>
                <c:pt idx="136">
                  <c:v>5.753972944877362E-2</c:v>
                </c:pt>
                <c:pt idx="137">
                  <c:v>5.8210022185175236E-2</c:v>
                </c:pt>
                <c:pt idx="138">
                  <c:v>5.8387934817159891E-2</c:v>
                </c:pt>
                <c:pt idx="139">
                  <c:v>6.3246531244050691E-2</c:v>
                </c:pt>
                <c:pt idx="140">
                  <c:v>6.3246531244050691E-2</c:v>
                </c:pt>
                <c:pt idx="141">
                  <c:v>6.3246531244050691E-2</c:v>
                </c:pt>
                <c:pt idx="142">
                  <c:v>6.3246531244050691E-2</c:v>
                </c:pt>
                <c:pt idx="143">
                  <c:v>6.3562998963392056E-2</c:v>
                </c:pt>
                <c:pt idx="144">
                  <c:v>6.4066732768509715E-2</c:v>
                </c:pt>
                <c:pt idx="145">
                  <c:v>6.8335663900418384E-2</c:v>
                </c:pt>
                <c:pt idx="146">
                  <c:v>6.8582607895242356E-2</c:v>
                </c:pt>
                <c:pt idx="147">
                  <c:v>6.8598648696715669E-2</c:v>
                </c:pt>
                <c:pt idx="148">
                  <c:v>6.9131582510334216E-2</c:v>
                </c:pt>
                <c:pt idx="149">
                  <c:v>6.9382251439735101E-2</c:v>
                </c:pt>
                <c:pt idx="150">
                  <c:v>6.9694207516085516E-2</c:v>
                </c:pt>
                <c:pt idx="151">
                  <c:v>7.4074973961842136E-2</c:v>
                </c:pt>
                <c:pt idx="152">
                  <c:v>7.4820729136845954E-2</c:v>
                </c:pt>
                <c:pt idx="153">
                  <c:v>7.4951135790883486E-2</c:v>
                </c:pt>
                <c:pt idx="154">
                  <c:v>7.5022877672094174E-2</c:v>
                </c:pt>
                <c:pt idx="155">
                  <c:v>7.5358932111313989E-2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92E-410E-B6F6-257F40B07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6944"/>
        <c:axId val="1"/>
      </c:scatterChart>
      <c:valAx>
        <c:axId val="25260694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9708265802264"/>
              <c:y val="0.8882000619487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000000000000002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84602917341979E-2"/>
              <c:y val="0.42546649060171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069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100486223662884"/>
          <c:y val="0.90993919238356069"/>
          <c:w val="0.77147487844408413"/>
          <c:h val="6.21118012422360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13f.  Y Sex - Residuals from LiTE fit - A</a:t>
            </a:r>
          </a:p>
        </c:rich>
      </c:tx>
      <c:layout>
        <c:manualLayout>
          <c:xMode val="edge"/>
          <c:yMode val="edge"/>
          <c:x val="0.29811360372406276"/>
          <c:y val="1.265822784810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61706296317678E-2"/>
          <c:y val="0.15949367088607594"/>
          <c:w val="0.90817721621611658"/>
          <c:h val="0.751898734177215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10'!$V$20</c:f>
              <c:strCache>
                <c:ptCount val="1"/>
                <c:pt idx="0">
                  <c:v>res-pg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10'!$V$21:$V$214</c:f>
              <c:numCache>
                <c:formatCode>General</c:formatCode>
                <c:ptCount val="194"/>
                <c:pt idx="0">
                  <c:v>-8.5531375617124566E-2</c:v>
                </c:pt>
                <c:pt idx="31">
                  <c:v>1.1567125241905866E-3</c:v>
                </c:pt>
                <c:pt idx="73">
                  <c:v>6.8702488928158362E-2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97-4024-869B-221A2BBDD03E}"/>
            </c:ext>
          </c:extLst>
        </c:ser>
        <c:ser>
          <c:idx val="1"/>
          <c:order val="1"/>
          <c:tx>
            <c:strRef>
              <c:f>'Active 10'!$W$20</c:f>
              <c:strCache>
                <c:ptCount val="1"/>
                <c:pt idx="0">
                  <c:v>res-vis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10'!$W$21:$W$214</c:f>
              <c:numCache>
                <c:formatCode>General</c:formatCode>
                <c:ptCount val="194"/>
                <c:pt idx="19">
                  <c:v>-4.1576021487268314E-2</c:v>
                </c:pt>
                <c:pt idx="20">
                  <c:v>-3.7295640955881344E-2</c:v>
                </c:pt>
                <c:pt idx="21">
                  <c:v>-4.2828244212924423E-2</c:v>
                </c:pt>
                <c:pt idx="23">
                  <c:v>-2.5725612990595739E-2</c:v>
                </c:pt>
                <c:pt idx="24">
                  <c:v>-1.8969534322420538E-2</c:v>
                </c:pt>
                <c:pt idx="25">
                  <c:v>-1.785244908808933E-2</c:v>
                </c:pt>
                <c:pt idx="26">
                  <c:v>-1.7380159552588668E-2</c:v>
                </c:pt>
                <c:pt idx="27">
                  <c:v>-1.6940587949859583E-2</c:v>
                </c:pt>
                <c:pt idx="34">
                  <c:v>1.976984855093146E-2</c:v>
                </c:pt>
                <c:pt idx="35">
                  <c:v>1.9681574720781296E-2</c:v>
                </c:pt>
                <c:pt idx="40">
                  <c:v>2.5641609442978958E-2</c:v>
                </c:pt>
                <c:pt idx="43">
                  <c:v>2.9983688083274146E-2</c:v>
                </c:pt>
                <c:pt idx="44">
                  <c:v>3.7891009969388781E-2</c:v>
                </c:pt>
                <c:pt idx="45">
                  <c:v>4.0170002955492307E-2</c:v>
                </c:pt>
                <c:pt idx="46">
                  <c:v>4.0870002952360734E-2</c:v>
                </c:pt>
                <c:pt idx="47">
                  <c:v>3.7344219214755961E-2</c:v>
                </c:pt>
                <c:pt idx="48">
                  <c:v>4.017838915315159E-2</c:v>
                </c:pt>
                <c:pt idx="49">
                  <c:v>4.2717286774897056E-2</c:v>
                </c:pt>
                <c:pt idx="51">
                  <c:v>4.2917286777120589E-2</c:v>
                </c:pt>
                <c:pt idx="53">
                  <c:v>4.2216676657535743E-2</c:v>
                </c:pt>
                <c:pt idx="55">
                  <c:v>4.681667665774529E-2</c:v>
                </c:pt>
                <c:pt idx="56">
                  <c:v>4.6189694665921585E-2</c:v>
                </c:pt>
                <c:pt idx="57">
                  <c:v>4.6789694665316225E-2</c:v>
                </c:pt>
                <c:pt idx="58">
                  <c:v>4.738328170070126E-2</c:v>
                </c:pt>
                <c:pt idx="59">
                  <c:v>4.7783281697872368E-2</c:v>
                </c:pt>
                <c:pt idx="60">
                  <c:v>4.9536472712609358E-2</c:v>
                </c:pt>
                <c:pt idx="61">
                  <c:v>4.9636472710083146E-2</c:v>
                </c:pt>
                <c:pt idx="62">
                  <c:v>4.5097448423376353E-2</c:v>
                </c:pt>
                <c:pt idx="64">
                  <c:v>5.8745215268544468E-2</c:v>
                </c:pt>
                <c:pt idx="75">
                  <c:v>7.035147304022081E-2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97-4024-869B-221A2BBDD03E}"/>
            </c:ext>
          </c:extLst>
        </c:ser>
        <c:ser>
          <c:idx val="2"/>
          <c:order val="2"/>
          <c:tx>
            <c:strRef>
              <c:f>'Active 10'!$X$20</c:f>
              <c:strCache>
                <c:ptCount val="1"/>
                <c:pt idx="0">
                  <c:v>res-PE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10'!$X$21:$X$214</c:f>
              <c:numCache>
                <c:formatCode>General</c:formatCode>
                <c:ptCount val="194"/>
                <c:pt idx="36">
                  <c:v>1.9566523152437246E-2</c:v>
                </c:pt>
                <c:pt idx="83">
                  <c:v>6.636793285852563E-2</c:v>
                </c:pt>
                <c:pt idx="87">
                  <c:v>6.8776194451923789E-2</c:v>
                </c:pt>
                <c:pt idx="88">
                  <c:v>7.0033372915036335E-2</c:v>
                </c:pt>
                <c:pt idx="107">
                  <c:v>7.6407294851733976E-2</c:v>
                </c:pt>
                <c:pt idx="123">
                  <c:v>8.3144678134075084E-2</c:v>
                </c:pt>
                <c:pt idx="126">
                  <c:v>8.4242828654568142E-2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D97-4024-869B-221A2BBDD03E}"/>
            </c:ext>
          </c:extLst>
        </c:ser>
        <c:ser>
          <c:idx val="3"/>
          <c:order val="3"/>
          <c:tx>
            <c:strRef>
              <c:f>'Active 10'!$Y$20</c:f>
              <c:strCache>
                <c:ptCount val="1"/>
                <c:pt idx="0">
                  <c:v>res-CCD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10'!$Y$21:$Y$214</c:f>
              <c:numCache>
                <c:formatCode>General</c:formatCode>
                <c:ptCount val="194"/>
                <c:pt idx="22">
                  <c:v>-4.0828244212516969E-2</c:v>
                </c:pt>
                <c:pt idx="50">
                  <c:v>4.2817286772370844E-2</c:v>
                </c:pt>
                <c:pt idx="52">
                  <c:v>4.5639887307127841E-2</c:v>
                </c:pt>
                <c:pt idx="54">
                  <c:v>4.4516676657640517E-2</c:v>
                </c:pt>
                <c:pt idx="63">
                  <c:v>6.5541088435782352E-2</c:v>
                </c:pt>
                <c:pt idx="65">
                  <c:v>5.9299895815991849E-2</c:v>
                </c:pt>
                <c:pt idx="66">
                  <c:v>6.1474478015841993E-2</c:v>
                </c:pt>
                <c:pt idx="67">
                  <c:v>6.001888236135236E-2</c:v>
                </c:pt>
                <c:pt idx="68">
                  <c:v>6.0559760501110525E-2</c:v>
                </c:pt>
                <c:pt idx="69">
                  <c:v>6.4426221265551697E-2</c:v>
                </c:pt>
                <c:pt idx="70">
                  <c:v>4.7098337175435351E-2</c:v>
                </c:pt>
                <c:pt idx="71">
                  <c:v>6.1012791355654267E-2</c:v>
                </c:pt>
                <c:pt idx="72">
                  <c:v>6.4736264740221428E-2</c:v>
                </c:pt>
                <c:pt idx="74">
                  <c:v>6.5572576860146392E-2</c:v>
                </c:pt>
                <c:pt idx="76">
                  <c:v>6.6121971735353502E-2</c:v>
                </c:pt>
                <c:pt idx="77">
                  <c:v>6.5180772413245727E-2</c:v>
                </c:pt>
                <c:pt idx="79">
                  <c:v>6.7698500041248832E-2</c:v>
                </c:pt>
                <c:pt idx="80">
                  <c:v>5.2297773584651576E-2</c:v>
                </c:pt>
                <c:pt idx="81">
                  <c:v>6.1306209089103655E-2</c:v>
                </c:pt>
                <c:pt idx="82">
                  <c:v>7.4770887732132169E-2</c:v>
                </c:pt>
                <c:pt idx="84">
                  <c:v>7.17802822032656E-2</c:v>
                </c:pt>
                <c:pt idx="85">
                  <c:v>6.8837513580325374E-2</c:v>
                </c:pt>
                <c:pt idx="86">
                  <c:v>7.0912857388647083E-2</c:v>
                </c:pt>
                <c:pt idx="89">
                  <c:v>7.5250051281932448E-2</c:v>
                </c:pt>
                <c:pt idx="90">
                  <c:v>7.3706771386387704E-2</c:v>
                </c:pt>
                <c:pt idx="91">
                  <c:v>7.5598115184123155E-2</c:v>
                </c:pt>
                <c:pt idx="92">
                  <c:v>7.2589458914950042E-2</c:v>
                </c:pt>
                <c:pt idx="93">
                  <c:v>7.2980802565649719E-2</c:v>
                </c:pt>
                <c:pt idx="94">
                  <c:v>7.3972146134202735E-2</c:v>
                </c:pt>
                <c:pt idx="95">
                  <c:v>7.2563489638193979E-2</c:v>
                </c:pt>
                <c:pt idx="96">
                  <c:v>7.6454833065010275E-2</c:v>
                </c:pt>
                <c:pt idx="97">
                  <c:v>7.062020603205732E-2</c:v>
                </c:pt>
                <c:pt idx="98">
                  <c:v>7.3011549089214561E-2</c:v>
                </c:pt>
                <c:pt idx="99">
                  <c:v>6.9285577814285876E-2</c:v>
                </c:pt>
                <c:pt idx="100">
                  <c:v>7.7076920576443941E-2</c:v>
                </c:pt>
                <c:pt idx="101">
                  <c:v>7.4168263258229061E-2</c:v>
                </c:pt>
                <c:pt idx="102">
                  <c:v>7.2959605866539198E-2</c:v>
                </c:pt>
                <c:pt idx="103">
                  <c:v>7.3650948403604033E-2</c:v>
                </c:pt>
                <c:pt idx="104">
                  <c:v>7.4342290866496047E-2</c:v>
                </c:pt>
                <c:pt idx="105">
                  <c:v>7.4256346977997018E-2</c:v>
                </c:pt>
                <c:pt idx="106">
                  <c:v>7.6654457970788653E-2</c:v>
                </c:pt>
                <c:pt idx="108">
                  <c:v>7.7060980500146564E-2</c:v>
                </c:pt>
                <c:pt idx="109">
                  <c:v>7.8728772827591581E-2</c:v>
                </c:pt>
                <c:pt idx="110">
                  <c:v>6.6823563766137545E-2</c:v>
                </c:pt>
                <c:pt idx="111">
                  <c:v>8.8496544413981804E-2</c:v>
                </c:pt>
                <c:pt idx="112">
                  <c:v>8.1080580631200189E-2</c:v>
                </c:pt>
                <c:pt idx="113">
                  <c:v>8.0036087545163739E-2</c:v>
                </c:pt>
                <c:pt idx="114">
                  <c:v>7.8391593176323188E-2</c:v>
                </c:pt>
                <c:pt idx="115">
                  <c:v>8.1355996743248726E-2</c:v>
                </c:pt>
                <c:pt idx="116">
                  <c:v>8.2310971866143723E-2</c:v>
                </c:pt>
                <c:pt idx="117">
                  <c:v>7.9700890418283474E-2</c:v>
                </c:pt>
                <c:pt idx="118">
                  <c:v>7.8547646879416844E-2</c:v>
                </c:pt>
                <c:pt idx="119">
                  <c:v>7.8502111649788403E-2</c:v>
                </c:pt>
                <c:pt idx="120">
                  <c:v>8.0678513941423113E-2</c:v>
                </c:pt>
                <c:pt idx="121">
                  <c:v>7.95077440148311E-2</c:v>
                </c:pt>
                <c:pt idx="122">
                  <c:v>8.0948870363183822E-2</c:v>
                </c:pt>
                <c:pt idx="124">
                  <c:v>8.2981916313610737E-2</c:v>
                </c:pt>
                <c:pt idx="125">
                  <c:v>8.1711510557998093E-2</c:v>
                </c:pt>
                <c:pt idx="127">
                  <c:v>8.197991633093718E-2</c:v>
                </c:pt>
                <c:pt idx="128">
                  <c:v>8.1753199259402304E-2</c:v>
                </c:pt>
                <c:pt idx="129">
                  <c:v>8.3353631264967615E-2</c:v>
                </c:pt>
                <c:pt idx="130">
                  <c:v>8.4144579426930238E-2</c:v>
                </c:pt>
                <c:pt idx="131">
                  <c:v>8.2575052244905689E-2</c:v>
                </c:pt>
                <c:pt idx="132">
                  <c:v>8.3324132144644153E-2</c:v>
                </c:pt>
                <c:pt idx="133">
                  <c:v>9.220400602858439E-2</c:v>
                </c:pt>
                <c:pt idx="134">
                  <c:v>8.7481072713622085E-2</c:v>
                </c:pt>
                <c:pt idx="135">
                  <c:v>8.6724808931108816E-2</c:v>
                </c:pt>
                <c:pt idx="136">
                  <c:v>8.7964975098975801E-2</c:v>
                </c:pt>
                <c:pt idx="137">
                  <c:v>8.859994224392799E-2</c:v>
                </c:pt>
                <c:pt idx="138">
                  <c:v>8.2878834493785636E-2</c:v>
                </c:pt>
                <c:pt idx="139">
                  <c:v>8.6824449573794954E-2</c:v>
                </c:pt>
                <c:pt idx="140">
                  <c:v>8.6874449576169827E-2</c:v>
                </c:pt>
                <c:pt idx="141">
                  <c:v>8.6924449571268741E-2</c:v>
                </c:pt>
                <c:pt idx="142">
                  <c:v>8.6974449573643614E-2</c:v>
                </c:pt>
                <c:pt idx="143">
                  <c:v>8.7907708786743338E-2</c:v>
                </c:pt>
                <c:pt idx="144">
                  <c:v>8.5949836089816115E-2</c:v>
                </c:pt>
                <c:pt idx="145">
                  <c:v>9.0761898145200096E-2</c:v>
                </c:pt>
                <c:pt idx="146">
                  <c:v>9.2354787811355615E-2</c:v>
                </c:pt>
                <c:pt idx="147">
                  <c:v>9.1508870040015677E-2</c:v>
                </c:pt>
                <c:pt idx="148">
                  <c:v>9.0184298620894693E-2</c:v>
                </c:pt>
                <c:pt idx="149">
                  <c:v>9.0067868174942875E-2</c:v>
                </c:pt>
                <c:pt idx="150">
                  <c:v>9.0676867102008132E-2</c:v>
                </c:pt>
                <c:pt idx="151">
                  <c:v>9.4034655022258412E-2</c:v>
                </c:pt>
                <c:pt idx="152">
                  <c:v>9.0229703862389307E-2</c:v>
                </c:pt>
                <c:pt idx="153">
                  <c:v>8.9362016611719622E-2</c:v>
                </c:pt>
                <c:pt idx="154">
                  <c:v>9.3459787518034632E-2</c:v>
                </c:pt>
                <c:pt idx="155">
                  <c:v>9.9712978129173832E-2</c:v>
                </c:pt>
                <c:pt idx="156">
                  <c:v>9.8797651629972325E-2</c:v>
                </c:pt>
                <c:pt idx="157">
                  <c:v>9.8797651629972325E-2</c:v>
                </c:pt>
                <c:pt idx="158">
                  <c:v>9.9387455041501011E-2</c:v>
                </c:pt>
                <c:pt idx="159">
                  <c:v>9.9587455167415823E-2</c:v>
                </c:pt>
                <c:pt idx="160">
                  <c:v>9.9687454997542585E-2</c:v>
                </c:pt>
                <c:pt idx="161">
                  <c:v>0.10068644237702343</c:v>
                </c:pt>
                <c:pt idx="162">
                  <c:v>0.10068644237702343</c:v>
                </c:pt>
                <c:pt idx="163">
                  <c:v>9.997725944551375E-2</c:v>
                </c:pt>
                <c:pt idx="164">
                  <c:v>9.997725944551375E-2</c:v>
                </c:pt>
                <c:pt idx="165">
                  <c:v>0.10382526177600718</c:v>
                </c:pt>
                <c:pt idx="166">
                  <c:v>0.10141182625677381</c:v>
                </c:pt>
                <c:pt idx="167">
                  <c:v>0.1022509096021488</c:v>
                </c:pt>
                <c:pt idx="168">
                  <c:v>0.10234090959623723</c:v>
                </c:pt>
                <c:pt idx="169">
                  <c:v>0.10157427221622656</c:v>
                </c:pt>
                <c:pt idx="170">
                  <c:v>0.10434713553518569</c:v>
                </c:pt>
                <c:pt idx="171">
                  <c:v>0.10363198067060873</c:v>
                </c:pt>
                <c:pt idx="172">
                  <c:v>0.10492304587794458</c:v>
                </c:pt>
                <c:pt idx="173">
                  <c:v>0.10596902602341465</c:v>
                </c:pt>
                <c:pt idx="174">
                  <c:v>0.10796902602382211</c:v>
                </c:pt>
                <c:pt idx="175">
                  <c:v>0.10946902602230871</c:v>
                </c:pt>
                <c:pt idx="176">
                  <c:v>0.10450794732727445</c:v>
                </c:pt>
                <c:pt idx="177">
                  <c:v>9.723367891647243E-2</c:v>
                </c:pt>
                <c:pt idx="178">
                  <c:v>0.10478805306832893</c:v>
                </c:pt>
                <c:pt idx="179">
                  <c:v>0.10580121796568062</c:v>
                </c:pt>
                <c:pt idx="180">
                  <c:v>0.10716199833975014</c:v>
                </c:pt>
                <c:pt idx="181">
                  <c:v>0.10255287714431903</c:v>
                </c:pt>
                <c:pt idx="182">
                  <c:v>0.10422419917373471</c:v>
                </c:pt>
                <c:pt idx="183">
                  <c:v>0.10470311984305733</c:v>
                </c:pt>
                <c:pt idx="184">
                  <c:v>0.10449339255781154</c:v>
                </c:pt>
                <c:pt idx="185">
                  <c:v>0.10263116283560278</c:v>
                </c:pt>
                <c:pt idx="186">
                  <c:v>0.10487169386606843</c:v>
                </c:pt>
                <c:pt idx="187">
                  <c:v>0.10548101887554431</c:v>
                </c:pt>
                <c:pt idx="188">
                  <c:v>0.1071536577606039</c:v>
                </c:pt>
                <c:pt idx="189">
                  <c:v>9.8503742005130235E-2</c:v>
                </c:pt>
                <c:pt idx="190">
                  <c:v>9.950374200897194E-2</c:v>
                </c:pt>
                <c:pt idx="191">
                  <c:v>0.10593433848762678</c:v>
                </c:pt>
                <c:pt idx="192">
                  <c:v>0.10633433849207384</c:v>
                </c:pt>
                <c:pt idx="193">
                  <c:v>0.10643433848954763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97-4024-869B-221A2BBDD03E}"/>
            </c:ext>
          </c:extLst>
        </c:ser>
        <c:ser>
          <c:idx val="4"/>
          <c:order val="4"/>
          <c:tx>
            <c:strRef>
              <c:f>'Active 10'!$AY$1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10'!$AW$2:$AW$86</c:f>
              <c:numCache>
                <c:formatCode>General</c:formatCode>
                <c:ptCount val="8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</c:numCache>
            </c:numRef>
          </c:xVal>
          <c:yVal>
            <c:numRef>
              <c:f>'Active 10'!$AY$2:$AY$86</c:f>
              <c:numCache>
                <c:formatCode>General</c:formatCode>
                <c:ptCount val="85"/>
                <c:pt idx="0">
                  <c:v>-9.136616445108009E-2</c:v>
                </c:pt>
                <c:pt idx="1">
                  <c:v>-8.5849882198464678E-2</c:v>
                </c:pt>
                <c:pt idx="2">
                  <c:v>-8.0340048254544966E-2</c:v>
                </c:pt>
                <c:pt idx="3">
                  <c:v>-7.4836662619320898E-2</c:v>
                </c:pt>
                <c:pt idx="4">
                  <c:v>-6.9339725292792531E-2</c:v>
                </c:pt>
                <c:pt idx="5">
                  <c:v>-6.3849236274959809E-2</c:v>
                </c:pt>
                <c:pt idx="6">
                  <c:v>-5.83651955658228E-2</c:v>
                </c:pt>
                <c:pt idx="7">
                  <c:v>-5.288760316538145E-2</c:v>
                </c:pt>
                <c:pt idx="8">
                  <c:v>-4.7416459073635772E-2</c:v>
                </c:pt>
                <c:pt idx="9">
                  <c:v>-4.1951763290585767E-2</c:v>
                </c:pt>
                <c:pt idx="10">
                  <c:v>-3.6493515816231441E-2</c:v>
                </c:pt>
                <c:pt idx="11">
                  <c:v>-3.1041716650572794E-2</c:v>
                </c:pt>
                <c:pt idx="12">
                  <c:v>-2.559636579360982E-2</c:v>
                </c:pt>
                <c:pt idx="13">
                  <c:v>-2.0157463245342518E-2</c:v>
                </c:pt>
                <c:pt idx="14">
                  <c:v>-1.4725009005770895E-2</c:v>
                </c:pt>
                <c:pt idx="15">
                  <c:v>-9.2990030748949602E-3</c:v>
                </c:pt>
                <c:pt idx="16">
                  <c:v>-3.8794454527146865E-3</c:v>
                </c:pt>
                <c:pt idx="17">
                  <c:v>1.5336638607699117E-3</c:v>
                </c:pt>
                <c:pt idx="18">
                  <c:v>6.9403248655588341E-3</c:v>
                </c:pt>
                <c:pt idx="19">
                  <c:v>1.2340537561652081E-2</c:v>
                </c:pt>
                <c:pt idx="20">
                  <c:v>1.7734301949049652E-2</c:v>
                </c:pt>
                <c:pt idx="21">
                  <c:v>2.3121618027751551E-2</c:v>
                </c:pt>
                <c:pt idx="22">
                  <c:v>2.8502485797757771E-2</c:v>
                </c:pt>
                <c:pt idx="23">
                  <c:v>3.3876905259068307E-2</c:v>
                </c:pt>
                <c:pt idx="24">
                  <c:v>3.9244876411683179E-2</c:v>
                </c:pt>
                <c:pt idx="25">
                  <c:v>4.4606399255602378E-2</c:v>
                </c:pt>
                <c:pt idx="26">
                  <c:v>4.9961473790825897E-2</c:v>
                </c:pt>
                <c:pt idx="27">
                  <c:v>5.531010001735373E-2</c:v>
                </c:pt>
                <c:pt idx="28">
                  <c:v>6.0652277935185898E-2</c:v>
                </c:pt>
                <c:pt idx="29">
                  <c:v>6.5988007544322394E-2</c:v>
                </c:pt>
                <c:pt idx="30">
                  <c:v>7.131728884476321E-2</c:v>
                </c:pt>
                <c:pt idx="31">
                  <c:v>7.6640121836508354E-2</c:v>
                </c:pt>
                <c:pt idx="32">
                  <c:v>8.1956506519557826E-2</c:v>
                </c:pt>
                <c:pt idx="33">
                  <c:v>8.7266442893911611E-2</c:v>
                </c:pt>
                <c:pt idx="34">
                  <c:v>9.2569930959569724E-2</c:v>
                </c:pt>
                <c:pt idx="35">
                  <c:v>9.7866970716532151E-2</c:v>
                </c:pt>
                <c:pt idx="36">
                  <c:v>0.10315756216479893</c:v>
                </c:pt>
                <c:pt idx="37">
                  <c:v>0.10844170530437001</c:v>
                </c:pt>
                <c:pt idx="38">
                  <c:v>0.11371940013524542</c:v>
                </c:pt>
                <c:pt idx="39">
                  <c:v>0.11899064665742516</c:v>
                </c:pt>
                <c:pt idx="40">
                  <c:v>0.12425544487090923</c:v>
                </c:pt>
                <c:pt idx="41">
                  <c:v>0.1295137947756976</c:v>
                </c:pt>
                <c:pt idx="42">
                  <c:v>0.13476569637179031</c:v>
                </c:pt>
                <c:pt idx="43">
                  <c:v>0.14001114965918737</c:v>
                </c:pt>
                <c:pt idx="44">
                  <c:v>0.14525015463788873</c:v>
                </c:pt>
                <c:pt idx="45">
                  <c:v>0.15048271130789442</c:v>
                </c:pt>
                <c:pt idx="46">
                  <c:v>0.15570881966920441</c:v>
                </c:pt>
                <c:pt idx="47">
                  <c:v>0.16092847972181873</c:v>
                </c:pt>
                <c:pt idx="48">
                  <c:v>0.1661416914657374</c:v>
                </c:pt>
                <c:pt idx="49">
                  <c:v>0.1713484549009604</c:v>
                </c:pt>
                <c:pt idx="50">
                  <c:v>0.1765487700274877</c:v>
                </c:pt>
                <c:pt idx="51">
                  <c:v>0.18174263684531933</c:v>
                </c:pt>
                <c:pt idx="52">
                  <c:v>0.18693005535445531</c:v>
                </c:pt>
                <c:pt idx="53">
                  <c:v>0.19211102555489559</c:v>
                </c:pt>
                <c:pt idx="54">
                  <c:v>0.1972855474466402</c:v>
                </c:pt>
                <c:pt idx="55">
                  <c:v>0.20245362102968911</c:v>
                </c:pt>
                <c:pt idx="56">
                  <c:v>0.20761524630404238</c:v>
                </c:pt>
                <c:pt idx="57">
                  <c:v>0.21277042326969994</c:v>
                </c:pt>
                <c:pt idx="58">
                  <c:v>0.21791915192666186</c:v>
                </c:pt>
                <c:pt idx="59">
                  <c:v>0.22306143227492808</c:v>
                </c:pt>
                <c:pt idx="60">
                  <c:v>0.22819726431449866</c:v>
                </c:pt>
                <c:pt idx="61">
                  <c:v>0.23332664804537351</c:v>
                </c:pt>
                <c:pt idx="62">
                  <c:v>0.23844958346755271</c:v>
                </c:pt>
                <c:pt idx="63">
                  <c:v>0.24356607058103624</c:v>
                </c:pt>
                <c:pt idx="64">
                  <c:v>0.2486761093858241</c:v>
                </c:pt>
                <c:pt idx="65">
                  <c:v>0.25377969988191634</c:v>
                </c:pt>
                <c:pt idx="66">
                  <c:v>0.25887684206931277</c:v>
                </c:pt>
                <c:pt idx="67">
                  <c:v>0.26396753594801364</c:v>
                </c:pt>
                <c:pt idx="68">
                  <c:v>0.26905178151801878</c:v>
                </c:pt>
                <c:pt idx="69">
                  <c:v>0.2741295787793282</c:v>
                </c:pt>
                <c:pt idx="70">
                  <c:v>0.27920092773194205</c:v>
                </c:pt>
                <c:pt idx="71">
                  <c:v>0.28426582837586012</c:v>
                </c:pt>
                <c:pt idx="72">
                  <c:v>0.28932428071108263</c:v>
                </c:pt>
                <c:pt idx="73">
                  <c:v>0.29437628473760935</c:v>
                </c:pt>
                <c:pt idx="74">
                  <c:v>0.29942184045544046</c:v>
                </c:pt>
                <c:pt idx="75">
                  <c:v>0.30446094786457595</c:v>
                </c:pt>
                <c:pt idx="76">
                  <c:v>0.30949360696501566</c:v>
                </c:pt>
                <c:pt idx="77">
                  <c:v>0.31451981775675975</c:v>
                </c:pt>
                <c:pt idx="78">
                  <c:v>0.31953958023980816</c:v>
                </c:pt>
                <c:pt idx="79">
                  <c:v>0.3245528944141608</c:v>
                </c:pt>
                <c:pt idx="80">
                  <c:v>0.32955976027981793</c:v>
                </c:pt>
                <c:pt idx="81">
                  <c:v>0.33456017783677922</c:v>
                </c:pt>
                <c:pt idx="82">
                  <c:v>0.33955414708504494</c:v>
                </c:pt>
                <c:pt idx="83">
                  <c:v>0.344541668024615</c:v>
                </c:pt>
                <c:pt idx="84">
                  <c:v>0.34952274065548927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D97-4024-869B-221A2BBD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62696"/>
        <c:axId val="1"/>
      </c:scatterChart>
      <c:valAx>
        <c:axId val="7233626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336269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 [52353.1596, 0.4198144] </a:t>
            </a:r>
          </a:p>
        </c:rich>
      </c:tx>
      <c:layout>
        <c:manualLayout>
          <c:xMode val="edge"/>
          <c:yMode val="edge"/>
          <c:x val="0.25258493353028066"/>
          <c:y val="3.80622837370242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1418020679468"/>
          <c:y val="0.24221494210731731"/>
          <c:w val="0.84194977843426888"/>
          <c:h val="0.567475007222857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8A-4B65-BBFD-851CDDA107EE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8A-4B65-BBFD-851CDDA107EE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8A-4B65-BBFD-851CDDA107EE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8A-4B65-BBFD-851CDDA107EE}"/>
            </c:ext>
          </c:extLst>
        </c:ser>
        <c:ser>
          <c:idx val="4"/>
          <c:order val="4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8A-4B65-BBFD-851CDDA107EE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88A-4B65-BBFD-851CDDA107EE}"/>
            </c:ext>
          </c:extLst>
        </c:ser>
        <c:ser>
          <c:idx val="6"/>
          <c:order val="6"/>
          <c:tx>
            <c:strRef>
              <c:f>'Active 10'!$O$20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381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10'!$O$21:$O$214</c:f>
              <c:numCache>
                <c:formatCode>General</c:formatCode>
                <c:ptCount val="194"/>
                <c:pt idx="0">
                  <c:v>-0.31482242378691866</c:v>
                </c:pt>
                <c:pt idx="1">
                  <c:v>-0.27262651749106026</c:v>
                </c:pt>
                <c:pt idx="2">
                  <c:v>-0.27254460641394684</c:v>
                </c:pt>
                <c:pt idx="3">
                  <c:v>-0.27253290483150205</c:v>
                </c:pt>
                <c:pt idx="4">
                  <c:v>-0.27252997943589086</c:v>
                </c:pt>
                <c:pt idx="5">
                  <c:v>-0.27245976994122223</c:v>
                </c:pt>
                <c:pt idx="6">
                  <c:v>-0.27244806835877744</c:v>
                </c:pt>
                <c:pt idx="7">
                  <c:v>-0.27235153030360804</c:v>
                </c:pt>
                <c:pt idx="8">
                  <c:v>-0.27234860490799684</c:v>
                </c:pt>
                <c:pt idx="9">
                  <c:v>-0.27226669383088342</c:v>
                </c:pt>
                <c:pt idx="10">
                  <c:v>-0.2722403652703827</c:v>
                </c:pt>
                <c:pt idx="11">
                  <c:v>-0.2722374398747715</c:v>
                </c:pt>
                <c:pt idx="12">
                  <c:v>-0.27222573829232671</c:v>
                </c:pt>
                <c:pt idx="13">
                  <c:v>-0.27197415426976407</c:v>
                </c:pt>
                <c:pt idx="14">
                  <c:v>-0.27184836225848275</c:v>
                </c:pt>
                <c:pt idx="15">
                  <c:v>-0.27172257024720137</c:v>
                </c:pt>
                <c:pt idx="16">
                  <c:v>-0.27170794326914544</c:v>
                </c:pt>
                <c:pt idx="17">
                  <c:v>-0.27166698773058873</c:v>
                </c:pt>
                <c:pt idx="18">
                  <c:v>-0.27166698773058873</c:v>
                </c:pt>
                <c:pt idx="19">
                  <c:v>-0.22669780639531864</c:v>
                </c:pt>
                <c:pt idx="20">
                  <c:v>-0.22218099557163551</c:v>
                </c:pt>
                <c:pt idx="21">
                  <c:v>-0.22216636859357955</c:v>
                </c:pt>
                <c:pt idx="22">
                  <c:v>-0.22216636859357955</c:v>
                </c:pt>
                <c:pt idx="23">
                  <c:v>-0.22122439120677515</c:v>
                </c:pt>
                <c:pt idx="24">
                  <c:v>-0.15595588972543176</c:v>
                </c:pt>
                <c:pt idx="25">
                  <c:v>-0.15585935167026235</c:v>
                </c:pt>
                <c:pt idx="26">
                  <c:v>-0.15584472469220639</c:v>
                </c:pt>
                <c:pt idx="27">
                  <c:v>-0.15570723109848028</c:v>
                </c:pt>
                <c:pt idx="28">
                  <c:v>-0.14484231179850676</c:v>
                </c:pt>
                <c:pt idx="29">
                  <c:v>-0.14481305784239482</c:v>
                </c:pt>
                <c:pt idx="30">
                  <c:v>-0.14436839770949336</c:v>
                </c:pt>
                <c:pt idx="31">
                  <c:v>-0.12467755985054835</c:v>
                </c:pt>
                <c:pt idx="32">
                  <c:v>-0.10438409049569741</c:v>
                </c:pt>
                <c:pt idx="33">
                  <c:v>-9.903354192282407E-2</c:v>
                </c:pt>
                <c:pt idx="34">
                  <c:v>-9.4025264636460409E-2</c:v>
                </c:pt>
                <c:pt idx="35">
                  <c:v>-9.3914099603235046E-2</c:v>
                </c:pt>
                <c:pt idx="36">
                  <c:v>-7.9591362690830503E-2</c:v>
                </c:pt>
                <c:pt idx="37">
                  <c:v>-7.9313450107767108E-2</c:v>
                </c:pt>
                <c:pt idx="38">
                  <c:v>-7.9117448601817131E-2</c:v>
                </c:pt>
                <c:pt idx="39">
                  <c:v>-7.9117448601817131E-2</c:v>
                </c:pt>
                <c:pt idx="40">
                  <c:v>-7.8991656590535808E-2</c:v>
                </c:pt>
                <c:pt idx="41">
                  <c:v>-6.9639166821549442E-2</c:v>
                </c:pt>
                <c:pt idx="42">
                  <c:v>-6.8331514983345831E-2</c:v>
                </c:pt>
                <c:pt idx="43">
                  <c:v>-6.434127536967757E-2</c:v>
                </c:pt>
                <c:pt idx="44">
                  <c:v>-5.3654805201986865E-2</c:v>
                </c:pt>
                <c:pt idx="45">
                  <c:v>-5.2999516585079474E-2</c:v>
                </c:pt>
                <c:pt idx="46">
                  <c:v>-5.2999516585079474E-2</c:v>
                </c:pt>
                <c:pt idx="47">
                  <c:v>-4.8748916762014975E-2</c:v>
                </c:pt>
                <c:pt idx="48">
                  <c:v>-4.8400794684282926E-2</c:v>
                </c:pt>
                <c:pt idx="49">
                  <c:v>-4.3480279266255063E-2</c:v>
                </c:pt>
                <c:pt idx="50">
                  <c:v>-4.3480279266255063E-2</c:v>
                </c:pt>
                <c:pt idx="51">
                  <c:v>-4.3480279266255063E-2</c:v>
                </c:pt>
                <c:pt idx="52">
                  <c:v>-3.6845482020067669E-2</c:v>
                </c:pt>
                <c:pt idx="53">
                  <c:v>-3.390545943081797E-2</c:v>
                </c:pt>
                <c:pt idx="54">
                  <c:v>-3.390545943081797E-2</c:v>
                </c:pt>
                <c:pt idx="55">
                  <c:v>-3.390545943081797E-2</c:v>
                </c:pt>
                <c:pt idx="56">
                  <c:v>-2.8165833241655863E-2</c:v>
                </c:pt>
                <c:pt idx="57">
                  <c:v>-2.8165833241655863E-2</c:v>
                </c:pt>
                <c:pt idx="58">
                  <c:v>-2.8162907846044666E-2</c:v>
                </c:pt>
                <c:pt idx="59">
                  <c:v>-2.8162907846044666E-2</c:v>
                </c:pt>
                <c:pt idx="60">
                  <c:v>-2.3786516011698844E-2</c:v>
                </c:pt>
                <c:pt idx="61">
                  <c:v>-2.3786516011698844E-2</c:v>
                </c:pt>
                <c:pt idx="62">
                  <c:v>-2.3063943295733989E-2</c:v>
                </c:pt>
                <c:pt idx="63">
                  <c:v>-1.2863088799501439E-2</c:v>
                </c:pt>
                <c:pt idx="64">
                  <c:v>-2.6856374681584402E-3</c:v>
                </c:pt>
                <c:pt idx="65">
                  <c:v>-2.2848582694248963E-3</c:v>
                </c:pt>
                <c:pt idx="66">
                  <c:v>1.5503353768500892E-3</c:v>
                </c:pt>
                <c:pt idx="67">
                  <c:v>2.5800746319902812E-3</c:v>
                </c:pt>
                <c:pt idx="68">
                  <c:v>2.6766126871596747E-3</c:v>
                </c:pt>
                <c:pt idx="69">
                  <c:v>2.7263444125499685E-3</c:v>
                </c:pt>
                <c:pt idx="70">
                  <c:v>2.8111808852745862E-3</c:v>
                </c:pt>
                <c:pt idx="71">
                  <c:v>7.257782214289063E-3</c:v>
                </c:pt>
                <c:pt idx="72">
                  <c:v>7.758024863803191E-3</c:v>
                </c:pt>
                <c:pt idx="73">
                  <c:v>7.8428613365278104E-3</c:v>
                </c:pt>
                <c:pt idx="74">
                  <c:v>1.2377224533878097E-2</c:v>
                </c:pt>
                <c:pt idx="75">
                  <c:v>1.2491314962714653E-2</c:v>
                </c:pt>
                <c:pt idx="76">
                  <c:v>1.2608330787162402E-2</c:v>
                </c:pt>
                <c:pt idx="77">
                  <c:v>1.2622957765218372E-2</c:v>
                </c:pt>
                <c:pt idx="78">
                  <c:v>1.3143678184010856E-2</c:v>
                </c:pt>
                <c:pt idx="79">
                  <c:v>1.3254843217236217E-2</c:v>
                </c:pt>
                <c:pt idx="80">
                  <c:v>1.7245082830904472E-2</c:v>
                </c:pt>
                <c:pt idx="81">
                  <c:v>1.7464487501744001E-2</c:v>
                </c:pt>
                <c:pt idx="82">
                  <c:v>1.7546398578857425E-2</c:v>
                </c:pt>
                <c:pt idx="83">
                  <c:v>1.7964730151258129E-2</c:v>
                </c:pt>
                <c:pt idx="84">
                  <c:v>2.2475690183718866E-2</c:v>
                </c:pt>
                <c:pt idx="85">
                  <c:v>2.2490317161774836E-2</c:v>
                </c:pt>
                <c:pt idx="86">
                  <c:v>2.2703871041391981E-2</c:v>
                </c:pt>
                <c:pt idx="87">
                  <c:v>2.2853066217562858E-2</c:v>
                </c:pt>
                <c:pt idx="88">
                  <c:v>2.2867693195618828E-2</c:v>
                </c:pt>
                <c:pt idx="89">
                  <c:v>2.6293331456326691E-2</c:v>
                </c:pt>
                <c:pt idx="90">
                  <c:v>2.6307958434382661E-2</c:v>
                </c:pt>
                <c:pt idx="91">
                  <c:v>2.6310883829993852E-2</c:v>
                </c:pt>
                <c:pt idx="92">
                  <c:v>2.6313809225605046E-2</c:v>
                </c:pt>
                <c:pt idx="93">
                  <c:v>2.631673462121624E-2</c:v>
                </c:pt>
                <c:pt idx="94">
                  <c:v>2.6319660016827433E-2</c:v>
                </c:pt>
                <c:pt idx="95">
                  <c:v>2.6322585412438627E-2</c:v>
                </c:pt>
                <c:pt idx="96">
                  <c:v>2.6325510808049821E-2</c:v>
                </c:pt>
                <c:pt idx="97">
                  <c:v>2.6337212390494597E-2</c:v>
                </c:pt>
                <c:pt idx="98">
                  <c:v>2.6340137786105791E-2</c:v>
                </c:pt>
                <c:pt idx="99">
                  <c:v>2.6348913972939373E-2</c:v>
                </c:pt>
                <c:pt idx="100">
                  <c:v>2.6351839368550567E-2</c:v>
                </c:pt>
                <c:pt idx="101">
                  <c:v>2.6354764764161757E-2</c:v>
                </c:pt>
                <c:pt idx="102">
                  <c:v>2.6357690159772951E-2</c:v>
                </c:pt>
                <c:pt idx="103">
                  <c:v>2.6360615555384145E-2</c:v>
                </c:pt>
                <c:pt idx="104">
                  <c:v>2.6363540950995339E-2</c:v>
                </c:pt>
                <c:pt idx="105">
                  <c:v>2.7674118184810133E-2</c:v>
                </c:pt>
                <c:pt idx="106">
                  <c:v>3.2524424108169345E-2</c:v>
                </c:pt>
                <c:pt idx="107">
                  <c:v>3.2972009636681981E-2</c:v>
                </c:pt>
                <c:pt idx="108">
                  <c:v>3.3153384164576E-2</c:v>
                </c:pt>
                <c:pt idx="109">
                  <c:v>3.3197265098743906E-2</c:v>
                </c:pt>
                <c:pt idx="110">
                  <c:v>3.7269415789525584E-2</c:v>
                </c:pt>
                <c:pt idx="111">
                  <c:v>3.7462491899864364E-2</c:v>
                </c:pt>
                <c:pt idx="112">
                  <c:v>3.7605836284812857E-2</c:v>
                </c:pt>
                <c:pt idx="113">
                  <c:v>3.7620463262868831E-2</c:v>
                </c:pt>
                <c:pt idx="114">
                  <c:v>3.7635090240924797E-2</c:v>
                </c:pt>
                <c:pt idx="115">
                  <c:v>3.7646791823369573E-2</c:v>
                </c:pt>
                <c:pt idx="116">
                  <c:v>3.7793061603929257E-2</c:v>
                </c:pt>
                <c:pt idx="117">
                  <c:v>3.8354737561278454E-2</c:v>
                </c:pt>
                <c:pt idx="118">
                  <c:v>3.8831577045903037E-2</c:v>
                </c:pt>
                <c:pt idx="119">
                  <c:v>4.2605337384342953E-2</c:v>
                </c:pt>
                <c:pt idx="120">
                  <c:v>4.3199192693415281E-2</c:v>
                </c:pt>
                <c:pt idx="121">
                  <c:v>4.3254775210027963E-2</c:v>
                </c:pt>
                <c:pt idx="122">
                  <c:v>4.3286954561751093E-2</c:v>
                </c:pt>
                <c:pt idx="123">
                  <c:v>4.3535613188702554E-2</c:v>
                </c:pt>
                <c:pt idx="124">
                  <c:v>4.767504797854169E-2</c:v>
                </c:pt>
                <c:pt idx="125">
                  <c:v>4.7827168550323762E-2</c:v>
                </c:pt>
                <c:pt idx="126">
                  <c:v>4.8108006528998368E-2</c:v>
                </c:pt>
                <c:pt idx="127">
                  <c:v>4.8160663649999852E-2</c:v>
                </c:pt>
                <c:pt idx="128">
                  <c:v>4.820161918855656E-2</c:v>
                </c:pt>
                <c:pt idx="129">
                  <c:v>4.8233798540279697E-2</c:v>
                </c:pt>
                <c:pt idx="130">
                  <c:v>4.8236723935890888E-2</c:v>
                </c:pt>
                <c:pt idx="131">
                  <c:v>4.8485382562842357E-2</c:v>
                </c:pt>
                <c:pt idx="132">
                  <c:v>4.8792549102017704E-2</c:v>
                </c:pt>
                <c:pt idx="133">
                  <c:v>5.2891028353300118E-2</c:v>
                </c:pt>
                <c:pt idx="134">
                  <c:v>5.7390286803316086E-2</c:v>
                </c:pt>
                <c:pt idx="135">
                  <c:v>5.750437723215264E-2</c:v>
                </c:pt>
                <c:pt idx="136">
                  <c:v>5.7843723123051111E-2</c:v>
                </c:pt>
                <c:pt idx="137">
                  <c:v>5.8472683179457766E-2</c:v>
                </c:pt>
                <c:pt idx="138">
                  <c:v>5.8639430729295811E-2</c:v>
                </c:pt>
                <c:pt idx="139">
                  <c:v>6.3162092344201323E-2</c:v>
                </c:pt>
                <c:pt idx="140">
                  <c:v>6.3162092344201323E-2</c:v>
                </c:pt>
                <c:pt idx="141">
                  <c:v>6.3162092344201323E-2</c:v>
                </c:pt>
                <c:pt idx="142">
                  <c:v>6.3162092344201323E-2</c:v>
                </c:pt>
                <c:pt idx="143">
                  <c:v>6.3454631905320691E-2</c:v>
                </c:pt>
                <c:pt idx="144">
                  <c:v>6.3919769807500498E-2</c:v>
                </c:pt>
                <c:pt idx="145">
                  <c:v>6.7836874530888908E-2</c:v>
                </c:pt>
                <c:pt idx="146">
                  <c:v>6.8062129992950832E-2</c:v>
                </c:pt>
                <c:pt idx="147">
                  <c:v>6.8076756971006791E-2</c:v>
                </c:pt>
                <c:pt idx="148">
                  <c:v>6.8562372642464953E-2</c:v>
                </c:pt>
                <c:pt idx="149">
                  <c:v>6.8790553500138074E-2</c:v>
                </c:pt>
                <c:pt idx="150">
                  <c:v>6.9074316874423863E-2</c:v>
                </c:pt>
                <c:pt idx="151">
                  <c:v>7.3035302531980179E-2</c:v>
                </c:pt>
                <c:pt idx="152">
                  <c:v>7.3705218126943542E-2</c:v>
                </c:pt>
                <c:pt idx="153">
                  <c:v>7.3822233951391286E-2</c:v>
                </c:pt>
                <c:pt idx="154">
                  <c:v>7.3886592654837546E-2</c:v>
                </c:pt>
                <c:pt idx="155">
                  <c:v>7.4187908402790506E-2</c:v>
                </c:pt>
                <c:pt idx="156">
                  <c:v>8.3774429820672375E-2</c:v>
                </c:pt>
                <c:pt idx="157">
                  <c:v>8.3774429820672375E-2</c:v>
                </c:pt>
                <c:pt idx="158">
                  <c:v>8.3809534568006688E-2</c:v>
                </c:pt>
                <c:pt idx="159">
                  <c:v>8.3809534568006688E-2</c:v>
                </c:pt>
                <c:pt idx="160">
                  <c:v>8.3809534568006688E-2</c:v>
                </c:pt>
                <c:pt idx="161">
                  <c:v>8.3841713919729832E-2</c:v>
                </c:pt>
                <c:pt idx="162">
                  <c:v>8.3841713919729832E-2</c:v>
                </c:pt>
                <c:pt idx="163">
                  <c:v>8.384463931534103E-2</c:v>
                </c:pt>
                <c:pt idx="164">
                  <c:v>8.384463931534103E-2</c:v>
                </c:pt>
                <c:pt idx="165">
                  <c:v>8.8738826172868129E-2</c:v>
                </c:pt>
                <c:pt idx="166">
                  <c:v>8.8902648327094991E-2</c:v>
                </c:pt>
                <c:pt idx="167">
                  <c:v>8.911035141548973E-2</c:v>
                </c:pt>
                <c:pt idx="168">
                  <c:v>8.911035141548973E-2</c:v>
                </c:pt>
                <c:pt idx="169">
                  <c:v>8.964862420794939E-2</c:v>
                </c:pt>
                <c:pt idx="170">
                  <c:v>9.2225897741411073E-2</c:v>
                </c:pt>
                <c:pt idx="171">
                  <c:v>9.2392645291249104E-2</c:v>
                </c:pt>
                <c:pt idx="172">
                  <c:v>9.3156173545770687E-2</c:v>
                </c:pt>
                <c:pt idx="173">
                  <c:v>9.3899224031013889E-2</c:v>
                </c:pt>
                <c:pt idx="174">
                  <c:v>9.3899224031013889E-2</c:v>
                </c:pt>
                <c:pt idx="175">
                  <c:v>9.3899224031013889E-2</c:v>
                </c:pt>
                <c:pt idx="176">
                  <c:v>9.4238569921912346E-2</c:v>
                </c:pt>
                <c:pt idx="177">
                  <c:v>9.8456990393253729E-2</c:v>
                </c:pt>
                <c:pt idx="178">
                  <c:v>9.8471617371309689E-2</c:v>
                </c:pt>
                <c:pt idx="179">
                  <c:v>9.8916277504211142E-2</c:v>
                </c:pt>
                <c:pt idx="180">
                  <c:v>9.9185413900440972E-2</c:v>
                </c:pt>
                <c:pt idx="181">
                  <c:v>9.9188339296052169E-2</c:v>
                </c:pt>
                <c:pt idx="182">
                  <c:v>9.9325832889778254E-2</c:v>
                </c:pt>
                <c:pt idx="183">
                  <c:v>9.9621297846508833E-2</c:v>
                </c:pt>
                <c:pt idx="184">
                  <c:v>9.968858194556629E-2</c:v>
                </c:pt>
                <c:pt idx="185">
                  <c:v>0.11409030453947303</c:v>
                </c:pt>
                <c:pt idx="186">
                  <c:v>0.10461202275920534</c:v>
                </c:pt>
                <c:pt idx="187">
                  <c:v>0.10483435282565606</c:v>
                </c:pt>
                <c:pt idx="188">
                  <c:v>0.10990698881546601</c:v>
                </c:pt>
                <c:pt idx="189">
                  <c:v>0.11445597899087226</c:v>
                </c:pt>
                <c:pt idx="190">
                  <c:v>0.11445597899087226</c:v>
                </c:pt>
                <c:pt idx="191">
                  <c:v>0.11344086671378803</c:v>
                </c:pt>
                <c:pt idx="192">
                  <c:v>0.11344086671378803</c:v>
                </c:pt>
                <c:pt idx="193">
                  <c:v>0.11344086671378803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88A-4B65-BBFD-851CDDA10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545880"/>
        <c:axId val="1"/>
      </c:scatterChart>
      <c:valAx>
        <c:axId val="685545880"/>
        <c:scaling>
          <c:orientation val="minMax"/>
          <c:max val="15000"/>
          <c:min val="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60118168389956"/>
              <c:y val="0.90311563995677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8404726735598228E-2"/>
              <c:y val="0.42214605527250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55458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63367799113737"/>
          <c:y val="0.91003605518168351"/>
          <c:w val="0.72821270310192021"/>
          <c:h val="6.92041522491348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40256464095834171"/>
          <c:y val="3.13199105145413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66681273389014"/>
          <c:y val="0.19463129769491422"/>
          <c:w val="0.84359079976812867"/>
          <c:h val="0.664430981786086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33-49D9-9FC3-2D76C7D623AD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33-49D9-9FC3-2D76C7D623AD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33-49D9-9FC3-2D76C7D623AD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33-49D9-9FC3-2D76C7D623AD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733-49D9-9FC3-2D76C7D623AD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733-49D9-9FC3-2D76C7D623AD}"/>
            </c:ext>
          </c:extLst>
        </c:ser>
        <c:ser>
          <c:idx val="6"/>
          <c:order val="6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3-49D9-9FC3-2D76C7D62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525800"/>
        <c:axId val="1"/>
      </c:scatterChart>
      <c:valAx>
        <c:axId val="444525800"/>
        <c:scaling>
          <c:orientation val="minMax"/>
          <c:max val="2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8528837741437"/>
              <c:y val="0.919465201078053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0.05"/>
              <c:y val="0.45861391487137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45258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076949996635036"/>
          <c:y val="0.93512515633532389"/>
          <c:w val="0.69359055118110235"/>
          <c:h val="4.47427293064877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13d.  Y Sex - [52353.1596, 0.4198144] - sol'n A</a:t>
            </a:r>
          </a:p>
        </c:rich>
      </c:tx>
      <c:layout>
        <c:manualLayout>
          <c:xMode val="edge"/>
          <c:yMode val="edge"/>
          <c:x val="0.27421423265488037"/>
          <c:y val="1.0940919037199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61706296317678E-2"/>
          <c:y val="0.14442028559675618"/>
          <c:w val="0.91069294257682609"/>
          <c:h val="0.778994267764321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93-4CA4-87F9-BFC1653B427D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93-4CA4-87F9-BFC1653B427D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93-4CA4-87F9-BFC1653B427D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93-4CA4-87F9-BFC1653B427D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93-4CA4-87F9-BFC1653B427D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</c:numCache>
            </c:numRef>
          </c:xVal>
          <c:yVal>
            <c:numRef>
              <c:f>'Active 10'!$AX$2:$AX$100</c:f>
              <c:numCache>
                <c:formatCode>General</c:formatCode>
                <c:ptCount val="99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93-4CA4-87F9-BFC1653B4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67616"/>
        <c:axId val="1"/>
      </c:scatterChart>
      <c:valAx>
        <c:axId val="72336761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1"/>
          <c:min val="-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336761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248322147651008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23062203431465"/>
          <c:y val="0.11076955380577427"/>
          <c:w val="0.81172232781247167"/>
          <c:h val="0.695385584494245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20'!$H$20:$H$20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20'!$H$21:$H$862</c:f>
              <c:numCache>
                <c:formatCode>General</c:formatCode>
                <c:ptCount val="842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06-4C42-A068-E2DE0DAF28BC}"/>
            </c:ext>
          </c:extLst>
        </c:ser>
        <c:ser>
          <c:idx val="1"/>
          <c:order val="1"/>
          <c:tx>
            <c:strRef>
              <c:f>'Active 20'!$I$20:$I$20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20'!$I$21:$I$862</c:f>
              <c:numCache>
                <c:formatCode>General</c:formatCode>
                <c:ptCount val="842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06-4C42-A068-E2DE0DAF28BC}"/>
            </c:ext>
          </c:extLst>
        </c:ser>
        <c:ser>
          <c:idx val="2"/>
          <c:order val="2"/>
          <c:tx>
            <c:strRef>
              <c:f>'Active 20'!$J$20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20'!$J$21:$J$862</c:f>
              <c:numCache>
                <c:formatCode>General</c:formatCode>
                <c:ptCount val="842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F06-4C42-A068-E2DE0DAF28BC}"/>
            </c:ext>
          </c:extLst>
        </c:ser>
        <c:ser>
          <c:idx val="3"/>
          <c:order val="3"/>
          <c:tx>
            <c:strRef>
              <c:f>'Active 20'!$K$20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20'!$K$21:$K$862</c:f>
              <c:numCache>
                <c:formatCode>General</c:formatCode>
                <c:ptCount val="842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8.893040000111796E-2</c:v>
                </c:pt>
                <c:pt idx="158">
                  <c:v>8.8223200000356883E-2</c:v>
                </c:pt>
                <c:pt idx="159">
                  <c:v>9.8238519560254645E-2</c:v>
                </c:pt>
                <c:pt idx="160">
                  <c:v>9.7634799996740185E-2</c:v>
                </c:pt>
                <c:pt idx="161">
                  <c:v>9.94356000010157E-2</c:v>
                </c:pt>
                <c:pt idx="162">
                  <c:v>0.10097680000035325</c:v>
                </c:pt>
                <c:pt idx="163">
                  <c:v>0.1029768000007607</c:v>
                </c:pt>
                <c:pt idx="164">
                  <c:v>0.10447679999924731</c:v>
                </c:pt>
                <c:pt idx="165">
                  <c:v>9.9741599995468277E-2</c:v>
                </c:pt>
                <c:pt idx="166">
                  <c:v>9.5259200003056321E-2</c:v>
                </c:pt>
                <c:pt idx="167">
                  <c:v>0.10282319999532774</c:v>
                </c:pt>
                <c:pt idx="168">
                  <c:v>0.10412879999785218</c:v>
                </c:pt>
                <c:pt idx="169">
                  <c:v>-0.1042407999993884</c:v>
                </c:pt>
                <c:pt idx="170">
                  <c:v>0.10105920000205515</c:v>
                </c:pt>
                <c:pt idx="171">
                  <c:v>0.10282079999888083</c:v>
                </c:pt>
                <c:pt idx="172">
                  <c:v>0.10349359999963781</c:v>
                </c:pt>
                <c:pt idx="173">
                  <c:v>0.10332800000469433</c:v>
                </c:pt>
                <c:pt idx="174">
                  <c:v>-9.9224800003867131E-2</c:v>
                </c:pt>
                <c:pt idx="175">
                  <c:v>-0.10299680000025546</c:v>
                </c:pt>
                <c:pt idx="176">
                  <c:v>-0.10224400000151945</c:v>
                </c:pt>
                <c:pt idx="177">
                  <c:v>-9.732879999501165E-2</c:v>
                </c:pt>
                <c:pt idx="178">
                  <c:v>-0.10312479999993229</c:v>
                </c:pt>
                <c:pt idx="179">
                  <c:v>-0.10212479999609059</c:v>
                </c:pt>
                <c:pt idx="180">
                  <c:v>-9.6326400001998991E-2</c:v>
                </c:pt>
                <c:pt idx="181">
                  <c:v>-9.5926399997551925E-2</c:v>
                </c:pt>
                <c:pt idx="182">
                  <c:v>-9.5826400000078138E-2</c:v>
                </c:pt>
                <c:pt idx="183">
                  <c:v>-9.9221600219607353E-2</c:v>
                </c:pt>
                <c:pt idx="184">
                  <c:v>-9.7621600143611431E-2</c:v>
                </c:pt>
                <c:pt idx="185">
                  <c:v>-9.7521599847823381E-2</c:v>
                </c:pt>
                <c:pt idx="186">
                  <c:v>-9.6968800025933888E-2</c:v>
                </c:pt>
                <c:pt idx="187">
                  <c:v>-9.6768799900019076E-2</c:v>
                </c:pt>
                <c:pt idx="188">
                  <c:v>-9.6788799928617664E-2</c:v>
                </c:pt>
                <c:pt idx="189">
                  <c:v>-9.5788799764704891E-2</c:v>
                </c:pt>
                <c:pt idx="190">
                  <c:v>-9.5788799764704891E-2</c:v>
                </c:pt>
                <c:pt idx="191">
                  <c:v>-9.5822400064207613E-2</c:v>
                </c:pt>
                <c:pt idx="192">
                  <c:v>-9.5422399812377989E-2</c:v>
                </c:pt>
                <c:pt idx="193">
                  <c:v>-9.4552000002295244E-2</c:v>
                </c:pt>
                <c:pt idx="194">
                  <c:v>-8.389359999273438E-2</c:v>
                </c:pt>
                <c:pt idx="195">
                  <c:v>-8.0630399999790825E-2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F06-4C42-A068-E2DE0DAF28BC}"/>
            </c:ext>
          </c:extLst>
        </c:ser>
        <c:ser>
          <c:idx val="4"/>
          <c:order val="4"/>
          <c:tx>
            <c:strRef>
              <c:f>'Active 20'!$N$20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20'!$N$21:$N$862</c:f>
              <c:numCache>
                <c:formatCode>General</c:formatCode>
                <c:ptCount val="8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F06-4C42-A068-E2DE0DAF28BC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</c:numCache>
            </c:numRef>
          </c:xVal>
          <c:yVal>
            <c:numRef>
              <c:f>'Active 20'!$AX$2:$AX$100</c:f>
              <c:numCache>
                <c:formatCode>General</c:formatCode>
                <c:ptCount val="99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F06-4C42-A068-E2DE0DAF28BC}"/>
            </c:ext>
          </c:extLst>
        </c:ser>
        <c:ser>
          <c:idx val="6"/>
          <c:order val="6"/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strRef>
              <c:f>'Active 10'!$E$1</c:f>
              <c:strCache>
                <c:ptCount val="1"/>
                <c:pt idx="0">
                  <c:v>Solution A</c:v>
                </c:pt>
              </c:strCache>
            </c:strRef>
          </c:xVal>
          <c:yVal>
            <c:numRef>
              <c:f>'Active 10'!$F$1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F06-4C42-A068-E2DE0DAF2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26368"/>
        <c:axId val="1"/>
      </c:scatterChart>
      <c:valAx>
        <c:axId val="1039026368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15549474419145884"/>
              <c:y val="0.9138474459923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15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691275167785234E-2"/>
              <c:y val="0.42769295376539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2636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463087248322147"/>
          <c:y val="0.91077052291540472"/>
          <c:w val="0.66946308724832204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13g.  Y Sex - Residuals from LiTE fit - B</a:t>
            </a:r>
          </a:p>
        </c:rich>
      </c:tx>
      <c:layout>
        <c:manualLayout>
          <c:xMode val="edge"/>
          <c:yMode val="edge"/>
          <c:x val="0.29256003150930221"/>
          <c:y val="1.09649122807017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07601921846626E-2"/>
          <c:y val="0.13815819061427198"/>
          <c:w val="0.9104671432081145"/>
          <c:h val="0.785089400633481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20'!$V$20</c:f>
              <c:strCache>
                <c:ptCount val="1"/>
                <c:pt idx="0">
                  <c:v>res-pg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20'!$V$21:$V$862</c:f>
              <c:numCache>
                <c:formatCode>General</c:formatCode>
                <c:ptCount val="842"/>
                <c:pt idx="0">
                  <c:v>-0.11292972223366751</c:v>
                </c:pt>
                <c:pt idx="31">
                  <c:v>1.7107305043885117E-2</c:v>
                </c:pt>
                <c:pt idx="73">
                  <c:v>9.3297046655483051E-2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7F-4C1C-B107-F2597F644D21}"/>
            </c:ext>
          </c:extLst>
        </c:ser>
        <c:ser>
          <c:idx val="1"/>
          <c:order val="1"/>
          <c:tx>
            <c:strRef>
              <c:f>'Active 20'!$W$20</c:f>
              <c:strCache>
                <c:ptCount val="1"/>
                <c:pt idx="0">
                  <c:v>res-vis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20'!$W$21:$W$862</c:f>
              <c:numCache>
                <c:formatCode>General</c:formatCode>
                <c:ptCount val="842"/>
                <c:pt idx="1">
                  <c:v>-5.1126253258130638E-2</c:v>
                </c:pt>
                <c:pt idx="2">
                  <c:v>-7.350565003342828E-2</c:v>
                </c:pt>
                <c:pt idx="3">
                  <c:v>-0.10313127615364544</c:v>
                </c:pt>
                <c:pt idx="4">
                  <c:v>-0.11303768260272352</c:v>
                </c:pt>
                <c:pt idx="5">
                  <c:v>-8.3791428096889511E-2</c:v>
                </c:pt>
                <c:pt idx="6">
                  <c:v>-9.5417050601106515E-2</c:v>
                </c:pt>
                <c:pt idx="7">
                  <c:v>-7.7328417256855506E-2</c:v>
                </c:pt>
                <c:pt idx="8">
                  <c:v>-8.2234821774030478E-2</c:v>
                </c:pt>
                <c:pt idx="9">
                  <c:v>-6.4614135711617698E-2</c:v>
                </c:pt>
                <c:pt idx="10">
                  <c:v>-7.8771767145043636E-2</c:v>
                </c:pt>
                <c:pt idx="11">
                  <c:v>-8.8678170483180316E-2</c:v>
                </c:pt>
                <c:pt idx="12">
                  <c:v>-9.3303783517070915E-2</c:v>
                </c:pt>
                <c:pt idx="13">
                  <c:v>-7.5254343218708178E-2</c:v>
                </c:pt>
                <c:pt idx="14">
                  <c:v>-7.6229536646358315E-2</c:v>
                </c:pt>
                <c:pt idx="15">
                  <c:v>-6.0204672433737158E-2</c:v>
                </c:pt>
                <c:pt idx="16">
                  <c:v>-9.973666123048798E-2</c:v>
                </c:pt>
                <c:pt idx="17">
                  <c:v>-8.3426225699940057E-2</c:v>
                </c:pt>
                <c:pt idx="18">
                  <c:v>-6.5426225699910953E-2</c:v>
                </c:pt>
                <c:pt idx="19">
                  <c:v>-4.3799866425248919E-2</c:v>
                </c:pt>
                <c:pt idx="20">
                  <c:v>-3.8473097351681133E-2</c:v>
                </c:pt>
                <c:pt idx="21">
                  <c:v>-4.4002350450526806E-2</c:v>
                </c:pt>
                <c:pt idx="23">
                  <c:v>-2.6684490347908318E-2</c:v>
                </c:pt>
                <c:pt idx="24">
                  <c:v>-7.4396619307879955E-3</c:v>
                </c:pt>
                <c:pt idx="25">
                  <c:v>-6.307488077995714E-3</c:v>
                </c:pt>
                <c:pt idx="26">
                  <c:v>-5.8329132061724857E-3</c:v>
                </c:pt>
                <c:pt idx="27">
                  <c:v>-5.3718699604946313E-3</c:v>
                </c:pt>
                <c:pt idx="34">
                  <c:v>3.9242977199887251E-2</c:v>
                </c:pt>
                <c:pt idx="35">
                  <c:v>3.9166199501942091E-2</c:v>
                </c:pt>
                <c:pt idx="40">
                  <c:v>4.6588975567264435E-2</c:v>
                </c:pt>
                <c:pt idx="43">
                  <c:v>5.2199774822456697E-2</c:v>
                </c:pt>
                <c:pt idx="44">
                  <c:v>6.0904089533776462E-2</c:v>
                </c:pt>
                <c:pt idx="45">
                  <c:v>6.3227775175732817E-2</c:v>
                </c:pt>
                <c:pt idx="46">
                  <c:v>6.3927775172601245E-2</c:v>
                </c:pt>
                <c:pt idx="47">
                  <c:v>6.0678917055555559E-2</c:v>
                </c:pt>
                <c:pt idx="48">
                  <c:v>6.3534738456773446E-2</c:v>
                </c:pt>
                <c:pt idx="49">
                  <c:v>6.63621057323939E-2</c:v>
                </c:pt>
                <c:pt idx="51">
                  <c:v>6.6562105734617433E-2</c:v>
                </c:pt>
                <c:pt idx="53">
                  <c:v>6.6322498701491428E-2</c:v>
                </c:pt>
                <c:pt idx="55">
                  <c:v>7.0922498701700976E-2</c:v>
                </c:pt>
                <c:pt idx="56">
                  <c:v>7.0504680148944482E-2</c:v>
                </c:pt>
                <c:pt idx="57">
                  <c:v>7.1104680148339122E-2</c:v>
                </c:pt>
                <c:pt idx="58">
                  <c:v>7.1698360741618269E-2</c:v>
                </c:pt>
                <c:pt idx="59">
                  <c:v>7.2098360738789377E-2</c:v>
                </c:pt>
                <c:pt idx="60">
                  <c:v>7.3976737723246741E-2</c:v>
                </c:pt>
                <c:pt idx="61">
                  <c:v>7.4076737720720529E-2</c:v>
                </c:pt>
                <c:pt idx="62">
                  <c:v>6.955556744419783E-2</c:v>
                </c:pt>
                <c:pt idx="64">
                  <c:v>8.3410873925997595E-2</c:v>
                </c:pt>
                <c:pt idx="75">
                  <c:v>9.4888001930542074E-2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7F-4C1C-B107-F2597F644D21}"/>
            </c:ext>
          </c:extLst>
        </c:ser>
        <c:ser>
          <c:idx val="2"/>
          <c:order val="2"/>
          <c:tx>
            <c:strRef>
              <c:f>'Active 20'!$X$20</c:f>
              <c:strCache>
                <c:ptCount val="1"/>
                <c:pt idx="0">
                  <c:v>res-PE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20'!$X$21:$X$862</c:f>
              <c:numCache>
                <c:formatCode>General</c:formatCode>
                <c:ptCount val="842"/>
                <c:pt idx="36">
                  <c:v>4.0458244584327487E-2</c:v>
                </c:pt>
                <c:pt idx="83">
                  <c:v>9.0819787638859575E-2</c:v>
                </c:pt>
                <c:pt idx="87">
                  <c:v>9.3139713702033819E-2</c:v>
                </c:pt>
                <c:pt idx="88">
                  <c:v>9.4396611514965312E-2</c:v>
                </c:pt>
                <c:pt idx="107">
                  <c:v>0.10055538070043352</c:v>
                </c:pt>
                <c:pt idx="123">
                  <c:v>0.10702360237000519</c:v>
                </c:pt>
                <c:pt idx="126">
                  <c:v>0.10799023710123951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D7F-4C1C-B107-F2597F644D21}"/>
            </c:ext>
          </c:extLst>
        </c:ser>
        <c:ser>
          <c:idx val="3"/>
          <c:order val="3"/>
          <c:tx>
            <c:strRef>
              <c:f>'Active 20'!$Y$20</c:f>
              <c:strCache>
                <c:ptCount val="1"/>
                <c:pt idx="0">
                  <c:v>res-CCD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20'!$Y$21:$Y$862</c:f>
              <c:numCache>
                <c:formatCode>General</c:formatCode>
                <c:ptCount val="842"/>
                <c:pt idx="22">
                  <c:v>-4.2002350450119352E-2</c:v>
                </c:pt>
                <c:pt idx="50">
                  <c:v>6.6462105729867688E-2</c:v>
                </c:pt>
                <c:pt idx="52">
                  <c:v>6.9618828642840511E-2</c:v>
                </c:pt>
                <c:pt idx="54">
                  <c:v>6.8622498701596202E-2</c:v>
                </c:pt>
                <c:pt idx="63">
                  <c:v>9.0170225928475733E-2</c:v>
                </c:pt>
                <c:pt idx="65">
                  <c:v>8.3964659568165942E-2</c:v>
                </c:pt>
                <c:pt idx="66">
                  <c:v>8.6122924243828114E-2</c:v>
                </c:pt>
                <c:pt idx="67">
                  <c:v>8.4660688699896042E-2</c:v>
                </c:pt>
                <c:pt idx="68">
                  <c:v>8.5200897990564226E-2</c:v>
                </c:pt>
                <c:pt idx="69">
                  <c:v>8.9067011136231278E-2</c:v>
                </c:pt>
                <c:pt idx="70">
                  <c:v>7.173852925944682E-2</c:v>
                </c:pt>
                <c:pt idx="71">
                  <c:v>8.5613630459257434E-2</c:v>
                </c:pt>
                <c:pt idx="72">
                  <c:v>8.9331748250731771E-2</c:v>
                </c:pt>
                <c:pt idx="74">
                  <c:v>9.0110692500290634E-2</c:v>
                </c:pt>
                <c:pt idx="76">
                  <c:v>9.0656865164864611E-2</c:v>
                </c:pt>
                <c:pt idx="77">
                  <c:v>8.9715460840377251E-2</c:v>
                </c:pt>
                <c:pt idx="79">
                  <c:v>9.2224212543044609E-2</c:v>
                </c:pt>
                <c:pt idx="81">
                  <c:v>8.5766460495009189E-2</c:v>
                </c:pt>
                <c:pt idx="82">
                  <c:v>9.9229772837595362E-2</c:v>
                </c:pt>
                <c:pt idx="84">
                  <c:v>9.6151009726318792E-2</c:v>
                </c:pt>
                <c:pt idx="85">
                  <c:v>9.3207962881836207E-2</c:v>
                </c:pt>
                <c:pt idx="86">
                  <c:v>9.5279233909336986E-2</c:v>
                </c:pt>
                <c:pt idx="89">
                  <c:v>9.9545035074874194E-2</c:v>
                </c:pt>
                <c:pt idx="90">
                  <c:v>9.8001453165859689E-2</c:v>
                </c:pt>
                <c:pt idx="91">
                  <c:v>9.9892736550299163E-2</c:v>
                </c:pt>
                <c:pt idx="92">
                  <c:v>9.6884019864296414E-2</c:v>
                </c:pt>
                <c:pt idx="93">
                  <c:v>9.7275303094632989E-2</c:v>
                </c:pt>
                <c:pt idx="94">
                  <c:v>9.8266586239289522E-2</c:v>
                </c:pt>
                <c:pt idx="95">
                  <c:v>9.6857869315851053E-2</c:v>
                </c:pt>
                <c:pt idx="96">
                  <c:v>0.10074915231170443</c:v>
                </c:pt>
                <c:pt idx="97">
                  <c:v>9.4914283519571693E-2</c:v>
                </c:pt>
                <c:pt idx="98">
                  <c:v>9.7305566128102497E-2</c:v>
                </c:pt>
                <c:pt idx="99">
                  <c:v>9.3579413486101465E-2</c:v>
                </c:pt>
                <c:pt idx="100">
                  <c:v>0.10137069578550481</c:v>
                </c:pt>
                <c:pt idx="101">
                  <c:v>9.846197800100355E-2</c:v>
                </c:pt>
                <c:pt idx="102">
                  <c:v>9.7253260139495576E-2</c:v>
                </c:pt>
                <c:pt idx="103">
                  <c:v>9.794454220321086E-2</c:v>
                </c:pt>
                <c:pt idx="104">
                  <c:v>9.8635824189222038E-2</c:v>
                </c:pt>
                <c:pt idx="105">
                  <c:v>9.8522433428743533E-2</c:v>
                </c:pt>
                <c:pt idx="106">
                  <c:v>0.10081294551576159</c:v>
                </c:pt>
                <c:pt idx="108">
                  <c:v>0.10120482860205592</c:v>
                </c:pt>
                <c:pt idx="109">
                  <c:v>0.10287159370220833</c:v>
                </c:pt>
                <c:pt idx="110">
                  <c:v>9.086770410040261E-2</c:v>
                </c:pt>
                <c:pt idx="111">
                  <c:v>0.11253583964180194</c:v>
                </c:pt>
                <c:pt idx="112">
                  <c:v>0.10511626887751289</c:v>
                </c:pt>
                <c:pt idx="113">
                  <c:v>0.10407140725927948</c:v>
                </c:pt>
                <c:pt idx="114">
                  <c:v>0.10242654427062362</c:v>
                </c:pt>
                <c:pt idx="115">
                  <c:v>0.10539065287860258</c:v>
                </c:pt>
                <c:pt idx="116">
                  <c:v>0.10634193627975311</c:v>
                </c:pt>
                <c:pt idx="117">
                  <c:v>0.10371759692779198</c:v>
                </c:pt>
                <c:pt idx="118">
                  <c:v>0.10255214683475243</c:v>
                </c:pt>
                <c:pt idx="119">
                  <c:v>0.10240662832152157</c:v>
                </c:pt>
                <c:pt idx="120">
                  <c:v>0.10456673746597894</c:v>
                </c:pt>
                <c:pt idx="121">
                  <c:v>0.10339443459829471</c:v>
                </c:pt>
                <c:pt idx="122">
                  <c:v>0.10483467282876799</c:v>
                </c:pt>
                <c:pt idx="124">
                  <c:v>0.10674219871267029</c:v>
                </c:pt>
                <c:pt idx="125">
                  <c:v>0.10546727998155589</c:v>
                </c:pt>
                <c:pt idx="127">
                  <c:v>0.10572575284506205</c:v>
                </c:pt>
                <c:pt idx="128">
                  <c:v>0.10549781222931728</c:v>
                </c:pt>
                <c:pt idx="129">
                  <c:v>0.10709728230737378</c:v>
                </c:pt>
                <c:pt idx="130">
                  <c:v>0.1078881429964372</c:v>
                </c:pt>
                <c:pt idx="131">
                  <c:v>0.10631116539483441</c:v>
                </c:pt>
                <c:pt idx="132">
                  <c:v>0.10705100013646145</c:v>
                </c:pt>
                <c:pt idx="133">
                  <c:v>0.11580296788325047</c:v>
                </c:pt>
                <c:pt idx="134">
                  <c:v>0.11092927054451265</c:v>
                </c:pt>
                <c:pt idx="135">
                  <c:v>0.11016903452158688</c:v>
                </c:pt>
                <c:pt idx="136">
                  <c:v>0.11139734075293509</c:v>
                </c:pt>
                <c:pt idx="137">
                  <c:v>0.11201014647441618</c:v>
                </c:pt>
                <c:pt idx="138">
                  <c:v>0.10628312394263577</c:v>
                </c:pt>
                <c:pt idx="139">
                  <c:v>0.11006179179499466</c:v>
                </c:pt>
                <c:pt idx="140">
                  <c:v>0.11011179179736953</c:v>
                </c:pt>
                <c:pt idx="141">
                  <c:v>0.11016179179246845</c:v>
                </c:pt>
                <c:pt idx="142">
                  <c:v>0.11021179179484332</c:v>
                </c:pt>
                <c:pt idx="143">
                  <c:v>0.11113380543603628</c:v>
                </c:pt>
                <c:pt idx="144">
                  <c:v>0.10915793680213365</c:v>
                </c:pt>
                <c:pt idx="145">
                  <c:v>0.11381266504069129</c:v>
                </c:pt>
                <c:pt idx="146">
                  <c:v>0.11539618428821301</c:v>
                </c:pt>
                <c:pt idx="147">
                  <c:v>0.11454965680538959</c:v>
                </c:pt>
                <c:pt idx="148">
                  <c:v>0.11320475657870975</c:v>
                </c:pt>
                <c:pt idx="149">
                  <c:v>0.11307871589004773</c:v>
                </c:pt>
                <c:pt idx="150">
                  <c:v>0.11367571146642547</c:v>
                </c:pt>
                <c:pt idx="151">
                  <c:v>0.11685976484373597</c:v>
                </c:pt>
                <c:pt idx="152">
                  <c:v>0.11302425988421014</c:v>
                </c:pt>
                <c:pt idx="153">
                  <c:v>0.11215120014575426</c:v>
                </c:pt>
                <c:pt idx="154">
                  <c:v>0.11624601165453639</c:v>
                </c:pt>
                <c:pt idx="155">
                  <c:v>0.12248530405084214</c:v>
                </c:pt>
                <c:pt idx="156">
                  <c:v>0.12108916855516169</c:v>
                </c:pt>
                <c:pt idx="157">
                  <c:v>0.12297430815306953</c:v>
                </c:pt>
                <c:pt idx="158">
                  <c:v>0.12226496638496034</c:v>
                </c:pt>
                <c:pt idx="159">
                  <c:v>0.12614763587236524</c:v>
                </c:pt>
                <c:pt idx="160">
                  <c:v>0.12542211571786704</c:v>
                </c:pt>
                <c:pt idx="161">
                  <c:v>0.12666537315574783</c:v>
                </c:pt>
                <c:pt idx="162">
                  <c:v>0.12766428002604396</c:v>
                </c:pt>
                <c:pt idx="163">
                  <c:v>0.12966428002645142</c:v>
                </c:pt>
                <c:pt idx="164">
                  <c:v>0.13116428002493802</c:v>
                </c:pt>
                <c:pt idx="165">
                  <c:v>0.12618152253470619</c:v>
                </c:pt>
                <c:pt idx="166">
                  <c:v>0.11862814642316503</c:v>
                </c:pt>
                <c:pt idx="167">
                  <c:v>0.12618152139657041</c:v>
                </c:pt>
                <c:pt idx="168">
                  <c:v>0.12716420629017286</c:v>
                </c:pt>
                <c:pt idx="169">
                  <c:v>-8.1402883922193886E-2</c:v>
                </c:pt>
                <c:pt idx="170">
                  <c:v>0.12389711607924966</c:v>
                </c:pt>
                <c:pt idx="171">
                  <c:v>0.12555893353519115</c:v>
                </c:pt>
                <c:pt idx="172">
                  <c:v>0.12601736330052257</c:v>
                </c:pt>
                <c:pt idx="173">
                  <c:v>0.12580295712496656</c:v>
                </c:pt>
                <c:pt idx="174">
                  <c:v>-8.7082216024276085E-2</c:v>
                </c:pt>
                <c:pt idx="175">
                  <c:v>-8.4083335709287943E-2</c:v>
                </c:pt>
                <c:pt idx="176">
                  <c:v>-8.3490663401951298E-2</c:v>
                </c:pt>
                <c:pt idx="177">
                  <c:v>-8.2212648419579246E-2</c:v>
                </c:pt>
                <c:pt idx="178">
                  <c:v>-9.1240924632329773E-2</c:v>
                </c:pt>
                <c:pt idx="179">
                  <c:v>-9.0240924628488067E-2</c:v>
                </c:pt>
                <c:pt idx="180">
                  <c:v>-8.3723852290153805E-2</c:v>
                </c:pt>
                <c:pt idx="181">
                  <c:v>-8.332385228570674E-2</c:v>
                </c:pt>
                <c:pt idx="182">
                  <c:v>-8.3223852288232952E-2</c:v>
                </c:pt>
                <c:pt idx="183">
                  <c:v>-9.031111291085625E-2</c:v>
                </c:pt>
                <c:pt idx="184">
                  <c:v>-8.8711112834860328E-2</c:v>
                </c:pt>
                <c:pt idx="185">
                  <c:v>-8.8611112539072279E-2</c:v>
                </c:pt>
                <c:pt idx="186">
                  <c:v>-8.8214004405300153E-2</c:v>
                </c:pt>
                <c:pt idx="187">
                  <c:v>-8.8014004279385341E-2</c:v>
                </c:pt>
                <c:pt idx="188">
                  <c:v>-8.8238735658578843E-2</c:v>
                </c:pt>
                <c:pt idx="189">
                  <c:v>-8.723873549466607E-2</c:v>
                </c:pt>
                <c:pt idx="190">
                  <c:v>-8.723873549466607E-2</c:v>
                </c:pt>
                <c:pt idx="191">
                  <c:v>-9.0250684977846607E-2</c:v>
                </c:pt>
                <c:pt idx="192">
                  <c:v>-8.9850684726016983E-2</c:v>
                </c:pt>
                <c:pt idx="193">
                  <c:v>-8.9774788725941246E-2</c:v>
                </c:pt>
                <c:pt idx="194">
                  <c:v>-8.2828977488887276E-2</c:v>
                </c:pt>
                <c:pt idx="195">
                  <c:v>-7.9603549957830366E-2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D7F-4C1C-B107-F2597F644D21}"/>
            </c:ext>
          </c:extLst>
        </c:ser>
        <c:ser>
          <c:idx val="4"/>
          <c:order val="4"/>
          <c:tx>
            <c:strRef>
              <c:f>'Active 20'!$AY$1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20'!$AW$2:$AW$86</c:f>
              <c:numCache>
                <c:formatCode>General</c:formatCode>
                <c:ptCount val="85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</c:numCache>
            </c:numRef>
          </c:xVal>
          <c:yVal>
            <c:numRef>
              <c:f>'Active 20'!$AY$2:$AY$86</c:f>
              <c:numCache>
                <c:formatCode>General</c:formatCode>
                <c:ptCount val="85"/>
                <c:pt idx="0">
                  <c:v>-0.12296703961766096</c:v>
                </c:pt>
                <c:pt idx="1">
                  <c:v>-0.11824619609754622</c:v>
                </c:pt>
                <c:pt idx="2">
                  <c:v>-0.1135617923808355</c:v>
                </c:pt>
                <c:pt idx="3">
                  <c:v>-0.10891382846752877</c:v>
                </c:pt>
                <c:pt idx="4">
                  <c:v>-0.10430230435762604</c:v>
                </c:pt>
                <c:pt idx="5">
                  <c:v>-9.9727220051127274E-2</c:v>
                </c:pt>
                <c:pt idx="6">
                  <c:v>-9.5188575548032534E-2</c:v>
                </c:pt>
                <c:pt idx="7">
                  <c:v>-9.0686370848341802E-2</c:v>
                </c:pt>
                <c:pt idx="8">
                  <c:v>-8.6220605952055024E-2</c:v>
                </c:pt>
                <c:pt idx="9">
                  <c:v>-8.1791280859172283E-2</c:v>
                </c:pt>
                <c:pt idx="10">
                  <c:v>-7.7398395569693523E-2</c:v>
                </c:pt>
                <c:pt idx="11">
                  <c:v>-7.3041950083618773E-2</c:v>
                </c:pt>
                <c:pt idx="12">
                  <c:v>-6.8721944400947976E-2</c:v>
                </c:pt>
                <c:pt idx="13">
                  <c:v>-6.4438378521681217E-2</c:v>
                </c:pt>
                <c:pt idx="14">
                  <c:v>-6.0191252445818431E-2</c:v>
                </c:pt>
                <c:pt idx="15">
                  <c:v>-5.5980566173359662E-2</c:v>
                </c:pt>
                <c:pt idx="16">
                  <c:v>-5.1806319704304875E-2</c:v>
                </c:pt>
                <c:pt idx="17">
                  <c:v>-4.7668513038654083E-2</c:v>
                </c:pt>
                <c:pt idx="18">
                  <c:v>-4.3567146176407306E-2</c:v>
                </c:pt>
                <c:pt idx="19">
                  <c:v>-3.9502219117564505E-2</c:v>
                </c:pt>
                <c:pt idx="20">
                  <c:v>-3.5473731862125712E-2</c:v>
                </c:pt>
                <c:pt idx="21">
                  <c:v>-3.1481684410090915E-2</c:v>
                </c:pt>
                <c:pt idx="22">
                  <c:v>-2.7526076761460117E-2</c:v>
                </c:pt>
                <c:pt idx="23">
                  <c:v>-2.3606908916233304E-2</c:v>
                </c:pt>
                <c:pt idx="24">
                  <c:v>-1.9724180874410486E-2</c:v>
                </c:pt>
                <c:pt idx="25">
                  <c:v>-1.5877892635991681E-2</c:v>
                </c:pt>
                <c:pt idx="26">
                  <c:v>-1.2068044200976857E-2</c:v>
                </c:pt>
                <c:pt idx="27">
                  <c:v>-8.294635569366042E-3</c:v>
                </c:pt>
                <c:pt idx="28">
                  <c:v>-4.5576667411592123E-3</c:v>
                </c:pt>
                <c:pt idx="29">
                  <c:v>-8.5713771635637787E-4</c:v>
                </c:pt>
                <c:pt idx="30">
                  <c:v>2.8069515050424473E-3</c:v>
                </c:pt>
                <c:pt idx="31">
                  <c:v>6.4346009230372876E-3</c:v>
                </c:pt>
                <c:pt idx="32">
                  <c:v>1.0025810537628119E-2</c:v>
                </c:pt>
                <c:pt idx="33">
                  <c:v>1.3580580348814967E-2</c:v>
                </c:pt>
                <c:pt idx="34">
                  <c:v>1.7098910356597819E-2</c:v>
                </c:pt>
                <c:pt idx="35">
                  <c:v>2.0580800560976661E-2</c:v>
                </c:pt>
                <c:pt idx="36">
                  <c:v>2.4026250961951521E-2</c:v>
                </c:pt>
                <c:pt idx="37">
                  <c:v>2.7435261559522375E-2</c:v>
                </c:pt>
                <c:pt idx="38">
                  <c:v>3.0807832353689238E-2</c:v>
                </c:pt>
                <c:pt idx="39">
                  <c:v>3.4143963344452098E-2</c:v>
                </c:pt>
                <c:pt idx="40">
                  <c:v>3.7443654531810963E-2</c:v>
                </c:pt>
                <c:pt idx="41">
                  <c:v>4.0706905915765833E-2</c:v>
                </c:pt>
                <c:pt idx="42">
                  <c:v>4.3933717496316714E-2</c:v>
                </c:pt>
                <c:pt idx="43">
                  <c:v>4.7124089273463593E-2</c:v>
                </c:pt>
                <c:pt idx="44">
                  <c:v>5.0278021247206477E-2</c:v>
                </c:pt>
                <c:pt idx="45">
                  <c:v>5.3395513417545358E-2</c:v>
                </c:pt>
                <c:pt idx="46">
                  <c:v>5.6476565784480251E-2</c:v>
                </c:pt>
                <c:pt idx="47">
                  <c:v>5.9521178348011156E-2</c:v>
                </c:pt>
                <c:pt idx="48">
                  <c:v>6.2529351108138037E-2</c:v>
                </c:pt>
                <c:pt idx="49">
                  <c:v>6.5501084064860937E-2</c:v>
                </c:pt>
                <c:pt idx="50">
                  <c:v>6.8436377218179842E-2</c:v>
                </c:pt>
                <c:pt idx="51">
                  <c:v>7.1335230568094751E-2</c:v>
                </c:pt>
                <c:pt idx="52">
                  <c:v>7.4197644114605651E-2</c:v>
                </c:pt>
                <c:pt idx="53">
                  <c:v>7.7023617857712584E-2</c:v>
                </c:pt>
                <c:pt idx="54">
                  <c:v>7.9813151797415507E-2</c:v>
                </c:pt>
                <c:pt idx="55">
                  <c:v>8.2566245933714422E-2</c:v>
                </c:pt>
                <c:pt idx="56">
                  <c:v>8.5282900266609341E-2</c:v>
                </c:pt>
                <c:pt idx="57">
                  <c:v>8.7963114796100264E-2</c:v>
                </c:pt>
                <c:pt idx="58">
                  <c:v>9.0606889522187206E-2</c:v>
                </c:pt>
                <c:pt idx="59">
                  <c:v>9.3214224444870125E-2</c:v>
                </c:pt>
                <c:pt idx="60">
                  <c:v>9.5785119564149077E-2</c:v>
                </c:pt>
                <c:pt idx="61">
                  <c:v>9.8319574880024019E-2</c:v>
                </c:pt>
                <c:pt idx="62">
                  <c:v>0.10081759039249497</c:v>
                </c:pt>
                <c:pt idx="63">
                  <c:v>0.10327916610156192</c:v>
                </c:pt>
                <c:pt idx="64">
                  <c:v>0.10570430200722486</c:v>
                </c:pt>
                <c:pt idx="65">
                  <c:v>0.10809299810948383</c:v>
                </c:pt>
                <c:pt idx="66">
                  <c:v>0.11044525440833879</c:v>
                </c:pt>
                <c:pt idx="67">
                  <c:v>0.11276107090378976</c:v>
                </c:pt>
                <c:pt idx="68">
                  <c:v>0.11504044759583672</c:v>
                </c:pt>
                <c:pt idx="69">
                  <c:v>0.11728338448447968</c:v>
                </c:pt>
                <c:pt idx="70">
                  <c:v>0.11948988156971867</c:v>
                </c:pt>
                <c:pt idx="71">
                  <c:v>0.12165993885155366</c:v>
                </c:pt>
                <c:pt idx="72">
                  <c:v>0.12379355632998462</c:v>
                </c:pt>
                <c:pt idx="73">
                  <c:v>0.12589073400501161</c:v>
                </c:pt>
                <c:pt idx="74">
                  <c:v>0.12795147187663461</c:v>
                </c:pt>
                <c:pt idx="75">
                  <c:v>0.1299757699448536</c:v>
                </c:pt>
                <c:pt idx="76">
                  <c:v>0.13196362820966859</c:v>
                </c:pt>
                <c:pt idx="77">
                  <c:v>0.13391504667107962</c:v>
                </c:pt>
                <c:pt idx="78">
                  <c:v>0.13583002532908661</c:v>
                </c:pt>
                <c:pt idx="79">
                  <c:v>0.1377085641836896</c:v>
                </c:pt>
                <c:pt idx="80">
                  <c:v>0.13955066323488863</c:v>
                </c:pt>
                <c:pt idx="81">
                  <c:v>0.14135632248268365</c:v>
                </c:pt>
                <c:pt idx="82">
                  <c:v>0.14312554192707463</c:v>
                </c:pt>
                <c:pt idx="83">
                  <c:v>0.14485832156806167</c:v>
                </c:pt>
                <c:pt idx="84">
                  <c:v>0.14655466140564469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D7F-4C1C-B107-F2597F644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881008"/>
        <c:axId val="1"/>
      </c:scatterChart>
      <c:valAx>
        <c:axId val="496881008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88100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129303918637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20'!$H$21:$H$862</c:f>
              <c:numCache>
                <c:formatCode>General</c:formatCode>
                <c:ptCount val="842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91-4693-80C3-7A101577558A}"/>
            </c:ext>
          </c:extLst>
        </c:ser>
        <c:ser>
          <c:idx val="1"/>
          <c:order val="1"/>
          <c:tx>
            <c:strRef>
              <c:f>'Active 20'!$I$20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20'!$I$21:$I$862</c:f>
              <c:numCache>
                <c:formatCode>General</c:formatCode>
                <c:ptCount val="842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91-4693-80C3-7A101577558A}"/>
            </c:ext>
          </c:extLst>
        </c:ser>
        <c:ser>
          <c:idx val="2"/>
          <c:order val="2"/>
          <c:tx>
            <c:strRef>
              <c:f>'Active 20'!$J$20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20'!$J$21:$J$862</c:f>
              <c:numCache>
                <c:formatCode>General</c:formatCode>
                <c:ptCount val="842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91-4693-80C3-7A101577558A}"/>
            </c:ext>
          </c:extLst>
        </c:ser>
        <c:ser>
          <c:idx val="3"/>
          <c:order val="3"/>
          <c:tx>
            <c:strRef>
              <c:f>'Active 20'!$K$20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20'!$K$21:$K$862</c:f>
              <c:numCache>
                <c:formatCode>General</c:formatCode>
                <c:ptCount val="842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8.893040000111796E-2</c:v>
                </c:pt>
                <c:pt idx="158">
                  <c:v>8.8223200000356883E-2</c:v>
                </c:pt>
                <c:pt idx="159">
                  <c:v>9.8238519560254645E-2</c:v>
                </c:pt>
                <c:pt idx="160">
                  <c:v>9.7634799996740185E-2</c:v>
                </c:pt>
                <c:pt idx="161">
                  <c:v>9.94356000010157E-2</c:v>
                </c:pt>
                <c:pt idx="162">
                  <c:v>0.10097680000035325</c:v>
                </c:pt>
                <c:pt idx="163">
                  <c:v>0.1029768000007607</c:v>
                </c:pt>
                <c:pt idx="164">
                  <c:v>0.10447679999924731</c:v>
                </c:pt>
                <c:pt idx="165">
                  <c:v>9.9741599995468277E-2</c:v>
                </c:pt>
                <c:pt idx="166">
                  <c:v>9.5259200003056321E-2</c:v>
                </c:pt>
                <c:pt idx="167">
                  <c:v>0.10282319999532774</c:v>
                </c:pt>
                <c:pt idx="168">
                  <c:v>0.10412879999785218</c:v>
                </c:pt>
                <c:pt idx="169">
                  <c:v>-0.1042407999993884</c:v>
                </c:pt>
                <c:pt idx="170">
                  <c:v>0.10105920000205515</c:v>
                </c:pt>
                <c:pt idx="171">
                  <c:v>0.10282079999888083</c:v>
                </c:pt>
                <c:pt idx="172">
                  <c:v>0.10349359999963781</c:v>
                </c:pt>
                <c:pt idx="173">
                  <c:v>0.10332800000469433</c:v>
                </c:pt>
                <c:pt idx="174">
                  <c:v>-9.9224800003867131E-2</c:v>
                </c:pt>
                <c:pt idx="175">
                  <c:v>-0.10299680000025546</c:v>
                </c:pt>
                <c:pt idx="176">
                  <c:v>-0.10224400000151945</c:v>
                </c:pt>
                <c:pt idx="177">
                  <c:v>-9.732879999501165E-2</c:v>
                </c:pt>
                <c:pt idx="178">
                  <c:v>-0.10312479999993229</c:v>
                </c:pt>
                <c:pt idx="179">
                  <c:v>-0.10212479999609059</c:v>
                </c:pt>
                <c:pt idx="180">
                  <c:v>-9.6326400001998991E-2</c:v>
                </c:pt>
                <c:pt idx="181">
                  <c:v>-9.5926399997551925E-2</c:v>
                </c:pt>
                <c:pt idx="182">
                  <c:v>-9.5826400000078138E-2</c:v>
                </c:pt>
                <c:pt idx="183">
                  <c:v>-9.9221600219607353E-2</c:v>
                </c:pt>
                <c:pt idx="184">
                  <c:v>-9.7621600143611431E-2</c:v>
                </c:pt>
                <c:pt idx="185">
                  <c:v>-9.7521599847823381E-2</c:v>
                </c:pt>
                <c:pt idx="186">
                  <c:v>-9.6968800025933888E-2</c:v>
                </c:pt>
                <c:pt idx="187">
                  <c:v>-9.6768799900019076E-2</c:v>
                </c:pt>
                <c:pt idx="188">
                  <c:v>-9.6788799928617664E-2</c:v>
                </c:pt>
                <c:pt idx="189">
                  <c:v>-9.5788799764704891E-2</c:v>
                </c:pt>
                <c:pt idx="190">
                  <c:v>-9.5788799764704891E-2</c:v>
                </c:pt>
                <c:pt idx="191">
                  <c:v>-9.5822400064207613E-2</c:v>
                </c:pt>
                <c:pt idx="192">
                  <c:v>-9.5422399812377989E-2</c:v>
                </c:pt>
                <c:pt idx="193">
                  <c:v>-9.4552000002295244E-2</c:v>
                </c:pt>
                <c:pt idx="194">
                  <c:v>-8.389359999273438E-2</c:v>
                </c:pt>
                <c:pt idx="195">
                  <c:v>-8.0630399999790825E-2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91-4693-80C3-7A101577558A}"/>
            </c:ext>
          </c:extLst>
        </c:ser>
        <c:ser>
          <c:idx val="4"/>
          <c:order val="4"/>
          <c:tx>
            <c:strRef>
              <c:f>'Active 20'!$N$20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20'!$N$21:$N$862</c:f>
              <c:numCache>
                <c:formatCode>General</c:formatCode>
                <c:ptCount val="8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91-4693-80C3-7A101577558A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</c:numCache>
            </c:numRef>
          </c:xVal>
          <c:yVal>
            <c:numRef>
              <c:f>'Active 20'!$AX$2:$AX$100</c:f>
              <c:numCache>
                <c:formatCode>General</c:formatCode>
                <c:ptCount val="99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91-4693-80C3-7A1015775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29320"/>
        <c:axId val="1"/>
      </c:scatterChart>
      <c:valAx>
        <c:axId val="103902932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293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979015345214319"/>
          <c:y val="0.91714285714285715"/>
          <c:w val="0.52827174470719429"/>
          <c:h val="5.7142857142857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6805610236220471"/>
          <c:y val="2.96495956873315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803680087076"/>
          <c:y val="0.20754716981132076"/>
          <c:w val="0.78993189482268411"/>
          <c:h val="0.622641509433962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20'!$H$21:$H$862</c:f>
              <c:numCache>
                <c:formatCode>General</c:formatCode>
                <c:ptCount val="842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31-42EA-BDAC-CD583010425F}"/>
            </c:ext>
          </c:extLst>
        </c:ser>
        <c:ser>
          <c:idx val="1"/>
          <c:order val="1"/>
          <c:tx>
            <c:strRef>
              <c:f>'Active 20'!$I$20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20'!$I$21:$I$862</c:f>
              <c:numCache>
                <c:formatCode>General</c:formatCode>
                <c:ptCount val="842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31-42EA-BDAC-CD583010425F}"/>
            </c:ext>
          </c:extLst>
        </c:ser>
        <c:ser>
          <c:idx val="2"/>
          <c:order val="2"/>
          <c:tx>
            <c:strRef>
              <c:f>'Active 20'!$J$20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20'!$J$21:$J$862</c:f>
              <c:numCache>
                <c:formatCode>General</c:formatCode>
                <c:ptCount val="842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31-42EA-BDAC-CD583010425F}"/>
            </c:ext>
          </c:extLst>
        </c:ser>
        <c:ser>
          <c:idx val="3"/>
          <c:order val="3"/>
          <c:tx>
            <c:strRef>
              <c:f>'Active 20'!$K$20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20'!$K$21:$K$862</c:f>
              <c:numCache>
                <c:formatCode>General</c:formatCode>
                <c:ptCount val="842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8.893040000111796E-2</c:v>
                </c:pt>
                <c:pt idx="158">
                  <c:v>8.8223200000356883E-2</c:v>
                </c:pt>
                <c:pt idx="159">
                  <c:v>9.8238519560254645E-2</c:v>
                </c:pt>
                <c:pt idx="160">
                  <c:v>9.7634799996740185E-2</c:v>
                </c:pt>
                <c:pt idx="161">
                  <c:v>9.94356000010157E-2</c:v>
                </c:pt>
                <c:pt idx="162">
                  <c:v>0.10097680000035325</c:v>
                </c:pt>
                <c:pt idx="163">
                  <c:v>0.1029768000007607</c:v>
                </c:pt>
                <c:pt idx="164">
                  <c:v>0.10447679999924731</c:v>
                </c:pt>
                <c:pt idx="165">
                  <c:v>9.9741599995468277E-2</c:v>
                </c:pt>
                <c:pt idx="166">
                  <c:v>9.5259200003056321E-2</c:v>
                </c:pt>
                <c:pt idx="167">
                  <c:v>0.10282319999532774</c:v>
                </c:pt>
                <c:pt idx="168">
                  <c:v>0.10412879999785218</c:v>
                </c:pt>
                <c:pt idx="169">
                  <c:v>-0.1042407999993884</c:v>
                </c:pt>
                <c:pt idx="170">
                  <c:v>0.10105920000205515</c:v>
                </c:pt>
                <c:pt idx="171">
                  <c:v>0.10282079999888083</c:v>
                </c:pt>
                <c:pt idx="172">
                  <c:v>0.10349359999963781</c:v>
                </c:pt>
                <c:pt idx="173">
                  <c:v>0.10332800000469433</c:v>
                </c:pt>
                <c:pt idx="174">
                  <c:v>-9.9224800003867131E-2</c:v>
                </c:pt>
                <c:pt idx="175">
                  <c:v>-0.10299680000025546</c:v>
                </c:pt>
                <c:pt idx="176">
                  <c:v>-0.10224400000151945</c:v>
                </c:pt>
                <c:pt idx="177">
                  <c:v>-9.732879999501165E-2</c:v>
                </c:pt>
                <c:pt idx="178">
                  <c:v>-0.10312479999993229</c:v>
                </c:pt>
                <c:pt idx="179">
                  <c:v>-0.10212479999609059</c:v>
                </c:pt>
                <c:pt idx="180">
                  <c:v>-9.6326400001998991E-2</c:v>
                </c:pt>
                <c:pt idx="181">
                  <c:v>-9.5926399997551925E-2</c:v>
                </c:pt>
                <c:pt idx="182">
                  <c:v>-9.5826400000078138E-2</c:v>
                </c:pt>
                <c:pt idx="183">
                  <c:v>-9.9221600219607353E-2</c:v>
                </c:pt>
                <c:pt idx="184">
                  <c:v>-9.7621600143611431E-2</c:v>
                </c:pt>
                <c:pt idx="185">
                  <c:v>-9.7521599847823381E-2</c:v>
                </c:pt>
                <c:pt idx="186">
                  <c:v>-9.6968800025933888E-2</c:v>
                </c:pt>
                <c:pt idx="187">
                  <c:v>-9.6768799900019076E-2</c:v>
                </c:pt>
                <c:pt idx="188">
                  <c:v>-9.6788799928617664E-2</c:v>
                </c:pt>
                <c:pt idx="189">
                  <c:v>-9.5788799764704891E-2</c:v>
                </c:pt>
                <c:pt idx="190">
                  <c:v>-9.5788799764704891E-2</c:v>
                </c:pt>
                <c:pt idx="191">
                  <c:v>-9.5822400064207613E-2</c:v>
                </c:pt>
                <c:pt idx="192">
                  <c:v>-9.5422399812377989E-2</c:v>
                </c:pt>
                <c:pt idx="193">
                  <c:v>-9.4552000002295244E-2</c:v>
                </c:pt>
                <c:pt idx="194">
                  <c:v>-8.389359999273438E-2</c:v>
                </c:pt>
                <c:pt idx="195">
                  <c:v>-8.0630399999790825E-2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831-42EA-BDAC-CD583010425F}"/>
            </c:ext>
          </c:extLst>
        </c:ser>
        <c:ser>
          <c:idx val="4"/>
          <c:order val="4"/>
          <c:tx>
            <c:strRef>
              <c:f>'Active 20'!$N$20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20'!$N$21:$N$862</c:f>
              <c:numCache>
                <c:formatCode>General</c:formatCode>
                <c:ptCount val="8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831-42EA-BDAC-CD583010425F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831-42EA-BDAC-CD5830104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876088"/>
        <c:axId val="1"/>
      </c:scatterChart>
      <c:valAx>
        <c:axId val="496876088"/>
        <c:scaling>
          <c:orientation val="minMax"/>
          <c:max val="8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62591134441527"/>
              <c:y val="0.902964959568733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555737824438615E-2"/>
              <c:y val="0.436657681940700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87608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173647564887719"/>
          <c:y val="0.92183288409703501"/>
          <c:w val="0.56770924467774875"/>
          <c:h val="5.39083557951482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13e.  Y Sex - [52353.1596, 0.4198144] - sol'n B</a:t>
            </a:r>
          </a:p>
        </c:rich>
      </c:tx>
      <c:layout>
        <c:manualLayout>
          <c:xMode val="edge"/>
          <c:yMode val="edge"/>
          <c:x val="0.26893979161695697"/>
          <c:y val="1.0893246187363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80879696476108E-2"/>
          <c:y val="0.14161250172866824"/>
          <c:w val="0.91035465785128855"/>
          <c:h val="0.782136740316798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20'!$H$21:$H$862</c:f>
              <c:numCache>
                <c:formatCode>General</c:formatCode>
                <c:ptCount val="842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4E-4728-8708-51246AFC2EEB}"/>
            </c:ext>
          </c:extLst>
        </c:ser>
        <c:ser>
          <c:idx val="1"/>
          <c:order val="1"/>
          <c:tx>
            <c:strRef>
              <c:f>'Active 20'!$I$20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20'!$I$21:$I$862</c:f>
              <c:numCache>
                <c:formatCode>General</c:formatCode>
                <c:ptCount val="842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4E-4728-8708-51246AFC2EEB}"/>
            </c:ext>
          </c:extLst>
        </c:ser>
        <c:ser>
          <c:idx val="2"/>
          <c:order val="2"/>
          <c:tx>
            <c:strRef>
              <c:f>'Active 20'!$J$20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20'!$J$21:$J$862</c:f>
              <c:numCache>
                <c:formatCode>General</c:formatCode>
                <c:ptCount val="842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4E-4728-8708-51246AFC2EEB}"/>
            </c:ext>
          </c:extLst>
        </c:ser>
        <c:ser>
          <c:idx val="3"/>
          <c:order val="3"/>
          <c:tx>
            <c:strRef>
              <c:f>'Active 20'!$K$20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20'!$K$21:$K$862</c:f>
              <c:numCache>
                <c:formatCode>General</c:formatCode>
                <c:ptCount val="842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8.893040000111796E-2</c:v>
                </c:pt>
                <c:pt idx="158">
                  <c:v>8.8223200000356883E-2</c:v>
                </c:pt>
                <c:pt idx="159">
                  <c:v>9.8238519560254645E-2</c:v>
                </c:pt>
                <c:pt idx="160">
                  <c:v>9.7634799996740185E-2</c:v>
                </c:pt>
                <c:pt idx="161">
                  <c:v>9.94356000010157E-2</c:v>
                </c:pt>
                <c:pt idx="162">
                  <c:v>0.10097680000035325</c:v>
                </c:pt>
                <c:pt idx="163">
                  <c:v>0.1029768000007607</c:v>
                </c:pt>
                <c:pt idx="164">
                  <c:v>0.10447679999924731</c:v>
                </c:pt>
                <c:pt idx="165">
                  <c:v>9.9741599995468277E-2</c:v>
                </c:pt>
                <c:pt idx="166">
                  <c:v>9.5259200003056321E-2</c:v>
                </c:pt>
                <c:pt idx="167">
                  <c:v>0.10282319999532774</c:v>
                </c:pt>
                <c:pt idx="168">
                  <c:v>0.10412879999785218</c:v>
                </c:pt>
                <c:pt idx="169">
                  <c:v>-0.1042407999993884</c:v>
                </c:pt>
                <c:pt idx="170">
                  <c:v>0.10105920000205515</c:v>
                </c:pt>
                <c:pt idx="171">
                  <c:v>0.10282079999888083</c:v>
                </c:pt>
                <c:pt idx="172">
                  <c:v>0.10349359999963781</c:v>
                </c:pt>
                <c:pt idx="173">
                  <c:v>0.10332800000469433</c:v>
                </c:pt>
                <c:pt idx="174">
                  <c:v>-9.9224800003867131E-2</c:v>
                </c:pt>
                <c:pt idx="175">
                  <c:v>-0.10299680000025546</c:v>
                </c:pt>
                <c:pt idx="176">
                  <c:v>-0.10224400000151945</c:v>
                </c:pt>
                <c:pt idx="177">
                  <c:v>-9.732879999501165E-2</c:v>
                </c:pt>
                <c:pt idx="178">
                  <c:v>-0.10312479999993229</c:v>
                </c:pt>
                <c:pt idx="179">
                  <c:v>-0.10212479999609059</c:v>
                </c:pt>
                <c:pt idx="180">
                  <c:v>-9.6326400001998991E-2</c:v>
                </c:pt>
                <c:pt idx="181">
                  <c:v>-9.5926399997551925E-2</c:v>
                </c:pt>
                <c:pt idx="182">
                  <c:v>-9.5826400000078138E-2</c:v>
                </c:pt>
                <c:pt idx="183">
                  <c:v>-9.9221600219607353E-2</c:v>
                </c:pt>
                <c:pt idx="184">
                  <c:v>-9.7621600143611431E-2</c:v>
                </c:pt>
                <c:pt idx="185">
                  <c:v>-9.7521599847823381E-2</c:v>
                </c:pt>
                <c:pt idx="186">
                  <c:v>-9.6968800025933888E-2</c:v>
                </c:pt>
                <c:pt idx="187">
                  <c:v>-9.6768799900019076E-2</c:v>
                </c:pt>
                <c:pt idx="188">
                  <c:v>-9.6788799928617664E-2</c:v>
                </c:pt>
                <c:pt idx="189">
                  <c:v>-9.5788799764704891E-2</c:v>
                </c:pt>
                <c:pt idx="190">
                  <c:v>-9.5788799764704891E-2</c:v>
                </c:pt>
                <c:pt idx="191">
                  <c:v>-9.5822400064207613E-2</c:v>
                </c:pt>
                <c:pt idx="192">
                  <c:v>-9.5422399812377989E-2</c:v>
                </c:pt>
                <c:pt idx="193">
                  <c:v>-9.4552000002295244E-2</c:v>
                </c:pt>
                <c:pt idx="194">
                  <c:v>-8.389359999273438E-2</c:v>
                </c:pt>
                <c:pt idx="195">
                  <c:v>-8.0630399999790825E-2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4E-4728-8708-51246AFC2EEB}"/>
            </c:ext>
          </c:extLst>
        </c:ser>
        <c:ser>
          <c:idx val="4"/>
          <c:order val="4"/>
          <c:tx>
            <c:strRef>
              <c:f>'Active 20'!$N$20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20'!$F$21:$F$862</c:f>
              <c:numCache>
                <c:formatCode>General</c:formatCode>
                <c:ptCount val="842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10421.5</c:v>
                </c:pt>
                <c:pt idx="158">
                  <c:v>10422</c:v>
                </c:pt>
                <c:pt idx="159">
                  <c:v>11854.5</c:v>
                </c:pt>
                <c:pt idx="160">
                  <c:v>11883</c:v>
                </c:pt>
                <c:pt idx="161">
                  <c:v>12013.5</c:v>
                </c:pt>
                <c:pt idx="162">
                  <c:v>12140.5</c:v>
                </c:pt>
                <c:pt idx="163">
                  <c:v>12140.5</c:v>
                </c:pt>
                <c:pt idx="164">
                  <c:v>12140.5</c:v>
                </c:pt>
                <c:pt idx="165">
                  <c:v>12198.5</c:v>
                </c:pt>
                <c:pt idx="166">
                  <c:v>12919.5</c:v>
                </c:pt>
                <c:pt idx="167">
                  <c:v>12922</c:v>
                </c:pt>
                <c:pt idx="168">
                  <c:v>12998</c:v>
                </c:pt>
                <c:pt idx="169">
                  <c:v>13044.5</c:v>
                </c:pt>
                <c:pt idx="170">
                  <c:v>13044.5</c:v>
                </c:pt>
                <c:pt idx="171">
                  <c:v>13068</c:v>
                </c:pt>
                <c:pt idx="172">
                  <c:v>13118.5</c:v>
                </c:pt>
                <c:pt idx="173">
                  <c:v>13130</c:v>
                </c:pt>
                <c:pt idx="174">
                  <c:v>15592</c:v>
                </c:pt>
                <c:pt idx="175">
                  <c:v>13972</c:v>
                </c:pt>
                <c:pt idx="176">
                  <c:v>14010</c:v>
                </c:pt>
                <c:pt idx="177">
                  <c:v>14877</c:v>
                </c:pt>
                <c:pt idx="178">
                  <c:v>15654.5</c:v>
                </c:pt>
                <c:pt idx="179">
                  <c:v>15654.5</c:v>
                </c:pt>
                <c:pt idx="180">
                  <c:v>15481</c:v>
                </c:pt>
                <c:pt idx="181">
                  <c:v>15481</c:v>
                </c:pt>
                <c:pt idx="182">
                  <c:v>15481</c:v>
                </c:pt>
                <c:pt idx="183">
                  <c:v>16376.5</c:v>
                </c:pt>
                <c:pt idx="184">
                  <c:v>16376.5</c:v>
                </c:pt>
                <c:pt idx="185">
                  <c:v>16376.5</c:v>
                </c:pt>
                <c:pt idx="186">
                  <c:v>16414.5</c:v>
                </c:pt>
                <c:pt idx="187">
                  <c:v>16414.5</c:v>
                </c:pt>
                <c:pt idx="188">
                  <c:v>16464.5</c:v>
                </c:pt>
                <c:pt idx="189">
                  <c:v>16464.5</c:v>
                </c:pt>
                <c:pt idx="190">
                  <c:v>16464.5</c:v>
                </c:pt>
                <c:pt idx="191">
                  <c:v>17196</c:v>
                </c:pt>
                <c:pt idx="192">
                  <c:v>17196</c:v>
                </c:pt>
                <c:pt idx="193">
                  <c:v>17392.5</c:v>
                </c:pt>
                <c:pt idx="194">
                  <c:v>18319</c:v>
                </c:pt>
                <c:pt idx="195">
                  <c:v>18328.5</c:v>
                </c:pt>
              </c:numCache>
            </c:numRef>
          </c:xVal>
          <c:yVal>
            <c:numRef>
              <c:f>'Active 20'!$N$21:$N$862</c:f>
              <c:numCache>
                <c:formatCode>General</c:formatCode>
                <c:ptCount val="8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4E-4728-8708-51246AFC2EEB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</c:numCache>
            </c:numRef>
          </c:xVal>
          <c:yVal>
            <c:numRef>
              <c:f>'Active 20'!$AX$2:$AX$100</c:f>
              <c:numCache>
                <c:formatCode>General</c:formatCode>
                <c:ptCount val="99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4E-4728-8708-51246AFC2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876744"/>
        <c:axId val="1"/>
      </c:scatterChart>
      <c:valAx>
        <c:axId val="496876744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1"/>
          <c:min val="-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876744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806873977086741"/>
          <c:y val="3.13479623824451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58265139116202"/>
          <c:y val="0.23511007774245343"/>
          <c:w val="0.74468085106382975"/>
          <c:h val="0.567398987618454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(4)'!$H$21:$H$35</c:f>
              <c:numCache>
                <c:formatCode>General</c:formatCode>
                <c:ptCount val="15"/>
                <c:pt idx="0">
                  <c:v>-5.4087579996121349E-2</c:v>
                </c:pt>
                <c:pt idx="1">
                  <c:v>-2.6260269998601871E-2</c:v>
                </c:pt>
                <c:pt idx="2">
                  <c:v>-2.6167224998062011E-2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B6-4B67-AD4C-79349519398A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(4)'!$I$21:$I$35</c:f>
              <c:numCache>
                <c:formatCode>General</c:formatCode>
                <c:ptCount val="15"/>
                <c:pt idx="3">
                  <c:v>-2.1999999953550287E-3</c:v>
                </c:pt>
                <c:pt idx="4">
                  <c:v>1.4614800020353869E-3</c:v>
                </c:pt>
                <c:pt idx="5">
                  <c:v>-4.0732949928496964E-3</c:v>
                </c:pt>
                <c:pt idx="6">
                  <c:v>1.2887195000075735E-2</c:v>
                </c:pt>
                <c:pt idx="7">
                  <c:v>-1.1858099969686009E-3</c:v>
                </c:pt>
                <c:pt idx="8">
                  <c:v>-1.1532499775057659E-4</c:v>
                </c:pt>
                <c:pt idx="9">
                  <c:v>3.4990000858670101E-4</c:v>
                </c:pt>
                <c:pt idx="10">
                  <c:v>7.2301500040339306E-4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B6-4B67-AD4C-79349519398A}"/>
            </c:ext>
          </c:extLst>
        </c:ser>
        <c:ser>
          <c:idx val="2"/>
          <c:order val="2"/>
          <c:tx>
            <c:strRef>
              <c:f>'A (4)'!$J$20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(4)'!$J$21:$J$35</c:f>
              <c:numCache>
                <c:formatCode>General</c:formatCode>
                <c:ptCount val="15"/>
                <c:pt idx="11">
                  <c:v>7.6840005931444466E-5</c:v>
                </c:pt>
                <c:pt idx="12">
                  <c:v>-8.7449996499344707E-5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B6-4B67-AD4C-79349519398A}"/>
            </c:ext>
          </c:extLst>
        </c:ser>
        <c:ser>
          <c:idx val="3"/>
          <c:order val="3"/>
          <c:tx>
            <c:strRef>
              <c:f>'A (4)'!$K$20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(4)'!$K$21:$K$35</c:f>
              <c:numCache>
                <c:formatCode>General</c:formatCode>
                <c:ptCount val="15"/>
                <c:pt idx="13">
                  <c:v>-9.9391300027491525E-3</c:v>
                </c:pt>
                <c:pt idx="14">
                  <c:v>-2.5600799999665469E-3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B6-4B67-AD4C-79349519398A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(4)'!$L$21:$L$35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B6-4B67-AD4C-79349519398A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(4)'!$M$21:$M$35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B6-4B67-AD4C-79349519398A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(4)'!$N$21:$N$35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BB6-4B67-AD4C-79349519398A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(4)'!$O$21:$O$35</c:f>
              <c:numCache>
                <c:formatCode>General</c:formatCode>
                <c:ptCount val="15"/>
                <c:pt idx="0">
                  <c:v>-2.3932772170170646E-2</c:v>
                </c:pt>
                <c:pt idx="1">
                  <c:v>-1.8739526090437351E-2</c:v>
                </c:pt>
                <c:pt idx="2">
                  <c:v>-1.8739168379590145E-2</c:v>
                </c:pt>
                <c:pt idx="3">
                  <c:v>-1.3157090608944185E-2</c:v>
                </c:pt>
                <c:pt idx="4">
                  <c:v>-1.2604785060858483E-2</c:v>
                </c:pt>
                <c:pt idx="5">
                  <c:v>-1.2602996506622456E-2</c:v>
                </c:pt>
                <c:pt idx="6">
                  <c:v>-1.2487813613822198E-2</c:v>
                </c:pt>
                <c:pt idx="7">
                  <c:v>-4.5069269018143798E-3</c:v>
                </c:pt>
                <c:pt idx="8">
                  <c:v>-4.4951224438565893E-3</c:v>
                </c:pt>
                <c:pt idx="9">
                  <c:v>-4.4933338896205599E-3</c:v>
                </c:pt>
                <c:pt idx="10">
                  <c:v>-4.4765214798018899E-3</c:v>
                </c:pt>
                <c:pt idx="11">
                  <c:v>3.0658117335316624E-3</c:v>
                </c:pt>
                <c:pt idx="12">
                  <c:v>3.0794047457254805E-3</c:v>
                </c:pt>
                <c:pt idx="13">
                  <c:v>4.8307570536449043E-3</c:v>
                </c:pt>
                <c:pt idx="14">
                  <c:v>8.0823486547453079E-3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BB6-4B67-AD4C-79349519398A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(4)'!$P$21:$P$35</c:f>
              <c:numCache>
                <c:formatCode>General</c:formatCode>
                <c:ptCount val="15"/>
                <c:pt idx="0">
                  <c:v>-4.8493270213107814E-2</c:v>
                </c:pt>
                <c:pt idx="1">
                  <c:v>-2.4280746029127581E-2</c:v>
                </c:pt>
                <c:pt idx="2">
                  <c:v>-2.4279322978842704E-2</c:v>
                </c:pt>
                <c:pt idx="3">
                  <c:v>-6.1771963161673504E-3</c:v>
                </c:pt>
                <c:pt idx="4">
                  <c:v>-4.8323950386898913E-3</c:v>
                </c:pt>
                <c:pt idx="5">
                  <c:v>-4.828170649395367E-3</c:v>
                </c:pt>
                <c:pt idx="6">
                  <c:v>-4.557894643223372E-3</c:v>
                </c:pt>
                <c:pt idx="7">
                  <c:v>5.6583444976639283E-3</c:v>
                </c:pt>
                <c:pt idx="8">
                  <c:v>5.6610276393974611E-3</c:v>
                </c:pt>
                <c:pt idx="9">
                  <c:v>5.6614309736928038E-3</c:v>
                </c:pt>
                <c:pt idx="10">
                  <c:v>5.6651811239803694E-3</c:v>
                </c:pt>
                <c:pt idx="11">
                  <c:v>-1.6221079086691653E-4</c:v>
                </c:pt>
                <c:pt idx="12">
                  <c:v>-1.8624165332899872E-4</c:v>
                </c:pt>
                <c:pt idx="13">
                  <c:v>-3.6895773708661983E-3</c:v>
                </c:pt>
                <c:pt idx="14">
                  <c:v>-1.2336674962121263E-2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BB6-4B67-AD4C-793495193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61184"/>
        <c:axId val="1"/>
      </c:scatterChart>
      <c:valAx>
        <c:axId val="753061184"/>
        <c:scaling>
          <c:orientation val="minMax"/>
          <c:min val="-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664484451718498"/>
              <c:y val="0.88714865187306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009819967266774E-2"/>
              <c:y val="0.423198150387941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0611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67266775777415"/>
          <c:y val="0.90909222554077285"/>
          <c:w val="0.77905073649754497"/>
          <c:h val="6.26959247648902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702333324839249"/>
          <c:y val="3.09597523219814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17078205030196"/>
          <c:y val="0.1651186790505676"/>
          <c:w val="0.80205081160971381"/>
          <c:h val="0.639834881320949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1'!$F$21:$F$500</c:f>
              <c:numCache>
                <c:formatCode>General</c:formatCode>
                <c:ptCount val="4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13044.5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15592</c:v>
                </c:pt>
                <c:pt idx="186">
                  <c:v>13972</c:v>
                </c:pt>
                <c:pt idx="187">
                  <c:v>14010</c:v>
                </c:pt>
                <c:pt idx="188">
                  <c:v>14877</c:v>
                </c:pt>
                <c:pt idx="189">
                  <c:v>15654.5</c:v>
                </c:pt>
                <c:pt idx="190">
                  <c:v>15654.5</c:v>
                </c:pt>
                <c:pt idx="191">
                  <c:v>15481</c:v>
                </c:pt>
                <c:pt idx="192">
                  <c:v>15481</c:v>
                </c:pt>
                <c:pt idx="193">
                  <c:v>15481</c:v>
                </c:pt>
                <c:pt idx="194">
                  <c:v>16376.5</c:v>
                </c:pt>
                <c:pt idx="195">
                  <c:v>16376.5</c:v>
                </c:pt>
                <c:pt idx="196">
                  <c:v>16376.5</c:v>
                </c:pt>
                <c:pt idx="197">
                  <c:v>16414.5</c:v>
                </c:pt>
                <c:pt idx="198">
                  <c:v>16414.5</c:v>
                </c:pt>
                <c:pt idx="199">
                  <c:v>16464.5</c:v>
                </c:pt>
                <c:pt idx="200">
                  <c:v>16464.5</c:v>
                </c:pt>
                <c:pt idx="201">
                  <c:v>16464.5</c:v>
                </c:pt>
                <c:pt idx="202">
                  <c:v>17196</c:v>
                </c:pt>
                <c:pt idx="203">
                  <c:v>17196</c:v>
                </c:pt>
                <c:pt idx="204">
                  <c:v>17392.5</c:v>
                </c:pt>
                <c:pt idx="205">
                  <c:v>18319</c:v>
                </c:pt>
                <c:pt idx="206">
                  <c:v>18328.5</c:v>
                </c:pt>
              </c:numCache>
            </c:numRef>
          </c:xVal>
          <c:yVal>
            <c:numRef>
              <c:f>'Active 1'!$H$21:$H$500</c:f>
              <c:numCache>
                <c:formatCode>General</c:formatCode>
                <c:ptCount val="480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9C-4E94-87E7-E9DCF223E667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1'!$I$21:$I$176</c:f>
              <c:numCache>
                <c:formatCode>General</c:formatCode>
                <c:ptCount val="156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28">
                  <c:v>-2.1731199994974304E-2</c:v>
                </c:pt>
                <c:pt idx="29">
                  <c:v>-4.9803200003225356E-2</c:v>
                </c:pt>
                <c:pt idx="30">
                  <c:v>-2.0697599997220095E-2</c:v>
                </c:pt>
                <c:pt idx="33">
                  <c:v>4.5424000003549736E-2</c:v>
                </c:pt>
                <c:pt idx="37">
                  <c:v>7.6988799999526236E-2</c:v>
                </c:pt>
                <c:pt idx="38">
                  <c:v>6.6206399998918641E-2</c:v>
                </c:pt>
                <c:pt idx="39">
                  <c:v>7.8206400001363363E-2</c:v>
                </c:pt>
                <c:pt idx="40">
                  <c:v>-1.8032000007224269E-3</c:v>
                </c:pt>
                <c:pt idx="41">
                  <c:v>5.9878400003071874E-2</c:v>
                </c:pt>
                <c:pt idx="42">
                  <c:v>6.3360000000102445E-2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9C-4E94-87E7-E9DCF223E667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1'!$J$21:$J$176</c:f>
              <c:numCache>
                <c:formatCode>General</c:formatCode>
                <c:ptCount val="156"/>
                <c:pt idx="22">
                  <c:v>1.2379200001305435E-2</c:v>
                </c:pt>
                <c:pt idx="32">
                  <c:v>3.4692799999902491E-2</c:v>
                </c:pt>
                <c:pt idx="34">
                  <c:v>3.7976000021444634E-3</c:v>
                </c:pt>
                <c:pt idx="35">
                  <c:v>3.6240000044927001E-3</c:v>
                </c:pt>
                <c:pt idx="50">
                  <c:v>-7.7040000032866374E-3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E9C-4E94-87E7-E9DCF223E667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1'!$F$21:$F$499</c:f>
              <c:numCache>
                <c:formatCode>General</c:formatCode>
                <c:ptCount val="479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13044.5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15592</c:v>
                </c:pt>
                <c:pt idx="186">
                  <c:v>13972</c:v>
                </c:pt>
                <c:pt idx="187">
                  <c:v>14010</c:v>
                </c:pt>
                <c:pt idx="188">
                  <c:v>14877</c:v>
                </c:pt>
                <c:pt idx="189">
                  <c:v>15654.5</c:v>
                </c:pt>
                <c:pt idx="190">
                  <c:v>15654.5</c:v>
                </c:pt>
                <c:pt idx="191">
                  <c:v>15481</c:v>
                </c:pt>
                <c:pt idx="192">
                  <c:v>15481</c:v>
                </c:pt>
                <c:pt idx="193">
                  <c:v>15481</c:v>
                </c:pt>
                <c:pt idx="194">
                  <c:v>16376.5</c:v>
                </c:pt>
                <c:pt idx="195">
                  <c:v>16376.5</c:v>
                </c:pt>
                <c:pt idx="196">
                  <c:v>16376.5</c:v>
                </c:pt>
                <c:pt idx="197">
                  <c:v>16414.5</c:v>
                </c:pt>
                <c:pt idx="198">
                  <c:v>16414.5</c:v>
                </c:pt>
                <c:pt idx="199">
                  <c:v>16464.5</c:v>
                </c:pt>
                <c:pt idx="200">
                  <c:v>16464.5</c:v>
                </c:pt>
                <c:pt idx="201">
                  <c:v>16464.5</c:v>
                </c:pt>
                <c:pt idx="202">
                  <c:v>17196</c:v>
                </c:pt>
                <c:pt idx="203">
                  <c:v>17196</c:v>
                </c:pt>
                <c:pt idx="204">
                  <c:v>17392.5</c:v>
                </c:pt>
                <c:pt idx="205">
                  <c:v>18319</c:v>
                </c:pt>
                <c:pt idx="206">
                  <c:v>18328.5</c:v>
                </c:pt>
              </c:numCache>
            </c:numRef>
          </c:xVal>
          <c:yVal>
            <c:numRef>
              <c:f>'Active 1'!$K$21:$K$499</c:f>
              <c:numCache>
                <c:formatCode>General</c:formatCode>
                <c:ptCount val="479"/>
                <c:pt idx="36">
                  <c:v>-7.427199998346623E-3</c:v>
                </c:pt>
                <c:pt idx="52">
                  <c:v>-7.8336000005947426E-3</c:v>
                </c:pt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-0.1042407999993884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-9.9224800003867131E-2</c:v>
                </c:pt>
                <c:pt idx="186">
                  <c:v>-0.10299680000025546</c:v>
                </c:pt>
                <c:pt idx="187">
                  <c:v>-0.10224400000151945</c:v>
                </c:pt>
                <c:pt idx="188">
                  <c:v>-9.732879999501165E-2</c:v>
                </c:pt>
                <c:pt idx="189">
                  <c:v>-0.10312479999993229</c:v>
                </c:pt>
                <c:pt idx="190">
                  <c:v>-0.10212479999609059</c:v>
                </c:pt>
                <c:pt idx="191">
                  <c:v>-9.6326400001998991E-2</c:v>
                </c:pt>
                <c:pt idx="192">
                  <c:v>-9.5926399997551925E-2</c:v>
                </c:pt>
                <c:pt idx="193">
                  <c:v>-9.5826400000078138E-2</c:v>
                </c:pt>
                <c:pt idx="194">
                  <c:v>-9.9221600219607353E-2</c:v>
                </c:pt>
                <c:pt idx="195">
                  <c:v>-9.7621600143611431E-2</c:v>
                </c:pt>
                <c:pt idx="196">
                  <c:v>-9.7521599847823381E-2</c:v>
                </c:pt>
                <c:pt idx="197">
                  <c:v>-9.6968800025933888E-2</c:v>
                </c:pt>
                <c:pt idx="198">
                  <c:v>-9.6768799900019076E-2</c:v>
                </c:pt>
                <c:pt idx="199">
                  <c:v>-9.6788799928617664E-2</c:v>
                </c:pt>
                <c:pt idx="200">
                  <c:v>-9.5788799764704891E-2</c:v>
                </c:pt>
                <c:pt idx="201">
                  <c:v>-9.5788799764704891E-2</c:v>
                </c:pt>
                <c:pt idx="202">
                  <c:v>-9.5822400064207613E-2</c:v>
                </c:pt>
                <c:pt idx="203">
                  <c:v>-9.5422399812377989E-2</c:v>
                </c:pt>
                <c:pt idx="204">
                  <c:v>-9.4552000002295244E-2</c:v>
                </c:pt>
                <c:pt idx="205">
                  <c:v>-8.389359999273438E-2</c:v>
                </c:pt>
                <c:pt idx="206">
                  <c:v>-8.0630399999790825E-2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E9C-4E94-87E7-E9DCF223E667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1'!$L$21:$L$176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E9C-4E94-87E7-E9DCF223E667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1'!$M$21:$M$176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E9C-4E94-87E7-E9DCF223E667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1'!$N$21:$N$176</c:f>
              <c:numCache>
                <c:formatCode>General</c:formatCode>
                <c:ptCount val="1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E9C-4E94-87E7-E9DCF223E667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1'!$O$21:$O$176</c:f>
              <c:numCache>
                <c:formatCode>General</c:formatCode>
                <c:ptCount val="156"/>
                <c:pt idx="0">
                  <c:v>0.19390469687584966</c:v>
                </c:pt>
                <c:pt idx="1">
                  <c:v>0.17514882860939607</c:v>
                </c:pt>
                <c:pt idx="2">
                  <c:v>0.17511241954731477</c:v>
                </c:pt>
                <c:pt idx="3">
                  <c:v>0.17510721825273171</c:v>
                </c:pt>
                <c:pt idx="4">
                  <c:v>0.17510591792908595</c:v>
                </c:pt>
                <c:pt idx="5">
                  <c:v>0.17507471016158768</c:v>
                </c:pt>
                <c:pt idx="6">
                  <c:v>0.17506950886700465</c:v>
                </c:pt>
                <c:pt idx="7">
                  <c:v>0.17502659818669455</c:v>
                </c:pt>
                <c:pt idx="8">
                  <c:v>0.1750252978630488</c:v>
                </c:pt>
                <c:pt idx="9">
                  <c:v>0.1749888888009675</c:v>
                </c:pt>
                <c:pt idx="10">
                  <c:v>0.17497718588815564</c:v>
                </c:pt>
                <c:pt idx="11">
                  <c:v>0.17497588556450988</c:v>
                </c:pt>
                <c:pt idx="12">
                  <c:v>0.17497068426992682</c:v>
                </c:pt>
                <c:pt idx="13">
                  <c:v>0.1748588564363914</c:v>
                </c:pt>
                <c:pt idx="14">
                  <c:v>0.17480294251962369</c:v>
                </c:pt>
                <c:pt idx="15">
                  <c:v>0.17474702860285599</c:v>
                </c:pt>
                <c:pt idx="16">
                  <c:v>0.17474052698462716</c:v>
                </c:pt>
                <c:pt idx="17">
                  <c:v>0.17472232245358651</c:v>
                </c:pt>
                <c:pt idx="18">
                  <c:v>0.17472232245358651</c:v>
                </c:pt>
                <c:pt idx="19">
                  <c:v>0.15473374737095169</c:v>
                </c:pt>
                <c:pt idx="20">
                  <c:v>0.15272604766189704</c:v>
                </c:pt>
                <c:pt idx="21">
                  <c:v>0.15271954604366822</c:v>
                </c:pt>
                <c:pt idx="22">
                  <c:v>0.15271954604366822</c:v>
                </c:pt>
                <c:pt idx="23">
                  <c:v>0.15230084182973325</c:v>
                </c:pt>
                <c:pt idx="24">
                  <c:v>0.12328932096916433</c:v>
                </c:pt>
                <c:pt idx="25">
                  <c:v>0.12324641028885422</c:v>
                </c:pt>
                <c:pt idx="26">
                  <c:v>0.12323990867062541</c:v>
                </c:pt>
                <c:pt idx="27">
                  <c:v>0.12317879345927465</c:v>
                </c:pt>
                <c:pt idx="28">
                  <c:v>0.11834939143891909</c:v>
                </c:pt>
                <c:pt idx="29">
                  <c:v>0.11833638820246149</c:v>
                </c:pt>
                <c:pt idx="30">
                  <c:v>0.11813873900830585</c:v>
                </c:pt>
                <c:pt idx="31">
                  <c:v>0.10938626054868998</c:v>
                </c:pt>
                <c:pt idx="32">
                  <c:v>0.1003659154180474</c:v>
                </c:pt>
                <c:pt idx="33">
                  <c:v>9.7987623469950921E-2</c:v>
                </c:pt>
                <c:pt idx="34">
                  <c:v>9.576146938840846E-2</c:v>
                </c:pt>
                <c:pt idx="35">
                  <c:v>9.5712057089869546E-2</c:v>
                </c:pt>
                <c:pt idx="36">
                  <c:v>8.9345672520224725E-2</c:v>
                </c:pt>
                <c:pt idx="37">
                  <c:v>8.9222141773877453E-2</c:v>
                </c:pt>
                <c:pt idx="38">
                  <c:v>8.913502008961148E-2</c:v>
                </c:pt>
                <c:pt idx="39">
                  <c:v>8.913502008961148E-2</c:v>
                </c:pt>
                <c:pt idx="40">
                  <c:v>8.9079106172843758E-2</c:v>
                </c:pt>
                <c:pt idx="41">
                  <c:v>8.4921971477346536E-2</c:v>
                </c:pt>
                <c:pt idx="42">
                  <c:v>8.434072680769146E-2</c:v>
                </c:pt>
                <c:pt idx="43">
                  <c:v>8.256708535487374E-2</c:v>
                </c:pt>
                <c:pt idx="44">
                  <c:v>7.7817003076909586E-2</c:v>
                </c:pt>
                <c:pt idx="45">
                  <c:v>7.7525730580259161E-2</c:v>
                </c:pt>
                <c:pt idx="46">
                  <c:v>7.7525730580259161E-2</c:v>
                </c:pt>
                <c:pt idx="47">
                  <c:v>7.5636360322968749E-2</c:v>
                </c:pt>
                <c:pt idx="48">
                  <c:v>7.5481621809123212E-2</c:v>
                </c:pt>
                <c:pt idx="49">
                  <c:v>7.3294477436953567E-2</c:v>
                </c:pt>
                <c:pt idx="50">
                  <c:v>7.3294477436953567E-2</c:v>
                </c:pt>
                <c:pt idx="51">
                  <c:v>7.3294477436953567E-2</c:v>
                </c:pt>
                <c:pt idx="52">
                  <c:v>7.0345343408368094E-2</c:v>
                </c:pt>
                <c:pt idx="53">
                  <c:v>6.9038518144378502E-2</c:v>
                </c:pt>
                <c:pt idx="54">
                  <c:v>6.9038518144378502E-2</c:v>
                </c:pt>
                <c:pt idx="55">
                  <c:v>6.9038518144378502E-2</c:v>
                </c:pt>
                <c:pt idx="56">
                  <c:v>6.6487283151395848E-2</c:v>
                </c:pt>
                <c:pt idx="57">
                  <c:v>6.6487283151395848E-2</c:v>
                </c:pt>
                <c:pt idx="58">
                  <c:v>6.648598282775009E-2</c:v>
                </c:pt>
                <c:pt idx="59">
                  <c:v>6.648598282775009E-2</c:v>
                </c:pt>
                <c:pt idx="60">
                  <c:v>6.4540698653691941E-2</c:v>
                </c:pt>
                <c:pt idx="61">
                  <c:v>6.4540698653691941E-2</c:v>
                </c:pt>
                <c:pt idx="62">
                  <c:v>6.4219518713189025E-2</c:v>
                </c:pt>
                <c:pt idx="63">
                  <c:v>5.9685290160421164E-2</c:v>
                </c:pt>
                <c:pt idx="64">
                  <c:v>5.5161464196819381E-2</c:v>
                </c:pt>
                <c:pt idx="65">
                  <c:v>5.4983319857350152E-2</c:v>
                </c:pt>
                <c:pt idx="66">
                  <c:v>5.3278595557757762E-2</c:v>
                </c:pt>
                <c:pt idx="67">
                  <c:v>5.2820881634449965E-2</c:v>
                </c:pt>
                <c:pt idx="68">
                  <c:v>5.2777970954139858E-2</c:v>
                </c:pt>
                <c:pt idx="69">
                  <c:v>5.2755865452161925E-2</c:v>
                </c:pt>
                <c:pt idx="70">
                  <c:v>5.271815606643486E-2</c:v>
                </c:pt>
                <c:pt idx="71">
                  <c:v>5.0741664124878468E-2</c:v>
                </c:pt>
                <c:pt idx="72">
                  <c:v>5.0519308781453373E-2</c:v>
                </c:pt>
                <c:pt idx="73">
                  <c:v>5.0481599395726308E-2</c:v>
                </c:pt>
                <c:pt idx="74">
                  <c:v>4.8466097744797085E-2</c:v>
                </c:pt>
                <c:pt idx="75">
                  <c:v>4.8415385122612419E-2</c:v>
                </c:pt>
                <c:pt idx="76">
                  <c:v>4.8363372176781987E-2</c:v>
                </c:pt>
                <c:pt idx="77">
                  <c:v>4.8356870558553179E-2</c:v>
                </c:pt>
                <c:pt idx="78">
                  <c:v>4.812541294960776E-2</c:v>
                </c:pt>
                <c:pt idx="79">
                  <c:v>4.8076000651068852E-2</c:v>
                </c:pt>
                <c:pt idx="80">
                  <c:v>4.6302359198251139E-2</c:v>
                </c:pt>
                <c:pt idx="81">
                  <c:v>4.6204834924819076E-2</c:v>
                </c:pt>
                <c:pt idx="82">
                  <c:v>4.6168425862737776E-2</c:v>
                </c:pt>
                <c:pt idx="83">
                  <c:v>4.5982479581393981E-2</c:v>
                </c:pt>
                <c:pt idx="84">
                  <c:v>4.3977380519630849E-2</c:v>
                </c:pt>
                <c:pt idx="85">
                  <c:v>4.3970878901402048E-2</c:v>
                </c:pt>
                <c:pt idx="86">
                  <c:v>4.3875955275261509E-2</c:v>
                </c:pt>
                <c:pt idx="87">
                  <c:v>4.3809638769327704E-2</c:v>
                </c:pt>
                <c:pt idx="88">
                  <c:v>4.3803137151098903E-2</c:v>
                </c:pt>
                <c:pt idx="89">
                  <c:v>4.2280458161913018E-2</c:v>
                </c:pt>
                <c:pt idx="90">
                  <c:v>4.2273956543684217E-2</c:v>
                </c:pt>
                <c:pt idx="91">
                  <c:v>4.2272656220038458E-2</c:v>
                </c:pt>
                <c:pt idx="92">
                  <c:v>4.2271355896392693E-2</c:v>
                </c:pt>
                <c:pt idx="93">
                  <c:v>4.2270055572746934E-2</c:v>
                </c:pt>
                <c:pt idx="94">
                  <c:v>4.2268755249101175E-2</c:v>
                </c:pt>
                <c:pt idx="95">
                  <c:v>4.226745492545541E-2</c:v>
                </c:pt>
                <c:pt idx="96">
                  <c:v>4.2266154601809651E-2</c:v>
                </c:pt>
                <c:pt idx="97">
                  <c:v>4.2260953307226609E-2</c:v>
                </c:pt>
                <c:pt idx="98">
                  <c:v>4.225965298358085E-2</c:v>
                </c:pt>
                <c:pt idx="99">
                  <c:v>4.2255752012643567E-2</c:v>
                </c:pt>
                <c:pt idx="100">
                  <c:v>4.2254451688997802E-2</c:v>
                </c:pt>
                <c:pt idx="101">
                  <c:v>4.2253151365352043E-2</c:v>
                </c:pt>
                <c:pt idx="102">
                  <c:v>4.2251851041706284E-2</c:v>
                </c:pt>
                <c:pt idx="103">
                  <c:v>4.2250550718060526E-2</c:v>
                </c:pt>
                <c:pt idx="104">
                  <c:v>4.224925039441476E-2</c:v>
                </c:pt>
                <c:pt idx="105">
                  <c:v>4.1666705401113932E-2</c:v>
                </c:pt>
                <c:pt idx="106">
                  <c:v>3.9510768796442546E-2</c:v>
                </c:pt>
                <c:pt idx="107">
                  <c:v>3.9311819278641143E-2</c:v>
                </c:pt>
                <c:pt idx="108">
                  <c:v>3.923119921260397E-2</c:v>
                </c:pt>
                <c:pt idx="109">
                  <c:v>3.9211694357917562E-2</c:v>
                </c:pt>
                <c:pt idx="110">
                  <c:v>3.7401643843018542E-2</c:v>
                </c:pt>
                <c:pt idx="111">
                  <c:v>3.7315822482398335E-2</c:v>
                </c:pt>
                <c:pt idx="112">
                  <c:v>3.7252106623756054E-2</c:v>
                </c:pt>
                <c:pt idx="113">
                  <c:v>3.7245605005527253E-2</c:v>
                </c:pt>
                <c:pt idx="114">
                  <c:v>3.7239103387298446E-2</c:v>
                </c:pt>
                <c:pt idx="115">
                  <c:v>3.7233902092715404E-2</c:v>
                </c:pt>
                <c:pt idx="116">
                  <c:v>3.7168885910427364E-2</c:v>
                </c:pt>
                <c:pt idx="117">
                  <c:v>3.6919223770441295E-2</c:v>
                </c:pt>
                <c:pt idx="118">
                  <c:v>3.6707271016182284E-2</c:v>
                </c:pt>
                <c:pt idx="119">
                  <c:v>3.5029853513150869E-2</c:v>
                </c:pt>
                <c:pt idx="120">
                  <c:v>3.4765887813061433E-2</c:v>
                </c:pt>
                <c:pt idx="121">
                  <c:v>3.4741181663791976E-2</c:v>
                </c:pt>
                <c:pt idx="122">
                  <c:v>3.4726878103688602E-2</c:v>
                </c:pt>
                <c:pt idx="123">
                  <c:v>3.4616350593798938E-2</c:v>
                </c:pt>
                <c:pt idx="124">
                  <c:v>3.2776392635047426E-2</c:v>
                </c:pt>
                <c:pt idx="125">
                  <c:v>3.2708775805467862E-2</c:v>
                </c:pt>
                <c:pt idx="126">
                  <c:v>3.2583944735474824E-2</c:v>
                </c:pt>
                <c:pt idx="127">
                  <c:v>3.2560538909851132E-2</c:v>
                </c:pt>
                <c:pt idx="128">
                  <c:v>3.2542334378810482E-2</c:v>
                </c:pt>
                <c:pt idx="129">
                  <c:v>3.2528030818707115E-2</c:v>
                </c:pt>
                <c:pt idx="130">
                  <c:v>3.2526730495061357E-2</c:v>
                </c:pt>
                <c:pt idx="131">
                  <c:v>3.2416202985171685E-2</c:v>
                </c:pt>
                <c:pt idx="132">
                  <c:v>3.2279669002366805E-2</c:v>
                </c:pt>
                <c:pt idx="133">
                  <c:v>3.0457915574655939E-2</c:v>
                </c:pt>
                <c:pt idx="134">
                  <c:v>2.8458017807475849E-2</c:v>
                </c:pt>
                <c:pt idx="135">
                  <c:v>2.8407305185291179E-2</c:v>
                </c:pt>
                <c:pt idx="136">
                  <c:v>2.8256467642382925E-2</c:v>
                </c:pt>
                <c:pt idx="137">
                  <c:v>2.7976898058544357E-2</c:v>
                </c:pt>
                <c:pt idx="138">
                  <c:v>2.7902779610735992E-2</c:v>
                </c:pt>
                <c:pt idx="139">
                  <c:v>2.5892479254389814E-2</c:v>
                </c:pt>
                <c:pt idx="140">
                  <c:v>2.5892479254389814E-2</c:v>
                </c:pt>
                <c:pt idx="141">
                  <c:v>2.5892479254389814E-2</c:v>
                </c:pt>
                <c:pt idx="142">
                  <c:v>2.5892479254389814E-2</c:v>
                </c:pt>
                <c:pt idx="143">
                  <c:v>2.5762446889813734E-2</c:v>
                </c:pt>
                <c:pt idx="144">
                  <c:v>2.5555695430137772E-2</c:v>
                </c:pt>
                <c:pt idx="145">
                  <c:v>2.3814562068464076E-2</c:v>
                </c:pt>
                <c:pt idx="146">
                  <c:v>2.3714437147740495E-2</c:v>
                </c:pt>
                <c:pt idx="147">
                  <c:v>2.3707935529511691E-2</c:v>
                </c:pt>
                <c:pt idx="148">
                  <c:v>2.34920818043154E-2</c:v>
                </c:pt>
                <c:pt idx="149">
                  <c:v>2.3390656559946061E-2</c:v>
                </c:pt>
                <c:pt idx="150">
                  <c:v>2.3264525166307264E-2</c:v>
                </c:pt>
                <c:pt idx="151">
                  <c:v>2.1503886949947155E-2</c:v>
                </c:pt>
                <c:pt idx="152">
                  <c:v>2.1206112835067938E-2</c:v>
                </c:pt>
                <c:pt idx="153">
                  <c:v>2.1154099889237506E-2</c:v>
                </c:pt>
                <c:pt idx="154">
                  <c:v>2.1125492769030769E-2</c:v>
                </c:pt>
                <c:pt idx="155">
                  <c:v>2.0991559433517406E-2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E9C-4E94-87E7-E9DCF223E667}"/>
            </c:ext>
          </c:extLst>
        </c:ser>
        <c:ser>
          <c:idx val="8"/>
          <c:order val="8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1'!$F$21:$F$176</c:f>
              <c:numCache>
                <c:formatCode>General</c:formatCode>
                <c:ptCount val="156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</c:numCache>
            </c:numRef>
          </c:xVal>
          <c:yVal>
            <c:numRef>
              <c:f>'Active 1'!$P$21:$P$176</c:f>
              <c:numCache>
                <c:formatCode>General</c:formatCode>
                <c:ptCount val="156"/>
                <c:pt idx="0">
                  <c:v>-0.12246015398006416</c:v>
                </c:pt>
                <c:pt idx="1">
                  <c:v>-0.12384651036336217</c:v>
                </c:pt>
                <c:pt idx="2">
                  <c:v>-0.1238437958266457</c:v>
                </c:pt>
                <c:pt idx="3">
                  <c:v>-0.12384340632575169</c:v>
                </c:pt>
                <c:pt idx="4">
                  <c:v>-0.12384330888373388</c:v>
                </c:pt>
                <c:pt idx="5">
                  <c:v>-0.12384096225998778</c:v>
                </c:pt>
                <c:pt idx="6">
                  <c:v>-0.12384056965983742</c:v>
                </c:pt>
                <c:pt idx="7">
                  <c:v>-0.12383731439742404</c:v>
                </c:pt>
                <c:pt idx="8">
                  <c:v>-0.12383721529890709</c:v>
                </c:pt>
                <c:pt idx="9">
                  <c:v>-0.12383442969303599</c:v>
                </c:pt>
                <c:pt idx="10">
                  <c:v>-0.12383352987121865</c:v>
                </c:pt>
                <c:pt idx="11">
                  <c:v>-0.12383342975742806</c:v>
                </c:pt>
                <c:pt idx="12">
                  <c:v>-0.12383302903508853</c:v>
                </c:pt>
                <c:pt idx="13">
                  <c:v>-0.12382431010718403</c:v>
                </c:pt>
                <c:pt idx="14">
                  <c:v>-0.123819876541615</c:v>
                </c:pt>
                <c:pt idx="15">
                  <c:v>-0.12381539357496812</c:v>
                </c:pt>
                <c:pt idx="16">
                  <c:v>-0.12381486909364936</c:v>
                </c:pt>
                <c:pt idx="17">
                  <c:v>-0.12381339699249905</c:v>
                </c:pt>
                <c:pt idx="18">
                  <c:v>-0.12381339699249905</c:v>
                </c:pt>
                <c:pt idx="19">
                  <c:v>-0.1190374770974422</c:v>
                </c:pt>
                <c:pt idx="20">
                  <c:v>-0.11820886155646898</c:v>
                </c:pt>
                <c:pt idx="21">
                  <c:v>-0.11820607475158738</c:v>
                </c:pt>
                <c:pt idx="22">
                  <c:v>-0.11820607475158738</c:v>
                </c:pt>
                <c:pt idx="23">
                  <c:v>-0.11802519790902334</c:v>
                </c:pt>
                <c:pt idx="24">
                  <c:v>-9.8746698181145398E-2</c:v>
                </c:pt>
                <c:pt idx="25">
                  <c:v>-9.8708333340254417E-2</c:v>
                </c:pt>
                <c:pt idx="26">
                  <c:v>-9.8702517947389878E-2</c:v>
                </c:pt>
                <c:pt idx="27">
                  <c:v>-9.8647820605400352E-2</c:v>
                </c:pt>
                <c:pt idx="28">
                  <c:v>-9.4138965478189035E-2</c:v>
                </c:pt>
                <c:pt idx="29">
                  <c:v>-9.4126327834904988E-2</c:v>
                </c:pt>
                <c:pt idx="30">
                  <c:v>-9.393390670832881E-2</c:v>
                </c:pt>
                <c:pt idx="31">
                  <c:v>-8.4794033101227934E-2</c:v>
                </c:pt>
                <c:pt idx="32">
                  <c:v>-7.410781718751891E-2</c:v>
                </c:pt>
                <c:pt idx="33">
                  <c:v>-7.1076121162633982E-2</c:v>
                </c:pt>
                <c:pt idx="34">
                  <c:v>-6.8157376862927582E-2</c:v>
                </c:pt>
                <c:pt idx="35">
                  <c:v>-6.8091703286233568E-2</c:v>
                </c:pt>
                <c:pt idx="36">
                  <c:v>-5.9307473151908319E-2</c:v>
                </c:pt>
                <c:pt idx="37">
                  <c:v>-5.9130693471588988E-2</c:v>
                </c:pt>
                <c:pt idx="38">
                  <c:v>-5.9005872278889052E-2</c:v>
                </c:pt>
                <c:pt idx="39">
                  <c:v>-5.9005872278889052E-2</c:v>
                </c:pt>
                <c:pt idx="40">
                  <c:v>-5.8925699967790797E-2</c:v>
                </c:pt>
                <c:pt idx="41">
                  <c:v>-5.2826607010860845E-2</c:v>
                </c:pt>
                <c:pt idx="42">
                  <c:v>-5.1952080669279914E-2</c:v>
                </c:pt>
                <c:pt idx="43">
                  <c:v>-4.9250504526381453E-2</c:v>
                </c:pt>
                <c:pt idx="44">
                  <c:v>-4.1770442401389496E-2</c:v>
                </c:pt>
                <c:pt idx="45">
                  <c:v>-4.1300167526839363E-2</c:v>
                </c:pt>
                <c:pt idx="46">
                  <c:v>-4.1300167526839363E-2</c:v>
                </c:pt>
                <c:pt idx="47">
                  <c:v>-3.8217127877185973E-2</c:v>
                </c:pt>
                <c:pt idx="48">
                  <c:v>-3.7962129399261003E-2</c:v>
                </c:pt>
                <c:pt idx="49">
                  <c:v>-3.4317397433413617E-2</c:v>
                </c:pt>
                <c:pt idx="50">
                  <c:v>-3.4317397433413617E-2</c:v>
                </c:pt>
                <c:pt idx="51">
                  <c:v>-3.4317397433413617E-2</c:v>
                </c:pt>
                <c:pt idx="52">
                  <c:v>-2.9283183203329E-2</c:v>
                </c:pt>
                <c:pt idx="53">
                  <c:v>-2.7008471491555507E-2</c:v>
                </c:pt>
                <c:pt idx="54">
                  <c:v>-2.7008471491555507E-2</c:v>
                </c:pt>
                <c:pt idx="55">
                  <c:v>-2.7008471491555507E-2</c:v>
                </c:pt>
                <c:pt idx="56">
                  <c:v>-2.2489925676852859E-2</c:v>
                </c:pt>
                <c:pt idx="57">
                  <c:v>-2.2489925676852859E-2</c:v>
                </c:pt>
                <c:pt idx="58">
                  <c:v>-2.2487596422916874E-2</c:v>
                </c:pt>
                <c:pt idx="59">
                  <c:v>-2.2487596422916874E-2</c:v>
                </c:pt>
                <c:pt idx="60">
                  <c:v>-1.8973115199185965E-2</c:v>
                </c:pt>
                <c:pt idx="61">
                  <c:v>-1.8973115199185965E-2</c:v>
                </c:pt>
                <c:pt idx="62">
                  <c:v>-1.8387098645578831E-2</c:v>
                </c:pt>
                <c:pt idx="63">
                  <c:v>-9.940124808741211E-3</c:v>
                </c:pt>
                <c:pt idx="64">
                  <c:v>-1.188782080667629E-3</c:v>
                </c:pt>
                <c:pt idx="65">
                  <c:v>-8.3754392658311628E-4</c:v>
                </c:pt>
                <c:pt idx="66">
                  <c:v>2.5489339725684353E-3</c:v>
                </c:pt>
                <c:pt idx="67">
                  <c:v>3.4660142057310137E-3</c:v>
                </c:pt>
                <c:pt idx="68">
                  <c:v>3.5521602019529513E-3</c:v>
                </c:pt>
                <c:pt idx="69">
                  <c:v>3.5965497974650385E-3</c:v>
                </c:pt>
                <c:pt idx="70">
                  <c:v>3.6722910458274493E-3</c:v>
                </c:pt>
                <c:pt idx="71">
                  <c:v>7.6736303442290566E-3</c:v>
                </c:pt>
                <c:pt idx="72">
                  <c:v>8.1276438776773756E-3</c:v>
                </c:pt>
                <c:pt idx="73">
                  <c:v>8.2047178062796614E-3</c:v>
                </c:pt>
                <c:pt idx="74">
                  <c:v>1.2356881554881016E-2</c:v>
                </c:pt>
                <c:pt idx="75">
                  <c:v>1.2462183214567064E-2</c:v>
                </c:pt>
                <c:pt idx="76">
                  <c:v>1.2570227130818361E-2</c:v>
                </c:pt>
                <c:pt idx="77">
                  <c:v>1.2583735626094101E-2</c:v>
                </c:pt>
                <c:pt idx="78">
                  <c:v>1.3065073209535634E-2</c:v>
                </c:pt>
                <c:pt idx="79">
                  <c:v>1.3167940320722233E-2</c:v>
                </c:pt>
                <c:pt idx="80">
                  <c:v>1.6885874735520241E-2</c:v>
                </c:pt>
                <c:pt idx="81">
                  <c:v>1.709174836852851E-2</c:v>
                </c:pt>
                <c:pt idx="82">
                  <c:v>1.7168646385147764E-2</c:v>
                </c:pt>
                <c:pt idx="83">
                  <c:v>1.7561702205746581E-2</c:v>
                </c:pt>
                <c:pt idx="84">
                  <c:v>2.1834818261880801E-2</c:v>
                </c:pt>
                <c:pt idx="85">
                  <c:v>2.1848777351628181E-2</c:v>
                </c:pt>
                <c:pt idx="86">
                  <c:v>2.2052656127309691E-2</c:v>
                </c:pt>
                <c:pt idx="87">
                  <c:v>2.2195176465746525E-2</c:v>
                </c:pt>
                <c:pt idx="88">
                  <c:v>2.2209152788428041E-2</c:v>
                </c:pt>
                <c:pt idx="89">
                  <c:v>2.5500803998166104E-2</c:v>
                </c:pt>
                <c:pt idx="90">
                  <c:v>2.5514937421084398E-2</c:v>
                </c:pt>
                <c:pt idx="91">
                  <c:v>2.5517764185821239E-2</c:v>
                </c:pt>
                <c:pt idx="92">
                  <c:v>2.5520590977275805E-2</c:v>
                </c:pt>
                <c:pt idx="93">
                  <c:v>2.5523417795448103E-2</c:v>
                </c:pt>
                <c:pt idx="94">
                  <c:v>2.5526244640338126E-2</c:v>
                </c:pt>
                <c:pt idx="95">
                  <c:v>2.5529071511945878E-2</c:v>
                </c:pt>
                <c:pt idx="96">
                  <c:v>2.5531898410271356E-2</c:v>
                </c:pt>
                <c:pt idx="97">
                  <c:v>2.5543206270750539E-2</c:v>
                </c:pt>
                <c:pt idx="98">
                  <c:v>2.5546033302664656E-2</c:v>
                </c:pt>
                <c:pt idx="99">
                  <c:v>2.5554514558713361E-2</c:v>
                </c:pt>
                <c:pt idx="100">
                  <c:v>2.5557341697498386E-2</c:v>
                </c:pt>
                <c:pt idx="101">
                  <c:v>2.5560168863001137E-2</c:v>
                </c:pt>
                <c:pt idx="102">
                  <c:v>2.5562996055221613E-2</c:v>
                </c:pt>
                <c:pt idx="103">
                  <c:v>2.5565823274159821E-2</c:v>
                </c:pt>
                <c:pt idx="104">
                  <c:v>2.5568650519815755E-2</c:v>
                </c:pt>
                <c:pt idx="105">
                  <c:v>2.683794373581912E-2</c:v>
                </c:pt>
                <c:pt idx="106">
                  <c:v>3.1582107718053372E-2</c:v>
                </c:pt>
                <c:pt idx="107">
                  <c:v>3.2023599997626058E-2</c:v>
                </c:pt>
                <c:pt idx="108">
                  <c:v>3.2202683439471649E-2</c:v>
                </c:pt>
                <c:pt idx="109">
                  <c:v>3.2246025508115381E-2</c:v>
                </c:pt>
                <c:pt idx="110">
                  <c:v>3.6294333400544533E-2</c:v>
                </c:pt>
                <c:pt idx="111">
                  <c:v>3.6487564530108617E-2</c:v>
                </c:pt>
                <c:pt idx="112">
                  <c:v>3.66310992822848E-2</c:v>
                </c:pt>
                <c:pt idx="113">
                  <c:v>3.6645749292461269E-2</c:v>
                </c:pt>
                <c:pt idx="114">
                  <c:v>3.6660399970580931E-2</c:v>
                </c:pt>
                <c:pt idx="115">
                  <c:v>3.6672120993995749E-2</c:v>
                </c:pt>
                <c:pt idx="116">
                  <c:v>3.6818669855612912E-2</c:v>
                </c:pt>
                <c:pt idx="117">
                  <c:v>3.7382038190464414E-2</c:v>
                </c:pt>
                <c:pt idx="118">
                  <c:v>3.7861087443719091E-2</c:v>
                </c:pt>
                <c:pt idx="119">
                  <c:v>4.1677375588421182E-2</c:v>
                </c:pt>
                <c:pt idx="120">
                  <c:v>4.228197204874648E-2</c:v>
                </c:pt>
                <c:pt idx="121">
                  <c:v>4.2338616242473745E-2</c:v>
                </c:pt>
                <c:pt idx="122">
                  <c:v>4.2371414657793489E-2</c:v>
                </c:pt>
                <c:pt idx="123">
                  <c:v>4.2624965966319074E-2</c:v>
                </c:pt>
                <c:pt idx="124">
                  <c:v>4.6874203702270266E-2</c:v>
                </c:pt>
                <c:pt idx="125">
                  <c:v>4.7031378502879216E-2</c:v>
                </c:pt>
                <c:pt idx="126">
                  <c:v>4.732173716827693E-2</c:v>
                </c:pt>
                <c:pt idx="127">
                  <c:v>4.7376206830427252E-2</c:v>
                </c:pt>
                <c:pt idx="128">
                  <c:v>4.7418578107981765E-2</c:v>
                </c:pt>
                <c:pt idx="129">
                  <c:v>4.7451873499747818E-2</c:v>
                </c:pt>
                <c:pt idx="130">
                  <c:v>4.7454900513851102E-2</c:v>
                </c:pt>
                <c:pt idx="131">
                  <c:v>4.7712294365923176E-2</c:v>
                </c:pt>
                <c:pt idx="132">
                  <c:v>4.803051798663658E-2</c:v>
                </c:pt>
                <c:pt idx="133">
                  <c:v>5.2304716243912135E-2</c:v>
                </c:pt>
                <c:pt idx="134">
                  <c:v>5.7057261281269138E-2</c:v>
                </c:pt>
                <c:pt idx="135">
                  <c:v>5.7178596062109725E-2</c:v>
                </c:pt>
                <c:pt idx="136">
                  <c:v>5.753972944877362E-2</c:v>
                </c:pt>
                <c:pt idx="137">
                  <c:v>5.8210022185175236E-2</c:v>
                </c:pt>
                <c:pt idx="138">
                  <c:v>5.8387934817159891E-2</c:v>
                </c:pt>
                <c:pt idx="139">
                  <c:v>6.3246531244050691E-2</c:v>
                </c:pt>
                <c:pt idx="140">
                  <c:v>6.3246531244050691E-2</c:v>
                </c:pt>
                <c:pt idx="141">
                  <c:v>6.3246531244050691E-2</c:v>
                </c:pt>
                <c:pt idx="142">
                  <c:v>6.3246531244050691E-2</c:v>
                </c:pt>
                <c:pt idx="143">
                  <c:v>6.3562998963392056E-2</c:v>
                </c:pt>
                <c:pt idx="144">
                  <c:v>6.4066732768509715E-2</c:v>
                </c:pt>
                <c:pt idx="145">
                  <c:v>6.8335663900418384E-2</c:v>
                </c:pt>
                <c:pt idx="146">
                  <c:v>6.8582607895242356E-2</c:v>
                </c:pt>
                <c:pt idx="147">
                  <c:v>6.8598648696715669E-2</c:v>
                </c:pt>
                <c:pt idx="148">
                  <c:v>6.9131582510334216E-2</c:v>
                </c:pt>
                <c:pt idx="149">
                  <c:v>6.9382251439735101E-2</c:v>
                </c:pt>
                <c:pt idx="150">
                  <c:v>6.9694207516085516E-2</c:v>
                </c:pt>
                <c:pt idx="151">
                  <c:v>7.4074973961842136E-2</c:v>
                </c:pt>
                <c:pt idx="152">
                  <c:v>7.4820729136845954E-2</c:v>
                </c:pt>
                <c:pt idx="153">
                  <c:v>7.4951135790883486E-2</c:v>
                </c:pt>
                <c:pt idx="154">
                  <c:v>7.5022877672094174E-2</c:v>
                </c:pt>
                <c:pt idx="155">
                  <c:v>7.5358932111313989E-2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E9C-4E94-87E7-E9DCF223E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18096"/>
        <c:axId val="1"/>
      </c:scatterChart>
      <c:valAx>
        <c:axId val="252618096"/>
        <c:scaling>
          <c:orientation val="minMax"/>
          <c:min val="-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530829277408288"/>
              <c:y val="0.888544891640866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000000000000002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98058252427182E-2"/>
              <c:y val="0.427244582043343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180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02946597694704"/>
          <c:y val="0.91021671826625383"/>
          <c:w val="0.7702277263885704"/>
          <c:h val="6.19195046439628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2544570502431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24635332252836"/>
          <c:y val="0.23602520262944401"/>
          <c:w val="0.80226904376012964"/>
          <c:h val="0.568323843173529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(4)'!$H$21:$H$35</c:f>
              <c:numCache>
                <c:formatCode>General</c:formatCode>
                <c:ptCount val="15"/>
                <c:pt idx="0">
                  <c:v>-5.4087579996121349E-2</c:v>
                </c:pt>
                <c:pt idx="1">
                  <c:v>-2.6260269998601871E-2</c:v>
                </c:pt>
                <c:pt idx="2">
                  <c:v>-2.6167224998062011E-2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CF-4857-B687-DAF6F6D00FC8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(4)'!$I$21:$I$35</c:f>
              <c:numCache>
                <c:formatCode>General</c:formatCode>
                <c:ptCount val="15"/>
                <c:pt idx="3">
                  <c:v>-2.1999999953550287E-3</c:v>
                </c:pt>
                <c:pt idx="4">
                  <c:v>1.4614800020353869E-3</c:v>
                </c:pt>
                <c:pt idx="5">
                  <c:v>-4.0732949928496964E-3</c:v>
                </c:pt>
                <c:pt idx="6">
                  <c:v>1.2887195000075735E-2</c:v>
                </c:pt>
                <c:pt idx="7">
                  <c:v>-1.1858099969686009E-3</c:v>
                </c:pt>
                <c:pt idx="8">
                  <c:v>-1.1532499775057659E-4</c:v>
                </c:pt>
                <c:pt idx="9">
                  <c:v>3.4990000858670101E-4</c:v>
                </c:pt>
                <c:pt idx="10">
                  <c:v>7.2301500040339306E-4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CF-4857-B687-DAF6F6D00FC8}"/>
            </c:ext>
          </c:extLst>
        </c:ser>
        <c:ser>
          <c:idx val="2"/>
          <c:order val="2"/>
          <c:tx>
            <c:strRef>
              <c:f>'A (4)'!$J$20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(4)'!$J$21:$J$35</c:f>
              <c:numCache>
                <c:formatCode>General</c:formatCode>
                <c:ptCount val="15"/>
                <c:pt idx="11">
                  <c:v>7.6840005931444466E-5</c:v>
                </c:pt>
                <c:pt idx="12">
                  <c:v>-8.7449996499344707E-5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8CF-4857-B687-DAF6F6D00FC8}"/>
            </c:ext>
          </c:extLst>
        </c:ser>
        <c:ser>
          <c:idx val="3"/>
          <c:order val="3"/>
          <c:tx>
            <c:strRef>
              <c:f>'A (4)'!$K$20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(4)'!$K$21:$K$35</c:f>
              <c:numCache>
                <c:formatCode>General</c:formatCode>
                <c:ptCount val="15"/>
                <c:pt idx="13">
                  <c:v>-9.9391300027491525E-3</c:v>
                </c:pt>
                <c:pt idx="14">
                  <c:v>-2.5600799999665469E-3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CF-4857-B687-DAF6F6D00FC8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(4)'!$L$21:$L$35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8CF-4857-B687-DAF6F6D00FC8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(4)'!$M$21:$M$35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8CF-4857-B687-DAF6F6D00FC8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(4)'!$N$21:$N$35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8CF-4857-B687-DAF6F6D00FC8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(4)'!$F$21:$F$35</c:f>
              <c:numCache>
                <c:formatCode>General</c:formatCode>
                <c:ptCount val="15"/>
                <c:pt idx="0">
                  <c:v>-15062</c:v>
                </c:pt>
                <c:pt idx="1">
                  <c:v>-7803</c:v>
                </c:pt>
                <c:pt idx="2">
                  <c:v>-7802.5</c:v>
                </c:pt>
                <c:pt idx="3">
                  <c:v>0</c:v>
                </c:pt>
                <c:pt idx="4">
                  <c:v>772</c:v>
                </c:pt>
                <c:pt idx="5">
                  <c:v>774.5</c:v>
                </c:pt>
                <c:pt idx="6">
                  <c:v>935.5</c:v>
                </c:pt>
                <c:pt idx="7">
                  <c:v>12091</c:v>
                </c:pt>
                <c:pt idx="8">
                  <c:v>12107.5</c:v>
                </c:pt>
                <c:pt idx="9">
                  <c:v>12110</c:v>
                </c:pt>
                <c:pt idx="10">
                  <c:v>12133.5</c:v>
                </c:pt>
                <c:pt idx="11">
                  <c:v>22676</c:v>
                </c:pt>
                <c:pt idx="12">
                  <c:v>22695</c:v>
                </c:pt>
                <c:pt idx="13">
                  <c:v>25143</c:v>
                </c:pt>
                <c:pt idx="14">
                  <c:v>29688</c:v>
                </c:pt>
              </c:numCache>
            </c:numRef>
          </c:xVal>
          <c:yVal>
            <c:numRef>
              <c:f>'A (4)'!$O$21:$O$35</c:f>
              <c:numCache>
                <c:formatCode>General</c:formatCode>
                <c:ptCount val="15"/>
                <c:pt idx="0">
                  <c:v>-2.3932772170170646E-2</c:v>
                </c:pt>
                <c:pt idx="1">
                  <c:v>-1.8739526090437351E-2</c:v>
                </c:pt>
                <c:pt idx="2">
                  <c:v>-1.8739168379590145E-2</c:v>
                </c:pt>
                <c:pt idx="3">
                  <c:v>-1.3157090608944185E-2</c:v>
                </c:pt>
                <c:pt idx="4">
                  <c:v>-1.2604785060858483E-2</c:v>
                </c:pt>
                <c:pt idx="5">
                  <c:v>-1.2602996506622456E-2</c:v>
                </c:pt>
                <c:pt idx="6">
                  <c:v>-1.2487813613822198E-2</c:v>
                </c:pt>
                <c:pt idx="7">
                  <c:v>-4.5069269018143798E-3</c:v>
                </c:pt>
                <c:pt idx="8">
                  <c:v>-4.4951224438565893E-3</c:v>
                </c:pt>
                <c:pt idx="9">
                  <c:v>-4.4933338896205599E-3</c:v>
                </c:pt>
                <c:pt idx="10">
                  <c:v>-4.4765214798018899E-3</c:v>
                </c:pt>
                <c:pt idx="11">
                  <c:v>3.0658117335316624E-3</c:v>
                </c:pt>
                <c:pt idx="12">
                  <c:v>3.0794047457254805E-3</c:v>
                </c:pt>
                <c:pt idx="13">
                  <c:v>4.8307570536449043E-3</c:v>
                </c:pt>
                <c:pt idx="14">
                  <c:v>8.0823486547453079E-3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8CF-4857-B687-DAF6F6D00FC8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(4)'!$V$2:$V$28</c:f>
              <c:numCache>
                <c:formatCode>General</c:formatCode>
                <c:ptCount val="27"/>
                <c:pt idx="0">
                  <c:v>-20000</c:v>
                </c:pt>
                <c:pt idx="1">
                  <c:v>-18000</c:v>
                </c:pt>
                <c:pt idx="2">
                  <c:v>-16000</c:v>
                </c:pt>
                <c:pt idx="3">
                  <c:v>-14000</c:v>
                </c:pt>
                <c:pt idx="4">
                  <c:v>-12000</c:v>
                </c:pt>
                <c:pt idx="5">
                  <c:v>-10000</c:v>
                </c:pt>
                <c:pt idx="6">
                  <c:v>-8000</c:v>
                </c:pt>
                <c:pt idx="7">
                  <c:v>-6000</c:v>
                </c:pt>
                <c:pt idx="8">
                  <c:v>-4000</c:v>
                </c:pt>
                <c:pt idx="9">
                  <c:v>-2000</c:v>
                </c:pt>
                <c:pt idx="10">
                  <c:v>0</c:v>
                </c:pt>
                <c:pt idx="11">
                  <c:v>2000</c:v>
                </c:pt>
                <c:pt idx="12">
                  <c:v>4000</c:v>
                </c:pt>
                <c:pt idx="13">
                  <c:v>6000</c:v>
                </c:pt>
                <c:pt idx="14">
                  <c:v>8000</c:v>
                </c:pt>
                <c:pt idx="15">
                  <c:v>10000</c:v>
                </c:pt>
                <c:pt idx="16">
                  <c:v>12000</c:v>
                </c:pt>
                <c:pt idx="17">
                  <c:v>14000</c:v>
                </c:pt>
                <c:pt idx="18">
                  <c:v>16000</c:v>
                </c:pt>
                <c:pt idx="19">
                  <c:v>18000</c:v>
                </c:pt>
                <c:pt idx="20">
                  <c:v>20000</c:v>
                </c:pt>
                <c:pt idx="21">
                  <c:v>22000</c:v>
                </c:pt>
                <c:pt idx="22">
                  <c:v>24000</c:v>
                </c:pt>
                <c:pt idx="23">
                  <c:v>26000</c:v>
                </c:pt>
                <c:pt idx="24">
                  <c:v>28000</c:v>
                </c:pt>
                <c:pt idx="25">
                  <c:v>30000</c:v>
                </c:pt>
                <c:pt idx="26">
                  <c:v>32000</c:v>
                </c:pt>
              </c:numCache>
            </c:numRef>
          </c:xVal>
          <c:yVal>
            <c:numRef>
              <c:f>'A (4)'!$W$2:$W$28</c:f>
              <c:numCache>
                <c:formatCode>General</c:formatCode>
                <c:ptCount val="27"/>
                <c:pt idx="0">
                  <c:v>-6.902453123251584E-2</c:v>
                </c:pt>
                <c:pt idx="1">
                  <c:v>-6.0312767967680328E-2</c:v>
                </c:pt>
                <c:pt idx="2">
                  <c:v>-5.2140344652444971E-2</c:v>
                </c:pt>
                <c:pt idx="3">
                  <c:v>-4.4507261286809756E-2</c:v>
                </c:pt>
                <c:pt idx="4">
                  <c:v>-3.7413517870774689E-2</c:v>
                </c:pt>
                <c:pt idx="5">
                  <c:v>-3.085911440433977E-2</c:v>
                </c:pt>
                <c:pt idx="6">
                  <c:v>-2.4844050887504993E-2</c:v>
                </c:pt>
                <c:pt idx="7">
                  <c:v>-1.9368327320270363E-2</c:v>
                </c:pt>
                <c:pt idx="8">
                  <c:v>-1.4431943702635881E-2</c:v>
                </c:pt>
                <c:pt idx="9">
                  <c:v>-1.0034900034601541E-2</c:v>
                </c:pt>
                <c:pt idx="10">
                  <c:v>-6.1771963161673504E-3</c:v>
                </c:pt>
                <c:pt idx="11">
                  <c:v>-2.8588325473333036E-3</c:v>
                </c:pt>
                <c:pt idx="12">
                  <c:v>-7.9808728099402607E-5</c:v>
                </c:pt>
                <c:pt idx="13">
                  <c:v>2.159875141534354E-3</c:v>
                </c:pt>
                <c:pt idx="14">
                  <c:v>3.8602190615679623E-3</c:v>
                </c:pt>
                <c:pt idx="15">
                  <c:v>5.0212230320014276E-3</c:v>
                </c:pt>
                <c:pt idx="16">
                  <c:v>5.6428870528347479E-3</c:v>
                </c:pt>
                <c:pt idx="17">
                  <c:v>5.7252111240679183E-3</c:v>
                </c:pt>
                <c:pt idx="18">
                  <c:v>5.2681952457009421E-3</c:v>
                </c:pt>
                <c:pt idx="19">
                  <c:v>4.2718394177338227E-3</c:v>
                </c:pt>
                <c:pt idx="20">
                  <c:v>2.736143640166562E-3</c:v>
                </c:pt>
                <c:pt idx="21">
                  <c:v>6.6110791299914956E-4</c:v>
                </c:pt>
                <c:pt idx="22">
                  <c:v>-1.9532677637683973E-3</c:v>
                </c:pt>
                <c:pt idx="23">
                  <c:v>-5.1069833901361064E-3</c:v>
                </c:pt>
                <c:pt idx="24">
                  <c:v>-8.8000389661039569E-3</c:v>
                </c:pt>
                <c:pt idx="25">
                  <c:v>-1.3032434491671942E-2</c:v>
                </c:pt>
                <c:pt idx="26">
                  <c:v>-1.7804169966840089E-2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8CF-4857-B687-DAF6F6D00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356520"/>
        <c:axId val="1"/>
      </c:scatterChart>
      <c:valAx>
        <c:axId val="731356520"/>
        <c:scaling>
          <c:orientation val="minMax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9708265802264"/>
              <c:y val="0.8882000619487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1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84602917341979E-2"/>
              <c:y val="0.42546649060171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3565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100486223662884"/>
          <c:y val="0.90993919238356069"/>
          <c:w val="0.77147487844408413"/>
          <c:h val="6.21118012422360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39443535188216039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93617021276595"/>
          <c:y val="0.18"/>
          <c:w val="0.80851063829787229"/>
          <c:h val="0.657142857142857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(8)'!$E$20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(8)'!$D$21:$D$35</c:f>
              <c:numCache>
                <c:formatCode>General</c:formatCode>
                <c:ptCount val="15"/>
                <c:pt idx="0">
                  <c:v>-1.5062</c:v>
                </c:pt>
                <c:pt idx="1">
                  <c:v>-0.78029999999999999</c:v>
                </c:pt>
                <c:pt idx="2">
                  <c:v>-0.78025</c:v>
                </c:pt>
                <c:pt idx="3">
                  <c:v>0</c:v>
                </c:pt>
                <c:pt idx="4">
                  <c:v>7.7200000000000005E-2</c:v>
                </c:pt>
                <c:pt idx="5">
                  <c:v>7.7450000000000005E-2</c:v>
                </c:pt>
                <c:pt idx="6">
                  <c:v>9.3549999999999994E-2</c:v>
                </c:pt>
                <c:pt idx="7">
                  <c:v>1.2091000000000001</c:v>
                </c:pt>
                <c:pt idx="8">
                  <c:v>1.21075</c:v>
                </c:pt>
                <c:pt idx="9">
                  <c:v>1.2110000000000001</c:v>
                </c:pt>
                <c:pt idx="10">
                  <c:v>1.2133499999999999</c:v>
                </c:pt>
                <c:pt idx="11">
                  <c:v>2.2675999999999998</c:v>
                </c:pt>
                <c:pt idx="12">
                  <c:v>2.2694999999999999</c:v>
                </c:pt>
                <c:pt idx="13">
                  <c:v>2.5143</c:v>
                </c:pt>
                <c:pt idx="14">
                  <c:v>2.9687999999999999</c:v>
                </c:pt>
              </c:numCache>
            </c:numRef>
          </c:xVal>
          <c:yVal>
            <c:numRef>
              <c:f>'Q_fit (8)'!$E$21:$E$35</c:f>
              <c:numCache>
                <c:formatCode>General</c:formatCode>
                <c:ptCount val="15"/>
                <c:pt idx="0">
                  <c:v>-5.4087579996121349E-2</c:v>
                </c:pt>
                <c:pt idx="1">
                  <c:v>-2.6260269998601871E-2</c:v>
                </c:pt>
                <c:pt idx="2">
                  <c:v>-2.6167224998062011E-2</c:v>
                </c:pt>
                <c:pt idx="3">
                  <c:v>-2.1999999953550287E-3</c:v>
                </c:pt>
                <c:pt idx="4">
                  <c:v>1.4614800020353869E-3</c:v>
                </c:pt>
                <c:pt idx="5">
                  <c:v>-4.0732949928496964E-3</c:v>
                </c:pt>
                <c:pt idx="6">
                  <c:v>1.2887195000075735E-2</c:v>
                </c:pt>
                <c:pt idx="7">
                  <c:v>-1.1858099969686009E-3</c:v>
                </c:pt>
                <c:pt idx="8">
                  <c:v>-1.1532499775057659E-4</c:v>
                </c:pt>
                <c:pt idx="9">
                  <c:v>3.4990000858670101E-4</c:v>
                </c:pt>
                <c:pt idx="10">
                  <c:v>7.2301500040339306E-4</c:v>
                </c:pt>
                <c:pt idx="11">
                  <c:v>7.6840005931444466E-5</c:v>
                </c:pt>
                <c:pt idx="12">
                  <c:v>-8.7449996499344707E-5</c:v>
                </c:pt>
                <c:pt idx="13">
                  <c:v>-9.9391300027491525E-3</c:v>
                </c:pt>
                <c:pt idx="14">
                  <c:v>-2.5600799999665469E-3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92-48BD-B08A-E930D8AB1DA2}"/>
            </c:ext>
          </c:extLst>
        </c:ser>
        <c:ser>
          <c:idx val="1"/>
          <c:order val="1"/>
          <c:tx>
            <c:strRef>
              <c:f>'Q_fit (8)'!$V$1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(8)'!$U$2:$U$17</c:f>
              <c:numCache>
                <c:formatCode>General</c:formatCode>
                <c:ptCount val="16"/>
                <c:pt idx="0">
                  <c:v>-5</c:v>
                </c:pt>
                <c:pt idx="1">
                  <c:v>-4.5</c:v>
                </c:pt>
                <c:pt idx="2">
                  <c:v>-4</c:v>
                </c:pt>
                <c:pt idx="3">
                  <c:v>-3.5</c:v>
                </c:pt>
                <c:pt idx="4">
                  <c:v>-3</c:v>
                </c:pt>
                <c:pt idx="5">
                  <c:v>-2.5</c:v>
                </c:pt>
                <c:pt idx="6">
                  <c:v>-2</c:v>
                </c:pt>
                <c:pt idx="7">
                  <c:v>-1.5</c:v>
                </c:pt>
                <c:pt idx="8">
                  <c:v>-1</c:v>
                </c:pt>
                <c:pt idx="9">
                  <c:v>-0.5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1.5</c:v>
                </c:pt>
                <c:pt idx="14">
                  <c:v>2</c:v>
                </c:pt>
                <c:pt idx="15">
                  <c:v>2.5</c:v>
                </c:pt>
              </c:numCache>
            </c:numRef>
          </c:xVal>
          <c:yVal>
            <c:numRef>
              <c:f>'Q_fit (8)'!$V$2:$V$17</c:f>
              <c:numCache>
                <c:formatCode>General</c:formatCode>
                <c:ptCount val="16"/>
                <c:pt idx="0">
                  <c:v>-0.26441485005285376</c:v>
                </c:pt>
                <c:pt idx="1">
                  <c:v>-0.22342266105273589</c:v>
                </c:pt>
                <c:pt idx="2">
                  <c:v>-0.18580123797551254</c:v>
                </c:pt>
                <c:pt idx="3">
                  <c:v>-0.15155058082118372</c:v>
                </c:pt>
                <c:pt idx="4">
                  <c:v>-0.12067068958974939</c:v>
                </c:pt>
                <c:pt idx="5">
                  <c:v>-9.3161564281209613E-2</c:v>
                </c:pt>
                <c:pt idx="6">
                  <c:v>-6.9023204895564363E-2</c:v>
                </c:pt>
                <c:pt idx="7">
                  <c:v>-4.8255611432813629E-2</c:v>
                </c:pt>
                <c:pt idx="8">
                  <c:v>-3.0858783892957424E-2</c:v>
                </c:pt>
                <c:pt idx="9">
                  <c:v>-1.6832722275995742E-2</c:v>
                </c:pt>
                <c:pt idx="10">
                  <c:v>-6.1774265819285823E-3</c:v>
                </c:pt>
                <c:pt idx="11">
                  <c:v>1.1071031892440526E-3</c:v>
                </c:pt>
                <c:pt idx="12">
                  <c:v>5.0208670375221642E-3</c:v>
                </c:pt>
                <c:pt idx="13">
                  <c:v>5.5638649629057499E-3</c:v>
                </c:pt>
                <c:pt idx="14">
                  <c:v>2.7360969653948131E-3</c:v>
                </c:pt>
                <c:pt idx="15">
                  <c:v>-3.4624369550106462E-3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92-48BD-B08A-E930D8AB1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107848"/>
        <c:axId val="1"/>
      </c:scatterChart>
      <c:valAx>
        <c:axId val="1055107848"/>
        <c:scaling>
          <c:orientation val="minMax"/>
          <c:max val="3"/>
          <c:min val="-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107848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8608837970540097"/>
          <c:y val="0.90571428571428569"/>
          <c:w val="0.65466448445171843"/>
          <c:h val="0.962857142857142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859424920127793"/>
          <c:y val="3.7800687285223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34185303514376"/>
          <c:y val="0.25429638603544497"/>
          <c:w val="0.78594249201277955"/>
          <c:h val="0.498283459123507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(5)'!$H$21:$H$47</c:f>
              <c:numCache>
                <c:formatCode>General</c:formatCode>
                <c:ptCount val="27"/>
                <c:pt idx="0" formatCode="0.0000">
                  <c:v>-5.4087579996121349E-2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98-4994-B198-B6849A74AFEE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(5)'!$I$21:$I$47</c:f>
              <c:numCache>
                <c:formatCode>0.0000</c:formatCode>
                <c:ptCount val="27"/>
                <c:pt idx="0" formatCode="General">
                  <c:v>0</c:v>
                </c:pt>
                <c:pt idx="1">
                  <c:v>-2.8167224994831486E-2</c:v>
                </c:pt>
                <c:pt idx="2">
                  <c:v>-2.1999999953550287E-3</c:v>
                </c:pt>
                <c:pt idx="3">
                  <c:v>1.4614800020353869E-3</c:v>
                </c:pt>
                <c:pt idx="4">
                  <c:v>-4.0732949928496964E-3</c:v>
                </c:pt>
                <c:pt idx="5">
                  <c:v>-1.1858099969686009E-3</c:v>
                </c:pt>
                <c:pt idx="6">
                  <c:v>-1.1532499775057659E-4</c:v>
                </c:pt>
                <c:pt idx="7">
                  <c:v>3.4990000858670101E-4</c:v>
                </c:pt>
                <c:pt idx="8">
                  <c:v>7.2301500040339306E-4</c:v>
                </c:pt>
                <c:pt idx="12">
                  <c:v>-5.460079999465961E-3</c:v>
                </c:pt>
                <c:pt idx="13">
                  <c:v>-7.6933399977860972E-3</c:v>
                </c:pt>
                <c:pt idx="14">
                  <c:v>-7.2916499993880279E-3</c:v>
                </c:pt>
                <c:pt idx="15">
                  <c:v>-7.0916499971644953E-3</c:v>
                </c:pt>
                <c:pt idx="16">
                  <c:v>-6.4553650008747354E-3</c:v>
                </c:pt>
                <c:pt idx="17">
                  <c:v>-8.4010749997105449E-3</c:v>
                </c:pt>
                <c:pt idx="18">
                  <c:v>-7.8010750003159046E-3</c:v>
                </c:pt>
                <c:pt idx="19">
                  <c:v>-7.2080300014931709E-3</c:v>
                </c:pt>
                <c:pt idx="20">
                  <c:v>-6.8080300043220632E-3</c:v>
                </c:pt>
                <c:pt idx="21">
                  <c:v>-5.7127099935314618E-3</c:v>
                </c:pt>
                <c:pt idx="22">
                  <c:v>-5.6127099960576743E-3</c:v>
                </c:pt>
                <c:pt idx="23">
                  <c:v>-1.0230594991298858E-2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98-4994-B198-B6849A74AFEE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(5)'!$J$21:$J$47</c:f>
              <c:numCache>
                <c:formatCode>General</c:formatCode>
                <c:ptCount val="27"/>
                <c:pt idx="9" formatCode="0.0000">
                  <c:v>7.6840005931444466E-5</c:v>
                </c:pt>
                <c:pt idx="10" formatCode="0.0000">
                  <c:v>-8.7449996499344707E-5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B98-4994-B198-B6849A74AFEE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(5)'!$K$21:$K$47</c:f>
              <c:numCache>
                <c:formatCode>General</c:formatCode>
                <c:ptCount val="27"/>
                <c:pt idx="11" formatCode="0.0000">
                  <c:v>-9.9391300027491525E-3</c:v>
                </c:pt>
                <c:pt idx="24" formatCode="0.0000">
                  <c:v>1.0017320004408248E-2</c:v>
                </c:pt>
                <c:pt idx="25" formatCode="0.0000">
                  <c:v>5.3680400087614544E-3</c:v>
                </c:pt>
                <c:pt idx="26" formatCode="0.0000">
                  <c:v>7.401875001960434E-3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B98-4994-B198-B6849A74AFEE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(5)'!$L$21:$L$47</c:f>
              <c:numCache>
                <c:formatCode>General</c:formatCode>
                <c:ptCount val="2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B98-4994-B198-B6849A74AFEE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(5)'!$M$21:$M$47</c:f>
              <c:numCache>
                <c:formatCode>General</c:formatCode>
                <c:ptCount val="2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B98-4994-B198-B6849A74AFEE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(5)'!$N$21:$N$47</c:f>
              <c:numCache>
                <c:formatCode>General</c:formatCode>
                <c:ptCount val="2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B98-4994-B198-B6849A74AFEE}"/>
            </c:ext>
          </c:extLst>
        </c:ser>
        <c:ser>
          <c:idx val="7"/>
          <c:order val="7"/>
          <c:tx>
            <c:strRef>
              <c:f>'A (5)'!$O$20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(5)'!$F$21:$F$47</c:f>
              <c:numCache>
                <c:formatCode>General</c:formatCode>
                <c:ptCount val="27"/>
                <c:pt idx="0">
                  <c:v>-15062</c:v>
                </c:pt>
                <c:pt idx="1">
                  <c:v>-7802.5</c:v>
                </c:pt>
                <c:pt idx="2">
                  <c:v>0</c:v>
                </c:pt>
                <c:pt idx="3">
                  <c:v>772</c:v>
                </c:pt>
                <c:pt idx="4">
                  <c:v>774.5</c:v>
                </c:pt>
                <c:pt idx="5">
                  <c:v>12091</c:v>
                </c:pt>
                <c:pt idx="6">
                  <c:v>12107.5</c:v>
                </c:pt>
                <c:pt idx="7">
                  <c:v>12110</c:v>
                </c:pt>
                <c:pt idx="8">
                  <c:v>12133.5</c:v>
                </c:pt>
                <c:pt idx="9">
                  <c:v>22676</c:v>
                </c:pt>
                <c:pt idx="10">
                  <c:v>22695</c:v>
                </c:pt>
                <c:pt idx="11">
                  <c:v>25143</c:v>
                </c:pt>
                <c:pt idx="12">
                  <c:v>29688</c:v>
                </c:pt>
                <c:pt idx="13">
                  <c:v>30474</c:v>
                </c:pt>
                <c:pt idx="14">
                  <c:v>31315</c:v>
                </c:pt>
                <c:pt idx="15">
                  <c:v>31315</c:v>
                </c:pt>
                <c:pt idx="16">
                  <c:v>32951.5</c:v>
                </c:pt>
                <c:pt idx="17">
                  <c:v>33932.5</c:v>
                </c:pt>
                <c:pt idx="18">
                  <c:v>33932.5</c:v>
                </c:pt>
                <c:pt idx="19">
                  <c:v>33933</c:v>
                </c:pt>
                <c:pt idx="20">
                  <c:v>33933</c:v>
                </c:pt>
                <c:pt idx="21">
                  <c:v>34681</c:v>
                </c:pt>
                <c:pt idx="22">
                  <c:v>34681</c:v>
                </c:pt>
                <c:pt idx="23">
                  <c:v>34804.5</c:v>
                </c:pt>
                <c:pt idx="24">
                  <c:v>36548</c:v>
                </c:pt>
                <c:pt idx="25">
                  <c:v>38356</c:v>
                </c:pt>
                <c:pt idx="26">
                  <c:v>39187.5</c:v>
                </c:pt>
              </c:numCache>
            </c:numRef>
          </c:xVal>
          <c:yVal>
            <c:numRef>
              <c:f>'A (5)'!$O$21:$O$47</c:f>
              <c:numCache>
                <c:formatCode>General</c:formatCode>
                <c:ptCount val="27"/>
                <c:pt idx="0">
                  <c:v>-8.3919872008727005E-3</c:v>
                </c:pt>
                <c:pt idx="1">
                  <c:v>-7.5897861413773259E-3</c:v>
                </c:pt>
                <c:pt idx="2">
                  <c:v>-6.7275816139701133E-3</c:v>
                </c:pt>
                <c:pt idx="3">
                  <c:v>-6.6422728161286051E-3</c:v>
                </c:pt>
                <c:pt idx="4">
                  <c:v>-6.6419965570682377E-3</c:v>
                </c:pt>
                <c:pt idx="5">
                  <c:v>-5.3914822944083566E-3</c:v>
                </c:pt>
                <c:pt idx="6">
                  <c:v>-5.3896589846099303E-3</c:v>
                </c:pt>
                <c:pt idx="7">
                  <c:v>-5.389382725549563E-3</c:v>
                </c:pt>
                <c:pt idx="8">
                  <c:v>-5.3867858903821082E-3</c:v>
                </c:pt>
                <c:pt idx="9">
                  <c:v>-4.2218014328120291E-3</c:v>
                </c:pt>
                <c:pt idx="10">
                  <c:v>-4.2197018639532355E-3</c:v>
                </c:pt>
                <c:pt idx="11">
                  <c:v>-3.9491889920413026E-3</c:v>
                </c:pt>
                <c:pt idx="12">
                  <c:v>-3.4469500202930449E-3</c:v>
                </c:pt>
                <c:pt idx="13">
                  <c:v>-3.3600941717134786E-3</c:v>
                </c:pt>
                <c:pt idx="14">
                  <c:v>-3.267160623805825E-3</c:v>
                </c:pt>
                <c:pt idx="15">
                  <c:v>-3.267160623805825E-3</c:v>
                </c:pt>
                <c:pt idx="16">
                  <c:v>-3.0863214428892079E-3</c:v>
                </c:pt>
                <c:pt idx="17">
                  <c:v>-2.9779173876009705E-3</c:v>
                </c:pt>
                <c:pt idx="18">
                  <c:v>-2.9779173876009705E-3</c:v>
                </c:pt>
                <c:pt idx="19">
                  <c:v>-2.9778621357888966E-3</c:v>
                </c:pt>
                <c:pt idx="20">
                  <c:v>-2.9778621357888966E-3</c:v>
                </c:pt>
                <c:pt idx="21">
                  <c:v>-2.8952054249269171E-3</c:v>
                </c:pt>
                <c:pt idx="22">
                  <c:v>-2.8952054249269171E-3</c:v>
                </c:pt>
                <c:pt idx="23">
                  <c:v>-2.8815582273447591E-3</c:v>
                </c:pt>
                <c:pt idx="24">
                  <c:v>-2.6888951586444094E-3</c:v>
                </c:pt>
                <c:pt idx="25">
                  <c:v>-2.4891046061865773E-3</c:v>
                </c:pt>
                <c:pt idx="26">
                  <c:v>-2.39722084270832E-3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B98-4994-B198-B6849A74AFEE}"/>
            </c:ext>
          </c:extLst>
        </c:ser>
        <c:ser>
          <c:idx val="8"/>
          <c:order val="8"/>
          <c:tx>
            <c:strRef>
              <c:f>'A (5)'!$V$1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(5)'!$U$2:$U$17</c:f>
              <c:numCache>
                <c:formatCode>General</c:formatCode>
                <c:ptCount val="16"/>
                <c:pt idx="0">
                  <c:v>-20000</c:v>
                </c:pt>
                <c:pt idx="1">
                  <c:v>-16000</c:v>
                </c:pt>
                <c:pt idx="2">
                  <c:v>-12000</c:v>
                </c:pt>
                <c:pt idx="3">
                  <c:v>-8000</c:v>
                </c:pt>
                <c:pt idx="4">
                  <c:v>-4000</c:v>
                </c:pt>
                <c:pt idx="5">
                  <c:v>0</c:v>
                </c:pt>
                <c:pt idx="6">
                  <c:v>4000</c:v>
                </c:pt>
                <c:pt idx="7">
                  <c:v>8000</c:v>
                </c:pt>
                <c:pt idx="8">
                  <c:v>12000</c:v>
                </c:pt>
                <c:pt idx="9">
                  <c:v>16000</c:v>
                </c:pt>
                <c:pt idx="10">
                  <c:v>20000</c:v>
                </c:pt>
                <c:pt idx="11">
                  <c:v>24000</c:v>
                </c:pt>
                <c:pt idx="12">
                  <c:v>28000</c:v>
                </c:pt>
                <c:pt idx="13">
                  <c:v>32000</c:v>
                </c:pt>
                <c:pt idx="14">
                  <c:v>36000</c:v>
                </c:pt>
                <c:pt idx="15">
                  <c:v>40000</c:v>
                </c:pt>
              </c:numCache>
            </c:numRef>
          </c:xVal>
          <c:yVal>
            <c:numRef>
              <c:f>'A (5)'!$V$2:$V$17</c:f>
              <c:numCache>
                <c:formatCode>General</c:formatCode>
                <c:ptCount val="16"/>
                <c:pt idx="0">
                  <c:v>-5.3008881147779602E-2</c:v>
                </c:pt>
                <c:pt idx="1">
                  <c:v>-4.2931117740487329E-2</c:v>
                </c:pt>
                <c:pt idx="2">
                  <c:v>-3.3880441359655629E-2</c:v>
                </c:pt>
                <c:pt idx="3">
                  <c:v>-2.5856852005284498E-2</c:v>
                </c:pt>
                <c:pt idx="4">
                  <c:v>-1.886034967737394E-2</c:v>
                </c:pt>
                <c:pt idx="5">
                  <c:v>-1.2890934375923951E-2</c:v>
                </c:pt>
                <c:pt idx="6">
                  <c:v>-7.9486061009345355E-3</c:v>
                </c:pt>
                <c:pt idx="7">
                  <c:v>-4.0333648524056905E-3</c:v>
                </c:pt>
                <c:pt idx="8">
                  <c:v>-1.1452106303374192E-3</c:v>
                </c:pt>
                <c:pt idx="9">
                  <c:v>7.1585656527028453E-4</c:v>
                </c:pt>
                <c:pt idx="10">
                  <c:v>1.5498367344174112E-3</c:v>
                </c:pt>
                <c:pt idx="11">
                  <c:v>1.3567298771039703E-3</c:v>
                </c:pt>
                <c:pt idx="12">
                  <c:v>1.3653599332995661E-4</c:v>
                </c:pt>
                <c:pt idx="13">
                  <c:v>-2.1107449169046194E-3</c:v>
                </c:pt>
                <c:pt idx="14">
                  <c:v>-5.3851128535997786E-3</c:v>
                </c:pt>
                <c:pt idx="15">
                  <c:v>-9.6865678167555105E-3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B98-4994-B198-B6849A74A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352256"/>
        <c:axId val="1"/>
      </c:scatterChart>
      <c:valAx>
        <c:axId val="731352256"/>
        <c:scaling>
          <c:orientation val="minMax"/>
          <c:max val="45000"/>
          <c:min val="-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55591054313099"/>
              <c:y val="0.845363710979426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715654952076675E-2"/>
              <c:y val="0.398626872671843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35225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974440894568689"/>
          <c:y val="0.90034652884884236"/>
          <c:w val="0.91214057507987212"/>
          <c:h val="0.969075411965256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40240303295421403"/>
          <c:y val="2.96495956873315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76688861745817E-2"/>
          <c:y val="0.16981132075471697"/>
          <c:w val="0.89039169598069157"/>
          <c:h val="0.676549865229110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(5)'!$E$20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(5)'!$D$21:$D$47</c:f>
              <c:numCache>
                <c:formatCode>General</c:formatCode>
                <c:ptCount val="27"/>
                <c:pt idx="0">
                  <c:v>-1.5062</c:v>
                </c:pt>
                <c:pt idx="1">
                  <c:v>-0.78025</c:v>
                </c:pt>
                <c:pt idx="2">
                  <c:v>0</c:v>
                </c:pt>
                <c:pt idx="3">
                  <c:v>7.7200000000000005E-2</c:v>
                </c:pt>
                <c:pt idx="4">
                  <c:v>7.7450000000000005E-2</c:v>
                </c:pt>
                <c:pt idx="5">
                  <c:v>1.2091000000000001</c:v>
                </c:pt>
                <c:pt idx="6">
                  <c:v>1.21075</c:v>
                </c:pt>
                <c:pt idx="7">
                  <c:v>1.2110000000000001</c:v>
                </c:pt>
                <c:pt idx="8">
                  <c:v>1.2133499999999999</c:v>
                </c:pt>
                <c:pt idx="9">
                  <c:v>2.2675999999999998</c:v>
                </c:pt>
                <c:pt idx="10">
                  <c:v>2.2694999999999999</c:v>
                </c:pt>
                <c:pt idx="11">
                  <c:v>2.5143</c:v>
                </c:pt>
                <c:pt idx="12">
                  <c:v>2.9687999999999999</c:v>
                </c:pt>
                <c:pt idx="13">
                  <c:v>3.0474000000000001</c:v>
                </c:pt>
                <c:pt idx="14">
                  <c:v>3.1315</c:v>
                </c:pt>
                <c:pt idx="15">
                  <c:v>3.1315</c:v>
                </c:pt>
                <c:pt idx="16">
                  <c:v>3.29515</c:v>
                </c:pt>
                <c:pt idx="17">
                  <c:v>3.3932500000000001</c:v>
                </c:pt>
                <c:pt idx="18">
                  <c:v>3.3932500000000001</c:v>
                </c:pt>
                <c:pt idx="19">
                  <c:v>3.3933</c:v>
                </c:pt>
                <c:pt idx="20">
                  <c:v>3.3933</c:v>
                </c:pt>
                <c:pt idx="21">
                  <c:v>3.4681000000000002</c:v>
                </c:pt>
                <c:pt idx="22">
                  <c:v>3.4681000000000002</c:v>
                </c:pt>
                <c:pt idx="23">
                  <c:v>3.4804499999999998</c:v>
                </c:pt>
                <c:pt idx="24">
                  <c:v>3.6547999999999998</c:v>
                </c:pt>
                <c:pt idx="25">
                  <c:v>3.8355999999999999</c:v>
                </c:pt>
                <c:pt idx="26">
                  <c:v>3.9187500000000002</c:v>
                </c:pt>
              </c:numCache>
            </c:numRef>
          </c:xVal>
          <c:yVal>
            <c:numRef>
              <c:f>'Q_fit (5)'!$E$21:$E$47</c:f>
              <c:numCache>
                <c:formatCode>General</c:formatCode>
                <c:ptCount val="27"/>
                <c:pt idx="0">
                  <c:v>-5.4087579996121349E-2</c:v>
                </c:pt>
                <c:pt idx="1">
                  <c:v>-2.8167224994831486E-2</c:v>
                </c:pt>
                <c:pt idx="2">
                  <c:v>-2.1999999953550287E-3</c:v>
                </c:pt>
                <c:pt idx="3">
                  <c:v>1.4614800020353869E-3</c:v>
                </c:pt>
                <c:pt idx="4">
                  <c:v>-4.0732949928496964E-3</c:v>
                </c:pt>
                <c:pt idx="5">
                  <c:v>-1.1858099969686009E-3</c:v>
                </c:pt>
                <c:pt idx="6">
                  <c:v>-1.1532499775057659E-4</c:v>
                </c:pt>
                <c:pt idx="7">
                  <c:v>3.4990000858670101E-4</c:v>
                </c:pt>
                <c:pt idx="8">
                  <c:v>7.2301500040339306E-4</c:v>
                </c:pt>
                <c:pt idx="9">
                  <c:v>7.6840005931444466E-5</c:v>
                </c:pt>
                <c:pt idx="10">
                  <c:v>-8.7449996499344707E-5</c:v>
                </c:pt>
                <c:pt idx="11">
                  <c:v>-9.9391300027491525E-3</c:v>
                </c:pt>
                <c:pt idx="12">
                  <c:v>-5.460079999465961E-3</c:v>
                </c:pt>
                <c:pt idx="13">
                  <c:v>-7.6933399977860972E-3</c:v>
                </c:pt>
                <c:pt idx="14">
                  <c:v>-7.2916499993880279E-3</c:v>
                </c:pt>
                <c:pt idx="15">
                  <c:v>-7.0916499971644953E-3</c:v>
                </c:pt>
                <c:pt idx="16">
                  <c:v>-6.4553650008747354E-3</c:v>
                </c:pt>
                <c:pt idx="17">
                  <c:v>-8.4010749997105449E-3</c:v>
                </c:pt>
                <c:pt idx="18">
                  <c:v>-7.8010750003159046E-3</c:v>
                </c:pt>
                <c:pt idx="19">
                  <c:v>-7.2080300014931709E-3</c:v>
                </c:pt>
                <c:pt idx="20">
                  <c:v>-6.8080300043220632E-3</c:v>
                </c:pt>
                <c:pt idx="21">
                  <c:v>-5.7127099935314618E-3</c:v>
                </c:pt>
                <c:pt idx="22">
                  <c:v>-5.6127099960576743E-3</c:v>
                </c:pt>
                <c:pt idx="23">
                  <c:v>-1.0230594991298858E-2</c:v>
                </c:pt>
                <c:pt idx="24">
                  <c:v>1.0017320004408248E-2</c:v>
                </c:pt>
                <c:pt idx="25">
                  <c:v>5.3680400087614544E-3</c:v>
                </c:pt>
                <c:pt idx="26">
                  <c:v>7.401875001960434E-3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30-4C66-A886-E03343CEA82D}"/>
            </c:ext>
          </c:extLst>
        </c:ser>
        <c:ser>
          <c:idx val="1"/>
          <c:order val="1"/>
          <c:tx>
            <c:strRef>
              <c:f>'Q_fit (5)'!$V$1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(5)'!$U$2:$U$26</c:f>
              <c:numCache>
                <c:formatCode>General</c:formatCode>
                <c:ptCount val="25"/>
                <c:pt idx="0">
                  <c:v>-1.5</c:v>
                </c:pt>
                <c:pt idx="1">
                  <c:v>-1.25</c:v>
                </c:pt>
                <c:pt idx="2">
                  <c:v>-1</c:v>
                </c:pt>
                <c:pt idx="3">
                  <c:v>-0.75</c:v>
                </c:pt>
                <c:pt idx="4">
                  <c:v>-0.5</c:v>
                </c:pt>
                <c:pt idx="5">
                  <c:v>-0.25</c:v>
                </c:pt>
                <c:pt idx="6">
                  <c:v>0</c:v>
                </c:pt>
                <c:pt idx="7">
                  <c:v>0.25</c:v>
                </c:pt>
                <c:pt idx="8">
                  <c:v>0.5</c:v>
                </c:pt>
                <c:pt idx="9">
                  <c:v>0.75</c:v>
                </c:pt>
                <c:pt idx="10">
                  <c:v>1</c:v>
                </c:pt>
                <c:pt idx="11">
                  <c:v>1.25</c:v>
                </c:pt>
                <c:pt idx="12">
                  <c:v>1.5</c:v>
                </c:pt>
                <c:pt idx="13">
                  <c:v>1.75</c:v>
                </c:pt>
                <c:pt idx="14">
                  <c:v>2</c:v>
                </c:pt>
                <c:pt idx="15">
                  <c:v>2.25</c:v>
                </c:pt>
                <c:pt idx="16">
                  <c:v>2.5</c:v>
                </c:pt>
                <c:pt idx="17">
                  <c:v>2.75</c:v>
                </c:pt>
                <c:pt idx="18">
                  <c:v>3</c:v>
                </c:pt>
                <c:pt idx="19">
                  <c:v>3.25</c:v>
                </c:pt>
                <c:pt idx="20">
                  <c:v>3.5</c:v>
                </c:pt>
                <c:pt idx="21">
                  <c:v>3.75</c:v>
                </c:pt>
                <c:pt idx="22">
                  <c:v>4</c:v>
                </c:pt>
                <c:pt idx="23">
                  <c:v>4.25</c:v>
                </c:pt>
                <c:pt idx="24">
                  <c:v>4.5</c:v>
                </c:pt>
              </c:numCache>
            </c:numRef>
          </c:xVal>
          <c:yVal>
            <c:numRef>
              <c:f>'Q_fit (5)'!$V$2:$V$26</c:f>
              <c:numCache>
                <c:formatCode>General</c:formatCode>
                <c:ptCount val="25"/>
                <c:pt idx="0">
                  <c:v>-4.0568216385728217E-2</c:v>
                </c:pt>
                <c:pt idx="1">
                  <c:v>-3.4952503600197048E-2</c:v>
                </c:pt>
                <c:pt idx="2">
                  <c:v>-2.9737920007630574E-2</c:v>
                </c:pt>
                <c:pt idx="3">
                  <c:v>-2.4924465608028801E-2</c:v>
                </c:pt>
                <c:pt idx="4">
                  <c:v>-2.0512140401391734E-2</c:v>
                </c:pt>
                <c:pt idx="5">
                  <c:v>-1.6500944387719364E-2</c:v>
                </c:pt>
                <c:pt idx="6">
                  <c:v>-1.2890877567011703E-2</c:v>
                </c:pt>
                <c:pt idx="7">
                  <c:v>-9.6819399392687432E-3</c:v>
                </c:pt>
                <c:pt idx="8">
                  <c:v>-6.8741315044904862E-3</c:v>
                </c:pt>
                <c:pt idx="9">
                  <c:v>-4.4674522626769316E-3</c:v>
                </c:pt>
                <c:pt idx="10">
                  <c:v>-2.4619022138280791E-3</c:v>
                </c:pt>
                <c:pt idx="11">
                  <c:v>-8.5748135794392905E-4</c:v>
                </c:pt>
                <c:pt idx="12">
                  <c:v>3.4581030497551554E-4</c:v>
                </c:pt>
                <c:pt idx="13">
                  <c:v>1.1479727749302612E-3</c:v>
                </c:pt>
                <c:pt idx="14">
                  <c:v>1.5490060519203017E-3</c:v>
                </c:pt>
                <c:pt idx="15">
                  <c:v>1.5489101359456373E-3</c:v>
                </c:pt>
                <c:pt idx="16">
                  <c:v>1.1476850270062781E-3</c:v>
                </c:pt>
                <c:pt idx="17">
                  <c:v>3.4533072510221224E-4</c:v>
                </c:pt>
                <c:pt idx="18">
                  <c:v>-8.5815276976656391E-4</c:v>
                </c:pt>
                <c:pt idx="19">
                  <c:v>-2.462765457600033E-3</c:v>
                </c:pt>
                <c:pt idx="20">
                  <c:v>-4.4685073383982088E-3</c:v>
                </c:pt>
                <c:pt idx="21">
                  <c:v>-6.8753784121610914E-3</c:v>
                </c:pt>
                <c:pt idx="22">
                  <c:v>-9.6833786788886669E-3</c:v>
                </c:pt>
                <c:pt idx="23">
                  <c:v>-1.2892508138580949E-2</c:v>
                </c:pt>
                <c:pt idx="24">
                  <c:v>-1.6502766791237945E-2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30-4C66-A886-E03343CEA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111784"/>
        <c:axId val="1"/>
      </c:scatterChart>
      <c:valAx>
        <c:axId val="10551117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11178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543606598724705"/>
          <c:y val="0.91105121293800539"/>
          <c:w val="0.59009087827985462"/>
          <c:h val="0.9649595687331536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76689982717677"/>
          <c:y val="3.13479623824451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14144945198559"/>
          <c:y val="0.23511007774245343"/>
          <c:w val="0.79967287509120211"/>
          <c:h val="0.539185778289359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(6)'!$H$21:$H$320</c:f>
              <c:numCache>
                <c:formatCode>General</c:formatCode>
                <c:ptCount val="300"/>
                <c:pt idx="0">
                  <c:v>-1.8727439997746842E-2</c:v>
                </c:pt>
                <c:pt idx="4">
                  <c:v>-1.3660800032084808E-3</c:v>
                </c:pt>
                <c:pt idx="14">
                  <c:v>3.2729759994253982E-2</c:v>
                </c:pt>
                <c:pt idx="20">
                  <c:v>3.0576159995689522E-2</c:v>
                </c:pt>
                <c:pt idx="49">
                  <c:v>-4.6842400042805821E-3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D9-4812-8396-C1E48AD5C02C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(6)'!$I$21:$I$320</c:f>
              <c:numCache>
                <c:formatCode>General</c:formatCode>
                <c:ptCount val="300"/>
                <c:pt idx="11">
                  <c:v>1.855000000068685E-2</c:v>
                </c:pt>
                <c:pt idx="12">
                  <c:v>2.1462639997480437E-2</c:v>
                </c:pt>
                <c:pt idx="13">
                  <c:v>1.5925439998682123E-2</c:v>
                </c:pt>
                <c:pt idx="15">
                  <c:v>7.8359199978876859E-3</c:v>
                </c:pt>
                <c:pt idx="16">
                  <c:v>8.8904000003822148E-3</c:v>
                </c:pt>
                <c:pt idx="17">
                  <c:v>9.3532000028062612E-3</c:v>
                </c:pt>
                <c:pt idx="18">
                  <c:v>9.7035199942183681E-3</c:v>
                </c:pt>
                <c:pt idx="22">
                  <c:v>-1.1688800004776567E-3</c:v>
                </c:pt>
                <c:pt idx="23">
                  <c:v>-1.3515999962692149E-3</c:v>
                </c:pt>
                <c:pt idx="24">
                  <c:v>-1.3577839999925345E-2</c:v>
                </c:pt>
                <c:pt idx="28">
                  <c:v>-8.0030400058603846E-3</c:v>
                </c:pt>
                <c:pt idx="31">
                  <c:v>-1.5462560004380066E-2</c:v>
                </c:pt>
                <c:pt idx="32">
                  <c:v>-1.5340880003350321E-2</c:v>
                </c:pt>
                <c:pt idx="33">
                  <c:v>-1.3507440002285875E-2</c:v>
                </c:pt>
                <c:pt idx="34">
                  <c:v>-1.2807440005417448E-2</c:v>
                </c:pt>
                <c:pt idx="35">
                  <c:v>-1.91177599990624E-2</c:v>
                </c:pt>
                <c:pt idx="36">
                  <c:v>-1.6503120001289062E-2</c:v>
                </c:pt>
                <c:pt idx="37">
                  <c:v>-1.6917200002353638E-2</c:v>
                </c:pt>
                <c:pt idx="38">
                  <c:v>-1.6717200000130106E-2</c:v>
                </c:pt>
                <c:pt idx="39">
                  <c:v>-1.7491120001068339E-2</c:v>
                </c:pt>
                <c:pt idx="40">
                  <c:v>-2.2268320004513953E-2</c:v>
                </c:pt>
                <c:pt idx="41">
                  <c:v>-1.7668320004304405E-2</c:v>
                </c:pt>
                <c:pt idx="42">
                  <c:v>-2.0565600003465079E-2</c:v>
                </c:pt>
                <c:pt idx="43">
                  <c:v>-1.9965600004070438E-2</c:v>
                </c:pt>
                <c:pt idx="44">
                  <c:v>-1.9373039998754393E-2</c:v>
                </c:pt>
                <c:pt idx="45">
                  <c:v>-1.8973040001583286E-2</c:v>
                </c:pt>
                <c:pt idx="46">
                  <c:v>-1.8603279997478239E-2</c:v>
                </c:pt>
                <c:pt idx="47">
                  <c:v>-1.8503280000004452E-2</c:v>
                </c:pt>
                <c:pt idx="48">
                  <c:v>-2.3240959999384359E-2</c:v>
                </c:pt>
                <c:pt idx="50">
                  <c:v>-1.1087279999628663E-2</c:v>
                </c:pt>
                <c:pt idx="51">
                  <c:v>-1.1087279999628663E-2</c:v>
                </c:pt>
                <c:pt idx="52">
                  <c:v>-8.5411200052476488E-3</c:v>
                </c:pt>
                <c:pt idx="53">
                  <c:v>-8.5411200052476488E-3</c:v>
                </c:pt>
                <c:pt idx="54">
                  <c:v>-9.8600000055739656E-3</c:v>
                </c:pt>
                <c:pt idx="55">
                  <c:v>-9.3055200050002895E-3</c:v>
                </c:pt>
                <c:pt idx="57">
                  <c:v>-2.2765600006096065E-3</c:v>
                </c:pt>
                <c:pt idx="59">
                  <c:v>9.1440000687725842E-5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D9-4812-8396-C1E48AD5C02C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(6)'!$J$21:$J$320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D9-4812-8396-C1E48AD5C02C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(6)'!$K$21:$K$320</c:f>
              <c:numCache>
                <c:formatCode>General</c:formatCode>
                <c:ptCount val="300"/>
                <c:pt idx="60">
                  <c:v>-5.014720001781825E-3</c:v>
                </c:pt>
                <c:pt idx="61">
                  <c:v>8.4769599998253398E-3</c:v>
                </c:pt>
                <c:pt idx="62">
                  <c:v>2.1303999528754503E-4</c:v>
                </c:pt>
                <c:pt idx="63">
                  <c:v>6.4602399943396449E-3</c:v>
                </c:pt>
                <c:pt idx="64">
                  <c:v>1.7084560000512283E-2</c:v>
                </c:pt>
                <c:pt idx="65">
                  <c:v>1.8772960000205785E-2</c:v>
                </c:pt>
                <c:pt idx="66">
                  <c:v>8.8364799958071671E-3</c:v>
                </c:pt>
                <c:pt idx="67">
                  <c:v>3.0605439998907968E-2</c:v>
                </c:pt>
                <c:pt idx="68">
                  <c:v>2.3260879999725148E-2</c:v>
                </c:pt>
                <c:pt idx="69">
                  <c:v>2.2223679996386636E-2</c:v>
                </c:pt>
                <c:pt idx="70">
                  <c:v>2.0586480000929441E-2</c:v>
                </c:pt>
                <c:pt idx="71">
                  <c:v>2.3556719999760389E-2</c:v>
                </c:pt>
                <c:pt idx="72">
                  <c:v>2.2256240001297556E-2</c:v>
                </c:pt>
                <c:pt idx="73">
                  <c:v>2.1343519998481497E-2</c:v>
                </c:pt>
                <c:pt idx="74">
                  <c:v>2.3245919997862075E-2</c:v>
                </c:pt>
                <c:pt idx="75">
                  <c:v>2.6052400004118681E-2</c:v>
                </c:pt>
                <c:pt idx="76">
                  <c:v>3.1131360003200825E-2</c:v>
                </c:pt>
                <c:pt idx="77">
                  <c:v>3.1923919996188488E-2</c:v>
                </c:pt>
                <c:pt idx="78">
                  <c:v>3.0491520003124606E-2</c:v>
                </c:pt>
                <c:pt idx="79">
                  <c:v>4.1190960000676569E-2</c:v>
                </c:pt>
                <c:pt idx="80">
                  <c:v>4.2738079995615408E-2</c:v>
                </c:pt>
                <c:pt idx="81">
                  <c:v>4.9875919998157769E-2</c:v>
                </c:pt>
                <c:pt idx="82">
                  <c:v>4.9750479993235786E-2</c:v>
                </c:pt>
                <c:pt idx="83">
                  <c:v>5.0528799991298001E-2</c:v>
                </c:pt>
                <c:pt idx="84">
                  <c:v>5.6255039999086875E-2</c:v>
                </c:pt>
                <c:pt idx="85">
                  <c:v>5.2053680003155023E-2</c:v>
                </c:pt>
                <c:pt idx="86">
                  <c:v>6.2623679994430859E-2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D9-4812-8396-C1E48AD5C02C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(6)'!$L$21:$L$320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BD9-4812-8396-C1E48AD5C02C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(6)'!$M$21:$M$320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BD9-4812-8396-C1E48AD5C02C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(6)'!$N$21:$N$320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BD9-4812-8396-C1E48AD5C02C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(6)'!$O$21:$O$320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BD9-4812-8396-C1E48AD5C02C}"/>
            </c:ext>
          </c:extLst>
        </c:ser>
        <c:ser>
          <c:idx val="8"/>
          <c:order val="8"/>
          <c:tx>
            <c:strRef>
              <c:f>'A (6)'!$AQ$1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(6)'!$AP$2:$AP$95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  <c:pt idx="72">
                  <c:v>47000</c:v>
                </c:pt>
                <c:pt idx="73">
                  <c:v>48000</c:v>
                </c:pt>
                <c:pt idx="74">
                  <c:v>49000</c:v>
                </c:pt>
                <c:pt idx="75">
                  <c:v>50000</c:v>
                </c:pt>
                <c:pt idx="76">
                  <c:v>51000</c:v>
                </c:pt>
                <c:pt idx="77">
                  <c:v>52000</c:v>
                </c:pt>
                <c:pt idx="78">
                  <c:v>53000</c:v>
                </c:pt>
                <c:pt idx="79">
                  <c:v>54000</c:v>
                </c:pt>
                <c:pt idx="80">
                  <c:v>55000</c:v>
                </c:pt>
                <c:pt idx="81">
                  <c:v>56000</c:v>
                </c:pt>
                <c:pt idx="82">
                  <c:v>57000</c:v>
                </c:pt>
                <c:pt idx="83">
                  <c:v>58000</c:v>
                </c:pt>
                <c:pt idx="84">
                  <c:v>59000</c:v>
                </c:pt>
                <c:pt idx="85">
                  <c:v>60000</c:v>
                </c:pt>
                <c:pt idx="86">
                  <c:v>61000</c:v>
                </c:pt>
                <c:pt idx="87">
                  <c:v>62000</c:v>
                </c:pt>
                <c:pt idx="88">
                  <c:v>63000</c:v>
                </c:pt>
                <c:pt idx="89">
                  <c:v>64000</c:v>
                </c:pt>
                <c:pt idx="90">
                  <c:v>65000</c:v>
                </c:pt>
                <c:pt idx="91">
                  <c:v>66000</c:v>
                </c:pt>
                <c:pt idx="92">
                  <c:v>67000</c:v>
                </c:pt>
                <c:pt idx="93">
                  <c:v>68000</c:v>
                </c:pt>
              </c:numCache>
            </c:numRef>
          </c:xVal>
          <c:yVal>
            <c:numRef>
              <c:f>'A (6)'!$AQ$2:$AQ$95</c:f>
              <c:numCache>
                <c:formatCode>General</c:formatCode>
                <c:ptCount val="94"/>
                <c:pt idx="0">
                  <c:v>-3.0137811472468606E-5</c:v>
                </c:pt>
                <c:pt idx="1">
                  <c:v>-2.4255621153285167E-3</c:v>
                </c:pt>
                <c:pt idx="2">
                  <c:v>-4.7997060221676435E-3</c:v>
                </c:pt>
                <c:pt idx="3">
                  <c:v>-7.1319988131966806E-3</c:v>
                </c:pt>
                <c:pt idx="4">
                  <c:v>-9.3951907850388303E-3</c:v>
                </c:pt>
                <c:pt idx="5">
                  <c:v>-1.1552500717756606E-2</c:v>
                </c:pt>
                <c:pt idx="6">
                  <c:v>-1.3553197127502451E-2</c:v>
                </c:pt>
                <c:pt idx="7">
                  <c:v>-1.5325842115912867E-2</c:v>
                </c:pt>
                <c:pt idx="8">
                  <c:v>-1.6768145130482165E-2</c:v>
                </c:pt>
                <c:pt idx="9">
                  <c:v>-1.7732426910605698E-2</c:v>
                </c:pt>
                <c:pt idx="10">
                  <c:v>-1.8010473961028048E-2</c:v>
                </c:pt>
                <c:pt idx="11">
                  <c:v>-1.734290245492193E-2</c:v>
                </c:pt>
                <c:pt idx="12">
                  <c:v>-1.5512983789725205E-2</c:v>
                </c:pt>
                <c:pt idx="13">
                  <c:v>-1.254347728328996E-2</c:v>
                </c:pt>
                <c:pt idx="14">
                  <c:v>-8.8131769086824355E-3</c:v>
                </c:pt>
                <c:pt idx="15">
                  <c:v>-4.8757753611257809E-3</c:v>
                </c:pt>
                <c:pt idx="16">
                  <c:v>-1.1597022327214943E-3</c:v>
                </c:pt>
                <c:pt idx="17">
                  <c:v>2.135801934492176E-3</c:v>
                </c:pt>
                <c:pt idx="18">
                  <c:v>4.9671095976898602E-3</c:v>
                </c:pt>
                <c:pt idx="19">
                  <c:v>7.3566940774286108E-3</c:v>
                </c:pt>
                <c:pt idx="20">
                  <c:v>9.3462806202974525E-3</c:v>
                </c:pt>
                <c:pt idx="21">
                  <c:v>1.0979525757108689E-2</c:v>
                </c:pt>
                <c:pt idx="22">
                  <c:v>1.2296530399453691E-2</c:v>
                </c:pt>
                <c:pt idx="23">
                  <c:v>1.3332377489448939E-2</c:v>
                </c:pt>
                <c:pt idx="24">
                  <c:v>1.4117155758529721E-2</c:v>
                </c:pt>
                <c:pt idx="25">
                  <c:v>1.4676525827880715E-2</c:v>
                </c:pt>
                <c:pt idx="26">
                  <c:v>1.5032372722228599E-2</c:v>
                </c:pt>
                <c:pt idx="27">
                  <c:v>1.5203371990715649E-2</c:v>
                </c:pt>
                <c:pt idx="28">
                  <c:v>1.5205476003348609E-2</c:v>
                </c:pt>
                <c:pt idx="29">
                  <c:v>1.5052383524800947E-2</c:v>
                </c:pt>
                <c:pt idx="30">
                  <c:v>1.4756022526126572E-2</c:v>
                </c:pt>
                <c:pt idx="31">
                  <c:v>1.4327015965714647E-2</c:v>
                </c:pt>
                <c:pt idx="32">
                  <c:v>1.3775062695458209E-2</c:v>
                </c:pt>
                <c:pt idx="33">
                  <c:v>1.3109170515052858E-2</c:v>
                </c:pt>
                <c:pt idx="34">
                  <c:v>1.2337718929353099E-2</c:v>
                </c:pt>
                <c:pt idx="35">
                  <c:v>1.1468383823718984E-2</c:v>
                </c:pt>
                <c:pt idx="36">
                  <c:v>1.0508001147740927E-2</c:v>
                </c:pt>
                <c:pt idx="37">
                  <c:v>9.4624647463723219E-3</c:v>
                </c:pt>
                <c:pt idx="38">
                  <c:v>8.3367391641042538E-3</c:v>
                </c:pt>
                <c:pt idx="39">
                  <c:v>7.1350275511810656E-3</c:v>
                </c:pt>
                <c:pt idx="40">
                  <c:v>5.8610817765562713E-3</c:v>
                </c:pt>
                <c:pt idx="41">
                  <c:v>4.5185936048411134E-3</c:v>
                </c:pt>
                <c:pt idx="42">
                  <c:v>3.1115775450966977E-3</c:v>
                </c:pt>
                <c:pt idx="43">
                  <c:v>1.6446571851222846E-3</c:v>
                </c:pt>
                <c:pt idx="44">
                  <c:v>1.2319867325388464E-4</c:v>
                </c:pt>
                <c:pt idx="45">
                  <c:v>-1.4467104860618608E-3</c:v>
                </c:pt>
                <c:pt idx="46">
                  <c:v>-3.0583779692811451E-3</c:v>
                </c:pt>
                <c:pt idx="47">
                  <c:v>-4.7046114290127854E-3</c:v>
                </c:pt>
                <c:pt idx="48">
                  <c:v>-6.3776881900789693E-3</c:v>
                </c:pt>
                <c:pt idx="49">
                  <c:v>-8.0690897142304159E-3</c:v>
                </c:pt>
                <c:pt idx="50">
                  <c:v>-9.7689548129721634E-3</c:v>
                </c:pt>
                <c:pt idx="51">
                  <c:v>-1.1465262514017582E-2</c:v>
                </c:pt>
                <c:pt idx="52">
                  <c:v>-1.3142772634907551E-2</c:v>
                </c:pt>
                <c:pt idx="53">
                  <c:v>-1.4781688394782253E-2</c:v>
                </c:pt>
                <c:pt idx="54">
                  <c:v>-1.6355847900962082E-2</c:v>
                </c:pt>
                <c:pt idx="55">
                  <c:v>-1.7830039539201953E-2</c:v>
                </c:pt>
                <c:pt idx="56">
                  <c:v>-1.9155846982167907E-2</c:v>
                </c:pt>
                <c:pt idx="57">
                  <c:v>-2.0265278106863589E-2</c:v>
                </c:pt>
                <c:pt idx="58">
                  <c:v>-2.1061174324489895E-2</c:v>
                </c:pt>
                <c:pt idx="59">
                  <c:v>-2.1403283969849508E-2</c:v>
                </c:pt>
                <c:pt idx="60">
                  <c:v>-2.109243494932778E-2</c:v>
                </c:pt>
                <c:pt idx="61">
                  <c:v>-1.9873481148576323E-2</c:v>
                </c:pt>
                <c:pt idx="62">
                  <c:v>-1.7513314230010082E-2</c:v>
                </c:pt>
                <c:pt idx="63">
                  <c:v>-1.3988676525749755E-2</c:v>
                </c:pt>
                <c:pt idx="64">
                  <c:v>-9.6318944013078847E-3</c:v>
                </c:pt>
                <c:pt idx="65">
                  <c:v>-4.9917783857503688E-3</c:v>
                </c:pt>
                <c:pt idx="66">
                  <c:v>-5.2673152595016602E-4</c:v>
                </c:pt>
                <c:pt idx="67">
                  <c:v>3.5339889046801715E-3</c:v>
                </c:pt>
                <c:pt idx="68">
                  <c:v>7.1310420226214965E-3</c:v>
                </c:pt>
                <c:pt idx="69">
                  <c:v>1.0281374867193641E-2</c:v>
                </c:pt>
                <c:pt idx="70">
                  <c:v>1.3025487658530737E-2</c:v>
                </c:pt>
                <c:pt idx="71">
                  <c:v>1.5407248036352437E-2</c:v>
                </c:pt>
                <c:pt idx="72">
                  <c:v>1.7467400301599698E-2</c:v>
                </c:pt>
                <c:pt idx="73">
                  <c:v>1.9241755099496174E-2</c:v>
                </c:pt>
                <c:pt idx="74">
                  <c:v>2.0761077880126513E-2</c:v>
                </c:pt>
                <c:pt idx="75">
                  <c:v>2.2051613766038154E-2</c:v>
                </c:pt>
                <c:pt idx="76">
                  <c:v>2.3135743912082896E-2</c:v>
                </c:pt>
                <c:pt idx="77">
                  <c:v>2.4032566232734868E-2</c:v>
                </c:pt>
                <c:pt idx="78">
                  <c:v>2.4758389215889694E-2</c:v>
                </c:pt>
                <c:pt idx="79">
                  <c:v>2.5327200696714132E-2</c:v>
                </c:pt>
                <c:pt idx="80">
                  <c:v>2.5751149322656944E-2</c:v>
                </c:pt>
                <c:pt idx="81">
                  <c:v>2.6041016415766956E-2</c:v>
                </c:pt>
                <c:pt idx="82">
                  <c:v>2.6206613246685682E-2</c:v>
                </c:pt>
                <c:pt idx="83">
                  <c:v>2.6257037519439082E-2</c:v>
                </c:pt>
                <c:pt idx="84">
                  <c:v>2.6200759470368234E-2</c:v>
                </c:pt>
                <c:pt idx="85">
                  <c:v>2.6045562163289473E-2</c:v>
                </c:pt>
                <c:pt idx="86">
                  <c:v>2.5798408083059977E-2</c:v>
                </c:pt>
                <c:pt idx="87">
                  <c:v>2.5465326585490937E-2</c:v>
                </c:pt>
                <c:pt idx="88">
                  <c:v>2.5051406894262468E-2</c:v>
                </c:pt>
                <c:pt idx="89">
                  <c:v>2.4560943646256293E-2</c:v>
                </c:pt>
                <c:pt idx="90">
                  <c:v>2.3997729679797214E-2</c:v>
                </c:pt>
                <c:pt idx="91">
                  <c:v>2.336544082507026E-2</c:v>
                </c:pt>
                <c:pt idx="92">
                  <c:v>2.2668025644309829E-2</c:v>
                </c:pt>
                <c:pt idx="93">
                  <c:v>2.1910009837164155E-2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BD9-4812-8396-C1E48AD5C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353896"/>
        <c:axId val="1"/>
      </c:scatterChart>
      <c:valAx>
        <c:axId val="731353896"/>
        <c:scaling>
          <c:orientation val="minMax"/>
          <c:max val="70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60020514677052"/>
              <c:y val="0.85893548572886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7.0000000000000007E-2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187364510470674E-2"/>
              <c:y val="0.410658965434963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3538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1001659275349202"/>
          <c:y val="0.91222702177901738"/>
          <c:w val="0.92282585366484349"/>
          <c:h val="0.974922946543907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541018028484141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0175613293749"/>
          <c:y val="0.22058855208604103"/>
          <c:w val="0.80000064036936502"/>
          <c:h val="0.567647874034745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(6)'!$H$21:$H$320</c:f>
              <c:numCache>
                <c:formatCode>General</c:formatCode>
                <c:ptCount val="300"/>
                <c:pt idx="0">
                  <c:v>-1.8727439997746842E-2</c:v>
                </c:pt>
                <c:pt idx="4">
                  <c:v>-1.3660800032084808E-3</c:v>
                </c:pt>
                <c:pt idx="14">
                  <c:v>3.2729759994253982E-2</c:v>
                </c:pt>
                <c:pt idx="20">
                  <c:v>3.0576159995689522E-2</c:v>
                </c:pt>
                <c:pt idx="49">
                  <c:v>-4.6842400042805821E-3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17-4B62-8EBB-C0F30B5FA12C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(6)'!$I$21:$I$320</c:f>
              <c:numCache>
                <c:formatCode>General</c:formatCode>
                <c:ptCount val="300"/>
                <c:pt idx="11">
                  <c:v>1.855000000068685E-2</c:v>
                </c:pt>
                <c:pt idx="12">
                  <c:v>2.1462639997480437E-2</c:v>
                </c:pt>
                <c:pt idx="13">
                  <c:v>1.5925439998682123E-2</c:v>
                </c:pt>
                <c:pt idx="15">
                  <c:v>7.8359199978876859E-3</c:v>
                </c:pt>
                <c:pt idx="16">
                  <c:v>8.8904000003822148E-3</c:v>
                </c:pt>
                <c:pt idx="17">
                  <c:v>9.3532000028062612E-3</c:v>
                </c:pt>
                <c:pt idx="18">
                  <c:v>9.7035199942183681E-3</c:v>
                </c:pt>
                <c:pt idx="22">
                  <c:v>-1.1688800004776567E-3</c:v>
                </c:pt>
                <c:pt idx="23">
                  <c:v>-1.3515999962692149E-3</c:v>
                </c:pt>
                <c:pt idx="24">
                  <c:v>-1.3577839999925345E-2</c:v>
                </c:pt>
                <c:pt idx="28">
                  <c:v>-8.0030400058603846E-3</c:v>
                </c:pt>
                <c:pt idx="31">
                  <c:v>-1.5462560004380066E-2</c:v>
                </c:pt>
                <c:pt idx="32">
                  <c:v>-1.5340880003350321E-2</c:v>
                </c:pt>
                <c:pt idx="33">
                  <c:v>-1.3507440002285875E-2</c:v>
                </c:pt>
                <c:pt idx="34">
                  <c:v>-1.2807440005417448E-2</c:v>
                </c:pt>
                <c:pt idx="35">
                  <c:v>-1.91177599990624E-2</c:v>
                </c:pt>
                <c:pt idx="36">
                  <c:v>-1.6503120001289062E-2</c:v>
                </c:pt>
                <c:pt idx="37">
                  <c:v>-1.6917200002353638E-2</c:v>
                </c:pt>
                <c:pt idx="38">
                  <c:v>-1.6717200000130106E-2</c:v>
                </c:pt>
                <c:pt idx="39">
                  <c:v>-1.7491120001068339E-2</c:v>
                </c:pt>
                <c:pt idx="40">
                  <c:v>-2.2268320004513953E-2</c:v>
                </c:pt>
                <c:pt idx="41">
                  <c:v>-1.7668320004304405E-2</c:v>
                </c:pt>
                <c:pt idx="42">
                  <c:v>-2.0565600003465079E-2</c:v>
                </c:pt>
                <c:pt idx="43">
                  <c:v>-1.9965600004070438E-2</c:v>
                </c:pt>
                <c:pt idx="44">
                  <c:v>-1.9373039998754393E-2</c:v>
                </c:pt>
                <c:pt idx="45">
                  <c:v>-1.8973040001583286E-2</c:v>
                </c:pt>
                <c:pt idx="46">
                  <c:v>-1.8603279997478239E-2</c:v>
                </c:pt>
                <c:pt idx="47">
                  <c:v>-1.8503280000004452E-2</c:v>
                </c:pt>
                <c:pt idx="48">
                  <c:v>-2.3240959999384359E-2</c:v>
                </c:pt>
                <c:pt idx="50">
                  <c:v>-1.1087279999628663E-2</c:v>
                </c:pt>
                <c:pt idx="51">
                  <c:v>-1.1087279999628663E-2</c:v>
                </c:pt>
                <c:pt idx="52">
                  <c:v>-8.5411200052476488E-3</c:v>
                </c:pt>
                <c:pt idx="53">
                  <c:v>-8.5411200052476488E-3</c:v>
                </c:pt>
                <c:pt idx="54">
                  <c:v>-9.8600000055739656E-3</c:v>
                </c:pt>
                <c:pt idx="55">
                  <c:v>-9.3055200050002895E-3</c:v>
                </c:pt>
                <c:pt idx="57">
                  <c:v>-2.2765600006096065E-3</c:v>
                </c:pt>
                <c:pt idx="59">
                  <c:v>9.1440000687725842E-5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17-4B62-8EBB-C0F30B5FA12C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(6)'!$J$21:$J$320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F17-4B62-8EBB-C0F30B5FA12C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(6)'!$K$21:$K$320</c:f>
              <c:numCache>
                <c:formatCode>General</c:formatCode>
                <c:ptCount val="300"/>
                <c:pt idx="60">
                  <c:v>-5.014720001781825E-3</c:v>
                </c:pt>
                <c:pt idx="61">
                  <c:v>8.4769599998253398E-3</c:v>
                </c:pt>
                <c:pt idx="62">
                  <c:v>2.1303999528754503E-4</c:v>
                </c:pt>
                <c:pt idx="63">
                  <c:v>6.4602399943396449E-3</c:v>
                </c:pt>
                <c:pt idx="64">
                  <c:v>1.7084560000512283E-2</c:v>
                </c:pt>
                <c:pt idx="65">
                  <c:v>1.8772960000205785E-2</c:v>
                </c:pt>
                <c:pt idx="66">
                  <c:v>8.8364799958071671E-3</c:v>
                </c:pt>
                <c:pt idx="67">
                  <c:v>3.0605439998907968E-2</c:v>
                </c:pt>
                <c:pt idx="68">
                  <c:v>2.3260879999725148E-2</c:v>
                </c:pt>
                <c:pt idx="69">
                  <c:v>2.2223679996386636E-2</c:v>
                </c:pt>
                <c:pt idx="70">
                  <c:v>2.0586480000929441E-2</c:v>
                </c:pt>
                <c:pt idx="71">
                  <c:v>2.3556719999760389E-2</c:v>
                </c:pt>
                <c:pt idx="72">
                  <c:v>2.2256240001297556E-2</c:v>
                </c:pt>
                <c:pt idx="73">
                  <c:v>2.1343519998481497E-2</c:v>
                </c:pt>
                <c:pt idx="74">
                  <c:v>2.3245919997862075E-2</c:v>
                </c:pt>
                <c:pt idx="75">
                  <c:v>2.6052400004118681E-2</c:v>
                </c:pt>
                <c:pt idx="76">
                  <c:v>3.1131360003200825E-2</c:v>
                </c:pt>
                <c:pt idx="77">
                  <c:v>3.1923919996188488E-2</c:v>
                </c:pt>
                <c:pt idx="78">
                  <c:v>3.0491520003124606E-2</c:v>
                </c:pt>
                <c:pt idx="79">
                  <c:v>4.1190960000676569E-2</c:v>
                </c:pt>
                <c:pt idx="80">
                  <c:v>4.2738079995615408E-2</c:v>
                </c:pt>
                <c:pt idx="81">
                  <c:v>4.9875919998157769E-2</c:v>
                </c:pt>
                <c:pt idx="82">
                  <c:v>4.9750479993235786E-2</c:v>
                </c:pt>
                <c:pt idx="83">
                  <c:v>5.0528799991298001E-2</c:v>
                </c:pt>
                <c:pt idx="84">
                  <c:v>5.6255039999086875E-2</c:v>
                </c:pt>
                <c:pt idx="85">
                  <c:v>5.2053680003155023E-2</c:v>
                </c:pt>
                <c:pt idx="86">
                  <c:v>6.2623679994430859E-2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17-4B62-8EBB-C0F30B5FA12C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(6)'!$L$21:$L$320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F17-4B62-8EBB-C0F30B5FA12C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(6)'!$M$21:$M$320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F17-4B62-8EBB-C0F30B5FA12C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(6)'!$N$21:$N$320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F17-4B62-8EBB-C0F30B5FA12C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(6)'!$O$21:$O$320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F17-4B62-8EBB-C0F30B5FA12C}"/>
            </c:ext>
          </c:extLst>
        </c:ser>
        <c:ser>
          <c:idx val="8"/>
          <c:order val="8"/>
          <c:tx>
            <c:strRef>
              <c:f>'A (6)'!$AQ$1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(6)'!$AP$2:$AP$95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  <c:pt idx="72">
                  <c:v>47000</c:v>
                </c:pt>
                <c:pt idx="73">
                  <c:v>48000</c:v>
                </c:pt>
                <c:pt idx="74">
                  <c:v>49000</c:v>
                </c:pt>
                <c:pt idx="75">
                  <c:v>50000</c:v>
                </c:pt>
                <c:pt idx="76">
                  <c:v>51000</c:v>
                </c:pt>
                <c:pt idx="77">
                  <c:v>52000</c:v>
                </c:pt>
                <c:pt idx="78">
                  <c:v>53000</c:v>
                </c:pt>
                <c:pt idx="79">
                  <c:v>54000</c:v>
                </c:pt>
                <c:pt idx="80">
                  <c:v>55000</c:v>
                </c:pt>
                <c:pt idx="81">
                  <c:v>56000</c:v>
                </c:pt>
                <c:pt idx="82">
                  <c:v>57000</c:v>
                </c:pt>
                <c:pt idx="83">
                  <c:v>58000</c:v>
                </c:pt>
                <c:pt idx="84">
                  <c:v>59000</c:v>
                </c:pt>
                <c:pt idx="85">
                  <c:v>60000</c:v>
                </c:pt>
                <c:pt idx="86">
                  <c:v>61000</c:v>
                </c:pt>
                <c:pt idx="87">
                  <c:v>62000</c:v>
                </c:pt>
                <c:pt idx="88">
                  <c:v>63000</c:v>
                </c:pt>
                <c:pt idx="89">
                  <c:v>64000</c:v>
                </c:pt>
                <c:pt idx="90">
                  <c:v>65000</c:v>
                </c:pt>
                <c:pt idx="91">
                  <c:v>66000</c:v>
                </c:pt>
                <c:pt idx="92">
                  <c:v>67000</c:v>
                </c:pt>
                <c:pt idx="93">
                  <c:v>68000</c:v>
                </c:pt>
              </c:numCache>
            </c:numRef>
          </c:xVal>
          <c:yVal>
            <c:numRef>
              <c:f>'A (6)'!$AQ$2:$AQ$95</c:f>
              <c:numCache>
                <c:formatCode>General</c:formatCode>
                <c:ptCount val="94"/>
                <c:pt idx="0">
                  <c:v>-3.0137811472468606E-5</c:v>
                </c:pt>
                <c:pt idx="1">
                  <c:v>-2.4255621153285167E-3</c:v>
                </c:pt>
                <c:pt idx="2">
                  <c:v>-4.7997060221676435E-3</c:v>
                </c:pt>
                <c:pt idx="3">
                  <c:v>-7.1319988131966806E-3</c:v>
                </c:pt>
                <c:pt idx="4">
                  <c:v>-9.3951907850388303E-3</c:v>
                </c:pt>
                <c:pt idx="5">
                  <c:v>-1.1552500717756606E-2</c:v>
                </c:pt>
                <c:pt idx="6">
                  <c:v>-1.3553197127502451E-2</c:v>
                </c:pt>
                <c:pt idx="7">
                  <c:v>-1.5325842115912867E-2</c:v>
                </c:pt>
                <c:pt idx="8">
                  <c:v>-1.6768145130482165E-2</c:v>
                </c:pt>
                <c:pt idx="9">
                  <c:v>-1.7732426910605698E-2</c:v>
                </c:pt>
                <c:pt idx="10">
                  <c:v>-1.8010473961028048E-2</c:v>
                </c:pt>
                <c:pt idx="11">
                  <c:v>-1.734290245492193E-2</c:v>
                </c:pt>
                <c:pt idx="12">
                  <c:v>-1.5512983789725205E-2</c:v>
                </c:pt>
                <c:pt idx="13">
                  <c:v>-1.254347728328996E-2</c:v>
                </c:pt>
                <c:pt idx="14">
                  <c:v>-8.8131769086824355E-3</c:v>
                </c:pt>
                <c:pt idx="15">
                  <c:v>-4.8757753611257809E-3</c:v>
                </c:pt>
                <c:pt idx="16">
                  <c:v>-1.1597022327214943E-3</c:v>
                </c:pt>
                <c:pt idx="17">
                  <c:v>2.135801934492176E-3</c:v>
                </c:pt>
                <c:pt idx="18">
                  <c:v>4.9671095976898602E-3</c:v>
                </c:pt>
                <c:pt idx="19">
                  <c:v>7.3566940774286108E-3</c:v>
                </c:pt>
                <c:pt idx="20">
                  <c:v>9.3462806202974525E-3</c:v>
                </c:pt>
                <c:pt idx="21">
                  <c:v>1.0979525757108689E-2</c:v>
                </c:pt>
                <c:pt idx="22">
                  <c:v>1.2296530399453691E-2</c:v>
                </c:pt>
                <c:pt idx="23">
                  <c:v>1.3332377489448939E-2</c:v>
                </c:pt>
                <c:pt idx="24">
                  <c:v>1.4117155758529721E-2</c:v>
                </c:pt>
                <c:pt idx="25">
                  <c:v>1.4676525827880715E-2</c:v>
                </c:pt>
                <c:pt idx="26">
                  <c:v>1.5032372722228599E-2</c:v>
                </c:pt>
                <c:pt idx="27">
                  <c:v>1.5203371990715649E-2</c:v>
                </c:pt>
                <c:pt idx="28">
                  <c:v>1.5205476003348609E-2</c:v>
                </c:pt>
                <c:pt idx="29">
                  <c:v>1.5052383524800947E-2</c:v>
                </c:pt>
                <c:pt idx="30">
                  <c:v>1.4756022526126572E-2</c:v>
                </c:pt>
                <c:pt idx="31">
                  <c:v>1.4327015965714647E-2</c:v>
                </c:pt>
                <c:pt idx="32">
                  <c:v>1.3775062695458209E-2</c:v>
                </c:pt>
                <c:pt idx="33">
                  <c:v>1.3109170515052858E-2</c:v>
                </c:pt>
                <c:pt idx="34">
                  <c:v>1.2337718929353099E-2</c:v>
                </c:pt>
                <c:pt idx="35">
                  <c:v>1.1468383823718984E-2</c:v>
                </c:pt>
                <c:pt idx="36">
                  <c:v>1.0508001147740927E-2</c:v>
                </c:pt>
                <c:pt idx="37">
                  <c:v>9.4624647463723219E-3</c:v>
                </c:pt>
                <c:pt idx="38">
                  <c:v>8.3367391641042538E-3</c:v>
                </c:pt>
                <c:pt idx="39">
                  <c:v>7.1350275511810656E-3</c:v>
                </c:pt>
                <c:pt idx="40">
                  <c:v>5.8610817765562713E-3</c:v>
                </c:pt>
                <c:pt idx="41">
                  <c:v>4.5185936048411134E-3</c:v>
                </c:pt>
                <c:pt idx="42">
                  <c:v>3.1115775450966977E-3</c:v>
                </c:pt>
                <c:pt idx="43">
                  <c:v>1.6446571851222846E-3</c:v>
                </c:pt>
                <c:pt idx="44">
                  <c:v>1.2319867325388464E-4</c:v>
                </c:pt>
                <c:pt idx="45">
                  <c:v>-1.4467104860618608E-3</c:v>
                </c:pt>
                <c:pt idx="46">
                  <c:v>-3.0583779692811451E-3</c:v>
                </c:pt>
                <c:pt idx="47">
                  <c:v>-4.7046114290127854E-3</c:v>
                </c:pt>
                <c:pt idx="48">
                  <c:v>-6.3776881900789693E-3</c:v>
                </c:pt>
                <c:pt idx="49">
                  <c:v>-8.0690897142304159E-3</c:v>
                </c:pt>
                <c:pt idx="50">
                  <c:v>-9.7689548129721634E-3</c:v>
                </c:pt>
                <c:pt idx="51">
                  <c:v>-1.1465262514017582E-2</c:v>
                </c:pt>
                <c:pt idx="52">
                  <c:v>-1.3142772634907551E-2</c:v>
                </c:pt>
                <c:pt idx="53">
                  <c:v>-1.4781688394782253E-2</c:v>
                </c:pt>
                <c:pt idx="54">
                  <c:v>-1.6355847900962082E-2</c:v>
                </c:pt>
                <c:pt idx="55">
                  <c:v>-1.7830039539201953E-2</c:v>
                </c:pt>
                <c:pt idx="56">
                  <c:v>-1.9155846982167907E-2</c:v>
                </c:pt>
                <c:pt idx="57">
                  <c:v>-2.0265278106863589E-2</c:v>
                </c:pt>
                <c:pt idx="58">
                  <c:v>-2.1061174324489895E-2</c:v>
                </c:pt>
                <c:pt idx="59">
                  <c:v>-2.1403283969849508E-2</c:v>
                </c:pt>
                <c:pt idx="60">
                  <c:v>-2.109243494932778E-2</c:v>
                </c:pt>
                <c:pt idx="61">
                  <c:v>-1.9873481148576323E-2</c:v>
                </c:pt>
                <c:pt idx="62">
                  <c:v>-1.7513314230010082E-2</c:v>
                </c:pt>
                <c:pt idx="63">
                  <c:v>-1.3988676525749755E-2</c:v>
                </c:pt>
                <c:pt idx="64">
                  <c:v>-9.6318944013078847E-3</c:v>
                </c:pt>
                <c:pt idx="65">
                  <c:v>-4.9917783857503688E-3</c:v>
                </c:pt>
                <c:pt idx="66">
                  <c:v>-5.2673152595016602E-4</c:v>
                </c:pt>
                <c:pt idx="67">
                  <c:v>3.5339889046801715E-3</c:v>
                </c:pt>
                <c:pt idx="68">
                  <c:v>7.1310420226214965E-3</c:v>
                </c:pt>
                <c:pt idx="69">
                  <c:v>1.0281374867193641E-2</c:v>
                </c:pt>
                <c:pt idx="70">
                  <c:v>1.3025487658530737E-2</c:v>
                </c:pt>
                <c:pt idx="71">
                  <c:v>1.5407248036352437E-2</c:v>
                </c:pt>
                <c:pt idx="72">
                  <c:v>1.7467400301599698E-2</c:v>
                </c:pt>
                <c:pt idx="73">
                  <c:v>1.9241755099496174E-2</c:v>
                </c:pt>
                <c:pt idx="74">
                  <c:v>2.0761077880126513E-2</c:v>
                </c:pt>
                <c:pt idx="75">
                  <c:v>2.2051613766038154E-2</c:v>
                </c:pt>
                <c:pt idx="76">
                  <c:v>2.3135743912082896E-2</c:v>
                </c:pt>
                <c:pt idx="77">
                  <c:v>2.4032566232734868E-2</c:v>
                </c:pt>
                <c:pt idx="78">
                  <c:v>2.4758389215889694E-2</c:v>
                </c:pt>
                <c:pt idx="79">
                  <c:v>2.5327200696714132E-2</c:v>
                </c:pt>
                <c:pt idx="80">
                  <c:v>2.5751149322656944E-2</c:v>
                </c:pt>
                <c:pt idx="81">
                  <c:v>2.6041016415766956E-2</c:v>
                </c:pt>
                <c:pt idx="82">
                  <c:v>2.6206613246685682E-2</c:v>
                </c:pt>
                <c:pt idx="83">
                  <c:v>2.6257037519439082E-2</c:v>
                </c:pt>
                <c:pt idx="84">
                  <c:v>2.6200759470368234E-2</c:v>
                </c:pt>
                <c:pt idx="85">
                  <c:v>2.6045562163289473E-2</c:v>
                </c:pt>
                <c:pt idx="86">
                  <c:v>2.5798408083059977E-2</c:v>
                </c:pt>
                <c:pt idx="87">
                  <c:v>2.5465326585490937E-2</c:v>
                </c:pt>
                <c:pt idx="88">
                  <c:v>2.5051406894262468E-2</c:v>
                </c:pt>
                <c:pt idx="89">
                  <c:v>2.4560943646256293E-2</c:v>
                </c:pt>
                <c:pt idx="90">
                  <c:v>2.3997729679797214E-2</c:v>
                </c:pt>
                <c:pt idx="91">
                  <c:v>2.336544082507026E-2</c:v>
                </c:pt>
                <c:pt idx="92">
                  <c:v>2.2668025644309829E-2</c:v>
                </c:pt>
                <c:pt idx="93">
                  <c:v>2.1910009837164155E-2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F17-4B62-8EBB-C0F30B5FA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286880"/>
        <c:axId val="1"/>
      </c:scatterChart>
      <c:valAx>
        <c:axId val="786286880"/>
        <c:scaling>
          <c:orientation val="minMax"/>
          <c:max val="50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9378684221848"/>
              <c:y val="0.867648293963254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098360655737705E-2"/>
              <c:y val="0.414706499922803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28688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983623768340432"/>
          <c:y val="0.91470711749266631"/>
          <c:w val="0.92131233595800521"/>
          <c:h val="0.9735306469044310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13a Y Sex- Wolf et al. 2000-[34445.96695, 0.4198149] </a:t>
            </a:r>
          </a:p>
        </c:rich>
      </c:tx>
      <c:layout>
        <c:manualLayout>
          <c:xMode val="edge"/>
          <c:yMode val="edge"/>
          <c:x val="0.26422250316055623"/>
          <c:y val="1.10375275938189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154235145385591E-2"/>
          <c:y val="0.15231820915728728"/>
          <c:w val="0.91024020227560054"/>
          <c:h val="0.770421086897003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(6)'!$H$21:$H$320</c:f>
              <c:numCache>
                <c:formatCode>General</c:formatCode>
                <c:ptCount val="300"/>
                <c:pt idx="0">
                  <c:v>-1.8727439997746842E-2</c:v>
                </c:pt>
                <c:pt idx="4">
                  <c:v>-1.3660800032084808E-3</c:v>
                </c:pt>
                <c:pt idx="14">
                  <c:v>3.2729759994253982E-2</c:v>
                </c:pt>
                <c:pt idx="20">
                  <c:v>3.0576159995689522E-2</c:v>
                </c:pt>
                <c:pt idx="49">
                  <c:v>-4.6842400042805821E-3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04-472E-9358-903F57F6CAFE}"/>
            </c:ext>
          </c:extLst>
        </c:ser>
        <c:ser>
          <c:idx val="1"/>
          <c:order val="1"/>
          <c:tx>
            <c:strRef>
              <c:f>'A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(6)'!$I$21:$I$320</c:f>
              <c:numCache>
                <c:formatCode>General</c:formatCode>
                <c:ptCount val="300"/>
                <c:pt idx="11">
                  <c:v>1.855000000068685E-2</c:v>
                </c:pt>
                <c:pt idx="12">
                  <c:v>2.1462639997480437E-2</c:v>
                </c:pt>
                <c:pt idx="13">
                  <c:v>1.5925439998682123E-2</c:v>
                </c:pt>
                <c:pt idx="15">
                  <c:v>7.8359199978876859E-3</c:v>
                </c:pt>
                <c:pt idx="16">
                  <c:v>8.8904000003822148E-3</c:v>
                </c:pt>
                <c:pt idx="17">
                  <c:v>9.3532000028062612E-3</c:v>
                </c:pt>
                <c:pt idx="18">
                  <c:v>9.7035199942183681E-3</c:v>
                </c:pt>
                <c:pt idx="22">
                  <c:v>-1.1688800004776567E-3</c:v>
                </c:pt>
                <c:pt idx="23">
                  <c:v>-1.3515999962692149E-3</c:v>
                </c:pt>
                <c:pt idx="24">
                  <c:v>-1.3577839999925345E-2</c:v>
                </c:pt>
                <c:pt idx="28">
                  <c:v>-8.0030400058603846E-3</c:v>
                </c:pt>
                <c:pt idx="31">
                  <c:v>-1.5462560004380066E-2</c:v>
                </c:pt>
                <c:pt idx="32">
                  <c:v>-1.5340880003350321E-2</c:v>
                </c:pt>
                <c:pt idx="33">
                  <c:v>-1.3507440002285875E-2</c:v>
                </c:pt>
                <c:pt idx="34">
                  <c:v>-1.2807440005417448E-2</c:v>
                </c:pt>
                <c:pt idx="35">
                  <c:v>-1.91177599990624E-2</c:v>
                </c:pt>
                <c:pt idx="36">
                  <c:v>-1.6503120001289062E-2</c:v>
                </c:pt>
                <c:pt idx="37">
                  <c:v>-1.6917200002353638E-2</c:v>
                </c:pt>
                <c:pt idx="38">
                  <c:v>-1.6717200000130106E-2</c:v>
                </c:pt>
                <c:pt idx="39">
                  <c:v>-1.7491120001068339E-2</c:v>
                </c:pt>
                <c:pt idx="40">
                  <c:v>-2.2268320004513953E-2</c:v>
                </c:pt>
                <c:pt idx="41">
                  <c:v>-1.7668320004304405E-2</c:v>
                </c:pt>
                <c:pt idx="42">
                  <c:v>-2.0565600003465079E-2</c:v>
                </c:pt>
                <c:pt idx="43">
                  <c:v>-1.9965600004070438E-2</c:v>
                </c:pt>
                <c:pt idx="44">
                  <c:v>-1.9373039998754393E-2</c:v>
                </c:pt>
                <c:pt idx="45">
                  <c:v>-1.8973040001583286E-2</c:v>
                </c:pt>
                <c:pt idx="46">
                  <c:v>-1.8603279997478239E-2</c:v>
                </c:pt>
                <c:pt idx="47">
                  <c:v>-1.8503280000004452E-2</c:v>
                </c:pt>
                <c:pt idx="48">
                  <c:v>-2.3240959999384359E-2</c:v>
                </c:pt>
                <c:pt idx="50">
                  <c:v>-1.1087279999628663E-2</c:v>
                </c:pt>
                <c:pt idx="51">
                  <c:v>-1.1087279999628663E-2</c:v>
                </c:pt>
                <c:pt idx="52">
                  <c:v>-8.5411200052476488E-3</c:v>
                </c:pt>
                <c:pt idx="53">
                  <c:v>-8.5411200052476488E-3</c:v>
                </c:pt>
                <c:pt idx="54">
                  <c:v>-9.8600000055739656E-3</c:v>
                </c:pt>
                <c:pt idx="55">
                  <c:v>-9.3055200050002895E-3</c:v>
                </c:pt>
                <c:pt idx="57">
                  <c:v>-2.2765600006096065E-3</c:v>
                </c:pt>
                <c:pt idx="59">
                  <c:v>9.1440000687725842E-5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04-472E-9358-903F57F6CAFE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(6)'!$J$21:$J$320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04-472E-9358-903F57F6CAFE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(6)'!$K$21:$K$320</c:f>
              <c:numCache>
                <c:formatCode>General</c:formatCode>
                <c:ptCount val="300"/>
                <c:pt idx="60">
                  <c:v>-5.014720001781825E-3</c:v>
                </c:pt>
                <c:pt idx="61">
                  <c:v>8.4769599998253398E-3</c:v>
                </c:pt>
                <c:pt idx="62">
                  <c:v>2.1303999528754503E-4</c:v>
                </c:pt>
                <c:pt idx="63">
                  <c:v>6.4602399943396449E-3</c:v>
                </c:pt>
                <c:pt idx="64">
                  <c:v>1.7084560000512283E-2</c:v>
                </c:pt>
                <c:pt idx="65">
                  <c:v>1.8772960000205785E-2</c:v>
                </c:pt>
                <c:pt idx="66">
                  <c:v>8.8364799958071671E-3</c:v>
                </c:pt>
                <c:pt idx="67">
                  <c:v>3.0605439998907968E-2</c:v>
                </c:pt>
                <c:pt idx="68">
                  <c:v>2.3260879999725148E-2</c:v>
                </c:pt>
                <c:pt idx="69">
                  <c:v>2.2223679996386636E-2</c:v>
                </c:pt>
                <c:pt idx="70">
                  <c:v>2.0586480000929441E-2</c:v>
                </c:pt>
                <c:pt idx="71">
                  <c:v>2.3556719999760389E-2</c:v>
                </c:pt>
                <c:pt idx="72">
                  <c:v>2.2256240001297556E-2</c:v>
                </c:pt>
                <c:pt idx="73">
                  <c:v>2.1343519998481497E-2</c:v>
                </c:pt>
                <c:pt idx="74">
                  <c:v>2.3245919997862075E-2</c:v>
                </c:pt>
                <c:pt idx="75">
                  <c:v>2.6052400004118681E-2</c:v>
                </c:pt>
                <c:pt idx="76">
                  <c:v>3.1131360003200825E-2</c:v>
                </c:pt>
                <c:pt idx="77">
                  <c:v>3.1923919996188488E-2</c:v>
                </c:pt>
                <c:pt idx="78">
                  <c:v>3.0491520003124606E-2</c:v>
                </c:pt>
                <c:pt idx="79">
                  <c:v>4.1190960000676569E-2</c:v>
                </c:pt>
                <c:pt idx="80">
                  <c:v>4.2738079995615408E-2</c:v>
                </c:pt>
                <c:pt idx="81">
                  <c:v>4.9875919998157769E-2</c:v>
                </c:pt>
                <c:pt idx="82">
                  <c:v>4.9750479993235786E-2</c:v>
                </c:pt>
                <c:pt idx="83">
                  <c:v>5.0528799991298001E-2</c:v>
                </c:pt>
                <c:pt idx="84">
                  <c:v>5.6255039999086875E-2</c:v>
                </c:pt>
                <c:pt idx="85">
                  <c:v>5.2053680003155023E-2</c:v>
                </c:pt>
                <c:pt idx="86">
                  <c:v>6.2623679994430859E-2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04-472E-9358-903F57F6CAFE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(6)'!$L$21:$L$320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04-472E-9358-903F57F6CAFE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(6)'!$M$21:$M$320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04-472E-9358-903F57F6CAFE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(6)'!$N$21:$N$320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A04-472E-9358-903F57F6CAFE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(6)'!$F$21:$F$320</c:f>
              <c:numCache>
                <c:formatCode>General</c:formatCode>
                <c:ptCount val="300"/>
                <c:pt idx="0">
                  <c:v>-15062</c:v>
                </c:pt>
                <c:pt idx="1">
                  <c:v>-7833.5</c:v>
                </c:pt>
                <c:pt idx="2">
                  <c:v>-7834</c:v>
                </c:pt>
                <c:pt idx="3">
                  <c:v>-7819.5</c:v>
                </c:pt>
                <c:pt idx="4">
                  <c:v>-7821.5</c:v>
                </c:pt>
                <c:pt idx="5">
                  <c:v>-7802.5</c:v>
                </c:pt>
                <c:pt idx="6">
                  <c:v>-7803</c:v>
                </c:pt>
                <c:pt idx="7">
                  <c:v>-7836</c:v>
                </c:pt>
                <c:pt idx="8">
                  <c:v>-7686</c:v>
                </c:pt>
                <c:pt idx="9">
                  <c:v>-7788.5</c:v>
                </c:pt>
                <c:pt idx="10">
                  <c:v>-7850</c:v>
                </c:pt>
                <c:pt idx="11">
                  <c:v>0</c:v>
                </c:pt>
                <c:pt idx="12">
                  <c:v>772</c:v>
                </c:pt>
                <c:pt idx="13">
                  <c:v>774.5</c:v>
                </c:pt>
                <c:pt idx="14">
                  <c:v>935.5</c:v>
                </c:pt>
                <c:pt idx="15">
                  <c:v>12091</c:v>
                </c:pt>
                <c:pt idx="16">
                  <c:v>12107.5</c:v>
                </c:pt>
                <c:pt idx="17">
                  <c:v>12110</c:v>
                </c:pt>
                <c:pt idx="18">
                  <c:v>12133.5</c:v>
                </c:pt>
                <c:pt idx="19">
                  <c:v>17437</c:v>
                </c:pt>
                <c:pt idx="20">
                  <c:v>20905.5</c:v>
                </c:pt>
                <c:pt idx="21">
                  <c:v>21820</c:v>
                </c:pt>
                <c:pt idx="22">
                  <c:v>22676</c:v>
                </c:pt>
                <c:pt idx="23">
                  <c:v>22695</c:v>
                </c:pt>
                <c:pt idx="24">
                  <c:v>25143</c:v>
                </c:pt>
                <c:pt idx="25">
                  <c:v>25190.5</c:v>
                </c:pt>
                <c:pt idx="26">
                  <c:v>25224</c:v>
                </c:pt>
                <c:pt idx="27">
                  <c:v>25224</c:v>
                </c:pt>
                <c:pt idx="28">
                  <c:v>25245.5</c:v>
                </c:pt>
                <c:pt idx="29">
                  <c:v>26844</c:v>
                </c:pt>
                <c:pt idx="30">
                  <c:v>27067.5</c:v>
                </c:pt>
                <c:pt idx="31">
                  <c:v>27749.5</c:v>
                </c:pt>
                <c:pt idx="32">
                  <c:v>29576</c:v>
                </c:pt>
                <c:pt idx="33">
                  <c:v>29688</c:v>
                </c:pt>
                <c:pt idx="34">
                  <c:v>29688</c:v>
                </c:pt>
                <c:pt idx="35">
                  <c:v>30414.5</c:v>
                </c:pt>
                <c:pt idx="36">
                  <c:v>30474</c:v>
                </c:pt>
                <c:pt idx="37">
                  <c:v>31315</c:v>
                </c:pt>
                <c:pt idx="38">
                  <c:v>31315</c:v>
                </c:pt>
                <c:pt idx="39">
                  <c:v>32449</c:v>
                </c:pt>
                <c:pt idx="40">
                  <c:v>32951.5</c:v>
                </c:pt>
                <c:pt idx="41">
                  <c:v>32951.5</c:v>
                </c:pt>
                <c:pt idx="42">
                  <c:v>33932.5</c:v>
                </c:pt>
                <c:pt idx="43">
                  <c:v>33932.5</c:v>
                </c:pt>
                <c:pt idx="44">
                  <c:v>33933</c:v>
                </c:pt>
                <c:pt idx="45">
                  <c:v>33933</c:v>
                </c:pt>
                <c:pt idx="46">
                  <c:v>34681</c:v>
                </c:pt>
                <c:pt idx="47">
                  <c:v>34681</c:v>
                </c:pt>
                <c:pt idx="48">
                  <c:v>34804.5</c:v>
                </c:pt>
                <c:pt idx="49">
                  <c:v>36548</c:v>
                </c:pt>
                <c:pt idx="50">
                  <c:v>38356</c:v>
                </c:pt>
                <c:pt idx="51">
                  <c:v>38356</c:v>
                </c:pt>
                <c:pt idx="52">
                  <c:v>39011.5</c:v>
                </c:pt>
                <c:pt idx="53">
                  <c:v>39011.5</c:v>
                </c:pt>
                <c:pt idx="54">
                  <c:v>39187.5</c:v>
                </c:pt>
                <c:pt idx="55">
                  <c:v>39204</c:v>
                </c:pt>
                <c:pt idx="56">
                  <c:v>40087</c:v>
                </c:pt>
                <c:pt idx="57">
                  <c:v>40862</c:v>
                </c:pt>
                <c:pt idx="58">
                  <c:v>40993</c:v>
                </c:pt>
                <c:pt idx="59">
                  <c:v>41012</c:v>
                </c:pt>
                <c:pt idx="60">
                  <c:v>41731.5</c:v>
                </c:pt>
                <c:pt idx="61">
                  <c:v>41745.5</c:v>
                </c:pt>
                <c:pt idx="62">
                  <c:v>41817</c:v>
                </c:pt>
                <c:pt idx="63">
                  <c:v>42627</c:v>
                </c:pt>
                <c:pt idx="64">
                  <c:v>44413</c:v>
                </c:pt>
                <c:pt idx="65">
                  <c:v>44420.5</c:v>
                </c:pt>
                <c:pt idx="66">
                  <c:v>45116.5</c:v>
                </c:pt>
                <c:pt idx="67">
                  <c:v>45149.5</c:v>
                </c:pt>
                <c:pt idx="68">
                  <c:v>45174</c:v>
                </c:pt>
                <c:pt idx="69">
                  <c:v>45176.5</c:v>
                </c:pt>
                <c:pt idx="70">
                  <c:v>45179</c:v>
                </c:pt>
                <c:pt idx="71">
                  <c:v>45181</c:v>
                </c:pt>
                <c:pt idx="72">
                  <c:v>45302</c:v>
                </c:pt>
                <c:pt idx="73">
                  <c:v>45383.5</c:v>
                </c:pt>
                <c:pt idx="74">
                  <c:v>46028.5</c:v>
                </c:pt>
                <c:pt idx="75">
                  <c:v>46145</c:v>
                </c:pt>
                <c:pt idx="76">
                  <c:v>46990.5</c:v>
                </c:pt>
                <c:pt idx="77">
                  <c:v>46991</c:v>
                </c:pt>
                <c:pt idx="78">
                  <c:v>47033.5</c:v>
                </c:pt>
                <c:pt idx="79">
                  <c:v>48633</c:v>
                </c:pt>
                <c:pt idx="80">
                  <c:v>49671.5</c:v>
                </c:pt>
                <c:pt idx="81">
                  <c:v>50341</c:v>
                </c:pt>
                <c:pt idx="82">
                  <c:v>50504</c:v>
                </c:pt>
                <c:pt idx="83">
                  <c:v>50552.5</c:v>
                </c:pt>
                <c:pt idx="84">
                  <c:v>51229.5</c:v>
                </c:pt>
                <c:pt idx="85">
                  <c:v>51364</c:v>
                </c:pt>
                <c:pt idx="86">
                  <c:v>51426.5</c:v>
                </c:pt>
              </c:numCache>
            </c:numRef>
          </c:xVal>
          <c:yVal>
            <c:numRef>
              <c:f>'A (6)'!$O$21:$O$320</c:f>
              <c:numCache>
                <c:formatCode>General</c:formatCode>
                <c:ptCount val="3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04-472E-9358-903F57F6CAFE}"/>
            </c:ext>
          </c:extLst>
        </c:ser>
        <c:ser>
          <c:idx val="8"/>
          <c:order val="8"/>
          <c:tx>
            <c:strRef>
              <c:f>'A (6)'!$AQ$1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(6)'!$AP$2:$AP$95</c:f>
              <c:numCache>
                <c:formatCode>General</c:formatCode>
                <c:ptCount val="94"/>
                <c:pt idx="0">
                  <c:v>-25000</c:v>
                </c:pt>
                <c:pt idx="1">
                  <c:v>-24000</c:v>
                </c:pt>
                <c:pt idx="2">
                  <c:v>-23000</c:v>
                </c:pt>
                <c:pt idx="3">
                  <c:v>-22000</c:v>
                </c:pt>
                <c:pt idx="4">
                  <c:v>-21000</c:v>
                </c:pt>
                <c:pt idx="5">
                  <c:v>-20000</c:v>
                </c:pt>
                <c:pt idx="6">
                  <c:v>-19000</c:v>
                </c:pt>
                <c:pt idx="7">
                  <c:v>-18000</c:v>
                </c:pt>
                <c:pt idx="8">
                  <c:v>-17000</c:v>
                </c:pt>
                <c:pt idx="9">
                  <c:v>-16000</c:v>
                </c:pt>
                <c:pt idx="10">
                  <c:v>-15000</c:v>
                </c:pt>
                <c:pt idx="11">
                  <c:v>-14000</c:v>
                </c:pt>
                <c:pt idx="12">
                  <c:v>-13000</c:v>
                </c:pt>
                <c:pt idx="13">
                  <c:v>-12000</c:v>
                </c:pt>
                <c:pt idx="14">
                  <c:v>-11000</c:v>
                </c:pt>
                <c:pt idx="15">
                  <c:v>-10000</c:v>
                </c:pt>
                <c:pt idx="16">
                  <c:v>-9000</c:v>
                </c:pt>
                <c:pt idx="17">
                  <c:v>-8000</c:v>
                </c:pt>
                <c:pt idx="18">
                  <c:v>-7000</c:v>
                </c:pt>
                <c:pt idx="19">
                  <c:v>-6000</c:v>
                </c:pt>
                <c:pt idx="20">
                  <c:v>-5000</c:v>
                </c:pt>
                <c:pt idx="21">
                  <c:v>-4000</c:v>
                </c:pt>
                <c:pt idx="22">
                  <c:v>-3000</c:v>
                </c:pt>
                <c:pt idx="23">
                  <c:v>-2000</c:v>
                </c:pt>
                <c:pt idx="24">
                  <c:v>-1000</c:v>
                </c:pt>
                <c:pt idx="25">
                  <c:v>0</c:v>
                </c:pt>
                <c:pt idx="26">
                  <c:v>1000</c:v>
                </c:pt>
                <c:pt idx="27">
                  <c:v>2000</c:v>
                </c:pt>
                <c:pt idx="28">
                  <c:v>3000</c:v>
                </c:pt>
                <c:pt idx="29">
                  <c:v>4000</c:v>
                </c:pt>
                <c:pt idx="30">
                  <c:v>5000</c:v>
                </c:pt>
                <c:pt idx="31">
                  <c:v>6000</c:v>
                </c:pt>
                <c:pt idx="32">
                  <c:v>7000</c:v>
                </c:pt>
                <c:pt idx="33">
                  <c:v>8000</c:v>
                </c:pt>
                <c:pt idx="34">
                  <c:v>9000</c:v>
                </c:pt>
                <c:pt idx="35">
                  <c:v>10000</c:v>
                </c:pt>
                <c:pt idx="36">
                  <c:v>11000</c:v>
                </c:pt>
                <c:pt idx="37">
                  <c:v>12000</c:v>
                </c:pt>
                <c:pt idx="38">
                  <c:v>13000</c:v>
                </c:pt>
                <c:pt idx="39">
                  <c:v>14000</c:v>
                </c:pt>
                <c:pt idx="40">
                  <c:v>15000</c:v>
                </c:pt>
                <c:pt idx="41">
                  <c:v>16000</c:v>
                </c:pt>
                <c:pt idx="42">
                  <c:v>17000</c:v>
                </c:pt>
                <c:pt idx="43">
                  <c:v>18000</c:v>
                </c:pt>
                <c:pt idx="44">
                  <c:v>19000</c:v>
                </c:pt>
                <c:pt idx="45">
                  <c:v>20000</c:v>
                </c:pt>
                <c:pt idx="46">
                  <c:v>21000</c:v>
                </c:pt>
                <c:pt idx="47">
                  <c:v>22000</c:v>
                </c:pt>
                <c:pt idx="48">
                  <c:v>23000</c:v>
                </c:pt>
                <c:pt idx="49">
                  <c:v>24000</c:v>
                </c:pt>
                <c:pt idx="50">
                  <c:v>25000</c:v>
                </c:pt>
                <c:pt idx="51">
                  <c:v>26000</c:v>
                </c:pt>
                <c:pt idx="52">
                  <c:v>27000</c:v>
                </c:pt>
                <c:pt idx="53">
                  <c:v>28000</c:v>
                </c:pt>
                <c:pt idx="54">
                  <c:v>29000</c:v>
                </c:pt>
                <c:pt idx="55">
                  <c:v>30000</c:v>
                </c:pt>
                <c:pt idx="56">
                  <c:v>31000</c:v>
                </c:pt>
                <c:pt idx="57">
                  <c:v>32000</c:v>
                </c:pt>
                <c:pt idx="58">
                  <c:v>33000</c:v>
                </c:pt>
                <c:pt idx="59">
                  <c:v>34000</c:v>
                </c:pt>
                <c:pt idx="60">
                  <c:v>35000</c:v>
                </c:pt>
                <c:pt idx="61">
                  <c:v>36000</c:v>
                </c:pt>
                <c:pt idx="62">
                  <c:v>37000</c:v>
                </c:pt>
                <c:pt idx="63">
                  <c:v>38000</c:v>
                </c:pt>
                <c:pt idx="64">
                  <c:v>39000</c:v>
                </c:pt>
                <c:pt idx="65">
                  <c:v>40000</c:v>
                </c:pt>
                <c:pt idx="66">
                  <c:v>41000</c:v>
                </c:pt>
                <c:pt idx="67">
                  <c:v>42000</c:v>
                </c:pt>
                <c:pt idx="68">
                  <c:v>43000</c:v>
                </c:pt>
                <c:pt idx="69">
                  <c:v>44000</c:v>
                </c:pt>
                <c:pt idx="70">
                  <c:v>45000</c:v>
                </c:pt>
                <c:pt idx="71">
                  <c:v>46000</c:v>
                </c:pt>
                <c:pt idx="72">
                  <c:v>47000</c:v>
                </c:pt>
                <c:pt idx="73">
                  <c:v>48000</c:v>
                </c:pt>
                <c:pt idx="74">
                  <c:v>49000</c:v>
                </c:pt>
                <c:pt idx="75">
                  <c:v>50000</c:v>
                </c:pt>
                <c:pt idx="76">
                  <c:v>51000</c:v>
                </c:pt>
                <c:pt idx="77">
                  <c:v>52000</c:v>
                </c:pt>
                <c:pt idx="78">
                  <c:v>53000</c:v>
                </c:pt>
                <c:pt idx="79">
                  <c:v>54000</c:v>
                </c:pt>
                <c:pt idx="80">
                  <c:v>55000</c:v>
                </c:pt>
                <c:pt idx="81">
                  <c:v>56000</c:v>
                </c:pt>
                <c:pt idx="82">
                  <c:v>57000</c:v>
                </c:pt>
                <c:pt idx="83">
                  <c:v>58000</c:v>
                </c:pt>
                <c:pt idx="84">
                  <c:v>59000</c:v>
                </c:pt>
                <c:pt idx="85">
                  <c:v>60000</c:v>
                </c:pt>
                <c:pt idx="86">
                  <c:v>61000</c:v>
                </c:pt>
                <c:pt idx="87">
                  <c:v>62000</c:v>
                </c:pt>
                <c:pt idx="88">
                  <c:v>63000</c:v>
                </c:pt>
                <c:pt idx="89">
                  <c:v>64000</c:v>
                </c:pt>
                <c:pt idx="90">
                  <c:v>65000</c:v>
                </c:pt>
                <c:pt idx="91">
                  <c:v>66000</c:v>
                </c:pt>
                <c:pt idx="92">
                  <c:v>67000</c:v>
                </c:pt>
                <c:pt idx="93">
                  <c:v>68000</c:v>
                </c:pt>
              </c:numCache>
            </c:numRef>
          </c:xVal>
          <c:yVal>
            <c:numRef>
              <c:f>'A (6)'!$AQ$2:$AQ$95</c:f>
              <c:numCache>
                <c:formatCode>General</c:formatCode>
                <c:ptCount val="94"/>
                <c:pt idx="0">
                  <c:v>-3.0137811472468606E-5</c:v>
                </c:pt>
                <c:pt idx="1">
                  <c:v>-2.4255621153285167E-3</c:v>
                </c:pt>
                <c:pt idx="2">
                  <c:v>-4.7997060221676435E-3</c:v>
                </c:pt>
                <c:pt idx="3">
                  <c:v>-7.1319988131966806E-3</c:v>
                </c:pt>
                <c:pt idx="4">
                  <c:v>-9.3951907850388303E-3</c:v>
                </c:pt>
                <c:pt idx="5">
                  <c:v>-1.1552500717756606E-2</c:v>
                </c:pt>
                <c:pt idx="6">
                  <c:v>-1.3553197127502451E-2</c:v>
                </c:pt>
                <c:pt idx="7">
                  <c:v>-1.5325842115912867E-2</c:v>
                </c:pt>
                <c:pt idx="8">
                  <c:v>-1.6768145130482165E-2</c:v>
                </c:pt>
                <c:pt idx="9">
                  <c:v>-1.7732426910605698E-2</c:v>
                </c:pt>
                <c:pt idx="10">
                  <c:v>-1.8010473961028048E-2</c:v>
                </c:pt>
                <c:pt idx="11">
                  <c:v>-1.734290245492193E-2</c:v>
                </c:pt>
                <c:pt idx="12">
                  <c:v>-1.5512983789725205E-2</c:v>
                </c:pt>
                <c:pt idx="13">
                  <c:v>-1.254347728328996E-2</c:v>
                </c:pt>
                <c:pt idx="14">
                  <c:v>-8.8131769086824355E-3</c:v>
                </c:pt>
                <c:pt idx="15">
                  <c:v>-4.8757753611257809E-3</c:v>
                </c:pt>
                <c:pt idx="16">
                  <c:v>-1.1597022327214943E-3</c:v>
                </c:pt>
                <c:pt idx="17">
                  <c:v>2.135801934492176E-3</c:v>
                </c:pt>
                <c:pt idx="18">
                  <c:v>4.9671095976898602E-3</c:v>
                </c:pt>
                <c:pt idx="19">
                  <c:v>7.3566940774286108E-3</c:v>
                </c:pt>
                <c:pt idx="20">
                  <c:v>9.3462806202974525E-3</c:v>
                </c:pt>
                <c:pt idx="21">
                  <c:v>1.0979525757108689E-2</c:v>
                </c:pt>
                <c:pt idx="22">
                  <c:v>1.2296530399453691E-2</c:v>
                </c:pt>
                <c:pt idx="23">
                  <c:v>1.3332377489448939E-2</c:v>
                </c:pt>
                <c:pt idx="24">
                  <c:v>1.4117155758529721E-2</c:v>
                </c:pt>
                <c:pt idx="25">
                  <c:v>1.4676525827880715E-2</c:v>
                </c:pt>
                <c:pt idx="26">
                  <c:v>1.5032372722228599E-2</c:v>
                </c:pt>
                <c:pt idx="27">
                  <c:v>1.5203371990715649E-2</c:v>
                </c:pt>
                <c:pt idx="28">
                  <c:v>1.5205476003348609E-2</c:v>
                </c:pt>
                <c:pt idx="29">
                  <c:v>1.5052383524800947E-2</c:v>
                </c:pt>
                <c:pt idx="30">
                  <c:v>1.4756022526126572E-2</c:v>
                </c:pt>
                <c:pt idx="31">
                  <c:v>1.4327015965714647E-2</c:v>
                </c:pt>
                <c:pt idx="32">
                  <c:v>1.3775062695458209E-2</c:v>
                </c:pt>
                <c:pt idx="33">
                  <c:v>1.3109170515052858E-2</c:v>
                </c:pt>
                <c:pt idx="34">
                  <c:v>1.2337718929353099E-2</c:v>
                </c:pt>
                <c:pt idx="35">
                  <c:v>1.1468383823718984E-2</c:v>
                </c:pt>
                <c:pt idx="36">
                  <c:v>1.0508001147740927E-2</c:v>
                </c:pt>
                <c:pt idx="37">
                  <c:v>9.4624647463723219E-3</c:v>
                </c:pt>
                <c:pt idx="38">
                  <c:v>8.3367391641042538E-3</c:v>
                </c:pt>
                <c:pt idx="39">
                  <c:v>7.1350275511810656E-3</c:v>
                </c:pt>
                <c:pt idx="40">
                  <c:v>5.8610817765562713E-3</c:v>
                </c:pt>
                <c:pt idx="41">
                  <c:v>4.5185936048411134E-3</c:v>
                </c:pt>
                <c:pt idx="42">
                  <c:v>3.1115775450966977E-3</c:v>
                </c:pt>
                <c:pt idx="43">
                  <c:v>1.6446571851222846E-3</c:v>
                </c:pt>
                <c:pt idx="44">
                  <c:v>1.2319867325388464E-4</c:v>
                </c:pt>
                <c:pt idx="45">
                  <c:v>-1.4467104860618608E-3</c:v>
                </c:pt>
                <c:pt idx="46">
                  <c:v>-3.0583779692811451E-3</c:v>
                </c:pt>
                <c:pt idx="47">
                  <c:v>-4.7046114290127854E-3</c:v>
                </c:pt>
                <c:pt idx="48">
                  <c:v>-6.3776881900789693E-3</c:v>
                </c:pt>
                <c:pt idx="49">
                  <c:v>-8.0690897142304159E-3</c:v>
                </c:pt>
                <c:pt idx="50">
                  <c:v>-9.7689548129721634E-3</c:v>
                </c:pt>
                <c:pt idx="51">
                  <c:v>-1.1465262514017582E-2</c:v>
                </c:pt>
                <c:pt idx="52">
                  <c:v>-1.3142772634907551E-2</c:v>
                </c:pt>
                <c:pt idx="53">
                  <c:v>-1.4781688394782253E-2</c:v>
                </c:pt>
                <c:pt idx="54">
                  <c:v>-1.6355847900962082E-2</c:v>
                </c:pt>
                <c:pt idx="55">
                  <c:v>-1.7830039539201953E-2</c:v>
                </c:pt>
                <c:pt idx="56">
                  <c:v>-1.9155846982167907E-2</c:v>
                </c:pt>
                <c:pt idx="57">
                  <c:v>-2.0265278106863589E-2</c:v>
                </c:pt>
                <c:pt idx="58">
                  <c:v>-2.1061174324489895E-2</c:v>
                </c:pt>
                <c:pt idx="59">
                  <c:v>-2.1403283969849508E-2</c:v>
                </c:pt>
                <c:pt idx="60">
                  <c:v>-2.109243494932778E-2</c:v>
                </c:pt>
                <c:pt idx="61">
                  <c:v>-1.9873481148576323E-2</c:v>
                </c:pt>
                <c:pt idx="62">
                  <c:v>-1.7513314230010082E-2</c:v>
                </c:pt>
                <c:pt idx="63">
                  <c:v>-1.3988676525749755E-2</c:v>
                </c:pt>
                <c:pt idx="64">
                  <c:v>-9.6318944013078847E-3</c:v>
                </c:pt>
                <c:pt idx="65">
                  <c:v>-4.9917783857503688E-3</c:v>
                </c:pt>
                <c:pt idx="66">
                  <c:v>-5.2673152595016602E-4</c:v>
                </c:pt>
                <c:pt idx="67">
                  <c:v>3.5339889046801715E-3</c:v>
                </c:pt>
                <c:pt idx="68">
                  <c:v>7.1310420226214965E-3</c:v>
                </c:pt>
                <c:pt idx="69">
                  <c:v>1.0281374867193641E-2</c:v>
                </c:pt>
                <c:pt idx="70">
                  <c:v>1.3025487658530737E-2</c:v>
                </c:pt>
                <c:pt idx="71">
                  <c:v>1.5407248036352437E-2</c:v>
                </c:pt>
                <c:pt idx="72">
                  <c:v>1.7467400301599698E-2</c:v>
                </c:pt>
                <c:pt idx="73">
                  <c:v>1.9241755099496174E-2</c:v>
                </c:pt>
                <c:pt idx="74">
                  <c:v>2.0761077880126513E-2</c:v>
                </c:pt>
                <c:pt idx="75">
                  <c:v>2.2051613766038154E-2</c:v>
                </c:pt>
                <c:pt idx="76">
                  <c:v>2.3135743912082896E-2</c:v>
                </c:pt>
                <c:pt idx="77">
                  <c:v>2.4032566232734868E-2</c:v>
                </c:pt>
                <c:pt idx="78">
                  <c:v>2.4758389215889694E-2</c:v>
                </c:pt>
                <c:pt idx="79">
                  <c:v>2.5327200696714132E-2</c:v>
                </c:pt>
                <c:pt idx="80">
                  <c:v>2.5751149322656944E-2</c:v>
                </c:pt>
                <c:pt idx="81">
                  <c:v>2.6041016415766956E-2</c:v>
                </c:pt>
                <c:pt idx="82">
                  <c:v>2.6206613246685682E-2</c:v>
                </c:pt>
                <c:pt idx="83">
                  <c:v>2.6257037519439082E-2</c:v>
                </c:pt>
                <c:pt idx="84">
                  <c:v>2.6200759470368234E-2</c:v>
                </c:pt>
                <c:pt idx="85">
                  <c:v>2.6045562163289473E-2</c:v>
                </c:pt>
                <c:pt idx="86">
                  <c:v>2.5798408083059977E-2</c:v>
                </c:pt>
                <c:pt idx="87">
                  <c:v>2.5465326585490937E-2</c:v>
                </c:pt>
                <c:pt idx="88">
                  <c:v>2.5051406894262468E-2</c:v>
                </c:pt>
                <c:pt idx="89">
                  <c:v>2.4560943646256293E-2</c:v>
                </c:pt>
                <c:pt idx="90">
                  <c:v>2.3997729679797214E-2</c:v>
                </c:pt>
                <c:pt idx="91">
                  <c:v>2.336544082507026E-2</c:v>
                </c:pt>
                <c:pt idx="92">
                  <c:v>2.2668025644309829E-2</c:v>
                </c:pt>
                <c:pt idx="93">
                  <c:v>2.1910009837164155E-2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A04-472E-9358-903F57F6C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290160"/>
        <c:axId val="1"/>
      </c:scatterChart>
      <c:valAx>
        <c:axId val="786290160"/>
        <c:scaling>
          <c:orientation val="minMax"/>
          <c:max val="70000"/>
          <c:min val="-2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7.0000000000000007E-2"/>
          <c:min val="-0.0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29016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417253306912795"/>
          <c:y val="2.99625468164794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3985154297808"/>
          <c:y val="0.13857703245156039"/>
          <c:w val="0.79966952063515417"/>
          <c:h val="0.743447052476614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(7)'!$H$21:$H$110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C5-40C8-A1A8-E3CB4D694F22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(7)'!$I$21:$I$110</c:f>
              <c:numCache>
                <c:formatCode>General</c:formatCode>
                <c:ptCount val="90"/>
                <c:pt idx="0">
                  <c:v>-3.1875199998466996E-2</c:v>
                </c:pt>
                <c:pt idx="1">
                  <c:v>-7.6048000009905081E-3</c:v>
                </c:pt>
                <c:pt idx="2">
                  <c:v>-7.512000000133412E-3</c:v>
                </c:pt>
                <c:pt idx="6">
                  <c:v>2.7260800001386087E-2</c:v>
                </c:pt>
                <c:pt idx="14">
                  <c:v>-1.8032000007224269E-3</c:v>
                </c:pt>
                <c:pt idx="15">
                  <c:v>-8.0607999989297241E-3</c:v>
                </c:pt>
                <c:pt idx="16">
                  <c:v>-7.0623999999952503E-3</c:v>
                </c:pt>
                <c:pt idx="18">
                  <c:v>-1.0436799995659385E-2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C5-40C8-A1A8-E3CB4D694F22}"/>
            </c:ext>
          </c:extLst>
        </c:ser>
        <c:ser>
          <c:idx val="2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(7)'!$J$21:$J$110</c:f>
              <c:numCache>
                <c:formatCode>General</c:formatCode>
                <c:ptCount val="90"/>
                <c:pt idx="3">
                  <c:v>1.2631999998120591E-2</c:v>
                </c:pt>
                <c:pt idx="4">
                  <c:v>1.5915200005110819E-2</c:v>
                </c:pt>
                <c:pt idx="5">
                  <c:v>1.2379200001305435E-2</c:v>
                </c:pt>
                <c:pt idx="7">
                  <c:v>7.721599999058526E-3</c:v>
                </c:pt>
                <c:pt idx="8">
                  <c:v>8.7839999978314154E-3</c:v>
                </c:pt>
                <c:pt idx="9">
                  <c:v>9.2480000021168962E-3</c:v>
                </c:pt>
                <c:pt idx="10">
                  <c:v>9.609599997929763E-3</c:v>
                </c:pt>
                <c:pt idx="11">
                  <c:v>3.7976000021444634E-3</c:v>
                </c:pt>
                <c:pt idx="12">
                  <c:v>3.6240000044927001E-3</c:v>
                </c:pt>
                <c:pt idx="13">
                  <c:v>-7.427199998346623E-3</c:v>
                </c:pt>
                <c:pt idx="17">
                  <c:v>-4.7752000027685426E-3</c:v>
                </c:pt>
                <c:pt idx="19">
                  <c:v>-7.7936000016052276E-3</c:v>
                </c:pt>
                <c:pt idx="20">
                  <c:v>-7.7040000032866374E-3</c:v>
                </c:pt>
                <c:pt idx="21">
                  <c:v>-1.0069600000861101E-2</c:v>
                </c:pt>
                <c:pt idx="22">
                  <c:v>-9.8960000032093376E-3</c:v>
                </c:pt>
                <c:pt idx="23">
                  <c:v>-9.2032000029576011E-3</c:v>
                </c:pt>
                <c:pt idx="24">
                  <c:v>-7.7744000009261072E-3</c:v>
                </c:pt>
                <c:pt idx="25">
                  <c:v>-1.2452799994207453E-2</c:v>
                </c:pt>
                <c:pt idx="26">
                  <c:v>1.4056000072741881E-3</c:v>
                </c:pt>
                <c:pt idx="27">
                  <c:v>4.2663999993237667E-3</c:v>
                </c:pt>
                <c:pt idx="28">
                  <c:v>3.0320000005303882E-3</c:v>
                </c:pt>
                <c:pt idx="29">
                  <c:v>3.5943999973824248E-3</c:v>
                </c:pt>
                <c:pt idx="30">
                  <c:v>1.1419200003729202E-2</c:v>
                </c:pt>
                <c:pt idx="31">
                  <c:v>2.2596800001338124E-2</c:v>
                </c:pt>
                <c:pt idx="33">
                  <c:v>1.8936000000394415E-2</c:v>
                </c:pt>
                <c:pt idx="34">
                  <c:v>2.0199999999022111E-2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EC5-40C8-A1A8-E3CB4D694F22}"/>
            </c:ext>
          </c:extLst>
        </c:ser>
        <c:ser>
          <c:idx val="3"/>
          <c:order val="3"/>
          <c:tx>
            <c:strRef>
              <c:f>'A (7)'!$K$20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(7)'!$K$21:$K$110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EC5-40C8-A1A8-E3CB4D694F22}"/>
            </c:ext>
          </c:extLst>
        </c:ser>
        <c:ser>
          <c:idx val="4"/>
          <c:order val="4"/>
          <c:tx>
            <c:strRef>
              <c:f>'A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(7)'!$L$21:$L$110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EC5-40C8-A1A8-E3CB4D694F22}"/>
            </c:ext>
          </c:extLst>
        </c:ser>
        <c:ser>
          <c:idx val="5"/>
          <c:order val="5"/>
          <c:tx>
            <c:strRef>
              <c:f>'A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(7)'!$M$21:$M$110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EC5-40C8-A1A8-E3CB4D694F22}"/>
            </c:ext>
          </c:extLst>
        </c:ser>
        <c:ser>
          <c:idx val="6"/>
          <c:order val="6"/>
          <c:tx>
            <c:strRef>
              <c:f>'A (7)'!$N$20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rgbClr val="69FFFF"/>
              </a:solidFill>
              <a:ln>
                <a:solidFill>
                  <a:srgbClr val="69FFFF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(7)'!$N$21:$N$110</c:f>
              <c:numCache>
                <c:formatCode>General</c:formatCode>
                <c:ptCount val="90"/>
                <c:pt idx="32">
                  <c:v>2.1003199995902833E-2</c:v>
                </c:pt>
                <c:pt idx="35">
                  <c:v>3.173120000428753E-2</c:v>
                </c:pt>
                <c:pt idx="36">
                  <c:v>3.2484800001839176E-2</c:v>
                </c:pt>
                <c:pt idx="37">
                  <c:v>3.4176799999841023E-2</c:v>
                </c:pt>
                <c:pt idx="38">
                  <c:v>3.8083200000983197E-2</c:v>
                </c:pt>
                <c:pt idx="39">
                  <c:v>3.7209599999187049E-2</c:v>
                </c:pt>
                <c:pt idx="40">
                  <c:v>4.4632000004639849E-2</c:v>
                </c:pt>
                <c:pt idx="41">
                  <c:v>4.857839999749558E-2</c:v>
                </c:pt>
                <c:pt idx="42">
                  <c:v>4.7768800002813805E-2</c:v>
                </c:pt>
                <c:pt idx="43">
                  <c:v>4.8561600000539329E-2</c:v>
                </c:pt>
                <c:pt idx="44">
                  <c:v>4.7149600002740044E-2</c:v>
                </c:pt>
                <c:pt idx="45">
                  <c:v>4.8093600002175663E-2</c:v>
                </c:pt>
                <c:pt idx="46">
                  <c:v>5.9606400005577598E-2</c:v>
                </c:pt>
                <c:pt idx="47">
                  <c:v>5.7151999993948266E-2</c:v>
                </c:pt>
                <c:pt idx="48">
                  <c:v>5.8616800000891089E-2</c:v>
                </c:pt>
                <c:pt idx="49">
                  <c:v>6.1077200007275678E-2</c:v>
                </c:pt>
                <c:pt idx="50">
                  <c:v>6.1177200004749466E-2</c:v>
                </c:pt>
                <c:pt idx="51">
                  <c:v>6.2307200001669116E-2</c:v>
                </c:pt>
                <c:pt idx="52">
                  <c:v>6.0662399999273475E-2</c:v>
                </c:pt>
                <c:pt idx="53">
                  <c:v>6.8121600001177285E-2</c:v>
                </c:pt>
                <c:pt idx="54">
                  <c:v>6.8074399998295121E-2</c:v>
                </c:pt>
                <c:pt idx="55">
                  <c:v>6.8875999997544568E-2</c:v>
                </c:pt>
                <c:pt idx="56">
                  <c:v>7.4927200003003236E-2</c:v>
                </c:pt>
                <c:pt idx="57">
                  <c:v>7.0790400000987574E-2</c:v>
                </c:pt>
                <c:pt idx="5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EC5-40C8-A1A8-E3CB4D694F22}"/>
            </c:ext>
          </c:extLst>
        </c:ser>
        <c:ser>
          <c:idx val="7"/>
          <c:order val="7"/>
          <c:tx>
            <c:strRef>
              <c:f>'A (7)'!$O$20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(7)'!$O$21:$O$110</c:f>
              <c:numCache>
                <c:formatCode>General</c:formatCode>
                <c:ptCount val="90"/>
                <c:pt idx="0">
                  <c:v>-2.0517875932580178E-2</c:v>
                </c:pt>
                <c:pt idx="1">
                  <c:v>-1.3795395785917576E-2</c:v>
                </c:pt>
                <c:pt idx="2">
                  <c:v>-1.3794932741410984E-2</c:v>
                </c:pt>
                <c:pt idx="3">
                  <c:v>-6.5691232160858745E-3</c:v>
                </c:pt>
                <c:pt idx="4">
                  <c:v>-5.854182497912086E-3</c:v>
                </c:pt>
                <c:pt idx="5">
                  <c:v>-5.8518672753791398E-3</c:v>
                </c:pt>
                <c:pt idx="6">
                  <c:v>-5.7027669442574064E-3</c:v>
                </c:pt>
                <c:pt idx="7">
                  <c:v>4.6282190422551536E-3</c:v>
                </c:pt>
                <c:pt idx="8">
                  <c:v>4.6434995109725999E-3</c:v>
                </c:pt>
                <c:pt idx="9">
                  <c:v>4.6458147335055461E-3</c:v>
                </c:pt>
                <c:pt idx="10">
                  <c:v>4.6675778253152389E-3</c:v>
                </c:pt>
                <c:pt idx="11">
                  <c:v>1.443087124674939E-2</c:v>
                </c:pt>
                <c:pt idx="12">
                  <c:v>1.4448466937999782E-2</c:v>
                </c:pt>
                <c:pt idx="13">
                  <c:v>1.6715532842260707E-2</c:v>
                </c:pt>
                <c:pt idx="14">
                  <c:v>1.6810456966111501E-2</c:v>
                </c:pt>
                <c:pt idx="15">
                  <c:v>1.912938385511042E-2</c:v>
                </c:pt>
                <c:pt idx="16">
                  <c:v>2.0820885437680917E-2</c:v>
                </c:pt>
                <c:pt idx="17">
                  <c:v>2.092460740715691E-2</c:v>
                </c:pt>
                <c:pt idx="18">
                  <c:v>2.1597411075231075E-2</c:v>
                </c:pt>
                <c:pt idx="19">
                  <c:v>2.1652513371515195E-2</c:v>
                </c:pt>
                <c:pt idx="20">
                  <c:v>2.24313542315983E-2</c:v>
                </c:pt>
                <c:pt idx="21">
                  <c:v>2.3946898901664886E-2</c:v>
                </c:pt>
                <c:pt idx="22">
                  <c:v>2.4855392223592974E-2</c:v>
                </c:pt>
                <c:pt idx="23">
                  <c:v>2.4855855268099566E-2</c:v>
                </c:pt>
                <c:pt idx="24">
                  <c:v>2.554856984995707E-2</c:v>
                </c:pt>
                <c:pt idx="25">
                  <c:v>2.5662941843084614E-2</c:v>
                </c:pt>
                <c:pt idx="26">
                  <c:v>2.8951946973387994E-2</c:v>
                </c:pt>
                <c:pt idx="27">
                  <c:v>2.9558998321526489E-2</c:v>
                </c:pt>
                <c:pt idx="28">
                  <c:v>2.9721989987845903E-2</c:v>
                </c:pt>
                <c:pt idx="29">
                  <c:v>2.9737270456563346E-2</c:v>
                </c:pt>
                <c:pt idx="30">
                  <c:v>3.1272726040413271E-2</c:v>
                </c:pt>
                <c:pt idx="31">
                  <c:v>3.2090925683556461E-2</c:v>
                </c:pt>
                <c:pt idx="32">
                  <c:v>3.290727314867329E-2</c:v>
                </c:pt>
                <c:pt idx="33">
                  <c:v>3.2930888418509344E-2</c:v>
                </c:pt>
                <c:pt idx="34">
                  <c:v>3.293320364104229E-2</c:v>
                </c:pt>
                <c:pt idx="35">
                  <c:v>3.4532559366801531E-2</c:v>
                </c:pt>
                <c:pt idx="36">
                  <c:v>3.4561268126210062E-2</c:v>
                </c:pt>
                <c:pt idx="37">
                  <c:v>3.4568213793808901E-2</c:v>
                </c:pt>
                <c:pt idx="38">
                  <c:v>3.538456125892573E-2</c:v>
                </c:pt>
                <c:pt idx="39">
                  <c:v>3.5460037513499777E-2</c:v>
                </c:pt>
                <c:pt idx="40">
                  <c:v>3.6204613080095281E-2</c:v>
                </c:pt>
                <c:pt idx="41">
                  <c:v>3.6928351643894262E-2</c:v>
                </c:pt>
                <c:pt idx="42">
                  <c:v>3.6948262557677601E-2</c:v>
                </c:pt>
                <c:pt idx="43">
                  <c:v>3.6948725602184193E-2</c:v>
                </c:pt>
                <c:pt idx="44">
                  <c:v>3.6988084385244271E-2</c:v>
                </c:pt>
                <c:pt idx="45">
                  <c:v>3.7036704058436148E-2</c:v>
                </c:pt>
                <c:pt idx="46">
                  <c:v>3.7685429412167674E-2</c:v>
                </c:pt>
                <c:pt idx="47">
                  <c:v>3.8415650599058909E-2</c:v>
                </c:pt>
                <c:pt idx="48">
                  <c:v>3.8469363761823257E-2</c:v>
                </c:pt>
                <c:pt idx="49">
                  <c:v>3.9311178674802501E-2</c:v>
                </c:pt>
                <c:pt idx="50">
                  <c:v>3.9311178674802501E-2</c:v>
                </c:pt>
                <c:pt idx="51">
                  <c:v>3.9357483125461425E-2</c:v>
                </c:pt>
                <c:pt idx="52">
                  <c:v>3.9431107202009111E-2</c:v>
                </c:pt>
                <c:pt idx="53">
                  <c:v>4.0051123796332105E-2</c:v>
                </c:pt>
                <c:pt idx="54">
                  <c:v>4.02020763054802E-2</c:v>
                </c:pt>
                <c:pt idx="55">
                  <c:v>4.0246991622619355E-2</c:v>
                </c:pt>
                <c:pt idx="56">
                  <c:v>4.0873953884541188E-2</c:v>
                </c:pt>
                <c:pt idx="57">
                  <c:v>4.099851285681369E-2</c:v>
                </c:pt>
                <c:pt idx="58">
                  <c:v>4.1056393420137352E-2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EC5-40C8-A1A8-E3CB4D694F22}"/>
            </c:ext>
          </c:extLst>
        </c:ser>
        <c:ser>
          <c:idx val="8"/>
          <c:order val="8"/>
          <c:tx>
            <c:strRef>
              <c:f>'A (7)'!$P$20</c:f>
              <c:strCache>
                <c:ptCount val="1"/>
                <c:pt idx="0">
                  <c:v>Q+Sin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</c:numCache>
            </c:numRef>
          </c:xVal>
          <c:yVal>
            <c:numRef>
              <c:f>'A (7)'!$AC$2:$AC$36</c:f>
              <c:numCache>
                <c:formatCode>General</c:formatCode>
                <c:ptCount val="35"/>
                <c:pt idx="0">
                  <c:v>-3.5043213620328528E-2</c:v>
                </c:pt>
                <c:pt idx="1">
                  <c:v>-2.909778088857562E-2</c:v>
                </c:pt>
                <c:pt idx="2">
                  <c:v>-2.3024108157235879E-2</c:v>
                </c:pt>
                <c:pt idx="3">
                  <c:v>-1.7003849125875603E-2</c:v>
                </c:pt>
                <c:pt idx="4">
                  <c:v>-1.1200832419416273E-2</c:v>
                </c:pt>
                <c:pt idx="5">
                  <c:v>-5.7600247064527599E-3</c:v>
                </c:pt>
                <c:pt idx="6">
                  <c:v>-8.0661319607899795E-4</c:v>
                </c:pt>
                <c:pt idx="7">
                  <c:v>3.5547866798401051E-3</c:v>
                </c:pt>
                <c:pt idx="8">
                  <c:v>7.2407933843243732E-3</c:v>
                </c:pt>
                <c:pt idx="9">
                  <c:v>1.0189787002275907E-2</c:v>
                </c:pt>
                <c:pt idx="10">
                  <c:v>1.2362299236801988E-2</c:v>
                </c:pt>
                <c:pt idx="11">
                  <c:v>1.3741263206550558E-2</c:v>
                </c:pt>
                <c:pt idx="12">
                  <c:v>1.433212146307794E-2</c:v>
                </c:pt>
                <c:pt idx="13">
                  <c:v>1.4162791544595987E-2</c:v>
                </c:pt>
                <c:pt idx="14">
                  <c:v>1.3283489284116046E-2</c:v>
                </c:pt>
                <c:pt idx="15">
                  <c:v>1.1766410990279752E-2</c:v>
                </c:pt>
                <c:pt idx="16">
                  <c:v>9.7052765123755158E-3</c:v>
                </c:pt>
                <c:pt idx="17">
                  <c:v>7.2147360815111861E-3</c:v>
                </c:pt>
                <c:pt idx="18">
                  <c:v>4.4296446820827895E-3</c:v>
                </c:pt>
                <c:pt idx="19">
                  <c:v>1.5042085460871824E-3</c:v>
                </c:pt>
                <c:pt idx="20">
                  <c:v>-1.3889908278307272E-3</c:v>
                </c:pt>
                <c:pt idx="21">
                  <c:v>-4.060088953547758E-3</c:v>
                </c:pt>
                <c:pt idx="22">
                  <c:v>-6.3031400217526401E-3</c:v>
                </c:pt>
                <c:pt idx="23">
                  <c:v>-7.8974203439373669E-3</c:v>
                </c:pt>
                <c:pt idx="24">
                  <c:v>-8.6088253265221293E-3</c:v>
                </c:pt>
                <c:pt idx="25">
                  <c:v>-8.191351133567587E-3</c:v>
                </c:pt>
                <c:pt idx="26">
                  <c:v>-6.3886516605420884E-3</c:v>
                </c:pt>
                <c:pt idx="27">
                  <c:v>-2.9356609649580923E-3</c:v>
                </c:pt>
                <c:pt idx="28">
                  <c:v>2.4397291145871469E-3</c:v>
                </c:pt>
                <c:pt idx="29">
                  <c:v>1.001494676872574E-2</c:v>
                </c:pt>
                <c:pt idx="30">
                  <c:v>2.0070984356832473E-2</c:v>
                </c:pt>
                <c:pt idx="31">
                  <c:v>3.2890619988688433E-2</c:v>
                </c:pt>
                <c:pt idx="32">
                  <c:v>4.8756627804019959E-2</c:v>
                </c:pt>
                <c:pt idx="33">
                  <c:v>6.794998827716317E-2</c:v>
                </c:pt>
                <c:pt idx="34">
                  <c:v>9.0748109873950267E-2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EC5-40C8-A1A8-E3CB4D694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289504"/>
        <c:axId val="1"/>
      </c:scatterChart>
      <c:valAx>
        <c:axId val="78628950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324538075124715"/>
              <c:y val="0.932586039104662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45318430701780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62895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576176322330569"/>
          <c:y val="0.94569465333687219"/>
          <c:w val="0.91887504128209141"/>
          <c:h val="0.983147836857471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Residuals from Sinusoidal Fit</a:t>
            </a:r>
          </a:p>
        </c:rich>
      </c:tx>
      <c:layout>
        <c:manualLayout>
          <c:xMode val="edge"/>
          <c:yMode val="edge"/>
          <c:x val="0.28023645274429188"/>
          <c:y val="3.75426621160409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64326754250142"/>
          <c:y val="0.23208191126279865"/>
          <c:w val="0.8112106079614444"/>
          <c:h val="0.552901023890784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(7)'!$W$20</c:f>
              <c:strCache>
                <c:ptCount val="1"/>
                <c:pt idx="0">
                  <c:v>Data-sine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(7)'!$W$21:$W$110</c:f>
              <c:numCache>
                <c:formatCode>0.000</c:formatCode>
                <c:ptCount val="90"/>
                <c:pt idx="0">
                  <c:v>-0.45239169135186225</c:v>
                </c:pt>
                <c:pt idx="1">
                  <c:v>-0.51692009407475692</c:v>
                </c:pt>
                <c:pt idx="2">
                  <c:v>-0.51683202282250473</c:v>
                </c:pt>
                <c:pt idx="3">
                  <c:v>-0.54495194200227015</c:v>
                </c:pt>
                <c:pt idx="4">
                  <c:v>-0.543578237762956</c:v>
                </c:pt>
                <c:pt idx="5">
                  <c:v>-0.54711956477049528</c:v>
                </c:pt>
                <c:pt idx="6">
                  <c:v>-0.53256936357724893</c:v>
                </c:pt>
                <c:pt idx="7">
                  <c:v>-0.51930792680075288</c:v>
                </c:pt>
                <c:pt idx="8">
                  <c:v>-0.51811719494984498</c:v>
                </c:pt>
                <c:pt idx="9">
                  <c:v>-0.51763373091340126</c:v>
                </c:pt>
                <c:pt idx="10">
                  <c:v>-0.5170889142219971</c:v>
                </c:pt>
                <c:pt idx="11">
                  <c:v>-0.39733420265244579</c:v>
                </c:pt>
                <c:pt idx="12">
                  <c:v>-0.39721006280797166</c:v>
                </c:pt>
                <c:pt idx="13">
                  <c:v>-0.36804585968149361</c:v>
                </c:pt>
                <c:pt idx="14">
                  <c:v>-0.36066066316577239</c:v>
                </c:pt>
                <c:pt idx="15">
                  <c:v>-0.32211221033889659</c:v>
                </c:pt>
                <c:pt idx="16">
                  <c:v>-0.28643966030907242</c:v>
                </c:pt>
                <c:pt idx="17">
                  <c:v>-0.2819763622023993</c:v>
                </c:pt>
                <c:pt idx="18">
                  <c:v>-0.27339073476174508</c:v>
                </c:pt>
                <c:pt idx="19">
                  <c:v>-0.26957079752115853</c:v>
                </c:pt>
                <c:pt idx="20">
                  <c:v>-0.2526948388166268</c:v>
                </c:pt>
                <c:pt idx="21">
                  <c:v>-0.22162698751684667</c:v>
                </c:pt>
                <c:pt idx="22">
                  <c:v>-0.20097262640930658</c:v>
                </c:pt>
                <c:pt idx="23">
                  <c:v>-0.20026931080804733</c:v>
                </c:pt>
                <c:pt idx="24">
                  <c:v>-0.18302682509819501</c:v>
                </c:pt>
                <c:pt idx="25">
                  <c:v>-0.18507896919205707</c:v>
                </c:pt>
                <c:pt idx="26">
                  <c:v>-9.4167533907717718E-2</c:v>
                </c:pt>
                <c:pt idx="27">
                  <c:v>-7.6830347003495253E-2</c:v>
                </c:pt>
                <c:pt idx="28">
                  <c:v>-7.4168072351006267E-2</c:v>
                </c:pt>
                <c:pt idx="29">
                  <c:v>-7.3240162051890295E-2</c:v>
                </c:pt>
                <c:pt idx="30">
                  <c:v>-2.8544956136196918E-2</c:v>
                </c:pt>
                <c:pt idx="31">
                  <c:v>2.361055216138698E-3</c:v>
                </c:pt>
                <c:pt idx="32">
                  <c:v>2.0476143640662206E-2</c:v>
                </c:pt>
                <c:pt idx="33">
                  <c:v>1.8979202327575845E-2</c:v>
                </c:pt>
                <c:pt idx="34">
                  <c:v>2.0299110047272625E-2</c:v>
                </c:pt>
                <c:pt idx="35">
                  <c:v>7.0420744296065263E-2</c:v>
                </c:pt>
                <c:pt idx="36">
                  <c:v>7.1865926021089627E-2</c:v>
                </c:pt>
                <c:pt idx="37">
                  <c:v>7.3725235217946744E-2</c:v>
                </c:pt>
                <c:pt idx="38">
                  <c:v>9.7267482537066616E-2</c:v>
                </c:pt>
                <c:pt idx="39">
                  <c:v>9.8206027187433625E-2</c:v>
                </c:pt>
                <c:pt idx="40">
                  <c:v>0.12346790162280372</c:v>
                </c:pt>
                <c:pt idx="41">
                  <c:v>0.14467738521902077</c:v>
                </c:pt>
                <c:pt idx="42">
                  <c:v>0.14434147642586151</c:v>
                </c:pt>
                <c:pt idx="43">
                  <c:v>0.14514529165852019</c:v>
                </c:pt>
                <c:pt idx="44">
                  <c:v>0.14466944646995661</c:v>
                </c:pt>
                <c:pt idx="45">
                  <c:v>0.14676948771423262</c:v>
                </c:pt>
                <c:pt idx="46">
                  <c:v>0.17366399838392976</c:v>
                </c:pt>
                <c:pt idx="47">
                  <c:v>0.18841704213328545</c:v>
                </c:pt>
                <c:pt idx="48">
                  <c:v>0.19114268157798123</c:v>
                </c:pt>
                <c:pt idx="49">
                  <c:v>0.21326699116881354</c:v>
                </c:pt>
                <c:pt idx="50">
                  <c:v>0.21336699116628732</c:v>
                </c:pt>
                <c:pt idx="51">
                  <c:v>0.21557307255120323</c:v>
                </c:pt>
                <c:pt idx="52">
                  <c:v>0.21563799123659436</c:v>
                </c:pt>
                <c:pt idx="53">
                  <c:v>0.23743219946270808</c:v>
                </c:pt>
                <c:pt idx="54">
                  <c:v>0.24085727782381447</c:v>
                </c:pt>
                <c:pt idx="55">
                  <c:v>0.24269064408702337</c:v>
                </c:pt>
                <c:pt idx="56">
                  <c:v>0.26307472064542781</c:v>
                </c:pt>
                <c:pt idx="57">
                  <c:v>0.26176951691107164</c:v>
                </c:pt>
                <c:pt idx="58">
                  <c:v>0.27368345807442518</c:v>
                </c:pt>
                <c:pt idx="59">
                  <c:v>-0.51918106464472347</c:v>
                </c:pt>
                <c:pt idx="60">
                  <c:v>-0.4871978919320118</c:v>
                </c:pt>
                <c:pt idx="61">
                  <c:v>-0.50973235107494108</c:v>
                </c:pt>
                <c:pt idx="62">
                  <c:v>-0.53938011806288555</c:v>
                </c:pt>
                <c:pt idx="63">
                  <c:v>-0.54929205930310232</c:v>
                </c:pt>
                <c:pt idx="64">
                  <c:v>-0.52017858868434907</c:v>
                </c:pt>
                <c:pt idx="65">
                  <c:v>-0.53182633229675613</c:v>
                </c:pt>
                <c:pt idx="66">
                  <c:v>-0.51392009407414574</c:v>
                </c:pt>
                <c:pt idx="67">
                  <c:v>-0.51883202281927421</c:v>
                </c:pt>
                <c:pt idx="68">
                  <c:v>-0.50136594593910289</c:v>
                </c:pt>
                <c:pt idx="69">
                  <c:v>-0.51557324479843403</c:v>
                </c:pt>
                <c:pt idx="70">
                  <c:v>-0.52548516588700644</c:v>
                </c:pt>
                <c:pt idx="71">
                  <c:v>-0.53013284821767392</c:v>
                </c:pt>
                <c:pt idx="72">
                  <c:v>-0.51255723777439077</c:v>
                </c:pt>
                <c:pt idx="73">
                  <c:v>-0.51376887289819706</c:v>
                </c:pt>
                <c:pt idx="74">
                  <c:v>-0.49798013471086322</c:v>
                </c:pt>
                <c:pt idx="75">
                  <c:v>-0.53753955952887988</c:v>
                </c:pt>
                <c:pt idx="76">
                  <c:v>-0.52130592213972959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DD-4AFC-AD9E-472A78ED52FE}"/>
            </c:ext>
          </c:extLst>
        </c:ser>
        <c:ser>
          <c:idx val="1"/>
          <c:order val="1"/>
          <c:tx>
            <c:strRef>
              <c:f>'A (7)'!$X$20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</c:numCache>
            </c:numRef>
          </c:xVal>
          <c:yVal>
            <c:numRef>
              <c:f>'A (7)'!$AE$2:$AE$36</c:f>
              <c:numCache>
                <c:formatCode>General</c:formatCode>
                <c:ptCount val="35"/>
                <c:pt idx="0">
                  <c:v>-0.41999778072654537</c:v>
                </c:pt>
                <c:pt idx="1">
                  <c:v>-0.44538859438735146</c:v>
                </c:pt>
                <c:pt idx="2">
                  <c:v>-0.46801643727814435</c:v>
                </c:pt>
                <c:pt idx="3">
                  <c:v>-0.48788130939892405</c:v>
                </c:pt>
                <c:pt idx="4">
                  <c:v>-0.5049832107496901</c:v>
                </c:pt>
                <c:pt idx="5">
                  <c:v>-0.51932214133044297</c:v>
                </c:pt>
                <c:pt idx="6">
                  <c:v>-0.5308981011411823</c:v>
                </c:pt>
                <c:pt idx="7">
                  <c:v>-0.53971109018190833</c:v>
                </c:pt>
                <c:pt idx="8">
                  <c:v>-0.54576110845262105</c:v>
                </c:pt>
                <c:pt idx="9">
                  <c:v>-0.54904815595332035</c:v>
                </c:pt>
                <c:pt idx="10">
                  <c:v>-0.54957223268400623</c:v>
                </c:pt>
                <c:pt idx="11">
                  <c:v>-0.54733333864467881</c:v>
                </c:pt>
                <c:pt idx="12">
                  <c:v>-0.54233147383533786</c:v>
                </c:pt>
                <c:pt idx="13">
                  <c:v>-0.53456663825598372</c:v>
                </c:pt>
                <c:pt idx="14">
                  <c:v>-0.52403883190661626</c:v>
                </c:pt>
                <c:pt idx="15">
                  <c:v>-0.51074805478723539</c:v>
                </c:pt>
                <c:pt idx="16">
                  <c:v>-0.494694306897841</c:v>
                </c:pt>
                <c:pt idx="17">
                  <c:v>-0.47587758823843335</c:v>
                </c:pt>
                <c:pt idx="18">
                  <c:v>-0.45429789880901228</c:v>
                </c:pt>
                <c:pt idx="19">
                  <c:v>-0.42995523860957791</c:v>
                </c:pt>
                <c:pt idx="20">
                  <c:v>-0.40284960764013011</c:v>
                </c:pt>
                <c:pt idx="21">
                  <c:v>-0.37298100590066896</c:v>
                </c:pt>
                <c:pt idx="22">
                  <c:v>-0.3403494333911945</c:v>
                </c:pt>
                <c:pt idx="23">
                  <c:v>-0.30495489011170662</c:v>
                </c:pt>
                <c:pt idx="24">
                  <c:v>-0.26679737606220533</c:v>
                </c:pt>
                <c:pt idx="25">
                  <c:v>-0.2258768912426907</c:v>
                </c:pt>
                <c:pt idx="26">
                  <c:v>-0.18219343565316271</c:v>
                </c:pt>
                <c:pt idx="27">
                  <c:v>-0.13574700929362135</c:v>
                </c:pt>
                <c:pt idx="28">
                  <c:v>-8.6537612164066621E-2</c:v>
                </c:pt>
                <c:pt idx="29">
                  <c:v>-3.4565244264498494E-2</c:v>
                </c:pt>
                <c:pt idx="30">
                  <c:v>2.0170094405082988E-2</c:v>
                </c:pt>
                <c:pt idx="31">
                  <c:v>7.7668403844677839E-2</c:v>
                </c:pt>
                <c:pt idx="32">
                  <c:v>0.13792968405428607</c:v>
                </c:pt>
                <c:pt idx="33">
                  <c:v>0.20095393503390765</c:v>
                </c:pt>
                <c:pt idx="34">
                  <c:v>0.26674115678354265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DD-4AFC-AD9E-472A78ED5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6539592"/>
        <c:axId val="1"/>
      </c:scatterChart>
      <c:valAx>
        <c:axId val="456539592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6998892837511"/>
              <c:y val="0.877133105802047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1976401179941E-2"/>
              <c:y val="0.4061433447098976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53959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395342175148456"/>
          <c:y val="0.89761092150170652"/>
          <c:w val="0.65486818572457195"/>
          <c:h val="0.965870307167235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Residuals from Sinusoidal Fit</a:t>
            </a:r>
          </a:p>
        </c:rich>
      </c:tx>
      <c:layout>
        <c:manualLayout>
          <c:xMode val="edge"/>
          <c:yMode val="edge"/>
          <c:x val="0.30598999343832017"/>
          <c:y val="3.63036303630363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30224393494152"/>
          <c:y val="0.22772350622520313"/>
          <c:w val="0.83203230798379002"/>
          <c:h val="0.564358254558112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(7)'!$W$20</c:f>
              <c:strCache>
                <c:ptCount val="1"/>
                <c:pt idx="0">
                  <c:v>Data-sine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(7)'!$W$21:$W$110</c:f>
              <c:numCache>
                <c:formatCode>0.000</c:formatCode>
                <c:ptCount val="90"/>
                <c:pt idx="0">
                  <c:v>-0.45239169135186225</c:v>
                </c:pt>
                <c:pt idx="1">
                  <c:v>-0.51692009407475692</c:v>
                </c:pt>
                <c:pt idx="2">
                  <c:v>-0.51683202282250473</c:v>
                </c:pt>
                <c:pt idx="3">
                  <c:v>-0.54495194200227015</c:v>
                </c:pt>
                <c:pt idx="4">
                  <c:v>-0.543578237762956</c:v>
                </c:pt>
                <c:pt idx="5">
                  <c:v>-0.54711956477049528</c:v>
                </c:pt>
                <c:pt idx="6">
                  <c:v>-0.53256936357724893</c:v>
                </c:pt>
                <c:pt idx="7">
                  <c:v>-0.51930792680075288</c:v>
                </c:pt>
                <c:pt idx="8">
                  <c:v>-0.51811719494984498</c:v>
                </c:pt>
                <c:pt idx="9">
                  <c:v>-0.51763373091340126</c:v>
                </c:pt>
                <c:pt idx="10">
                  <c:v>-0.5170889142219971</c:v>
                </c:pt>
                <c:pt idx="11">
                  <c:v>-0.39733420265244579</c:v>
                </c:pt>
                <c:pt idx="12">
                  <c:v>-0.39721006280797166</c:v>
                </c:pt>
                <c:pt idx="13">
                  <c:v>-0.36804585968149361</c:v>
                </c:pt>
                <c:pt idx="14">
                  <c:v>-0.36066066316577239</c:v>
                </c:pt>
                <c:pt idx="15">
                  <c:v>-0.32211221033889659</c:v>
                </c:pt>
                <c:pt idx="16">
                  <c:v>-0.28643966030907242</c:v>
                </c:pt>
                <c:pt idx="17">
                  <c:v>-0.2819763622023993</c:v>
                </c:pt>
                <c:pt idx="18">
                  <c:v>-0.27339073476174508</c:v>
                </c:pt>
                <c:pt idx="19">
                  <c:v>-0.26957079752115853</c:v>
                </c:pt>
                <c:pt idx="20">
                  <c:v>-0.2526948388166268</c:v>
                </c:pt>
                <c:pt idx="21">
                  <c:v>-0.22162698751684667</c:v>
                </c:pt>
                <c:pt idx="22">
                  <c:v>-0.20097262640930658</c:v>
                </c:pt>
                <c:pt idx="23">
                  <c:v>-0.20026931080804733</c:v>
                </c:pt>
                <c:pt idx="24">
                  <c:v>-0.18302682509819501</c:v>
                </c:pt>
                <c:pt idx="25">
                  <c:v>-0.18507896919205707</c:v>
                </c:pt>
                <c:pt idx="26">
                  <c:v>-9.4167533907717718E-2</c:v>
                </c:pt>
                <c:pt idx="27">
                  <c:v>-7.6830347003495253E-2</c:v>
                </c:pt>
                <c:pt idx="28">
                  <c:v>-7.4168072351006267E-2</c:v>
                </c:pt>
                <c:pt idx="29">
                  <c:v>-7.3240162051890295E-2</c:v>
                </c:pt>
                <c:pt idx="30">
                  <c:v>-2.8544956136196918E-2</c:v>
                </c:pt>
                <c:pt idx="31">
                  <c:v>2.361055216138698E-3</c:v>
                </c:pt>
                <c:pt idx="32">
                  <c:v>2.0476143640662206E-2</c:v>
                </c:pt>
                <c:pt idx="33">
                  <c:v>1.8979202327575845E-2</c:v>
                </c:pt>
                <c:pt idx="34">
                  <c:v>2.0299110047272625E-2</c:v>
                </c:pt>
                <c:pt idx="35">
                  <c:v>7.0420744296065263E-2</c:v>
                </c:pt>
                <c:pt idx="36">
                  <c:v>7.1865926021089627E-2</c:v>
                </c:pt>
                <c:pt idx="37">
                  <c:v>7.3725235217946744E-2</c:v>
                </c:pt>
                <c:pt idx="38">
                  <c:v>9.7267482537066616E-2</c:v>
                </c:pt>
                <c:pt idx="39">
                  <c:v>9.8206027187433625E-2</c:v>
                </c:pt>
                <c:pt idx="40">
                  <c:v>0.12346790162280372</c:v>
                </c:pt>
                <c:pt idx="41">
                  <c:v>0.14467738521902077</c:v>
                </c:pt>
                <c:pt idx="42">
                  <c:v>0.14434147642586151</c:v>
                </c:pt>
                <c:pt idx="43">
                  <c:v>0.14514529165852019</c:v>
                </c:pt>
                <c:pt idx="44">
                  <c:v>0.14466944646995661</c:v>
                </c:pt>
                <c:pt idx="45">
                  <c:v>0.14676948771423262</c:v>
                </c:pt>
                <c:pt idx="46">
                  <c:v>0.17366399838392976</c:v>
                </c:pt>
                <c:pt idx="47">
                  <c:v>0.18841704213328545</c:v>
                </c:pt>
                <c:pt idx="48">
                  <c:v>0.19114268157798123</c:v>
                </c:pt>
                <c:pt idx="49">
                  <c:v>0.21326699116881354</c:v>
                </c:pt>
                <c:pt idx="50">
                  <c:v>0.21336699116628732</c:v>
                </c:pt>
                <c:pt idx="51">
                  <c:v>0.21557307255120323</c:v>
                </c:pt>
                <c:pt idx="52">
                  <c:v>0.21563799123659436</c:v>
                </c:pt>
                <c:pt idx="53">
                  <c:v>0.23743219946270808</c:v>
                </c:pt>
                <c:pt idx="54">
                  <c:v>0.24085727782381447</c:v>
                </c:pt>
                <c:pt idx="55">
                  <c:v>0.24269064408702337</c:v>
                </c:pt>
                <c:pt idx="56">
                  <c:v>0.26307472064542781</c:v>
                </c:pt>
                <c:pt idx="57">
                  <c:v>0.26176951691107164</c:v>
                </c:pt>
                <c:pt idx="58">
                  <c:v>0.27368345807442518</c:v>
                </c:pt>
                <c:pt idx="59">
                  <c:v>-0.51918106464472347</c:v>
                </c:pt>
                <c:pt idx="60">
                  <c:v>-0.4871978919320118</c:v>
                </c:pt>
                <c:pt idx="61">
                  <c:v>-0.50973235107494108</c:v>
                </c:pt>
                <c:pt idx="62">
                  <c:v>-0.53938011806288555</c:v>
                </c:pt>
                <c:pt idx="63">
                  <c:v>-0.54929205930310232</c:v>
                </c:pt>
                <c:pt idx="64">
                  <c:v>-0.52017858868434907</c:v>
                </c:pt>
                <c:pt idx="65">
                  <c:v>-0.53182633229675613</c:v>
                </c:pt>
                <c:pt idx="66">
                  <c:v>-0.51392009407414574</c:v>
                </c:pt>
                <c:pt idx="67">
                  <c:v>-0.51883202281927421</c:v>
                </c:pt>
                <c:pt idx="68">
                  <c:v>-0.50136594593910289</c:v>
                </c:pt>
                <c:pt idx="69">
                  <c:v>-0.51557324479843403</c:v>
                </c:pt>
                <c:pt idx="70">
                  <c:v>-0.52548516588700644</c:v>
                </c:pt>
                <c:pt idx="71">
                  <c:v>-0.53013284821767392</c:v>
                </c:pt>
                <c:pt idx="72">
                  <c:v>-0.51255723777439077</c:v>
                </c:pt>
                <c:pt idx="73">
                  <c:v>-0.51376887289819706</c:v>
                </c:pt>
                <c:pt idx="74">
                  <c:v>-0.49798013471086322</c:v>
                </c:pt>
                <c:pt idx="75">
                  <c:v>-0.53753955952887988</c:v>
                </c:pt>
                <c:pt idx="76">
                  <c:v>-0.52130592213972959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CE-4B07-8CD1-EB7829021EE9}"/>
            </c:ext>
          </c:extLst>
        </c:ser>
        <c:ser>
          <c:idx val="1"/>
          <c:order val="1"/>
          <c:tx>
            <c:strRef>
              <c:f>'A (7)'!$X$20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(7)'!$AB$2:$AB$40</c:f>
              <c:numCache>
                <c:formatCode>General</c:formatCode>
                <c:ptCount val="39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</c:numCache>
            </c:numRef>
          </c:xVal>
          <c:yVal>
            <c:numRef>
              <c:f>'A (7)'!$AE$2:$AE$40</c:f>
              <c:numCache>
                <c:formatCode>General</c:formatCode>
                <c:ptCount val="39"/>
                <c:pt idx="0">
                  <c:v>-0.41999778072654537</c:v>
                </c:pt>
                <c:pt idx="1">
                  <c:v>-0.44538859438735146</c:v>
                </c:pt>
                <c:pt idx="2">
                  <c:v>-0.46801643727814435</c:v>
                </c:pt>
                <c:pt idx="3">
                  <c:v>-0.48788130939892405</c:v>
                </c:pt>
                <c:pt idx="4">
                  <c:v>-0.5049832107496901</c:v>
                </c:pt>
                <c:pt idx="5">
                  <c:v>-0.51932214133044297</c:v>
                </c:pt>
                <c:pt idx="6">
                  <c:v>-0.5308981011411823</c:v>
                </c:pt>
                <c:pt idx="7">
                  <c:v>-0.53971109018190833</c:v>
                </c:pt>
                <c:pt idx="8">
                  <c:v>-0.54576110845262105</c:v>
                </c:pt>
                <c:pt idx="9">
                  <c:v>-0.54904815595332035</c:v>
                </c:pt>
                <c:pt idx="10">
                  <c:v>-0.54957223268400623</c:v>
                </c:pt>
                <c:pt idx="11">
                  <c:v>-0.54733333864467881</c:v>
                </c:pt>
                <c:pt idx="12">
                  <c:v>-0.54233147383533786</c:v>
                </c:pt>
                <c:pt idx="13">
                  <c:v>-0.53456663825598372</c:v>
                </c:pt>
                <c:pt idx="14">
                  <c:v>-0.52403883190661626</c:v>
                </c:pt>
                <c:pt idx="15">
                  <c:v>-0.51074805478723539</c:v>
                </c:pt>
                <c:pt idx="16">
                  <c:v>-0.494694306897841</c:v>
                </c:pt>
                <c:pt idx="17">
                  <c:v>-0.47587758823843335</c:v>
                </c:pt>
                <c:pt idx="18">
                  <c:v>-0.45429789880901228</c:v>
                </c:pt>
                <c:pt idx="19">
                  <c:v>-0.42995523860957791</c:v>
                </c:pt>
                <c:pt idx="20">
                  <c:v>-0.40284960764013011</c:v>
                </c:pt>
                <c:pt idx="21">
                  <c:v>-0.37298100590066896</c:v>
                </c:pt>
                <c:pt idx="22">
                  <c:v>-0.3403494333911945</c:v>
                </c:pt>
                <c:pt idx="23">
                  <c:v>-0.30495489011170662</c:v>
                </c:pt>
                <c:pt idx="24">
                  <c:v>-0.26679737606220533</c:v>
                </c:pt>
                <c:pt idx="25">
                  <c:v>-0.2258768912426907</c:v>
                </c:pt>
                <c:pt idx="26">
                  <c:v>-0.18219343565316271</c:v>
                </c:pt>
                <c:pt idx="27">
                  <c:v>-0.13574700929362135</c:v>
                </c:pt>
                <c:pt idx="28">
                  <c:v>-8.6537612164066621E-2</c:v>
                </c:pt>
                <c:pt idx="29">
                  <c:v>-3.4565244264498494E-2</c:v>
                </c:pt>
                <c:pt idx="30">
                  <c:v>2.0170094405082988E-2</c:v>
                </c:pt>
                <c:pt idx="31">
                  <c:v>7.7668403844677839E-2</c:v>
                </c:pt>
                <c:pt idx="32">
                  <c:v>0.13792968405428607</c:v>
                </c:pt>
                <c:pt idx="33">
                  <c:v>0.20095393503390765</c:v>
                </c:pt>
                <c:pt idx="34">
                  <c:v>0.26674115678354265</c:v>
                </c:pt>
                <c:pt idx="35">
                  <c:v>0.33529134930319093</c:v>
                </c:pt>
                <c:pt idx="36">
                  <c:v>0.40660451259285268</c:v>
                </c:pt>
                <c:pt idx="37">
                  <c:v>0.48068064665252774</c:v>
                </c:pt>
                <c:pt idx="38">
                  <c:v>0.55751975148221622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CE-4B07-8CD1-EB7829021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6537624"/>
        <c:axId val="1"/>
      </c:scatterChart>
      <c:valAx>
        <c:axId val="456537624"/>
        <c:scaling>
          <c:orientation val="minMax"/>
          <c:max val="1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22985017497813"/>
              <c:y val="0.88119089074261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72916666666664E-2"/>
              <c:y val="0.4092423100577774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53762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44276301399825"/>
          <c:y val="0.90429320097364063"/>
          <c:w val="0.64062582020997372"/>
          <c:h val="0.970300148125048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897168405365129"/>
          <c:y val="3.0555555555555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12816691505217"/>
          <c:y val="0.2138894691012074"/>
          <c:w val="0.81520119225037257"/>
          <c:h val="0.6138905541735952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10'!$F$21:$F$500</c:f>
              <c:numCache>
                <c:formatCode>General</c:formatCode>
                <c:ptCount val="4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  <c:pt idx="194">
                  <c:v>16376</c:v>
                </c:pt>
                <c:pt idx="195">
                  <c:v>16376</c:v>
                </c:pt>
                <c:pt idx="196">
                  <c:v>16376</c:v>
                </c:pt>
                <c:pt idx="197">
                  <c:v>16414</c:v>
                </c:pt>
                <c:pt idx="198">
                  <c:v>16414</c:v>
                </c:pt>
                <c:pt idx="199">
                  <c:v>16464</c:v>
                </c:pt>
                <c:pt idx="200">
                  <c:v>16464</c:v>
                </c:pt>
                <c:pt idx="201">
                  <c:v>16464</c:v>
                </c:pt>
                <c:pt idx="202">
                  <c:v>17195.5</c:v>
                </c:pt>
                <c:pt idx="203">
                  <c:v>17195.5</c:v>
                </c:pt>
                <c:pt idx="204">
                  <c:v>17392</c:v>
                </c:pt>
                <c:pt idx="205">
                  <c:v>18318.5</c:v>
                </c:pt>
                <c:pt idx="206">
                  <c:v>18328</c:v>
                </c:pt>
              </c:numCache>
            </c:numRef>
          </c:xVal>
          <c:yVal>
            <c:numRef>
              <c:f>'Active 10'!$H$21:$H$500</c:f>
              <c:numCache>
                <c:formatCode>General</c:formatCode>
                <c:ptCount val="480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90-4948-8928-306D65FAB4B9}"/>
            </c:ext>
          </c:extLst>
        </c:ser>
        <c:ser>
          <c:idx val="1"/>
          <c:order val="1"/>
          <c:tx>
            <c:strRef>
              <c:f>'Active 10'!$I$20:$I$20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90-4948-8928-306D65FAB4B9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90-4948-8928-306D65FAB4B9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10'!$F$21:$F$500</c:f>
              <c:numCache>
                <c:formatCode>General</c:formatCode>
                <c:ptCount val="4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  <c:pt idx="194">
                  <c:v>16376</c:v>
                </c:pt>
                <c:pt idx="195">
                  <c:v>16376</c:v>
                </c:pt>
                <c:pt idx="196">
                  <c:v>16376</c:v>
                </c:pt>
                <c:pt idx="197">
                  <c:v>16414</c:v>
                </c:pt>
                <c:pt idx="198">
                  <c:v>16414</c:v>
                </c:pt>
                <c:pt idx="199">
                  <c:v>16464</c:v>
                </c:pt>
                <c:pt idx="200">
                  <c:v>16464</c:v>
                </c:pt>
                <c:pt idx="201">
                  <c:v>16464</c:v>
                </c:pt>
                <c:pt idx="202">
                  <c:v>17195.5</c:v>
                </c:pt>
                <c:pt idx="203">
                  <c:v>17195.5</c:v>
                </c:pt>
                <c:pt idx="204">
                  <c:v>17392</c:v>
                </c:pt>
                <c:pt idx="205">
                  <c:v>18318.5</c:v>
                </c:pt>
                <c:pt idx="206">
                  <c:v>18328</c:v>
                </c:pt>
              </c:numCache>
            </c:numRef>
          </c:xVal>
          <c:yVal>
            <c:numRef>
              <c:f>'Active 10'!$K$21:$K$500</c:f>
              <c:numCache>
                <c:formatCode>General</c:formatCode>
                <c:ptCount val="480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  <c:pt idx="194">
                  <c:v>0.11068559977866244</c:v>
                </c:pt>
                <c:pt idx="195">
                  <c:v>0.11228559985465836</c:v>
                </c:pt>
                <c:pt idx="196">
                  <c:v>0.11238560015044641</c:v>
                </c:pt>
                <c:pt idx="197">
                  <c:v>0.11293839997961186</c:v>
                </c:pt>
                <c:pt idx="198">
                  <c:v>0.11313840010552667</c:v>
                </c:pt>
                <c:pt idx="199">
                  <c:v>0.11311840006965213</c:v>
                </c:pt>
                <c:pt idx="200">
                  <c:v>0.1141184002335649</c:v>
                </c:pt>
                <c:pt idx="201">
                  <c:v>0.1141184002335649</c:v>
                </c:pt>
                <c:pt idx="202">
                  <c:v>0.11408479993406218</c:v>
                </c:pt>
                <c:pt idx="203">
                  <c:v>0.1144848001858918</c:v>
                </c:pt>
                <c:pt idx="204">
                  <c:v>0.11535519999597454</c:v>
                </c:pt>
                <c:pt idx="205">
                  <c:v>0.12601360000553541</c:v>
                </c:pt>
                <c:pt idx="206">
                  <c:v>0.12927679999847896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90-4948-8928-306D65FAB4B9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690-4948-8928-306D65FAB4B9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</c:numCache>
            </c:numRef>
          </c:xVal>
          <c:yVal>
            <c:numRef>
              <c:f>'Active 10'!$AX$2:$AX$100</c:f>
              <c:numCache>
                <c:formatCode>General</c:formatCode>
                <c:ptCount val="99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90-4948-8928-306D65FAB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66960"/>
        <c:axId val="1"/>
      </c:scatterChart>
      <c:valAx>
        <c:axId val="72336696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15797317436662"/>
              <c:y val="0.90278011081948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670640834575259E-2"/>
              <c:y val="0.43611227763196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33669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72131147540983"/>
          <c:y val="0.91944706911636043"/>
          <c:w val="0.48882265275707892"/>
          <c:h val="5.55558471857684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Residuals from Quadratic Fit</a:t>
            </a:r>
          </a:p>
        </c:rich>
      </c:tx>
      <c:layout>
        <c:manualLayout>
          <c:xMode val="edge"/>
          <c:yMode val="edge"/>
          <c:x val="0.30859416010498686"/>
          <c:y val="3.7414965986394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30224393494152"/>
          <c:y val="0.23129328528009832"/>
          <c:w val="0.82942813800574999"/>
          <c:h val="0.554423610303765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(7)'!$W$20</c:f>
              <c:strCache>
                <c:ptCount val="1"/>
                <c:pt idx="0">
                  <c:v>Data-sine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(7)'!$Z$21:$Z$110</c:f>
              <c:numCache>
                <c:formatCode>0.000</c:formatCode>
                <c:ptCount val="90"/>
                <c:pt idx="0">
                  <c:v>0.41688305389416014</c:v>
                </c:pt>
                <c:pt idx="1">
                  <c:v>0.50867763990455139</c:v>
                </c:pt>
                <c:pt idx="2">
                  <c:v>0.50877383736044124</c:v>
                </c:pt>
                <c:pt idx="3">
                  <c:v>0.56090791141672602</c:v>
                </c:pt>
                <c:pt idx="4">
                  <c:v>0.56507010355384035</c:v>
                </c:pt>
                <c:pt idx="5">
                  <c:v>0.56153628130187117</c:v>
                </c:pt>
                <c:pt idx="6">
                  <c:v>0.57654903713756633</c:v>
                </c:pt>
                <c:pt idx="7">
                  <c:v>0.52249737156877374</c:v>
                </c:pt>
                <c:pt idx="8">
                  <c:v>0.52344505942603292</c:v>
                </c:pt>
                <c:pt idx="9">
                  <c:v>0.52389166239767748</c:v>
                </c:pt>
                <c:pt idx="10">
                  <c:v>0.52408951926477187</c:v>
                </c:pt>
                <c:pt idx="11">
                  <c:v>0.40634794061178908</c:v>
                </c:pt>
                <c:pt idx="12">
                  <c:v>0.40590331272337976</c:v>
                </c:pt>
                <c:pt idx="13">
                  <c:v>0.35784653653007042</c:v>
                </c:pt>
                <c:pt idx="14">
                  <c:v>0.3618307900553801</c:v>
                </c:pt>
                <c:pt idx="15">
                  <c:v>0.3132612566763518</c:v>
                </c:pt>
                <c:pt idx="16">
                  <c:v>0.28066417077559569</c:v>
                </c:pt>
                <c:pt idx="17">
                  <c:v>0.28081632933922629</c:v>
                </c:pt>
                <c:pt idx="18">
                  <c:v>0.26109516438353553</c:v>
                </c:pt>
                <c:pt idx="19">
                  <c:v>0.26257074079874854</c:v>
                </c:pt>
                <c:pt idx="20">
                  <c:v>0.24589506248710385</c:v>
                </c:pt>
                <c:pt idx="21">
                  <c:v>0.2095056617868748</c:v>
                </c:pt>
                <c:pt idx="22">
                  <c:v>0.18839685957568975</c:v>
                </c:pt>
                <c:pt idx="23">
                  <c:v>0.18907864278515268</c:v>
                </c:pt>
                <c:pt idx="24">
                  <c:v>0.17383295794853759</c:v>
                </c:pt>
                <c:pt idx="25">
                  <c:v>0.16636431218517722</c:v>
                </c:pt>
                <c:pt idx="26">
                  <c:v>9.5475672563541475E-2</c:v>
                </c:pt>
                <c:pt idx="27">
                  <c:v>8.1742293333689139E-2</c:v>
                </c:pt>
                <c:pt idx="28">
                  <c:v>7.6001857491294442E-2</c:v>
                </c:pt>
                <c:pt idx="29">
                  <c:v>7.6140719642070323E-2</c:v>
                </c:pt>
                <c:pt idx="30">
                  <c:v>4.0447521636458664E-2</c:v>
                </c:pt>
                <c:pt idx="31">
                  <c:v>2.7660143524830347E-2</c:v>
                </c:pt>
                <c:pt idx="32">
                  <c:v>1.6184703564486175E-3</c:v>
                </c:pt>
                <c:pt idx="33">
                  <c:v>-1.163950533191252E-3</c:v>
                </c:pt>
                <c:pt idx="34">
                  <c:v>2.9905593939123787E-5</c:v>
                </c:pt>
                <c:pt idx="35">
                  <c:v>-3.7925852027896986E-2</c:v>
                </c:pt>
                <c:pt idx="36">
                  <c:v>-3.8079374996583759E-2</c:v>
                </c:pt>
                <c:pt idx="37">
                  <c:v>-3.6606939958325507E-2</c:v>
                </c:pt>
                <c:pt idx="38">
                  <c:v>-5.8777393023336302E-2</c:v>
                </c:pt>
                <c:pt idx="39">
                  <c:v>-6.2089061914606655E-2</c:v>
                </c:pt>
                <c:pt idx="40">
                  <c:v>-7.8964170658199204E-2</c:v>
                </c:pt>
                <c:pt idx="41">
                  <c:v>-9.9063250488400034E-2</c:v>
                </c:pt>
                <c:pt idx="42">
                  <c:v>-0.10054033306504584</c:v>
                </c:pt>
                <c:pt idx="43">
                  <c:v>-9.9763059717148467E-2</c:v>
                </c:pt>
                <c:pt idx="44">
                  <c:v>-0.10249545611647642</c:v>
                </c:pt>
                <c:pt idx="45">
                  <c:v>-0.10318425656440097</c:v>
                </c:pt>
                <c:pt idx="46">
                  <c:v>-0.11363985494183992</c:v>
                </c:pt>
                <c:pt idx="47">
                  <c:v>-0.14122791596199027</c:v>
                </c:pt>
                <c:pt idx="48">
                  <c:v>-0.14162883909273727</c:v>
                </c:pt>
                <c:pt idx="49">
                  <c:v>-0.16871240657306369</c:v>
                </c:pt>
                <c:pt idx="50">
                  <c:v>-0.1686124065755899</c:v>
                </c:pt>
                <c:pt idx="51">
                  <c:v>-0.16912404785456414</c:v>
                </c:pt>
                <c:pt idx="52">
                  <c:v>-0.17338261316998349</c:v>
                </c:pt>
                <c:pt idx="53">
                  <c:v>-0.18810812199548166</c:v>
                </c:pt>
                <c:pt idx="54">
                  <c:v>-0.19360339420864792</c:v>
                </c:pt>
                <c:pt idx="55">
                  <c:v>-0.19442638910305421</c:v>
                </c:pt>
                <c:pt idx="56">
                  <c:v>-0.21122215780413839</c:v>
                </c:pt>
                <c:pt idx="57">
                  <c:v>-0.21993567507549067</c:v>
                </c:pt>
                <c:pt idx="58">
                  <c:v>-0.21146665482167509</c:v>
                </c:pt>
                <c:pt idx="59">
                  <c:v>0.50678197795242363</c:v>
                </c:pt>
                <c:pt idx="60">
                  <c:v>0.53763430809352075</c:v>
                </c:pt>
                <c:pt idx="61">
                  <c:v>0.51532822606502082</c:v>
                </c:pt>
                <c:pt idx="62">
                  <c:v>0.48571306043537188</c:v>
                </c:pt>
                <c:pt idx="63">
                  <c:v>0.47580926859937389</c:v>
                </c:pt>
                <c:pt idx="64">
                  <c:v>0.50511821267134305</c:v>
                </c:pt>
                <c:pt idx="65">
                  <c:v>0.49350302701382309</c:v>
                </c:pt>
                <c:pt idx="66">
                  <c:v>0.51167763990516257</c:v>
                </c:pt>
                <c:pt idx="67">
                  <c:v>0.50677383736367176</c:v>
                </c:pt>
                <c:pt idx="68">
                  <c:v>0.52446729598851627</c:v>
                </c:pt>
                <c:pt idx="69">
                  <c:v>0.51033302179718554</c:v>
                </c:pt>
                <c:pt idx="70">
                  <c:v>0.50042921268898255</c:v>
                </c:pt>
                <c:pt idx="71">
                  <c:v>0.49581397453644382</c:v>
                </c:pt>
                <c:pt idx="72">
                  <c:v>0.51408568591448811</c:v>
                </c:pt>
                <c:pt idx="73">
                  <c:v>0.51322106265412049</c:v>
                </c:pt>
                <c:pt idx="74">
                  <c:v>0.52935612010504485</c:v>
                </c:pt>
                <c:pt idx="75">
                  <c:v>0.48983692001238932</c:v>
                </c:pt>
                <c:pt idx="76">
                  <c:v>0.50618313680071869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0F-4526-B109-3AE439FE521D}"/>
            </c:ext>
          </c:extLst>
        </c:ser>
        <c:ser>
          <c:idx val="1"/>
          <c:order val="1"/>
          <c:tx>
            <c:strRef>
              <c:f>'A (7)'!$X$20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</c:numCache>
            </c:numRef>
          </c:xVal>
          <c:yVal>
            <c:numRef>
              <c:f>'A (7)'!$AD$2:$AD$36</c:f>
              <c:numCache>
                <c:formatCode>General</c:formatCode>
                <c:ptCount val="35"/>
                <c:pt idx="0">
                  <c:v>0.38495456710621684</c:v>
                </c:pt>
                <c:pt idx="1">
                  <c:v>0.41629081349877584</c:v>
                </c:pt>
                <c:pt idx="2">
                  <c:v>0.44499232912090847</c:v>
                </c:pt>
                <c:pt idx="3">
                  <c:v>0.47087746027304844</c:v>
                </c:pt>
                <c:pt idx="4">
                  <c:v>0.49378237833027383</c:v>
                </c:pt>
                <c:pt idx="5">
                  <c:v>0.51356211662399021</c:v>
                </c:pt>
                <c:pt idx="6">
                  <c:v>0.5300914879451033</c:v>
                </c:pt>
                <c:pt idx="7">
                  <c:v>0.54326587686174843</c:v>
                </c:pt>
                <c:pt idx="8">
                  <c:v>0.55300190183694542</c:v>
                </c:pt>
                <c:pt idx="9">
                  <c:v>0.55923794295559626</c:v>
                </c:pt>
                <c:pt idx="10">
                  <c:v>0.56193453192080822</c:v>
                </c:pt>
                <c:pt idx="11">
                  <c:v>0.56107460185122937</c:v>
                </c:pt>
                <c:pt idx="12">
                  <c:v>0.5566635952984158</c:v>
                </c:pt>
                <c:pt idx="13">
                  <c:v>0.5487294298005797</c:v>
                </c:pt>
                <c:pt idx="14">
                  <c:v>0.53732232119073231</c:v>
                </c:pt>
                <c:pt idx="15">
                  <c:v>0.52251446577751515</c:v>
                </c:pt>
                <c:pt idx="16">
                  <c:v>0.50439958341021651</c:v>
                </c:pt>
                <c:pt idx="17">
                  <c:v>0.48309232431994453</c:v>
                </c:pt>
                <c:pt idx="18">
                  <c:v>0.45872754349109507</c:v>
                </c:pt>
                <c:pt idx="19">
                  <c:v>0.43145944715566509</c:v>
                </c:pt>
                <c:pt idx="20">
                  <c:v>0.40146061681229939</c:v>
                </c:pt>
                <c:pt idx="21">
                  <c:v>0.3689209169471212</c:v>
                </c:pt>
                <c:pt idx="22">
                  <c:v>0.33404629336944186</c:v>
                </c:pt>
                <c:pt idx="23">
                  <c:v>0.29705746976776926</c:v>
                </c:pt>
                <c:pt idx="24">
                  <c:v>0.2581885507356832</c:v>
                </c:pt>
                <c:pt idx="25">
                  <c:v>0.21768554010912311</c:v>
                </c:pt>
                <c:pt idx="26">
                  <c:v>0.17580478399262062</c:v>
                </c:pt>
                <c:pt idx="27">
                  <c:v>0.13281134832866326</c:v>
                </c:pt>
                <c:pt idx="28">
                  <c:v>8.8977341278653768E-2</c:v>
                </c:pt>
                <c:pt idx="29">
                  <c:v>4.4580191033224234E-2</c:v>
                </c:pt>
                <c:pt idx="30">
                  <c:v>-9.911004825051516E-5</c:v>
                </c:pt>
                <c:pt idx="31">
                  <c:v>-4.4777783855989406E-2</c:v>
                </c:pt>
                <c:pt idx="32">
                  <c:v>-8.9173056250266114E-2</c:v>
                </c:pt>
                <c:pt idx="33">
                  <c:v>-0.13300394675674448</c:v>
                </c:pt>
                <c:pt idx="34">
                  <c:v>-0.17599304690959239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0F-4526-B109-3AE439FE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634136"/>
        <c:axId val="1"/>
      </c:scatterChart>
      <c:valAx>
        <c:axId val="445634136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92776684164476"/>
              <c:y val="0.877553877193922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72916666666664E-2"/>
              <c:y val="0.40476333315478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56341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312554680664913"/>
          <c:y val="0.90136340100344603"/>
          <c:w val="0.63932373687664035"/>
          <c:h val="0.9693909689860196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13b.  Y Sex-Yang &amp; Liu 2003-[52353.1596, 0.4198144]</a:t>
            </a:r>
          </a:p>
        </c:rich>
      </c:tx>
      <c:layout>
        <c:manualLayout>
          <c:xMode val="edge"/>
          <c:yMode val="edge"/>
          <c:x val="0.28390840800072403"/>
          <c:y val="1.1600928074245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873622568272459E-2"/>
          <c:y val="0.12064965197215777"/>
          <c:w val="0.91839183547934122"/>
          <c:h val="0.798143851508120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(7)'!$H$21:$H$110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0E-4B35-B78B-460CFC423779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(7)'!$I$21:$I$110</c:f>
              <c:numCache>
                <c:formatCode>General</c:formatCode>
                <c:ptCount val="90"/>
                <c:pt idx="0">
                  <c:v>-3.1875199998466996E-2</c:v>
                </c:pt>
                <c:pt idx="1">
                  <c:v>-7.6048000009905081E-3</c:v>
                </c:pt>
                <c:pt idx="2">
                  <c:v>-7.512000000133412E-3</c:v>
                </c:pt>
                <c:pt idx="6">
                  <c:v>2.7260800001386087E-2</c:v>
                </c:pt>
                <c:pt idx="14">
                  <c:v>-1.8032000007224269E-3</c:v>
                </c:pt>
                <c:pt idx="15">
                  <c:v>-8.0607999989297241E-3</c:v>
                </c:pt>
                <c:pt idx="16">
                  <c:v>-7.0623999999952503E-3</c:v>
                </c:pt>
                <c:pt idx="18">
                  <c:v>-1.0436799995659385E-2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0E-4B35-B78B-460CFC423779}"/>
            </c:ext>
          </c:extLst>
        </c:ser>
        <c:ser>
          <c:idx val="2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(7)'!$J$21:$J$110</c:f>
              <c:numCache>
                <c:formatCode>General</c:formatCode>
                <c:ptCount val="90"/>
                <c:pt idx="3">
                  <c:v>1.2631999998120591E-2</c:v>
                </c:pt>
                <c:pt idx="4">
                  <c:v>1.5915200005110819E-2</c:v>
                </c:pt>
                <c:pt idx="5">
                  <c:v>1.2379200001305435E-2</c:v>
                </c:pt>
                <c:pt idx="7">
                  <c:v>7.721599999058526E-3</c:v>
                </c:pt>
                <c:pt idx="8">
                  <c:v>8.7839999978314154E-3</c:v>
                </c:pt>
                <c:pt idx="9">
                  <c:v>9.2480000021168962E-3</c:v>
                </c:pt>
                <c:pt idx="10">
                  <c:v>9.609599997929763E-3</c:v>
                </c:pt>
                <c:pt idx="11">
                  <c:v>3.7976000021444634E-3</c:v>
                </c:pt>
                <c:pt idx="12">
                  <c:v>3.6240000044927001E-3</c:v>
                </c:pt>
                <c:pt idx="13">
                  <c:v>-7.427199998346623E-3</c:v>
                </c:pt>
                <c:pt idx="17">
                  <c:v>-4.7752000027685426E-3</c:v>
                </c:pt>
                <c:pt idx="19">
                  <c:v>-7.7936000016052276E-3</c:v>
                </c:pt>
                <c:pt idx="20">
                  <c:v>-7.7040000032866374E-3</c:v>
                </c:pt>
                <c:pt idx="21">
                  <c:v>-1.0069600000861101E-2</c:v>
                </c:pt>
                <c:pt idx="22">
                  <c:v>-9.8960000032093376E-3</c:v>
                </c:pt>
                <c:pt idx="23">
                  <c:v>-9.2032000029576011E-3</c:v>
                </c:pt>
                <c:pt idx="24">
                  <c:v>-7.7744000009261072E-3</c:v>
                </c:pt>
                <c:pt idx="25">
                  <c:v>-1.2452799994207453E-2</c:v>
                </c:pt>
                <c:pt idx="26">
                  <c:v>1.4056000072741881E-3</c:v>
                </c:pt>
                <c:pt idx="27">
                  <c:v>4.2663999993237667E-3</c:v>
                </c:pt>
                <c:pt idx="28">
                  <c:v>3.0320000005303882E-3</c:v>
                </c:pt>
                <c:pt idx="29">
                  <c:v>3.5943999973824248E-3</c:v>
                </c:pt>
                <c:pt idx="30">
                  <c:v>1.1419200003729202E-2</c:v>
                </c:pt>
                <c:pt idx="31">
                  <c:v>2.2596800001338124E-2</c:v>
                </c:pt>
                <c:pt idx="33">
                  <c:v>1.8936000000394415E-2</c:v>
                </c:pt>
                <c:pt idx="34">
                  <c:v>2.0199999999022111E-2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0E-4B35-B78B-460CFC423779}"/>
            </c:ext>
          </c:extLst>
        </c:ser>
        <c:ser>
          <c:idx val="3"/>
          <c:order val="3"/>
          <c:tx>
            <c:strRef>
              <c:f>'A (7)'!$K$20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(7)'!$K$21:$K$110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A0E-4B35-B78B-460CFC423779}"/>
            </c:ext>
          </c:extLst>
        </c:ser>
        <c:ser>
          <c:idx val="4"/>
          <c:order val="4"/>
          <c:tx>
            <c:strRef>
              <c:f>'A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(7)'!$L$21:$L$110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0E-4B35-B78B-460CFC423779}"/>
            </c:ext>
          </c:extLst>
        </c:ser>
        <c:ser>
          <c:idx val="5"/>
          <c:order val="5"/>
          <c:tx>
            <c:strRef>
              <c:f>'A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(7)'!$M$21:$M$110</c:f>
              <c:numCache>
                <c:formatCode>General</c:formatCode>
                <c:ptCount val="9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A0E-4B35-B78B-460CFC423779}"/>
            </c:ext>
          </c:extLst>
        </c:ser>
        <c:ser>
          <c:idx val="6"/>
          <c:order val="6"/>
          <c:tx>
            <c:strRef>
              <c:f>'A (7)'!$N$20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(7)'!$F$21:$F$110</c:f>
              <c:numCache>
                <c:formatCode>General</c:formatCode>
                <c:ptCount val="90"/>
                <c:pt idx="0">
                  <c:v>-57717</c:v>
                </c:pt>
                <c:pt idx="1">
                  <c:v>-50458</c:v>
                </c:pt>
                <c:pt idx="2">
                  <c:v>-50457.5</c:v>
                </c:pt>
                <c:pt idx="3">
                  <c:v>-42655</c:v>
                </c:pt>
                <c:pt idx="4">
                  <c:v>-41883</c:v>
                </c:pt>
                <c:pt idx="5">
                  <c:v>-41880.5</c:v>
                </c:pt>
                <c:pt idx="6">
                  <c:v>-41719.5</c:v>
                </c:pt>
                <c:pt idx="7">
                  <c:v>-30564</c:v>
                </c:pt>
                <c:pt idx="8">
                  <c:v>-30547.5</c:v>
                </c:pt>
                <c:pt idx="9">
                  <c:v>-30545</c:v>
                </c:pt>
                <c:pt idx="10">
                  <c:v>-30521.5</c:v>
                </c:pt>
                <c:pt idx="11">
                  <c:v>-19979</c:v>
                </c:pt>
                <c:pt idx="12">
                  <c:v>-19960</c:v>
                </c:pt>
                <c:pt idx="13">
                  <c:v>-17512</c:v>
                </c:pt>
                <c:pt idx="14">
                  <c:v>-17409.5</c:v>
                </c:pt>
                <c:pt idx="15">
                  <c:v>-14905.5</c:v>
                </c:pt>
                <c:pt idx="16">
                  <c:v>-13079</c:v>
                </c:pt>
                <c:pt idx="17">
                  <c:v>-12967</c:v>
                </c:pt>
                <c:pt idx="18">
                  <c:v>-12240.5</c:v>
                </c:pt>
                <c:pt idx="19">
                  <c:v>-12181</c:v>
                </c:pt>
                <c:pt idx="20">
                  <c:v>-11340</c:v>
                </c:pt>
                <c:pt idx="21">
                  <c:v>-9703.5</c:v>
                </c:pt>
                <c:pt idx="22">
                  <c:v>-8722.5</c:v>
                </c:pt>
                <c:pt idx="23">
                  <c:v>-8722</c:v>
                </c:pt>
                <c:pt idx="24">
                  <c:v>-7974</c:v>
                </c:pt>
                <c:pt idx="25">
                  <c:v>-7850.5</c:v>
                </c:pt>
                <c:pt idx="26">
                  <c:v>-4299</c:v>
                </c:pt>
                <c:pt idx="27">
                  <c:v>-3643.5</c:v>
                </c:pt>
                <c:pt idx="28">
                  <c:v>-3467.5</c:v>
                </c:pt>
                <c:pt idx="29">
                  <c:v>-3451</c:v>
                </c:pt>
                <c:pt idx="30">
                  <c:v>-1793</c:v>
                </c:pt>
                <c:pt idx="31">
                  <c:v>-909.5</c:v>
                </c:pt>
                <c:pt idx="32">
                  <c:v>-28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1758</c:v>
                </c:pt>
                <c:pt idx="37">
                  <c:v>1765.5</c:v>
                </c:pt>
                <c:pt idx="38">
                  <c:v>2647</c:v>
                </c:pt>
                <c:pt idx="39">
                  <c:v>2728.5</c:v>
                </c:pt>
                <c:pt idx="40">
                  <c:v>3532.5</c:v>
                </c:pt>
                <c:pt idx="41">
                  <c:v>4314</c:v>
                </c:pt>
                <c:pt idx="42">
                  <c:v>4335.5</c:v>
                </c:pt>
                <c:pt idx="43">
                  <c:v>4336</c:v>
                </c:pt>
                <c:pt idx="44">
                  <c:v>4378.5</c:v>
                </c:pt>
                <c:pt idx="45">
                  <c:v>4431</c:v>
                </c:pt>
                <c:pt idx="46">
                  <c:v>5131.5</c:v>
                </c:pt>
                <c:pt idx="47">
                  <c:v>5920</c:v>
                </c:pt>
                <c:pt idx="48">
                  <c:v>5978</c:v>
                </c:pt>
                <c:pt idx="49">
                  <c:v>6887</c:v>
                </c:pt>
                <c:pt idx="50">
                  <c:v>6887</c:v>
                </c:pt>
                <c:pt idx="51">
                  <c:v>6937</c:v>
                </c:pt>
                <c:pt idx="52">
                  <c:v>7016.5</c:v>
                </c:pt>
                <c:pt idx="53">
                  <c:v>7686</c:v>
                </c:pt>
                <c:pt idx="54">
                  <c:v>7849</c:v>
                </c:pt>
                <c:pt idx="55">
                  <c:v>7897.5</c:v>
                </c:pt>
                <c:pt idx="56">
                  <c:v>8574.5</c:v>
                </c:pt>
                <c:pt idx="57">
                  <c:v>8709</c:v>
                </c:pt>
                <c:pt idx="58">
                  <c:v>8771.5</c:v>
                </c:pt>
                <c:pt idx="59">
                  <c:v>-50435.5</c:v>
                </c:pt>
                <c:pt idx="60">
                  <c:v>-50505</c:v>
                </c:pt>
                <c:pt idx="61">
                  <c:v>-50491</c:v>
                </c:pt>
                <c:pt idx="62">
                  <c:v>-50489</c:v>
                </c:pt>
                <c:pt idx="63">
                  <c:v>-50488.5</c:v>
                </c:pt>
                <c:pt idx="64">
                  <c:v>-50476.5</c:v>
                </c:pt>
                <c:pt idx="65">
                  <c:v>-50474.5</c:v>
                </c:pt>
                <c:pt idx="66">
                  <c:v>-50458</c:v>
                </c:pt>
                <c:pt idx="67">
                  <c:v>-50457.5</c:v>
                </c:pt>
                <c:pt idx="68">
                  <c:v>-50443.5</c:v>
                </c:pt>
                <c:pt idx="69">
                  <c:v>-50439</c:v>
                </c:pt>
                <c:pt idx="70">
                  <c:v>-50438.5</c:v>
                </c:pt>
                <c:pt idx="71">
                  <c:v>-50436.5</c:v>
                </c:pt>
                <c:pt idx="72">
                  <c:v>-50393.5</c:v>
                </c:pt>
                <c:pt idx="73">
                  <c:v>-50372</c:v>
                </c:pt>
                <c:pt idx="74">
                  <c:v>-50350.5</c:v>
                </c:pt>
                <c:pt idx="75">
                  <c:v>-50348</c:v>
                </c:pt>
                <c:pt idx="76">
                  <c:v>-50341</c:v>
                </c:pt>
              </c:numCache>
            </c:numRef>
          </c:xVal>
          <c:yVal>
            <c:numRef>
              <c:f>'A (7)'!$N$21:$N$110</c:f>
              <c:numCache>
                <c:formatCode>General</c:formatCode>
                <c:ptCount val="90"/>
                <c:pt idx="32">
                  <c:v>2.1003199995902833E-2</c:v>
                </c:pt>
                <c:pt idx="35">
                  <c:v>3.173120000428753E-2</c:v>
                </c:pt>
                <c:pt idx="36">
                  <c:v>3.2484800001839176E-2</c:v>
                </c:pt>
                <c:pt idx="37">
                  <c:v>3.4176799999841023E-2</c:v>
                </c:pt>
                <c:pt idx="38">
                  <c:v>3.8083200000983197E-2</c:v>
                </c:pt>
                <c:pt idx="39">
                  <c:v>3.7209599999187049E-2</c:v>
                </c:pt>
                <c:pt idx="40">
                  <c:v>4.4632000004639849E-2</c:v>
                </c:pt>
                <c:pt idx="41">
                  <c:v>4.857839999749558E-2</c:v>
                </c:pt>
                <c:pt idx="42">
                  <c:v>4.7768800002813805E-2</c:v>
                </c:pt>
                <c:pt idx="43">
                  <c:v>4.8561600000539329E-2</c:v>
                </c:pt>
                <c:pt idx="44">
                  <c:v>4.7149600002740044E-2</c:v>
                </c:pt>
                <c:pt idx="45">
                  <c:v>4.8093600002175663E-2</c:v>
                </c:pt>
                <c:pt idx="46">
                  <c:v>5.9606400005577598E-2</c:v>
                </c:pt>
                <c:pt idx="47">
                  <c:v>5.7151999993948266E-2</c:v>
                </c:pt>
                <c:pt idx="48">
                  <c:v>5.8616800000891089E-2</c:v>
                </c:pt>
                <c:pt idx="49">
                  <c:v>6.1077200007275678E-2</c:v>
                </c:pt>
                <c:pt idx="50">
                  <c:v>6.1177200004749466E-2</c:v>
                </c:pt>
                <c:pt idx="51">
                  <c:v>6.2307200001669116E-2</c:v>
                </c:pt>
                <c:pt idx="52">
                  <c:v>6.0662399999273475E-2</c:v>
                </c:pt>
                <c:pt idx="53">
                  <c:v>6.8121600001177285E-2</c:v>
                </c:pt>
                <c:pt idx="54">
                  <c:v>6.8074399998295121E-2</c:v>
                </c:pt>
                <c:pt idx="55">
                  <c:v>6.8875999997544568E-2</c:v>
                </c:pt>
                <c:pt idx="56">
                  <c:v>7.4927200003003236E-2</c:v>
                </c:pt>
                <c:pt idx="57">
                  <c:v>7.0790400000987574E-2</c:v>
                </c:pt>
                <c:pt idx="5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A0E-4B35-B78B-460CFC423779}"/>
            </c:ext>
          </c:extLst>
        </c:ser>
        <c:ser>
          <c:idx val="7"/>
          <c:order val="7"/>
          <c:tx>
            <c:strRef>
              <c:f>'A (7)'!$P$20</c:f>
              <c:strCache>
                <c:ptCount val="1"/>
                <c:pt idx="0">
                  <c:v>Q+Sin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(7)'!$AB$2:$AB$36</c:f>
              <c:numCache>
                <c:formatCode>General</c:formatCode>
                <c:ptCount val="35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</c:numCache>
            </c:numRef>
          </c:xVal>
          <c:yVal>
            <c:numRef>
              <c:f>'A (7)'!$AC$2:$AC$36</c:f>
              <c:numCache>
                <c:formatCode>General</c:formatCode>
                <c:ptCount val="35"/>
                <c:pt idx="0">
                  <c:v>-3.5043213620328528E-2</c:v>
                </c:pt>
                <c:pt idx="1">
                  <c:v>-2.909778088857562E-2</c:v>
                </c:pt>
                <c:pt idx="2">
                  <c:v>-2.3024108157235879E-2</c:v>
                </c:pt>
                <c:pt idx="3">
                  <c:v>-1.7003849125875603E-2</c:v>
                </c:pt>
                <c:pt idx="4">
                  <c:v>-1.1200832419416273E-2</c:v>
                </c:pt>
                <c:pt idx="5">
                  <c:v>-5.7600247064527599E-3</c:v>
                </c:pt>
                <c:pt idx="6">
                  <c:v>-8.0661319607899795E-4</c:v>
                </c:pt>
                <c:pt idx="7">
                  <c:v>3.5547866798401051E-3</c:v>
                </c:pt>
                <c:pt idx="8">
                  <c:v>7.2407933843243732E-3</c:v>
                </c:pt>
                <c:pt idx="9">
                  <c:v>1.0189787002275907E-2</c:v>
                </c:pt>
                <c:pt idx="10">
                  <c:v>1.2362299236801988E-2</c:v>
                </c:pt>
                <c:pt idx="11">
                  <c:v>1.3741263206550558E-2</c:v>
                </c:pt>
                <c:pt idx="12">
                  <c:v>1.433212146307794E-2</c:v>
                </c:pt>
                <c:pt idx="13">
                  <c:v>1.4162791544595987E-2</c:v>
                </c:pt>
                <c:pt idx="14">
                  <c:v>1.3283489284116046E-2</c:v>
                </c:pt>
                <c:pt idx="15">
                  <c:v>1.1766410990279752E-2</c:v>
                </c:pt>
                <c:pt idx="16">
                  <c:v>9.7052765123755158E-3</c:v>
                </c:pt>
                <c:pt idx="17">
                  <c:v>7.2147360815111861E-3</c:v>
                </c:pt>
                <c:pt idx="18">
                  <c:v>4.4296446820827895E-3</c:v>
                </c:pt>
                <c:pt idx="19">
                  <c:v>1.5042085460871824E-3</c:v>
                </c:pt>
                <c:pt idx="20">
                  <c:v>-1.3889908278307272E-3</c:v>
                </c:pt>
                <c:pt idx="21">
                  <c:v>-4.060088953547758E-3</c:v>
                </c:pt>
                <c:pt idx="22">
                  <c:v>-6.3031400217526401E-3</c:v>
                </c:pt>
                <c:pt idx="23">
                  <c:v>-7.8974203439373669E-3</c:v>
                </c:pt>
                <c:pt idx="24">
                  <c:v>-8.6088253265221293E-3</c:v>
                </c:pt>
                <c:pt idx="25">
                  <c:v>-8.191351133567587E-3</c:v>
                </c:pt>
                <c:pt idx="26">
                  <c:v>-6.3886516605420884E-3</c:v>
                </c:pt>
                <c:pt idx="27">
                  <c:v>-2.9356609649580923E-3</c:v>
                </c:pt>
                <c:pt idx="28">
                  <c:v>2.4397291145871469E-3</c:v>
                </c:pt>
                <c:pt idx="29">
                  <c:v>1.001494676872574E-2</c:v>
                </c:pt>
                <c:pt idx="30">
                  <c:v>2.0070984356832473E-2</c:v>
                </c:pt>
                <c:pt idx="31">
                  <c:v>3.2890619988688433E-2</c:v>
                </c:pt>
                <c:pt idx="32">
                  <c:v>4.8756627804019959E-2</c:v>
                </c:pt>
                <c:pt idx="33">
                  <c:v>6.794998827716317E-2</c:v>
                </c:pt>
                <c:pt idx="34">
                  <c:v>9.0748109873950267E-2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A0E-4B35-B78B-460CFC423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178112"/>
        <c:axId val="1"/>
      </c:scatterChart>
      <c:valAx>
        <c:axId val="448178112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17811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39607201309328971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649754500818329E-2"/>
          <c:y val="0.18"/>
          <c:w val="0.89034369885433717"/>
          <c:h val="0.657142857142857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(7)'!$E$20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(7)'!$D$21:$D$102</c:f>
              <c:numCache>
                <c:formatCode>General</c:formatCode>
                <c:ptCount val="82"/>
                <c:pt idx="0">
                  <c:v>-5.7717000000000001</c:v>
                </c:pt>
                <c:pt idx="1">
                  <c:v>-5.0457999999999998</c:v>
                </c:pt>
                <c:pt idx="2">
                  <c:v>-5.04575</c:v>
                </c:pt>
                <c:pt idx="3">
                  <c:v>-4.2655000000000003</c:v>
                </c:pt>
                <c:pt idx="4">
                  <c:v>-4.1882999999999999</c:v>
                </c:pt>
                <c:pt idx="5">
                  <c:v>-4.1880499999999996</c:v>
                </c:pt>
                <c:pt idx="6">
                  <c:v>-4.1719499999999998</c:v>
                </c:pt>
                <c:pt idx="7">
                  <c:v>-3.0564</c:v>
                </c:pt>
                <c:pt idx="8">
                  <c:v>-3.0547499999999999</c:v>
                </c:pt>
                <c:pt idx="9">
                  <c:v>-3.0545</c:v>
                </c:pt>
                <c:pt idx="10">
                  <c:v>-3.0521500000000001</c:v>
                </c:pt>
                <c:pt idx="11">
                  <c:v>-1.9979</c:v>
                </c:pt>
                <c:pt idx="12">
                  <c:v>-1.996</c:v>
                </c:pt>
                <c:pt idx="13">
                  <c:v>-1.7512000000000001</c:v>
                </c:pt>
                <c:pt idx="14">
                  <c:v>-1.74095</c:v>
                </c:pt>
                <c:pt idx="15">
                  <c:v>-1.49055</c:v>
                </c:pt>
                <c:pt idx="16">
                  <c:v>-1.3079000000000001</c:v>
                </c:pt>
                <c:pt idx="17">
                  <c:v>-1.2967</c:v>
                </c:pt>
                <c:pt idx="18">
                  <c:v>-1.2240500000000001</c:v>
                </c:pt>
                <c:pt idx="19">
                  <c:v>-1.2181</c:v>
                </c:pt>
                <c:pt idx="20">
                  <c:v>-1.1339999999999999</c:v>
                </c:pt>
                <c:pt idx="21">
                  <c:v>-0.97035000000000005</c:v>
                </c:pt>
                <c:pt idx="22">
                  <c:v>-0.87224999999999997</c:v>
                </c:pt>
                <c:pt idx="23">
                  <c:v>-0.87219999999999998</c:v>
                </c:pt>
                <c:pt idx="24">
                  <c:v>-0.7974</c:v>
                </c:pt>
                <c:pt idx="25">
                  <c:v>-0.78505000000000003</c:v>
                </c:pt>
                <c:pt idx="26">
                  <c:v>-0.4299</c:v>
                </c:pt>
                <c:pt idx="27">
                  <c:v>-0.36435000000000001</c:v>
                </c:pt>
                <c:pt idx="28">
                  <c:v>-0.34675</c:v>
                </c:pt>
                <c:pt idx="29">
                  <c:v>-0.34510000000000002</c:v>
                </c:pt>
                <c:pt idx="30">
                  <c:v>-0.17929999999999999</c:v>
                </c:pt>
                <c:pt idx="31">
                  <c:v>-9.0950000000000003E-2</c:v>
                </c:pt>
                <c:pt idx="32">
                  <c:v>-2.8E-3</c:v>
                </c:pt>
                <c:pt idx="33">
                  <c:v>-2.5000000000000001E-4</c:v>
                </c:pt>
                <c:pt idx="34">
                  <c:v>0</c:v>
                </c:pt>
                <c:pt idx="35">
                  <c:v>0.17269999999999999</c:v>
                </c:pt>
                <c:pt idx="36">
                  <c:v>0.17580000000000001</c:v>
                </c:pt>
                <c:pt idx="37">
                  <c:v>0.17655000000000001</c:v>
                </c:pt>
                <c:pt idx="38">
                  <c:v>0.26469999999999999</c:v>
                </c:pt>
                <c:pt idx="39">
                  <c:v>0.27284999999999998</c:v>
                </c:pt>
                <c:pt idx="40">
                  <c:v>0.35325000000000001</c:v>
                </c:pt>
                <c:pt idx="41">
                  <c:v>0.43140000000000001</c:v>
                </c:pt>
                <c:pt idx="42">
                  <c:v>0.43354999999999999</c:v>
                </c:pt>
                <c:pt idx="43">
                  <c:v>0.43359999999999999</c:v>
                </c:pt>
                <c:pt idx="44">
                  <c:v>0.43785000000000002</c:v>
                </c:pt>
                <c:pt idx="45">
                  <c:v>0.44309999999999999</c:v>
                </c:pt>
                <c:pt idx="46">
                  <c:v>0.51315</c:v>
                </c:pt>
                <c:pt idx="47">
                  <c:v>0.59199999999999997</c:v>
                </c:pt>
                <c:pt idx="48">
                  <c:v>0.5978</c:v>
                </c:pt>
                <c:pt idx="49">
                  <c:v>0.68869999999999998</c:v>
                </c:pt>
                <c:pt idx="50">
                  <c:v>0.68869999999999998</c:v>
                </c:pt>
                <c:pt idx="51">
                  <c:v>0.69369999999999998</c:v>
                </c:pt>
                <c:pt idx="52">
                  <c:v>0.70165</c:v>
                </c:pt>
                <c:pt idx="53">
                  <c:v>0.76859999999999995</c:v>
                </c:pt>
                <c:pt idx="54">
                  <c:v>0.78490000000000004</c:v>
                </c:pt>
                <c:pt idx="55">
                  <c:v>0.78974999999999995</c:v>
                </c:pt>
                <c:pt idx="56">
                  <c:v>0.85745000000000005</c:v>
                </c:pt>
                <c:pt idx="57">
                  <c:v>0.87090000000000001</c:v>
                </c:pt>
                <c:pt idx="58">
                  <c:v>0.87714999999999999</c:v>
                </c:pt>
                <c:pt idx="59">
                  <c:v>-5.0435499999999998</c:v>
                </c:pt>
                <c:pt idx="60">
                  <c:v>-5.0505000000000004</c:v>
                </c:pt>
                <c:pt idx="61">
                  <c:v>-5.0491000000000001</c:v>
                </c:pt>
                <c:pt idx="62">
                  <c:v>-5.0488999999999997</c:v>
                </c:pt>
                <c:pt idx="63">
                  <c:v>-5.0488499999999998</c:v>
                </c:pt>
                <c:pt idx="64">
                  <c:v>-5.04765</c:v>
                </c:pt>
                <c:pt idx="65">
                  <c:v>-5.0474500000000004</c:v>
                </c:pt>
                <c:pt idx="66">
                  <c:v>-5.0457999999999998</c:v>
                </c:pt>
                <c:pt idx="67">
                  <c:v>-5.04575</c:v>
                </c:pt>
                <c:pt idx="68">
                  <c:v>-5.0443499999999997</c:v>
                </c:pt>
                <c:pt idx="69">
                  <c:v>-5.0438999999999998</c:v>
                </c:pt>
                <c:pt idx="70">
                  <c:v>-5.0438499999999999</c:v>
                </c:pt>
                <c:pt idx="71">
                  <c:v>-5.0436500000000004</c:v>
                </c:pt>
                <c:pt idx="72">
                  <c:v>-5.0393499999999998</c:v>
                </c:pt>
                <c:pt idx="73">
                  <c:v>-5.0372000000000003</c:v>
                </c:pt>
                <c:pt idx="74">
                  <c:v>-5.03505</c:v>
                </c:pt>
                <c:pt idx="75">
                  <c:v>-5.0347999999999997</c:v>
                </c:pt>
                <c:pt idx="76">
                  <c:v>-5.0340999999999996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</c:numCache>
            </c:numRef>
          </c:xVal>
          <c:yVal>
            <c:numRef>
              <c:f>'Q_fit (7)'!$E$21:$E$102</c:f>
              <c:numCache>
                <c:formatCode>General</c:formatCode>
                <c:ptCount val="82"/>
                <c:pt idx="0">
                  <c:v>-0.45239169135186225</c:v>
                </c:pt>
                <c:pt idx="1">
                  <c:v>-0.51692009407475692</c:v>
                </c:pt>
                <c:pt idx="2">
                  <c:v>-0.51683202282250473</c:v>
                </c:pt>
                <c:pt idx="3">
                  <c:v>-0.54495194200227015</c:v>
                </c:pt>
                <c:pt idx="4">
                  <c:v>-0.543578237762956</c:v>
                </c:pt>
                <c:pt idx="5">
                  <c:v>-0.54711956477049528</c:v>
                </c:pt>
                <c:pt idx="6">
                  <c:v>-0.53256936357724893</c:v>
                </c:pt>
                <c:pt idx="7">
                  <c:v>-0.51930792680075288</c:v>
                </c:pt>
                <c:pt idx="8">
                  <c:v>-0.51811719494984498</c:v>
                </c:pt>
                <c:pt idx="9">
                  <c:v>-0.51763373091340126</c:v>
                </c:pt>
                <c:pt idx="10">
                  <c:v>-0.5170889142219971</c:v>
                </c:pt>
                <c:pt idx="11">
                  <c:v>-0.39733420265244579</c:v>
                </c:pt>
                <c:pt idx="12">
                  <c:v>-0.39721006280797166</c:v>
                </c:pt>
                <c:pt idx="13">
                  <c:v>-0.36804585968149361</c:v>
                </c:pt>
                <c:pt idx="14">
                  <c:v>-0.36066066316577239</c:v>
                </c:pt>
                <c:pt idx="15">
                  <c:v>-0.32211221033889659</c:v>
                </c:pt>
                <c:pt idx="16">
                  <c:v>-0.28643966030907242</c:v>
                </c:pt>
                <c:pt idx="17">
                  <c:v>-0.2819763622023993</c:v>
                </c:pt>
                <c:pt idx="18">
                  <c:v>-0.27339073476174508</c:v>
                </c:pt>
                <c:pt idx="19">
                  <c:v>-0.26957079752115853</c:v>
                </c:pt>
                <c:pt idx="20">
                  <c:v>-0.2526948388166268</c:v>
                </c:pt>
                <c:pt idx="21">
                  <c:v>-0.22162698751684667</c:v>
                </c:pt>
                <c:pt idx="22">
                  <c:v>-0.20097262640930658</c:v>
                </c:pt>
                <c:pt idx="23">
                  <c:v>-0.20026931080804733</c:v>
                </c:pt>
                <c:pt idx="24">
                  <c:v>-0.18302682509819501</c:v>
                </c:pt>
                <c:pt idx="25">
                  <c:v>-0.18507896919205707</c:v>
                </c:pt>
                <c:pt idx="26">
                  <c:v>-9.4167533907717718E-2</c:v>
                </c:pt>
                <c:pt idx="27">
                  <c:v>-7.6830347003495253E-2</c:v>
                </c:pt>
                <c:pt idx="28">
                  <c:v>-7.4168072351006267E-2</c:v>
                </c:pt>
                <c:pt idx="29">
                  <c:v>-7.3240162051890295E-2</c:v>
                </c:pt>
                <c:pt idx="30">
                  <c:v>-2.8544956136196918E-2</c:v>
                </c:pt>
                <c:pt idx="31">
                  <c:v>2.361055216138698E-3</c:v>
                </c:pt>
                <c:pt idx="32">
                  <c:v>2.0476143640662206E-2</c:v>
                </c:pt>
                <c:pt idx="33">
                  <c:v>1.8979202327575845E-2</c:v>
                </c:pt>
                <c:pt idx="34">
                  <c:v>2.0299110047272625E-2</c:v>
                </c:pt>
                <c:pt idx="35">
                  <c:v>7.0420744296065263E-2</c:v>
                </c:pt>
                <c:pt idx="36">
                  <c:v>7.1865926021089627E-2</c:v>
                </c:pt>
                <c:pt idx="37">
                  <c:v>7.3725235217946744E-2</c:v>
                </c:pt>
                <c:pt idx="38">
                  <c:v>9.7267482537066616E-2</c:v>
                </c:pt>
                <c:pt idx="39">
                  <c:v>9.8206027187433625E-2</c:v>
                </c:pt>
                <c:pt idx="40">
                  <c:v>0.12346790162280372</c:v>
                </c:pt>
                <c:pt idx="41">
                  <c:v>0.14467738521902077</c:v>
                </c:pt>
                <c:pt idx="42">
                  <c:v>0.14434147642586151</c:v>
                </c:pt>
                <c:pt idx="43">
                  <c:v>0.14514529165852019</c:v>
                </c:pt>
                <c:pt idx="44">
                  <c:v>0.14466944646995661</c:v>
                </c:pt>
                <c:pt idx="45">
                  <c:v>0.14676948771423262</c:v>
                </c:pt>
                <c:pt idx="46">
                  <c:v>0.17366399838392976</c:v>
                </c:pt>
                <c:pt idx="47">
                  <c:v>0.18841704213328545</c:v>
                </c:pt>
                <c:pt idx="48">
                  <c:v>0.19114268157798123</c:v>
                </c:pt>
                <c:pt idx="49">
                  <c:v>0.21326699116881354</c:v>
                </c:pt>
                <c:pt idx="50">
                  <c:v>0.21336699116628732</c:v>
                </c:pt>
                <c:pt idx="51">
                  <c:v>0.21557307255120323</c:v>
                </c:pt>
                <c:pt idx="52">
                  <c:v>0.21563799123659436</c:v>
                </c:pt>
                <c:pt idx="53">
                  <c:v>0.23743219946270808</c:v>
                </c:pt>
                <c:pt idx="54">
                  <c:v>0.24085727782381447</c:v>
                </c:pt>
                <c:pt idx="55">
                  <c:v>0.24269064408702337</c:v>
                </c:pt>
                <c:pt idx="56">
                  <c:v>0.26307472064542781</c:v>
                </c:pt>
                <c:pt idx="57">
                  <c:v>0.26176951691107164</c:v>
                </c:pt>
                <c:pt idx="58">
                  <c:v>0.27368345807442518</c:v>
                </c:pt>
                <c:pt idx="59">
                  <c:v>-0.51918106464472347</c:v>
                </c:pt>
                <c:pt idx="60">
                  <c:v>-0.4871978919320118</c:v>
                </c:pt>
                <c:pt idx="61">
                  <c:v>-0.50973235107494108</c:v>
                </c:pt>
                <c:pt idx="62">
                  <c:v>-0.53938011806288555</c:v>
                </c:pt>
                <c:pt idx="63">
                  <c:v>-0.54929205930310232</c:v>
                </c:pt>
                <c:pt idx="64">
                  <c:v>-0.52017858868434907</c:v>
                </c:pt>
                <c:pt idx="65">
                  <c:v>-0.53182633229675613</c:v>
                </c:pt>
                <c:pt idx="66">
                  <c:v>-0.51392009407414574</c:v>
                </c:pt>
                <c:pt idx="67">
                  <c:v>-0.51883202281927421</c:v>
                </c:pt>
                <c:pt idx="68">
                  <c:v>-0.50136594593910289</c:v>
                </c:pt>
                <c:pt idx="69">
                  <c:v>-0.51557324479843403</c:v>
                </c:pt>
                <c:pt idx="70">
                  <c:v>-0.52548516588700644</c:v>
                </c:pt>
                <c:pt idx="71">
                  <c:v>-0.53013284821767392</c:v>
                </c:pt>
                <c:pt idx="72">
                  <c:v>-0.51255723777439077</c:v>
                </c:pt>
                <c:pt idx="73">
                  <c:v>-0.51376887289819706</c:v>
                </c:pt>
                <c:pt idx="74">
                  <c:v>-0.49798013471086322</c:v>
                </c:pt>
                <c:pt idx="75">
                  <c:v>-0.53753955952887988</c:v>
                </c:pt>
                <c:pt idx="76">
                  <c:v>-0.52130592213972959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CB-48C8-BB37-533299C55E99}"/>
            </c:ext>
          </c:extLst>
        </c:ser>
        <c:ser>
          <c:idx val="1"/>
          <c:order val="1"/>
          <c:tx>
            <c:strRef>
              <c:f>'Q_fit (7)'!$V$1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(7)'!$U$2:$U$17</c:f>
              <c:numCache>
                <c:formatCode>General</c:formatCode>
                <c:ptCount val="16"/>
                <c:pt idx="0">
                  <c:v>-5</c:v>
                </c:pt>
                <c:pt idx="1">
                  <c:v>-4.5</c:v>
                </c:pt>
                <c:pt idx="2">
                  <c:v>-4</c:v>
                </c:pt>
                <c:pt idx="3">
                  <c:v>-3.5</c:v>
                </c:pt>
                <c:pt idx="4">
                  <c:v>-3</c:v>
                </c:pt>
                <c:pt idx="5">
                  <c:v>-2.5</c:v>
                </c:pt>
                <c:pt idx="6">
                  <c:v>-2</c:v>
                </c:pt>
                <c:pt idx="7">
                  <c:v>-1.5</c:v>
                </c:pt>
                <c:pt idx="8">
                  <c:v>-1</c:v>
                </c:pt>
                <c:pt idx="9">
                  <c:v>-0.5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1.5</c:v>
                </c:pt>
                <c:pt idx="14">
                  <c:v>2</c:v>
                </c:pt>
                <c:pt idx="15">
                  <c:v>2.5</c:v>
                </c:pt>
              </c:numCache>
            </c:numRef>
          </c:xVal>
          <c:yVal>
            <c:numRef>
              <c:f>'Q_fit (7)'!$V$2:$V$17</c:f>
              <c:numCache>
                <c:formatCode>General</c:formatCode>
                <c:ptCount val="16"/>
                <c:pt idx="0">
                  <c:v>-0.52366111477567745</c:v>
                </c:pt>
                <c:pt idx="1">
                  <c:v>-0.54425254433975123</c:v>
                </c:pt>
                <c:pt idx="2">
                  <c:v>-0.54827190776498269</c:v>
                </c:pt>
                <c:pt idx="3">
                  <c:v>-0.53571920505137194</c:v>
                </c:pt>
                <c:pt idx="4">
                  <c:v>-0.50659443619891886</c:v>
                </c:pt>
                <c:pt idx="5">
                  <c:v>-0.46089760120762335</c:v>
                </c:pt>
                <c:pt idx="6">
                  <c:v>-0.39862870007748574</c:v>
                </c:pt>
                <c:pt idx="7">
                  <c:v>-0.31978773280850581</c:v>
                </c:pt>
                <c:pt idx="8">
                  <c:v>-0.22437469940068358</c:v>
                </c:pt>
                <c:pt idx="9">
                  <c:v>-0.11238959985401908</c:v>
                </c:pt>
                <c:pt idx="10">
                  <c:v>1.6167565831487703E-2</c:v>
                </c:pt>
                <c:pt idx="11">
                  <c:v>0.16129679765583677</c:v>
                </c:pt>
                <c:pt idx="12">
                  <c:v>0.32299809561902815</c:v>
                </c:pt>
                <c:pt idx="13">
                  <c:v>0.5012714597210618</c:v>
                </c:pt>
                <c:pt idx="14">
                  <c:v>0.69611688996193766</c:v>
                </c:pt>
                <c:pt idx="15">
                  <c:v>0.90753438634165584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CB-48C8-BB37-533299C55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113424"/>
        <c:axId val="1"/>
      </c:scatterChart>
      <c:valAx>
        <c:axId val="1055113424"/>
        <c:scaling>
          <c:orientation val="minMax"/>
          <c:max val="2"/>
          <c:min val="-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511342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2896890343698854"/>
          <c:y val="0.90571428571428569"/>
          <c:w val="0.49754500818330605"/>
          <c:h val="0.962857142857142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[54164.3027, 0.41981483]</a:t>
            </a:r>
          </a:p>
        </c:rich>
      </c:tx>
      <c:layout>
        <c:manualLayout>
          <c:xMode val="edge"/>
          <c:yMode val="edge"/>
          <c:x val="0.30105916034323243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13171710396557"/>
          <c:y val="0.20958114471420156"/>
          <c:w val="0.81543176726178912"/>
          <c:h val="0.60179728696506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(8)'!$H$21:$H$75</c:f>
              <c:numCache>
                <c:formatCode>General</c:formatCode>
                <c:ptCount val="55"/>
                <c:pt idx="0">
                  <c:v>-6.8980269996245624E-2</c:v>
                </c:pt>
                <c:pt idx="1">
                  <c:v>-4.7831240000959951E-2</c:v>
                </c:pt>
                <c:pt idx="2">
                  <c:v>-4.7738655001012376E-2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D4-4955-9552-470FE0201AC7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(8)'!$I$21:$I$75</c:f>
              <c:numCache>
                <c:formatCode>General</c:formatCode>
                <c:ptCount val="55"/>
                <c:pt idx="3">
                  <c:v>-3.0949729996791575E-2</c:v>
                </c:pt>
                <c:pt idx="4">
                  <c:v>-2.7998490004392806E-2</c:v>
                </c:pt>
                <c:pt idx="5">
                  <c:v>-3.1535565001831856E-2</c:v>
                </c:pt>
                <c:pt idx="6">
                  <c:v>-4.1059260001929943E-2</c:v>
                </c:pt>
                <c:pt idx="7">
                  <c:v>-4.0003955000429414E-2</c:v>
                </c:pt>
                <c:pt idx="8">
                  <c:v>-3.9541029997053556E-2</c:v>
                </c:pt>
                <c:pt idx="9">
                  <c:v>-3.9189535003970377E-2</c:v>
                </c:pt>
                <c:pt idx="10">
                  <c:v>-4.9534810001205187E-2</c:v>
                </c:pt>
                <c:pt idx="11">
                  <c:v>-4.9716579997038934E-2</c:v>
                </c:pt>
                <c:pt idx="12">
                  <c:v>-6.1820420000003651E-2</c:v>
                </c:pt>
                <c:pt idx="13">
                  <c:v>-6.112276999920141E-2</c:v>
                </c:pt>
                <c:pt idx="14">
                  <c:v>-6.4479150001716334E-2</c:v>
                </c:pt>
                <c:pt idx="15">
                  <c:v>-6.4751179997983854E-2</c:v>
                </c:pt>
                <c:pt idx="16">
                  <c:v>-6.7820475000189617E-2</c:v>
                </c:pt>
                <c:pt idx="17">
                  <c:v>-6.8068705004407093E-2</c:v>
                </c:pt>
                <c:pt idx="18">
                  <c:v>-6.6976119996979833E-2</c:v>
                </c:pt>
                <c:pt idx="19">
                  <c:v>-6.6268959999433719E-2</c:v>
                </c:pt>
                <c:pt idx="20">
                  <c:v>-7.1000464995449875E-2</c:v>
                </c:pt>
                <c:pt idx="21">
                  <c:v>-5.8669209996878635E-2</c:v>
                </c:pt>
                <c:pt idx="22">
                  <c:v>-5.609027500031516E-2</c:v>
                </c:pt>
                <c:pt idx="23">
                  <c:v>-5.7400354999117553E-2</c:v>
                </c:pt>
                <c:pt idx="24">
                  <c:v>-5.6845049999537878E-2</c:v>
                </c:pt>
                <c:pt idx="25">
                  <c:v>-4.9733189996914007E-2</c:v>
                </c:pt>
                <c:pt idx="26">
                  <c:v>-5.2427875001740176E-2</c:v>
                </c:pt>
                <c:pt idx="27">
                  <c:v>-3.8935495002078824E-2</c:v>
                </c:pt>
                <c:pt idx="28">
                  <c:v>-4.0908139999373816E-2</c:v>
                </c:pt>
                <c:pt idx="29">
                  <c:v>-4.2986305001250003E-2</c:v>
                </c:pt>
                <c:pt idx="30">
                  <c:v>-4.1723380003531929E-2</c:v>
                </c:pt>
                <c:pt idx="32">
                  <c:v>-3.0194519997166935E-2</c:v>
                </c:pt>
                <c:pt idx="33">
                  <c:v>-2.8505745001893956E-2</c:v>
                </c:pt>
                <c:pt idx="34">
                  <c:v>-2.497838999988744E-2</c:v>
                </c:pt>
                <c:pt idx="35">
                  <c:v>-2.5887035000778269E-2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D4-4955-9552-470FE0201AC7}"/>
            </c:ext>
          </c:extLst>
        </c:ser>
        <c:ser>
          <c:idx val="2"/>
          <c:order val="2"/>
          <c:tx>
            <c:strRef>
              <c:f>'A (8)'!$J$20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(8)'!$J$21:$J$75</c:f>
              <c:numCache>
                <c:formatCode>General</c:formatCode>
                <c:ptCount val="55"/>
                <c:pt idx="31">
                  <c:v>-3.0934789996535983E-2</c:v>
                </c:pt>
                <c:pt idx="36">
                  <c:v>-1.8810354995366652E-2</c:v>
                </c:pt>
                <c:pt idx="37">
                  <c:v>-1.5200000001641456E-2</c:v>
                </c:pt>
                <c:pt idx="38">
                  <c:v>-1.6018844995414838E-2</c:v>
                </c:pt>
                <c:pt idx="39">
                  <c:v>-1.5226260002236813E-2</c:v>
                </c:pt>
                <c:pt idx="40">
                  <c:v>-1.665653500094777E-2</c:v>
                </c:pt>
                <c:pt idx="41">
                  <c:v>-1.5735109998786356E-2</c:v>
                </c:pt>
                <c:pt idx="42">
                  <c:v>-4.5235249999677762E-3</c:v>
                </c:pt>
                <c:pt idx="43">
                  <c:v>-7.3169800016330555E-3</c:v>
                </c:pt>
                <c:pt idx="44">
                  <c:v>-5.8771199983311817E-3</c:v>
                </c:pt>
                <c:pt idx="45">
                  <c:v>-3.8075899938121438E-3</c:v>
                </c:pt>
                <c:pt idx="46">
                  <c:v>-3.7075899963383563E-3</c:v>
                </c:pt>
                <c:pt idx="47">
                  <c:v>-2.5990900030592456E-3</c:v>
                </c:pt>
                <c:pt idx="48">
                  <c:v>-4.2780750009114854E-3</c:v>
                </c:pt>
                <c:pt idx="49">
                  <c:v>2.8932399945915677E-3</c:v>
                </c:pt>
                <c:pt idx="50">
                  <c:v>2.7759500007960014E-3</c:v>
                </c:pt>
                <c:pt idx="51">
                  <c:v>3.5566949954954907E-3</c:v>
                </c:pt>
                <c:pt idx="52">
                  <c:v>9.3167849991004914E-3</c:v>
                </c:pt>
                <c:pt idx="53">
                  <c:v>5.1221500034444034E-3</c:v>
                </c:pt>
                <c:pt idx="54">
                  <c:v>1.5695274996687658E-2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D4-4955-9552-470FE0201AC7}"/>
            </c:ext>
          </c:extLst>
        </c:ser>
        <c:ser>
          <c:idx val="3"/>
          <c:order val="3"/>
          <c:tx>
            <c:strRef>
              <c:f>'A (8)'!$K$20</c:f>
              <c:strCache>
                <c:ptCount val="1"/>
                <c:pt idx="0">
                  <c:v>new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(8)'!$K$21:$K$75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D4-4955-9552-470FE0201AC7}"/>
            </c:ext>
          </c:extLst>
        </c:ser>
        <c:ser>
          <c:idx val="4"/>
          <c:order val="4"/>
          <c:tx>
            <c:strRef>
              <c:f>'A (8)'!$L$20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(8)'!$L$21:$L$75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D4-4955-9552-470FE0201AC7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(8)'!$M$21:$M$75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D4-4955-9552-470FE0201AC7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(8)'!$N$21:$N$75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4D4-4955-9552-470FE0201AC7}"/>
            </c:ext>
          </c:extLst>
        </c:ser>
        <c:ser>
          <c:idx val="7"/>
          <c:order val="7"/>
          <c:tx>
            <c:strRef>
              <c:f>'A (8)'!$Y$1</c:f>
              <c:strCache>
                <c:ptCount val="1"/>
                <c:pt idx="0">
                  <c:v>Dbl sin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(8)'!$X$2:$X$38</c:f>
              <c:numCache>
                <c:formatCode>General</c:formatCode>
                <c:ptCount val="37"/>
                <c:pt idx="0">
                  <c:v>-64000</c:v>
                </c:pt>
                <c:pt idx="1">
                  <c:v>-62000</c:v>
                </c:pt>
                <c:pt idx="2">
                  <c:v>-60000</c:v>
                </c:pt>
                <c:pt idx="3">
                  <c:v>-58000</c:v>
                </c:pt>
                <c:pt idx="4">
                  <c:v>-56000</c:v>
                </c:pt>
                <c:pt idx="5">
                  <c:v>-54000</c:v>
                </c:pt>
                <c:pt idx="6">
                  <c:v>-52000</c:v>
                </c:pt>
                <c:pt idx="7">
                  <c:v>-50000</c:v>
                </c:pt>
                <c:pt idx="8">
                  <c:v>-48000</c:v>
                </c:pt>
                <c:pt idx="9">
                  <c:v>-46000</c:v>
                </c:pt>
                <c:pt idx="10">
                  <c:v>-44000</c:v>
                </c:pt>
                <c:pt idx="11">
                  <c:v>-42000</c:v>
                </c:pt>
                <c:pt idx="12">
                  <c:v>-40000</c:v>
                </c:pt>
                <c:pt idx="13">
                  <c:v>-38000</c:v>
                </c:pt>
                <c:pt idx="14">
                  <c:v>-36000</c:v>
                </c:pt>
                <c:pt idx="15">
                  <c:v>-34000</c:v>
                </c:pt>
                <c:pt idx="16">
                  <c:v>-32000</c:v>
                </c:pt>
                <c:pt idx="17">
                  <c:v>-30000</c:v>
                </c:pt>
                <c:pt idx="18">
                  <c:v>-28000</c:v>
                </c:pt>
                <c:pt idx="19">
                  <c:v>-26000</c:v>
                </c:pt>
                <c:pt idx="20">
                  <c:v>-24000</c:v>
                </c:pt>
                <c:pt idx="21">
                  <c:v>-22000</c:v>
                </c:pt>
                <c:pt idx="22">
                  <c:v>-20000</c:v>
                </c:pt>
                <c:pt idx="23">
                  <c:v>-18000</c:v>
                </c:pt>
                <c:pt idx="24">
                  <c:v>-16000</c:v>
                </c:pt>
                <c:pt idx="25">
                  <c:v>-14000</c:v>
                </c:pt>
                <c:pt idx="26">
                  <c:v>-12000</c:v>
                </c:pt>
                <c:pt idx="27">
                  <c:v>-10000</c:v>
                </c:pt>
                <c:pt idx="28">
                  <c:v>-8000</c:v>
                </c:pt>
                <c:pt idx="29">
                  <c:v>-6000</c:v>
                </c:pt>
                <c:pt idx="30">
                  <c:v>-4000</c:v>
                </c:pt>
                <c:pt idx="31">
                  <c:v>-2000</c:v>
                </c:pt>
                <c:pt idx="32">
                  <c:v>0</c:v>
                </c:pt>
                <c:pt idx="33">
                  <c:v>2000</c:v>
                </c:pt>
                <c:pt idx="34">
                  <c:v>4000</c:v>
                </c:pt>
                <c:pt idx="35">
                  <c:v>6000</c:v>
                </c:pt>
                <c:pt idx="36">
                  <c:v>8000</c:v>
                </c:pt>
              </c:numCache>
            </c:numRef>
          </c:xVal>
          <c:yVal>
            <c:numRef>
              <c:f>'A (8)'!$Y$2:$Y$38</c:f>
              <c:numCache>
                <c:formatCode>General</c:formatCode>
                <c:ptCount val="37"/>
                <c:pt idx="0">
                  <c:v>-7.6302813631605224E-2</c:v>
                </c:pt>
                <c:pt idx="1">
                  <c:v>-7.4218693001144392E-2</c:v>
                </c:pt>
                <c:pt idx="2">
                  <c:v>-6.9098649758521702E-2</c:v>
                </c:pt>
                <c:pt idx="3">
                  <c:v>-6.1819934952198327E-2</c:v>
                </c:pt>
                <c:pt idx="4">
                  <c:v>-5.3494498843329061E-2</c:v>
                </c:pt>
                <c:pt idx="5">
                  <c:v>-4.5274110781431537E-2</c:v>
                </c:pt>
                <c:pt idx="6">
                  <c:v>-3.8160884395194328E-2</c:v>
                </c:pt>
                <c:pt idx="7">
                  <c:v>-3.2857809880568148E-2</c:v>
                </c:pt>
                <c:pt idx="8">
                  <c:v>-2.9685115477674502E-2</c:v>
                </c:pt>
                <c:pt idx="9">
                  <c:v>-2.8574666792025478E-2</c:v>
                </c:pt>
                <c:pt idx="10">
                  <c:v>-2.913891812947951E-2</c:v>
                </c:pt>
                <c:pt idx="11">
                  <c:v>-3.0796294169686621E-2</c:v>
                </c:pt>
                <c:pt idx="12">
                  <c:v>-3.2924202996906737E-2</c:v>
                </c:pt>
                <c:pt idx="13">
                  <c:v>-3.5006246130437839E-2</c:v>
                </c:pt>
                <c:pt idx="14">
                  <c:v>-3.6742452859963741E-2</c:v>
                </c:pt>
                <c:pt idx="15">
                  <c:v>-3.8099986700950578E-2</c:v>
                </c:pt>
                <c:pt idx="16">
                  <c:v>-3.9294933839741863E-2</c:v>
                </c:pt>
                <c:pt idx="17">
                  <c:v>-4.0710760727231531E-2</c:v>
                </c:pt>
                <c:pt idx="18">
                  <c:v>-4.2772736793198263E-2</c:v>
                </c:pt>
                <c:pt idx="19">
                  <c:v>-4.5807239983864614E-2</c:v>
                </c:pt>
                <c:pt idx="20">
                  <c:v>-4.991841265785165E-2</c:v>
                </c:pt>
                <c:pt idx="21">
                  <c:v>-5.4911363247683961E-2</c:v>
                </c:pt>
                <c:pt idx="22">
                  <c:v>-6.0281652576758438E-2</c:v>
                </c:pt>
                <c:pt idx="23">
                  <c:v>-6.5277062079991566E-2</c:v>
                </c:pt>
                <c:pt idx="24">
                  <c:v>-6.9022395620692817E-2</c:v>
                </c:pt>
                <c:pt idx="25">
                  <c:v>-7.0684422523047963E-2</c:v>
                </c:pt>
                <c:pt idx="26">
                  <c:v>-6.9644832115968308E-2</c:v>
                </c:pt>
                <c:pt idx="27">
                  <c:v>-6.5646178653692988E-2</c:v>
                </c:pt>
                <c:pt idx="28">
                  <c:v>-5.887992865919088E-2</c:v>
                </c:pt>
                <c:pt idx="29">
                  <c:v>-4.9996155426933427E-2</c:v>
                </c:pt>
                <c:pt idx="30">
                  <c:v>-4.0029165444425557E-2</c:v>
                </c:pt>
                <c:pt idx="31">
                  <c:v>-3.0249519827332032E-2</c:v>
                </c:pt>
                <c:pt idx="32">
                  <c:v>-2.1967351125130177E-2</c:v>
                </c:pt>
                <c:pt idx="33">
                  <c:v>-1.6321712508389714E-2</c:v>
                </c:pt>
                <c:pt idx="34">
                  <c:v>-1.4093961316907494E-2</c:v>
                </c:pt>
                <c:pt idx="35">
                  <c:v>-1.5579183359025901E-2</c:v>
                </c:pt>
                <c:pt idx="36">
                  <c:v>-2.0539141877346304E-2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4D4-4955-9552-470FE0201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33584"/>
        <c:axId val="1"/>
      </c:scatterChart>
      <c:valAx>
        <c:axId val="1039033584"/>
        <c:scaling>
          <c:orientation val="minMax"/>
          <c:min val="-7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28596217454664"/>
              <c:y val="0.89221682619013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411497730711045E-2"/>
              <c:y val="0.419162305310638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335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9213329044913258"/>
          <c:y val="0.91317491002247464"/>
          <c:w val="0.85779186073752878"/>
          <c:h val="0.9730551495434327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13c. Y Sex-He &amp; Qian 2007-[54164.3027, 0.41981483]</a:t>
            </a:r>
          </a:p>
        </c:rich>
      </c:tx>
      <c:layout>
        <c:manualLayout>
          <c:xMode val="edge"/>
          <c:yMode val="edge"/>
          <c:x val="0.26010127521938542"/>
          <c:y val="1.1520737327188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80879696476108E-2"/>
          <c:y val="0.14976958525345621"/>
          <c:w val="0.91035465785128855"/>
          <c:h val="0.76958525345622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(8)'!$H$21:$H$75</c:f>
              <c:numCache>
                <c:formatCode>General</c:formatCode>
                <c:ptCount val="55"/>
                <c:pt idx="0">
                  <c:v>-6.8980269996245624E-2</c:v>
                </c:pt>
                <c:pt idx="1">
                  <c:v>-4.7831240000959951E-2</c:v>
                </c:pt>
                <c:pt idx="2">
                  <c:v>-4.7738655001012376E-2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EC-4267-9B42-E9E2C9267F26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(8)'!$I$21:$I$75</c:f>
              <c:numCache>
                <c:formatCode>General</c:formatCode>
                <c:ptCount val="55"/>
                <c:pt idx="3">
                  <c:v>-3.0949729996791575E-2</c:v>
                </c:pt>
                <c:pt idx="4">
                  <c:v>-2.7998490004392806E-2</c:v>
                </c:pt>
                <c:pt idx="5">
                  <c:v>-3.1535565001831856E-2</c:v>
                </c:pt>
                <c:pt idx="6">
                  <c:v>-4.1059260001929943E-2</c:v>
                </c:pt>
                <c:pt idx="7">
                  <c:v>-4.0003955000429414E-2</c:v>
                </c:pt>
                <c:pt idx="8">
                  <c:v>-3.9541029997053556E-2</c:v>
                </c:pt>
                <c:pt idx="9">
                  <c:v>-3.9189535003970377E-2</c:v>
                </c:pt>
                <c:pt idx="10">
                  <c:v>-4.9534810001205187E-2</c:v>
                </c:pt>
                <c:pt idx="11">
                  <c:v>-4.9716579997038934E-2</c:v>
                </c:pt>
                <c:pt idx="12">
                  <c:v>-6.1820420000003651E-2</c:v>
                </c:pt>
                <c:pt idx="13">
                  <c:v>-6.112276999920141E-2</c:v>
                </c:pt>
                <c:pt idx="14">
                  <c:v>-6.4479150001716334E-2</c:v>
                </c:pt>
                <c:pt idx="15">
                  <c:v>-6.4751179997983854E-2</c:v>
                </c:pt>
                <c:pt idx="16">
                  <c:v>-6.7820475000189617E-2</c:v>
                </c:pt>
                <c:pt idx="17">
                  <c:v>-6.8068705004407093E-2</c:v>
                </c:pt>
                <c:pt idx="18">
                  <c:v>-6.6976119996979833E-2</c:v>
                </c:pt>
                <c:pt idx="19">
                  <c:v>-6.6268959999433719E-2</c:v>
                </c:pt>
                <c:pt idx="20">
                  <c:v>-7.1000464995449875E-2</c:v>
                </c:pt>
                <c:pt idx="21">
                  <c:v>-5.8669209996878635E-2</c:v>
                </c:pt>
                <c:pt idx="22">
                  <c:v>-5.609027500031516E-2</c:v>
                </c:pt>
                <c:pt idx="23">
                  <c:v>-5.7400354999117553E-2</c:v>
                </c:pt>
                <c:pt idx="24">
                  <c:v>-5.6845049999537878E-2</c:v>
                </c:pt>
                <c:pt idx="25">
                  <c:v>-4.9733189996914007E-2</c:v>
                </c:pt>
                <c:pt idx="26">
                  <c:v>-5.2427875001740176E-2</c:v>
                </c:pt>
                <c:pt idx="27">
                  <c:v>-3.8935495002078824E-2</c:v>
                </c:pt>
                <c:pt idx="28">
                  <c:v>-4.0908139999373816E-2</c:v>
                </c:pt>
                <c:pt idx="29">
                  <c:v>-4.2986305001250003E-2</c:v>
                </c:pt>
                <c:pt idx="30">
                  <c:v>-4.1723380003531929E-2</c:v>
                </c:pt>
                <c:pt idx="32">
                  <c:v>-3.0194519997166935E-2</c:v>
                </c:pt>
                <c:pt idx="33">
                  <c:v>-2.8505745001893956E-2</c:v>
                </c:pt>
                <c:pt idx="34">
                  <c:v>-2.497838999988744E-2</c:v>
                </c:pt>
                <c:pt idx="35">
                  <c:v>-2.5887035000778269E-2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EC-4267-9B42-E9E2C9267F26}"/>
            </c:ext>
          </c:extLst>
        </c:ser>
        <c:ser>
          <c:idx val="2"/>
          <c:order val="2"/>
          <c:tx>
            <c:strRef>
              <c:f>'A (8)'!$J$20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(8)'!$J$21:$J$75</c:f>
              <c:numCache>
                <c:formatCode>General</c:formatCode>
                <c:ptCount val="55"/>
                <c:pt idx="31">
                  <c:v>-3.0934789996535983E-2</c:v>
                </c:pt>
                <c:pt idx="36">
                  <c:v>-1.8810354995366652E-2</c:v>
                </c:pt>
                <c:pt idx="37">
                  <c:v>-1.5200000001641456E-2</c:v>
                </c:pt>
                <c:pt idx="38">
                  <c:v>-1.6018844995414838E-2</c:v>
                </c:pt>
                <c:pt idx="39">
                  <c:v>-1.5226260002236813E-2</c:v>
                </c:pt>
                <c:pt idx="40">
                  <c:v>-1.665653500094777E-2</c:v>
                </c:pt>
                <c:pt idx="41">
                  <c:v>-1.5735109998786356E-2</c:v>
                </c:pt>
                <c:pt idx="42">
                  <c:v>-4.5235249999677762E-3</c:v>
                </c:pt>
                <c:pt idx="43">
                  <c:v>-7.3169800016330555E-3</c:v>
                </c:pt>
                <c:pt idx="44">
                  <c:v>-5.8771199983311817E-3</c:v>
                </c:pt>
                <c:pt idx="45">
                  <c:v>-3.8075899938121438E-3</c:v>
                </c:pt>
                <c:pt idx="46">
                  <c:v>-3.7075899963383563E-3</c:v>
                </c:pt>
                <c:pt idx="47">
                  <c:v>-2.5990900030592456E-3</c:v>
                </c:pt>
                <c:pt idx="48">
                  <c:v>-4.2780750009114854E-3</c:v>
                </c:pt>
                <c:pt idx="49">
                  <c:v>2.8932399945915677E-3</c:v>
                </c:pt>
                <c:pt idx="50">
                  <c:v>2.7759500007960014E-3</c:v>
                </c:pt>
                <c:pt idx="51">
                  <c:v>3.5566949954954907E-3</c:v>
                </c:pt>
                <c:pt idx="52">
                  <c:v>9.3167849991004914E-3</c:v>
                </c:pt>
                <c:pt idx="53">
                  <c:v>5.1221500034444034E-3</c:v>
                </c:pt>
                <c:pt idx="54">
                  <c:v>1.5695274996687658E-2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EC-4267-9B42-E9E2C9267F26}"/>
            </c:ext>
          </c:extLst>
        </c:ser>
        <c:ser>
          <c:idx val="3"/>
          <c:order val="3"/>
          <c:tx>
            <c:strRef>
              <c:f>'A (8)'!$K$20</c:f>
              <c:strCache>
                <c:ptCount val="1"/>
                <c:pt idx="0">
                  <c:v>new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(8)'!$K$21:$K$75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EC-4267-9B42-E9E2C9267F26}"/>
            </c:ext>
          </c:extLst>
        </c:ser>
        <c:ser>
          <c:idx val="4"/>
          <c:order val="4"/>
          <c:tx>
            <c:strRef>
              <c:f>'A (8)'!$L$20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(8)'!$L$21:$L$75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EC-4267-9B42-E9E2C9267F26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(8)'!$M$21:$M$75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EC-4267-9B42-E9E2C9267F26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(8)'!$F$21:$F$75</c:f>
              <c:numCache>
                <c:formatCode>General</c:formatCode>
                <c:ptCount val="55"/>
                <c:pt idx="0">
                  <c:v>-62031</c:v>
                </c:pt>
                <c:pt idx="1">
                  <c:v>-54772</c:v>
                </c:pt>
                <c:pt idx="2">
                  <c:v>-54771.5</c:v>
                </c:pt>
                <c:pt idx="3">
                  <c:v>-46969</c:v>
                </c:pt>
                <c:pt idx="4">
                  <c:v>-46197</c:v>
                </c:pt>
                <c:pt idx="5">
                  <c:v>-46194.5</c:v>
                </c:pt>
                <c:pt idx="6">
                  <c:v>-34878</c:v>
                </c:pt>
                <c:pt idx="7">
                  <c:v>-34861.5</c:v>
                </c:pt>
                <c:pt idx="8">
                  <c:v>-34859</c:v>
                </c:pt>
                <c:pt idx="9">
                  <c:v>-34835.5</c:v>
                </c:pt>
                <c:pt idx="10">
                  <c:v>-24293</c:v>
                </c:pt>
                <c:pt idx="11">
                  <c:v>-24274</c:v>
                </c:pt>
                <c:pt idx="12">
                  <c:v>-21826</c:v>
                </c:pt>
                <c:pt idx="13">
                  <c:v>-17281</c:v>
                </c:pt>
                <c:pt idx="14">
                  <c:v>-16495</c:v>
                </c:pt>
                <c:pt idx="15">
                  <c:v>-15654</c:v>
                </c:pt>
                <c:pt idx="16">
                  <c:v>-14017.5</c:v>
                </c:pt>
                <c:pt idx="17">
                  <c:v>-13036.5</c:v>
                </c:pt>
                <c:pt idx="18">
                  <c:v>-13036</c:v>
                </c:pt>
                <c:pt idx="19">
                  <c:v>-12288</c:v>
                </c:pt>
                <c:pt idx="20">
                  <c:v>-12164.5</c:v>
                </c:pt>
                <c:pt idx="21">
                  <c:v>-8613</c:v>
                </c:pt>
                <c:pt idx="22">
                  <c:v>-7957.5</c:v>
                </c:pt>
                <c:pt idx="23">
                  <c:v>-7781.5</c:v>
                </c:pt>
                <c:pt idx="24">
                  <c:v>-7765</c:v>
                </c:pt>
                <c:pt idx="25">
                  <c:v>-6107</c:v>
                </c:pt>
                <c:pt idx="26">
                  <c:v>-5237.5</c:v>
                </c:pt>
                <c:pt idx="27">
                  <c:v>-5223.5</c:v>
                </c:pt>
                <c:pt idx="28">
                  <c:v>-4342</c:v>
                </c:pt>
                <c:pt idx="29">
                  <c:v>-4316.5</c:v>
                </c:pt>
                <c:pt idx="30">
                  <c:v>-4314</c:v>
                </c:pt>
                <c:pt idx="31">
                  <c:v>-2587</c:v>
                </c:pt>
                <c:pt idx="32">
                  <c:v>-2556</c:v>
                </c:pt>
                <c:pt idx="33">
                  <c:v>-2548.5</c:v>
                </c:pt>
                <c:pt idx="34">
                  <c:v>-1667</c:v>
                </c:pt>
                <c:pt idx="35">
                  <c:v>-1585.5</c:v>
                </c:pt>
                <c:pt idx="36">
                  <c:v>-781.5</c:v>
                </c:pt>
                <c:pt idx="37">
                  <c:v>0</c:v>
                </c:pt>
                <c:pt idx="38">
                  <c:v>21.5</c:v>
                </c:pt>
                <c:pt idx="39">
                  <c:v>22</c:v>
                </c:pt>
                <c:pt idx="40">
                  <c:v>64.5</c:v>
                </c:pt>
                <c:pt idx="41">
                  <c:v>117</c:v>
                </c:pt>
                <c:pt idx="42">
                  <c:v>817.5</c:v>
                </c:pt>
                <c:pt idx="43">
                  <c:v>1606</c:v>
                </c:pt>
                <c:pt idx="44">
                  <c:v>1664</c:v>
                </c:pt>
                <c:pt idx="45">
                  <c:v>2573</c:v>
                </c:pt>
                <c:pt idx="46">
                  <c:v>2573</c:v>
                </c:pt>
                <c:pt idx="47">
                  <c:v>2623</c:v>
                </c:pt>
                <c:pt idx="48">
                  <c:v>2702.5</c:v>
                </c:pt>
                <c:pt idx="49">
                  <c:v>3372</c:v>
                </c:pt>
                <c:pt idx="50">
                  <c:v>3535</c:v>
                </c:pt>
                <c:pt idx="51">
                  <c:v>3583.5</c:v>
                </c:pt>
                <c:pt idx="52">
                  <c:v>4260.5</c:v>
                </c:pt>
                <c:pt idx="53">
                  <c:v>4395</c:v>
                </c:pt>
                <c:pt idx="54">
                  <c:v>4457.5</c:v>
                </c:pt>
              </c:numCache>
            </c:numRef>
          </c:xVal>
          <c:yVal>
            <c:numRef>
              <c:f>'A (8)'!$N$21:$N$75</c:f>
              <c:numCache>
                <c:formatCode>General</c:formatCode>
                <c:ptCount val="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6EC-4267-9B42-E9E2C9267F26}"/>
            </c:ext>
          </c:extLst>
        </c:ser>
        <c:ser>
          <c:idx val="7"/>
          <c:order val="7"/>
          <c:tx>
            <c:strRef>
              <c:f>'A (8)'!$Y$1</c:f>
              <c:strCache>
                <c:ptCount val="1"/>
                <c:pt idx="0">
                  <c:v>Dbl sin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(8)'!$X$2:$X$40</c:f>
              <c:numCache>
                <c:formatCode>General</c:formatCode>
                <c:ptCount val="39"/>
                <c:pt idx="0">
                  <c:v>-64000</c:v>
                </c:pt>
                <c:pt idx="1">
                  <c:v>-62000</c:v>
                </c:pt>
                <c:pt idx="2">
                  <c:v>-60000</c:v>
                </c:pt>
                <c:pt idx="3">
                  <c:v>-58000</c:v>
                </c:pt>
                <c:pt idx="4">
                  <c:v>-56000</c:v>
                </c:pt>
                <c:pt idx="5">
                  <c:v>-54000</c:v>
                </c:pt>
                <c:pt idx="6">
                  <c:v>-52000</c:v>
                </c:pt>
                <c:pt idx="7">
                  <c:v>-50000</c:v>
                </c:pt>
                <c:pt idx="8">
                  <c:v>-48000</c:v>
                </c:pt>
                <c:pt idx="9">
                  <c:v>-46000</c:v>
                </c:pt>
                <c:pt idx="10">
                  <c:v>-44000</c:v>
                </c:pt>
                <c:pt idx="11">
                  <c:v>-42000</c:v>
                </c:pt>
                <c:pt idx="12">
                  <c:v>-40000</c:v>
                </c:pt>
                <c:pt idx="13">
                  <c:v>-38000</c:v>
                </c:pt>
                <c:pt idx="14">
                  <c:v>-36000</c:v>
                </c:pt>
                <c:pt idx="15">
                  <c:v>-34000</c:v>
                </c:pt>
                <c:pt idx="16">
                  <c:v>-32000</c:v>
                </c:pt>
                <c:pt idx="17">
                  <c:v>-30000</c:v>
                </c:pt>
                <c:pt idx="18">
                  <c:v>-28000</c:v>
                </c:pt>
                <c:pt idx="19">
                  <c:v>-26000</c:v>
                </c:pt>
                <c:pt idx="20">
                  <c:v>-24000</c:v>
                </c:pt>
                <c:pt idx="21">
                  <c:v>-22000</c:v>
                </c:pt>
                <c:pt idx="22">
                  <c:v>-20000</c:v>
                </c:pt>
                <c:pt idx="23">
                  <c:v>-18000</c:v>
                </c:pt>
                <c:pt idx="24">
                  <c:v>-16000</c:v>
                </c:pt>
                <c:pt idx="25">
                  <c:v>-14000</c:v>
                </c:pt>
                <c:pt idx="26">
                  <c:v>-12000</c:v>
                </c:pt>
                <c:pt idx="27">
                  <c:v>-10000</c:v>
                </c:pt>
                <c:pt idx="28">
                  <c:v>-8000</c:v>
                </c:pt>
                <c:pt idx="29">
                  <c:v>-6000</c:v>
                </c:pt>
                <c:pt idx="30">
                  <c:v>-4000</c:v>
                </c:pt>
                <c:pt idx="31">
                  <c:v>-2000</c:v>
                </c:pt>
                <c:pt idx="32">
                  <c:v>0</c:v>
                </c:pt>
                <c:pt idx="33">
                  <c:v>2000</c:v>
                </c:pt>
                <c:pt idx="34">
                  <c:v>4000</c:v>
                </c:pt>
                <c:pt idx="35">
                  <c:v>6000</c:v>
                </c:pt>
                <c:pt idx="36">
                  <c:v>8000</c:v>
                </c:pt>
                <c:pt idx="37">
                  <c:v>10000</c:v>
                </c:pt>
                <c:pt idx="38">
                  <c:v>12000</c:v>
                </c:pt>
              </c:numCache>
            </c:numRef>
          </c:xVal>
          <c:yVal>
            <c:numRef>
              <c:f>'A (8)'!$Y$2:$Y$40</c:f>
              <c:numCache>
                <c:formatCode>General</c:formatCode>
                <c:ptCount val="39"/>
                <c:pt idx="0">
                  <c:v>-7.6302813631605224E-2</c:v>
                </c:pt>
                <c:pt idx="1">
                  <c:v>-7.4218693001144392E-2</c:v>
                </c:pt>
                <c:pt idx="2">
                  <c:v>-6.9098649758521702E-2</c:v>
                </c:pt>
                <c:pt idx="3">
                  <c:v>-6.1819934952198327E-2</c:v>
                </c:pt>
                <c:pt idx="4">
                  <c:v>-5.3494498843329061E-2</c:v>
                </c:pt>
                <c:pt idx="5">
                  <c:v>-4.5274110781431537E-2</c:v>
                </c:pt>
                <c:pt idx="6">
                  <c:v>-3.8160884395194328E-2</c:v>
                </c:pt>
                <c:pt idx="7">
                  <c:v>-3.2857809880568148E-2</c:v>
                </c:pt>
                <c:pt idx="8">
                  <c:v>-2.9685115477674502E-2</c:v>
                </c:pt>
                <c:pt idx="9">
                  <c:v>-2.8574666792025478E-2</c:v>
                </c:pt>
                <c:pt idx="10">
                  <c:v>-2.913891812947951E-2</c:v>
                </c:pt>
                <c:pt idx="11">
                  <c:v>-3.0796294169686621E-2</c:v>
                </c:pt>
                <c:pt idx="12">
                  <c:v>-3.2924202996906737E-2</c:v>
                </c:pt>
                <c:pt idx="13">
                  <c:v>-3.5006246130437839E-2</c:v>
                </c:pt>
                <c:pt idx="14">
                  <c:v>-3.6742452859963741E-2</c:v>
                </c:pt>
                <c:pt idx="15">
                  <c:v>-3.8099986700950578E-2</c:v>
                </c:pt>
                <c:pt idx="16">
                  <c:v>-3.9294933839741863E-2</c:v>
                </c:pt>
                <c:pt idx="17">
                  <c:v>-4.0710760727231531E-2</c:v>
                </c:pt>
                <c:pt idx="18">
                  <c:v>-4.2772736793198263E-2</c:v>
                </c:pt>
                <c:pt idx="19">
                  <c:v>-4.5807239983864614E-2</c:v>
                </c:pt>
                <c:pt idx="20">
                  <c:v>-4.991841265785165E-2</c:v>
                </c:pt>
                <c:pt idx="21">
                  <c:v>-5.4911363247683961E-2</c:v>
                </c:pt>
                <c:pt idx="22">
                  <c:v>-6.0281652576758438E-2</c:v>
                </c:pt>
                <c:pt idx="23">
                  <c:v>-6.5277062079991566E-2</c:v>
                </c:pt>
                <c:pt idx="24">
                  <c:v>-6.9022395620692817E-2</c:v>
                </c:pt>
                <c:pt idx="25">
                  <c:v>-7.0684422523047963E-2</c:v>
                </c:pt>
                <c:pt idx="26">
                  <c:v>-6.9644832115968308E-2</c:v>
                </c:pt>
                <c:pt idx="27">
                  <c:v>-6.5646178653692988E-2</c:v>
                </c:pt>
                <c:pt idx="28">
                  <c:v>-5.887992865919088E-2</c:v>
                </c:pt>
                <c:pt idx="29">
                  <c:v>-4.9996155426933427E-2</c:v>
                </c:pt>
                <c:pt idx="30">
                  <c:v>-4.0029165444425557E-2</c:v>
                </c:pt>
                <c:pt idx="31">
                  <c:v>-3.0249519827332032E-2</c:v>
                </c:pt>
                <c:pt idx="32">
                  <c:v>-2.1967351125130177E-2</c:v>
                </c:pt>
                <c:pt idx="33">
                  <c:v>-1.6321712508389714E-2</c:v>
                </c:pt>
                <c:pt idx="34">
                  <c:v>-1.4093961316907494E-2</c:v>
                </c:pt>
                <c:pt idx="35">
                  <c:v>-1.5579183359025901E-2</c:v>
                </c:pt>
                <c:pt idx="36">
                  <c:v>-2.0539141877346304E-2</c:v>
                </c:pt>
                <c:pt idx="37">
                  <c:v>-2.8245200651448969E-2</c:v>
                </c:pt>
                <c:pt idx="38">
                  <c:v>-3.760302530672497E-2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6EC-4267-9B42-E9E2C9267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25712"/>
        <c:axId val="1"/>
      </c:scatterChart>
      <c:valAx>
        <c:axId val="1039025712"/>
        <c:scaling>
          <c:orientation val="minMax"/>
          <c:max val="20000"/>
          <c:min val="-7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2571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38793139650647118"/>
          <c:y val="3.115264797507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31108508813069E-2"/>
          <c:y val="0.19003173077215602"/>
          <c:w val="0.87413866694055342"/>
          <c:h val="0.63240067781553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(10)'!$E$20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(10)'!$D$21:$D$168</c:f>
              <c:numCache>
                <c:formatCode>General</c:formatCode>
                <c:ptCount val="148"/>
                <c:pt idx="0">
                  <c:v>-5.7717000000000001</c:v>
                </c:pt>
                <c:pt idx="1">
                  <c:v>-5.0505000000000004</c:v>
                </c:pt>
                <c:pt idx="2">
                  <c:v>-5.0491000000000001</c:v>
                </c:pt>
                <c:pt idx="3">
                  <c:v>-5.0488999999999997</c:v>
                </c:pt>
                <c:pt idx="4">
                  <c:v>-5.0488499999999998</c:v>
                </c:pt>
                <c:pt idx="5">
                  <c:v>-5.04765</c:v>
                </c:pt>
                <c:pt idx="6">
                  <c:v>-5.0474500000000004</c:v>
                </c:pt>
                <c:pt idx="7">
                  <c:v>-5.0457999999999998</c:v>
                </c:pt>
                <c:pt idx="8">
                  <c:v>-5.04575</c:v>
                </c:pt>
                <c:pt idx="9">
                  <c:v>-5.0443499999999997</c:v>
                </c:pt>
                <c:pt idx="10">
                  <c:v>-5.0438999999999998</c:v>
                </c:pt>
                <c:pt idx="11">
                  <c:v>-5.0438499999999999</c:v>
                </c:pt>
                <c:pt idx="12">
                  <c:v>-5.0436500000000004</c:v>
                </c:pt>
                <c:pt idx="13">
                  <c:v>-5.0393499999999998</c:v>
                </c:pt>
                <c:pt idx="14">
                  <c:v>-5.0372000000000003</c:v>
                </c:pt>
                <c:pt idx="15">
                  <c:v>-5.03505</c:v>
                </c:pt>
                <c:pt idx="16">
                  <c:v>-5.0347999999999997</c:v>
                </c:pt>
                <c:pt idx="17">
                  <c:v>-5.0340999999999996</c:v>
                </c:pt>
                <c:pt idx="18">
                  <c:v>-5.0340999999999996</c:v>
                </c:pt>
                <c:pt idx="19">
                  <c:v>-4.2655000000000003</c:v>
                </c:pt>
                <c:pt idx="20">
                  <c:v>-4.1882999999999999</c:v>
                </c:pt>
                <c:pt idx="21">
                  <c:v>-4.1880499999999996</c:v>
                </c:pt>
                <c:pt idx="22">
                  <c:v>-4.1880499999999996</c:v>
                </c:pt>
                <c:pt idx="23">
                  <c:v>-4.1719499999999998</c:v>
                </c:pt>
                <c:pt idx="24">
                  <c:v>-3.0564</c:v>
                </c:pt>
                <c:pt idx="25">
                  <c:v>-3.0547499999999999</c:v>
                </c:pt>
                <c:pt idx="26">
                  <c:v>-3.0545</c:v>
                </c:pt>
                <c:pt idx="27">
                  <c:v>-3.0521500000000001</c:v>
                </c:pt>
                <c:pt idx="28">
                  <c:v>-2.5217999999999998</c:v>
                </c:pt>
                <c:pt idx="29">
                  <c:v>-1.9979</c:v>
                </c:pt>
                <c:pt idx="30">
                  <c:v>-1.996</c:v>
                </c:pt>
                <c:pt idx="31">
                  <c:v>-1.7512000000000001</c:v>
                </c:pt>
                <c:pt idx="32">
                  <c:v>-1.74095</c:v>
                </c:pt>
                <c:pt idx="33">
                  <c:v>-1.49055</c:v>
                </c:pt>
                <c:pt idx="34">
                  <c:v>-1.3079000000000001</c:v>
                </c:pt>
                <c:pt idx="35">
                  <c:v>-1.2967</c:v>
                </c:pt>
                <c:pt idx="36">
                  <c:v>-1.2967</c:v>
                </c:pt>
                <c:pt idx="37">
                  <c:v>-1.2240500000000001</c:v>
                </c:pt>
                <c:pt idx="38">
                  <c:v>-1.2181</c:v>
                </c:pt>
                <c:pt idx="39">
                  <c:v>-1.1339999999999999</c:v>
                </c:pt>
                <c:pt idx="40">
                  <c:v>-1.1339999999999999</c:v>
                </c:pt>
                <c:pt idx="41">
                  <c:v>-1.1339999999999999</c:v>
                </c:pt>
                <c:pt idx="42">
                  <c:v>-1.0206</c:v>
                </c:pt>
                <c:pt idx="43">
                  <c:v>-0.97035000000000005</c:v>
                </c:pt>
                <c:pt idx="44">
                  <c:v>-0.97035000000000005</c:v>
                </c:pt>
                <c:pt idx="45">
                  <c:v>-0.97035000000000005</c:v>
                </c:pt>
                <c:pt idx="46">
                  <c:v>-0.87224999999999997</c:v>
                </c:pt>
                <c:pt idx="47">
                  <c:v>-0.87224999999999997</c:v>
                </c:pt>
                <c:pt idx="48">
                  <c:v>-0.87219999999999998</c:v>
                </c:pt>
                <c:pt idx="49">
                  <c:v>-0.87219999999999998</c:v>
                </c:pt>
                <c:pt idx="50">
                  <c:v>-0.7974</c:v>
                </c:pt>
                <c:pt idx="51">
                  <c:v>-0.7974</c:v>
                </c:pt>
                <c:pt idx="52">
                  <c:v>-0.78505000000000003</c:v>
                </c:pt>
                <c:pt idx="53">
                  <c:v>-0.61070000000000002</c:v>
                </c:pt>
                <c:pt idx="54">
                  <c:v>-0.43675000000000003</c:v>
                </c:pt>
                <c:pt idx="55">
                  <c:v>-0.4299</c:v>
                </c:pt>
                <c:pt idx="56">
                  <c:v>-0.36435000000000001</c:v>
                </c:pt>
                <c:pt idx="57">
                  <c:v>-0.34675</c:v>
                </c:pt>
                <c:pt idx="58">
                  <c:v>-0.34510000000000002</c:v>
                </c:pt>
                <c:pt idx="59">
                  <c:v>-0.34425</c:v>
                </c:pt>
                <c:pt idx="60">
                  <c:v>-0.34279999999999999</c:v>
                </c:pt>
                <c:pt idx="61">
                  <c:v>-0.26679999999999998</c:v>
                </c:pt>
                <c:pt idx="62">
                  <c:v>-0.25824999999999998</c:v>
                </c:pt>
                <c:pt idx="63">
                  <c:v>-0.25679999999999997</c:v>
                </c:pt>
                <c:pt idx="64">
                  <c:v>-0.17929999999999999</c:v>
                </c:pt>
                <c:pt idx="65">
                  <c:v>-0.17735000000000001</c:v>
                </c:pt>
                <c:pt idx="66">
                  <c:v>-0.17535000000000001</c:v>
                </c:pt>
                <c:pt idx="67">
                  <c:v>-0.17510000000000001</c:v>
                </c:pt>
                <c:pt idx="68">
                  <c:v>-0.1643</c:v>
                </c:pt>
                <c:pt idx="69">
                  <c:v>-9.6100000000000005E-2</c:v>
                </c:pt>
                <c:pt idx="70">
                  <c:v>-9.2350000000000002E-2</c:v>
                </c:pt>
                <c:pt idx="71">
                  <c:v>-9.0950000000000003E-2</c:v>
                </c:pt>
                <c:pt idx="72">
                  <c:v>-8.3799999999999999E-2</c:v>
                </c:pt>
                <c:pt idx="73">
                  <c:v>-6.7000000000000002E-3</c:v>
                </c:pt>
                <c:pt idx="74">
                  <c:v>-6.45E-3</c:v>
                </c:pt>
                <c:pt idx="75">
                  <c:v>-2.8E-3</c:v>
                </c:pt>
                <c:pt idx="76">
                  <c:v>-2.5000000000000001E-4</c:v>
                </c:pt>
                <c:pt idx="77">
                  <c:v>0</c:v>
                </c:pt>
                <c:pt idx="78">
                  <c:v>5.8549999999999998E-2</c:v>
                </c:pt>
                <c:pt idx="79">
                  <c:v>5.8799999999999998E-2</c:v>
                </c:pt>
                <c:pt idx="80">
                  <c:v>5.885E-2</c:v>
                </c:pt>
                <c:pt idx="81">
                  <c:v>5.8900000000000001E-2</c:v>
                </c:pt>
                <c:pt idx="82">
                  <c:v>5.8950000000000002E-2</c:v>
                </c:pt>
                <c:pt idx="83">
                  <c:v>5.8999999999999997E-2</c:v>
                </c:pt>
                <c:pt idx="84">
                  <c:v>5.9049999999999998E-2</c:v>
                </c:pt>
                <c:pt idx="85">
                  <c:v>5.91E-2</c:v>
                </c:pt>
                <c:pt idx="86">
                  <c:v>5.9299999999999999E-2</c:v>
                </c:pt>
                <c:pt idx="87">
                  <c:v>5.935E-2</c:v>
                </c:pt>
                <c:pt idx="88">
                  <c:v>5.9499999999999997E-2</c:v>
                </c:pt>
                <c:pt idx="89">
                  <c:v>5.9549999999999999E-2</c:v>
                </c:pt>
                <c:pt idx="90">
                  <c:v>5.96E-2</c:v>
                </c:pt>
                <c:pt idx="91">
                  <c:v>5.9650000000000002E-2</c:v>
                </c:pt>
                <c:pt idx="92">
                  <c:v>5.9700000000000003E-2</c:v>
                </c:pt>
                <c:pt idx="93">
                  <c:v>5.9749999999999998E-2</c:v>
                </c:pt>
                <c:pt idx="94">
                  <c:v>8.2150000000000001E-2</c:v>
                </c:pt>
                <c:pt idx="95">
                  <c:v>0.16505</c:v>
                </c:pt>
                <c:pt idx="96">
                  <c:v>0.17269999999999999</c:v>
                </c:pt>
                <c:pt idx="97">
                  <c:v>0.17580000000000001</c:v>
                </c:pt>
                <c:pt idx="98">
                  <c:v>0.17655000000000001</c:v>
                </c:pt>
                <c:pt idx="99">
                  <c:v>0.24615000000000001</c:v>
                </c:pt>
                <c:pt idx="100">
                  <c:v>0.24945000000000001</c:v>
                </c:pt>
                <c:pt idx="101">
                  <c:v>0.25190000000000001</c:v>
                </c:pt>
                <c:pt idx="102">
                  <c:v>0.25214999999999999</c:v>
                </c:pt>
                <c:pt idx="103">
                  <c:v>0.25240000000000001</c:v>
                </c:pt>
                <c:pt idx="104">
                  <c:v>0.25259999999999999</c:v>
                </c:pt>
                <c:pt idx="105">
                  <c:v>0.25509999999999999</c:v>
                </c:pt>
                <c:pt idx="106">
                  <c:v>0.26469999999999999</c:v>
                </c:pt>
                <c:pt idx="107">
                  <c:v>0.27284999999999998</c:v>
                </c:pt>
                <c:pt idx="108">
                  <c:v>0.33734999999999998</c:v>
                </c:pt>
                <c:pt idx="109">
                  <c:v>0.34749999999999998</c:v>
                </c:pt>
                <c:pt idx="110">
                  <c:v>0.34844999999999998</c:v>
                </c:pt>
                <c:pt idx="111">
                  <c:v>0.34899999999999998</c:v>
                </c:pt>
                <c:pt idx="112">
                  <c:v>0.35325000000000001</c:v>
                </c:pt>
                <c:pt idx="113">
                  <c:v>0.42399999999999999</c:v>
                </c:pt>
                <c:pt idx="114">
                  <c:v>0.42659999999999998</c:v>
                </c:pt>
                <c:pt idx="115">
                  <c:v>0.43140000000000001</c:v>
                </c:pt>
                <c:pt idx="116">
                  <c:v>0.43230000000000002</c:v>
                </c:pt>
                <c:pt idx="117">
                  <c:v>0.433</c:v>
                </c:pt>
                <c:pt idx="118">
                  <c:v>0.43354999999999999</c:v>
                </c:pt>
                <c:pt idx="119">
                  <c:v>0.43359999999999999</c:v>
                </c:pt>
                <c:pt idx="120">
                  <c:v>0.43785000000000002</c:v>
                </c:pt>
                <c:pt idx="121">
                  <c:v>0.44309999999999999</c:v>
                </c:pt>
                <c:pt idx="122">
                  <c:v>0.51315</c:v>
                </c:pt>
                <c:pt idx="123">
                  <c:v>0.59004999999999996</c:v>
                </c:pt>
                <c:pt idx="124">
                  <c:v>0.59199999999999997</c:v>
                </c:pt>
                <c:pt idx="125">
                  <c:v>0.5978</c:v>
                </c:pt>
                <c:pt idx="126">
                  <c:v>0.60855000000000004</c:v>
                </c:pt>
                <c:pt idx="127">
                  <c:v>0.61140000000000005</c:v>
                </c:pt>
                <c:pt idx="128">
                  <c:v>0.68869999999999998</c:v>
                </c:pt>
                <c:pt idx="129">
                  <c:v>0.68869999999999998</c:v>
                </c:pt>
                <c:pt idx="130">
                  <c:v>0.68869999999999998</c:v>
                </c:pt>
                <c:pt idx="131">
                  <c:v>0.68869999999999998</c:v>
                </c:pt>
                <c:pt idx="132">
                  <c:v>0.69369999999999998</c:v>
                </c:pt>
                <c:pt idx="133">
                  <c:v>0.70165</c:v>
                </c:pt>
                <c:pt idx="134">
                  <c:v>0.76859999999999995</c:v>
                </c:pt>
                <c:pt idx="135">
                  <c:v>0.77244999999999997</c:v>
                </c:pt>
                <c:pt idx="136">
                  <c:v>0.77270000000000005</c:v>
                </c:pt>
                <c:pt idx="137">
                  <c:v>0.78100000000000003</c:v>
                </c:pt>
                <c:pt idx="138">
                  <c:v>0.78490000000000004</c:v>
                </c:pt>
                <c:pt idx="139">
                  <c:v>0.78974999999999995</c:v>
                </c:pt>
                <c:pt idx="140">
                  <c:v>0.85745000000000005</c:v>
                </c:pt>
                <c:pt idx="141">
                  <c:v>0.86890000000000001</c:v>
                </c:pt>
                <c:pt idx="142">
                  <c:v>0.87090000000000001</c:v>
                </c:pt>
                <c:pt idx="143">
                  <c:v>0.872</c:v>
                </c:pt>
                <c:pt idx="144">
                  <c:v>0.87714999999999999</c:v>
                </c:pt>
                <c:pt idx="145">
                  <c:v>1.0409999999999999</c:v>
                </c:pt>
                <c:pt idx="146">
                  <c:v>1.0421499999999999</c:v>
                </c:pt>
                <c:pt idx="147">
                  <c:v>1.0422</c:v>
                </c:pt>
              </c:numCache>
            </c:numRef>
          </c:xVal>
          <c:yVal>
            <c:numRef>
              <c:f>'Q_fit (10)'!$E$21:$E$168</c:f>
              <c:numCache>
                <c:formatCode>General</c:formatCode>
                <c:ptCount val="148"/>
                <c:pt idx="0">
                  <c:v>-1.2406923512507988E-2</c:v>
                </c:pt>
                <c:pt idx="1">
                  <c:v>1.7382795342076353E-2</c:v>
                </c:pt>
                <c:pt idx="2">
                  <c:v>-5.0665770402137968E-3</c:v>
                </c:pt>
                <c:pt idx="3">
                  <c:v>-3.4702200917180279E-2</c:v>
                </c:pt>
                <c:pt idx="4">
                  <c:v>-4.4611106853832322E-2</c:v>
                </c:pt>
                <c:pt idx="5">
                  <c:v>-1.542484584477443E-2</c:v>
                </c:pt>
                <c:pt idx="6">
                  <c:v>-2.706046834472747E-2</c:v>
                </c:pt>
                <c:pt idx="7">
                  <c:v>-9.0543466861752204E-3</c:v>
                </c:pt>
                <c:pt idx="8">
                  <c:v>-1.3963251882996339E-2</c:v>
                </c:pt>
                <c:pt idx="9">
                  <c:v>3.5874074077527872E-3</c:v>
                </c:pt>
                <c:pt idx="10">
                  <c:v>-1.0592735797377189E-2</c:v>
                </c:pt>
                <c:pt idx="11">
                  <c:v>-2.0501640538323186E-2</c:v>
                </c:pt>
                <c:pt idx="12">
                  <c:v>-2.5137259372952594E-2</c:v>
                </c:pt>
                <c:pt idx="13">
                  <c:v>-7.3030166668290762E-3</c:v>
                </c:pt>
                <c:pt idx="14">
                  <c:v>-8.3858606363258828E-3</c:v>
                </c:pt>
                <c:pt idx="15">
                  <c:v>7.5313189529309212E-3</c:v>
                </c:pt>
                <c:pt idx="16">
                  <c:v>-3.2013193509277386E-2</c:v>
                </c:pt>
                <c:pt idx="17">
                  <c:v>-1.5737826666942692E-2</c:v>
                </c:pt>
                <c:pt idx="18">
                  <c:v>2.2621733330864119E-3</c:v>
                </c:pt>
                <c:pt idx="19">
                  <c:v>-1.4549551027975841E-2</c:v>
                </c:pt>
                <c:pt idx="20">
                  <c:v>-1.2832992574818194E-2</c:v>
                </c:pt>
                <c:pt idx="21">
                  <c:v>-1.8373800151390389E-2</c:v>
                </c:pt>
                <c:pt idx="22">
                  <c:v>-1.6373800150982935E-2</c:v>
                </c:pt>
                <c:pt idx="23">
                  <c:v>-1.7981149271429145E-3</c:v>
                </c:pt>
                <c:pt idx="24">
                  <c:v>-2.210202050937668E-2</c:v>
                </c:pt>
                <c:pt idx="25">
                  <c:v>-2.1009896598686042E-2</c:v>
                </c:pt>
                <c:pt idx="26">
                  <c:v>-2.0541385574660943E-2</c:v>
                </c:pt>
                <c:pt idx="27">
                  <c:v>-2.013728691644813E-2</c:v>
                </c:pt>
                <c:pt idx="28">
                  <c:v>-8.3295358654024952E-3</c:v>
                </c:pt>
                <c:pt idx="29">
                  <c:v>5.696068554715856E-3</c:v>
                </c:pt>
                <c:pt idx="30">
                  <c:v>5.5910279183450581E-3</c:v>
                </c:pt>
                <c:pt idx="31">
                  <c:v>3.2284582746574184E-3</c:v>
                </c:pt>
                <c:pt idx="32">
                  <c:v>9.2055248893523831E-3</c:v>
                </c:pt>
                <c:pt idx="33">
                  <c:v>1.109186573606168E-2</c:v>
                </c:pt>
                <c:pt idx="34">
                  <c:v>1.7237613353887311E-2</c:v>
                </c:pt>
                <c:pt idx="35">
                  <c:v>1.9413338403634729E-2</c:v>
                </c:pt>
                <c:pt idx="36">
                  <c:v>2.0113338400503156E-2</c:v>
                </c:pt>
                <c:pt idx="37">
                  <c:v>1.5939256723161536E-2</c:v>
                </c:pt>
                <c:pt idx="38">
                  <c:v>1.8722212155171905E-2</c:v>
                </c:pt>
                <c:pt idx="39">
                  <c:v>2.0574369136030533E-2</c:v>
                </c:pt>
                <c:pt idx="40">
                  <c:v>2.0774369138254065E-2</c:v>
                </c:pt>
                <c:pt idx="41">
                  <c:v>2.067436913350432E-2</c:v>
                </c:pt>
                <c:pt idx="42">
                  <c:v>2.2705141866311701E-2</c:v>
                </c:pt>
                <c:pt idx="43">
                  <c:v>1.8990580258647013E-2</c:v>
                </c:pt>
                <c:pt idx="44">
                  <c:v>2.3590580258856561E-2</c:v>
                </c:pt>
                <c:pt idx="45">
                  <c:v>2.1290580258751787E-2</c:v>
                </c:pt>
                <c:pt idx="46">
                  <c:v>2.2516623845454095E-2</c:v>
                </c:pt>
                <c:pt idx="47">
                  <c:v>2.3116623844848735E-2</c:v>
                </c:pt>
                <c:pt idx="48">
                  <c:v>2.3710026740513021E-2</c:v>
                </c:pt>
                <c:pt idx="49">
                  <c:v>2.4110026737684129E-2</c:v>
                </c:pt>
                <c:pt idx="50">
                  <c:v>2.5640259479957787E-2</c:v>
                </c:pt>
                <c:pt idx="51">
                  <c:v>2.5740259477431575E-2</c:v>
                </c:pt>
                <c:pt idx="52">
                  <c:v>2.1174710494773714E-2</c:v>
                </c:pt>
                <c:pt idx="53">
                  <c:v>4.1562870734679985E-2</c:v>
                </c:pt>
                <c:pt idx="54">
                  <c:v>3.5284439069386872E-2</c:v>
                </c:pt>
                <c:pt idx="55">
                  <c:v>3.5870132663543164E-2</c:v>
                </c:pt>
                <c:pt idx="56">
                  <c:v>3.8377712413070357E-2</c:v>
                </c:pt>
                <c:pt idx="57">
                  <c:v>3.7022093840953021E-2</c:v>
                </c:pt>
                <c:pt idx="58">
                  <c:v>3.7572561396086411E-2</c:v>
                </c:pt>
                <c:pt idx="59">
                  <c:v>4.1443976441380211E-2</c:v>
                </c:pt>
                <c:pt idx="60">
                  <c:v>2.4124566116014955E-2</c:v>
                </c:pt>
                <c:pt idx="61">
                  <c:v>3.852026930442503E-2</c:v>
                </c:pt>
                <c:pt idx="62">
                  <c:v>4.2302119587020764E-2</c:v>
                </c:pt>
                <c:pt idx="63">
                  <c:v>4.6278322380703223E-2</c:v>
                </c:pt>
                <c:pt idx="64">
                  <c:v>4.3711980553078129E-2</c:v>
                </c:pt>
                <c:pt idx="65">
                  <c:v>4.8505754985407067E-2</c:v>
                </c:pt>
                <c:pt idx="66">
                  <c:v>4.4291545560203434E-2</c:v>
                </c:pt>
                <c:pt idx="67">
                  <c:v>4.3352259998357852E-2</c:v>
                </c:pt>
                <c:pt idx="68">
                  <c:v>4.5953136431646988E-2</c:v>
                </c:pt>
                <c:pt idx="69">
                  <c:v>3.1096615549289251E-2</c:v>
                </c:pt>
                <c:pt idx="70">
                  <c:v>4.013581453643409E-2</c:v>
                </c:pt>
                <c:pt idx="71">
                  <c:v>5.3611997896513802E-2</c:v>
                </c:pt>
                <c:pt idx="72">
                  <c:v>4.5267962267152254E-2</c:v>
                </c:pt>
                <c:pt idx="73">
                  <c:v>5.1330152995239284E-2</c:v>
                </c:pt>
                <c:pt idx="74">
                  <c:v>4.8389526577238995E-2</c:v>
                </c:pt>
                <c:pt idx="75">
                  <c:v>5.0496166807250387E-2</c:v>
                </c:pt>
                <c:pt idx="76">
                  <c:v>4.8381390480194825E-2</c:v>
                </c:pt>
                <c:pt idx="77">
                  <c:v>4.9640715641540378E-2</c:v>
                </c:pt>
                <c:pt idx="78">
                  <c:v>5.536386082236805E-2</c:v>
                </c:pt>
                <c:pt idx="79">
                  <c:v>5.3822755399450195E-2</c:v>
                </c:pt>
                <c:pt idx="80">
                  <c:v>5.57145341000033E-2</c:v>
                </c:pt>
                <c:pt idx="81">
                  <c:v>5.2706312736404429E-2</c:v>
                </c:pt>
                <c:pt idx="82">
                  <c:v>5.3098091295431735E-2</c:v>
                </c:pt>
                <c:pt idx="83">
                  <c:v>5.4089869775062513E-2</c:v>
                </c:pt>
                <c:pt idx="84">
                  <c:v>5.2681648192878461E-2</c:v>
                </c:pt>
                <c:pt idx="85">
                  <c:v>5.6573426536263113E-2</c:v>
                </c:pt>
                <c:pt idx="86">
                  <c:v>5.0740539196956438E-2</c:v>
                </c:pt>
                <c:pt idx="87">
                  <c:v>5.3132317184352323E-2</c:v>
                </c:pt>
                <c:pt idx="88">
                  <c:v>4.9407650716473045E-2</c:v>
                </c:pt>
                <c:pt idx="89">
                  <c:v>5.7199428419748025E-2</c:v>
                </c:pt>
                <c:pt idx="90">
                  <c:v>5.4291206045361584E-2</c:v>
                </c:pt>
                <c:pt idx="91">
                  <c:v>5.308298360020848E-2</c:v>
                </c:pt>
                <c:pt idx="92">
                  <c:v>5.3774761086515147E-2</c:v>
                </c:pt>
                <c:pt idx="93">
                  <c:v>5.4466538501350914E-2</c:v>
                </c:pt>
                <c:pt idx="94">
                  <c:v>5.4575676790908072E-2</c:v>
                </c:pt>
                <c:pt idx="95">
                  <c:v>5.7695933349353495E-2</c:v>
                </c:pt>
                <c:pt idx="96">
                  <c:v>5.7515124672729664E-2</c:v>
                </c:pt>
                <c:pt idx="97">
                  <c:v>5.8195674190583357E-2</c:v>
                </c:pt>
                <c:pt idx="98">
                  <c:v>5.9869963575452496E-2</c:v>
                </c:pt>
                <c:pt idx="99">
                  <c:v>4.8562691549498396E-2</c:v>
                </c:pt>
                <c:pt idx="100">
                  <c:v>7.0263723971408301E-2</c:v>
                </c:pt>
                <c:pt idx="101">
                  <c:v>6.2868565989070022E-2</c:v>
                </c:pt>
                <c:pt idx="102">
                  <c:v>6.1826194949987784E-2</c:v>
                </c:pt>
                <c:pt idx="103">
                  <c:v>6.0183822443061412E-2</c:v>
                </c:pt>
                <c:pt idx="104">
                  <c:v>6.3149923366121949E-2</c:v>
                </c:pt>
                <c:pt idx="105">
                  <c:v>6.4126105383175397E-2</c:v>
                </c:pt>
                <c:pt idx="106">
                  <c:v>6.1597281581880756E-2</c:v>
                </c:pt>
                <c:pt idx="107">
                  <c:v>6.051279463469534E-2</c:v>
                </c:pt>
                <c:pt idx="108">
                  <c:v>6.1003109838351346E-2</c:v>
                </c:pt>
                <c:pt idx="109">
                  <c:v>6.3262357872208255E-2</c:v>
                </c:pt>
                <c:pt idx="110">
                  <c:v>6.2099319828496549E-2</c:v>
                </c:pt>
                <c:pt idx="111">
                  <c:v>6.3544920779576713E-2</c:v>
                </c:pt>
                <c:pt idx="112">
                  <c:v>6.5775261532074747E-2</c:v>
                </c:pt>
                <c:pt idx="113">
                  <c:v>6.6175415240441737E-2</c:v>
                </c:pt>
                <c:pt idx="114">
                  <c:v>6.4925245192368669E-2</c:v>
                </c:pt>
                <c:pt idx="115">
                  <c:v>6.7493834058040769E-2</c:v>
                </c:pt>
                <c:pt idx="116">
                  <c:v>6.523789732621417E-2</c:v>
                </c:pt>
                <c:pt idx="117">
                  <c:v>6.5016602939607482E-2</c:v>
                </c:pt>
                <c:pt idx="118">
                  <c:v>6.6621293921017705E-2</c:v>
                </c:pt>
                <c:pt idx="119">
                  <c:v>6.7412629188154619E-2</c:v>
                </c:pt>
                <c:pt idx="120">
                  <c:v>6.587596050372993E-2</c:v>
                </c:pt>
                <c:pt idx="121">
                  <c:v>6.6665505815422424E-2</c:v>
                </c:pt>
                <c:pt idx="122">
                  <c:v>7.6071786484647699E-2</c:v>
                </c:pt>
                <c:pt idx="123">
                  <c:v>7.1896897538384963E-2</c:v>
                </c:pt>
                <c:pt idx="124">
                  <c:v>7.1154120273710042E-2</c:v>
                </c:pt>
                <c:pt idx="125">
                  <c:v>7.2434280544829699E-2</c:v>
                </c:pt>
                <c:pt idx="126">
                  <c:v>7.3142902073112068E-2</c:v>
                </c:pt>
                <c:pt idx="127">
                  <c:v>6.7441218575546302E-2</c:v>
                </c:pt>
                <c:pt idx="128">
                  <c:v>7.189753241770909E-2</c:v>
                </c:pt>
                <c:pt idx="129">
                  <c:v>7.1947532420083962E-2</c:v>
                </c:pt>
                <c:pt idx="130">
                  <c:v>7.1997532415182877E-2</c:v>
                </c:pt>
                <c:pt idx="131">
                  <c:v>7.204753241755775E-2</c:v>
                </c:pt>
                <c:pt idx="132">
                  <c:v>7.3012776288661624E-2</c:v>
                </c:pt>
                <c:pt idx="133">
                  <c:v>7.1105504395395772E-2</c:v>
                </c:pt>
                <c:pt idx="134">
                  <c:v>7.6331715170873921E-2</c:v>
                </c:pt>
                <c:pt idx="135">
                  <c:v>7.7947795350791951E-2</c:v>
                </c:pt>
                <c:pt idx="136">
                  <c:v>7.7103381201751087E-2</c:v>
                </c:pt>
                <c:pt idx="137">
                  <c:v>7.582857517104781E-2</c:v>
                </c:pt>
                <c:pt idx="138">
                  <c:v>7.5735425490702488E-2</c:v>
                </c:pt>
                <c:pt idx="139">
                  <c:v>7.6373285372704991E-2</c:v>
                </c:pt>
                <c:pt idx="140">
                  <c:v>8.0124033008863269E-2</c:v>
                </c:pt>
                <c:pt idx="141">
                  <c:v>7.6383845995921046E-2</c:v>
                </c:pt>
                <c:pt idx="142">
                  <c:v>7.5527424892847195E-2</c:v>
                </c:pt>
                <c:pt idx="143">
                  <c:v>7.9631386398286985E-2</c:v>
                </c:pt>
                <c:pt idx="144">
                  <c:v>8.5913506209805646E-2</c:v>
                </c:pt>
                <c:pt idx="145">
                  <c:v>8.5882160636179095E-2</c:v>
                </c:pt>
                <c:pt idx="146">
                  <c:v>8.7776980948738953E-2</c:v>
                </c:pt>
                <c:pt idx="147">
                  <c:v>8.7068060141514594E-2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0D-4E17-942D-AEDE3853D9FE}"/>
            </c:ext>
          </c:extLst>
        </c:ser>
        <c:ser>
          <c:idx val="1"/>
          <c:order val="1"/>
          <c:tx>
            <c:strRef>
              <c:f>'Q_fit (10)'!$V$1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(10)'!$U$2:$U$17</c:f>
              <c:numCache>
                <c:formatCode>General</c:formatCode>
                <c:ptCount val="16"/>
                <c:pt idx="0">
                  <c:v>-6</c:v>
                </c:pt>
                <c:pt idx="1">
                  <c:v>-5.5</c:v>
                </c:pt>
                <c:pt idx="2">
                  <c:v>-5</c:v>
                </c:pt>
                <c:pt idx="3">
                  <c:v>-4.5</c:v>
                </c:pt>
                <c:pt idx="4">
                  <c:v>-4</c:v>
                </c:pt>
                <c:pt idx="5">
                  <c:v>-3.5</c:v>
                </c:pt>
                <c:pt idx="6">
                  <c:v>-3</c:v>
                </c:pt>
                <c:pt idx="7">
                  <c:v>-2.5</c:v>
                </c:pt>
                <c:pt idx="8">
                  <c:v>-2</c:v>
                </c:pt>
                <c:pt idx="9">
                  <c:v>-1.5</c:v>
                </c:pt>
                <c:pt idx="10">
                  <c:v>-1</c:v>
                </c:pt>
                <c:pt idx="11">
                  <c:v>-0.5</c:v>
                </c:pt>
                <c:pt idx="12">
                  <c:v>0</c:v>
                </c:pt>
                <c:pt idx="13">
                  <c:v>0.5</c:v>
                </c:pt>
                <c:pt idx="14">
                  <c:v>1</c:v>
                </c:pt>
                <c:pt idx="15">
                  <c:v>1.5</c:v>
                </c:pt>
              </c:numCache>
            </c:numRef>
          </c:xVal>
          <c:yVal>
            <c:numRef>
              <c:f>'Q_fit (10)'!$V$2:$V$17</c:f>
              <c:numCache>
                <c:formatCode>General</c:formatCode>
                <c:ptCount val="16"/>
                <c:pt idx="0">
                  <c:v>-8.1894208489014519E-3</c:v>
                </c:pt>
                <c:pt idx="1">
                  <c:v>-1.3250374529698891E-2</c:v>
                </c:pt>
                <c:pt idx="2">
                  <c:v>-1.6499036911712617E-2</c:v>
                </c:pt>
                <c:pt idx="3">
                  <c:v>-1.7935407994942573E-2</c:v>
                </c:pt>
                <c:pt idx="4">
                  <c:v>-1.7559487779388809E-2</c:v>
                </c:pt>
                <c:pt idx="5">
                  <c:v>-1.5371276265051304E-2</c:v>
                </c:pt>
                <c:pt idx="6">
                  <c:v>-1.1370773451930084E-2</c:v>
                </c:pt>
                <c:pt idx="7">
                  <c:v>-5.5579793400251376E-3</c:v>
                </c:pt>
                <c:pt idx="8">
                  <c:v>2.0671060706635592E-3</c:v>
                </c:pt>
                <c:pt idx="9">
                  <c:v>1.150448278013598E-2</c:v>
                </c:pt>
                <c:pt idx="10">
                  <c:v>2.2754150788392134E-2</c:v>
                </c:pt>
                <c:pt idx="11">
                  <c:v>3.5816110095432015E-2</c:v>
                </c:pt>
                <c:pt idx="12">
                  <c:v>5.0690360701255634E-2</c:v>
                </c:pt>
                <c:pt idx="13">
                  <c:v>6.7376902605862987E-2</c:v>
                </c:pt>
                <c:pt idx="14">
                  <c:v>8.5875735809254075E-2</c:v>
                </c:pt>
                <c:pt idx="15">
                  <c:v>0.10618686031142888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0D-4E17-942D-AEDE3853D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774672"/>
        <c:axId val="1"/>
      </c:scatterChart>
      <c:valAx>
        <c:axId val="252774672"/>
        <c:scaling>
          <c:orientation val="minMax"/>
          <c:max val="2"/>
          <c:min val="-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774672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2758656892026425"/>
          <c:y val="0.89719887817761101"/>
          <c:w val="0.60517295682867223"/>
          <c:h val="0.9595045011896877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1428571428571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129303918637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(10)'!$H$21:$H$167</c:f>
              <c:numCache>
                <c:formatCode>General</c:formatCode>
                <c:ptCount val="147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66-41D2-8CA0-BF893E4D05B3}"/>
            </c:ext>
          </c:extLst>
        </c:ser>
        <c:ser>
          <c:idx val="1"/>
          <c:order val="1"/>
          <c:tx>
            <c:strRef>
              <c:f>'errors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(10)'!$I$21:$I$167</c:f>
              <c:numCache>
                <c:formatCode>General</c:formatCode>
                <c:ptCount val="147"/>
                <c:pt idx="3">
                  <c:v>2.1672000002581626E-2</c:v>
                </c:pt>
                <c:pt idx="4">
                  <c:v>-7.2960000034072436E-4</c:v>
                </c:pt>
                <c:pt idx="5">
                  <c:v>-3.0358400003024144E-2</c:v>
                </c:pt>
                <c:pt idx="6">
                  <c:v>-4.0265600000566337E-2</c:v>
                </c:pt>
                <c:pt idx="7">
                  <c:v>-1.1038399999961257E-2</c:v>
                </c:pt>
                <c:pt idx="8">
                  <c:v>-2.2667199998977594E-2</c:v>
                </c:pt>
                <c:pt idx="9">
                  <c:v>-4.6048000003793277E-3</c:v>
                </c:pt>
                <c:pt idx="10">
                  <c:v>-9.5119999969028868E-3</c:v>
                </c:pt>
                <c:pt idx="11">
                  <c:v>8.0863999974098988E-3</c:v>
                </c:pt>
                <c:pt idx="12">
                  <c:v>-6.0784000015701167E-3</c:v>
                </c:pt>
                <c:pt idx="13">
                  <c:v>-1.5985600002750289E-2</c:v>
                </c:pt>
                <c:pt idx="14">
                  <c:v>-2.0614400000340538E-2</c:v>
                </c:pt>
                <c:pt idx="15">
                  <c:v>-2.6335999973525759E-3</c:v>
                </c:pt>
                <c:pt idx="16">
                  <c:v>-3.6432000015338417E-3</c:v>
                </c:pt>
                <c:pt idx="17">
                  <c:v>1.2347200001386227E-2</c:v>
                </c:pt>
                <c:pt idx="18">
                  <c:v>-2.7188800002477365E-2</c:v>
                </c:pt>
                <c:pt idx="19">
                  <c:v>-1.0889599998336053E-2</c:v>
                </c:pt>
                <c:pt idx="20">
                  <c:v>7.1104000016930513E-3</c:v>
                </c:pt>
                <c:pt idx="21">
                  <c:v>1.2631999998120591E-2</c:v>
                </c:pt>
                <c:pt idx="22">
                  <c:v>1.5915200005110819E-2</c:v>
                </c:pt>
                <c:pt idx="23">
                  <c:v>1.0379200000897981E-2</c:v>
                </c:pt>
                <c:pt idx="24">
                  <c:v>2.7260800001386087E-2</c:v>
                </c:pt>
                <c:pt idx="25">
                  <c:v>7.721599999058526E-3</c:v>
                </c:pt>
                <c:pt idx="26">
                  <c:v>8.7839999978314154E-3</c:v>
                </c:pt>
                <c:pt idx="27">
                  <c:v>9.2480000021168962E-3</c:v>
                </c:pt>
                <c:pt idx="28">
                  <c:v>9.609599997929763E-3</c:v>
                </c:pt>
                <c:pt idx="29">
                  <c:v>-1.2452799994207453E-2</c:v>
                </c:pt>
                <c:pt idx="30">
                  <c:v>-1.2369600000965875E-2</c:v>
                </c:pt>
                <c:pt idx="31">
                  <c:v>-1.0436799995659385E-2</c:v>
                </c:pt>
                <c:pt idx="32">
                  <c:v>-1.0196000002906658E-2</c:v>
                </c:pt>
                <c:pt idx="33">
                  <c:v>-9.5960000035120174E-3</c:v>
                </c:pt>
                <c:pt idx="34">
                  <c:v>-9.0032000007340685E-3</c:v>
                </c:pt>
                <c:pt idx="35">
                  <c:v>-8.6032000035629608E-3</c:v>
                </c:pt>
                <c:pt idx="36">
                  <c:v>-8.0607999989297241E-3</c:v>
                </c:pt>
                <c:pt idx="37">
                  <c:v>-7.8743999983998947E-3</c:v>
                </c:pt>
                <c:pt idx="38">
                  <c:v>-7.8040000007604249E-3</c:v>
                </c:pt>
                <c:pt idx="39">
                  <c:v>-7.7936000016052276E-3</c:v>
                </c:pt>
                <c:pt idx="40">
                  <c:v>-7.7744000009261072E-3</c:v>
                </c:pt>
                <c:pt idx="41">
                  <c:v>-7.7696000007563271E-3</c:v>
                </c:pt>
                <c:pt idx="42">
                  <c:v>-7.6039999985368922E-3</c:v>
                </c:pt>
                <c:pt idx="43">
                  <c:v>-7.0623999999952503E-3</c:v>
                </c:pt>
                <c:pt idx="44">
                  <c:v>-5.1751999999396503E-3</c:v>
                </c:pt>
                <c:pt idx="45">
                  <c:v>-4.4752000030712225E-3</c:v>
                </c:pt>
                <c:pt idx="46">
                  <c:v>-1.8032000007224269E-3</c:v>
                </c:pt>
                <c:pt idx="47">
                  <c:v>7.9199999890988693E-4</c:v>
                </c:pt>
                <c:pt idx="48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66-41D2-8CA0-BF893E4D05B3}"/>
            </c:ext>
          </c:extLst>
        </c:ser>
        <c:ser>
          <c:idx val="2"/>
          <c:order val="2"/>
          <c:tx>
            <c:strRef>
              <c:f>'errors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(10)'!$J$21:$J$167</c:f>
              <c:numCache>
                <c:formatCode>General</c:formatCode>
                <c:ptCount val="147"/>
                <c:pt idx="49">
                  <c:v>3.7976000021444634E-3</c:v>
                </c:pt>
                <c:pt idx="50">
                  <c:v>3.6240000044927001E-3</c:v>
                </c:pt>
                <c:pt idx="51">
                  <c:v>-1.0069600000861101E-2</c:v>
                </c:pt>
                <c:pt idx="52">
                  <c:v>-9.8368000035407022E-3</c:v>
                </c:pt>
                <c:pt idx="53">
                  <c:v>-7.8336000005947426E-3</c:v>
                </c:pt>
                <c:pt idx="54">
                  <c:v>-7.7040000032866374E-3</c:v>
                </c:pt>
                <c:pt idx="55">
                  <c:v>-7.427199998346623E-3</c:v>
                </c:pt>
                <c:pt idx="56">
                  <c:v>5.2192000002833083E-3</c:v>
                </c:pt>
                <c:pt idx="57">
                  <c:v>7.4719999975059181E-3</c:v>
                </c:pt>
                <c:pt idx="58">
                  <c:v>9.0879999988828786E-3</c:v>
                </c:pt>
                <c:pt idx="59">
                  <c:v>1.1114400003862102E-2</c:v>
                </c:pt>
                <c:pt idx="60">
                  <c:v>1.2050400000589434E-2</c:v>
                </c:pt>
                <c:pt idx="61">
                  <c:v>1.2379200001305435E-2</c:v>
                </c:pt>
                <c:pt idx="62">
                  <c:v>1.4367200004926417E-2</c:v>
                </c:pt>
                <c:pt idx="63">
                  <c:v>1.8828800006303936E-2</c:v>
                </c:pt>
                <c:pt idx="64">
                  <c:v>1.8936000000394415E-2</c:v>
                </c:pt>
                <c:pt idx="65">
                  <c:v>2.0199999999022111E-2</c:v>
                </c:pt>
                <c:pt idx="66">
                  <c:v>2.1764800003438722E-2</c:v>
                </c:pt>
                <c:pt idx="67">
                  <c:v>2.6770399999804795E-2</c:v>
                </c:pt>
                <c:pt idx="68">
                  <c:v>3.173120000428753E-2</c:v>
                </c:pt>
                <c:pt idx="69">
                  <c:v>3.1732800001918804E-2</c:v>
                </c:pt>
                <c:pt idx="70">
                  <c:v>4.0365600005316082E-2</c:v>
                </c:pt>
                <c:pt idx="71">
                  <c:v>4.0823200004524551E-2</c:v>
                </c:pt>
                <c:pt idx="72">
                  <c:v>4.1960000002291054E-2</c:v>
                </c:pt>
                <c:pt idx="73">
                  <c:v>4.4632000004639849E-2</c:v>
                </c:pt>
                <c:pt idx="74">
                  <c:v>4.5869599998695776E-2</c:v>
                </c:pt>
                <c:pt idx="75">
                  <c:v>4.6148000001267064E-2</c:v>
                </c:pt>
                <c:pt idx="76">
                  <c:v>4.6348800002306234E-2</c:v>
                </c:pt>
                <c:pt idx="77">
                  <c:v>4.7043999999004882E-2</c:v>
                </c:pt>
                <c:pt idx="78">
                  <c:v>4.857839999749558E-2</c:v>
                </c:pt>
                <c:pt idx="79">
                  <c:v>5.4058399997302331E-2</c:v>
                </c:pt>
                <c:pt idx="80">
                  <c:v>5.7832800004689489E-2</c:v>
                </c:pt>
                <c:pt idx="81">
                  <c:v>5.9668800000508782E-2</c:v>
                </c:pt>
                <c:pt idx="82">
                  <c:v>6.1027200004900806E-2</c:v>
                </c:pt>
                <c:pt idx="83">
                  <c:v>6.1127200002374593E-2</c:v>
                </c:pt>
                <c:pt idx="84">
                  <c:v>6.8036000004212838E-2</c:v>
                </c:pt>
                <c:pt idx="85">
                  <c:v>6.9031200000608806E-2</c:v>
                </c:pt>
                <c:pt idx="86">
                  <c:v>6.9867199999862351E-2</c:v>
                </c:pt>
                <c:pt idx="87">
                  <c:v>7.1578400005819276E-2</c:v>
                </c:pt>
                <c:pt idx="88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66-41D2-8CA0-BF893E4D05B3}"/>
            </c:ext>
          </c:extLst>
        </c:ser>
        <c:ser>
          <c:idx val="3"/>
          <c:order val="3"/>
          <c:tx>
            <c:strRef>
              <c:f>'errors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(10)'!$K$21:$K$167</c:f>
              <c:numCache>
                <c:formatCode>General</c:formatCode>
                <c:ptCount val="147"/>
                <c:pt idx="89">
                  <c:v>6.9407999981194735E-3</c:v>
                </c:pt>
                <c:pt idx="90">
                  <c:v>1.4056000072741881E-3</c:v>
                </c:pt>
                <c:pt idx="91">
                  <c:v>4.2663999993237667E-3</c:v>
                </c:pt>
                <c:pt idx="92">
                  <c:v>3.0320000005303882E-3</c:v>
                </c:pt>
                <c:pt idx="93">
                  <c:v>3.5943999973824248E-3</c:v>
                </c:pt>
                <c:pt idx="94">
                  <c:v>1.1419200003729202E-2</c:v>
                </c:pt>
                <c:pt idx="95">
                  <c:v>1.3859200000297278E-2</c:v>
                </c:pt>
                <c:pt idx="96">
                  <c:v>9.0983999980380759E-3</c:v>
                </c:pt>
                <c:pt idx="97">
                  <c:v>2.2596800001338124E-2</c:v>
                </c:pt>
                <c:pt idx="98">
                  <c:v>2.1003199995902833E-2</c:v>
                </c:pt>
                <c:pt idx="99">
                  <c:v>2.7068800001870841E-2</c:v>
                </c:pt>
                <c:pt idx="100">
                  <c:v>2.553279999847291E-2</c:v>
                </c:pt>
                <c:pt idx="101">
                  <c:v>2.7425599997513928E-2</c:v>
                </c:pt>
                <c:pt idx="102">
                  <c:v>2.4418400003924035E-2</c:v>
                </c:pt>
                <c:pt idx="103">
                  <c:v>2.4811200004478451E-2</c:v>
                </c:pt>
                <c:pt idx="104">
                  <c:v>2.580399999715155E-2</c:v>
                </c:pt>
                <c:pt idx="105">
                  <c:v>2.4396799999522045E-2</c:v>
                </c:pt>
                <c:pt idx="106">
                  <c:v>2.8289599998970516E-2</c:v>
                </c:pt>
                <c:pt idx="107">
                  <c:v>2.2460799998953007E-2</c:v>
                </c:pt>
                <c:pt idx="108">
                  <c:v>2.4853599999914877E-2</c:v>
                </c:pt>
                <c:pt idx="109">
                  <c:v>2.1132000001671258E-2</c:v>
                </c:pt>
                <c:pt idx="110">
                  <c:v>2.8924800004460849E-2</c:v>
                </c:pt>
                <c:pt idx="111">
                  <c:v>2.6017600001068786E-2</c:v>
                </c:pt>
                <c:pt idx="112">
                  <c:v>2.4810399998386856E-2</c:v>
                </c:pt>
                <c:pt idx="113">
                  <c:v>2.5503199998638593E-2</c:v>
                </c:pt>
                <c:pt idx="114">
                  <c:v>2.6195999998890329E-2</c:v>
                </c:pt>
                <c:pt idx="115">
                  <c:v>3.2484800001839176E-2</c:v>
                </c:pt>
                <c:pt idx="116">
                  <c:v>3.4176799999841023E-2</c:v>
                </c:pt>
                <c:pt idx="117">
                  <c:v>2.4574399998527952E-2</c:v>
                </c:pt>
                <c:pt idx="118">
                  <c:v>4.6359200001461431E-2</c:v>
                </c:pt>
                <c:pt idx="119">
                  <c:v>3.9026400001603179E-2</c:v>
                </c:pt>
                <c:pt idx="120">
                  <c:v>3.7990400000126101E-2</c:v>
                </c:pt>
                <c:pt idx="121">
                  <c:v>3.6354400006530341E-2</c:v>
                </c:pt>
                <c:pt idx="122">
                  <c:v>3.9325600002484862E-2</c:v>
                </c:pt>
                <c:pt idx="123">
                  <c:v>3.8083200000983197E-2</c:v>
                </c:pt>
                <c:pt idx="124">
                  <c:v>3.7209599999187049E-2</c:v>
                </c:pt>
                <c:pt idx="125">
                  <c:v>3.9421600005880464E-2</c:v>
                </c:pt>
                <c:pt idx="126">
                  <c:v>4.2284000002837274E-2</c:v>
                </c:pt>
                <c:pt idx="127">
                  <c:v>4.7768800002813805E-2</c:v>
                </c:pt>
                <c:pt idx="128">
                  <c:v>4.8561600000539329E-2</c:v>
                </c:pt>
                <c:pt idx="129">
                  <c:v>4.7149600002740044E-2</c:v>
                </c:pt>
                <c:pt idx="130">
                  <c:v>4.8093600002175663E-2</c:v>
                </c:pt>
                <c:pt idx="131">
                  <c:v>5.9606400005577598E-2</c:v>
                </c:pt>
                <c:pt idx="132">
                  <c:v>5.7151999993948266E-2</c:v>
                </c:pt>
                <c:pt idx="133">
                  <c:v>5.8616800000891089E-2</c:v>
                </c:pt>
                <c:pt idx="134">
                  <c:v>6.1077200007275678E-2</c:v>
                </c:pt>
                <c:pt idx="135">
                  <c:v>6.1177200004749466E-2</c:v>
                </c:pt>
                <c:pt idx="136">
                  <c:v>6.2307200001669116E-2</c:v>
                </c:pt>
                <c:pt idx="137">
                  <c:v>6.0662399999273475E-2</c:v>
                </c:pt>
                <c:pt idx="138">
                  <c:v>6.8121600001177285E-2</c:v>
                </c:pt>
                <c:pt idx="139">
                  <c:v>6.8074399998295121E-2</c:v>
                </c:pt>
                <c:pt idx="140">
                  <c:v>6.8875999997544568E-2</c:v>
                </c:pt>
                <c:pt idx="141">
                  <c:v>7.4927200003003236E-2</c:v>
                </c:pt>
                <c:pt idx="142">
                  <c:v>7.0790400000987574E-2</c:v>
                </c:pt>
                <c:pt idx="143">
                  <c:v>8.1390399995143525E-2</c:v>
                </c:pt>
                <c:pt idx="144">
                  <c:v>8.6995999998180196E-2</c:v>
                </c:pt>
                <c:pt idx="145">
                  <c:v>8.893040000111796E-2</c:v>
                </c:pt>
                <c:pt idx="146">
                  <c:v>8.8223200000356883E-2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766-41D2-8CA0-BF893E4D05B3}"/>
            </c:ext>
          </c:extLst>
        </c:ser>
        <c:ser>
          <c:idx val="4"/>
          <c:order val="4"/>
          <c:tx>
            <c:strRef>
              <c:f>'errors (10)'!$AX$1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(10)'!$AX$2:$AX$99</c:f>
              <c:numCache>
                <c:formatCode>General</c:formatCode>
                <c:ptCount val="98"/>
                <c:pt idx="0">
                  <c:v>-3.0159177459193616E-2</c:v>
                </c:pt>
                <c:pt idx="1">
                  <c:v>-2.6628679422684785E-2</c:v>
                </c:pt>
                <c:pt idx="2">
                  <c:v>-2.3225240977003504E-2</c:v>
                </c:pt>
                <c:pt idx="3">
                  <c:v>-1.9958262746705598E-2</c:v>
                </c:pt>
                <c:pt idx="4">
                  <c:v>-1.6834814040933049E-2</c:v>
                </c:pt>
                <c:pt idx="5">
                  <c:v>-1.3860080298537011E-2</c:v>
                </c:pt>
                <c:pt idx="6">
                  <c:v>-1.1037731690415498E-2</c:v>
                </c:pt>
                <c:pt idx="7">
                  <c:v>-8.3702244694201303E-3</c:v>
                </c:pt>
                <c:pt idx="8">
                  <c:v>-5.8590458830485338E-3</c:v>
                </c:pt>
                <c:pt idx="9">
                  <c:v>-3.5049121428858375E-3</c:v>
                </c:pt>
                <c:pt idx="10">
                  <c:v>-1.307927535644085E-3</c:v>
                </c:pt>
                <c:pt idx="11">
                  <c:v>7.3228851018630053E-4</c:v>
                </c:pt>
                <c:pt idx="12">
                  <c:v>2.6165006554962969E-3</c:v>
                </c:pt>
                <c:pt idx="13">
                  <c:v>4.3457783241248465E-3</c:v>
                </c:pt>
                <c:pt idx="14">
                  <c:v>5.9214337401594652E-3</c:v>
                </c:pt>
                <c:pt idx="15">
                  <c:v>7.3449739688324564E-3</c:v>
                </c:pt>
                <c:pt idx="16">
                  <c:v>8.618064290768411E-3</c:v>
                </c:pt>
                <c:pt idx="17">
                  <c:v>9.7425008991756448E-3</c:v>
                </c:pt>
                <c:pt idx="18">
                  <c:v>1.0720191514627664E-2</c:v>
                </c:pt>
                <c:pt idx="19">
                  <c:v>1.1553143028151601E-2</c:v>
                </c:pt>
                <c:pt idx="20">
                  <c:v>1.2243455681452447E-2</c:v>
                </c:pt>
                <c:pt idx="21">
                  <c:v>1.2793323560968989E-2</c:v>
                </c:pt>
                <c:pt idx="22">
                  <c:v>1.3205041330398716E-2</c:v>
                </c:pt>
                <c:pt idx="23">
                  <c:v>1.3481017186836045E-2</c:v>
                </c:pt>
                <c:pt idx="24">
                  <c:v>1.3623792047414107E-2</c:v>
                </c:pt>
                <c:pt idx="25">
                  <c:v>1.3636065011253473E-2</c:v>
                </c:pt>
                <c:pt idx="26">
                  <c:v>1.352072524540043E-2</c:v>
                </c:pt>
                <c:pt idx="27">
                  <c:v>1.3280890647530515E-2</c:v>
                </c:pt>
                <c:pt idx="28">
                  <c:v>1.2919953954153011E-2</c:v>
                </c:pt>
                <c:pt idx="29">
                  <c:v>1.2441637377971153E-2</c:v>
                </c:pt>
                <c:pt idx="30">
                  <c:v>1.1850057338363907E-2</c:v>
                </c:pt>
                <c:pt idx="31">
                  <c:v>1.1149801349795249E-2</c:v>
                </c:pt>
                <c:pt idx="32">
                  <c:v>1.0346019611104301E-2</c:v>
                </c:pt>
                <c:pt idx="33">
                  <c:v>9.44453426575983E-3</c:v>
                </c:pt>
                <c:pt idx="34">
                  <c:v>8.4519696750083081E-3</c:v>
                </c:pt>
                <c:pt idx="35">
                  <c:v>7.3759073823405161E-3</c:v>
                </c:pt>
                <c:pt idx="36">
                  <c:v>6.2250697797698708E-3</c:v>
                </c:pt>
                <c:pt idx="37">
                  <c:v>5.0095368268491015E-3</c:v>
                </c:pt>
                <c:pt idx="38">
                  <c:v>3.7410004726941698E-3</c:v>
                </c:pt>
                <c:pt idx="39">
                  <c:v>2.433061523606977E-3</c:v>
                </c:pt>
                <c:pt idx="40">
                  <c:v>1.1015732466263988E-3</c:v>
                </c:pt>
                <c:pt idx="41">
                  <c:v>-2.3496555247403544E-4</c:v>
                </c:pt>
                <c:pt idx="42">
                  <c:v>-1.5549686907146611E-3</c:v>
                </c:pt>
                <c:pt idx="43">
                  <c:v>-2.8332791357779837E-3</c:v>
                </c:pt>
                <c:pt idx="44">
                  <c:v>-4.0406617212449883E-3</c:v>
                </c:pt>
                <c:pt idx="45">
                  <c:v>-5.1433064136509644E-3</c:v>
                </c:pt>
                <c:pt idx="46">
                  <c:v>-6.102400591723546E-3</c:v>
                </c:pt>
                <c:pt idx="47">
                  <c:v>-6.8738618300628954E-3</c:v>
                </c:pt>
                <c:pt idx="48">
                  <c:v>-7.4083644176128373E-3</c:v>
                </c:pt>
                <c:pt idx="49">
                  <c:v>-7.6518386800273584E-3</c:v>
                </c:pt>
                <c:pt idx="50">
                  <c:v>-7.5466587527590126E-3</c:v>
                </c:pt>
                <c:pt idx="51">
                  <c:v>-7.0337353364081749E-3</c:v>
                </c:pt>
                <c:pt idx="52">
                  <c:v>-6.0556564553562765E-3</c:v>
                </c:pt>
                <c:pt idx="53">
                  <c:v>-4.5608341094321228E-3</c:v>
                </c:pt>
                <c:pt idx="54">
                  <c:v>-2.5083132983791112E-3</c:v>
                </c:pt>
                <c:pt idx="55">
                  <c:v>1.2745246738180699E-4</c:v>
                </c:pt>
                <c:pt idx="56">
                  <c:v>3.3528125905840922E-3</c:v>
                </c:pt>
                <c:pt idx="57">
                  <c:v>7.1530611482085796E-3</c:v>
                </c:pt>
                <c:pt idx="58">
                  <c:v>1.1493087558873356E-2</c:v>
                </c:pt>
                <c:pt idx="59">
                  <c:v>1.6320488440822074E-2</c:v>
                </c:pt>
                <c:pt idx="60">
                  <c:v>2.1570459792592929E-2</c:v>
                </c:pt>
                <c:pt idx="61">
                  <c:v>2.7171417749091337E-2</c:v>
                </c:pt>
                <c:pt idx="62">
                  <c:v>3.3050307173495129E-2</c:v>
                </c:pt>
                <c:pt idx="63">
                  <c:v>3.9136870212941627E-2</c:v>
                </c:pt>
                <c:pt idx="64">
                  <c:v>4.5366568435586188E-2</c:v>
                </c:pt>
                <c:pt idx="65">
                  <c:v>5.1682206679334167E-2</c:v>
                </c:pt>
                <c:pt idx="66">
                  <c:v>5.8034512007627097E-2</c:v>
                </c:pt>
                <c:pt idx="67">
                  <c:v>6.4381984211816387E-2</c:v>
                </c:pt>
                <c:pt idx="68">
                  <c:v>7.0690305983017371E-2</c:v>
                </c:pt>
                <c:pt idx="69">
                  <c:v>7.6931533907204488E-2</c:v>
                </c:pt>
                <c:pt idx="70">
                  <c:v>8.3083220760598292E-2</c:v>
                </c:pt>
                <c:pt idx="71">
                  <c:v>8.912756125478144E-2</c:v>
                </c:pt>
                <c:pt idx="72">
                  <c:v>9.5050611142961386E-2</c:v>
                </c:pt>
                <c:pt idx="73">
                  <c:v>0.1008416015464164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766-41D2-8CA0-BF893E4D0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3336"/>
        <c:axId val="1"/>
      </c:scatterChart>
      <c:valAx>
        <c:axId val="25260333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033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371584004341945"/>
          <c:y val="0.91714285714285715"/>
          <c:w val="0.76736722933865897"/>
          <c:h val="0.974285714285714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041733547351525"/>
          <c:y val="3.71621621621621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14285714285"/>
          <c:y val="0.2533783783783784"/>
          <c:w val="0.8025682182985554"/>
          <c:h val="0.533783783783783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(10)'!$H$21:$H$167</c:f>
              <c:numCache>
                <c:formatCode>General</c:formatCode>
                <c:ptCount val="147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BA-4A4A-A043-EEB84204EAC2}"/>
            </c:ext>
          </c:extLst>
        </c:ser>
        <c:ser>
          <c:idx val="1"/>
          <c:order val="1"/>
          <c:tx>
            <c:strRef>
              <c:f>'errors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(10)'!$I$21:$I$167</c:f>
              <c:numCache>
                <c:formatCode>General</c:formatCode>
                <c:ptCount val="147"/>
                <c:pt idx="3">
                  <c:v>2.1672000002581626E-2</c:v>
                </c:pt>
                <c:pt idx="4">
                  <c:v>-7.2960000034072436E-4</c:v>
                </c:pt>
                <c:pt idx="5">
                  <c:v>-3.0358400003024144E-2</c:v>
                </c:pt>
                <c:pt idx="6">
                  <c:v>-4.0265600000566337E-2</c:v>
                </c:pt>
                <c:pt idx="7">
                  <c:v>-1.1038399999961257E-2</c:v>
                </c:pt>
                <c:pt idx="8">
                  <c:v>-2.2667199998977594E-2</c:v>
                </c:pt>
                <c:pt idx="9">
                  <c:v>-4.6048000003793277E-3</c:v>
                </c:pt>
                <c:pt idx="10">
                  <c:v>-9.5119999969028868E-3</c:v>
                </c:pt>
                <c:pt idx="11">
                  <c:v>8.0863999974098988E-3</c:v>
                </c:pt>
                <c:pt idx="12">
                  <c:v>-6.0784000015701167E-3</c:v>
                </c:pt>
                <c:pt idx="13">
                  <c:v>-1.5985600002750289E-2</c:v>
                </c:pt>
                <c:pt idx="14">
                  <c:v>-2.0614400000340538E-2</c:v>
                </c:pt>
                <c:pt idx="15">
                  <c:v>-2.6335999973525759E-3</c:v>
                </c:pt>
                <c:pt idx="16">
                  <c:v>-3.6432000015338417E-3</c:v>
                </c:pt>
                <c:pt idx="17">
                  <c:v>1.2347200001386227E-2</c:v>
                </c:pt>
                <c:pt idx="18">
                  <c:v>-2.7188800002477365E-2</c:v>
                </c:pt>
                <c:pt idx="19">
                  <c:v>-1.0889599998336053E-2</c:v>
                </c:pt>
                <c:pt idx="20">
                  <c:v>7.1104000016930513E-3</c:v>
                </c:pt>
                <c:pt idx="21">
                  <c:v>1.2631999998120591E-2</c:v>
                </c:pt>
                <c:pt idx="22">
                  <c:v>1.5915200005110819E-2</c:v>
                </c:pt>
                <c:pt idx="23">
                  <c:v>1.0379200000897981E-2</c:v>
                </c:pt>
                <c:pt idx="24">
                  <c:v>2.7260800001386087E-2</c:v>
                </c:pt>
                <c:pt idx="25">
                  <c:v>7.721599999058526E-3</c:v>
                </c:pt>
                <c:pt idx="26">
                  <c:v>8.7839999978314154E-3</c:v>
                </c:pt>
                <c:pt idx="27">
                  <c:v>9.2480000021168962E-3</c:v>
                </c:pt>
                <c:pt idx="28">
                  <c:v>9.609599997929763E-3</c:v>
                </c:pt>
                <c:pt idx="29">
                  <c:v>-1.2452799994207453E-2</c:v>
                </c:pt>
                <c:pt idx="30">
                  <c:v>-1.2369600000965875E-2</c:v>
                </c:pt>
                <c:pt idx="31">
                  <c:v>-1.0436799995659385E-2</c:v>
                </c:pt>
                <c:pt idx="32">
                  <c:v>-1.0196000002906658E-2</c:v>
                </c:pt>
                <c:pt idx="33">
                  <c:v>-9.5960000035120174E-3</c:v>
                </c:pt>
                <c:pt idx="34">
                  <c:v>-9.0032000007340685E-3</c:v>
                </c:pt>
                <c:pt idx="35">
                  <c:v>-8.6032000035629608E-3</c:v>
                </c:pt>
                <c:pt idx="36">
                  <c:v>-8.0607999989297241E-3</c:v>
                </c:pt>
                <c:pt idx="37">
                  <c:v>-7.8743999983998947E-3</c:v>
                </c:pt>
                <c:pt idx="38">
                  <c:v>-7.8040000007604249E-3</c:v>
                </c:pt>
                <c:pt idx="39">
                  <c:v>-7.7936000016052276E-3</c:v>
                </c:pt>
                <c:pt idx="40">
                  <c:v>-7.7744000009261072E-3</c:v>
                </c:pt>
                <c:pt idx="41">
                  <c:v>-7.7696000007563271E-3</c:v>
                </c:pt>
                <c:pt idx="42">
                  <c:v>-7.6039999985368922E-3</c:v>
                </c:pt>
                <c:pt idx="43">
                  <c:v>-7.0623999999952503E-3</c:v>
                </c:pt>
                <c:pt idx="44">
                  <c:v>-5.1751999999396503E-3</c:v>
                </c:pt>
                <c:pt idx="45">
                  <c:v>-4.4752000030712225E-3</c:v>
                </c:pt>
                <c:pt idx="46">
                  <c:v>-1.8032000007224269E-3</c:v>
                </c:pt>
                <c:pt idx="47">
                  <c:v>7.9199999890988693E-4</c:v>
                </c:pt>
                <c:pt idx="48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A-4A4A-A043-EEB84204EAC2}"/>
            </c:ext>
          </c:extLst>
        </c:ser>
        <c:ser>
          <c:idx val="2"/>
          <c:order val="2"/>
          <c:tx>
            <c:strRef>
              <c:f>'errors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(10)'!$J$21:$J$167</c:f>
              <c:numCache>
                <c:formatCode>General</c:formatCode>
                <c:ptCount val="147"/>
                <c:pt idx="49">
                  <c:v>3.7976000021444634E-3</c:v>
                </c:pt>
                <c:pt idx="50">
                  <c:v>3.6240000044927001E-3</c:v>
                </c:pt>
                <c:pt idx="51">
                  <c:v>-1.0069600000861101E-2</c:v>
                </c:pt>
                <c:pt idx="52">
                  <c:v>-9.8368000035407022E-3</c:v>
                </c:pt>
                <c:pt idx="53">
                  <c:v>-7.8336000005947426E-3</c:v>
                </c:pt>
                <c:pt idx="54">
                  <c:v>-7.7040000032866374E-3</c:v>
                </c:pt>
                <c:pt idx="55">
                  <c:v>-7.427199998346623E-3</c:v>
                </c:pt>
                <c:pt idx="56">
                  <c:v>5.2192000002833083E-3</c:v>
                </c:pt>
                <c:pt idx="57">
                  <c:v>7.4719999975059181E-3</c:v>
                </c:pt>
                <c:pt idx="58">
                  <c:v>9.0879999988828786E-3</c:v>
                </c:pt>
                <c:pt idx="59">
                  <c:v>1.1114400003862102E-2</c:v>
                </c:pt>
                <c:pt idx="60">
                  <c:v>1.2050400000589434E-2</c:v>
                </c:pt>
                <c:pt idx="61">
                  <c:v>1.2379200001305435E-2</c:v>
                </c:pt>
                <c:pt idx="62">
                  <c:v>1.4367200004926417E-2</c:v>
                </c:pt>
                <c:pt idx="63">
                  <c:v>1.8828800006303936E-2</c:v>
                </c:pt>
                <c:pt idx="64">
                  <c:v>1.8936000000394415E-2</c:v>
                </c:pt>
                <c:pt idx="65">
                  <c:v>2.0199999999022111E-2</c:v>
                </c:pt>
                <c:pt idx="66">
                  <c:v>2.1764800003438722E-2</c:v>
                </c:pt>
                <c:pt idx="67">
                  <c:v>2.6770399999804795E-2</c:v>
                </c:pt>
                <c:pt idx="68">
                  <c:v>3.173120000428753E-2</c:v>
                </c:pt>
                <c:pt idx="69">
                  <c:v>3.1732800001918804E-2</c:v>
                </c:pt>
                <c:pt idx="70">
                  <c:v>4.0365600005316082E-2</c:v>
                </c:pt>
                <c:pt idx="71">
                  <c:v>4.0823200004524551E-2</c:v>
                </c:pt>
                <c:pt idx="72">
                  <c:v>4.1960000002291054E-2</c:v>
                </c:pt>
                <c:pt idx="73">
                  <c:v>4.4632000004639849E-2</c:v>
                </c:pt>
                <c:pt idx="74">
                  <c:v>4.5869599998695776E-2</c:v>
                </c:pt>
                <c:pt idx="75">
                  <c:v>4.6148000001267064E-2</c:v>
                </c:pt>
                <c:pt idx="76">
                  <c:v>4.6348800002306234E-2</c:v>
                </c:pt>
                <c:pt idx="77">
                  <c:v>4.7043999999004882E-2</c:v>
                </c:pt>
                <c:pt idx="78">
                  <c:v>4.857839999749558E-2</c:v>
                </c:pt>
                <c:pt idx="79">
                  <c:v>5.4058399997302331E-2</c:v>
                </c:pt>
                <c:pt idx="80">
                  <c:v>5.7832800004689489E-2</c:v>
                </c:pt>
                <c:pt idx="81">
                  <c:v>5.9668800000508782E-2</c:v>
                </c:pt>
                <c:pt idx="82">
                  <c:v>6.1027200004900806E-2</c:v>
                </c:pt>
                <c:pt idx="83">
                  <c:v>6.1127200002374593E-2</c:v>
                </c:pt>
                <c:pt idx="84">
                  <c:v>6.8036000004212838E-2</c:v>
                </c:pt>
                <c:pt idx="85">
                  <c:v>6.9031200000608806E-2</c:v>
                </c:pt>
                <c:pt idx="86">
                  <c:v>6.9867199999862351E-2</c:v>
                </c:pt>
                <c:pt idx="87">
                  <c:v>7.1578400005819276E-2</c:v>
                </c:pt>
                <c:pt idx="88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BA-4A4A-A043-EEB84204EAC2}"/>
            </c:ext>
          </c:extLst>
        </c:ser>
        <c:ser>
          <c:idx val="3"/>
          <c:order val="3"/>
          <c:tx>
            <c:strRef>
              <c:f>'errors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(10)'!$K$21:$K$167</c:f>
              <c:numCache>
                <c:formatCode>General</c:formatCode>
                <c:ptCount val="147"/>
                <c:pt idx="89">
                  <c:v>6.9407999981194735E-3</c:v>
                </c:pt>
                <c:pt idx="90">
                  <c:v>1.4056000072741881E-3</c:v>
                </c:pt>
                <c:pt idx="91">
                  <c:v>4.2663999993237667E-3</c:v>
                </c:pt>
                <c:pt idx="92">
                  <c:v>3.0320000005303882E-3</c:v>
                </c:pt>
                <c:pt idx="93">
                  <c:v>3.5943999973824248E-3</c:v>
                </c:pt>
                <c:pt idx="94">
                  <c:v>1.1419200003729202E-2</c:v>
                </c:pt>
                <c:pt idx="95">
                  <c:v>1.3859200000297278E-2</c:v>
                </c:pt>
                <c:pt idx="96">
                  <c:v>9.0983999980380759E-3</c:v>
                </c:pt>
                <c:pt idx="97">
                  <c:v>2.2596800001338124E-2</c:v>
                </c:pt>
                <c:pt idx="98">
                  <c:v>2.1003199995902833E-2</c:v>
                </c:pt>
                <c:pt idx="99">
                  <c:v>2.7068800001870841E-2</c:v>
                </c:pt>
                <c:pt idx="100">
                  <c:v>2.553279999847291E-2</c:v>
                </c:pt>
                <c:pt idx="101">
                  <c:v>2.7425599997513928E-2</c:v>
                </c:pt>
                <c:pt idx="102">
                  <c:v>2.4418400003924035E-2</c:v>
                </c:pt>
                <c:pt idx="103">
                  <c:v>2.4811200004478451E-2</c:v>
                </c:pt>
                <c:pt idx="104">
                  <c:v>2.580399999715155E-2</c:v>
                </c:pt>
                <c:pt idx="105">
                  <c:v>2.4396799999522045E-2</c:v>
                </c:pt>
                <c:pt idx="106">
                  <c:v>2.8289599998970516E-2</c:v>
                </c:pt>
                <c:pt idx="107">
                  <c:v>2.2460799998953007E-2</c:v>
                </c:pt>
                <c:pt idx="108">
                  <c:v>2.4853599999914877E-2</c:v>
                </c:pt>
                <c:pt idx="109">
                  <c:v>2.1132000001671258E-2</c:v>
                </c:pt>
                <c:pt idx="110">
                  <c:v>2.8924800004460849E-2</c:v>
                </c:pt>
                <c:pt idx="111">
                  <c:v>2.6017600001068786E-2</c:v>
                </c:pt>
                <c:pt idx="112">
                  <c:v>2.4810399998386856E-2</c:v>
                </c:pt>
                <c:pt idx="113">
                  <c:v>2.5503199998638593E-2</c:v>
                </c:pt>
                <c:pt idx="114">
                  <c:v>2.6195999998890329E-2</c:v>
                </c:pt>
                <c:pt idx="115">
                  <c:v>3.2484800001839176E-2</c:v>
                </c:pt>
                <c:pt idx="116">
                  <c:v>3.4176799999841023E-2</c:v>
                </c:pt>
                <c:pt idx="117">
                  <c:v>2.4574399998527952E-2</c:v>
                </c:pt>
                <c:pt idx="118">
                  <c:v>4.6359200001461431E-2</c:v>
                </c:pt>
                <c:pt idx="119">
                  <c:v>3.9026400001603179E-2</c:v>
                </c:pt>
                <c:pt idx="120">
                  <c:v>3.7990400000126101E-2</c:v>
                </c:pt>
                <c:pt idx="121">
                  <c:v>3.6354400006530341E-2</c:v>
                </c:pt>
                <c:pt idx="122">
                  <c:v>3.9325600002484862E-2</c:v>
                </c:pt>
                <c:pt idx="123">
                  <c:v>3.8083200000983197E-2</c:v>
                </c:pt>
                <c:pt idx="124">
                  <c:v>3.7209599999187049E-2</c:v>
                </c:pt>
                <c:pt idx="125">
                  <c:v>3.9421600005880464E-2</c:v>
                </c:pt>
                <c:pt idx="126">
                  <c:v>4.2284000002837274E-2</c:v>
                </c:pt>
                <c:pt idx="127">
                  <c:v>4.7768800002813805E-2</c:v>
                </c:pt>
                <c:pt idx="128">
                  <c:v>4.8561600000539329E-2</c:v>
                </c:pt>
                <c:pt idx="129">
                  <c:v>4.7149600002740044E-2</c:v>
                </c:pt>
                <c:pt idx="130">
                  <c:v>4.8093600002175663E-2</c:v>
                </c:pt>
                <c:pt idx="131">
                  <c:v>5.9606400005577598E-2</c:v>
                </c:pt>
                <c:pt idx="132">
                  <c:v>5.7151999993948266E-2</c:v>
                </c:pt>
                <c:pt idx="133">
                  <c:v>5.8616800000891089E-2</c:v>
                </c:pt>
                <c:pt idx="134">
                  <c:v>6.1077200007275678E-2</c:v>
                </c:pt>
                <c:pt idx="135">
                  <c:v>6.1177200004749466E-2</c:v>
                </c:pt>
                <c:pt idx="136">
                  <c:v>6.2307200001669116E-2</c:v>
                </c:pt>
                <c:pt idx="137">
                  <c:v>6.0662399999273475E-2</c:v>
                </c:pt>
                <c:pt idx="138">
                  <c:v>6.8121600001177285E-2</c:v>
                </c:pt>
                <c:pt idx="139">
                  <c:v>6.8074399998295121E-2</c:v>
                </c:pt>
                <c:pt idx="140">
                  <c:v>6.8875999997544568E-2</c:v>
                </c:pt>
                <c:pt idx="141">
                  <c:v>7.4927200003003236E-2</c:v>
                </c:pt>
                <c:pt idx="142">
                  <c:v>7.0790400000987574E-2</c:v>
                </c:pt>
                <c:pt idx="143">
                  <c:v>8.1390399995143525E-2</c:v>
                </c:pt>
                <c:pt idx="144">
                  <c:v>8.6995999998180196E-2</c:v>
                </c:pt>
                <c:pt idx="145">
                  <c:v>8.893040000111796E-2</c:v>
                </c:pt>
                <c:pt idx="146">
                  <c:v>8.8223200000356883E-2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EBA-4A4A-A043-EEB84204EAC2}"/>
            </c:ext>
          </c:extLst>
        </c:ser>
        <c:ser>
          <c:idx val="4"/>
          <c:order val="4"/>
          <c:tx>
            <c:strRef>
              <c:f>'errors (10)'!$AX$1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(10)'!$AX$2:$AX$99</c:f>
              <c:numCache>
                <c:formatCode>General</c:formatCode>
                <c:ptCount val="98"/>
                <c:pt idx="0">
                  <c:v>-3.0159177459193616E-2</c:v>
                </c:pt>
                <c:pt idx="1">
                  <c:v>-2.6628679422684785E-2</c:v>
                </c:pt>
                <c:pt idx="2">
                  <c:v>-2.3225240977003504E-2</c:v>
                </c:pt>
                <c:pt idx="3">
                  <c:v>-1.9958262746705598E-2</c:v>
                </c:pt>
                <c:pt idx="4">
                  <c:v>-1.6834814040933049E-2</c:v>
                </c:pt>
                <c:pt idx="5">
                  <c:v>-1.3860080298537011E-2</c:v>
                </c:pt>
                <c:pt idx="6">
                  <c:v>-1.1037731690415498E-2</c:v>
                </c:pt>
                <c:pt idx="7">
                  <c:v>-8.3702244694201303E-3</c:v>
                </c:pt>
                <c:pt idx="8">
                  <c:v>-5.8590458830485338E-3</c:v>
                </c:pt>
                <c:pt idx="9">
                  <c:v>-3.5049121428858375E-3</c:v>
                </c:pt>
                <c:pt idx="10">
                  <c:v>-1.307927535644085E-3</c:v>
                </c:pt>
                <c:pt idx="11">
                  <c:v>7.3228851018630053E-4</c:v>
                </c:pt>
                <c:pt idx="12">
                  <c:v>2.6165006554962969E-3</c:v>
                </c:pt>
                <c:pt idx="13">
                  <c:v>4.3457783241248465E-3</c:v>
                </c:pt>
                <c:pt idx="14">
                  <c:v>5.9214337401594652E-3</c:v>
                </c:pt>
                <c:pt idx="15">
                  <c:v>7.3449739688324564E-3</c:v>
                </c:pt>
                <c:pt idx="16">
                  <c:v>8.618064290768411E-3</c:v>
                </c:pt>
                <c:pt idx="17">
                  <c:v>9.7425008991756448E-3</c:v>
                </c:pt>
                <c:pt idx="18">
                  <c:v>1.0720191514627664E-2</c:v>
                </c:pt>
                <c:pt idx="19">
                  <c:v>1.1553143028151601E-2</c:v>
                </c:pt>
                <c:pt idx="20">
                  <c:v>1.2243455681452447E-2</c:v>
                </c:pt>
                <c:pt idx="21">
                  <c:v>1.2793323560968989E-2</c:v>
                </c:pt>
                <c:pt idx="22">
                  <c:v>1.3205041330398716E-2</c:v>
                </c:pt>
                <c:pt idx="23">
                  <c:v>1.3481017186836045E-2</c:v>
                </c:pt>
                <c:pt idx="24">
                  <c:v>1.3623792047414107E-2</c:v>
                </c:pt>
                <c:pt idx="25">
                  <c:v>1.3636065011253473E-2</c:v>
                </c:pt>
                <c:pt idx="26">
                  <c:v>1.352072524540043E-2</c:v>
                </c:pt>
                <c:pt idx="27">
                  <c:v>1.3280890647530515E-2</c:v>
                </c:pt>
                <c:pt idx="28">
                  <c:v>1.2919953954153011E-2</c:v>
                </c:pt>
                <c:pt idx="29">
                  <c:v>1.2441637377971153E-2</c:v>
                </c:pt>
                <c:pt idx="30">
                  <c:v>1.1850057338363907E-2</c:v>
                </c:pt>
                <c:pt idx="31">
                  <c:v>1.1149801349795249E-2</c:v>
                </c:pt>
                <c:pt idx="32">
                  <c:v>1.0346019611104301E-2</c:v>
                </c:pt>
                <c:pt idx="33">
                  <c:v>9.44453426575983E-3</c:v>
                </c:pt>
                <c:pt idx="34">
                  <c:v>8.4519696750083081E-3</c:v>
                </c:pt>
                <c:pt idx="35">
                  <c:v>7.3759073823405161E-3</c:v>
                </c:pt>
                <c:pt idx="36">
                  <c:v>6.2250697797698708E-3</c:v>
                </c:pt>
                <c:pt idx="37">
                  <c:v>5.0095368268491015E-3</c:v>
                </c:pt>
                <c:pt idx="38">
                  <c:v>3.7410004726941698E-3</c:v>
                </c:pt>
                <c:pt idx="39">
                  <c:v>2.433061523606977E-3</c:v>
                </c:pt>
                <c:pt idx="40">
                  <c:v>1.1015732466263988E-3</c:v>
                </c:pt>
                <c:pt idx="41">
                  <c:v>-2.3496555247403544E-4</c:v>
                </c:pt>
                <c:pt idx="42">
                  <c:v>-1.5549686907146611E-3</c:v>
                </c:pt>
                <c:pt idx="43">
                  <c:v>-2.8332791357779837E-3</c:v>
                </c:pt>
                <c:pt idx="44">
                  <c:v>-4.0406617212449883E-3</c:v>
                </c:pt>
                <c:pt idx="45">
                  <c:v>-5.1433064136509644E-3</c:v>
                </c:pt>
                <c:pt idx="46">
                  <c:v>-6.102400591723546E-3</c:v>
                </c:pt>
                <c:pt idx="47">
                  <c:v>-6.8738618300628954E-3</c:v>
                </c:pt>
                <c:pt idx="48">
                  <c:v>-7.4083644176128373E-3</c:v>
                </c:pt>
                <c:pt idx="49">
                  <c:v>-7.6518386800273584E-3</c:v>
                </c:pt>
                <c:pt idx="50">
                  <c:v>-7.5466587527590126E-3</c:v>
                </c:pt>
                <c:pt idx="51">
                  <c:v>-7.0337353364081749E-3</c:v>
                </c:pt>
                <c:pt idx="52">
                  <c:v>-6.0556564553562765E-3</c:v>
                </c:pt>
                <c:pt idx="53">
                  <c:v>-4.5608341094321228E-3</c:v>
                </c:pt>
                <c:pt idx="54">
                  <c:v>-2.5083132983791112E-3</c:v>
                </c:pt>
                <c:pt idx="55">
                  <c:v>1.2745246738180699E-4</c:v>
                </c:pt>
                <c:pt idx="56">
                  <c:v>3.3528125905840922E-3</c:v>
                </c:pt>
                <c:pt idx="57">
                  <c:v>7.1530611482085796E-3</c:v>
                </c:pt>
                <c:pt idx="58">
                  <c:v>1.1493087558873356E-2</c:v>
                </c:pt>
                <c:pt idx="59">
                  <c:v>1.6320488440822074E-2</c:v>
                </c:pt>
                <c:pt idx="60">
                  <c:v>2.1570459792592929E-2</c:v>
                </c:pt>
                <c:pt idx="61">
                  <c:v>2.7171417749091337E-2</c:v>
                </c:pt>
                <c:pt idx="62">
                  <c:v>3.3050307173495129E-2</c:v>
                </c:pt>
                <c:pt idx="63">
                  <c:v>3.9136870212941627E-2</c:v>
                </c:pt>
                <c:pt idx="64">
                  <c:v>4.5366568435586188E-2</c:v>
                </c:pt>
                <c:pt idx="65">
                  <c:v>5.1682206679334167E-2</c:v>
                </c:pt>
                <c:pt idx="66">
                  <c:v>5.8034512007627097E-2</c:v>
                </c:pt>
                <c:pt idx="67">
                  <c:v>6.4381984211816387E-2</c:v>
                </c:pt>
                <c:pt idx="68">
                  <c:v>7.0690305983017371E-2</c:v>
                </c:pt>
                <c:pt idx="69">
                  <c:v>7.6931533907204488E-2</c:v>
                </c:pt>
                <c:pt idx="70">
                  <c:v>8.3083220760598292E-2</c:v>
                </c:pt>
                <c:pt idx="71">
                  <c:v>8.912756125478144E-2</c:v>
                </c:pt>
                <c:pt idx="72">
                  <c:v>9.5050611142961386E-2</c:v>
                </c:pt>
                <c:pt idx="73">
                  <c:v>0.1008416015464164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EBA-4A4A-A043-EEB84204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4320"/>
        <c:axId val="1"/>
      </c:scatterChart>
      <c:valAx>
        <c:axId val="25260432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24879614767261"/>
              <c:y val="0.87837837837837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969502407704656E-2"/>
              <c:y val="0.418918918918918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043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17656500802568"/>
          <c:y val="0.90202702702702697"/>
          <c:w val="0.7624398073836276"/>
          <c:h val="0.969594594594594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177280550774527"/>
          <c:y val="3.03867403314917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6299483648881"/>
          <c:y val="0.212707182320442"/>
          <c:w val="0.79173838209982783"/>
          <c:h val="0.61325966850828728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(10)'!$AB$20</c:f>
              <c:strCache>
                <c:ptCount val="1"/>
                <c:pt idx="0">
                  <c:v>S Resid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-50505</c:v>
                </c:pt>
                <c:pt idx="4">
                  <c:v>-50491</c:v>
                </c:pt>
                <c:pt idx="5">
                  <c:v>-50489</c:v>
                </c:pt>
                <c:pt idx="6">
                  <c:v>-50488.5</c:v>
                </c:pt>
                <c:pt idx="7">
                  <c:v>-50476.5</c:v>
                </c:pt>
                <c:pt idx="8">
                  <c:v>-50474.5</c:v>
                </c:pt>
                <c:pt idx="9">
                  <c:v>-50458</c:v>
                </c:pt>
                <c:pt idx="10">
                  <c:v>-50457.5</c:v>
                </c:pt>
                <c:pt idx="11">
                  <c:v>-50443.5</c:v>
                </c:pt>
                <c:pt idx="12">
                  <c:v>-50439</c:v>
                </c:pt>
                <c:pt idx="13">
                  <c:v>-50438.5</c:v>
                </c:pt>
                <c:pt idx="14">
                  <c:v>-50436.5</c:v>
                </c:pt>
                <c:pt idx="15">
                  <c:v>-50393.5</c:v>
                </c:pt>
                <c:pt idx="16">
                  <c:v>-50372</c:v>
                </c:pt>
                <c:pt idx="17">
                  <c:v>-50350.5</c:v>
                </c:pt>
                <c:pt idx="18">
                  <c:v>-50348</c:v>
                </c:pt>
                <c:pt idx="19">
                  <c:v>-50341</c:v>
                </c:pt>
                <c:pt idx="20">
                  <c:v>-50341</c:v>
                </c:pt>
                <c:pt idx="21">
                  <c:v>-42655</c:v>
                </c:pt>
                <c:pt idx="22">
                  <c:v>-41883</c:v>
                </c:pt>
                <c:pt idx="23">
                  <c:v>-41880.5</c:v>
                </c:pt>
                <c:pt idx="24">
                  <c:v>-41719.5</c:v>
                </c:pt>
                <c:pt idx="25">
                  <c:v>-30564</c:v>
                </c:pt>
                <c:pt idx="26">
                  <c:v>-30547.5</c:v>
                </c:pt>
                <c:pt idx="27">
                  <c:v>-30545</c:v>
                </c:pt>
                <c:pt idx="28">
                  <c:v>-30521.5</c:v>
                </c:pt>
                <c:pt idx="29">
                  <c:v>-7850.5</c:v>
                </c:pt>
                <c:pt idx="30">
                  <c:v>-9703.5</c:v>
                </c:pt>
                <c:pt idx="31">
                  <c:v>-12240.5</c:v>
                </c:pt>
                <c:pt idx="32">
                  <c:v>-8722.5</c:v>
                </c:pt>
                <c:pt idx="33">
                  <c:v>-8722.5</c:v>
                </c:pt>
                <c:pt idx="34">
                  <c:v>-8722</c:v>
                </c:pt>
                <c:pt idx="35">
                  <c:v>-8722</c:v>
                </c:pt>
                <c:pt idx="36">
                  <c:v>-14905.5</c:v>
                </c:pt>
                <c:pt idx="37">
                  <c:v>-7974</c:v>
                </c:pt>
                <c:pt idx="38">
                  <c:v>-11340</c:v>
                </c:pt>
                <c:pt idx="39">
                  <c:v>-12181</c:v>
                </c:pt>
                <c:pt idx="40">
                  <c:v>-7974</c:v>
                </c:pt>
                <c:pt idx="41">
                  <c:v>-9703.5</c:v>
                </c:pt>
                <c:pt idx="42">
                  <c:v>-11340</c:v>
                </c:pt>
                <c:pt idx="43">
                  <c:v>-13079</c:v>
                </c:pt>
                <c:pt idx="44">
                  <c:v>-12967</c:v>
                </c:pt>
                <c:pt idx="45">
                  <c:v>-12967</c:v>
                </c:pt>
                <c:pt idx="46">
                  <c:v>-17409.5</c:v>
                </c:pt>
                <c:pt idx="47">
                  <c:v>-4367.5</c:v>
                </c:pt>
                <c:pt idx="48">
                  <c:v>-1773.5</c:v>
                </c:pt>
                <c:pt idx="49">
                  <c:v>-19979</c:v>
                </c:pt>
                <c:pt idx="50">
                  <c:v>-19960</c:v>
                </c:pt>
                <c:pt idx="51">
                  <c:v>-9703.5</c:v>
                </c:pt>
                <c:pt idx="52">
                  <c:v>-3428</c:v>
                </c:pt>
                <c:pt idx="53">
                  <c:v>-10206</c:v>
                </c:pt>
                <c:pt idx="54">
                  <c:v>-11340</c:v>
                </c:pt>
                <c:pt idx="55">
                  <c:v>-17512</c:v>
                </c:pt>
                <c:pt idx="56">
                  <c:v>-2668</c:v>
                </c:pt>
                <c:pt idx="57">
                  <c:v>-3442.5</c:v>
                </c:pt>
                <c:pt idx="58">
                  <c:v>-2582.5</c:v>
                </c:pt>
                <c:pt idx="59">
                  <c:v>-1751</c:v>
                </c:pt>
                <c:pt idx="60">
                  <c:v>-1753.5</c:v>
                </c:pt>
                <c:pt idx="61">
                  <c:v>-41880.5</c:v>
                </c:pt>
                <c:pt idx="62">
                  <c:v>-838</c:v>
                </c:pt>
                <c:pt idx="63">
                  <c:v>-64.5</c:v>
                </c:pt>
                <c:pt idx="64">
                  <c:v>-2.5</c:v>
                </c:pt>
                <c:pt idx="65">
                  <c:v>0</c:v>
                </c:pt>
                <c:pt idx="66">
                  <c:v>-67</c:v>
                </c:pt>
                <c:pt idx="67">
                  <c:v>821.5</c:v>
                </c:pt>
                <c:pt idx="68">
                  <c:v>1727</c:v>
                </c:pt>
                <c:pt idx="69">
                  <c:v>1650.5</c:v>
                </c:pt>
                <c:pt idx="70">
                  <c:v>2551</c:v>
                </c:pt>
                <c:pt idx="71">
                  <c:v>3484.5</c:v>
                </c:pt>
                <c:pt idx="72">
                  <c:v>3475</c:v>
                </c:pt>
                <c:pt idx="73">
                  <c:v>3532.5</c:v>
                </c:pt>
                <c:pt idx="74">
                  <c:v>4266</c:v>
                </c:pt>
                <c:pt idx="75">
                  <c:v>4330</c:v>
                </c:pt>
                <c:pt idx="76">
                  <c:v>4323</c:v>
                </c:pt>
                <c:pt idx="77">
                  <c:v>4240</c:v>
                </c:pt>
                <c:pt idx="78">
                  <c:v>4314</c:v>
                </c:pt>
                <c:pt idx="79">
                  <c:v>6114</c:v>
                </c:pt>
                <c:pt idx="80">
                  <c:v>5900.5</c:v>
                </c:pt>
                <c:pt idx="81">
                  <c:v>6085.5</c:v>
                </c:pt>
                <c:pt idx="82">
                  <c:v>6887</c:v>
                </c:pt>
                <c:pt idx="83">
                  <c:v>6887</c:v>
                </c:pt>
                <c:pt idx="84">
                  <c:v>7810</c:v>
                </c:pt>
                <c:pt idx="85">
                  <c:v>7727</c:v>
                </c:pt>
                <c:pt idx="86">
                  <c:v>7724.5</c:v>
                </c:pt>
                <c:pt idx="87">
                  <c:v>8689</c:v>
                </c:pt>
                <c:pt idx="88">
                  <c:v>8720</c:v>
                </c:pt>
                <c:pt idx="89">
                  <c:v>-6107</c:v>
                </c:pt>
                <c:pt idx="90">
                  <c:v>-4299</c:v>
                </c:pt>
                <c:pt idx="91">
                  <c:v>-3643.5</c:v>
                </c:pt>
                <c:pt idx="92">
                  <c:v>-3467.5</c:v>
                </c:pt>
                <c:pt idx="93">
                  <c:v>-3451</c:v>
                </c:pt>
                <c:pt idx="94">
                  <c:v>-1793</c:v>
                </c:pt>
                <c:pt idx="95">
                  <c:v>-1643</c:v>
                </c:pt>
                <c:pt idx="96">
                  <c:v>-923.5</c:v>
                </c:pt>
                <c:pt idx="97">
                  <c:v>-909.5</c:v>
                </c:pt>
                <c:pt idx="98">
                  <c:v>-28</c:v>
                </c:pt>
                <c:pt idx="99">
                  <c:v>585.5</c:v>
                </c:pt>
                <c:pt idx="100">
                  <c:v>588</c:v>
                </c:pt>
                <c:pt idx="101">
                  <c:v>588.5</c:v>
                </c:pt>
                <c:pt idx="102">
                  <c:v>589</c:v>
                </c:pt>
                <c:pt idx="103">
                  <c:v>589.5</c:v>
                </c:pt>
                <c:pt idx="104">
                  <c:v>590</c:v>
                </c:pt>
                <c:pt idx="105">
                  <c:v>590.5</c:v>
                </c:pt>
                <c:pt idx="106">
                  <c:v>591</c:v>
                </c:pt>
                <c:pt idx="107">
                  <c:v>593</c:v>
                </c:pt>
                <c:pt idx="108">
                  <c:v>593.5</c:v>
                </c:pt>
                <c:pt idx="109">
                  <c:v>595</c:v>
                </c:pt>
                <c:pt idx="110">
                  <c:v>595.5</c:v>
                </c:pt>
                <c:pt idx="111">
                  <c:v>596</c:v>
                </c:pt>
                <c:pt idx="112">
                  <c:v>596.5</c:v>
                </c:pt>
                <c:pt idx="113">
                  <c:v>597</c:v>
                </c:pt>
                <c:pt idx="114">
                  <c:v>597.5</c:v>
                </c:pt>
                <c:pt idx="115">
                  <c:v>1758</c:v>
                </c:pt>
                <c:pt idx="116">
                  <c:v>1765.5</c:v>
                </c:pt>
                <c:pt idx="117">
                  <c:v>2461.5</c:v>
                </c:pt>
                <c:pt idx="118">
                  <c:v>2494.5</c:v>
                </c:pt>
                <c:pt idx="119">
                  <c:v>2519</c:v>
                </c:pt>
                <c:pt idx="120">
                  <c:v>2521.5</c:v>
                </c:pt>
                <c:pt idx="121">
                  <c:v>2524</c:v>
                </c:pt>
                <c:pt idx="122">
                  <c:v>2526</c:v>
                </c:pt>
                <c:pt idx="123">
                  <c:v>2647</c:v>
                </c:pt>
                <c:pt idx="124">
                  <c:v>2728.5</c:v>
                </c:pt>
                <c:pt idx="125">
                  <c:v>3373.5</c:v>
                </c:pt>
                <c:pt idx="126">
                  <c:v>3490</c:v>
                </c:pt>
                <c:pt idx="127">
                  <c:v>4335.5</c:v>
                </c:pt>
                <c:pt idx="128">
                  <c:v>4336</c:v>
                </c:pt>
                <c:pt idx="129">
                  <c:v>4378.5</c:v>
                </c:pt>
                <c:pt idx="130">
                  <c:v>4431</c:v>
                </c:pt>
                <c:pt idx="131">
                  <c:v>5131.5</c:v>
                </c:pt>
                <c:pt idx="132">
                  <c:v>5920</c:v>
                </c:pt>
                <c:pt idx="133">
                  <c:v>5978</c:v>
                </c:pt>
                <c:pt idx="134">
                  <c:v>6887</c:v>
                </c:pt>
                <c:pt idx="135">
                  <c:v>6887</c:v>
                </c:pt>
                <c:pt idx="136">
                  <c:v>6937</c:v>
                </c:pt>
                <c:pt idx="137">
                  <c:v>7016.5</c:v>
                </c:pt>
                <c:pt idx="138">
                  <c:v>7686</c:v>
                </c:pt>
                <c:pt idx="139">
                  <c:v>7849</c:v>
                </c:pt>
                <c:pt idx="140">
                  <c:v>7897.5</c:v>
                </c:pt>
                <c:pt idx="141">
                  <c:v>8574.5</c:v>
                </c:pt>
                <c:pt idx="142">
                  <c:v>8709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(10)'!$AB$21:$AB$167</c:f>
              <c:numCache>
                <c:formatCode>General</c:formatCode>
                <c:ptCount val="147"/>
                <c:pt idx="0">
                  <c:v>-4.7801048758709712E-2</c:v>
                </c:pt>
                <c:pt idx="1">
                  <c:v>-3.1987591843552488E-3</c:v>
                </c:pt>
                <c:pt idx="2">
                  <c:v>3.845278085974687E-2</c:v>
                </c:pt>
                <c:pt idx="3">
                  <c:v>-9.6184564365226141E-3</c:v>
                </c:pt>
                <c:pt idx="4">
                  <c:v>-3.2040266424083357E-2</c:v>
                </c:pt>
                <c:pt idx="5">
                  <c:v>-6.1671950497674752E-2</c:v>
                </c:pt>
                <c:pt idx="6">
                  <c:v>-7.1579871393033026E-2</c:v>
                </c:pt>
                <c:pt idx="7">
                  <c:v>-4.2369958550846569E-2</c:v>
                </c:pt>
                <c:pt idx="8">
                  <c:v>-5.4001637056981966E-2</c:v>
                </c:pt>
                <c:pt idx="9">
                  <c:v>-3.5962955461083593E-2</c:v>
                </c:pt>
                <c:pt idx="10">
                  <c:v>-4.0870873381733418E-2</c:v>
                </c:pt>
                <c:pt idx="11">
                  <c:v>-2.3292555790923229E-2</c:v>
                </c:pt>
                <c:pt idx="12">
                  <c:v>-3.7463802862829208E-2</c:v>
                </c:pt>
                <c:pt idx="13">
                  <c:v>-4.7371718965648811E-2</c:v>
                </c:pt>
                <c:pt idx="14">
                  <c:v>-5.2003382890205674E-2</c:v>
                </c:pt>
                <c:pt idx="15">
                  <c:v>-3.4083971721457149E-2</c:v>
                </c:pt>
                <c:pt idx="16">
                  <c:v>-3.5124133139245048E-2</c:v>
                </c:pt>
                <c:pt idx="17">
                  <c:v>-1.9164205886757102E-2</c:v>
                </c:pt>
                <c:pt idx="18">
                  <c:v>-5.8703743479663499E-2</c:v>
                </c:pt>
                <c:pt idx="19">
                  <c:v>-4.2414442347614247E-2</c:v>
                </c:pt>
                <c:pt idx="20">
                  <c:v>-2.4414442347585143E-2</c:v>
                </c:pt>
                <c:pt idx="21">
                  <c:v>2.5101624076228138E-2</c:v>
                </c:pt>
                <c:pt idx="22">
                  <c:v>2.8383001486279272E-2</c:v>
                </c:pt>
                <c:pt idx="23">
                  <c:v>-2.6348723737378697E-2</c:v>
                </c:pt>
                <c:pt idx="24">
                  <c:v>-9.4381731195331969E-3</c:v>
                </c:pt>
                <c:pt idx="25">
                  <c:v>1.7283305965502191E-2</c:v>
                </c:pt>
                <c:pt idx="26">
                  <c:v>1.5467790305361259E-2</c:v>
                </c:pt>
                <c:pt idx="27">
                  <c:v>1.5720773995297185E-2</c:v>
                </c:pt>
                <c:pt idx="28">
                  <c:v>-1.4255495183934562E-2</c:v>
                </c:pt>
                <c:pt idx="29">
                  <c:v>-9.2653166927610907E-3</c:v>
                </c:pt>
                <c:pt idx="30">
                  <c:v>2.1076900388370949E-2</c:v>
                </c:pt>
                <c:pt idx="31">
                  <c:v>1.7472661753749816E-2</c:v>
                </c:pt>
                <c:pt idx="32">
                  <c:v>2.477077823577533E-2</c:v>
                </c:pt>
                <c:pt idx="33">
                  <c:v>2.537077823516997E-2</c:v>
                </c:pt>
                <c:pt idx="34">
                  <c:v>2.5964248096913965E-2</c:v>
                </c:pt>
                <c:pt idx="35">
                  <c:v>2.6364248094085073E-2</c:v>
                </c:pt>
                <c:pt idx="36">
                  <c:v>1.2352329639837154E-2</c:v>
                </c:pt>
                <c:pt idx="37">
                  <c:v>2.7966632328992144E-2</c:v>
                </c:pt>
                <c:pt idx="38">
                  <c:v>2.2298028833913675E-2</c:v>
                </c:pt>
                <c:pt idx="39">
                  <c:v>2.0267251098414533E-2</c:v>
                </c:pt>
                <c:pt idx="40">
                  <c:v>2.8066632326465932E-2</c:v>
                </c:pt>
                <c:pt idx="41">
                  <c:v>2.5676900388580497E-2</c:v>
                </c:pt>
                <c:pt idx="42">
                  <c:v>2.2498028836137208E-2</c:v>
                </c:pt>
                <c:pt idx="43">
                  <c:v>1.8627641156108453E-2</c:v>
                </c:pt>
                <c:pt idx="44">
                  <c:v>2.0820011868266722E-2</c:v>
                </c:pt>
                <c:pt idx="45">
                  <c:v>2.152001186513515E-2</c:v>
                </c:pt>
                <c:pt idx="46">
                  <c:v>1.0806553462238635E-2</c:v>
                </c:pt>
                <c:pt idx="47">
                  <c:v>3.6791528931905994E-2</c:v>
                </c:pt>
                <c:pt idx="48">
                  <c:v>4.8027883065244754E-2</c:v>
                </c:pt>
                <c:pt idx="49">
                  <c:v>8.2372517237400793E-3</c:v>
                </c:pt>
                <c:pt idx="50">
                  <c:v>8.1235658260495405E-3</c:v>
                </c:pt>
                <c:pt idx="51">
                  <c:v>2.3376900388475723E-2</c:v>
                </c:pt>
                <c:pt idx="52">
                  <c:v>2.5035856549042418E-2</c:v>
                </c:pt>
                <c:pt idx="53">
                  <c:v>2.4685199522876601E-2</c:v>
                </c:pt>
                <c:pt idx="54">
                  <c:v>2.2398028831387463E-2</c:v>
                </c:pt>
                <c:pt idx="55">
                  <c:v>4.8565484200808352E-3</c:v>
                </c:pt>
                <c:pt idx="56">
                  <c:v>3.8841272379122868E-2</c:v>
                </c:pt>
                <c:pt idx="57">
                  <c:v>4.2365630852787578E-2</c:v>
                </c:pt>
                <c:pt idx="58">
                  <c:v>4.2551265300000356E-2</c:v>
                </c:pt>
                <c:pt idx="59">
                  <c:v>4.2853070801088841E-2</c:v>
                </c:pt>
                <c:pt idx="60">
                  <c:v>4.3794727575842934E-2</c:v>
                </c:pt>
                <c:pt idx="61">
                  <c:v>-2.4348723736971244E-2</c:v>
                </c:pt>
                <c:pt idx="62">
                  <c:v>4.3865113524330229E-2</c:v>
                </c:pt>
                <c:pt idx="63">
                  <c:v>4.6180556009817991E-2</c:v>
                </c:pt>
                <c:pt idx="64">
                  <c:v>4.6106967430344634E-2</c:v>
                </c:pt>
                <c:pt idx="65">
                  <c:v>4.7363651934386776E-2</c:v>
                </c:pt>
                <c:pt idx="66">
                  <c:v>4.9123820103694878E-2</c:v>
                </c:pt>
                <c:pt idx="67">
                  <c:v>5.1429936817650193E-2</c:v>
                </c:pt>
                <c:pt idx="68">
                  <c:v>5.3431988228964555E-2</c:v>
                </c:pt>
                <c:pt idx="69">
                  <c:v>5.3690347596947637E-2</c:v>
                </c:pt>
                <c:pt idx="70">
                  <c:v>5.9236173622264583E-2</c:v>
                </c:pt>
                <c:pt idx="71">
                  <c:v>5.6377543344116259E-2</c:v>
                </c:pt>
                <c:pt idx="72">
                  <c:v>5.7548520122082475E-2</c:v>
                </c:pt>
                <c:pt idx="73">
                  <c:v>6.0013552683714659E-2</c:v>
                </c:pt>
                <c:pt idx="74">
                  <c:v>5.8592481845514563E-2</c:v>
                </c:pt>
                <c:pt idx="75">
                  <c:v>5.8637672099160314E-2</c:v>
                </c:pt>
                <c:pt idx="76">
                  <c:v>5.8863986302981411E-2</c:v>
                </c:pt>
                <c:pt idx="77">
                  <c:v>5.9861581270534175E-2</c:v>
                </c:pt>
                <c:pt idx="78">
                  <c:v>6.112638784633341E-2</c:v>
                </c:pt>
                <c:pt idx="79">
                  <c:v>6.0036909969640749E-2</c:v>
                </c:pt>
                <c:pt idx="80">
                  <c:v>6.4587563936657238E-2</c:v>
                </c:pt>
                <c:pt idx="81">
                  <c:v>6.5750822310614548E-2</c:v>
                </c:pt>
                <c:pt idx="82">
                  <c:v>6.4214683306347164E-2</c:v>
                </c:pt>
                <c:pt idx="83">
                  <c:v>6.4314683303820952E-2</c:v>
                </c:pt>
                <c:pt idx="84">
                  <c:v>6.794733166818967E-2</c:v>
                </c:pt>
                <c:pt idx="85">
                  <c:v>6.9234057483827272E-2</c:v>
                </c:pt>
                <c:pt idx="86">
                  <c:v>7.0078848646291977E-2</c:v>
                </c:pt>
                <c:pt idx="87">
                  <c:v>6.8446382590822877E-2</c:v>
                </c:pt>
                <c:pt idx="88">
                  <c:v>7.1694230852975147E-2</c:v>
                </c:pt>
                <c:pt idx="89">
                  <c:v>4.3744384122537387E-2</c:v>
                </c:pt>
                <c:pt idx="90">
                  <c:v>3.7339139751092112E-2</c:v>
                </c:pt>
                <c:pt idx="91">
                  <c:v>3.9439371177837683E-2</c:v>
                </c:pt>
                <c:pt idx="92">
                  <c:v>3.7961534425036414E-2</c:v>
                </c:pt>
                <c:pt idx="93">
                  <c:v>3.850027487347385E-2</c:v>
                </c:pt>
                <c:pt idx="94">
                  <c:v>4.3252540334969614E-2</c:v>
                </c:pt>
                <c:pt idx="95">
                  <c:v>4.5350895958938958E-2</c:v>
                </c:pt>
                <c:pt idx="96">
                  <c:v>3.8820302538179211E-2</c:v>
                </c:pt>
                <c:pt idx="97">
                  <c:v>5.228221648871538E-2</c:v>
                </c:pt>
                <c:pt idx="98">
                  <c:v>4.8248672290511344E-2</c:v>
                </c:pt>
                <c:pt idx="99">
                  <c:v>5.2467182810965012E-2</c:v>
                </c:pt>
                <c:pt idx="100">
                  <c:v>5.092343407518489E-2</c:v>
                </c:pt>
                <c:pt idx="101">
                  <c:v>5.2814684122979266E-2</c:v>
                </c:pt>
                <c:pt idx="102">
                  <c:v>4.9805934109907427E-2</c:v>
                </c:pt>
                <c:pt idx="103">
                  <c:v>5.0197184022753805E-2</c:v>
                </c:pt>
                <c:pt idx="104">
                  <c:v>5.1188433859501913E-2</c:v>
                </c:pt>
                <c:pt idx="105">
                  <c:v>4.9779683637739686E-2</c:v>
                </c:pt>
                <c:pt idx="106">
                  <c:v>5.3670933344856855E-2</c:v>
                </c:pt>
                <c:pt idx="107">
                  <c:v>4.7835931493712319E-2</c:v>
                </c:pt>
                <c:pt idx="108">
                  <c:v>5.0227180861487884E-2</c:v>
                </c:pt>
                <c:pt idx="109">
                  <c:v>4.6500928554861397E-2</c:v>
                </c:pt>
                <c:pt idx="110">
                  <c:v>5.4292177651945994E-2</c:v>
                </c:pt>
                <c:pt idx="111">
                  <c:v>5.1383426674742258E-2</c:v>
                </c:pt>
                <c:pt idx="112">
                  <c:v>5.01746756301511E-2</c:v>
                </c:pt>
                <c:pt idx="113">
                  <c:v>5.0865924520405267E-2</c:v>
                </c:pt>
                <c:pt idx="114">
                  <c:v>5.1557173342580295E-2</c:v>
                </c:pt>
                <c:pt idx="115">
                  <c:v>5.4081221708817129E-2</c:v>
                </c:pt>
                <c:pt idx="116">
                  <c:v>5.574794438003608E-2</c:v>
                </c:pt>
                <c:pt idx="117">
                  <c:v>4.3757506294834395E-2</c:v>
                </c:pt>
                <c:pt idx="118">
                  <c:v>6.5427200392232238E-2</c:v>
                </c:pt>
                <c:pt idx="119">
                  <c:v>5.8008844564769249E-2</c:v>
                </c:pt>
                <c:pt idx="120">
                  <c:v>5.6964109705067024E-2</c:v>
                </c:pt>
                <c:pt idx="121">
                  <c:v>5.5319373992082393E-2</c:v>
                </c:pt>
                <c:pt idx="122">
                  <c:v>5.8283584793165949E-2</c:v>
                </c:pt>
                <c:pt idx="123">
                  <c:v>5.6617334321905279E-2</c:v>
                </c:pt>
                <c:pt idx="124">
                  <c:v>5.5457170722160193E-2</c:v>
                </c:pt>
                <c:pt idx="125">
                  <c:v>5.5374814077356262E-2</c:v>
                </c:pt>
                <c:pt idx="126">
                  <c:v>5.7818553524277227E-2</c:v>
                </c:pt>
                <c:pt idx="127">
                  <c:v>6.0238424080921352E-2</c:v>
                </c:pt>
                <c:pt idx="128">
                  <c:v>6.1029401481707782E-2</c:v>
                </c:pt>
                <c:pt idx="129">
                  <c:v>5.946245122303722E-2</c:v>
                </c:pt>
                <c:pt idx="130">
                  <c:v>6.0214965501900086E-2</c:v>
                </c:pt>
                <c:pt idx="131">
                  <c:v>6.9168105972021263E-2</c:v>
                </c:pt>
                <c:pt idx="132">
                  <c:v>6.383579030147811E-2</c:v>
                </c:pt>
                <c:pt idx="133">
                  <c:v>6.5089573994071379E-2</c:v>
                </c:pt>
                <c:pt idx="134">
                  <c:v>6.4264683308722037E-2</c:v>
                </c:pt>
                <c:pt idx="135">
                  <c:v>6.4364683306195825E-2</c:v>
                </c:pt>
                <c:pt idx="136">
                  <c:v>6.5315447953370437E-2</c:v>
                </c:pt>
                <c:pt idx="137">
                  <c:v>6.3386038701682773E-2</c:v>
                </c:pt>
                <c:pt idx="138">
                  <c:v>6.8468707503401838E-2</c:v>
                </c:pt>
                <c:pt idx="139">
                  <c:v>6.7848980735524936E-2</c:v>
                </c:pt>
                <c:pt idx="140">
                  <c:v>6.8480727925835302E-2</c:v>
                </c:pt>
                <c:pt idx="141">
                  <c:v>7.2186762309366062E-2</c:v>
                </c:pt>
                <c:pt idx="142">
                  <c:v>6.7590142605229636E-2</c:v>
                </c:pt>
                <c:pt idx="143">
                  <c:v>7.7977199571886535E-2</c:v>
                </c:pt>
                <c:pt idx="144">
                  <c:v>7.8181609288343487E-2</c:v>
                </c:pt>
                <c:pt idx="145">
                  <c:v>8.0079429328084026E-2</c:v>
                </c:pt>
                <c:pt idx="146">
                  <c:v>7.9370639340269597E-2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79-42CE-A22C-F211F051A76E}"/>
            </c:ext>
          </c:extLst>
        </c:ser>
        <c:ser>
          <c:idx val="1"/>
          <c:order val="1"/>
          <c:tx>
            <c:strRef>
              <c:f>'errors (10)'!$AY$1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(10)'!$AY$2:$AY$99</c:f>
              <c:numCache>
                <c:formatCode>General</c:formatCode>
                <c:ptCount val="98"/>
                <c:pt idx="0">
                  <c:v>-3.9267151695187658E-2</c:v>
                </c:pt>
                <c:pt idx="1">
                  <c:v>-3.8827457534839044E-2</c:v>
                </c:pt>
                <c:pt idx="2">
                  <c:v>-3.8352950033359257E-2</c:v>
                </c:pt>
                <c:pt idx="3">
                  <c:v>-3.7843629190748261E-2</c:v>
                </c:pt>
                <c:pt idx="4">
                  <c:v>-3.7299495007006037E-2</c:v>
                </c:pt>
                <c:pt idx="5">
                  <c:v>-3.6720547482132632E-2</c:v>
                </c:pt>
                <c:pt idx="6">
                  <c:v>-3.6106786616128032E-2</c:v>
                </c:pt>
                <c:pt idx="7">
                  <c:v>-3.5458212408992225E-2</c:v>
                </c:pt>
                <c:pt idx="8">
                  <c:v>-3.4774824860725181E-2</c:v>
                </c:pt>
                <c:pt idx="9">
                  <c:v>-3.4056623971326971E-2</c:v>
                </c:pt>
                <c:pt idx="10">
                  <c:v>-3.3303609740797553E-2</c:v>
                </c:pt>
                <c:pt idx="11">
                  <c:v>-3.251578216913692E-2</c:v>
                </c:pt>
                <c:pt idx="12">
                  <c:v>-3.1693141256345085E-2</c:v>
                </c:pt>
                <c:pt idx="13">
                  <c:v>-3.0835687002422063E-2</c:v>
                </c:pt>
                <c:pt idx="14">
                  <c:v>-2.9943419407367819E-2</c:v>
                </c:pt>
                <c:pt idx="15">
                  <c:v>-2.9016338471182387E-2</c:v>
                </c:pt>
                <c:pt idx="16">
                  <c:v>-2.8054444193865734E-2</c:v>
                </c:pt>
                <c:pt idx="17">
                  <c:v>-2.70577365754179E-2</c:v>
                </c:pt>
                <c:pt idx="18">
                  <c:v>-2.6026215615838844E-2</c:v>
                </c:pt>
                <c:pt idx="19">
                  <c:v>-2.49598813151286E-2</c:v>
                </c:pt>
                <c:pt idx="20">
                  <c:v>-2.3858733673287138E-2</c:v>
                </c:pt>
                <c:pt idx="21">
                  <c:v>-2.2722772690314488E-2</c:v>
                </c:pt>
                <c:pt idx="22">
                  <c:v>-2.155199836621062E-2</c:v>
                </c:pt>
                <c:pt idx="23">
                  <c:v>-2.0346410700975551E-2</c:v>
                </c:pt>
                <c:pt idx="24">
                  <c:v>-1.910600969460929E-2</c:v>
                </c:pt>
                <c:pt idx="25">
                  <c:v>-1.7830795347111815E-2</c:v>
                </c:pt>
                <c:pt idx="26">
                  <c:v>-1.6520767658483149E-2</c:v>
                </c:pt>
                <c:pt idx="27">
                  <c:v>-1.5175926628723267E-2</c:v>
                </c:pt>
                <c:pt idx="28">
                  <c:v>-1.3796272257832195E-2</c:v>
                </c:pt>
                <c:pt idx="29">
                  <c:v>-1.2381804545809904E-2</c:v>
                </c:pt>
                <c:pt idx="30">
                  <c:v>-1.0932523492656426E-2</c:v>
                </c:pt>
                <c:pt idx="31">
                  <c:v>-9.4484290983717321E-3</c:v>
                </c:pt>
                <c:pt idx="32">
                  <c:v>-7.9295213629558339E-3</c:v>
                </c:pt>
                <c:pt idx="33">
                  <c:v>-6.3758002864087466E-3</c:v>
                </c:pt>
                <c:pt idx="34">
                  <c:v>-4.7872658687304406E-3</c:v>
                </c:pt>
                <c:pt idx="35">
                  <c:v>-3.1639181099209473E-3</c:v>
                </c:pt>
                <c:pt idx="36">
                  <c:v>-1.5057570099802371E-3</c:v>
                </c:pt>
                <c:pt idx="37">
                  <c:v>1.8721743109166925E-4</c:v>
                </c:pt>
                <c:pt idx="38">
                  <c:v>1.9150052132947803E-3</c:v>
                </c:pt>
                <c:pt idx="39">
                  <c:v>3.6776063366290926E-3</c:v>
                </c:pt>
                <c:pt idx="40">
                  <c:v>5.4750208010946088E-3</c:v>
                </c:pt>
                <c:pt idx="41">
                  <c:v>7.3072486066913279E-3</c:v>
                </c:pt>
                <c:pt idx="42">
                  <c:v>9.1742897534192493E-3</c:v>
                </c:pt>
                <c:pt idx="43">
                  <c:v>1.1076144241278375E-2</c:v>
                </c:pt>
                <c:pt idx="44">
                  <c:v>1.3012812070268703E-2</c:v>
                </c:pt>
                <c:pt idx="45">
                  <c:v>1.4984293240390235E-2</c:v>
                </c:pt>
                <c:pt idx="46">
                  <c:v>1.6990587751642978E-2</c:v>
                </c:pt>
                <c:pt idx="47">
                  <c:v>1.9031695604026913E-2</c:v>
                </c:pt>
                <c:pt idx="48">
                  <c:v>2.1107616797542056E-2</c:v>
                </c:pt>
                <c:pt idx="49">
                  <c:v>2.32183513321884E-2</c:v>
                </c:pt>
                <c:pt idx="50">
                  <c:v>2.5363899207965945E-2</c:v>
                </c:pt>
                <c:pt idx="51">
                  <c:v>2.7544260424874695E-2</c:v>
                </c:pt>
                <c:pt idx="52">
                  <c:v>2.975943498291465E-2</c:v>
                </c:pt>
                <c:pt idx="53">
                  <c:v>3.200942288208581E-2</c:v>
                </c:pt>
                <c:pt idx="54">
                  <c:v>3.4294224122388174E-2</c:v>
                </c:pt>
                <c:pt idx="55">
                  <c:v>3.6613838703821726E-2</c:v>
                </c:pt>
                <c:pt idx="56">
                  <c:v>3.89682666263865E-2</c:v>
                </c:pt>
                <c:pt idx="57">
                  <c:v>4.1357507890082468E-2</c:v>
                </c:pt>
                <c:pt idx="58">
                  <c:v>4.3781562494909644E-2</c:v>
                </c:pt>
                <c:pt idx="59">
                  <c:v>4.6240430440868015E-2</c:v>
                </c:pt>
                <c:pt idx="60">
                  <c:v>4.8734111727957594E-2</c:v>
                </c:pt>
                <c:pt idx="61">
                  <c:v>5.1262606356178374E-2</c:v>
                </c:pt>
                <c:pt idx="62">
                  <c:v>5.3825914325530362E-2</c:v>
                </c:pt>
                <c:pt idx="63">
                  <c:v>5.6424035636013545E-2</c:v>
                </c:pt>
                <c:pt idx="64">
                  <c:v>5.9056970287627936E-2</c:v>
                </c:pt>
                <c:pt idx="65">
                  <c:v>6.1724718280373535E-2</c:v>
                </c:pt>
                <c:pt idx="66">
                  <c:v>6.4427279614250321E-2</c:v>
                </c:pt>
                <c:pt idx="67">
                  <c:v>6.716465428925833E-2</c:v>
                </c:pt>
                <c:pt idx="68">
                  <c:v>6.993684230539754E-2</c:v>
                </c:pt>
                <c:pt idx="69">
                  <c:v>7.2743843662667937E-2</c:v>
                </c:pt>
                <c:pt idx="70">
                  <c:v>7.5585658361069549E-2</c:v>
                </c:pt>
                <c:pt idx="71">
                  <c:v>7.8462286400602363E-2</c:v>
                </c:pt>
                <c:pt idx="72">
                  <c:v>8.1373727781266378E-2</c:v>
                </c:pt>
                <c:pt idx="73">
                  <c:v>8.4319982503061594E-2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79-42CE-A22C-F211F051A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06616"/>
        <c:axId val="1"/>
      </c:scatterChart>
      <c:valAx>
        <c:axId val="25260661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5111876075734"/>
              <c:y val="0.900552486187845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077452667814115E-2"/>
              <c:y val="0.436464088397790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066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201376936316693"/>
          <c:y val="0.91988950276243098"/>
          <c:w val="0.65748709122203097"/>
          <c:h val="0.975138121546961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10734463276836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1751472434102539"/>
          <c:w val="0.80129303918637607"/>
          <c:h val="0.604521441675057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(20)'!$H$20:$H$20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(20)'!$H$21:$H$167</c:f>
              <c:numCache>
                <c:formatCode>General</c:formatCode>
                <c:ptCount val="147"/>
                <c:pt idx="0">
                  <c:v>-3.1875199998466996E-2</c:v>
                </c:pt>
                <c:pt idx="28">
                  <c:v>7.9392000043299049E-3</c:v>
                </c:pt>
                <c:pt idx="6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EA-42AC-90CA-DA5692532F30}"/>
            </c:ext>
          </c:extLst>
        </c:ser>
        <c:ser>
          <c:idx val="1"/>
          <c:order val="1"/>
          <c:tx>
            <c:strRef>
              <c:f>'errors (20)'!$I$20:$I$20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(20)'!$I$21:$I$167</c:f>
              <c:numCache>
                <c:formatCode>General</c:formatCode>
                <c:ptCount val="147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29">
                  <c:v>3.7976000021444634E-3</c:v>
                </c:pt>
                <c:pt idx="30">
                  <c:v>3.6240000044927001E-3</c:v>
                </c:pt>
                <c:pt idx="32">
                  <c:v>-1.8032000007224269E-3</c:v>
                </c:pt>
                <c:pt idx="33">
                  <c:v>-8.0607999989297241E-3</c:v>
                </c:pt>
                <c:pt idx="34">
                  <c:v>-7.0623999999952503E-3</c:v>
                </c:pt>
                <c:pt idx="35">
                  <c:v>-5.1751999999396503E-3</c:v>
                </c:pt>
                <c:pt idx="36">
                  <c:v>-4.4752000030712225E-3</c:v>
                </c:pt>
                <c:pt idx="37">
                  <c:v>-1.0436799995659385E-2</c:v>
                </c:pt>
                <c:pt idx="38">
                  <c:v>-7.7936000016052276E-3</c:v>
                </c:pt>
                <c:pt idx="39">
                  <c:v>-7.8040000007604249E-3</c:v>
                </c:pt>
                <c:pt idx="41">
                  <c:v>-7.6039999985368922E-3</c:v>
                </c:pt>
                <c:pt idx="43">
                  <c:v>-1.2369600000965875E-2</c:v>
                </c:pt>
                <c:pt idx="45">
                  <c:v>-7.7696000007563271E-3</c:v>
                </c:pt>
                <c:pt idx="46">
                  <c:v>-1.0196000002906658E-2</c:v>
                </c:pt>
                <c:pt idx="47">
                  <c:v>-9.5960000035120174E-3</c:v>
                </c:pt>
                <c:pt idx="48">
                  <c:v>-9.0032000007340685E-3</c:v>
                </c:pt>
                <c:pt idx="49">
                  <c:v>-8.6032000035629608E-3</c:v>
                </c:pt>
                <c:pt idx="50">
                  <c:v>-7.8743999983998947E-3</c:v>
                </c:pt>
                <c:pt idx="51">
                  <c:v>-7.7744000009261072E-3</c:v>
                </c:pt>
                <c:pt idx="52">
                  <c:v>-1.2452799994207453E-2</c:v>
                </c:pt>
                <c:pt idx="54">
                  <c:v>7.9199999890988693E-4</c:v>
                </c:pt>
                <c:pt idx="6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EA-42AC-90CA-DA5692532F30}"/>
            </c:ext>
          </c:extLst>
        </c:ser>
        <c:ser>
          <c:idx val="2"/>
          <c:order val="2"/>
          <c:tx>
            <c:strRef>
              <c:f>'errors (20)'!$J$20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(20)'!$J$21:$J$167</c:f>
              <c:numCache>
                <c:formatCode>General</c:formatCode>
                <c:ptCount val="147"/>
                <c:pt idx="22">
                  <c:v>1.2379200001305435E-2</c:v>
                </c:pt>
                <c:pt idx="31">
                  <c:v>-7.427199998346623E-3</c:v>
                </c:pt>
                <c:pt idx="40">
                  <c:v>-7.7040000032866374E-3</c:v>
                </c:pt>
                <c:pt idx="42">
                  <c:v>-7.8336000005947426E-3</c:v>
                </c:pt>
                <c:pt idx="44">
                  <c:v>-1.0069600000861101E-2</c:v>
                </c:pt>
                <c:pt idx="59">
                  <c:v>7.4719999975059181E-3</c:v>
                </c:pt>
                <c:pt idx="60">
                  <c:v>-9.8368000035407022E-3</c:v>
                </c:pt>
                <c:pt idx="61">
                  <c:v>5.2192000002833083E-3</c:v>
                </c:pt>
                <c:pt idx="62">
                  <c:v>9.0879999988828786E-3</c:v>
                </c:pt>
                <c:pt idx="66">
                  <c:v>1.2050400000589434E-2</c:v>
                </c:pt>
                <c:pt idx="67">
                  <c:v>1.1114400003862102E-2</c:v>
                </c:pt>
                <c:pt idx="71">
                  <c:v>1.4367200004926417E-2</c:v>
                </c:pt>
                <c:pt idx="72">
                  <c:v>2.1764800003438722E-2</c:v>
                </c:pt>
                <c:pt idx="73">
                  <c:v>1.8828800006303936E-2</c:v>
                </c:pt>
                <c:pt idx="75">
                  <c:v>1.8936000000394415E-2</c:v>
                </c:pt>
                <c:pt idx="76">
                  <c:v>2.0199999999022111E-2</c:v>
                </c:pt>
                <c:pt idx="93">
                  <c:v>2.6770399999804795E-2</c:v>
                </c:pt>
                <c:pt idx="94">
                  <c:v>3.1732800001918804E-2</c:v>
                </c:pt>
                <c:pt idx="95">
                  <c:v>3.173120000428753E-2</c:v>
                </c:pt>
                <c:pt idx="104">
                  <c:v>4.0365600005316082E-2</c:v>
                </c:pt>
                <c:pt idx="108">
                  <c:v>4.1960000002291054E-2</c:v>
                </c:pt>
                <c:pt idx="109">
                  <c:v>4.0823200004524551E-2</c:v>
                </c:pt>
                <c:pt idx="111">
                  <c:v>4.4632000004639849E-2</c:v>
                </c:pt>
                <c:pt idx="112">
                  <c:v>4.7043999999004882E-2</c:v>
                </c:pt>
                <c:pt idx="113">
                  <c:v>4.5869599998695776E-2</c:v>
                </c:pt>
                <c:pt idx="114">
                  <c:v>4.857839999749558E-2</c:v>
                </c:pt>
                <c:pt idx="115">
                  <c:v>4.6348800002306234E-2</c:v>
                </c:pt>
                <c:pt idx="116">
                  <c:v>4.6148000001267064E-2</c:v>
                </c:pt>
                <c:pt idx="122">
                  <c:v>5.7832800004689489E-2</c:v>
                </c:pt>
                <c:pt idx="125">
                  <c:v>5.9668800000508782E-2</c:v>
                </c:pt>
                <c:pt idx="126">
                  <c:v>5.4058399997302331E-2</c:v>
                </c:pt>
                <c:pt idx="127">
                  <c:v>6.1027200004900806E-2</c:v>
                </c:pt>
                <c:pt idx="129">
                  <c:v>6.1127200002374593E-2</c:v>
                </c:pt>
                <c:pt idx="134">
                  <c:v>6.9867199999862351E-2</c:v>
                </c:pt>
                <c:pt idx="135">
                  <c:v>6.9031200000608806E-2</c:v>
                </c:pt>
                <c:pt idx="136">
                  <c:v>6.8036000004212838E-2</c:v>
                </c:pt>
                <c:pt idx="140">
                  <c:v>7.1578400005819276E-2</c:v>
                </c:pt>
                <c:pt idx="142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EA-42AC-90CA-DA5692532F30}"/>
            </c:ext>
          </c:extLst>
        </c:ser>
        <c:ser>
          <c:idx val="3"/>
          <c:order val="3"/>
          <c:tx>
            <c:strRef>
              <c:f>'errors (20)'!$K$20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(20)'!$K$21:$K$167</c:f>
              <c:numCache>
                <c:formatCode>General</c:formatCode>
                <c:ptCount val="147"/>
                <c:pt idx="53">
                  <c:v>6.9407999981194735E-3</c:v>
                </c:pt>
                <c:pt idx="55">
                  <c:v>1.4056000072741881E-3</c:v>
                </c:pt>
                <c:pt idx="56">
                  <c:v>4.2663999993237667E-3</c:v>
                </c:pt>
                <c:pt idx="57">
                  <c:v>3.0320000005303882E-3</c:v>
                </c:pt>
                <c:pt idx="58">
                  <c:v>3.5943999973824248E-3</c:v>
                </c:pt>
                <c:pt idx="64">
                  <c:v>1.1419200003729202E-2</c:v>
                </c:pt>
                <c:pt idx="68">
                  <c:v>1.3859200000297278E-2</c:v>
                </c:pt>
                <c:pt idx="69">
                  <c:v>9.0983999980380759E-3</c:v>
                </c:pt>
                <c:pt idx="70">
                  <c:v>2.2596800001338124E-2</c:v>
                </c:pt>
                <c:pt idx="74">
                  <c:v>2.1003199995902833E-2</c:v>
                </c:pt>
                <c:pt idx="77">
                  <c:v>2.7068800001870841E-2</c:v>
                </c:pt>
                <c:pt idx="78">
                  <c:v>2.553279999847291E-2</c:v>
                </c:pt>
                <c:pt idx="79">
                  <c:v>2.7425599997513928E-2</c:v>
                </c:pt>
                <c:pt idx="80">
                  <c:v>2.4418400003924035E-2</c:v>
                </c:pt>
                <c:pt idx="81">
                  <c:v>2.4811200004478451E-2</c:v>
                </c:pt>
                <c:pt idx="82">
                  <c:v>2.580399999715155E-2</c:v>
                </c:pt>
                <c:pt idx="83">
                  <c:v>2.4396799999522045E-2</c:v>
                </c:pt>
                <c:pt idx="84">
                  <c:v>2.8289599998970516E-2</c:v>
                </c:pt>
                <c:pt idx="85">
                  <c:v>2.2460799998953007E-2</c:v>
                </c:pt>
                <c:pt idx="86">
                  <c:v>2.4853599999914877E-2</c:v>
                </c:pt>
                <c:pt idx="87">
                  <c:v>2.1132000001671258E-2</c:v>
                </c:pt>
                <c:pt idx="88">
                  <c:v>2.8924800004460849E-2</c:v>
                </c:pt>
                <c:pt idx="89">
                  <c:v>2.6017600001068786E-2</c:v>
                </c:pt>
                <c:pt idx="90">
                  <c:v>2.4810399998386856E-2</c:v>
                </c:pt>
                <c:pt idx="91">
                  <c:v>2.5503199998638593E-2</c:v>
                </c:pt>
                <c:pt idx="92">
                  <c:v>2.6195999998890329E-2</c:v>
                </c:pt>
                <c:pt idx="96">
                  <c:v>3.2484800001839176E-2</c:v>
                </c:pt>
                <c:pt idx="97">
                  <c:v>3.4176799999841023E-2</c:v>
                </c:pt>
                <c:pt idx="98">
                  <c:v>2.4574399998527952E-2</c:v>
                </c:pt>
                <c:pt idx="99">
                  <c:v>4.6359200001461431E-2</c:v>
                </c:pt>
                <c:pt idx="100">
                  <c:v>3.9026400001603179E-2</c:v>
                </c:pt>
                <c:pt idx="101">
                  <c:v>3.7990400000126101E-2</c:v>
                </c:pt>
                <c:pt idx="102">
                  <c:v>3.6354400006530341E-2</c:v>
                </c:pt>
                <c:pt idx="103">
                  <c:v>3.9325600002484862E-2</c:v>
                </c:pt>
                <c:pt idx="105">
                  <c:v>3.8083200000983197E-2</c:v>
                </c:pt>
                <c:pt idx="106">
                  <c:v>3.7209599999187049E-2</c:v>
                </c:pt>
                <c:pt idx="107">
                  <c:v>3.9421600005880464E-2</c:v>
                </c:pt>
                <c:pt idx="110">
                  <c:v>4.2284000002837274E-2</c:v>
                </c:pt>
                <c:pt idx="117">
                  <c:v>4.7768800002813805E-2</c:v>
                </c:pt>
                <c:pt idx="118">
                  <c:v>4.8561600000539329E-2</c:v>
                </c:pt>
                <c:pt idx="119">
                  <c:v>4.7149600002740044E-2</c:v>
                </c:pt>
                <c:pt idx="120">
                  <c:v>4.8093600002175663E-2</c:v>
                </c:pt>
                <c:pt idx="121">
                  <c:v>5.9606400005577598E-2</c:v>
                </c:pt>
                <c:pt idx="123">
                  <c:v>5.7151999993948266E-2</c:v>
                </c:pt>
                <c:pt idx="124">
                  <c:v>5.8616800000891089E-2</c:v>
                </c:pt>
                <c:pt idx="128">
                  <c:v>6.1077200007275678E-2</c:v>
                </c:pt>
                <c:pt idx="130">
                  <c:v>6.1177200004749466E-2</c:v>
                </c:pt>
                <c:pt idx="131">
                  <c:v>6.2307200001669116E-2</c:v>
                </c:pt>
                <c:pt idx="132">
                  <c:v>6.0662399999273475E-2</c:v>
                </c:pt>
                <c:pt idx="133">
                  <c:v>6.8121600001177285E-2</c:v>
                </c:pt>
                <c:pt idx="137">
                  <c:v>6.8074399998295121E-2</c:v>
                </c:pt>
                <c:pt idx="138">
                  <c:v>6.8875999997544568E-2</c:v>
                </c:pt>
                <c:pt idx="139">
                  <c:v>7.4927200003003236E-2</c:v>
                </c:pt>
                <c:pt idx="141">
                  <c:v>7.0790400000987574E-2</c:v>
                </c:pt>
                <c:pt idx="143">
                  <c:v>8.1390399995143525E-2</c:v>
                </c:pt>
                <c:pt idx="144">
                  <c:v>8.6995999998180196E-2</c:v>
                </c:pt>
                <c:pt idx="145">
                  <c:v>8.893040000111796E-2</c:v>
                </c:pt>
                <c:pt idx="146">
                  <c:v>8.8223200000356883E-2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5EA-42AC-90CA-DA5692532F30}"/>
            </c:ext>
          </c:extLst>
        </c:ser>
        <c:ser>
          <c:idx val="4"/>
          <c:order val="4"/>
          <c:tx>
            <c:strRef>
              <c:f>'errors (20)'!$AX$1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(20)'!$AX$2:$AX$99</c:f>
              <c:numCache>
                <c:formatCode>General</c:formatCode>
                <c:ptCount val="98"/>
                <c:pt idx="0">
                  <c:v>-4.0614485344207224E-2</c:v>
                </c:pt>
                <c:pt idx="1">
                  <c:v>-3.6397176834111547E-2</c:v>
                </c:pt>
                <c:pt idx="2">
                  <c:v>-3.2332625955926994E-2</c:v>
                </c:pt>
                <c:pt idx="3">
                  <c:v>-2.8421724102376394E-2</c:v>
                </c:pt>
                <c:pt idx="4">
                  <c:v>-2.4665385133167295E-2</c:v>
                </c:pt>
                <c:pt idx="5">
                  <c:v>-2.1064544352192904E-2</c:v>
                </c:pt>
                <c:pt idx="6">
                  <c:v>-1.762015781574075E-2</c:v>
                </c:pt>
                <c:pt idx="7">
                  <c:v>-1.4333201899657061E-2</c:v>
                </c:pt>
                <c:pt idx="8">
                  <c:v>-1.1204672993358367E-2</c:v>
                </c:pt>
                <c:pt idx="9">
                  <c:v>-8.2355871317346674E-3</c:v>
                </c:pt>
                <c:pt idx="10">
                  <c:v>-5.4269793259295318E-3</c:v>
                </c:pt>
                <c:pt idx="11">
                  <c:v>-2.7799023137151657E-3</c:v>
                </c:pt>
                <c:pt idx="12">
                  <c:v>-2.9542442172675321E-4</c:v>
                </c:pt>
                <c:pt idx="13">
                  <c:v>2.0253737840969649E-3</c:v>
                </c:pt>
                <c:pt idx="14">
                  <c:v>4.1814043878423898E-3</c:v>
                </c:pt>
                <c:pt idx="15">
                  <c:v>6.1715788762227372E-3</c:v>
                </c:pt>
                <c:pt idx="16">
                  <c:v>7.9948170695156168E-3</c:v>
                </c:pt>
                <c:pt idx="17">
                  <c:v>9.6500585402536782E-3</c:v>
                </c:pt>
                <c:pt idx="18">
                  <c:v>1.1136276834768914E-2</c:v>
                </c:pt>
                <c:pt idx="19">
                  <c:v>1.2452496839495342E-2</c:v>
                </c:pt>
                <c:pt idx="20">
                  <c:v>1.3597815692282994E-2</c:v>
                </c:pt>
                <c:pt idx="21">
                  <c:v>1.4571427738956408E-2</c:v>
                </c:pt>
                <c:pt idx="22">
                  <c:v>1.5372654185672425E-2</c:v>
                </c:pt>
                <c:pt idx="23">
                  <c:v>1.6000978304423857E-2</c:v>
                </c:pt>
                <c:pt idx="24">
                  <c:v>1.6456087314743122E-2</c:v>
                </c:pt>
                <c:pt idx="25">
                  <c:v>1.6737922387253874E-2</c:v>
                </c:pt>
                <c:pt idx="26">
                  <c:v>1.684673858741843E-2</c:v>
                </c:pt>
                <c:pt idx="27">
                  <c:v>1.6783176989713461E-2</c:v>
                </c:pt>
                <c:pt idx="28">
                  <c:v>1.6548351630168604E-2</c:v>
                </c:pt>
                <c:pt idx="29">
                  <c:v>1.6143954415712491E-2</c:v>
                </c:pt>
                <c:pt idx="30">
                  <c:v>1.5572381563005588E-2</c:v>
                </c:pt>
                <c:pt idx="31">
                  <c:v>1.4836885595442792E-2</c:v>
                </c:pt>
                <c:pt idx="32">
                  <c:v>1.3941757390462762E-2</c:v>
                </c:pt>
                <c:pt idx="33">
                  <c:v>1.2892543247640128E-2</c:v>
                </c:pt>
                <c:pt idx="34">
                  <c:v>1.169630243211283E-2</c:v>
                </c:pt>
                <c:pt idx="35">
                  <c:v>1.0361911074288193E-2</c:v>
                </c:pt>
                <c:pt idx="36">
                  <c:v>8.900418492658782E-3</c:v>
                </c:pt>
                <c:pt idx="37">
                  <c:v>7.3254615537681651E-3</c:v>
                </c:pt>
                <c:pt idx="38">
                  <c:v>5.6537408580466901E-3</c:v>
                </c:pt>
                <c:pt idx="39">
                  <c:v>3.9055581581004216E-3</c:v>
                </c:pt>
                <c:pt idx="40">
                  <c:v>2.1054058009700866E-3</c:v>
                </c:pt>
                <c:pt idx="41">
                  <c:v>2.8258412176020847E-4</c:v>
                </c:pt>
                <c:pt idx="42">
                  <c:v>-1.5282002393294039E-3</c:v>
                </c:pt>
                <c:pt idx="43">
                  <c:v>-3.2863337921353805E-3</c:v>
                </c:pt>
                <c:pt idx="44">
                  <c:v>-4.9450102683554487E-3</c:v>
                </c:pt>
                <c:pt idx="45">
                  <c:v>-6.4513137770113513E-3</c:v>
                </c:pt>
                <c:pt idx="46">
                  <c:v>-7.7468494772556795E-3</c:v>
                </c:pt>
                <c:pt idx="47">
                  <c:v>-8.7690920361375782E-3</c:v>
                </c:pt>
                <c:pt idx="48">
                  <c:v>-9.4535626397866945E-3</c:v>
                </c:pt>
                <c:pt idx="49">
                  <c:v>-9.7368237017646936E-3</c:v>
                </c:pt>
                <c:pt idx="50">
                  <c:v>-9.5601056857062133E-3</c:v>
                </c:pt>
                <c:pt idx="51">
                  <c:v>-8.8731891072790503E-3</c:v>
                </c:pt>
                <c:pt idx="52">
                  <c:v>-7.6380166916321934E-3</c:v>
                </c:pt>
                <c:pt idx="53">
                  <c:v>-5.8314692449377425E-3</c:v>
                </c:pt>
                <c:pt idx="54">
                  <c:v>-3.4468409282683299E-3</c:v>
                </c:pt>
                <c:pt idx="55">
                  <c:v>-4.9378140302518136E-4</c:v>
                </c:pt>
                <c:pt idx="56">
                  <c:v>3.003232217884802E-3</c:v>
                </c:pt>
                <c:pt idx="57">
                  <c:v>7.0075632084224404E-3</c:v>
                </c:pt>
                <c:pt idx="58">
                  <c:v>1.1473730038476543E-2</c:v>
                </c:pt>
                <c:pt idx="59">
                  <c:v>1.6350849453871483E-2</c:v>
                </c:pt>
                <c:pt idx="60">
                  <c:v>2.1585780146863548E-2</c:v>
                </c:pt>
                <c:pt idx="61">
                  <c:v>2.7125695021918875E-2</c:v>
                </c:pt>
                <c:pt idx="62">
                  <c:v>3.2919973302910549E-2</c:v>
                </c:pt>
                <c:pt idx="63">
                  <c:v>3.8921433740727387E-2</c:v>
                </c:pt>
                <c:pt idx="64">
                  <c:v>4.5087009972685346E-2</c:v>
                </c:pt>
                <c:pt idx="65">
                  <c:v>5.1378001354321939E-2</c:v>
                </c:pt>
                <c:pt idx="66">
                  <c:v>5.7760030584378487E-2</c:v>
                </c:pt>
                <c:pt idx="67">
                  <c:v>6.4202818556442651E-2</c:v>
                </c:pt>
                <c:pt idx="68">
                  <c:v>7.0679859539465373E-2</c:v>
                </c:pt>
                <c:pt idx="69">
                  <c:v>7.7168053829135108E-2</c:v>
                </c:pt>
                <c:pt idx="70">
                  <c:v>8.3647334070564322E-2</c:v>
                </c:pt>
                <c:pt idx="71">
                  <c:v>9.0100306330197305E-2</c:v>
                </c:pt>
                <c:pt idx="72">
                  <c:v>9.6511916974375E-2</c:v>
                </c:pt>
                <c:pt idx="73">
                  <c:v>0.10286915023065379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5EA-42AC-90CA-DA569253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61840"/>
        <c:axId val="1"/>
      </c:scatterChart>
      <c:valAx>
        <c:axId val="75306184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8307457330545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5029434879962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0618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371584004341945"/>
          <c:y val="0.91808176520307838"/>
          <c:w val="0.76736722933865897"/>
          <c:h val="0.97457923691741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963025177408378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33352623484698"/>
          <c:y val="0.2289156626506024"/>
          <c:w val="0.8162974772822299"/>
          <c:h val="0.581325301204819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39-4F51-B6C3-954B5C4ECB36}"/>
            </c:ext>
          </c:extLst>
        </c:ser>
        <c:ser>
          <c:idx val="1"/>
          <c:order val="1"/>
          <c:tx>
            <c:strRef>
              <c:f>'Active 10'!$I$20:$I$20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39-4F51-B6C3-954B5C4ECB36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39-4F51-B6C3-954B5C4ECB36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39-4F51-B6C3-954B5C4ECB36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839-4F51-B6C3-954B5C4ECB36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39-4F51-B6C3-954B5C4ECB36}"/>
            </c:ext>
          </c:extLst>
        </c:ser>
        <c:ser>
          <c:idx val="6"/>
          <c:order val="6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839-4F51-B6C3-954B5C4EC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542600"/>
        <c:axId val="1"/>
      </c:scatterChart>
      <c:valAx>
        <c:axId val="68554260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07485175464185"/>
              <c:y val="0.89156626506024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70370370370371E-2"/>
              <c:y val="0.427710843373493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55426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111142218333819"/>
          <c:y val="0.91867469879518071"/>
          <c:w val="0.58666744434723439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6126688074605195"/>
          <c:y val="3.5256410256410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14926703122642"/>
          <c:y val="0.24359050602997931"/>
          <c:w val="0.77839992580293771"/>
          <c:h val="0.554488915041926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(20)'!$H$20:$H$20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(20)'!$H$21:$H$167</c:f>
              <c:numCache>
                <c:formatCode>General</c:formatCode>
                <c:ptCount val="147"/>
                <c:pt idx="0">
                  <c:v>-3.1875199998466996E-2</c:v>
                </c:pt>
                <c:pt idx="28">
                  <c:v>7.9392000043299049E-3</c:v>
                </c:pt>
                <c:pt idx="6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D8-4E30-9E3A-99F0DA89F0B4}"/>
            </c:ext>
          </c:extLst>
        </c:ser>
        <c:ser>
          <c:idx val="1"/>
          <c:order val="1"/>
          <c:tx>
            <c:strRef>
              <c:f>'errors (20)'!$I$20:$I$20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(20)'!$I$21:$I$167</c:f>
              <c:numCache>
                <c:formatCode>General</c:formatCode>
                <c:ptCount val="147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29">
                  <c:v>3.7976000021444634E-3</c:v>
                </c:pt>
                <c:pt idx="30">
                  <c:v>3.6240000044927001E-3</c:v>
                </c:pt>
                <c:pt idx="32">
                  <c:v>-1.8032000007224269E-3</c:v>
                </c:pt>
                <c:pt idx="33">
                  <c:v>-8.0607999989297241E-3</c:v>
                </c:pt>
                <c:pt idx="34">
                  <c:v>-7.0623999999952503E-3</c:v>
                </c:pt>
                <c:pt idx="35">
                  <c:v>-5.1751999999396503E-3</c:v>
                </c:pt>
                <c:pt idx="36">
                  <c:v>-4.4752000030712225E-3</c:v>
                </c:pt>
                <c:pt idx="37">
                  <c:v>-1.0436799995659385E-2</c:v>
                </c:pt>
                <c:pt idx="38">
                  <c:v>-7.7936000016052276E-3</c:v>
                </c:pt>
                <c:pt idx="39">
                  <c:v>-7.8040000007604249E-3</c:v>
                </c:pt>
                <c:pt idx="41">
                  <c:v>-7.6039999985368922E-3</c:v>
                </c:pt>
                <c:pt idx="43">
                  <c:v>-1.2369600000965875E-2</c:v>
                </c:pt>
                <c:pt idx="45">
                  <c:v>-7.7696000007563271E-3</c:v>
                </c:pt>
                <c:pt idx="46">
                  <c:v>-1.0196000002906658E-2</c:v>
                </c:pt>
                <c:pt idx="47">
                  <c:v>-9.5960000035120174E-3</c:v>
                </c:pt>
                <c:pt idx="48">
                  <c:v>-9.0032000007340685E-3</c:v>
                </c:pt>
                <c:pt idx="49">
                  <c:v>-8.6032000035629608E-3</c:v>
                </c:pt>
                <c:pt idx="50">
                  <c:v>-7.8743999983998947E-3</c:v>
                </c:pt>
                <c:pt idx="51">
                  <c:v>-7.7744000009261072E-3</c:v>
                </c:pt>
                <c:pt idx="52">
                  <c:v>-1.2452799994207453E-2</c:v>
                </c:pt>
                <c:pt idx="54">
                  <c:v>7.9199999890988693E-4</c:v>
                </c:pt>
                <c:pt idx="6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D8-4E30-9E3A-99F0DA89F0B4}"/>
            </c:ext>
          </c:extLst>
        </c:ser>
        <c:ser>
          <c:idx val="2"/>
          <c:order val="2"/>
          <c:tx>
            <c:strRef>
              <c:f>'errors (20)'!$J$20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(20)'!$J$21:$J$167</c:f>
              <c:numCache>
                <c:formatCode>General</c:formatCode>
                <c:ptCount val="147"/>
                <c:pt idx="22">
                  <c:v>1.2379200001305435E-2</c:v>
                </c:pt>
                <c:pt idx="31">
                  <c:v>-7.427199998346623E-3</c:v>
                </c:pt>
                <c:pt idx="40">
                  <c:v>-7.7040000032866374E-3</c:v>
                </c:pt>
                <c:pt idx="42">
                  <c:v>-7.8336000005947426E-3</c:v>
                </c:pt>
                <c:pt idx="44">
                  <c:v>-1.0069600000861101E-2</c:v>
                </c:pt>
                <c:pt idx="59">
                  <c:v>7.4719999975059181E-3</c:v>
                </c:pt>
                <c:pt idx="60">
                  <c:v>-9.8368000035407022E-3</c:v>
                </c:pt>
                <c:pt idx="61">
                  <c:v>5.2192000002833083E-3</c:v>
                </c:pt>
                <c:pt idx="62">
                  <c:v>9.0879999988828786E-3</c:v>
                </c:pt>
                <c:pt idx="66">
                  <c:v>1.2050400000589434E-2</c:v>
                </c:pt>
                <c:pt idx="67">
                  <c:v>1.1114400003862102E-2</c:v>
                </c:pt>
                <c:pt idx="71">
                  <c:v>1.4367200004926417E-2</c:v>
                </c:pt>
                <c:pt idx="72">
                  <c:v>2.1764800003438722E-2</c:v>
                </c:pt>
                <c:pt idx="73">
                  <c:v>1.8828800006303936E-2</c:v>
                </c:pt>
                <c:pt idx="75">
                  <c:v>1.8936000000394415E-2</c:v>
                </c:pt>
                <c:pt idx="76">
                  <c:v>2.0199999999022111E-2</c:v>
                </c:pt>
                <c:pt idx="93">
                  <c:v>2.6770399999804795E-2</c:v>
                </c:pt>
                <c:pt idx="94">
                  <c:v>3.1732800001918804E-2</c:v>
                </c:pt>
                <c:pt idx="95">
                  <c:v>3.173120000428753E-2</c:v>
                </c:pt>
                <c:pt idx="104">
                  <c:v>4.0365600005316082E-2</c:v>
                </c:pt>
                <c:pt idx="108">
                  <c:v>4.1960000002291054E-2</c:v>
                </c:pt>
                <c:pt idx="109">
                  <c:v>4.0823200004524551E-2</c:v>
                </c:pt>
                <c:pt idx="111">
                  <c:v>4.4632000004639849E-2</c:v>
                </c:pt>
                <c:pt idx="112">
                  <c:v>4.7043999999004882E-2</c:v>
                </c:pt>
                <c:pt idx="113">
                  <c:v>4.5869599998695776E-2</c:v>
                </c:pt>
                <c:pt idx="114">
                  <c:v>4.857839999749558E-2</c:v>
                </c:pt>
                <c:pt idx="115">
                  <c:v>4.6348800002306234E-2</c:v>
                </c:pt>
                <c:pt idx="116">
                  <c:v>4.6148000001267064E-2</c:v>
                </c:pt>
                <c:pt idx="122">
                  <c:v>5.7832800004689489E-2</c:v>
                </c:pt>
                <c:pt idx="125">
                  <c:v>5.9668800000508782E-2</c:v>
                </c:pt>
                <c:pt idx="126">
                  <c:v>5.4058399997302331E-2</c:v>
                </c:pt>
                <c:pt idx="127">
                  <c:v>6.1027200004900806E-2</c:v>
                </c:pt>
                <c:pt idx="129">
                  <c:v>6.1127200002374593E-2</c:v>
                </c:pt>
                <c:pt idx="134">
                  <c:v>6.9867199999862351E-2</c:v>
                </c:pt>
                <c:pt idx="135">
                  <c:v>6.9031200000608806E-2</c:v>
                </c:pt>
                <c:pt idx="136">
                  <c:v>6.8036000004212838E-2</c:v>
                </c:pt>
                <c:pt idx="140">
                  <c:v>7.1578400005819276E-2</c:v>
                </c:pt>
                <c:pt idx="142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D8-4E30-9E3A-99F0DA89F0B4}"/>
            </c:ext>
          </c:extLst>
        </c:ser>
        <c:ser>
          <c:idx val="3"/>
          <c:order val="3"/>
          <c:tx>
            <c:strRef>
              <c:f>'errors (20)'!$K$20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(20)'!$F$21:$F$167</c:f>
              <c:numCache>
                <c:formatCode>General</c:formatCode>
                <c:ptCount val="147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-25218</c:v>
                </c:pt>
                <c:pt idx="29">
                  <c:v>-19979</c:v>
                </c:pt>
                <c:pt idx="30">
                  <c:v>-19960</c:v>
                </c:pt>
                <c:pt idx="31">
                  <c:v>-17512</c:v>
                </c:pt>
                <c:pt idx="32">
                  <c:v>-17409.5</c:v>
                </c:pt>
                <c:pt idx="33">
                  <c:v>-14905.5</c:v>
                </c:pt>
                <c:pt idx="34">
                  <c:v>-13079</c:v>
                </c:pt>
                <c:pt idx="35">
                  <c:v>-12967</c:v>
                </c:pt>
                <c:pt idx="36">
                  <c:v>-12967</c:v>
                </c:pt>
                <c:pt idx="37">
                  <c:v>-12240.5</c:v>
                </c:pt>
                <c:pt idx="38">
                  <c:v>-12181</c:v>
                </c:pt>
                <c:pt idx="39">
                  <c:v>-11340</c:v>
                </c:pt>
                <c:pt idx="40">
                  <c:v>-11340</c:v>
                </c:pt>
                <c:pt idx="41">
                  <c:v>-11340</c:v>
                </c:pt>
                <c:pt idx="42">
                  <c:v>-10206</c:v>
                </c:pt>
                <c:pt idx="43">
                  <c:v>-9703.5</c:v>
                </c:pt>
                <c:pt idx="44">
                  <c:v>-9703.5</c:v>
                </c:pt>
                <c:pt idx="45">
                  <c:v>-9703.5</c:v>
                </c:pt>
                <c:pt idx="46">
                  <c:v>-8722.5</c:v>
                </c:pt>
                <c:pt idx="47">
                  <c:v>-8722.5</c:v>
                </c:pt>
                <c:pt idx="48">
                  <c:v>-8722</c:v>
                </c:pt>
                <c:pt idx="49">
                  <c:v>-8722</c:v>
                </c:pt>
                <c:pt idx="50">
                  <c:v>-7974</c:v>
                </c:pt>
                <c:pt idx="51">
                  <c:v>-7974</c:v>
                </c:pt>
                <c:pt idx="52">
                  <c:v>-7850.5</c:v>
                </c:pt>
                <c:pt idx="53">
                  <c:v>-6107</c:v>
                </c:pt>
                <c:pt idx="54">
                  <c:v>-4367.5</c:v>
                </c:pt>
                <c:pt idx="55">
                  <c:v>-4299</c:v>
                </c:pt>
                <c:pt idx="56">
                  <c:v>-3643.5</c:v>
                </c:pt>
                <c:pt idx="57">
                  <c:v>-3467.5</c:v>
                </c:pt>
                <c:pt idx="58">
                  <c:v>-3451</c:v>
                </c:pt>
                <c:pt idx="59">
                  <c:v>-3442.5</c:v>
                </c:pt>
                <c:pt idx="60">
                  <c:v>-3428</c:v>
                </c:pt>
                <c:pt idx="61">
                  <c:v>-2668</c:v>
                </c:pt>
                <c:pt idx="62">
                  <c:v>-2582.5</c:v>
                </c:pt>
                <c:pt idx="63">
                  <c:v>-2568</c:v>
                </c:pt>
                <c:pt idx="64">
                  <c:v>-1793</c:v>
                </c:pt>
                <c:pt idx="65">
                  <c:v>-1773.5</c:v>
                </c:pt>
                <c:pt idx="66">
                  <c:v>-1753.5</c:v>
                </c:pt>
                <c:pt idx="67">
                  <c:v>-1751</c:v>
                </c:pt>
                <c:pt idx="68">
                  <c:v>-1643</c:v>
                </c:pt>
                <c:pt idx="69">
                  <c:v>-923.5</c:v>
                </c:pt>
                <c:pt idx="70">
                  <c:v>-909.5</c:v>
                </c:pt>
                <c:pt idx="71">
                  <c:v>-838</c:v>
                </c:pt>
                <c:pt idx="72">
                  <c:v>-67</c:v>
                </c:pt>
                <c:pt idx="73">
                  <c:v>-64.5</c:v>
                </c:pt>
                <c:pt idx="74">
                  <c:v>-28</c:v>
                </c:pt>
                <c:pt idx="75">
                  <c:v>-2.5</c:v>
                </c:pt>
                <c:pt idx="76">
                  <c:v>0</c:v>
                </c:pt>
                <c:pt idx="77">
                  <c:v>585.5</c:v>
                </c:pt>
                <c:pt idx="78">
                  <c:v>588</c:v>
                </c:pt>
                <c:pt idx="79">
                  <c:v>588.5</c:v>
                </c:pt>
                <c:pt idx="80">
                  <c:v>589</c:v>
                </c:pt>
                <c:pt idx="81">
                  <c:v>589.5</c:v>
                </c:pt>
                <c:pt idx="82">
                  <c:v>590</c:v>
                </c:pt>
                <c:pt idx="83">
                  <c:v>590.5</c:v>
                </c:pt>
                <c:pt idx="84">
                  <c:v>591</c:v>
                </c:pt>
                <c:pt idx="85">
                  <c:v>593</c:v>
                </c:pt>
                <c:pt idx="86">
                  <c:v>593.5</c:v>
                </c:pt>
                <c:pt idx="87">
                  <c:v>595</c:v>
                </c:pt>
                <c:pt idx="88">
                  <c:v>595.5</c:v>
                </c:pt>
                <c:pt idx="89">
                  <c:v>596</c:v>
                </c:pt>
                <c:pt idx="90">
                  <c:v>596.5</c:v>
                </c:pt>
                <c:pt idx="91">
                  <c:v>597</c:v>
                </c:pt>
                <c:pt idx="92">
                  <c:v>597.5</c:v>
                </c:pt>
                <c:pt idx="93">
                  <c:v>821.5</c:v>
                </c:pt>
                <c:pt idx="94">
                  <c:v>1650.5</c:v>
                </c:pt>
                <c:pt idx="95">
                  <c:v>1727</c:v>
                </c:pt>
                <c:pt idx="96">
                  <c:v>1758</c:v>
                </c:pt>
                <c:pt idx="97">
                  <c:v>1765.5</c:v>
                </c:pt>
                <c:pt idx="98">
                  <c:v>2461.5</c:v>
                </c:pt>
                <c:pt idx="99">
                  <c:v>2494.5</c:v>
                </c:pt>
                <c:pt idx="100">
                  <c:v>2519</c:v>
                </c:pt>
                <c:pt idx="101">
                  <c:v>2521.5</c:v>
                </c:pt>
                <c:pt idx="102">
                  <c:v>2524</c:v>
                </c:pt>
                <c:pt idx="103">
                  <c:v>2526</c:v>
                </c:pt>
                <c:pt idx="104">
                  <c:v>2551</c:v>
                </c:pt>
                <c:pt idx="105">
                  <c:v>2647</c:v>
                </c:pt>
                <c:pt idx="106">
                  <c:v>2728.5</c:v>
                </c:pt>
                <c:pt idx="107">
                  <c:v>3373.5</c:v>
                </c:pt>
                <c:pt idx="108">
                  <c:v>3475</c:v>
                </c:pt>
                <c:pt idx="109">
                  <c:v>3484.5</c:v>
                </c:pt>
                <c:pt idx="110">
                  <c:v>3490</c:v>
                </c:pt>
                <c:pt idx="111">
                  <c:v>3532.5</c:v>
                </c:pt>
                <c:pt idx="112">
                  <c:v>4240</c:v>
                </c:pt>
                <c:pt idx="113">
                  <c:v>4266</c:v>
                </c:pt>
                <c:pt idx="114">
                  <c:v>4314</c:v>
                </c:pt>
                <c:pt idx="115">
                  <c:v>4323</c:v>
                </c:pt>
                <c:pt idx="116">
                  <c:v>4330</c:v>
                </c:pt>
                <c:pt idx="117">
                  <c:v>4335.5</c:v>
                </c:pt>
                <c:pt idx="118">
                  <c:v>4336</c:v>
                </c:pt>
                <c:pt idx="119">
                  <c:v>4378.5</c:v>
                </c:pt>
                <c:pt idx="120">
                  <c:v>4431</c:v>
                </c:pt>
                <c:pt idx="121">
                  <c:v>5131.5</c:v>
                </c:pt>
                <c:pt idx="122">
                  <c:v>5900.5</c:v>
                </c:pt>
                <c:pt idx="123">
                  <c:v>5920</c:v>
                </c:pt>
                <c:pt idx="124">
                  <c:v>5978</c:v>
                </c:pt>
                <c:pt idx="125">
                  <c:v>6085.5</c:v>
                </c:pt>
                <c:pt idx="126">
                  <c:v>6114</c:v>
                </c:pt>
                <c:pt idx="127">
                  <c:v>6887</c:v>
                </c:pt>
                <c:pt idx="128">
                  <c:v>6887</c:v>
                </c:pt>
                <c:pt idx="129">
                  <c:v>6887</c:v>
                </c:pt>
                <c:pt idx="130">
                  <c:v>6887</c:v>
                </c:pt>
                <c:pt idx="131">
                  <c:v>6937</c:v>
                </c:pt>
                <c:pt idx="132">
                  <c:v>7016.5</c:v>
                </c:pt>
                <c:pt idx="133">
                  <c:v>7686</c:v>
                </c:pt>
                <c:pt idx="134">
                  <c:v>7724.5</c:v>
                </c:pt>
                <c:pt idx="135">
                  <c:v>7727</c:v>
                </c:pt>
                <c:pt idx="136">
                  <c:v>7810</c:v>
                </c:pt>
                <c:pt idx="137">
                  <c:v>7849</c:v>
                </c:pt>
                <c:pt idx="138">
                  <c:v>7897.5</c:v>
                </c:pt>
                <c:pt idx="139">
                  <c:v>8574.5</c:v>
                </c:pt>
                <c:pt idx="140">
                  <c:v>8689</c:v>
                </c:pt>
                <c:pt idx="141">
                  <c:v>8709</c:v>
                </c:pt>
                <c:pt idx="142">
                  <c:v>8720</c:v>
                </c:pt>
                <c:pt idx="143">
                  <c:v>8771.5</c:v>
                </c:pt>
                <c:pt idx="144">
                  <c:v>10410</c:v>
                </c:pt>
                <c:pt idx="145">
                  <c:v>10421.5</c:v>
                </c:pt>
                <c:pt idx="146">
                  <c:v>10422</c:v>
                </c:pt>
              </c:numCache>
            </c:numRef>
          </c:xVal>
          <c:yVal>
            <c:numRef>
              <c:f>'errors (20)'!$K$21:$K$167</c:f>
              <c:numCache>
                <c:formatCode>General</c:formatCode>
                <c:ptCount val="147"/>
                <c:pt idx="53">
                  <c:v>6.9407999981194735E-3</c:v>
                </c:pt>
                <c:pt idx="55">
                  <c:v>1.4056000072741881E-3</c:v>
                </c:pt>
                <c:pt idx="56">
                  <c:v>4.2663999993237667E-3</c:v>
                </c:pt>
                <c:pt idx="57">
                  <c:v>3.0320000005303882E-3</c:v>
                </c:pt>
                <c:pt idx="58">
                  <c:v>3.5943999973824248E-3</c:v>
                </c:pt>
                <c:pt idx="64">
                  <c:v>1.1419200003729202E-2</c:v>
                </c:pt>
                <c:pt idx="68">
                  <c:v>1.3859200000297278E-2</c:v>
                </c:pt>
                <c:pt idx="69">
                  <c:v>9.0983999980380759E-3</c:v>
                </c:pt>
                <c:pt idx="70">
                  <c:v>2.2596800001338124E-2</c:v>
                </c:pt>
                <c:pt idx="74">
                  <c:v>2.1003199995902833E-2</c:v>
                </c:pt>
                <c:pt idx="77">
                  <c:v>2.7068800001870841E-2</c:v>
                </c:pt>
                <c:pt idx="78">
                  <c:v>2.553279999847291E-2</c:v>
                </c:pt>
                <c:pt idx="79">
                  <c:v>2.7425599997513928E-2</c:v>
                </c:pt>
                <c:pt idx="80">
                  <c:v>2.4418400003924035E-2</c:v>
                </c:pt>
                <c:pt idx="81">
                  <c:v>2.4811200004478451E-2</c:v>
                </c:pt>
                <c:pt idx="82">
                  <c:v>2.580399999715155E-2</c:v>
                </c:pt>
                <c:pt idx="83">
                  <c:v>2.4396799999522045E-2</c:v>
                </c:pt>
                <c:pt idx="84">
                  <c:v>2.8289599998970516E-2</c:v>
                </c:pt>
                <c:pt idx="85">
                  <c:v>2.2460799998953007E-2</c:v>
                </c:pt>
                <c:pt idx="86">
                  <c:v>2.4853599999914877E-2</c:v>
                </c:pt>
                <c:pt idx="87">
                  <c:v>2.1132000001671258E-2</c:v>
                </c:pt>
                <c:pt idx="88">
                  <c:v>2.8924800004460849E-2</c:v>
                </c:pt>
                <c:pt idx="89">
                  <c:v>2.6017600001068786E-2</c:v>
                </c:pt>
                <c:pt idx="90">
                  <c:v>2.4810399998386856E-2</c:v>
                </c:pt>
                <c:pt idx="91">
                  <c:v>2.5503199998638593E-2</c:v>
                </c:pt>
                <c:pt idx="92">
                  <c:v>2.6195999998890329E-2</c:v>
                </c:pt>
                <c:pt idx="96">
                  <c:v>3.2484800001839176E-2</c:v>
                </c:pt>
                <c:pt idx="97">
                  <c:v>3.4176799999841023E-2</c:v>
                </c:pt>
                <c:pt idx="98">
                  <c:v>2.4574399998527952E-2</c:v>
                </c:pt>
                <c:pt idx="99">
                  <c:v>4.6359200001461431E-2</c:v>
                </c:pt>
                <c:pt idx="100">
                  <c:v>3.9026400001603179E-2</c:v>
                </c:pt>
                <c:pt idx="101">
                  <c:v>3.7990400000126101E-2</c:v>
                </c:pt>
                <c:pt idx="102">
                  <c:v>3.6354400006530341E-2</c:v>
                </c:pt>
                <c:pt idx="103">
                  <c:v>3.9325600002484862E-2</c:v>
                </c:pt>
                <c:pt idx="105">
                  <c:v>3.8083200000983197E-2</c:v>
                </c:pt>
                <c:pt idx="106">
                  <c:v>3.7209599999187049E-2</c:v>
                </c:pt>
                <c:pt idx="107">
                  <c:v>3.9421600005880464E-2</c:v>
                </c:pt>
                <c:pt idx="110">
                  <c:v>4.2284000002837274E-2</c:v>
                </c:pt>
                <c:pt idx="117">
                  <c:v>4.7768800002813805E-2</c:v>
                </c:pt>
                <c:pt idx="118">
                  <c:v>4.8561600000539329E-2</c:v>
                </c:pt>
                <c:pt idx="119">
                  <c:v>4.7149600002740044E-2</c:v>
                </c:pt>
                <c:pt idx="120">
                  <c:v>4.8093600002175663E-2</c:v>
                </c:pt>
                <c:pt idx="121">
                  <c:v>5.9606400005577598E-2</c:v>
                </c:pt>
                <c:pt idx="123">
                  <c:v>5.7151999993948266E-2</c:v>
                </c:pt>
                <c:pt idx="124">
                  <c:v>5.8616800000891089E-2</c:v>
                </c:pt>
                <c:pt idx="128">
                  <c:v>6.1077200007275678E-2</c:v>
                </c:pt>
                <c:pt idx="130">
                  <c:v>6.1177200004749466E-2</c:v>
                </c:pt>
                <c:pt idx="131">
                  <c:v>6.2307200001669116E-2</c:v>
                </c:pt>
                <c:pt idx="132">
                  <c:v>6.0662399999273475E-2</c:v>
                </c:pt>
                <c:pt idx="133">
                  <c:v>6.8121600001177285E-2</c:v>
                </c:pt>
                <c:pt idx="137">
                  <c:v>6.8074399998295121E-2</c:v>
                </c:pt>
                <c:pt idx="138">
                  <c:v>6.8875999997544568E-2</c:v>
                </c:pt>
                <c:pt idx="139">
                  <c:v>7.4927200003003236E-2</c:v>
                </c:pt>
                <c:pt idx="141">
                  <c:v>7.0790400000987574E-2</c:v>
                </c:pt>
                <c:pt idx="143">
                  <c:v>8.1390399995143525E-2</c:v>
                </c:pt>
                <c:pt idx="144">
                  <c:v>8.6995999998180196E-2</c:v>
                </c:pt>
                <c:pt idx="145">
                  <c:v>8.893040000111796E-2</c:v>
                </c:pt>
                <c:pt idx="146">
                  <c:v>8.8223200000356883E-2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D8-4E30-9E3A-99F0DA89F0B4}"/>
            </c:ext>
          </c:extLst>
        </c:ser>
        <c:ser>
          <c:idx val="4"/>
          <c:order val="4"/>
          <c:tx>
            <c:strRef>
              <c:f>'errors (20)'!$AX$1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(20)'!$AW$2:$AW$99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(20)'!$AX$2:$AX$99</c:f>
              <c:numCache>
                <c:formatCode>General</c:formatCode>
                <c:ptCount val="98"/>
                <c:pt idx="0">
                  <c:v>-4.0614485344207224E-2</c:v>
                </c:pt>
                <c:pt idx="1">
                  <c:v>-3.6397176834111547E-2</c:v>
                </c:pt>
                <c:pt idx="2">
                  <c:v>-3.2332625955926994E-2</c:v>
                </c:pt>
                <c:pt idx="3">
                  <c:v>-2.8421724102376394E-2</c:v>
                </c:pt>
                <c:pt idx="4">
                  <c:v>-2.4665385133167295E-2</c:v>
                </c:pt>
                <c:pt idx="5">
                  <c:v>-2.1064544352192904E-2</c:v>
                </c:pt>
                <c:pt idx="6">
                  <c:v>-1.762015781574075E-2</c:v>
                </c:pt>
                <c:pt idx="7">
                  <c:v>-1.4333201899657061E-2</c:v>
                </c:pt>
                <c:pt idx="8">
                  <c:v>-1.1204672993358367E-2</c:v>
                </c:pt>
                <c:pt idx="9">
                  <c:v>-8.2355871317346674E-3</c:v>
                </c:pt>
                <c:pt idx="10">
                  <c:v>-5.4269793259295318E-3</c:v>
                </c:pt>
                <c:pt idx="11">
                  <c:v>-2.7799023137151657E-3</c:v>
                </c:pt>
                <c:pt idx="12">
                  <c:v>-2.9542442172675321E-4</c:v>
                </c:pt>
                <c:pt idx="13">
                  <c:v>2.0253737840969649E-3</c:v>
                </c:pt>
                <c:pt idx="14">
                  <c:v>4.1814043878423898E-3</c:v>
                </c:pt>
                <c:pt idx="15">
                  <c:v>6.1715788762227372E-3</c:v>
                </c:pt>
                <c:pt idx="16">
                  <c:v>7.9948170695156168E-3</c:v>
                </c:pt>
                <c:pt idx="17">
                  <c:v>9.6500585402536782E-3</c:v>
                </c:pt>
                <c:pt idx="18">
                  <c:v>1.1136276834768914E-2</c:v>
                </c:pt>
                <c:pt idx="19">
                  <c:v>1.2452496839495342E-2</c:v>
                </c:pt>
                <c:pt idx="20">
                  <c:v>1.3597815692282994E-2</c:v>
                </c:pt>
                <c:pt idx="21">
                  <c:v>1.4571427738956408E-2</c:v>
                </c:pt>
                <c:pt idx="22">
                  <c:v>1.5372654185672425E-2</c:v>
                </c:pt>
                <c:pt idx="23">
                  <c:v>1.6000978304423857E-2</c:v>
                </c:pt>
                <c:pt idx="24">
                  <c:v>1.6456087314743122E-2</c:v>
                </c:pt>
                <c:pt idx="25">
                  <c:v>1.6737922387253874E-2</c:v>
                </c:pt>
                <c:pt idx="26">
                  <c:v>1.684673858741843E-2</c:v>
                </c:pt>
                <c:pt idx="27">
                  <c:v>1.6783176989713461E-2</c:v>
                </c:pt>
                <c:pt idx="28">
                  <c:v>1.6548351630168604E-2</c:v>
                </c:pt>
                <c:pt idx="29">
                  <c:v>1.6143954415712491E-2</c:v>
                </c:pt>
                <c:pt idx="30">
                  <c:v>1.5572381563005588E-2</c:v>
                </c:pt>
                <c:pt idx="31">
                  <c:v>1.4836885595442792E-2</c:v>
                </c:pt>
                <c:pt idx="32">
                  <c:v>1.3941757390462762E-2</c:v>
                </c:pt>
                <c:pt idx="33">
                  <c:v>1.2892543247640128E-2</c:v>
                </c:pt>
                <c:pt idx="34">
                  <c:v>1.169630243211283E-2</c:v>
                </c:pt>
                <c:pt idx="35">
                  <c:v>1.0361911074288193E-2</c:v>
                </c:pt>
                <c:pt idx="36">
                  <c:v>8.900418492658782E-3</c:v>
                </c:pt>
                <c:pt idx="37">
                  <c:v>7.3254615537681651E-3</c:v>
                </c:pt>
                <c:pt idx="38">
                  <c:v>5.6537408580466901E-3</c:v>
                </c:pt>
                <c:pt idx="39">
                  <c:v>3.9055581581004216E-3</c:v>
                </c:pt>
                <c:pt idx="40">
                  <c:v>2.1054058009700866E-3</c:v>
                </c:pt>
                <c:pt idx="41">
                  <c:v>2.8258412176020847E-4</c:v>
                </c:pt>
                <c:pt idx="42">
                  <c:v>-1.5282002393294039E-3</c:v>
                </c:pt>
                <c:pt idx="43">
                  <c:v>-3.2863337921353805E-3</c:v>
                </c:pt>
                <c:pt idx="44">
                  <c:v>-4.9450102683554487E-3</c:v>
                </c:pt>
                <c:pt idx="45">
                  <c:v>-6.4513137770113513E-3</c:v>
                </c:pt>
                <c:pt idx="46">
                  <c:v>-7.7468494772556795E-3</c:v>
                </c:pt>
                <c:pt idx="47">
                  <c:v>-8.7690920361375782E-3</c:v>
                </c:pt>
                <c:pt idx="48">
                  <c:v>-9.4535626397866945E-3</c:v>
                </c:pt>
                <c:pt idx="49">
                  <c:v>-9.7368237017646936E-3</c:v>
                </c:pt>
                <c:pt idx="50">
                  <c:v>-9.5601056857062133E-3</c:v>
                </c:pt>
                <c:pt idx="51">
                  <c:v>-8.8731891072790503E-3</c:v>
                </c:pt>
                <c:pt idx="52">
                  <c:v>-7.6380166916321934E-3</c:v>
                </c:pt>
                <c:pt idx="53">
                  <c:v>-5.8314692449377425E-3</c:v>
                </c:pt>
                <c:pt idx="54">
                  <c:v>-3.4468409282683299E-3</c:v>
                </c:pt>
                <c:pt idx="55">
                  <c:v>-4.9378140302518136E-4</c:v>
                </c:pt>
                <c:pt idx="56">
                  <c:v>3.003232217884802E-3</c:v>
                </c:pt>
                <c:pt idx="57">
                  <c:v>7.0075632084224404E-3</c:v>
                </c:pt>
                <c:pt idx="58">
                  <c:v>1.1473730038476543E-2</c:v>
                </c:pt>
                <c:pt idx="59">
                  <c:v>1.6350849453871483E-2</c:v>
                </c:pt>
                <c:pt idx="60">
                  <c:v>2.1585780146863548E-2</c:v>
                </c:pt>
                <c:pt idx="61">
                  <c:v>2.7125695021918875E-2</c:v>
                </c:pt>
                <c:pt idx="62">
                  <c:v>3.2919973302910549E-2</c:v>
                </c:pt>
                <c:pt idx="63">
                  <c:v>3.8921433740727387E-2</c:v>
                </c:pt>
                <c:pt idx="64">
                  <c:v>4.5087009972685346E-2</c:v>
                </c:pt>
                <c:pt idx="65">
                  <c:v>5.1378001354321939E-2</c:v>
                </c:pt>
                <c:pt idx="66">
                  <c:v>5.7760030584378487E-2</c:v>
                </c:pt>
                <c:pt idx="67">
                  <c:v>6.4202818556442651E-2</c:v>
                </c:pt>
                <c:pt idx="68">
                  <c:v>7.0679859539465373E-2</c:v>
                </c:pt>
                <c:pt idx="69">
                  <c:v>7.7168053829135108E-2</c:v>
                </c:pt>
                <c:pt idx="70">
                  <c:v>8.3647334070564322E-2</c:v>
                </c:pt>
                <c:pt idx="71">
                  <c:v>9.0100306330197305E-2</c:v>
                </c:pt>
                <c:pt idx="72">
                  <c:v>9.6511916974375E-2</c:v>
                </c:pt>
                <c:pt idx="73">
                  <c:v>0.10286915023065379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7D8-4E30-9E3A-99F0DA89F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770408"/>
        <c:axId val="1"/>
      </c:scatterChart>
      <c:valAx>
        <c:axId val="252770408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82965537129088"/>
              <c:y val="0.884618076586580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866117293997465E-2"/>
              <c:y val="0.42307826906252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7704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7001920849279315"/>
          <c:y val="0.907053974022478"/>
          <c:w val="0.80447083779332051"/>
          <c:h val="0.9711568746214416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-- O-C Diagram</a:t>
            </a:r>
          </a:p>
        </c:rich>
      </c:tx>
      <c:layout>
        <c:manualLayout>
          <c:xMode val="edge"/>
          <c:yMode val="edge"/>
          <c:x val="0.38793139650647118"/>
          <c:y val="3.115264797507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31108508813069E-2"/>
          <c:y val="0.19003173077215602"/>
          <c:w val="0.87413866694055342"/>
          <c:h val="0.63240067781553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(20)'!$E$20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(20)'!$D$21:$D$101</c:f>
              <c:numCache>
                <c:formatCode>General</c:formatCode>
                <c:ptCount val="81"/>
                <c:pt idx="0">
                  <c:v>-5.7717000000000001</c:v>
                </c:pt>
                <c:pt idx="1">
                  <c:v>-5.0505000000000004</c:v>
                </c:pt>
                <c:pt idx="2">
                  <c:v>-5.0491000000000001</c:v>
                </c:pt>
                <c:pt idx="3">
                  <c:v>-5.0488999999999997</c:v>
                </c:pt>
                <c:pt idx="4">
                  <c:v>-5.0488499999999998</c:v>
                </c:pt>
                <c:pt idx="5">
                  <c:v>-5.04765</c:v>
                </c:pt>
                <c:pt idx="6">
                  <c:v>-5.0474500000000004</c:v>
                </c:pt>
                <c:pt idx="7">
                  <c:v>-5.0457999999999998</c:v>
                </c:pt>
                <c:pt idx="8">
                  <c:v>-5.04575</c:v>
                </c:pt>
                <c:pt idx="9">
                  <c:v>-5.0443499999999997</c:v>
                </c:pt>
                <c:pt idx="10">
                  <c:v>-5.0438999999999998</c:v>
                </c:pt>
                <c:pt idx="11">
                  <c:v>-5.0438499999999999</c:v>
                </c:pt>
                <c:pt idx="12">
                  <c:v>-5.0436500000000004</c:v>
                </c:pt>
                <c:pt idx="13">
                  <c:v>-5.0393499999999998</c:v>
                </c:pt>
                <c:pt idx="14">
                  <c:v>-5.0372000000000003</c:v>
                </c:pt>
                <c:pt idx="15">
                  <c:v>-5.03505</c:v>
                </c:pt>
                <c:pt idx="16">
                  <c:v>-5.0347999999999997</c:v>
                </c:pt>
                <c:pt idx="17">
                  <c:v>-5.0340999999999996</c:v>
                </c:pt>
                <c:pt idx="18">
                  <c:v>-5.0340999999999996</c:v>
                </c:pt>
                <c:pt idx="19">
                  <c:v>-4.2655000000000003</c:v>
                </c:pt>
                <c:pt idx="20">
                  <c:v>-4.1882999999999999</c:v>
                </c:pt>
                <c:pt idx="21">
                  <c:v>-4.1880499999999996</c:v>
                </c:pt>
                <c:pt idx="22">
                  <c:v>-4.1880499999999996</c:v>
                </c:pt>
                <c:pt idx="23">
                  <c:v>-4.1719499999999998</c:v>
                </c:pt>
                <c:pt idx="24">
                  <c:v>-3.0564</c:v>
                </c:pt>
                <c:pt idx="25">
                  <c:v>-3.0547499999999999</c:v>
                </c:pt>
                <c:pt idx="26">
                  <c:v>-3.0545</c:v>
                </c:pt>
                <c:pt idx="27">
                  <c:v>-3.0521500000000001</c:v>
                </c:pt>
                <c:pt idx="28">
                  <c:v>-2.5217999999999998</c:v>
                </c:pt>
                <c:pt idx="29">
                  <c:v>-1.9979</c:v>
                </c:pt>
                <c:pt idx="30">
                  <c:v>-1.996</c:v>
                </c:pt>
                <c:pt idx="31">
                  <c:v>-1.7512000000000001</c:v>
                </c:pt>
                <c:pt idx="32">
                  <c:v>-1.74095</c:v>
                </c:pt>
                <c:pt idx="33">
                  <c:v>-1.49055</c:v>
                </c:pt>
                <c:pt idx="34">
                  <c:v>-1.3079000000000001</c:v>
                </c:pt>
                <c:pt idx="35">
                  <c:v>-1.2967</c:v>
                </c:pt>
                <c:pt idx="36">
                  <c:v>-1.2967</c:v>
                </c:pt>
                <c:pt idx="37">
                  <c:v>-1.2240500000000001</c:v>
                </c:pt>
                <c:pt idx="38">
                  <c:v>-1.2181</c:v>
                </c:pt>
                <c:pt idx="39">
                  <c:v>-1.1339999999999999</c:v>
                </c:pt>
                <c:pt idx="40">
                  <c:v>-1.1339999999999999</c:v>
                </c:pt>
                <c:pt idx="41">
                  <c:v>-1.1339999999999999</c:v>
                </c:pt>
                <c:pt idx="42">
                  <c:v>-1.0206</c:v>
                </c:pt>
                <c:pt idx="43">
                  <c:v>-0.97035000000000005</c:v>
                </c:pt>
                <c:pt idx="44">
                  <c:v>-0.97035000000000005</c:v>
                </c:pt>
                <c:pt idx="45">
                  <c:v>-0.97035000000000005</c:v>
                </c:pt>
                <c:pt idx="46">
                  <c:v>-0.87224999999999997</c:v>
                </c:pt>
                <c:pt idx="47">
                  <c:v>-0.87224999999999997</c:v>
                </c:pt>
                <c:pt idx="48">
                  <c:v>-0.87219999999999998</c:v>
                </c:pt>
                <c:pt idx="49">
                  <c:v>-0.87219999999999998</c:v>
                </c:pt>
                <c:pt idx="50">
                  <c:v>-0.7974</c:v>
                </c:pt>
                <c:pt idx="51">
                  <c:v>-0.7974</c:v>
                </c:pt>
                <c:pt idx="52">
                  <c:v>-0.78505000000000003</c:v>
                </c:pt>
                <c:pt idx="53">
                  <c:v>-0.61070000000000002</c:v>
                </c:pt>
                <c:pt idx="54">
                  <c:v>-0.43675000000000003</c:v>
                </c:pt>
                <c:pt idx="55">
                  <c:v>-0.4299</c:v>
                </c:pt>
                <c:pt idx="56">
                  <c:v>-0.36435000000000001</c:v>
                </c:pt>
                <c:pt idx="57">
                  <c:v>-0.34675</c:v>
                </c:pt>
                <c:pt idx="58">
                  <c:v>-0.34510000000000002</c:v>
                </c:pt>
                <c:pt idx="59">
                  <c:v>-0.34425</c:v>
                </c:pt>
                <c:pt idx="60">
                  <c:v>-0.34279999999999999</c:v>
                </c:pt>
                <c:pt idx="61">
                  <c:v>-0.26679999999999998</c:v>
                </c:pt>
                <c:pt idx="62">
                  <c:v>-0.25824999999999998</c:v>
                </c:pt>
                <c:pt idx="63">
                  <c:v>-0.25679999999999997</c:v>
                </c:pt>
                <c:pt idx="64">
                  <c:v>-0.17929999999999999</c:v>
                </c:pt>
                <c:pt idx="65">
                  <c:v>-0.17735000000000001</c:v>
                </c:pt>
                <c:pt idx="66">
                  <c:v>-0.17535000000000001</c:v>
                </c:pt>
                <c:pt idx="67">
                  <c:v>-0.17510000000000001</c:v>
                </c:pt>
                <c:pt idx="68">
                  <c:v>-0.1643</c:v>
                </c:pt>
                <c:pt idx="69">
                  <c:v>-9.6100000000000005E-2</c:v>
                </c:pt>
                <c:pt idx="70">
                  <c:v>-9.2350000000000002E-2</c:v>
                </c:pt>
                <c:pt idx="71">
                  <c:v>-9.0950000000000003E-2</c:v>
                </c:pt>
                <c:pt idx="72">
                  <c:v>-8.3799999999999999E-2</c:v>
                </c:pt>
                <c:pt idx="73">
                  <c:v>-6.7000000000000002E-3</c:v>
                </c:pt>
                <c:pt idx="74">
                  <c:v>-6.45E-3</c:v>
                </c:pt>
                <c:pt idx="75">
                  <c:v>-2.8E-3</c:v>
                </c:pt>
                <c:pt idx="76">
                  <c:v>-2.5000000000000001E-4</c:v>
                </c:pt>
                <c:pt idx="77">
                  <c:v>0</c:v>
                </c:pt>
                <c:pt idx="78">
                  <c:v>5.8549999999999998E-2</c:v>
                </c:pt>
                <c:pt idx="79">
                  <c:v>5.8799999999999998E-2</c:v>
                </c:pt>
                <c:pt idx="80">
                  <c:v>5.885E-2</c:v>
                </c:pt>
              </c:numCache>
            </c:numRef>
          </c:xVal>
          <c:yVal>
            <c:numRef>
              <c:f>'Q_fit (20)'!$E$21:$E$101</c:f>
              <c:numCache>
                <c:formatCode>General</c:formatCode>
                <c:ptCount val="81"/>
                <c:pt idx="0">
                  <c:v>-0.11309160166147168</c:v>
                </c:pt>
                <c:pt idx="1">
                  <c:v>-5.1250545581715837E-2</c:v>
                </c:pt>
                <c:pt idx="2">
                  <c:v>-7.3629911279319532E-2</c:v>
                </c:pt>
                <c:pt idx="3">
                  <c:v>-0.10325553297439913</c:v>
                </c:pt>
                <c:pt idx="4">
                  <c:v>-0.11316193831776059</c:v>
                </c:pt>
                <c:pt idx="5">
                  <c:v>-8.3915657342875996E-2</c:v>
                </c:pt>
                <c:pt idx="6">
                  <c:v>-9.5541275448307664E-2</c:v>
                </c:pt>
                <c:pt idx="7">
                  <c:v>-7.7452605952831974E-2</c:v>
                </c:pt>
                <c:pt idx="8">
                  <c:v>-8.235900937837988E-2</c:v>
                </c:pt>
                <c:pt idx="9">
                  <c:v>-6.4738292842739478E-2</c:v>
                </c:pt>
                <c:pt idx="10">
                  <c:v>-7.8895914519072047E-2</c:v>
                </c:pt>
                <c:pt idx="11">
                  <c:v>-8.8802316774224802E-2</c:v>
                </c:pt>
                <c:pt idx="12">
                  <c:v>-9.3427925478455007E-2</c:v>
                </c:pt>
                <c:pt idx="13">
                  <c:v>-7.5378392973413519E-2</c:v>
                </c:pt>
                <c:pt idx="14">
                  <c:v>-7.6353540929611066E-2</c:v>
                </c:pt>
                <c:pt idx="15">
                  <c:v>-6.0328631667217372E-2</c:v>
                </c:pt>
                <c:pt idx="16">
                  <c:v>-9.986061525300402E-2</c:v>
                </c:pt>
                <c:pt idx="17">
                  <c:v>-8.3550165162115164E-2</c:v>
                </c:pt>
                <c:pt idx="18">
                  <c:v>-6.555016516208606E-2</c:v>
                </c:pt>
                <c:pt idx="19">
                  <c:v>-4.3936902443864029E-2</c:v>
                </c:pt>
                <c:pt idx="20">
                  <c:v>-3.8614850323984352E-2</c:v>
                </c:pt>
                <c:pt idx="21">
                  <c:v>-4.4144119736875799E-2</c:v>
                </c:pt>
                <c:pt idx="22">
                  <c:v>-4.2144119736468345E-2</c:v>
                </c:pt>
                <c:pt idx="23">
                  <c:v>-2.6827324377001187E-2</c:v>
                </c:pt>
                <c:pt idx="24">
                  <c:v>-7.7159541207272725E-3</c:v>
                </c:pt>
                <c:pt idx="25">
                  <c:v>-6.5840375662975844E-3</c:v>
                </c:pt>
                <c:pt idx="26">
                  <c:v>-6.1095016819527771E-3</c:v>
                </c:pt>
                <c:pt idx="27">
                  <c:v>-5.6488249546000659E-3</c:v>
                </c:pt>
                <c:pt idx="28">
                  <c:v>1.6753388279034002E-2</c:v>
                </c:pt>
                <c:pt idx="29">
                  <c:v>3.8868880884329236E-2</c:v>
                </c:pt>
                <c:pt idx="30">
                  <c:v>3.8792243652481573E-2</c:v>
                </c:pt>
                <c:pt idx="31">
                  <c:v>4.0121549883333565E-2</c:v>
                </c:pt>
                <c:pt idx="32">
                  <c:v>4.6254754376824553E-2</c:v>
                </c:pt>
                <c:pt idx="33">
                  <c:v>5.195148983168775E-2</c:v>
                </c:pt>
                <c:pt idx="34">
                  <c:v>6.0748424462557404E-2</c:v>
                </c:pt>
                <c:pt idx="35">
                  <c:v>6.3078479187723233E-2</c:v>
                </c:pt>
                <c:pt idx="36">
                  <c:v>6.377847918459166E-2</c:v>
                </c:pt>
                <c:pt idx="37">
                  <c:v>6.0572408791675733E-2</c:v>
                </c:pt>
                <c:pt idx="38">
                  <c:v>6.3431832245723213E-2</c:v>
                </c:pt>
                <c:pt idx="39">
                  <c:v>6.6311182435689051E-2</c:v>
                </c:pt>
                <c:pt idx="40">
                  <c:v>6.6511182437912583E-2</c:v>
                </c:pt>
                <c:pt idx="41">
                  <c:v>6.6411182433162838E-2</c:v>
                </c:pt>
                <c:pt idx="42">
                  <c:v>6.9638952472515489E-2</c:v>
                </c:pt>
                <c:pt idx="43">
                  <c:v>6.6373370844980101E-2</c:v>
                </c:pt>
                <c:pt idx="44">
                  <c:v>7.0973370845189648E-2</c:v>
                </c:pt>
                <c:pt idx="45">
                  <c:v>6.8673370845084875E-2</c:v>
                </c:pt>
                <c:pt idx="46">
                  <c:v>7.0612127903302652E-2</c:v>
                </c:pt>
                <c:pt idx="47">
                  <c:v>7.1212127902697292E-2</c:v>
                </c:pt>
                <c:pt idx="48">
                  <c:v>7.1805835757268691E-2</c:v>
                </c:pt>
                <c:pt idx="49">
                  <c:v>7.2205835754439798E-2</c:v>
                </c:pt>
                <c:pt idx="50">
                  <c:v>7.4122679175470843E-2</c:v>
                </c:pt>
                <c:pt idx="51">
                  <c:v>7.4222679172944631E-2</c:v>
                </c:pt>
                <c:pt idx="52">
                  <c:v>6.9707367554948135E-2</c:v>
                </c:pt>
                <c:pt idx="53">
                  <c:v>9.0386220173483633E-2</c:v>
                </c:pt>
                <c:pt idx="54">
                  <c:v>8.3650712785134376E-2</c:v>
                </c:pt>
                <c:pt idx="55">
                  <c:v>8.4204567270034128E-2</c:v>
                </c:pt>
                <c:pt idx="56">
                  <c:v>8.6360228885026466E-2</c:v>
                </c:pt>
                <c:pt idx="57">
                  <c:v>8.4896309365752279E-2</c:v>
                </c:pt>
                <c:pt idx="58">
                  <c:v>8.5436339906877462E-2</c:v>
                </c:pt>
                <c:pt idx="59">
                  <c:v>8.9302359581789933E-2</c:v>
                </c:pt>
                <c:pt idx="60">
                  <c:v>7.1973716079964417E-2</c:v>
                </c:pt>
                <c:pt idx="61">
                  <c:v>8.5836617267080723E-2</c:v>
                </c:pt>
                <c:pt idx="62">
                  <c:v>8.9552920766206759E-2</c:v>
                </c:pt>
                <c:pt idx="63">
                  <c:v>9.3517902969931913E-2</c:v>
                </c:pt>
                <c:pt idx="64">
                  <c:v>9.0311220772714848E-2</c:v>
                </c:pt>
                <c:pt idx="65">
                  <c:v>9.5087935959558278E-2</c:v>
                </c:pt>
                <c:pt idx="66">
                  <c:v>9.085618570659762E-2</c:v>
                </c:pt>
                <c:pt idx="67">
                  <c:v>8.9914704411705099E-2</c:v>
                </c:pt>
                <c:pt idx="68">
                  <c:v>9.2420071166682494E-2</c:v>
                </c:pt>
                <c:pt idx="69">
                  <c:v>7.6933598804635933E-2</c:v>
                </c:pt>
                <c:pt idx="70">
                  <c:v>8.5936955615386737E-2</c:v>
                </c:pt>
                <c:pt idx="71">
                  <c:v>9.9399728966296994E-2</c:v>
                </c:pt>
                <c:pt idx="72">
                  <c:v>9.0986965742875209E-2</c:v>
                </c:pt>
                <c:pt idx="73">
                  <c:v>9.6285740546559057E-2</c:v>
                </c:pt>
                <c:pt idx="74">
                  <c:v>9.3342581655996681E-2</c:v>
                </c:pt>
                <c:pt idx="75">
                  <c:v>9.5412212187614434E-2</c:v>
                </c:pt>
                <c:pt idx="76">
                  <c:v>9.3271540781559456E-2</c:v>
                </c:pt>
                <c:pt idx="77">
                  <c:v>9.4528325507692065E-2</c:v>
                </c:pt>
                <c:pt idx="78">
                  <c:v>9.9649234785159344E-2</c:v>
                </c:pt>
                <c:pt idx="79">
                  <c:v>9.8105531296371923E-2</c:v>
                </c:pt>
                <c:pt idx="80">
                  <c:v>9.9996790360974322E-2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B3-4C63-A780-ADAFB6398C62}"/>
            </c:ext>
          </c:extLst>
        </c:ser>
        <c:ser>
          <c:idx val="1"/>
          <c:order val="1"/>
          <c:tx>
            <c:strRef>
              <c:f>'Q_fit (20)'!$V$1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(20)'!$U$2:$U$17</c:f>
              <c:numCache>
                <c:formatCode>General</c:formatCode>
                <c:ptCount val="16"/>
                <c:pt idx="0">
                  <c:v>-5</c:v>
                </c:pt>
                <c:pt idx="1">
                  <c:v>-4.5</c:v>
                </c:pt>
                <c:pt idx="2">
                  <c:v>-4</c:v>
                </c:pt>
                <c:pt idx="3">
                  <c:v>-3.5</c:v>
                </c:pt>
                <c:pt idx="4">
                  <c:v>-3</c:v>
                </c:pt>
                <c:pt idx="5">
                  <c:v>-2.5</c:v>
                </c:pt>
                <c:pt idx="6">
                  <c:v>-2</c:v>
                </c:pt>
                <c:pt idx="7">
                  <c:v>-1.5</c:v>
                </c:pt>
                <c:pt idx="8">
                  <c:v>-1</c:v>
                </c:pt>
                <c:pt idx="9">
                  <c:v>-0.5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1.5</c:v>
                </c:pt>
                <c:pt idx="14">
                  <c:v>2</c:v>
                </c:pt>
                <c:pt idx="15">
                  <c:v>2.5</c:v>
                </c:pt>
              </c:numCache>
            </c:numRef>
          </c:xVal>
          <c:yVal>
            <c:numRef>
              <c:f>'Q_fit (20)'!$V$2:$V$17</c:f>
              <c:numCache>
                <c:formatCode>General</c:formatCode>
                <c:ptCount val="16"/>
                <c:pt idx="0">
                  <c:v>-7.76055876683516E-2</c:v>
                </c:pt>
                <c:pt idx="1">
                  <c:v>-5.6161177494352239E-2</c:v>
                </c:pt>
                <c:pt idx="2">
                  <c:v>-3.5633169286725802E-2</c:v>
                </c:pt>
                <c:pt idx="3">
                  <c:v>-1.6021563045472292E-2</c:v>
                </c:pt>
                <c:pt idx="4">
                  <c:v>2.6736412294083023E-3</c:v>
                </c:pt>
                <c:pt idx="5">
                  <c:v>2.0452443537915976E-2</c:v>
                </c:pt>
                <c:pt idx="6">
                  <c:v>3.7314843880050727E-2</c:v>
                </c:pt>
                <c:pt idx="7">
                  <c:v>5.3260842255812568E-2</c:v>
                </c:pt>
                <c:pt idx="8">
                  <c:v>6.8290438665201486E-2</c:v>
                </c:pt>
                <c:pt idx="9">
                  <c:v>8.2403633108217481E-2</c:v>
                </c:pt>
                <c:pt idx="10">
                  <c:v>9.5600425584860552E-2</c:v>
                </c:pt>
                <c:pt idx="11">
                  <c:v>0.10788081609513071</c:v>
                </c:pt>
                <c:pt idx="12">
                  <c:v>0.11924480463902795</c:v>
                </c:pt>
                <c:pt idx="13">
                  <c:v>0.12969239121655227</c:v>
                </c:pt>
                <c:pt idx="14">
                  <c:v>0.13922357582770364</c:v>
                </c:pt>
                <c:pt idx="15">
                  <c:v>0.14783835847248214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B3-4C63-A780-ADAFB6398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775328"/>
        <c:axId val="1"/>
      </c:scatterChart>
      <c:valAx>
        <c:axId val="252775328"/>
        <c:scaling>
          <c:orientation val="minMax"/>
          <c:max val="1"/>
          <c:min val="-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775328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2758656892026425"/>
          <c:y val="0.89719887817761101"/>
          <c:w val="0.60517295682867223"/>
          <c:h val="0.9595045011896877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290854934602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(2)'!$H$21:$H$150</c:f>
              <c:numCache>
                <c:formatCode>General</c:formatCode>
                <c:ptCount val="130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8C-40AF-AD08-AF837EC29F32}"/>
            </c:ext>
          </c:extLst>
        </c:ser>
        <c:ser>
          <c:idx val="1"/>
          <c:order val="1"/>
          <c:tx>
            <c:strRef>
              <c:f>'errors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(2)'!$I$21:$I$150</c:f>
              <c:numCache>
                <c:formatCode>General</c:formatCode>
                <c:ptCount val="130"/>
                <c:pt idx="3">
                  <c:v>-1.2452799994207453E-2</c:v>
                </c:pt>
                <c:pt idx="4">
                  <c:v>-1.2369600000965875E-2</c:v>
                </c:pt>
                <c:pt idx="5">
                  <c:v>-1.0196000002906658E-2</c:v>
                </c:pt>
                <c:pt idx="6">
                  <c:v>-9.5960000035120174E-3</c:v>
                </c:pt>
                <c:pt idx="7">
                  <c:v>-9.0032000007340685E-3</c:v>
                </c:pt>
                <c:pt idx="8">
                  <c:v>-8.6032000035629608E-3</c:v>
                </c:pt>
                <c:pt idx="9">
                  <c:v>-8.0607999989297241E-3</c:v>
                </c:pt>
                <c:pt idx="10">
                  <c:v>-7.8743999983998947E-3</c:v>
                </c:pt>
                <c:pt idx="11">
                  <c:v>-7.8040000007604249E-3</c:v>
                </c:pt>
                <c:pt idx="12">
                  <c:v>-7.7936000016052276E-3</c:v>
                </c:pt>
                <c:pt idx="13">
                  <c:v>-7.7744000009261072E-3</c:v>
                </c:pt>
                <c:pt idx="14">
                  <c:v>-7.7696000007563271E-3</c:v>
                </c:pt>
                <c:pt idx="15">
                  <c:v>-7.6039999985368922E-3</c:v>
                </c:pt>
                <c:pt idx="16">
                  <c:v>-7.0623999999952503E-3</c:v>
                </c:pt>
                <c:pt idx="17">
                  <c:v>-5.1751999999396503E-3</c:v>
                </c:pt>
                <c:pt idx="18">
                  <c:v>-4.4752000030712225E-3</c:v>
                </c:pt>
                <c:pt idx="19">
                  <c:v>-1.8032000007224269E-3</c:v>
                </c:pt>
                <c:pt idx="20">
                  <c:v>7.9199999890988693E-4</c:v>
                </c:pt>
                <c:pt idx="21">
                  <c:v>7.721599999058526E-3</c:v>
                </c:pt>
                <c:pt idx="22">
                  <c:v>8.7839999978314154E-3</c:v>
                </c:pt>
                <c:pt idx="23">
                  <c:v>9.2480000021168962E-3</c:v>
                </c:pt>
                <c:pt idx="24">
                  <c:v>9.609599997929763E-3</c:v>
                </c:pt>
                <c:pt idx="25">
                  <c:v>1.0379200000897981E-2</c:v>
                </c:pt>
                <c:pt idx="26">
                  <c:v>1.2631999998120591E-2</c:v>
                </c:pt>
                <c:pt idx="27">
                  <c:v>1.5915200005110819E-2</c:v>
                </c:pt>
                <c:pt idx="28">
                  <c:v>1.6238399999565445E-2</c:v>
                </c:pt>
                <c:pt idx="29">
                  <c:v>2.7260800001386087E-2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8C-40AF-AD08-AF837EC29F32}"/>
            </c:ext>
          </c:extLst>
        </c:ser>
        <c:ser>
          <c:idx val="2"/>
          <c:order val="2"/>
          <c:tx>
            <c:strRef>
              <c:f>'errors (2)'!$J$20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(2)'!$J$21:$J$150</c:f>
              <c:numCache>
                <c:formatCode>General</c:formatCode>
                <c:ptCount val="130"/>
                <c:pt idx="30">
                  <c:v>3.6240000044927001E-3</c:v>
                </c:pt>
                <c:pt idx="31">
                  <c:v>3.7976000021444634E-3</c:v>
                </c:pt>
                <c:pt idx="32">
                  <c:v>1.4367200004926417E-2</c:v>
                </c:pt>
                <c:pt idx="33">
                  <c:v>1.8936000000394415E-2</c:v>
                </c:pt>
                <c:pt idx="34">
                  <c:v>2.0199999999022111E-2</c:v>
                </c:pt>
                <c:pt idx="35">
                  <c:v>3.173120000428753E-2</c:v>
                </c:pt>
                <c:pt idx="36">
                  <c:v>4.4632000004639849E-2</c:v>
                </c:pt>
                <c:pt idx="37">
                  <c:v>4.857839999749558E-2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8C-40AF-AD08-AF837EC29F32}"/>
            </c:ext>
          </c:extLst>
        </c:ser>
        <c:ser>
          <c:idx val="3"/>
          <c:order val="3"/>
          <c:tx>
            <c:strRef>
              <c:f>'errors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(2)'!$K$21:$K$150</c:f>
              <c:numCache>
                <c:formatCode>General</c:formatCode>
                <c:ptCount val="130"/>
                <c:pt idx="38">
                  <c:v>-7.427199998346623E-3</c:v>
                </c:pt>
                <c:pt idx="39">
                  <c:v>-7.8336000005947426E-3</c:v>
                </c:pt>
                <c:pt idx="40">
                  <c:v>6.9407999981194735E-3</c:v>
                </c:pt>
                <c:pt idx="41">
                  <c:v>1.4056000072741881E-3</c:v>
                </c:pt>
                <c:pt idx="42">
                  <c:v>4.2663999993237667E-3</c:v>
                </c:pt>
                <c:pt idx="43">
                  <c:v>3.0320000005303882E-3</c:v>
                </c:pt>
                <c:pt idx="44">
                  <c:v>3.5943999973824248E-3</c:v>
                </c:pt>
                <c:pt idx="45">
                  <c:v>1.1419200003729202E-2</c:v>
                </c:pt>
                <c:pt idx="46">
                  <c:v>1.3859200000297278E-2</c:v>
                </c:pt>
                <c:pt idx="47">
                  <c:v>9.0983999980380759E-3</c:v>
                </c:pt>
                <c:pt idx="48">
                  <c:v>2.2596800001338124E-2</c:v>
                </c:pt>
                <c:pt idx="49">
                  <c:v>2.1003199995902833E-2</c:v>
                </c:pt>
                <c:pt idx="50">
                  <c:v>3.2484800001839176E-2</c:v>
                </c:pt>
                <c:pt idx="51">
                  <c:v>3.4176799999841023E-2</c:v>
                </c:pt>
                <c:pt idx="52">
                  <c:v>2.4574399998527952E-2</c:v>
                </c:pt>
                <c:pt idx="53">
                  <c:v>4.6359200001461431E-2</c:v>
                </c:pt>
                <c:pt idx="54">
                  <c:v>3.9026400001603179E-2</c:v>
                </c:pt>
                <c:pt idx="55">
                  <c:v>3.7990400000126101E-2</c:v>
                </c:pt>
                <c:pt idx="56">
                  <c:v>3.6354400006530341E-2</c:v>
                </c:pt>
                <c:pt idx="57">
                  <c:v>3.9325600002484862E-2</c:v>
                </c:pt>
                <c:pt idx="58">
                  <c:v>3.8083200000983197E-2</c:v>
                </c:pt>
                <c:pt idx="59">
                  <c:v>3.7209599999187049E-2</c:v>
                </c:pt>
                <c:pt idx="60">
                  <c:v>3.9421600005880464E-2</c:v>
                </c:pt>
                <c:pt idx="61">
                  <c:v>4.2284000002837274E-2</c:v>
                </c:pt>
                <c:pt idx="62">
                  <c:v>4.7768800002813805E-2</c:v>
                </c:pt>
                <c:pt idx="63">
                  <c:v>4.8561600000539329E-2</c:v>
                </c:pt>
                <c:pt idx="64">
                  <c:v>4.7149600002740044E-2</c:v>
                </c:pt>
                <c:pt idx="65">
                  <c:v>4.8093600002175663E-2</c:v>
                </c:pt>
                <c:pt idx="66">
                  <c:v>5.9606400005577598E-2</c:v>
                </c:pt>
                <c:pt idx="67">
                  <c:v>5.7151999993948266E-2</c:v>
                </c:pt>
                <c:pt idx="68">
                  <c:v>5.8616800000891089E-2</c:v>
                </c:pt>
                <c:pt idx="69">
                  <c:v>6.1077200007275678E-2</c:v>
                </c:pt>
                <c:pt idx="70">
                  <c:v>6.1177200004749466E-2</c:v>
                </c:pt>
                <c:pt idx="71">
                  <c:v>6.2307200001669116E-2</c:v>
                </c:pt>
                <c:pt idx="72">
                  <c:v>6.0662399999273475E-2</c:v>
                </c:pt>
                <c:pt idx="73">
                  <c:v>6.8121600001177285E-2</c:v>
                </c:pt>
                <c:pt idx="74">
                  <c:v>6.8074399998295121E-2</c:v>
                </c:pt>
                <c:pt idx="75">
                  <c:v>6.8875999997544568E-2</c:v>
                </c:pt>
                <c:pt idx="76">
                  <c:v>7.4927200003003236E-2</c:v>
                </c:pt>
                <c:pt idx="77">
                  <c:v>7.0790400000987574E-2</c:v>
                </c:pt>
                <c:pt idx="7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8C-40AF-AD08-AF837EC29F32}"/>
            </c:ext>
          </c:extLst>
        </c:ser>
        <c:ser>
          <c:idx val="4"/>
          <c:order val="4"/>
          <c:tx>
            <c:strRef>
              <c:f>'errors (2)'!$AX$1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(2)'!$AX$2:$AX$99</c:f>
              <c:numCache>
                <c:formatCode>General</c:formatCode>
                <c:ptCount val="98"/>
                <c:pt idx="0">
                  <c:v>-3.8426219071841405E-2</c:v>
                </c:pt>
                <c:pt idx="1">
                  <c:v>-3.3516761727750283E-2</c:v>
                </c:pt>
                <c:pt idx="2">
                  <c:v>-2.8381224390619089E-2</c:v>
                </c:pt>
                <c:pt idx="3">
                  <c:v>-2.3181684829313751E-2</c:v>
                </c:pt>
                <c:pt idx="4">
                  <c:v>-1.8066349903526843E-2</c:v>
                </c:pt>
                <c:pt idx="5">
                  <c:v>-1.3155877819880261E-2</c:v>
                </c:pt>
                <c:pt idx="6">
                  <c:v>-8.5380582747365211E-3</c:v>
                </c:pt>
                <c:pt idx="7">
                  <c:v>-4.2693703795314009E-3</c:v>
                </c:pt>
                <c:pt idx="8">
                  <c:v>-3.8036076262813745E-4</c:v>
                </c:pt>
                <c:pt idx="9">
                  <c:v>3.1178927043078904E-3</c:v>
                </c:pt>
                <c:pt idx="10">
                  <c:v>6.2278637572206023E-3</c:v>
                </c:pt>
                <c:pt idx="11">
                  <c:v>8.9608472086941671E-3</c:v>
                </c:pt>
                <c:pt idx="12">
                  <c:v>1.1333470156147996E-2</c:v>
                </c:pt>
                <c:pt idx="13">
                  <c:v>1.3365255561356867E-2</c:v>
                </c:pt>
                <c:pt idx="14">
                  <c:v>1.5076992863575858E-2</c:v>
                </c:pt>
                <c:pt idx="15">
                  <c:v>1.6489692321844027E-2</c:v>
                </c:pt>
                <c:pt idx="16">
                  <c:v>1.7623944541402481E-2</c:v>
                </c:pt>
                <c:pt idx="17">
                  <c:v>1.8499552290245171E-2</c:v>
                </c:pt>
                <c:pt idx="18">
                  <c:v>1.9135340839734484E-2</c:v>
                </c:pt>
                <c:pt idx="19">
                  <c:v>1.954908349190514E-2</c:v>
                </c:pt>
                <c:pt idx="20">
                  <c:v>1.9757500679229184E-2</c:v>
                </c:pt>
                <c:pt idx="21">
                  <c:v>1.9776305303164602E-2</c:v>
                </c:pt>
                <c:pt idx="22">
                  <c:v>1.9620275790977908E-2</c:v>
                </c:pt>
                <c:pt idx="23">
                  <c:v>1.9303343789273612E-2</c:v>
                </c:pt>
                <c:pt idx="24">
                  <c:v>1.8838687186133997E-2</c:v>
                </c:pt>
                <c:pt idx="25">
                  <c:v>1.8238822319760623E-2</c:v>
                </c:pt>
                <c:pt idx="26">
                  <c:v>1.751569218937326E-2</c:v>
                </c:pt>
                <c:pt idx="27">
                  <c:v>1.668075015233119E-2</c:v>
                </c:pt>
                <c:pt idx="28">
                  <c:v>1.5745040664048773E-2</c:v>
                </c:pt>
                <c:pt idx="29">
                  <c:v>1.4719279804511293E-2</c:v>
                </c:pt>
                <c:pt idx="30">
                  <c:v>1.3613938527369911E-2</c:v>
                </c:pt>
                <c:pt idx="31">
                  <c:v>1.2439330898994625E-2</c:v>
                </c:pt>
                <c:pt idx="32">
                  <c:v>1.1205708414471847E-2</c:v>
                </c:pt>
                <c:pt idx="33">
                  <c:v>9.9233602531870121E-3</c:v>
                </c:pt>
                <c:pt idx="34">
                  <c:v>8.6027185282051E-3</c:v>
                </c:pt>
                <c:pt idx="35">
                  <c:v>7.2544675209755202E-3</c:v>
                </c:pt>
                <c:pt idx="36">
                  <c:v>5.8896566885718116E-3</c:v>
                </c:pt>
                <c:pt idx="37">
                  <c:v>4.519818748719367E-3</c:v>
                </c:pt>
                <c:pt idx="38">
                  <c:v>3.1570960369927438E-3</c:v>
                </c:pt>
                <c:pt idx="39">
                  <c:v>1.814380118008275E-3</c:v>
                </c:pt>
                <c:pt idx="40">
                  <c:v>5.0547085912229506E-4</c:v>
                </c:pt>
                <c:pt idx="41">
                  <c:v>-7.5473846141331513E-4</c:v>
                </c:pt>
                <c:pt idx="42">
                  <c:v>-1.9500439800506659E-3</c:v>
                </c:pt>
                <c:pt idx="43">
                  <c:v>-3.0626771788183037E-3</c:v>
                </c:pt>
                <c:pt idx="44">
                  <c:v>-4.0730105474895417E-3</c:v>
                </c:pt>
                <c:pt idx="45">
                  <c:v>-4.9592209788015956E-3</c:v>
                </c:pt>
                <c:pt idx="46">
                  <c:v>-5.6969103174497361E-3</c:v>
                </c:pt>
                <c:pt idx="47">
                  <c:v>-6.2586849231189498E-3</c:v>
                </c:pt>
                <c:pt idx="48">
                  <c:v>-6.6137017070962319E-3</c:v>
                </c:pt>
                <c:pt idx="49">
                  <c:v>-6.7272002431441914E-3</c:v>
                </c:pt>
                <c:pt idx="50">
                  <c:v>-6.560063687518377E-3</c:v>
                </c:pt>
                <c:pt idx="51">
                  <c:v>-6.0684906322093918E-3</c:v>
                </c:pt>
                <c:pt idx="52">
                  <c:v>-5.2039216817717816E-3</c:v>
                </c:pt>
                <c:pt idx="53">
                  <c:v>-3.913455179741978E-3</c:v>
                </c:pt>
                <c:pt idx="54">
                  <c:v>-2.1411108458223686E-3</c:v>
                </c:pt>
                <c:pt idx="55">
                  <c:v>1.695513535708848E-4</c:v>
                </c:pt>
                <c:pt idx="56">
                  <c:v>3.0708330365105049E-3</c:v>
                </c:pt>
                <c:pt idx="57">
                  <c:v>6.6037652585017245E-3</c:v>
                </c:pt>
                <c:pt idx="58">
                  <c:v>1.0788417301530656E-2</c:v>
                </c:pt>
                <c:pt idx="59">
                  <c:v>1.5612868142885431E-2</c:v>
                </c:pt>
                <c:pt idx="60">
                  <c:v>2.1023860330445704E-2</c:v>
                </c:pt>
                <c:pt idx="61">
                  <c:v>2.6923470731854388E-2</c:v>
                </c:pt>
                <c:pt idx="62">
                  <c:v>3.3175349172244753E-2</c:v>
                </c:pt>
                <c:pt idx="63">
                  <c:v>3.9620526771696592E-2</c:v>
                </c:pt>
                <c:pt idx="64">
                  <c:v>4.6098249647010751E-2</c:v>
                </c:pt>
                <c:pt idx="65">
                  <c:v>5.2465014708978054E-2</c:v>
                </c:pt>
                <c:pt idx="66">
                  <c:v>5.8606602147988823E-2</c:v>
                </c:pt>
                <c:pt idx="67">
                  <c:v>6.4441809488084728E-2</c:v>
                </c:pt>
                <c:pt idx="68">
                  <c:v>6.9919869563955225E-2</c:v>
                </c:pt>
                <c:pt idx="69">
                  <c:v>7.501466626690291E-2</c:v>
                </c:pt>
                <c:pt idx="70">
                  <c:v>7.9718286619470738E-2</c:v>
                </c:pt>
                <c:pt idx="71">
                  <c:v>8.4035315607279587E-2</c:v>
                </c:pt>
                <c:pt idx="72">
                  <c:v>8.7978362581669106E-2</c:v>
                </c:pt>
                <c:pt idx="73">
                  <c:v>9.1564802816031521E-2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8C-40AF-AD08-AF837EC29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23416"/>
        <c:axId val="1"/>
      </c:scatterChart>
      <c:valAx>
        <c:axId val="103902341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0234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371584004341945"/>
          <c:y val="0.91714285714285715"/>
          <c:w val="0.76736722933865897"/>
          <c:h val="0.974285714285714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375415282392027"/>
          <c:y val="3.54609929078014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84053156146179"/>
          <c:y val="0.26241225624811698"/>
          <c:w val="0.79734219269102991"/>
          <c:h val="0.514186177783472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(2)'!$H$21:$H$150</c:f>
              <c:numCache>
                <c:formatCode>General</c:formatCode>
                <c:ptCount val="130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04-4AA2-B387-E5AB274F2F6F}"/>
            </c:ext>
          </c:extLst>
        </c:ser>
        <c:ser>
          <c:idx val="1"/>
          <c:order val="1"/>
          <c:tx>
            <c:strRef>
              <c:f>'errors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(2)'!$I$21:$I$150</c:f>
              <c:numCache>
                <c:formatCode>General</c:formatCode>
                <c:ptCount val="130"/>
                <c:pt idx="3">
                  <c:v>-1.2452799994207453E-2</c:v>
                </c:pt>
                <c:pt idx="4">
                  <c:v>-1.2369600000965875E-2</c:v>
                </c:pt>
                <c:pt idx="5">
                  <c:v>-1.0196000002906658E-2</c:v>
                </c:pt>
                <c:pt idx="6">
                  <c:v>-9.5960000035120174E-3</c:v>
                </c:pt>
                <c:pt idx="7">
                  <c:v>-9.0032000007340685E-3</c:v>
                </c:pt>
                <c:pt idx="8">
                  <c:v>-8.6032000035629608E-3</c:v>
                </c:pt>
                <c:pt idx="9">
                  <c:v>-8.0607999989297241E-3</c:v>
                </c:pt>
                <c:pt idx="10">
                  <c:v>-7.8743999983998947E-3</c:v>
                </c:pt>
                <c:pt idx="11">
                  <c:v>-7.8040000007604249E-3</c:v>
                </c:pt>
                <c:pt idx="12">
                  <c:v>-7.7936000016052276E-3</c:v>
                </c:pt>
                <c:pt idx="13">
                  <c:v>-7.7744000009261072E-3</c:v>
                </c:pt>
                <c:pt idx="14">
                  <c:v>-7.7696000007563271E-3</c:v>
                </c:pt>
                <c:pt idx="15">
                  <c:v>-7.6039999985368922E-3</c:v>
                </c:pt>
                <c:pt idx="16">
                  <c:v>-7.0623999999952503E-3</c:v>
                </c:pt>
                <c:pt idx="17">
                  <c:v>-5.1751999999396503E-3</c:v>
                </c:pt>
                <c:pt idx="18">
                  <c:v>-4.4752000030712225E-3</c:v>
                </c:pt>
                <c:pt idx="19">
                  <c:v>-1.8032000007224269E-3</c:v>
                </c:pt>
                <c:pt idx="20">
                  <c:v>7.9199999890988693E-4</c:v>
                </c:pt>
                <c:pt idx="21">
                  <c:v>7.721599999058526E-3</c:v>
                </c:pt>
                <c:pt idx="22">
                  <c:v>8.7839999978314154E-3</c:v>
                </c:pt>
                <c:pt idx="23">
                  <c:v>9.2480000021168962E-3</c:v>
                </c:pt>
                <c:pt idx="24">
                  <c:v>9.609599997929763E-3</c:v>
                </c:pt>
                <c:pt idx="25">
                  <c:v>1.0379200000897981E-2</c:v>
                </c:pt>
                <c:pt idx="26">
                  <c:v>1.2631999998120591E-2</c:v>
                </c:pt>
                <c:pt idx="27">
                  <c:v>1.5915200005110819E-2</c:v>
                </c:pt>
                <c:pt idx="28">
                  <c:v>1.6238399999565445E-2</c:v>
                </c:pt>
                <c:pt idx="29">
                  <c:v>2.7260800001386087E-2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04-4AA2-B387-E5AB274F2F6F}"/>
            </c:ext>
          </c:extLst>
        </c:ser>
        <c:ser>
          <c:idx val="2"/>
          <c:order val="2"/>
          <c:tx>
            <c:strRef>
              <c:f>'errors (2)'!$J$20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(2)'!$J$21:$J$150</c:f>
              <c:numCache>
                <c:formatCode>General</c:formatCode>
                <c:ptCount val="130"/>
                <c:pt idx="30">
                  <c:v>3.6240000044927001E-3</c:v>
                </c:pt>
                <c:pt idx="31">
                  <c:v>3.7976000021444634E-3</c:v>
                </c:pt>
                <c:pt idx="32">
                  <c:v>1.4367200004926417E-2</c:v>
                </c:pt>
                <c:pt idx="33">
                  <c:v>1.8936000000394415E-2</c:v>
                </c:pt>
                <c:pt idx="34">
                  <c:v>2.0199999999022111E-2</c:v>
                </c:pt>
                <c:pt idx="35">
                  <c:v>3.173120000428753E-2</c:v>
                </c:pt>
                <c:pt idx="36">
                  <c:v>4.4632000004639849E-2</c:v>
                </c:pt>
                <c:pt idx="37">
                  <c:v>4.857839999749558E-2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04-4AA2-B387-E5AB274F2F6F}"/>
            </c:ext>
          </c:extLst>
        </c:ser>
        <c:ser>
          <c:idx val="3"/>
          <c:order val="3"/>
          <c:tx>
            <c:strRef>
              <c:f>'errors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(2)'!$F$21:$F$150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(2)'!$K$21:$K$150</c:f>
              <c:numCache>
                <c:formatCode>General</c:formatCode>
                <c:ptCount val="130"/>
                <c:pt idx="38">
                  <c:v>-7.427199998346623E-3</c:v>
                </c:pt>
                <c:pt idx="39">
                  <c:v>-7.8336000005947426E-3</c:v>
                </c:pt>
                <c:pt idx="40">
                  <c:v>6.9407999981194735E-3</c:v>
                </c:pt>
                <c:pt idx="41">
                  <c:v>1.4056000072741881E-3</c:v>
                </c:pt>
                <c:pt idx="42">
                  <c:v>4.2663999993237667E-3</c:v>
                </c:pt>
                <c:pt idx="43">
                  <c:v>3.0320000005303882E-3</c:v>
                </c:pt>
                <c:pt idx="44">
                  <c:v>3.5943999973824248E-3</c:v>
                </c:pt>
                <c:pt idx="45">
                  <c:v>1.1419200003729202E-2</c:v>
                </c:pt>
                <c:pt idx="46">
                  <c:v>1.3859200000297278E-2</c:v>
                </c:pt>
                <c:pt idx="47">
                  <c:v>9.0983999980380759E-3</c:v>
                </c:pt>
                <c:pt idx="48">
                  <c:v>2.2596800001338124E-2</c:v>
                </c:pt>
                <c:pt idx="49">
                  <c:v>2.1003199995902833E-2</c:v>
                </c:pt>
                <c:pt idx="50">
                  <c:v>3.2484800001839176E-2</c:v>
                </c:pt>
                <c:pt idx="51">
                  <c:v>3.4176799999841023E-2</c:v>
                </c:pt>
                <c:pt idx="52">
                  <c:v>2.4574399998527952E-2</c:v>
                </c:pt>
                <c:pt idx="53">
                  <c:v>4.6359200001461431E-2</c:v>
                </c:pt>
                <c:pt idx="54">
                  <c:v>3.9026400001603179E-2</c:v>
                </c:pt>
                <c:pt idx="55">
                  <c:v>3.7990400000126101E-2</c:v>
                </c:pt>
                <c:pt idx="56">
                  <c:v>3.6354400006530341E-2</c:v>
                </c:pt>
                <c:pt idx="57">
                  <c:v>3.9325600002484862E-2</c:v>
                </c:pt>
                <c:pt idx="58">
                  <c:v>3.8083200000983197E-2</c:v>
                </c:pt>
                <c:pt idx="59">
                  <c:v>3.7209599999187049E-2</c:v>
                </c:pt>
                <c:pt idx="60">
                  <c:v>3.9421600005880464E-2</c:v>
                </c:pt>
                <c:pt idx="61">
                  <c:v>4.2284000002837274E-2</c:v>
                </c:pt>
                <c:pt idx="62">
                  <c:v>4.7768800002813805E-2</c:v>
                </c:pt>
                <c:pt idx="63">
                  <c:v>4.8561600000539329E-2</c:v>
                </c:pt>
                <c:pt idx="64">
                  <c:v>4.7149600002740044E-2</c:v>
                </c:pt>
                <c:pt idx="65">
                  <c:v>4.8093600002175663E-2</c:v>
                </c:pt>
                <c:pt idx="66">
                  <c:v>5.9606400005577598E-2</c:v>
                </c:pt>
                <c:pt idx="67">
                  <c:v>5.7151999993948266E-2</c:v>
                </c:pt>
                <c:pt idx="68">
                  <c:v>5.8616800000891089E-2</c:v>
                </c:pt>
                <c:pt idx="69">
                  <c:v>6.1077200007275678E-2</c:v>
                </c:pt>
                <c:pt idx="70">
                  <c:v>6.1177200004749466E-2</c:v>
                </c:pt>
                <c:pt idx="71">
                  <c:v>6.2307200001669116E-2</c:v>
                </c:pt>
                <c:pt idx="72">
                  <c:v>6.0662399999273475E-2</c:v>
                </c:pt>
                <c:pt idx="73">
                  <c:v>6.8121600001177285E-2</c:v>
                </c:pt>
                <c:pt idx="74">
                  <c:v>6.8074399998295121E-2</c:v>
                </c:pt>
                <c:pt idx="75">
                  <c:v>6.8875999997544568E-2</c:v>
                </c:pt>
                <c:pt idx="76">
                  <c:v>7.4927200003003236E-2</c:v>
                </c:pt>
                <c:pt idx="77">
                  <c:v>7.0790400000987574E-2</c:v>
                </c:pt>
                <c:pt idx="7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204-4AA2-B387-E5AB274F2F6F}"/>
            </c:ext>
          </c:extLst>
        </c:ser>
        <c:ser>
          <c:idx val="4"/>
          <c:order val="4"/>
          <c:tx>
            <c:strRef>
              <c:f>'errors (2)'!$AX$1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(2)'!$AX$2:$AX$99</c:f>
              <c:numCache>
                <c:formatCode>General</c:formatCode>
                <c:ptCount val="98"/>
                <c:pt idx="0">
                  <c:v>-3.8426219071841405E-2</c:v>
                </c:pt>
                <c:pt idx="1">
                  <c:v>-3.3516761727750283E-2</c:v>
                </c:pt>
                <c:pt idx="2">
                  <c:v>-2.8381224390619089E-2</c:v>
                </c:pt>
                <c:pt idx="3">
                  <c:v>-2.3181684829313751E-2</c:v>
                </c:pt>
                <c:pt idx="4">
                  <c:v>-1.8066349903526843E-2</c:v>
                </c:pt>
                <c:pt idx="5">
                  <c:v>-1.3155877819880261E-2</c:v>
                </c:pt>
                <c:pt idx="6">
                  <c:v>-8.5380582747365211E-3</c:v>
                </c:pt>
                <c:pt idx="7">
                  <c:v>-4.2693703795314009E-3</c:v>
                </c:pt>
                <c:pt idx="8">
                  <c:v>-3.8036076262813745E-4</c:v>
                </c:pt>
                <c:pt idx="9">
                  <c:v>3.1178927043078904E-3</c:v>
                </c:pt>
                <c:pt idx="10">
                  <c:v>6.2278637572206023E-3</c:v>
                </c:pt>
                <c:pt idx="11">
                  <c:v>8.9608472086941671E-3</c:v>
                </c:pt>
                <c:pt idx="12">
                  <c:v>1.1333470156147996E-2</c:v>
                </c:pt>
                <c:pt idx="13">
                  <c:v>1.3365255561356867E-2</c:v>
                </c:pt>
                <c:pt idx="14">
                  <c:v>1.5076992863575858E-2</c:v>
                </c:pt>
                <c:pt idx="15">
                  <c:v>1.6489692321844027E-2</c:v>
                </c:pt>
                <c:pt idx="16">
                  <c:v>1.7623944541402481E-2</c:v>
                </c:pt>
                <c:pt idx="17">
                  <c:v>1.8499552290245171E-2</c:v>
                </c:pt>
                <c:pt idx="18">
                  <c:v>1.9135340839734484E-2</c:v>
                </c:pt>
                <c:pt idx="19">
                  <c:v>1.954908349190514E-2</c:v>
                </c:pt>
                <c:pt idx="20">
                  <c:v>1.9757500679229184E-2</c:v>
                </c:pt>
                <c:pt idx="21">
                  <c:v>1.9776305303164602E-2</c:v>
                </c:pt>
                <c:pt idx="22">
                  <c:v>1.9620275790977908E-2</c:v>
                </c:pt>
                <c:pt idx="23">
                  <c:v>1.9303343789273612E-2</c:v>
                </c:pt>
                <c:pt idx="24">
                  <c:v>1.8838687186133997E-2</c:v>
                </c:pt>
                <c:pt idx="25">
                  <c:v>1.8238822319760623E-2</c:v>
                </c:pt>
                <c:pt idx="26">
                  <c:v>1.751569218937326E-2</c:v>
                </c:pt>
                <c:pt idx="27">
                  <c:v>1.668075015233119E-2</c:v>
                </c:pt>
                <c:pt idx="28">
                  <c:v>1.5745040664048773E-2</c:v>
                </c:pt>
                <c:pt idx="29">
                  <c:v>1.4719279804511293E-2</c:v>
                </c:pt>
                <c:pt idx="30">
                  <c:v>1.3613938527369911E-2</c:v>
                </c:pt>
                <c:pt idx="31">
                  <c:v>1.2439330898994625E-2</c:v>
                </c:pt>
                <c:pt idx="32">
                  <c:v>1.1205708414471847E-2</c:v>
                </c:pt>
                <c:pt idx="33">
                  <c:v>9.9233602531870121E-3</c:v>
                </c:pt>
                <c:pt idx="34">
                  <c:v>8.6027185282051E-3</c:v>
                </c:pt>
                <c:pt idx="35">
                  <c:v>7.2544675209755202E-3</c:v>
                </c:pt>
                <c:pt idx="36">
                  <c:v>5.8896566885718116E-3</c:v>
                </c:pt>
                <c:pt idx="37">
                  <c:v>4.519818748719367E-3</c:v>
                </c:pt>
                <c:pt idx="38">
                  <c:v>3.1570960369927438E-3</c:v>
                </c:pt>
                <c:pt idx="39">
                  <c:v>1.814380118008275E-3</c:v>
                </c:pt>
                <c:pt idx="40">
                  <c:v>5.0547085912229506E-4</c:v>
                </c:pt>
                <c:pt idx="41">
                  <c:v>-7.5473846141331513E-4</c:v>
                </c:pt>
                <c:pt idx="42">
                  <c:v>-1.9500439800506659E-3</c:v>
                </c:pt>
                <c:pt idx="43">
                  <c:v>-3.0626771788183037E-3</c:v>
                </c:pt>
                <c:pt idx="44">
                  <c:v>-4.0730105474895417E-3</c:v>
                </c:pt>
                <c:pt idx="45">
                  <c:v>-4.9592209788015956E-3</c:v>
                </c:pt>
                <c:pt idx="46">
                  <c:v>-5.6969103174497361E-3</c:v>
                </c:pt>
                <c:pt idx="47">
                  <c:v>-6.2586849231189498E-3</c:v>
                </c:pt>
                <c:pt idx="48">
                  <c:v>-6.6137017070962319E-3</c:v>
                </c:pt>
                <c:pt idx="49">
                  <c:v>-6.7272002431441914E-3</c:v>
                </c:pt>
                <c:pt idx="50">
                  <c:v>-6.560063687518377E-3</c:v>
                </c:pt>
                <c:pt idx="51">
                  <c:v>-6.0684906322093918E-3</c:v>
                </c:pt>
                <c:pt idx="52">
                  <c:v>-5.2039216817717816E-3</c:v>
                </c:pt>
                <c:pt idx="53">
                  <c:v>-3.913455179741978E-3</c:v>
                </c:pt>
                <c:pt idx="54">
                  <c:v>-2.1411108458223686E-3</c:v>
                </c:pt>
                <c:pt idx="55">
                  <c:v>1.695513535708848E-4</c:v>
                </c:pt>
                <c:pt idx="56">
                  <c:v>3.0708330365105049E-3</c:v>
                </c:pt>
                <c:pt idx="57">
                  <c:v>6.6037652585017245E-3</c:v>
                </c:pt>
                <c:pt idx="58">
                  <c:v>1.0788417301530656E-2</c:v>
                </c:pt>
                <c:pt idx="59">
                  <c:v>1.5612868142885431E-2</c:v>
                </c:pt>
                <c:pt idx="60">
                  <c:v>2.1023860330445704E-2</c:v>
                </c:pt>
                <c:pt idx="61">
                  <c:v>2.6923470731854388E-2</c:v>
                </c:pt>
                <c:pt idx="62">
                  <c:v>3.3175349172244753E-2</c:v>
                </c:pt>
                <c:pt idx="63">
                  <c:v>3.9620526771696592E-2</c:v>
                </c:pt>
                <c:pt idx="64">
                  <c:v>4.6098249647010751E-2</c:v>
                </c:pt>
                <c:pt idx="65">
                  <c:v>5.2465014708978054E-2</c:v>
                </c:pt>
                <c:pt idx="66">
                  <c:v>5.8606602147988823E-2</c:v>
                </c:pt>
                <c:pt idx="67">
                  <c:v>6.4441809488084728E-2</c:v>
                </c:pt>
                <c:pt idx="68">
                  <c:v>6.9919869563955225E-2</c:v>
                </c:pt>
                <c:pt idx="69">
                  <c:v>7.501466626690291E-2</c:v>
                </c:pt>
                <c:pt idx="70">
                  <c:v>7.9718286619470738E-2</c:v>
                </c:pt>
                <c:pt idx="71">
                  <c:v>8.4035315607279587E-2</c:v>
                </c:pt>
                <c:pt idx="72">
                  <c:v>8.7978362581669106E-2</c:v>
                </c:pt>
                <c:pt idx="73">
                  <c:v>9.1564802816031521E-2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204-4AA2-B387-E5AB274F2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876416"/>
        <c:axId val="1"/>
      </c:scatterChart>
      <c:valAx>
        <c:axId val="496876416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61129568106312"/>
              <c:y val="0.87234340388302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817275747508304E-2"/>
              <c:y val="0.41134900690605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8764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34219269102991"/>
          <c:y val="0.89716609891848631"/>
          <c:w val="0.7740863787375416"/>
          <c:h val="0.968088457027977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129303918637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(10-old)'!$H$20:$H$20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(10-old)'!$H$21:$H$150</c:f>
              <c:numCache>
                <c:formatCode>General</c:formatCode>
                <c:ptCount val="130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1E-4E60-9183-F39C528C3F32}"/>
            </c:ext>
          </c:extLst>
        </c:ser>
        <c:ser>
          <c:idx val="1"/>
          <c:order val="1"/>
          <c:tx>
            <c:strRef>
              <c:f>'errors (10-old)'!$I$20:$I$20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(10-old)'!$I$21:$I$150</c:f>
              <c:numCache>
                <c:formatCode>General</c:formatCode>
                <c:ptCount val="130"/>
                <c:pt idx="3">
                  <c:v>-1.2452799994207453E-2</c:v>
                </c:pt>
                <c:pt idx="4">
                  <c:v>-1.2369600000965875E-2</c:v>
                </c:pt>
                <c:pt idx="5">
                  <c:v>-1.0196000002906658E-2</c:v>
                </c:pt>
                <c:pt idx="6">
                  <c:v>-9.5960000035120174E-3</c:v>
                </c:pt>
                <c:pt idx="7">
                  <c:v>-9.0032000007340685E-3</c:v>
                </c:pt>
                <c:pt idx="8">
                  <c:v>-8.6032000035629608E-3</c:v>
                </c:pt>
                <c:pt idx="9">
                  <c:v>-8.0607999989297241E-3</c:v>
                </c:pt>
                <c:pt idx="10">
                  <c:v>-7.8743999983998947E-3</c:v>
                </c:pt>
                <c:pt idx="11">
                  <c:v>-7.8040000007604249E-3</c:v>
                </c:pt>
                <c:pt idx="12">
                  <c:v>-7.7936000016052276E-3</c:v>
                </c:pt>
                <c:pt idx="13">
                  <c:v>-7.7744000009261072E-3</c:v>
                </c:pt>
                <c:pt idx="14">
                  <c:v>-7.7696000007563271E-3</c:v>
                </c:pt>
                <c:pt idx="15">
                  <c:v>-7.6039999985368922E-3</c:v>
                </c:pt>
                <c:pt idx="16">
                  <c:v>-7.0623999999952503E-3</c:v>
                </c:pt>
                <c:pt idx="17">
                  <c:v>-5.1751999999396503E-3</c:v>
                </c:pt>
                <c:pt idx="18">
                  <c:v>-4.4752000030712225E-3</c:v>
                </c:pt>
                <c:pt idx="19">
                  <c:v>-1.8032000007224269E-3</c:v>
                </c:pt>
                <c:pt idx="20">
                  <c:v>7.9199999890988693E-4</c:v>
                </c:pt>
                <c:pt idx="21">
                  <c:v>7.721599999058526E-3</c:v>
                </c:pt>
                <c:pt idx="22">
                  <c:v>8.7839999978314154E-3</c:v>
                </c:pt>
                <c:pt idx="23">
                  <c:v>9.2480000021168962E-3</c:v>
                </c:pt>
                <c:pt idx="24">
                  <c:v>9.609599997929763E-3</c:v>
                </c:pt>
                <c:pt idx="25">
                  <c:v>1.0379200000897981E-2</c:v>
                </c:pt>
                <c:pt idx="26">
                  <c:v>1.2631999998120591E-2</c:v>
                </c:pt>
                <c:pt idx="27">
                  <c:v>1.5915200005110819E-2</c:v>
                </c:pt>
                <c:pt idx="28">
                  <c:v>1.6238399999565445E-2</c:v>
                </c:pt>
                <c:pt idx="29">
                  <c:v>2.7260800001386087E-2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1E-4E60-9183-F39C528C3F32}"/>
            </c:ext>
          </c:extLst>
        </c:ser>
        <c:ser>
          <c:idx val="2"/>
          <c:order val="2"/>
          <c:tx>
            <c:strRef>
              <c:f>'errors (10-old)'!$J$20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(10-old)'!$J$21:$J$150</c:f>
              <c:numCache>
                <c:formatCode>General</c:formatCode>
                <c:ptCount val="130"/>
                <c:pt idx="30">
                  <c:v>3.6240000044927001E-3</c:v>
                </c:pt>
                <c:pt idx="31">
                  <c:v>3.7976000021444634E-3</c:v>
                </c:pt>
                <c:pt idx="32">
                  <c:v>1.4367200004926417E-2</c:v>
                </c:pt>
                <c:pt idx="33">
                  <c:v>1.8936000000394415E-2</c:v>
                </c:pt>
                <c:pt idx="34">
                  <c:v>2.0199999999022111E-2</c:v>
                </c:pt>
                <c:pt idx="35">
                  <c:v>3.173120000428753E-2</c:v>
                </c:pt>
                <c:pt idx="36">
                  <c:v>4.4632000004639849E-2</c:v>
                </c:pt>
                <c:pt idx="37">
                  <c:v>4.857839999749558E-2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31E-4E60-9183-F39C528C3F32}"/>
            </c:ext>
          </c:extLst>
        </c:ser>
        <c:ser>
          <c:idx val="3"/>
          <c:order val="3"/>
          <c:tx>
            <c:strRef>
              <c:f>'errors (10-old)'!$K$20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(10-old)'!$K$21:$K$150</c:f>
              <c:numCache>
                <c:formatCode>General</c:formatCode>
                <c:ptCount val="130"/>
                <c:pt idx="38">
                  <c:v>-7.427199998346623E-3</c:v>
                </c:pt>
                <c:pt idx="39">
                  <c:v>-7.8336000005947426E-3</c:v>
                </c:pt>
                <c:pt idx="40">
                  <c:v>6.9407999981194735E-3</c:v>
                </c:pt>
                <c:pt idx="41">
                  <c:v>1.4056000072741881E-3</c:v>
                </c:pt>
                <c:pt idx="42">
                  <c:v>4.2663999993237667E-3</c:v>
                </c:pt>
                <c:pt idx="43">
                  <c:v>3.0320000005303882E-3</c:v>
                </c:pt>
                <c:pt idx="44">
                  <c:v>3.5943999973824248E-3</c:v>
                </c:pt>
                <c:pt idx="45">
                  <c:v>1.1419200003729202E-2</c:v>
                </c:pt>
                <c:pt idx="46">
                  <c:v>1.3859200000297278E-2</c:v>
                </c:pt>
                <c:pt idx="47">
                  <c:v>9.0983999980380759E-3</c:v>
                </c:pt>
                <c:pt idx="48">
                  <c:v>2.2596800001338124E-2</c:v>
                </c:pt>
                <c:pt idx="49">
                  <c:v>2.1003199995902833E-2</c:v>
                </c:pt>
                <c:pt idx="50">
                  <c:v>3.2484800001839176E-2</c:v>
                </c:pt>
                <c:pt idx="51">
                  <c:v>3.4176799999841023E-2</c:v>
                </c:pt>
                <c:pt idx="52">
                  <c:v>2.4574399998527952E-2</c:v>
                </c:pt>
                <c:pt idx="53">
                  <c:v>4.6359200001461431E-2</c:v>
                </c:pt>
                <c:pt idx="54">
                  <c:v>3.9026400001603179E-2</c:v>
                </c:pt>
                <c:pt idx="55">
                  <c:v>3.7990400000126101E-2</c:v>
                </c:pt>
                <c:pt idx="56">
                  <c:v>3.6354400006530341E-2</c:v>
                </c:pt>
                <c:pt idx="57">
                  <c:v>3.9325600002484862E-2</c:v>
                </c:pt>
                <c:pt idx="58">
                  <c:v>3.8083200000983197E-2</c:v>
                </c:pt>
                <c:pt idx="59">
                  <c:v>3.7209599999187049E-2</c:v>
                </c:pt>
                <c:pt idx="60">
                  <c:v>3.9421600005880464E-2</c:v>
                </c:pt>
                <c:pt idx="61">
                  <c:v>4.2284000002837274E-2</c:v>
                </c:pt>
                <c:pt idx="62">
                  <c:v>4.7768800002813805E-2</c:v>
                </c:pt>
                <c:pt idx="63">
                  <c:v>4.8561600000539329E-2</c:v>
                </c:pt>
                <c:pt idx="64">
                  <c:v>4.7149600002740044E-2</c:v>
                </c:pt>
                <c:pt idx="65">
                  <c:v>4.8093600002175663E-2</c:v>
                </c:pt>
                <c:pt idx="66">
                  <c:v>5.9606400005577598E-2</c:v>
                </c:pt>
                <c:pt idx="67">
                  <c:v>5.7151999993948266E-2</c:v>
                </c:pt>
                <c:pt idx="68">
                  <c:v>5.8616800000891089E-2</c:v>
                </c:pt>
                <c:pt idx="69">
                  <c:v>6.1077200007275678E-2</c:v>
                </c:pt>
                <c:pt idx="70">
                  <c:v>6.1177200004749466E-2</c:v>
                </c:pt>
                <c:pt idx="71">
                  <c:v>6.2307200001669116E-2</c:v>
                </c:pt>
                <c:pt idx="72">
                  <c:v>6.0662399999273475E-2</c:v>
                </c:pt>
                <c:pt idx="73">
                  <c:v>6.8121600001177285E-2</c:v>
                </c:pt>
                <c:pt idx="74">
                  <c:v>6.8074399998295121E-2</c:v>
                </c:pt>
                <c:pt idx="75">
                  <c:v>6.8875999997544568E-2</c:v>
                </c:pt>
                <c:pt idx="76">
                  <c:v>7.4927200003003236E-2</c:v>
                </c:pt>
                <c:pt idx="77">
                  <c:v>7.0790400000987574E-2</c:v>
                </c:pt>
                <c:pt idx="7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1E-4E60-9183-F39C528C3F32}"/>
            </c:ext>
          </c:extLst>
        </c:ser>
        <c:ser>
          <c:idx val="4"/>
          <c:order val="4"/>
          <c:tx>
            <c:strRef>
              <c:f>'errors (10-old)'!$AX$1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(10-old)'!$AW$2:$AW$99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(10-old)'!$AX$2:$AX$99</c:f>
              <c:numCache>
                <c:formatCode>General</c:formatCode>
                <c:ptCount val="98"/>
                <c:pt idx="0">
                  <c:v>-2.7424403415046608E-2</c:v>
                </c:pt>
                <c:pt idx="1">
                  <c:v>-2.538906098420823E-2</c:v>
                </c:pt>
                <c:pt idx="2">
                  <c:v>-2.2851590702879905E-2</c:v>
                </c:pt>
                <c:pt idx="3">
                  <c:v>-1.99363745061149E-2</c:v>
                </c:pt>
                <c:pt idx="4">
                  <c:v>-1.6779072695973896E-2</c:v>
                </c:pt>
                <c:pt idx="5">
                  <c:v>-1.3509621135310998E-2</c:v>
                </c:pt>
                <c:pt idx="6">
                  <c:v>-1.0240032272503438E-2</c:v>
                </c:pt>
                <c:pt idx="7">
                  <c:v>-7.0586993403366823E-3</c:v>
                </c:pt>
                <c:pt idx="8">
                  <c:v>-4.0301386372133211E-3</c:v>
                </c:pt>
                <c:pt idx="9">
                  <c:v>-1.1979510458386741E-3</c:v>
                </c:pt>
                <c:pt idx="10">
                  <c:v>1.4109980114098454E-3</c:v>
                </c:pt>
                <c:pt idx="11">
                  <c:v>3.7824313653011046E-3</c:v>
                </c:pt>
                <c:pt idx="12">
                  <c:v>5.91111673986041E-3</c:v>
                </c:pt>
                <c:pt idx="13">
                  <c:v>7.7980776301886864E-3</c:v>
                </c:pt>
                <c:pt idx="14">
                  <c:v>9.4485076764034524E-3</c:v>
                </c:pt>
                <c:pt idx="15">
                  <c:v>1.0870265700635741E-2</c:v>
                </c:pt>
                <c:pt idx="16">
                  <c:v>1.2072818492186912E-2</c:v>
                </c:pt>
                <c:pt idx="17">
                  <c:v>1.3066514050191793E-2</c:v>
                </c:pt>
                <c:pt idx="18">
                  <c:v>1.3862091897495422E-2</c:v>
                </c:pt>
                <c:pt idx="19">
                  <c:v>1.4470360930922792E-2</c:v>
                </c:pt>
                <c:pt idx="20">
                  <c:v>1.4901995188755651E-2</c:v>
                </c:pt>
                <c:pt idx="21">
                  <c:v>1.5167412659047391E-2</c:v>
                </c:pt>
                <c:pt idx="22">
                  <c:v>1.5276712277214357E-2</c:v>
                </c:pt>
                <c:pt idx="23">
                  <c:v>1.5239650881148294E-2</c:v>
                </c:pt>
                <c:pt idx="24">
                  <c:v>1.5065646545686321E-2</c:v>
                </c:pt>
                <c:pt idx="25">
                  <c:v>1.4763798480051007E-2</c:v>
                </c:pt>
                <c:pt idx="26">
                  <c:v>1.4342917064427932E-2</c:v>
                </c:pt>
                <c:pt idx="27">
                  <c:v>1.3811560661854936E-2</c:v>
                </c:pt>
                <c:pt idx="28">
                  <c:v>1.3178078329856738E-2</c:v>
                </c:pt>
                <c:pt idx="29">
                  <c:v>1.2450659198027954E-2</c:v>
                </c:pt>
                <c:pt idx="30">
                  <c:v>1.1637389948665627E-2</c:v>
                </c:pt>
                <c:pt idx="31">
                  <c:v>1.0746321651595149E-2</c:v>
                </c:pt>
                <c:pt idx="32">
                  <c:v>9.785546499073032E-3</c:v>
                </c:pt>
                <c:pt idx="33">
                  <c:v>8.7632842284205269E-3</c:v>
                </c:pt>
                <c:pt idx="34">
                  <c:v>7.6879776679384653E-3</c:v>
                </c:pt>
                <c:pt idx="35">
                  <c:v>6.5683972131877905E-3</c:v>
                </c:pt>
                <c:pt idx="36">
                  <c:v>5.4137552177621166E-3</c:v>
                </c:pt>
                <c:pt idx="37">
                  <c:v>4.233833085407061E-3</c:v>
                </c:pt>
                <c:pt idx="38">
                  <c:v>3.0391258908459944E-3</c:v>
                </c:pt>
                <c:pt idx="39">
                  <c:v>1.8410111637814184E-3</c:v>
                </c:pt>
                <c:pt idx="40">
                  <c:v>6.5194965453629038E-4</c:v>
                </c:pt>
                <c:pt idx="41">
                  <c:v>-5.1427369585958435E-4</c:v>
                </c:pt>
                <c:pt idx="42">
                  <c:v>-1.6422605858834108E-3</c:v>
                </c:pt>
                <c:pt idx="43">
                  <c:v>-2.71465447223454E-3</c:v>
                </c:pt>
                <c:pt idx="44">
                  <c:v>-3.7117328653304294E-3</c:v>
                </c:pt>
                <c:pt idx="45">
                  <c:v>-4.610930145308648E-3</c:v>
                </c:pt>
                <c:pt idx="46">
                  <c:v>-5.3862858984336497E-3</c:v>
                </c:pt>
                <c:pt idx="47">
                  <c:v>-6.0078192389385575E-3</c:v>
                </c:pt>
                <c:pt idx="48">
                  <c:v>-6.4408431456983353E-3</c:v>
                </c:pt>
                <c:pt idx="49">
                  <c:v>-6.6452604254707299E-3</c:v>
                </c:pt>
                <c:pt idx="50">
                  <c:v>-6.5749319448016215E-3</c:v>
                </c:pt>
                <c:pt idx="51">
                  <c:v>-6.1772872366788294E-3</c:v>
                </c:pt>
                <c:pt idx="52">
                  <c:v>-5.3934672590180976E-3</c:v>
                </c:pt>
                <c:pt idx="53">
                  <c:v>-4.1594531221933115E-3</c:v>
                </c:pt>
                <c:pt idx="54">
                  <c:v>-2.4088187226452736E-3</c:v>
                </c:pt>
                <c:pt idx="55">
                  <c:v>-7.7847455493135209E-5</c:v>
                </c:pt>
                <c:pt idx="56">
                  <c:v>2.8864602559315819E-3</c:v>
                </c:pt>
                <c:pt idx="57">
                  <c:v>6.5158143178486831E-3</c:v>
                </c:pt>
                <c:pt idx="58">
                  <c:v>1.0809430591432405E-2</c:v>
                </c:pt>
                <c:pt idx="59">
                  <c:v>1.572588884183589E-2</c:v>
                </c:pt>
                <c:pt idx="60">
                  <c:v>2.1182208570904453E-2</c:v>
                </c:pt>
                <c:pt idx="61">
                  <c:v>2.7062197222232423E-2</c:v>
                </c:pt>
                <c:pt idx="62">
                  <c:v>3.3232093167725053E-2</c:v>
                </c:pt>
                <c:pt idx="63">
                  <c:v>3.9558242530906874E-2</c:v>
                </c:pt>
                <c:pt idx="64">
                  <c:v>4.5921353342044439E-2</c:v>
                </c:pt>
                <c:pt idx="65">
                  <c:v>5.2224467907826692E-2</c:v>
                </c:pt>
                <c:pt idx="66">
                  <c:v>5.8394901147223663E-2</c:v>
                </c:pt>
                <c:pt idx="67">
                  <c:v>6.4382151368150481E-2</c:v>
                </c:pt>
                <c:pt idx="68">
                  <c:v>7.015396487548374E-2</c:v>
                </c:pt>
                <c:pt idx="69">
                  <c:v>7.569208236305007E-2</c:v>
                </c:pt>
                <c:pt idx="70">
                  <c:v>8.0988450185346797E-2</c:v>
                </c:pt>
                <c:pt idx="71">
                  <c:v>8.6042165268507664E-2</c:v>
                </c:pt>
                <c:pt idx="72">
                  <c:v>9.0857154418289593E-2</c:v>
                </c:pt>
                <c:pt idx="73">
                  <c:v>9.5440480753592002E-2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31E-4E60-9183-F39C528C3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13504"/>
        <c:axId val="1"/>
      </c:scatterChart>
      <c:valAx>
        <c:axId val="252613504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135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371584004341945"/>
          <c:y val="0.91714285714285715"/>
          <c:w val="0.76736722933865897"/>
          <c:h val="0.974285714285714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690538682664666"/>
          <c:y val="2.9569892473118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92876605626577"/>
          <c:y val="0.21236614889467012"/>
          <c:w val="0.81696547294322119"/>
          <c:h val="0.618281192984482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(10-old)'!$H$20:$H$20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(10-old)'!$H$21:$H$150</c:f>
              <c:numCache>
                <c:formatCode>General</c:formatCode>
                <c:ptCount val="130"/>
                <c:pt idx="0">
                  <c:v>-3.1875199998466996E-2</c:v>
                </c:pt>
                <c:pt idx="1">
                  <c:v>7.9392000043299049E-3</c:v>
                </c:pt>
                <c:pt idx="2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64-4E56-9EA0-1710E1E33CE9}"/>
            </c:ext>
          </c:extLst>
        </c:ser>
        <c:ser>
          <c:idx val="1"/>
          <c:order val="1"/>
          <c:tx>
            <c:strRef>
              <c:f>'errors (10-old)'!$I$20:$I$20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(10-old)'!$I$21:$I$150</c:f>
              <c:numCache>
                <c:formatCode>General</c:formatCode>
                <c:ptCount val="130"/>
                <c:pt idx="3">
                  <c:v>-1.2452799994207453E-2</c:v>
                </c:pt>
                <c:pt idx="4">
                  <c:v>-1.2369600000965875E-2</c:v>
                </c:pt>
                <c:pt idx="5">
                  <c:v>-1.0196000002906658E-2</c:v>
                </c:pt>
                <c:pt idx="6">
                  <c:v>-9.5960000035120174E-3</c:v>
                </c:pt>
                <c:pt idx="7">
                  <c:v>-9.0032000007340685E-3</c:v>
                </c:pt>
                <c:pt idx="8">
                  <c:v>-8.6032000035629608E-3</c:v>
                </c:pt>
                <c:pt idx="9">
                  <c:v>-8.0607999989297241E-3</c:v>
                </c:pt>
                <c:pt idx="10">
                  <c:v>-7.8743999983998947E-3</c:v>
                </c:pt>
                <c:pt idx="11">
                  <c:v>-7.8040000007604249E-3</c:v>
                </c:pt>
                <c:pt idx="12">
                  <c:v>-7.7936000016052276E-3</c:v>
                </c:pt>
                <c:pt idx="13">
                  <c:v>-7.7744000009261072E-3</c:v>
                </c:pt>
                <c:pt idx="14">
                  <c:v>-7.7696000007563271E-3</c:v>
                </c:pt>
                <c:pt idx="15">
                  <c:v>-7.6039999985368922E-3</c:v>
                </c:pt>
                <c:pt idx="16">
                  <c:v>-7.0623999999952503E-3</c:v>
                </c:pt>
                <c:pt idx="17">
                  <c:v>-5.1751999999396503E-3</c:v>
                </c:pt>
                <c:pt idx="18">
                  <c:v>-4.4752000030712225E-3</c:v>
                </c:pt>
                <c:pt idx="19">
                  <c:v>-1.8032000007224269E-3</c:v>
                </c:pt>
                <c:pt idx="20">
                  <c:v>7.9199999890988693E-4</c:v>
                </c:pt>
                <c:pt idx="21">
                  <c:v>7.721599999058526E-3</c:v>
                </c:pt>
                <c:pt idx="22">
                  <c:v>8.7839999978314154E-3</c:v>
                </c:pt>
                <c:pt idx="23">
                  <c:v>9.2480000021168962E-3</c:v>
                </c:pt>
                <c:pt idx="24">
                  <c:v>9.609599997929763E-3</c:v>
                </c:pt>
                <c:pt idx="25">
                  <c:v>1.0379200000897981E-2</c:v>
                </c:pt>
                <c:pt idx="26">
                  <c:v>1.2631999998120591E-2</c:v>
                </c:pt>
                <c:pt idx="27">
                  <c:v>1.5915200005110819E-2</c:v>
                </c:pt>
                <c:pt idx="28">
                  <c:v>1.6238399999565445E-2</c:v>
                </c:pt>
                <c:pt idx="29">
                  <c:v>2.7260800001386087E-2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64-4E56-9EA0-1710E1E33CE9}"/>
            </c:ext>
          </c:extLst>
        </c:ser>
        <c:ser>
          <c:idx val="2"/>
          <c:order val="2"/>
          <c:tx>
            <c:strRef>
              <c:f>'errors (10-old)'!$J$20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(10-old)'!$J$21:$J$150</c:f>
              <c:numCache>
                <c:formatCode>General</c:formatCode>
                <c:ptCount val="130"/>
                <c:pt idx="30">
                  <c:v>3.6240000044927001E-3</c:v>
                </c:pt>
                <c:pt idx="31">
                  <c:v>3.7976000021444634E-3</c:v>
                </c:pt>
                <c:pt idx="32">
                  <c:v>1.4367200004926417E-2</c:v>
                </c:pt>
                <c:pt idx="33">
                  <c:v>1.8936000000394415E-2</c:v>
                </c:pt>
                <c:pt idx="34">
                  <c:v>2.0199999999022111E-2</c:v>
                </c:pt>
                <c:pt idx="35">
                  <c:v>3.173120000428753E-2</c:v>
                </c:pt>
                <c:pt idx="36">
                  <c:v>4.4632000004639849E-2</c:v>
                </c:pt>
                <c:pt idx="37">
                  <c:v>4.857839999749558E-2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64-4E56-9EA0-1710E1E33CE9}"/>
            </c:ext>
          </c:extLst>
        </c:ser>
        <c:ser>
          <c:idx val="3"/>
          <c:order val="3"/>
          <c:tx>
            <c:strRef>
              <c:f>'errors (10-old)'!$K$20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(10-old)'!$F$21:$F$150</c:f>
              <c:numCache>
                <c:formatCode>General</c:formatCode>
                <c:ptCount val="130"/>
                <c:pt idx="0">
                  <c:v>-57717</c:v>
                </c:pt>
                <c:pt idx="1">
                  <c:v>-25218</c:v>
                </c:pt>
                <c:pt idx="2">
                  <c:v>-2568</c:v>
                </c:pt>
                <c:pt idx="3">
                  <c:v>-7850.5</c:v>
                </c:pt>
                <c:pt idx="4">
                  <c:v>-9703.5</c:v>
                </c:pt>
                <c:pt idx="5">
                  <c:v>-8722.5</c:v>
                </c:pt>
                <c:pt idx="6">
                  <c:v>-8722.5</c:v>
                </c:pt>
                <c:pt idx="7">
                  <c:v>-8722</c:v>
                </c:pt>
                <c:pt idx="8">
                  <c:v>-8722</c:v>
                </c:pt>
                <c:pt idx="9">
                  <c:v>-14905.5</c:v>
                </c:pt>
                <c:pt idx="10">
                  <c:v>-7974</c:v>
                </c:pt>
                <c:pt idx="11">
                  <c:v>-11340</c:v>
                </c:pt>
                <c:pt idx="12">
                  <c:v>-12181</c:v>
                </c:pt>
                <c:pt idx="13">
                  <c:v>-7974</c:v>
                </c:pt>
                <c:pt idx="14">
                  <c:v>-9703.5</c:v>
                </c:pt>
                <c:pt idx="15">
                  <c:v>-11340</c:v>
                </c:pt>
                <c:pt idx="16">
                  <c:v>-13079</c:v>
                </c:pt>
                <c:pt idx="17">
                  <c:v>-12967</c:v>
                </c:pt>
                <c:pt idx="18">
                  <c:v>-12967</c:v>
                </c:pt>
                <c:pt idx="19">
                  <c:v>-17409.5</c:v>
                </c:pt>
                <c:pt idx="20">
                  <c:v>-4367.5</c:v>
                </c:pt>
                <c:pt idx="21">
                  <c:v>-30564</c:v>
                </c:pt>
                <c:pt idx="22">
                  <c:v>-30547.5</c:v>
                </c:pt>
                <c:pt idx="23">
                  <c:v>-30545</c:v>
                </c:pt>
                <c:pt idx="24">
                  <c:v>-30521.5</c:v>
                </c:pt>
                <c:pt idx="25">
                  <c:v>-41880.5</c:v>
                </c:pt>
                <c:pt idx="26">
                  <c:v>-42655</c:v>
                </c:pt>
                <c:pt idx="27">
                  <c:v>-41883</c:v>
                </c:pt>
                <c:pt idx="28">
                  <c:v>-1773.5</c:v>
                </c:pt>
                <c:pt idx="29">
                  <c:v>-41719.5</c:v>
                </c:pt>
                <c:pt idx="30">
                  <c:v>-19960</c:v>
                </c:pt>
                <c:pt idx="31">
                  <c:v>-19979</c:v>
                </c:pt>
                <c:pt idx="32">
                  <c:v>-838</c:v>
                </c:pt>
                <c:pt idx="33">
                  <c:v>-2.5</c:v>
                </c:pt>
                <c:pt idx="34">
                  <c:v>0</c:v>
                </c:pt>
                <c:pt idx="35">
                  <c:v>1727</c:v>
                </c:pt>
                <c:pt idx="36">
                  <c:v>3532.5</c:v>
                </c:pt>
                <c:pt idx="37">
                  <c:v>4314</c:v>
                </c:pt>
                <c:pt idx="38">
                  <c:v>-17512</c:v>
                </c:pt>
                <c:pt idx="39">
                  <c:v>-10206</c:v>
                </c:pt>
                <c:pt idx="40">
                  <c:v>-6107</c:v>
                </c:pt>
                <c:pt idx="41">
                  <c:v>-4299</c:v>
                </c:pt>
                <c:pt idx="42">
                  <c:v>-3643.5</c:v>
                </c:pt>
                <c:pt idx="43">
                  <c:v>-3467.5</c:v>
                </c:pt>
                <c:pt idx="44">
                  <c:v>-3451</c:v>
                </c:pt>
                <c:pt idx="45">
                  <c:v>-1793</c:v>
                </c:pt>
                <c:pt idx="46">
                  <c:v>-1643</c:v>
                </c:pt>
                <c:pt idx="47">
                  <c:v>-923.5</c:v>
                </c:pt>
                <c:pt idx="48">
                  <c:v>-909.5</c:v>
                </c:pt>
                <c:pt idx="49">
                  <c:v>-28</c:v>
                </c:pt>
                <c:pt idx="50">
                  <c:v>1758</c:v>
                </c:pt>
                <c:pt idx="51">
                  <c:v>1765.5</c:v>
                </c:pt>
                <c:pt idx="52">
                  <c:v>2461.5</c:v>
                </c:pt>
                <c:pt idx="53">
                  <c:v>2494.5</c:v>
                </c:pt>
                <c:pt idx="54">
                  <c:v>2519</c:v>
                </c:pt>
                <c:pt idx="55">
                  <c:v>2521.5</c:v>
                </c:pt>
                <c:pt idx="56">
                  <c:v>2524</c:v>
                </c:pt>
                <c:pt idx="57">
                  <c:v>2526</c:v>
                </c:pt>
                <c:pt idx="58">
                  <c:v>2647</c:v>
                </c:pt>
                <c:pt idx="59">
                  <c:v>2728.5</c:v>
                </c:pt>
                <c:pt idx="60">
                  <c:v>3373.5</c:v>
                </c:pt>
                <c:pt idx="61">
                  <c:v>3490</c:v>
                </c:pt>
                <c:pt idx="62">
                  <c:v>4335.5</c:v>
                </c:pt>
                <c:pt idx="63">
                  <c:v>4336</c:v>
                </c:pt>
                <c:pt idx="64">
                  <c:v>4378.5</c:v>
                </c:pt>
                <c:pt idx="65">
                  <c:v>4431</c:v>
                </c:pt>
                <c:pt idx="66">
                  <c:v>5131.5</c:v>
                </c:pt>
                <c:pt idx="67">
                  <c:v>5920</c:v>
                </c:pt>
                <c:pt idx="68">
                  <c:v>5978</c:v>
                </c:pt>
                <c:pt idx="69">
                  <c:v>6887</c:v>
                </c:pt>
                <c:pt idx="70">
                  <c:v>6887</c:v>
                </c:pt>
                <c:pt idx="71">
                  <c:v>6937</c:v>
                </c:pt>
                <c:pt idx="72">
                  <c:v>7016.5</c:v>
                </c:pt>
                <c:pt idx="73">
                  <c:v>7686</c:v>
                </c:pt>
                <c:pt idx="74">
                  <c:v>7849</c:v>
                </c:pt>
                <c:pt idx="75">
                  <c:v>7897.5</c:v>
                </c:pt>
                <c:pt idx="76">
                  <c:v>8574.5</c:v>
                </c:pt>
                <c:pt idx="77">
                  <c:v>8709</c:v>
                </c:pt>
                <c:pt idx="78">
                  <c:v>8771.5</c:v>
                </c:pt>
                <c:pt idx="100">
                  <c:v>-12240.5</c:v>
                </c:pt>
                <c:pt idx="101">
                  <c:v>-21749.5</c:v>
                </c:pt>
                <c:pt idx="102">
                  <c:v>-20835</c:v>
                </c:pt>
                <c:pt idx="103">
                  <c:v>-17464.5</c:v>
                </c:pt>
                <c:pt idx="104">
                  <c:v>-17431</c:v>
                </c:pt>
                <c:pt idx="105">
                  <c:v>-17431</c:v>
                </c:pt>
                <c:pt idx="106">
                  <c:v>-15811</c:v>
                </c:pt>
                <c:pt idx="107">
                  <c:v>-15587.5</c:v>
                </c:pt>
                <c:pt idx="108">
                  <c:v>-1662</c:v>
                </c:pt>
                <c:pt idx="109">
                  <c:v>-50505</c:v>
                </c:pt>
                <c:pt idx="110">
                  <c:v>-50491</c:v>
                </c:pt>
                <c:pt idx="111">
                  <c:v>-50489</c:v>
                </c:pt>
                <c:pt idx="112">
                  <c:v>-50488.5</c:v>
                </c:pt>
                <c:pt idx="113">
                  <c:v>-50476.5</c:v>
                </c:pt>
                <c:pt idx="114">
                  <c:v>-50474.5</c:v>
                </c:pt>
                <c:pt idx="115">
                  <c:v>-50458</c:v>
                </c:pt>
                <c:pt idx="116">
                  <c:v>-50457.5</c:v>
                </c:pt>
                <c:pt idx="117">
                  <c:v>-50443.5</c:v>
                </c:pt>
                <c:pt idx="118">
                  <c:v>-50439</c:v>
                </c:pt>
                <c:pt idx="119">
                  <c:v>-50438.5</c:v>
                </c:pt>
                <c:pt idx="120">
                  <c:v>-50436.5</c:v>
                </c:pt>
                <c:pt idx="121">
                  <c:v>-50393.5</c:v>
                </c:pt>
                <c:pt idx="122">
                  <c:v>-50372</c:v>
                </c:pt>
                <c:pt idx="123">
                  <c:v>-50350.5</c:v>
                </c:pt>
                <c:pt idx="124">
                  <c:v>-50348</c:v>
                </c:pt>
                <c:pt idx="125">
                  <c:v>-50341</c:v>
                </c:pt>
                <c:pt idx="126">
                  <c:v>-50341</c:v>
                </c:pt>
                <c:pt idx="127">
                  <c:v>-28664.5</c:v>
                </c:pt>
                <c:pt idx="128">
                  <c:v>-28659.5</c:v>
                </c:pt>
                <c:pt idx="129">
                  <c:v>-28583.5</c:v>
                </c:pt>
              </c:numCache>
            </c:numRef>
          </c:xVal>
          <c:yVal>
            <c:numRef>
              <c:f>'errors (10-old)'!$K$21:$K$150</c:f>
              <c:numCache>
                <c:formatCode>General</c:formatCode>
                <c:ptCount val="130"/>
                <c:pt idx="38">
                  <c:v>-7.427199998346623E-3</c:v>
                </c:pt>
                <c:pt idx="39">
                  <c:v>-7.8336000005947426E-3</c:v>
                </c:pt>
                <c:pt idx="40">
                  <c:v>6.9407999981194735E-3</c:v>
                </c:pt>
                <c:pt idx="41">
                  <c:v>1.4056000072741881E-3</c:v>
                </c:pt>
                <c:pt idx="42">
                  <c:v>4.2663999993237667E-3</c:v>
                </c:pt>
                <c:pt idx="43">
                  <c:v>3.0320000005303882E-3</c:v>
                </c:pt>
                <c:pt idx="44">
                  <c:v>3.5943999973824248E-3</c:v>
                </c:pt>
                <c:pt idx="45">
                  <c:v>1.1419200003729202E-2</c:v>
                </c:pt>
                <c:pt idx="46">
                  <c:v>1.3859200000297278E-2</c:v>
                </c:pt>
                <c:pt idx="47">
                  <c:v>9.0983999980380759E-3</c:v>
                </c:pt>
                <c:pt idx="48">
                  <c:v>2.2596800001338124E-2</c:v>
                </c:pt>
                <c:pt idx="49">
                  <c:v>2.1003199995902833E-2</c:v>
                </c:pt>
                <c:pt idx="50">
                  <c:v>3.2484800001839176E-2</c:v>
                </c:pt>
                <c:pt idx="51">
                  <c:v>3.4176799999841023E-2</c:v>
                </c:pt>
                <c:pt idx="52">
                  <c:v>2.4574399998527952E-2</c:v>
                </c:pt>
                <c:pt idx="53">
                  <c:v>4.6359200001461431E-2</c:v>
                </c:pt>
                <c:pt idx="54">
                  <c:v>3.9026400001603179E-2</c:v>
                </c:pt>
                <c:pt idx="55">
                  <c:v>3.7990400000126101E-2</c:v>
                </c:pt>
                <c:pt idx="56">
                  <c:v>3.6354400006530341E-2</c:v>
                </c:pt>
                <c:pt idx="57">
                  <c:v>3.9325600002484862E-2</c:v>
                </c:pt>
                <c:pt idx="58">
                  <c:v>3.8083200000983197E-2</c:v>
                </c:pt>
                <c:pt idx="59">
                  <c:v>3.7209599999187049E-2</c:v>
                </c:pt>
                <c:pt idx="60">
                  <c:v>3.9421600005880464E-2</c:v>
                </c:pt>
                <c:pt idx="61">
                  <c:v>4.2284000002837274E-2</c:v>
                </c:pt>
                <c:pt idx="62">
                  <c:v>4.7768800002813805E-2</c:v>
                </c:pt>
                <c:pt idx="63">
                  <c:v>4.8561600000539329E-2</c:v>
                </c:pt>
                <c:pt idx="64">
                  <c:v>4.7149600002740044E-2</c:v>
                </c:pt>
                <c:pt idx="65">
                  <c:v>4.8093600002175663E-2</c:v>
                </c:pt>
                <c:pt idx="66">
                  <c:v>5.9606400005577598E-2</c:v>
                </c:pt>
                <c:pt idx="67">
                  <c:v>5.7151999993948266E-2</c:v>
                </c:pt>
                <c:pt idx="68">
                  <c:v>5.8616800000891089E-2</c:v>
                </c:pt>
                <c:pt idx="69">
                  <c:v>6.1077200007275678E-2</c:v>
                </c:pt>
                <c:pt idx="70">
                  <c:v>6.1177200004749466E-2</c:v>
                </c:pt>
                <c:pt idx="71">
                  <c:v>6.2307200001669116E-2</c:v>
                </c:pt>
                <c:pt idx="72">
                  <c:v>6.0662399999273475E-2</c:v>
                </c:pt>
                <c:pt idx="73">
                  <c:v>6.8121600001177285E-2</c:v>
                </c:pt>
                <c:pt idx="74">
                  <c:v>6.8074399998295121E-2</c:v>
                </c:pt>
                <c:pt idx="75">
                  <c:v>6.8875999997544568E-2</c:v>
                </c:pt>
                <c:pt idx="76">
                  <c:v>7.4927200003003236E-2</c:v>
                </c:pt>
                <c:pt idx="77">
                  <c:v>7.0790400000987574E-2</c:v>
                </c:pt>
                <c:pt idx="78">
                  <c:v>8.1390399995143525E-2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64-4E56-9EA0-1710E1E33CE9}"/>
            </c:ext>
          </c:extLst>
        </c:ser>
        <c:ser>
          <c:idx val="4"/>
          <c:order val="4"/>
          <c:tx>
            <c:strRef>
              <c:f>'errors (10-old)'!$AX$1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(10-old)'!$AW$2:$AW$99</c:f>
              <c:numCache>
                <c:formatCode>General</c:formatCode>
                <c:ptCount val="98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</c:numCache>
            </c:numRef>
          </c:xVal>
          <c:yVal>
            <c:numRef>
              <c:f>'errors (10-old)'!$AX$2:$AX$99</c:f>
              <c:numCache>
                <c:formatCode>General</c:formatCode>
                <c:ptCount val="98"/>
                <c:pt idx="0">
                  <c:v>-2.7424403415046608E-2</c:v>
                </c:pt>
                <c:pt idx="1">
                  <c:v>-2.538906098420823E-2</c:v>
                </c:pt>
                <c:pt idx="2">
                  <c:v>-2.2851590702879905E-2</c:v>
                </c:pt>
                <c:pt idx="3">
                  <c:v>-1.99363745061149E-2</c:v>
                </c:pt>
                <c:pt idx="4">
                  <c:v>-1.6779072695973896E-2</c:v>
                </c:pt>
                <c:pt idx="5">
                  <c:v>-1.3509621135310998E-2</c:v>
                </c:pt>
                <c:pt idx="6">
                  <c:v>-1.0240032272503438E-2</c:v>
                </c:pt>
                <c:pt idx="7">
                  <c:v>-7.0586993403366823E-3</c:v>
                </c:pt>
                <c:pt idx="8">
                  <c:v>-4.0301386372133211E-3</c:v>
                </c:pt>
                <c:pt idx="9">
                  <c:v>-1.1979510458386741E-3</c:v>
                </c:pt>
                <c:pt idx="10">
                  <c:v>1.4109980114098454E-3</c:v>
                </c:pt>
                <c:pt idx="11">
                  <c:v>3.7824313653011046E-3</c:v>
                </c:pt>
                <c:pt idx="12">
                  <c:v>5.91111673986041E-3</c:v>
                </c:pt>
                <c:pt idx="13">
                  <c:v>7.7980776301886864E-3</c:v>
                </c:pt>
                <c:pt idx="14">
                  <c:v>9.4485076764034524E-3</c:v>
                </c:pt>
                <c:pt idx="15">
                  <c:v>1.0870265700635741E-2</c:v>
                </c:pt>
                <c:pt idx="16">
                  <c:v>1.2072818492186912E-2</c:v>
                </c:pt>
                <c:pt idx="17">
                  <c:v>1.3066514050191793E-2</c:v>
                </c:pt>
                <c:pt idx="18">
                  <c:v>1.3862091897495422E-2</c:v>
                </c:pt>
                <c:pt idx="19">
                  <c:v>1.4470360930922792E-2</c:v>
                </c:pt>
                <c:pt idx="20">
                  <c:v>1.4901995188755651E-2</c:v>
                </c:pt>
                <c:pt idx="21">
                  <c:v>1.5167412659047391E-2</c:v>
                </c:pt>
                <c:pt idx="22">
                  <c:v>1.5276712277214357E-2</c:v>
                </c:pt>
                <c:pt idx="23">
                  <c:v>1.5239650881148294E-2</c:v>
                </c:pt>
                <c:pt idx="24">
                  <c:v>1.5065646545686321E-2</c:v>
                </c:pt>
                <c:pt idx="25">
                  <c:v>1.4763798480051007E-2</c:v>
                </c:pt>
                <c:pt idx="26">
                  <c:v>1.4342917064427932E-2</c:v>
                </c:pt>
                <c:pt idx="27">
                  <c:v>1.3811560661854936E-2</c:v>
                </c:pt>
                <c:pt idx="28">
                  <c:v>1.3178078329856738E-2</c:v>
                </c:pt>
                <c:pt idx="29">
                  <c:v>1.2450659198027954E-2</c:v>
                </c:pt>
                <c:pt idx="30">
                  <c:v>1.1637389948665627E-2</c:v>
                </c:pt>
                <c:pt idx="31">
                  <c:v>1.0746321651595149E-2</c:v>
                </c:pt>
                <c:pt idx="32">
                  <c:v>9.785546499073032E-3</c:v>
                </c:pt>
                <c:pt idx="33">
                  <c:v>8.7632842284205269E-3</c:v>
                </c:pt>
                <c:pt idx="34">
                  <c:v>7.6879776679384653E-3</c:v>
                </c:pt>
                <c:pt idx="35">
                  <c:v>6.5683972131877905E-3</c:v>
                </c:pt>
                <c:pt idx="36">
                  <c:v>5.4137552177621166E-3</c:v>
                </c:pt>
                <c:pt idx="37">
                  <c:v>4.233833085407061E-3</c:v>
                </c:pt>
                <c:pt idx="38">
                  <c:v>3.0391258908459944E-3</c:v>
                </c:pt>
                <c:pt idx="39">
                  <c:v>1.8410111637814184E-3</c:v>
                </c:pt>
                <c:pt idx="40">
                  <c:v>6.5194965453629038E-4</c:v>
                </c:pt>
                <c:pt idx="41">
                  <c:v>-5.1427369585958435E-4</c:v>
                </c:pt>
                <c:pt idx="42">
                  <c:v>-1.6422605858834108E-3</c:v>
                </c:pt>
                <c:pt idx="43">
                  <c:v>-2.71465447223454E-3</c:v>
                </c:pt>
                <c:pt idx="44">
                  <c:v>-3.7117328653304294E-3</c:v>
                </c:pt>
                <c:pt idx="45">
                  <c:v>-4.610930145308648E-3</c:v>
                </c:pt>
                <c:pt idx="46">
                  <c:v>-5.3862858984336497E-3</c:v>
                </c:pt>
                <c:pt idx="47">
                  <c:v>-6.0078192389385575E-3</c:v>
                </c:pt>
                <c:pt idx="48">
                  <c:v>-6.4408431456983353E-3</c:v>
                </c:pt>
                <c:pt idx="49">
                  <c:v>-6.6452604254707299E-3</c:v>
                </c:pt>
                <c:pt idx="50">
                  <c:v>-6.5749319448016215E-3</c:v>
                </c:pt>
                <c:pt idx="51">
                  <c:v>-6.1772872366788294E-3</c:v>
                </c:pt>
                <c:pt idx="52">
                  <c:v>-5.3934672590180976E-3</c:v>
                </c:pt>
                <c:pt idx="53">
                  <c:v>-4.1594531221933115E-3</c:v>
                </c:pt>
                <c:pt idx="54">
                  <c:v>-2.4088187226452736E-3</c:v>
                </c:pt>
                <c:pt idx="55">
                  <c:v>-7.7847455493135209E-5</c:v>
                </c:pt>
                <c:pt idx="56">
                  <c:v>2.8864602559315819E-3</c:v>
                </c:pt>
                <c:pt idx="57">
                  <c:v>6.5158143178486831E-3</c:v>
                </c:pt>
                <c:pt idx="58">
                  <c:v>1.0809430591432405E-2</c:v>
                </c:pt>
                <c:pt idx="59">
                  <c:v>1.572588884183589E-2</c:v>
                </c:pt>
                <c:pt idx="60">
                  <c:v>2.1182208570904453E-2</c:v>
                </c:pt>
                <c:pt idx="61">
                  <c:v>2.7062197222232423E-2</c:v>
                </c:pt>
                <c:pt idx="62">
                  <c:v>3.3232093167725053E-2</c:v>
                </c:pt>
                <c:pt idx="63">
                  <c:v>3.9558242530906874E-2</c:v>
                </c:pt>
                <c:pt idx="64">
                  <c:v>4.5921353342044439E-2</c:v>
                </c:pt>
                <c:pt idx="65">
                  <c:v>5.2224467907826692E-2</c:v>
                </c:pt>
                <c:pt idx="66">
                  <c:v>5.8394901147223663E-2</c:v>
                </c:pt>
                <c:pt idx="67">
                  <c:v>6.4382151368150481E-2</c:v>
                </c:pt>
                <c:pt idx="68">
                  <c:v>7.015396487548374E-2</c:v>
                </c:pt>
                <c:pt idx="69">
                  <c:v>7.569208236305007E-2</c:v>
                </c:pt>
                <c:pt idx="70">
                  <c:v>8.0988450185346797E-2</c:v>
                </c:pt>
                <c:pt idx="71">
                  <c:v>8.6042165268507664E-2</c:v>
                </c:pt>
                <c:pt idx="72">
                  <c:v>9.0857154418289593E-2</c:v>
                </c:pt>
                <c:pt idx="73">
                  <c:v>9.5440480753592002E-2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64-4E56-9EA0-1710E1E33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15472"/>
        <c:axId val="1"/>
      </c:scatterChart>
      <c:valAx>
        <c:axId val="252615472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88173353330835"/>
              <c:y val="0.903228064233906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595238095238096E-2"/>
              <c:y val="0.440861343944910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26154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2142904011998497"/>
          <c:y val="0.92204555075776817"/>
          <c:w val="0.74851299837520302"/>
          <c:h val="0.975809273840769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757427510910247"/>
          <c:y val="2.9490616621983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61548184943159"/>
          <c:y val="0.21179652390421297"/>
          <c:w val="0.81508934614326156"/>
          <c:h val="0.621984728427562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56-4468-B59C-9763167F3FD3}"/>
            </c:ext>
          </c:extLst>
        </c:ser>
        <c:ser>
          <c:idx val="1"/>
          <c:order val="1"/>
          <c:tx>
            <c:strRef>
              <c:f>'Active 10'!$I$20:$I$20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56-4468-B59C-9763167F3FD3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A56-4468-B59C-9763167F3FD3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A56-4468-B59C-9763167F3FD3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A56-4468-B59C-9763167F3FD3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A56-4468-B59C-9763167F3FD3}"/>
            </c:ext>
          </c:extLst>
        </c:ser>
        <c:ser>
          <c:idx val="6"/>
          <c:order val="6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A56-4468-B59C-9763167F3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543584"/>
        <c:axId val="1"/>
      </c:scatterChart>
      <c:valAx>
        <c:axId val="685543584"/>
        <c:scaling>
          <c:orientation val="minMax"/>
          <c:max val="8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79321002034506"/>
              <c:y val="0.90616734570377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775147928994084E-2"/>
              <c:y val="0.44235981226207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55435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66865458385749"/>
          <c:y val="0.9222531365884894"/>
          <c:w val="0.58579928248613888"/>
          <c:h val="5.36193029490616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 [52353.1596, 0.4198144] </a:t>
            </a:r>
          </a:p>
        </c:rich>
      </c:tx>
      <c:layout>
        <c:manualLayout>
          <c:xMode val="edge"/>
          <c:yMode val="edge"/>
          <c:x val="0.25331385123251343"/>
          <c:y val="2.7196652719665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7489851437267"/>
          <c:y val="0.15690392596913202"/>
          <c:w val="0.84241592243873287"/>
          <c:h val="0.728034216496772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10'!$F$21:$F$300</c:f>
              <c:numCache>
                <c:formatCode>General</c:formatCode>
                <c:ptCount val="2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  <c:pt idx="194">
                  <c:v>16376</c:v>
                </c:pt>
                <c:pt idx="195">
                  <c:v>16376</c:v>
                </c:pt>
                <c:pt idx="196">
                  <c:v>16376</c:v>
                </c:pt>
                <c:pt idx="197">
                  <c:v>16414</c:v>
                </c:pt>
                <c:pt idx="198">
                  <c:v>16414</c:v>
                </c:pt>
                <c:pt idx="199">
                  <c:v>16464</c:v>
                </c:pt>
                <c:pt idx="200">
                  <c:v>16464</c:v>
                </c:pt>
                <c:pt idx="201">
                  <c:v>16464</c:v>
                </c:pt>
                <c:pt idx="202">
                  <c:v>17195.5</c:v>
                </c:pt>
                <c:pt idx="203">
                  <c:v>17195.5</c:v>
                </c:pt>
                <c:pt idx="204">
                  <c:v>17392</c:v>
                </c:pt>
                <c:pt idx="205">
                  <c:v>18318.5</c:v>
                </c:pt>
                <c:pt idx="206">
                  <c:v>18328</c:v>
                </c:pt>
              </c:numCache>
            </c:numRef>
          </c:xVal>
          <c:yVal>
            <c:numRef>
              <c:f>'Active 10'!$H$21:$H$300</c:f>
              <c:numCache>
                <c:formatCode>General</c:formatCode>
                <c:ptCount val="280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05-4C7D-94B3-05CD4CD7A0E1}"/>
            </c:ext>
          </c:extLst>
        </c:ser>
        <c:ser>
          <c:idx val="1"/>
          <c:order val="1"/>
          <c:tx>
            <c:strRef>
              <c:f>'Active 10'!$I$20:$I$20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05-4C7D-94B3-05CD4CD7A0E1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05-4C7D-94B3-05CD4CD7A0E1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05-4C7D-94B3-05CD4CD7A0E1}"/>
            </c:ext>
          </c:extLst>
        </c:ser>
        <c:ser>
          <c:idx val="4"/>
          <c:order val="4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05-4C7D-94B3-05CD4CD7A0E1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05-4C7D-94B3-05CD4CD7A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529408"/>
        <c:axId val="1"/>
      </c:scatterChart>
      <c:valAx>
        <c:axId val="444529408"/>
        <c:scaling>
          <c:orientation val="minMax"/>
          <c:max val="20000"/>
          <c:min val="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57321056517424"/>
              <c:y val="0.94142347269352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6"/>
          <c:min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8291605301914583E-2"/>
              <c:y val="0.45815943509153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45294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40678935751585"/>
          <c:y val="0.94560757311193833"/>
          <c:w val="0.49926393221465876"/>
          <c:h val="4.18410041841004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13h.  Y Sex - O-C Diagr. [52353.1596, 0.4198144] </a:t>
            </a:r>
          </a:p>
        </c:rich>
      </c:tx>
      <c:layout>
        <c:manualLayout>
          <c:xMode val="edge"/>
          <c:yMode val="edge"/>
          <c:x val="0.14069286793696242"/>
          <c:y val="1.90114068441064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09283070555735E-2"/>
          <c:y val="0.22813688212927757"/>
          <c:w val="0.85930917569072918"/>
          <c:h val="0.638783269961977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99-49FA-9EF8-FF572DA428A2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99-49FA-9EF8-FF572DA428A2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99-49FA-9EF8-FF572DA428A2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10'!$F$21:$F$300</c:f>
              <c:numCache>
                <c:formatCode>General</c:formatCode>
                <c:ptCount val="280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  <c:pt idx="194">
                  <c:v>16376</c:v>
                </c:pt>
                <c:pt idx="195">
                  <c:v>16376</c:v>
                </c:pt>
                <c:pt idx="196">
                  <c:v>16376</c:v>
                </c:pt>
                <c:pt idx="197">
                  <c:v>16414</c:v>
                </c:pt>
                <c:pt idx="198">
                  <c:v>16414</c:v>
                </c:pt>
                <c:pt idx="199">
                  <c:v>16464</c:v>
                </c:pt>
                <c:pt idx="200">
                  <c:v>16464</c:v>
                </c:pt>
                <c:pt idx="201">
                  <c:v>16464</c:v>
                </c:pt>
                <c:pt idx="202">
                  <c:v>17195.5</c:v>
                </c:pt>
                <c:pt idx="203">
                  <c:v>17195.5</c:v>
                </c:pt>
                <c:pt idx="204">
                  <c:v>17392</c:v>
                </c:pt>
                <c:pt idx="205">
                  <c:v>18318.5</c:v>
                </c:pt>
                <c:pt idx="206">
                  <c:v>18328</c:v>
                </c:pt>
              </c:numCache>
            </c:numRef>
          </c:xVal>
          <c:yVal>
            <c:numRef>
              <c:f>'Active 10'!$K$21:$K$300</c:f>
              <c:numCache>
                <c:formatCode>General</c:formatCode>
                <c:ptCount val="280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  <c:pt idx="194">
                  <c:v>0.11068559977866244</c:v>
                </c:pt>
                <c:pt idx="195">
                  <c:v>0.11228559985465836</c:v>
                </c:pt>
                <c:pt idx="196">
                  <c:v>0.11238560015044641</c:v>
                </c:pt>
                <c:pt idx="197">
                  <c:v>0.11293839997961186</c:v>
                </c:pt>
                <c:pt idx="198">
                  <c:v>0.11313840010552667</c:v>
                </c:pt>
                <c:pt idx="199">
                  <c:v>0.11311840006965213</c:v>
                </c:pt>
                <c:pt idx="200">
                  <c:v>0.1141184002335649</c:v>
                </c:pt>
                <c:pt idx="201">
                  <c:v>0.1141184002335649</c:v>
                </c:pt>
                <c:pt idx="202">
                  <c:v>0.11408479993406218</c:v>
                </c:pt>
                <c:pt idx="203">
                  <c:v>0.1144848001858918</c:v>
                </c:pt>
                <c:pt idx="204">
                  <c:v>0.11535519999597454</c:v>
                </c:pt>
                <c:pt idx="205">
                  <c:v>0.12601360000553541</c:v>
                </c:pt>
                <c:pt idx="206">
                  <c:v>0.12927679999847896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99-49FA-9EF8-FF572DA428A2}"/>
            </c:ext>
          </c:extLst>
        </c:ser>
        <c:ser>
          <c:idx val="4"/>
          <c:order val="4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99-49FA-9EF8-FF572DA428A2}"/>
            </c:ext>
          </c:extLst>
        </c:ser>
        <c:ser>
          <c:idx val="5"/>
          <c:order val="5"/>
          <c:tx>
            <c:strRef>
              <c:f>'Active 20'!$AX$1</c:f>
              <c:strCache>
                <c:ptCount val="1"/>
                <c:pt idx="0">
                  <c:v>Sol'n B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'Active 20'!$AW$2:$AW$862</c:f>
              <c:numCache>
                <c:formatCode>General</c:formatCode>
                <c:ptCount val="861"/>
                <c:pt idx="0">
                  <c:v>-60000</c:v>
                </c:pt>
                <c:pt idx="1">
                  <c:v>-59000</c:v>
                </c:pt>
                <c:pt idx="2">
                  <c:v>-58000</c:v>
                </c:pt>
                <c:pt idx="3">
                  <c:v>-57000</c:v>
                </c:pt>
                <c:pt idx="4">
                  <c:v>-56000</c:v>
                </c:pt>
                <c:pt idx="5">
                  <c:v>-55000</c:v>
                </c:pt>
                <c:pt idx="6">
                  <c:v>-54000</c:v>
                </c:pt>
                <c:pt idx="7">
                  <c:v>-53000</c:v>
                </c:pt>
                <c:pt idx="8">
                  <c:v>-52000</c:v>
                </c:pt>
                <c:pt idx="9">
                  <c:v>-51000</c:v>
                </c:pt>
                <c:pt idx="10">
                  <c:v>-50000</c:v>
                </c:pt>
                <c:pt idx="11">
                  <c:v>-49000</c:v>
                </c:pt>
                <c:pt idx="12">
                  <c:v>-48000</c:v>
                </c:pt>
                <c:pt idx="13">
                  <c:v>-47000</c:v>
                </c:pt>
                <c:pt idx="14">
                  <c:v>-46000</c:v>
                </c:pt>
                <c:pt idx="15">
                  <c:v>-45000</c:v>
                </c:pt>
                <c:pt idx="16">
                  <c:v>-44000</c:v>
                </c:pt>
                <c:pt idx="17">
                  <c:v>-43000</c:v>
                </c:pt>
                <c:pt idx="18">
                  <c:v>-42000</c:v>
                </c:pt>
                <c:pt idx="19">
                  <c:v>-41000</c:v>
                </c:pt>
                <c:pt idx="20">
                  <c:v>-40000</c:v>
                </c:pt>
                <c:pt idx="21">
                  <c:v>-39000</c:v>
                </c:pt>
                <c:pt idx="22">
                  <c:v>-38000</c:v>
                </c:pt>
                <c:pt idx="23">
                  <c:v>-37000</c:v>
                </c:pt>
                <c:pt idx="24">
                  <c:v>-36000</c:v>
                </c:pt>
                <c:pt idx="25">
                  <c:v>-35000</c:v>
                </c:pt>
                <c:pt idx="26">
                  <c:v>-34000</c:v>
                </c:pt>
                <c:pt idx="27">
                  <c:v>-33000</c:v>
                </c:pt>
                <c:pt idx="28">
                  <c:v>-32000</c:v>
                </c:pt>
                <c:pt idx="29">
                  <c:v>-31000</c:v>
                </c:pt>
                <c:pt idx="30">
                  <c:v>-30000</c:v>
                </c:pt>
                <c:pt idx="31">
                  <c:v>-29000</c:v>
                </c:pt>
                <c:pt idx="32">
                  <c:v>-28000</c:v>
                </c:pt>
                <c:pt idx="33">
                  <c:v>-27000</c:v>
                </c:pt>
                <c:pt idx="34">
                  <c:v>-26000</c:v>
                </c:pt>
                <c:pt idx="35">
                  <c:v>-25000</c:v>
                </c:pt>
                <c:pt idx="36">
                  <c:v>-24000</c:v>
                </c:pt>
                <c:pt idx="37">
                  <c:v>-23000</c:v>
                </c:pt>
                <c:pt idx="38">
                  <c:v>-22000</c:v>
                </c:pt>
                <c:pt idx="39">
                  <c:v>-21000</c:v>
                </c:pt>
                <c:pt idx="40">
                  <c:v>-20000</c:v>
                </c:pt>
                <c:pt idx="41">
                  <c:v>-19000</c:v>
                </c:pt>
                <c:pt idx="42">
                  <c:v>-18000</c:v>
                </c:pt>
                <c:pt idx="43">
                  <c:v>-17000</c:v>
                </c:pt>
                <c:pt idx="44">
                  <c:v>-16000</c:v>
                </c:pt>
                <c:pt idx="45">
                  <c:v>-15000</c:v>
                </c:pt>
                <c:pt idx="46">
                  <c:v>-14000</c:v>
                </c:pt>
                <c:pt idx="47">
                  <c:v>-13000</c:v>
                </c:pt>
                <c:pt idx="48">
                  <c:v>-12000</c:v>
                </c:pt>
                <c:pt idx="49">
                  <c:v>-11000</c:v>
                </c:pt>
                <c:pt idx="50">
                  <c:v>-10000</c:v>
                </c:pt>
                <c:pt idx="51">
                  <c:v>-9000</c:v>
                </c:pt>
                <c:pt idx="52">
                  <c:v>-8000</c:v>
                </c:pt>
                <c:pt idx="53">
                  <c:v>-7000</c:v>
                </c:pt>
                <c:pt idx="54">
                  <c:v>-6000</c:v>
                </c:pt>
                <c:pt idx="55">
                  <c:v>-5000</c:v>
                </c:pt>
                <c:pt idx="56">
                  <c:v>-4000</c:v>
                </c:pt>
                <c:pt idx="57">
                  <c:v>-3000</c:v>
                </c:pt>
                <c:pt idx="58">
                  <c:v>-2000</c:v>
                </c:pt>
                <c:pt idx="59">
                  <c:v>-1000</c:v>
                </c:pt>
                <c:pt idx="60">
                  <c:v>0</c:v>
                </c:pt>
                <c:pt idx="61">
                  <c:v>1000</c:v>
                </c:pt>
                <c:pt idx="62">
                  <c:v>2000</c:v>
                </c:pt>
                <c:pt idx="63">
                  <c:v>3000</c:v>
                </c:pt>
                <c:pt idx="64">
                  <c:v>4000</c:v>
                </c:pt>
                <c:pt idx="65">
                  <c:v>5000</c:v>
                </c:pt>
                <c:pt idx="66">
                  <c:v>6000</c:v>
                </c:pt>
                <c:pt idx="67">
                  <c:v>7000</c:v>
                </c:pt>
                <c:pt idx="68">
                  <c:v>8000</c:v>
                </c:pt>
                <c:pt idx="69">
                  <c:v>9000</c:v>
                </c:pt>
                <c:pt idx="70">
                  <c:v>10000</c:v>
                </c:pt>
                <c:pt idx="71">
                  <c:v>11000</c:v>
                </c:pt>
                <c:pt idx="72">
                  <c:v>12000</c:v>
                </c:pt>
                <c:pt idx="73">
                  <c:v>13000</c:v>
                </c:pt>
                <c:pt idx="74">
                  <c:v>14000</c:v>
                </c:pt>
                <c:pt idx="75">
                  <c:v>15000</c:v>
                </c:pt>
                <c:pt idx="76">
                  <c:v>16000</c:v>
                </c:pt>
                <c:pt idx="77">
                  <c:v>17000</c:v>
                </c:pt>
                <c:pt idx="78">
                  <c:v>18000</c:v>
                </c:pt>
                <c:pt idx="79">
                  <c:v>19000</c:v>
                </c:pt>
                <c:pt idx="80">
                  <c:v>20000</c:v>
                </c:pt>
                <c:pt idx="81">
                  <c:v>21000</c:v>
                </c:pt>
                <c:pt idx="82">
                  <c:v>22000</c:v>
                </c:pt>
                <c:pt idx="83">
                  <c:v>23000</c:v>
                </c:pt>
                <c:pt idx="84">
                  <c:v>24000</c:v>
                </c:pt>
                <c:pt idx="85">
                  <c:v>25000</c:v>
                </c:pt>
                <c:pt idx="86">
                  <c:v>26000</c:v>
                </c:pt>
                <c:pt idx="87">
                  <c:v>27000</c:v>
                </c:pt>
                <c:pt idx="88">
                  <c:v>28000</c:v>
                </c:pt>
                <c:pt idx="89">
                  <c:v>29000</c:v>
                </c:pt>
                <c:pt idx="90">
                  <c:v>30000</c:v>
                </c:pt>
                <c:pt idx="91">
                  <c:v>31000</c:v>
                </c:pt>
                <c:pt idx="92">
                  <c:v>32000</c:v>
                </c:pt>
                <c:pt idx="93">
                  <c:v>33000</c:v>
                </c:pt>
                <c:pt idx="94">
                  <c:v>34000</c:v>
                </c:pt>
                <c:pt idx="95">
                  <c:v>35000</c:v>
                </c:pt>
                <c:pt idx="96">
                  <c:v>36000</c:v>
                </c:pt>
                <c:pt idx="97">
                  <c:v>37000</c:v>
                </c:pt>
                <c:pt idx="98">
                  <c:v>38000</c:v>
                </c:pt>
                <c:pt idx="99">
                  <c:v>39000</c:v>
                </c:pt>
                <c:pt idx="100">
                  <c:v>40000</c:v>
                </c:pt>
                <c:pt idx="101">
                  <c:v>41000</c:v>
                </c:pt>
                <c:pt idx="102">
                  <c:v>42000</c:v>
                </c:pt>
                <c:pt idx="103">
                  <c:v>43000</c:v>
                </c:pt>
                <c:pt idx="104">
                  <c:v>44000</c:v>
                </c:pt>
                <c:pt idx="105">
                  <c:v>45000</c:v>
                </c:pt>
                <c:pt idx="106">
                  <c:v>46000</c:v>
                </c:pt>
                <c:pt idx="107">
                  <c:v>47000</c:v>
                </c:pt>
                <c:pt idx="108">
                  <c:v>48000</c:v>
                </c:pt>
                <c:pt idx="109">
                  <c:v>49000</c:v>
                </c:pt>
                <c:pt idx="110">
                  <c:v>50000</c:v>
                </c:pt>
                <c:pt idx="111">
                  <c:v>51000</c:v>
                </c:pt>
                <c:pt idx="112">
                  <c:v>52000</c:v>
                </c:pt>
                <c:pt idx="113">
                  <c:v>53000</c:v>
                </c:pt>
                <c:pt idx="114">
                  <c:v>54000</c:v>
                </c:pt>
                <c:pt idx="115">
                  <c:v>55000</c:v>
                </c:pt>
                <c:pt idx="116">
                  <c:v>56000</c:v>
                </c:pt>
                <c:pt idx="117">
                  <c:v>57000</c:v>
                </c:pt>
                <c:pt idx="118">
                  <c:v>58000</c:v>
                </c:pt>
                <c:pt idx="119">
                  <c:v>59000</c:v>
                </c:pt>
                <c:pt idx="120">
                  <c:v>60000</c:v>
                </c:pt>
                <c:pt idx="121">
                  <c:v>61000</c:v>
                </c:pt>
                <c:pt idx="122">
                  <c:v>62000</c:v>
                </c:pt>
                <c:pt idx="123">
                  <c:v>63000</c:v>
                </c:pt>
                <c:pt idx="124">
                  <c:v>64000</c:v>
                </c:pt>
                <c:pt idx="125">
                  <c:v>65000</c:v>
                </c:pt>
                <c:pt idx="126">
                  <c:v>66000</c:v>
                </c:pt>
                <c:pt idx="127">
                  <c:v>67000</c:v>
                </c:pt>
                <c:pt idx="128">
                  <c:v>68000</c:v>
                </c:pt>
                <c:pt idx="129">
                  <c:v>69000</c:v>
                </c:pt>
                <c:pt idx="130">
                  <c:v>70000</c:v>
                </c:pt>
                <c:pt idx="131">
                  <c:v>71000</c:v>
                </c:pt>
                <c:pt idx="132">
                  <c:v>72000</c:v>
                </c:pt>
                <c:pt idx="133">
                  <c:v>73000</c:v>
                </c:pt>
                <c:pt idx="134">
                  <c:v>74000</c:v>
                </c:pt>
                <c:pt idx="135">
                  <c:v>75000</c:v>
                </c:pt>
                <c:pt idx="136">
                  <c:v>76000</c:v>
                </c:pt>
                <c:pt idx="137">
                  <c:v>77000</c:v>
                </c:pt>
                <c:pt idx="138">
                  <c:v>78000</c:v>
                </c:pt>
                <c:pt idx="139">
                  <c:v>79000</c:v>
                </c:pt>
                <c:pt idx="140">
                  <c:v>80000</c:v>
                </c:pt>
                <c:pt idx="141">
                  <c:v>81000</c:v>
                </c:pt>
                <c:pt idx="142">
                  <c:v>82000</c:v>
                </c:pt>
                <c:pt idx="143">
                  <c:v>83000</c:v>
                </c:pt>
                <c:pt idx="144">
                  <c:v>84000</c:v>
                </c:pt>
                <c:pt idx="145">
                  <c:v>85000</c:v>
                </c:pt>
                <c:pt idx="146">
                  <c:v>86000</c:v>
                </c:pt>
                <c:pt idx="147">
                  <c:v>87000</c:v>
                </c:pt>
                <c:pt idx="148">
                  <c:v>88000</c:v>
                </c:pt>
                <c:pt idx="149">
                  <c:v>89000</c:v>
                </c:pt>
                <c:pt idx="150">
                  <c:v>90000</c:v>
                </c:pt>
                <c:pt idx="151">
                  <c:v>91000</c:v>
                </c:pt>
                <c:pt idx="152">
                  <c:v>92000</c:v>
                </c:pt>
                <c:pt idx="153">
                  <c:v>93000</c:v>
                </c:pt>
                <c:pt idx="154">
                  <c:v>94000</c:v>
                </c:pt>
                <c:pt idx="155">
                  <c:v>95000</c:v>
                </c:pt>
                <c:pt idx="156">
                  <c:v>96000</c:v>
                </c:pt>
                <c:pt idx="157">
                  <c:v>97000</c:v>
                </c:pt>
                <c:pt idx="158">
                  <c:v>98000</c:v>
                </c:pt>
                <c:pt idx="159">
                  <c:v>99000</c:v>
                </c:pt>
                <c:pt idx="160">
                  <c:v>100000</c:v>
                </c:pt>
                <c:pt idx="161">
                  <c:v>101000</c:v>
                </c:pt>
                <c:pt idx="162">
                  <c:v>102000</c:v>
                </c:pt>
                <c:pt idx="163">
                  <c:v>103000</c:v>
                </c:pt>
                <c:pt idx="164">
                  <c:v>104000</c:v>
                </c:pt>
                <c:pt idx="165">
                  <c:v>105000</c:v>
                </c:pt>
                <c:pt idx="166">
                  <c:v>106000</c:v>
                </c:pt>
                <c:pt idx="167">
                  <c:v>107000</c:v>
                </c:pt>
                <c:pt idx="168">
                  <c:v>108000</c:v>
                </c:pt>
                <c:pt idx="169">
                  <c:v>109000</c:v>
                </c:pt>
                <c:pt idx="170">
                  <c:v>110000</c:v>
                </c:pt>
                <c:pt idx="171">
                  <c:v>111000</c:v>
                </c:pt>
                <c:pt idx="172">
                  <c:v>112000</c:v>
                </c:pt>
                <c:pt idx="173">
                  <c:v>113000</c:v>
                </c:pt>
                <c:pt idx="174">
                  <c:v>114000</c:v>
                </c:pt>
                <c:pt idx="175">
                  <c:v>115000</c:v>
                </c:pt>
                <c:pt idx="176">
                  <c:v>116000</c:v>
                </c:pt>
                <c:pt idx="177">
                  <c:v>117000</c:v>
                </c:pt>
                <c:pt idx="178">
                  <c:v>118000</c:v>
                </c:pt>
                <c:pt idx="179">
                  <c:v>119000</c:v>
                </c:pt>
                <c:pt idx="180">
                  <c:v>120000</c:v>
                </c:pt>
                <c:pt idx="181">
                  <c:v>121000</c:v>
                </c:pt>
                <c:pt idx="182">
                  <c:v>122000</c:v>
                </c:pt>
                <c:pt idx="183">
                  <c:v>123000</c:v>
                </c:pt>
                <c:pt idx="184">
                  <c:v>124000</c:v>
                </c:pt>
                <c:pt idx="185">
                  <c:v>125000</c:v>
                </c:pt>
                <c:pt idx="186">
                  <c:v>126000</c:v>
                </c:pt>
                <c:pt idx="187">
                  <c:v>127000</c:v>
                </c:pt>
                <c:pt idx="188">
                  <c:v>128000</c:v>
                </c:pt>
                <c:pt idx="189">
                  <c:v>129000</c:v>
                </c:pt>
                <c:pt idx="190">
                  <c:v>130000</c:v>
                </c:pt>
                <c:pt idx="191">
                  <c:v>131000</c:v>
                </c:pt>
                <c:pt idx="192">
                  <c:v>132000</c:v>
                </c:pt>
                <c:pt idx="193">
                  <c:v>133000</c:v>
                </c:pt>
                <c:pt idx="194">
                  <c:v>134000</c:v>
                </c:pt>
                <c:pt idx="195">
                  <c:v>135000</c:v>
                </c:pt>
                <c:pt idx="196">
                  <c:v>136000</c:v>
                </c:pt>
                <c:pt idx="197">
                  <c:v>137000</c:v>
                </c:pt>
                <c:pt idx="198">
                  <c:v>138000</c:v>
                </c:pt>
                <c:pt idx="199">
                  <c:v>139000</c:v>
                </c:pt>
                <c:pt idx="200">
                  <c:v>140000</c:v>
                </c:pt>
                <c:pt idx="201">
                  <c:v>141000</c:v>
                </c:pt>
                <c:pt idx="202">
                  <c:v>142000</c:v>
                </c:pt>
                <c:pt idx="203">
                  <c:v>143000</c:v>
                </c:pt>
                <c:pt idx="204">
                  <c:v>144000</c:v>
                </c:pt>
                <c:pt idx="205">
                  <c:v>145000</c:v>
                </c:pt>
                <c:pt idx="206">
                  <c:v>146000</c:v>
                </c:pt>
                <c:pt idx="207">
                  <c:v>147000</c:v>
                </c:pt>
                <c:pt idx="208">
                  <c:v>148000</c:v>
                </c:pt>
                <c:pt idx="209">
                  <c:v>149000</c:v>
                </c:pt>
                <c:pt idx="210">
                  <c:v>150000</c:v>
                </c:pt>
                <c:pt idx="211">
                  <c:v>151000</c:v>
                </c:pt>
                <c:pt idx="212">
                  <c:v>152000</c:v>
                </c:pt>
                <c:pt idx="213">
                  <c:v>153000</c:v>
                </c:pt>
                <c:pt idx="214">
                  <c:v>154000</c:v>
                </c:pt>
                <c:pt idx="215">
                  <c:v>155000</c:v>
                </c:pt>
                <c:pt idx="216">
                  <c:v>156000</c:v>
                </c:pt>
                <c:pt idx="217">
                  <c:v>157000</c:v>
                </c:pt>
                <c:pt idx="218">
                  <c:v>158000</c:v>
                </c:pt>
                <c:pt idx="219">
                  <c:v>159000</c:v>
                </c:pt>
                <c:pt idx="220">
                  <c:v>160000</c:v>
                </c:pt>
                <c:pt idx="221">
                  <c:v>161000</c:v>
                </c:pt>
                <c:pt idx="222">
                  <c:v>162000</c:v>
                </c:pt>
                <c:pt idx="223">
                  <c:v>163000</c:v>
                </c:pt>
                <c:pt idx="224">
                  <c:v>164000</c:v>
                </c:pt>
                <c:pt idx="225">
                  <c:v>165000</c:v>
                </c:pt>
                <c:pt idx="226">
                  <c:v>166000</c:v>
                </c:pt>
                <c:pt idx="227">
                  <c:v>167000</c:v>
                </c:pt>
                <c:pt idx="228">
                  <c:v>168000</c:v>
                </c:pt>
                <c:pt idx="229">
                  <c:v>169000</c:v>
                </c:pt>
                <c:pt idx="230">
                  <c:v>170000</c:v>
                </c:pt>
                <c:pt idx="231">
                  <c:v>171000</c:v>
                </c:pt>
                <c:pt idx="232">
                  <c:v>172000</c:v>
                </c:pt>
                <c:pt idx="233">
                  <c:v>173000</c:v>
                </c:pt>
                <c:pt idx="234">
                  <c:v>174000</c:v>
                </c:pt>
                <c:pt idx="235">
                  <c:v>175000</c:v>
                </c:pt>
                <c:pt idx="236">
                  <c:v>176000</c:v>
                </c:pt>
                <c:pt idx="237">
                  <c:v>177000</c:v>
                </c:pt>
                <c:pt idx="238">
                  <c:v>178000</c:v>
                </c:pt>
                <c:pt idx="239">
                  <c:v>179000</c:v>
                </c:pt>
                <c:pt idx="240">
                  <c:v>180000</c:v>
                </c:pt>
                <c:pt idx="241">
                  <c:v>181000</c:v>
                </c:pt>
                <c:pt idx="242">
                  <c:v>182000</c:v>
                </c:pt>
                <c:pt idx="243">
                  <c:v>183000</c:v>
                </c:pt>
                <c:pt idx="244">
                  <c:v>184000</c:v>
                </c:pt>
                <c:pt idx="245">
                  <c:v>185000</c:v>
                </c:pt>
                <c:pt idx="246">
                  <c:v>186000</c:v>
                </c:pt>
                <c:pt idx="247">
                  <c:v>187000</c:v>
                </c:pt>
                <c:pt idx="248">
                  <c:v>188000</c:v>
                </c:pt>
                <c:pt idx="249">
                  <c:v>189000</c:v>
                </c:pt>
                <c:pt idx="250">
                  <c:v>190000</c:v>
                </c:pt>
                <c:pt idx="251">
                  <c:v>191000</c:v>
                </c:pt>
                <c:pt idx="252">
                  <c:v>192000</c:v>
                </c:pt>
                <c:pt idx="253">
                  <c:v>193000</c:v>
                </c:pt>
                <c:pt idx="254">
                  <c:v>194000</c:v>
                </c:pt>
                <c:pt idx="255">
                  <c:v>195000</c:v>
                </c:pt>
                <c:pt idx="256">
                  <c:v>196000</c:v>
                </c:pt>
                <c:pt idx="257">
                  <c:v>197000</c:v>
                </c:pt>
                <c:pt idx="258">
                  <c:v>198000</c:v>
                </c:pt>
                <c:pt idx="259">
                  <c:v>199000</c:v>
                </c:pt>
                <c:pt idx="260">
                  <c:v>200000</c:v>
                </c:pt>
                <c:pt idx="261">
                  <c:v>201000</c:v>
                </c:pt>
                <c:pt idx="262">
                  <c:v>202000</c:v>
                </c:pt>
                <c:pt idx="263">
                  <c:v>203000</c:v>
                </c:pt>
                <c:pt idx="264">
                  <c:v>204000</c:v>
                </c:pt>
                <c:pt idx="265">
                  <c:v>205000</c:v>
                </c:pt>
                <c:pt idx="266">
                  <c:v>206000</c:v>
                </c:pt>
                <c:pt idx="267">
                  <c:v>207000</c:v>
                </c:pt>
                <c:pt idx="268">
                  <c:v>208000</c:v>
                </c:pt>
                <c:pt idx="269">
                  <c:v>209000</c:v>
                </c:pt>
                <c:pt idx="270">
                  <c:v>210000</c:v>
                </c:pt>
                <c:pt idx="271">
                  <c:v>211000</c:v>
                </c:pt>
                <c:pt idx="272">
                  <c:v>212000</c:v>
                </c:pt>
                <c:pt idx="273">
                  <c:v>213000</c:v>
                </c:pt>
                <c:pt idx="274">
                  <c:v>214000</c:v>
                </c:pt>
                <c:pt idx="275">
                  <c:v>215000</c:v>
                </c:pt>
                <c:pt idx="276">
                  <c:v>216000</c:v>
                </c:pt>
                <c:pt idx="277">
                  <c:v>217000</c:v>
                </c:pt>
                <c:pt idx="278">
                  <c:v>218000</c:v>
                </c:pt>
                <c:pt idx="279">
                  <c:v>219000</c:v>
                </c:pt>
                <c:pt idx="280">
                  <c:v>220000</c:v>
                </c:pt>
                <c:pt idx="281">
                  <c:v>221000</c:v>
                </c:pt>
                <c:pt idx="282">
                  <c:v>222000</c:v>
                </c:pt>
                <c:pt idx="283">
                  <c:v>223000</c:v>
                </c:pt>
                <c:pt idx="284">
                  <c:v>224000</c:v>
                </c:pt>
                <c:pt idx="285">
                  <c:v>225000</c:v>
                </c:pt>
                <c:pt idx="286">
                  <c:v>226000</c:v>
                </c:pt>
                <c:pt idx="287">
                  <c:v>227000</c:v>
                </c:pt>
                <c:pt idx="288">
                  <c:v>228000</c:v>
                </c:pt>
                <c:pt idx="289">
                  <c:v>229000</c:v>
                </c:pt>
                <c:pt idx="290">
                  <c:v>230000</c:v>
                </c:pt>
                <c:pt idx="291">
                  <c:v>231000</c:v>
                </c:pt>
                <c:pt idx="292">
                  <c:v>232000</c:v>
                </c:pt>
                <c:pt idx="293">
                  <c:v>233000</c:v>
                </c:pt>
                <c:pt idx="294">
                  <c:v>234000</c:v>
                </c:pt>
                <c:pt idx="295">
                  <c:v>235000</c:v>
                </c:pt>
                <c:pt idx="296">
                  <c:v>236000</c:v>
                </c:pt>
                <c:pt idx="297">
                  <c:v>237000</c:v>
                </c:pt>
                <c:pt idx="298">
                  <c:v>238000</c:v>
                </c:pt>
                <c:pt idx="299">
                  <c:v>239000</c:v>
                </c:pt>
                <c:pt idx="300">
                  <c:v>240000</c:v>
                </c:pt>
                <c:pt idx="301">
                  <c:v>241000</c:v>
                </c:pt>
                <c:pt idx="302">
                  <c:v>242000</c:v>
                </c:pt>
                <c:pt idx="303">
                  <c:v>243000</c:v>
                </c:pt>
                <c:pt idx="304">
                  <c:v>244000</c:v>
                </c:pt>
                <c:pt idx="305">
                  <c:v>245000</c:v>
                </c:pt>
                <c:pt idx="306">
                  <c:v>246000</c:v>
                </c:pt>
                <c:pt idx="307">
                  <c:v>247000</c:v>
                </c:pt>
                <c:pt idx="308">
                  <c:v>248000</c:v>
                </c:pt>
                <c:pt idx="309">
                  <c:v>249000</c:v>
                </c:pt>
                <c:pt idx="310">
                  <c:v>250000</c:v>
                </c:pt>
                <c:pt idx="311">
                  <c:v>251000</c:v>
                </c:pt>
                <c:pt idx="312">
                  <c:v>252000</c:v>
                </c:pt>
                <c:pt idx="313">
                  <c:v>253000</c:v>
                </c:pt>
                <c:pt idx="314">
                  <c:v>254000</c:v>
                </c:pt>
                <c:pt idx="315">
                  <c:v>255000</c:v>
                </c:pt>
                <c:pt idx="316">
                  <c:v>256000</c:v>
                </c:pt>
                <c:pt idx="317">
                  <c:v>257000</c:v>
                </c:pt>
                <c:pt idx="318">
                  <c:v>258000</c:v>
                </c:pt>
                <c:pt idx="319">
                  <c:v>259000</c:v>
                </c:pt>
                <c:pt idx="320">
                  <c:v>260000</c:v>
                </c:pt>
                <c:pt idx="321">
                  <c:v>261000</c:v>
                </c:pt>
                <c:pt idx="322">
                  <c:v>262000</c:v>
                </c:pt>
                <c:pt idx="323">
                  <c:v>263000</c:v>
                </c:pt>
                <c:pt idx="324">
                  <c:v>264000</c:v>
                </c:pt>
                <c:pt idx="325">
                  <c:v>265000</c:v>
                </c:pt>
                <c:pt idx="326">
                  <c:v>266000</c:v>
                </c:pt>
                <c:pt idx="327">
                  <c:v>267000</c:v>
                </c:pt>
                <c:pt idx="328">
                  <c:v>268000</c:v>
                </c:pt>
                <c:pt idx="329">
                  <c:v>269000</c:v>
                </c:pt>
                <c:pt idx="330">
                  <c:v>270000</c:v>
                </c:pt>
                <c:pt idx="331">
                  <c:v>271000</c:v>
                </c:pt>
                <c:pt idx="332">
                  <c:v>272000</c:v>
                </c:pt>
                <c:pt idx="333">
                  <c:v>273000</c:v>
                </c:pt>
                <c:pt idx="334">
                  <c:v>274000</c:v>
                </c:pt>
                <c:pt idx="335">
                  <c:v>275000</c:v>
                </c:pt>
                <c:pt idx="336">
                  <c:v>276000</c:v>
                </c:pt>
                <c:pt idx="337">
                  <c:v>277000</c:v>
                </c:pt>
                <c:pt idx="338">
                  <c:v>278000</c:v>
                </c:pt>
                <c:pt idx="339">
                  <c:v>279000</c:v>
                </c:pt>
                <c:pt idx="340">
                  <c:v>280000</c:v>
                </c:pt>
                <c:pt idx="341">
                  <c:v>281000</c:v>
                </c:pt>
                <c:pt idx="342">
                  <c:v>282000</c:v>
                </c:pt>
                <c:pt idx="343">
                  <c:v>283000</c:v>
                </c:pt>
                <c:pt idx="344">
                  <c:v>284000</c:v>
                </c:pt>
                <c:pt idx="345">
                  <c:v>285000</c:v>
                </c:pt>
                <c:pt idx="346">
                  <c:v>286000</c:v>
                </c:pt>
                <c:pt idx="347">
                  <c:v>287000</c:v>
                </c:pt>
                <c:pt idx="348">
                  <c:v>288000</c:v>
                </c:pt>
                <c:pt idx="349">
                  <c:v>289000</c:v>
                </c:pt>
                <c:pt idx="350">
                  <c:v>290000</c:v>
                </c:pt>
                <c:pt idx="351">
                  <c:v>291000</c:v>
                </c:pt>
                <c:pt idx="352">
                  <c:v>292000</c:v>
                </c:pt>
                <c:pt idx="353">
                  <c:v>293000</c:v>
                </c:pt>
                <c:pt idx="354">
                  <c:v>294000</c:v>
                </c:pt>
                <c:pt idx="355">
                  <c:v>295000</c:v>
                </c:pt>
                <c:pt idx="356">
                  <c:v>296000</c:v>
                </c:pt>
                <c:pt idx="357">
                  <c:v>297000</c:v>
                </c:pt>
                <c:pt idx="358">
                  <c:v>298000</c:v>
                </c:pt>
                <c:pt idx="359">
                  <c:v>299000</c:v>
                </c:pt>
                <c:pt idx="360">
                  <c:v>300000</c:v>
                </c:pt>
                <c:pt idx="361">
                  <c:v>301000</c:v>
                </c:pt>
                <c:pt idx="362">
                  <c:v>302000</c:v>
                </c:pt>
                <c:pt idx="363">
                  <c:v>303000</c:v>
                </c:pt>
                <c:pt idx="364">
                  <c:v>304000</c:v>
                </c:pt>
                <c:pt idx="365">
                  <c:v>305000</c:v>
                </c:pt>
                <c:pt idx="366">
                  <c:v>306000</c:v>
                </c:pt>
                <c:pt idx="367">
                  <c:v>307000</c:v>
                </c:pt>
                <c:pt idx="368">
                  <c:v>308000</c:v>
                </c:pt>
                <c:pt idx="369">
                  <c:v>309000</c:v>
                </c:pt>
                <c:pt idx="370">
                  <c:v>310000</c:v>
                </c:pt>
                <c:pt idx="371">
                  <c:v>311000</c:v>
                </c:pt>
                <c:pt idx="372">
                  <c:v>312000</c:v>
                </c:pt>
                <c:pt idx="373">
                  <c:v>313000</c:v>
                </c:pt>
                <c:pt idx="374">
                  <c:v>314000</c:v>
                </c:pt>
                <c:pt idx="375">
                  <c:v>315000</c:v>
                </c:pt>
                <c:pt idx="376">
                  <c:v>316000</c:v>
                </c:pt>
                <c:pt idx="377">
                  <c:v>317000</c:v>
                </c:pt>
                <c:pt idx="378">
                  <c:v>318000</c:v>
                </c:pt>
                <c:pt idx="379">
                  <c:v>319000</c:v>
                </c:pt>
                <c:pt idx="380">
                  <c:v>320000</c:v>
                </c:pt>
                <c:pt idx="381">
                  <c:v>321000</c:v>
                </c:pt>
                <c:pt idx="382">
                  <c:v>322000</c:v>
                </c:pt>
                <c:pt idx="383">
                  <c:v>323000</c:v>
                </c:pt>
                <c:pt idx="384">
                  <c:v>324000</c:v>
                </c:pt>
                <c:pt idx="385">
                  <c:v>325000</c:v>
                </c:pt>
                <c:pt idx="386">
                  <c:v>326000</c:v>
                </c:pt>
                <c:pt idx="387">
                  <c:v>327000</c:v>
                </c:pt>
                <c:pt idx="388">
                  <c:v>328000</c:v>
                </c:pt>
                <c:pt idx="389">
                  <c:v>329000</c:v>
                </c:pt>
                <c:pt idx="390">
                  <c:v>330000</c:v>
                </c:pt>
                <c:pt idx="391">
                  <c:v>331000</c:v>
                </c:pt>
                <c:pt idx="392">
                  <c:v>332000</c:v>
                </c:pt>
                <c:pt idx="393">
                  <c:v>333000</c:v>
                </c:pt>
                <c:pt idx="394">
                  <c:v>334000</c:v>
                </c:pt>
                <c:pt idx="395">
                  <c:v>335000</c:v>
                </c:pt>
                <c:pt idx="396">
                  <c:v>336000</c:v>
                </c:pt>
                <c:pt idx="397">
                  <c:v>337000</c:v>
                </c:pt>
                <c:pt idx="398">
                  <c:v>338000</c:v>
                </c:pt>
                <c:pt idx="399">
                  <c:v>339000</c:v>
                </c:pt>
                <c:pt idx="400">
                  <c:v>340000</c:v>
                </c:pt>
                <c:pt idx="401">
                  <c:v>341000</c:v>
                </c:pt>
                <c:pt idx="402">
                  <c:v>342000</c:v>
                </c:pt>
                <c:pt idx="403">
                  <c:v>343000</c:v>
                </c:pt>
                <c:pt idx="404">
                  <c:v>344000</c:v>
                </c:pt>
                <c:pt idx="405">
                  <c:v>345000</c:v>
                </c:pt>
                <c:pt idx="406">
                  <c:v>346000</c:v>
                </c:pt>
                <c:pt idx="407">
                  <c:v>347000</c:v>
                </c:pt>
                <c:pt idx="408">
                  <c:v>348000</c:v>
                </c:pt>
                <c:pt idx="409">
                  <c:v>349000</c:v>
                </c:pt>
                <c:pt idx="410">
                  <c:v>350000</c:v>
                </c:pt>
                <c:pt idx="411">
                  <c:v>351000</c:v>
                </c:pt>
                <c:pt idx="412">
                  <c:v>352000</c:v>
                </c:pt>
                <c:pt idx="413">
                  <c:v>353000</c:v>
                </c:pt>
                <c:pt idx="414">
                  <c:v>354000</c:v>
                </c:pt>
                <c:pt idx="415">
                  <c:v>355000</c:v>
                </c:pt>
                <c:pt idx="416">
                  <c:v>356000</c:v>
                </c:pt>
                <c:pt idx="417">
                  <c:v>357000</c:v>
                </c:pt>
                <c:pt idx="418">
                  <c:v>358000</c:v>
                </c:pt>
                <c:pt idx="419">
                  <c:v>359000</c:v>
                </c:pt>
                <c:pt idx="420">
                  <c:v>360000</c:v>
                </c:pt>
                <c:pt idx="421">
                  <c:v>361000</c:v>
                </c:pt>
                <c:pt idx="422">
                  <c:v>362000</c:v>
                </c:pt>
                <c:pt idx="423">
                  <c:v>363000</c:v>
                </c:pt>
                <c:pt idx="424">
                  <c:v>364000</c:v>
                </c:pt>
                <c:pt idx="425">
                  <c:v>365000</c:v>
                </c:pt>
                <c:pt idx="426">
                  <c:v>366000</c:v>
                </c:pt>
                <c:pt idx="427">
                  <c:v>367000</c:v>
                </c:pt>
                <c:pt idx="428">
                  <c:v>368000</c:v>
                </c:pt>
                <c:pt idx="429">
                  <c:v>369000</c:v>
                </c:pt>
                <c:pt idx="430">
                  <c:v>370000</c:v>
                </c:pt>
                <c:pt idx="431">
                  <c:v>371000</c:v>
                </c:pt>
                <c:pt idx="432">
                  <c:v>372000</c:v>
                </c:pt>
                <c:pt idx="433">
                  <c:v>373000</c:v>
                </c:pt>
                <c:pt idx="434">
                  <c:v>374000</c:v>
                </c:pt>
                <c:pt idx="435">
                  <c:v>375000</c:v>
                </c:pt>
                <c:pt idx="436">
                  <c:v>376000</c:v>
                </c:pt>
                <c:pt idx="437">
                  <c:v>377000</c:v>
                </c:pt>
                <c:pt idx="438">
                  <c:v>378000</c:v>
                </c:pt>
                <c:pt idx="439">
                  <c:v>379000</c:v>
                </c:pt>
                <c:pt idx="440">
                  <c:v>380000</c:v>
                </c:pt>
                <c:pt idx="441">
                  <c:v>381000</c:v>
                </c:pt>
                <c:pt idx="442">
                  <c:v>382000</c:v>
                </c:pt>
                <c:pt idx="443">
                  <c:v>383000</c:v>
                </c:pt>
                <c:pt idx="444">
                  <c:v>384000</c:v>
                </c:pt>
                <c:pt idx="445">
                  <c:v>385000</c:v>
                </c:pt>
                <c:pt idx="446">
                  <c:v>386000</c:v>
                </c:pt>
                <c:pt idx="447">
                  <c:v>387000</c:v>
                </c:pt>
                <c:pt idx="448">
                  <c:v>388000</c:v>
                </c:pt>
                <c:pt idx="449">
                  <c:v>389000</c:v>
                </c:pt>
                <c:pt idx="450">
                  <c:v>390000</c:v>
                </c:pt>
                <c:pt idx="451">
                  <c:v>391000</c:v>
                </c:pt>
                <c:pt idx="452">
                  <c:v>392000</c:v>
                </c:pt>
                <c:pt idx="453">
                  <c:v>393000</c:v>
                </c:pt>
                <c:pt idx="454">
                  <c:v>394000</c:v>
                </c:pt>
                <c:pt idx="455">
                  <c:v>395000</c:v>
                </c:pt>
                <c:pt idx="456">
                  <c:v>396000</c:v>
                </c:pt>
                <c:pt idx="457">
                  <c:v>397000</c:v>
                </c:pt>
                <c:pt idx="458">
                  <c:v>398000</c:v>
                </c:pt>
                <c:pt idx="459">
                  <c:v>399000</c:v>
                </c:pt>
                <c:pt idx="460">
                  <c:v>400000</c:v>
                </c:pt>
                <c:pt idx="461">
                  <c:v>401000</c:v>
                </c:pt>
                <c:pt idx="462">
                  <c:v>402000</c:v>
                </c:pt>
                <c:pt idx="463">
                  <c:v>403000</c:v>
                </c:pt>
                <c:pt idx="464">
                  <c:v>404000</c:v>
                </c:pt>
                <c:pt idx="465">
                  <c:v>405000</c:v>
                </c:pt>
                <c:pt idx="466">
                  <c:v>406000</c:v>
                </c:pt>
                <c:pt idx="467">
                  <c:v>407000</c:v>
                </c:pt>
                <c:pt idx="468">
                  <c:v>408000</c:v>
                </c:pt>
                <c:pt idx="469">
                  <c:v>409000</c:v>
                </c:pt>
                <c:pt idx="470">
                  <c:v>410000</c:v>
                </c:pt>
                <c:pt idx="471">
                  <c:v>411000</c:v>
                </c:pt>
                <c:pt idx="472">
                  <c:v>412000</c:v>
                </c:pt>
                <c:pt idx="473">
                  <c:v>413000</c:v>
                </c:pt>
                <c:pt idx="474">
                  <c:v>414000</c:v>
                </c:pt>
                <c:pt idx="475">
                  <c:v>415000</c:v>
                </c:pt>
                <c:pt idx="476">
                  <c:v>416000</c:v>
                </c:pt>
                <c:pt idx="477">
                  <c:v>417000</c:v>
                </c:pt>
                <c:pt idx="478">
                  <c:v>418000</c:v>
                </c:pt>
                <c:pt idx="479">
                  <c:v>419000</c:v>
                </c:pt>
                <c:pt idx="480">
                  <c:v>420000</c:v>
                </c:pt>
                <c:pt idx="481">
                  <c:v>421000</c:v>
                </c:pt>
                <c:pt idx="482">
                  <c:v>422000</c:v>
                </c:pt>
                <c:pt idx="483">
                  <c:v>423000</c:v>
                </c:pt>
                <c:pt idx="484">
                  <c:v>424000</c:v>
                </c:pt>
                <c:pt idx="485">
                  <c:v>425000</c:v>
                </c:pt>
                <c:pt idx="486">
                  <c:v>426000</c:v>
                </c:pt>
                <c:pt idx="487">
                  <c:v>427000</c:v>
                </c:pt>
                <c:pt idx="488">
                  <c:v>428000</c:v>
                </c:pt>
                <c:pt idx="489">
                  <c:v>429000</c:v>
                </c:pt>
                <c:pt idx="490">
                  <c:v>430000</c:v>
                </c:pt>
                <c:pt idx="491">
                  <c:v>431000</c:v>
                </c:pt>
                <c:pt idx="492">
                  <c:v>432000</c:v>
                </c:pt>
                <c:pt idx="493">
                  <c:v>433000</c:v>
                </c:pt>
                <c:pt idx="494">
                  <c:v>434000</c:v>
                </c:pt>
                <c:pt idx="495">
                  <c:v>435000</c:v>
                </c:pt>
                <c:pt idx="496">
                  <c:v>436000</c:v>
                </c:pt>
                <c:pt idx="497">
                  <c:v>437000</c:v>
                </c:pt>
                <c:pt idx="498">
                  <c:v>438000</c:v>
                </c:pt>
                <c:pt idx="499">
                  <c:v>439000</c:v>
                </c:pt>
                <c:pt idx="500">
                  <c:v>440000</c:v>
                </c:pt>
                <c:pt idx="501">
                  <c:v>441000</c:v>
                </c:pt>
                <c:pt idx="502">
                  <c:v>442000</c:v>
                </c:pt>
                <c:pt idx="503">
                  <c:v>443000</c:v>
                </c:pt>
                <c:pt idx="504">
                  <c:v>444000</c:v>
                </c:pt>
                <c:pt idx="505">
                  <c:v>445000</c:v>
                </c:pt>
                <c:pt idx="506">
                  <c:v>446000</c:v>
                </c:pt>
                <c:pt idx="507">
                  <c:v>447000</c:v>
                </c:pt>
                <c:pt idx="508">
                  <c:v>448000</c:v>
                </c:pt>
                <c:pt idx="509">
                  <c:v>449000</c:v>
                </c:pt>
                <c:pt idx="510">
                  <c:v>450000</c:v>
                </c:pt>
                <c:pt idx="511">
                  <c:v>451000</c:v>
                </c:pt>
                <c:pt idx="512">
                  <c:v>452000</c:v>
                </c:pt>
                <c:pt idx="513">
                  <c:v>453000</c:v>
                </c:pt>
                <c:pt idx="514">
                  <c:v>454000</c:v>
                </c:pt>
                <c:pt idx="515">
                  <c:v>455000</c:v>
                </c:pt>
                <c:pt idx="516">
                  <c:v>456000</c:v>
                </c:pt>
                <c:pt idx="517">
                  <c:v>457000</c:v>
                </c:pt>
                <c:pt idx="518">
                  <c:v>458000</c:v>
                </c:pt>
                <c:pt idx="519">
                  <c:v>459000</c:v>
                </c:pt>
                <c:pt idx="520">
                  <c:v>460000</c:v>
                </c:pt>
                <c:pt idx="521">
                  <c:v>461000</c:v>
                </c:pt>
                <c:pt idx="522">
                  <c:v>462000</c:v>
                </c:pt>
                <c:pt idx="523">
                  <c:v>463000</c:v>
                </c:pt>
                <c:pt idx="524">
                  <c:v>464000</c:v>
                </c:pt>
                <c:pt idx="525">
                  <c:v>465000</c:v>
                </c:pt>
                <c:pt idx="526">
                  <c:v>466000</c:v>
                </c:pt>
                <c:pt idx="527">
                  <c:v>467000</c:v>
                </c:pt>
                <c:pt idx="528">
                  <c:v>468000</c:v>
                </c:pt>
                <c:pt idx="529">
                  <c:v>469000</c:v>
                </c:pt>
                <c:pt idx="530">
                  <c:v>470000</c:v>
                </c:pt>
                <c:pt idx="531">
                  <c:v>471000</c:v>
                </c:pt>
                <c:pt idx="532">
                  <c:v>472000</c:v>
                </c:pt>
                <c:pt idx="533">
                  <c:v>473000</c:v>
                </c:pt>
                <c:pt idx="534">
                  <c:v>474000</c:v>
                </c:pt>
                <c:pt idx="535">
                  <c:v>475000</c:v>
                </c:pt>
                <c:pt idx="536">
                  <c:v>476000</c:v>
                </c:pt>
                <c:pt idx="537">
                  <c:v>477000</c:v>
                </c:pt>
                <c:pt idx="538">
                  <c:v>478000</c:v>
                </c:pt>
                <c:pt idx="539">
                  <c:v>479000</c:v>
                </c:pt>
                <c:pt idx="540">
                  <c:v>480000</c:v>
                </c:pt>
                <c:pt idx="541">
                  <c:v>481000</c:v>
                </c:pt>
                <c:pt idx="542">
                  <c:v>482000</c:v>
                </c:pt>
                <c:pt idx="543">
                  <c:v>483000</c:v>
                </c:pt>
                <c:pt idx="544">
                  <c:v>484000</c:v>
                </c:pt>
                <c:pt idx="545">
                  <c:v>485000</c:v>
                </c:pt>
                <c:pt idx="546">
                  <c:v>486000</c:v>
                </c:pt>
                <c:pt idx="547">
                  <c:v>487000</c:v>
                </c:pt>
                <c:pt idx="548">
                  <c:v>488000</c:v>
                </c:pt>
                <c:pt idx="549">
                  <c:v>489000</c:v>
                </c:pt>
                <c:pt idx="550">
                  <c:v>490000</c:v>
                </c:pt>
                <c:pt idx="551">
                  <c:v>491000</c:v>
                </c:pt>
                <c:pt idx="552">
                  <c:v>492000</c:v>
                </c:pt>
                <c:pt idx="553">
                  <c:v>493000</c:v>
                </c:pt>
                <c:pt idx="554">
                  <c:v>494000</c:v>
                </c:pt>
                <c:pt idx="555">
                  <c:v>495000</c:v>
                </c:pt>
                <c:pt idx="556">
                  <c:v>496000</c:v>
                </c:pt>
                <c:pt idx="557">
                  <c:v>497000</c:v>
                </c:pt>
                <c:pt idx="558">
                  <c:v>498000</c:v>
                </c:pt>
                <c:pt idx="559">
                  <c:v>499000</c:v>
                </c:pt>
                <c:pt idx="560">
                  <c:v>500000</c:v>
                </c:pt>
                <c:pt idx="561">
                  <c:v>501000</c:v>
                </c:pt>
                <c:pt idx="562">
                  <c:v>502000</c:v>
                </c:pt>
                <c:pt idx="563">
                  <c:v>503000</c:v>
                </c:pt>
                <c:pt idx="564">
                  <c:v>504000</c:v>
                </c:pt>
                <c:pt idx="565">
                  <c:v>505000</c:v>
                </c:pt>
                <c:pt idx="566">
                  <c:v>506000</c:v>
                </c:pt>
                <c:pt idx="567">
                  <c:v>507000</c:v>
                </c:pt>
                <c:pt idx="568">
                  <c:v>508000</c:v>
                </c:pt>
                <c:pt idx="569">
                  <c:v>509000</c:v>
                </c:pt>
                <c:pt idx="570">
                  <c:v>510000</c:v>
                </c:pt>
                <c:pt idx="571">
                  <c:v>511000</c:v>
                </c:pt>
                <c:pt idx="572">
                  <c:v>512000</c:v>
                </c:pt>
                <c:pt idx="573">
                  <c:v>513000</c:v>
                </c:pt>
                <c:pt idx="574">
                  <c:v>514000</c:v>
                </c:pt>
                <c:pt idx="575">
                  <c:v>515000</c:v>
                </c:pt>
                <c:pt idx="576">
                  <c:v>516000</c:v>
                </c:pt>
                <c:pt idx="577">
                  <c:v>517000</c:v>
                </c:pt>
                <c:pt idx="578">
                  <c:v>518000</c:v>
                </c:pt>
                <c:pt idx="579">
                  <c:v>519000</c:v>
                </c:pt>
                <c:pt idx="580">
                  <c:v>520000</c:v>
                </c:pt>
                <c:pt idx="581">
                  <c:v>521000</c:v>
                </c:pt>
                <c:pt idx="582">
                  <c:v>522000</c:v>
                </c:pt>
                <c:pt idx="583">
                  <c:v>523000</c:v>
                </c:pt>
                <c:pt idx="584">
                  <c:v>524000</c:v>
                </c:pt>
                <c:pt idx="585">
                  <c:v>525000</c:v>
                </c:pt>
                <c:pt idx="586">
                  <c:v>526000</c:v>
                </c:pt>
                <c:pt idx="587">
                  <c:v>527000</c:v>
                </c:pt>
                <c:pt idx="588">
                  <c:v>528000</c:v>
                </c:pt>
                <c:pt idx="589">
                  <c:v>529000</c:v>
                </c:pt>
                <c:pt idx="590">
                  <c:v>530000</c:v>
                </c:pt>
                <c:pt idx="591">
                  <c:v>531000</c:v>
                </c:pt>
                <c:pt idx="592">
                  <c:v>532000</c:v>
                </c:pt>
                <c:pt idx="593">
                  <c:v>533000</c:v>
                </c:pt>
                <c:pt idx="594">
                  <c:v>534000</c:v>
                </c:pt>
                <c:pt idx="595">
                  <c:v>535000</c:v>
                </c:pt>
                <c:pt idx="596">
                  <c:v>536000</c:v>
                </c:pt>
                <c:pt idx="597">
                  <c:v>537000</c:v>
                </c:pt>
                <c:pt idx="598">
                  <c:v>538000</c:v>
                </c:pt>
                <c:pt idx="599">
                  <c:v>539000</c:v>
                </c:pt>
                <c:pt idx="600">
                  <c:v>540000</c:v>
                </c:pt>
                <c:pt idx="601">
                  <c:v>541000</c:v>
                </c:pt>
                <c:pt idx="602">
                  <c:v>542000</c:v>
                </c:pt>
                <c:pt idx="603">
                  <c:v>543000</c:v>
                </c:pt>
                <c:pt idx="604">
                  <c:v>544000</c:v>
                </c:pt>
                <c:pt idx="605">
                  <c:v>545000</c:v>
                </c:pt>
                <c:pt idx="606">
                  <c:v>546000</c:v>
                </c:pt>
                <c:pt idx="607">
                  <c:v>547000</c:v>
                </c:pt>
                <c:pt idx="608">
                  <c:v>548000</c:v>
                </c:pt>
                <c:pt idx="609">
                  <c:v>549000</c:v>
                </c:pt>
                <c:pt idx="610">
                  <c:v>550000</c:v>
                </c:pt>
                <c:pt idx="611">
                  <c:v>551000</c:v>
                </c:pt>
                <c:pt idx="612">
                  <c:v>552000</c:v>
                </c:pt>
                <c:pt idx="613">
                  <c:v>553000</c:v>
                </c:pt>
                <c:pt idx="614">
                  <c:v>554000</c:v>
                </c:pt>
                <c:pt idx="615">
                  <c:v>555000</c:v>
                </c:pt>
                <c:pt idx="616">
                  <c:v>556000</c:v>
                </c:pt>
                <c:pt idx="617">
                  <c:v>557000</c:v>
                </c:pt>
                <c:pt idx="618">
                  <c:v>558000</c:v>
                </c:pt>
                <c:pt idx="619">
                  <c:v>559000</c:v>
                </c:pt>
                <c:pt idx="620">
                  <c:v>560000</c:v>
                </c:pt>
                <c:pt idx="621">
                  <c:v>561000</c:v>
                </c:pt>
                <c:pt idx="622">
                  <c:v>562000</c:v>
                </c:pt>
                <c:pt idx="623">
                  <c:v>563000</c:v>
                </c:pt>
                <c:pt idx="624">
                  <c:v>564000</c:v>
                </c:pt>
                <c:pt idx="625">
                  <c:v>565000</c:v>
                </c:pt>
                <c:pt idx="626">
                  <c:v>566000</c:v>
                </c:pt>
                <c:pt idx="627">
                  <c:v>567000</c:v>
                </c:pt>
                <c:pt idx="628">
                  <c:v>568000</c:v>
                </c:pt>
                <c:pt idx="629">
                  <c:v>569000</c:v>
                </c:pt>
                <c:pt idx="630">
                  <c:v>570000</c:v>
                </c:pt>
                <c:pt idx="631">
                  <c:v>571000</c:v>
                </c:pt>
                <c:pt idx="632">
                  <c:v>572000</c:v>
                </c:pt>
                <c:pt idx="633">
                  <c:v>573000</c:v>
                </c:pt>
                <c:pt idx="634">
                  <c:v>574000</c:v>
                </c:pt>
                <c:pt idx="635">
                  <c:v>575000</c:v>
                </c:pt>
                <c:pt idx="636">
                  <c:v>576000</c:v>
                </c:pt>
                <c:pt idx="637">
                  <c:v>577000</c:v>
                </c:pt>
                <c:pt idx="638">
                  <c:v>578000</c:v>
                </c:pt>
                <c:pt idx="639">
                  <c:v>579000</c:v>
                </c:pt>
                <c:pt idx="640">
                  <c:v>580000</c:v>
                </c:pt>
                <c:pt idx="641">
                  <c:v>581000</c:v>
                </c:pt>
                <c:pt idx="642">
                  <c:v>582000</c:v>
                </c:pt>
                <c:pt idx="643">
                  <c:v>583000</c:v>
                </c:pt>
                <c:pt idx="644">
                  <c:v>584000</c:v>
                </c:pt>
                <c:pt idx="645">
                  <c:v>585000</c:v>
                </c:pt>
                <c:pt idx="646">
                  <c:v>586000</c:v>
                </c:pt>
                <c:pt idx="647">
                  <c:v>587000</c:v>
                </c:pt>
                <c:pt idx="648">
                  <c:v>588000</c:v>
                </c:pt>
                <c:pt idx="649">
                  <c:v>589000</c:v>
                </c:pt>
                <c:pt idx="650">
                  <c:v>590000</c:v>
                </c:pt>
                <c:pt idx="651">
                  <c:v>591000</c:v>
                </c:pt>
                <c:pt idx="652">
                  <c:v>592000</c:v>
                </c:pt>
                <c:pt idx="653">
                  <c:v>593000</c:v>
                </c:pt>
                <c:pt idx="654">
                  <c:v>594000</c:v>
                </c:pt>
                <c:pt idx="655">
                  <c:v>595000</c:v>
                </c:pt>
                <c:pt idx="656">
                  <c:v>596000</c:v>
                </c:pt>
                <c:pt idx="657">
                  <c:v>597000</c:v>
                </c:pt>
                <c:pt idx="658">
                  <c:v>598000</c:v>
                </c:pt>
                <c:pt idx="659">
                  <c:v>599000</c:v>
                </c:pt>
                <c:pt idx="660">
                  <c:v>600000</c:v>
                </c:pt>
                <c:pt idx="661">
                  <c:v>601000</c:v>
                </c:pt>
                <c:pt idx="662">
                  <c:v>602000</c:v>
                </c:pt>
                <c:pt idx="663">
                  <c:v>603000</c:v>
                </c:pt>
                <c:pt idx="664">
                  <c:v>604000</c:v>
                </c:pt>
                <c:pt idx="665">
                  <c:v>605000</c:v>
                </c:pt>
                <c:pt idx="666">
                  <c:v>606000</c:v>
                </c:pt>
                <c:pt idx="667">
                  <c:v>607000</c:v>
                </c:pt>
                <c:pt idx="668">
                  <c:v>608000</c:v>
                </c:pt>
                <c:pt idx="669">
                  <c:v>609000</c:v>
                </c:pt>
                <c:pt idx="670">
                  <c:v>610000</c:v>
                </c:pt>
                <c:pt idx="671">
                  <c:v>611000</c:v>
                </c:pt>
                <c:pt idx="672">
                  <c:v>612000</c:v>
                </c:pt>
                <c:pt idx="673">
                  <c:v>613000</c:v>
                </c:pt>
                <c:pt idx="674">
                  <c:v>614000</c:v>
                </c:pt>
                <c:pt idx="675">
                  <c:v>615000</c:v>
                </c:pt>
                <c:pt idx="676">
                  <c:v>616000</c:v>
                </c:pt>
                <c:pt idx="677">
                  <c:v>617000</c:v>
                </c:pt>
                <c:pt idx="678">
                  <c:v>618000</c:v>
                </c:pt>
                <c:pt idx="679">
                  <c:v>619000</c:v>
                </c:pt>
                <c:pt idx="680">
                  <c:v>620000</c:v>
                </c:pt>
                <c:pt idx="681">
                  <c:v>621000</c:v>
                </c:pt>
                <c:pt idx="682">
                  <c:v>622000</c:v>
                </c:pt>
                <c:pt idx="683">
                  <c:v>623000</c:v>
                </c:pt>
                <c:pt idx="684">
                  <c:v>624000</c:v>
                </c:pt>
                <c:pt idx="685">
                  <c:v>625000</c:v>
                </c:pt>
                <c:pt idx="686">
                  <c:v>626000</c:v>
                </c:pt>
                <c:pt idx="687">
                  <c:v>627000</c:v>
                </c:pt>
                <c:pt idx="688">
                  <c:v>628000</c:v>
                </c:pt>
                <c:pt idx="689">
                  <c:v>629000</c:v>
                </c:pt>
                <c:pt idx="690">
                  <c:v>630000</c:v>
                </c:pt>
                <c:pt idx="691">
                  <c:v>631000</c:v>
                </c:pt>
                <c:pt idx="692">
                  <c:v>632000</c:v>
                </c:pt>
                <c:pt idx="693">
                  <c:v>633000</c:v>
                </c:pt>
                <c:pt idx="694">
                  <c:v>634000</c:v>
                </c:pt>
                <c:pt idx="695">
                  <c:v>635000</c:v>
                </c:pt>
                <c:pt idx="696">
                  <c:v>636000</c:v>
                </c:pt>
                <c:pt idx="697">
                  <c:v>637000</c:v>
                </c:pt>
                <c:pt idx="698">
                  <c:v>638000</c:v>
                </c:pt>
                <c:pt idx="699">
                  <c:v>639000</c:v>
                </c:pt>
                <c:pt idx="700">
                  <c:v>640000</c:v>
                </c:pt>
                <c:pt idx="701">
                  <c:v>641000</c:v>
                </c:pt>
                <c:pt idx="702">
                  <c:v>642000</c:v>
                </c:pt>
                <c:pt idx="703">
                  <c:v>643000</c:v>
                </c:pt>
                <c:pt idx="704">
                  <c:v>644000</c:v>
                </c:pt>
                <c:pt idx="705">
                  <c:v>645000</c:v>
                </c:pt>
                <c:pt idx="706">
                  <c:v>646000</c:v>
                </c:pt>
                <c:pt idx="707">
                  <c:v>647000</c:v>
                </c:pt>
                <c:pt idx="708">
                  <c:v>648000</c:v>
                </c:pt>
                <c:pt idx="709">
                  <c:v>649000</c:v>
                </c:pt>
                <c:pt idx="710">
                  <c:v>650000</c:v>
                </c:pt>
                <c:pt idx="711">
                  <c:v>651000</c:v>
                </c:pt>
                <c:pt idx="712">
                  <c:v>652000</c:v>
                </c:pt>
                <c:pt idx="713">
                  <c:v>653000</c:v>
                </c:pt>
                <c:pt idx="714">
                  <c:v>654000</c:v>
                </c:pt>
                <c:pt idx="715">
                  <c:v>655000</c:v>
                </c:pt>
                <c:pt idx="716">
                  <c:v>656000</c:v>
                </c:pt>
                <c:pt idx="717">
                  <c:v>657000</c:v>
                </c:pt>
                <c:pt idx="718">
                  <c:v>658000</c:v>
                </c:pt>
                <c:pt idx="719">
                  <c:v>659000</c:v>
                </c:pt>
                <c:pt idx="720">
                  <c:v>660000</c:v>
                </c:pt>
                <c:pt idx="721">
                  <c:v>661000</c:v>
                </c:pt>
                <c:pt idx="722">
                  <c:v>662000</c:v>
                </c:pt>
                <c:pt idx="723">
                  <c:v>663000</c:v>
                </c:pt>
                <c:pt idx="724">
                  <c:v>664000</c:v>
                </c:pt>
                <c:pt idx="725">
                  <c:v>665000</c:v>
                </c:pt>
                <c:pt idx="726">
                  <c:v>666000</c:v>
                </c:pt>
                <c:pt idx="727">
                  <c:v>667000</c:v>
                </c:pt>
                <c:pt idx="728">
                  <c:v>668000</c:v>
                </c:pt>
                <c:pt idx="729">
                  <c:v>669000</c:v>
                </c:pt>
                <c:pt idx="730">
                  <c:v>670000</c:v>
                </c:pt>
                <c:pt idx="731">
                  <c:v>671000</c:v>
                </c:pt>
                <c:pt idx="732">
                  <c:v>672000</c:v>
                </c:pt>
                <c:pt idx="733">
                  <c:v>673000</c:v>
                </c:pt>
                <c:pt idx="734">
                  <c:v>674000</c:v>
                </c:pt>
                <c:pt idx="735">
                  <c:v>675000</c:v>
                </c:pt>
                <c:pt idx="736">
                  <c:v>676000</c:v>
                </c:pt>
                <c:pt idx="737">
                  <c:v>677000</c:v>
                </c:pt>
                <c:pt idx="738">
                  <c:v>678000</c:v>
                </c:pt>
                <c:pt idx="739">
                  <c:v>679000</c:v>
                </c:pt>
                <c:pt idx="740">
                  <c:v>680000</c:v>
                </c:pt>
                <c:pt idx="741">
                  <c:v>681000</c:v>
                </c:pt>
                <c:pt idx="742">
                  <c:v>682000</c:v>
                </c:pt>
                <c:pt idx="743">
                  <c:v>683000</c:v>
                </c:pt>
                <c:pt idx="744">
                  <c:v>684000</c:v>
                </c:pt>
                <c:pt idx="745">
                  <c:v>685000</c:v>
                </c:pt>
                <c:pt idx="746">
                  <c:v>686000</c:v>
                </c:pt>
                <c:pt idx="747">
                  <c:v>687000</c:v>
                </c:pt>
                <c:pt idx="748">
                  <c:v>688000</c:v>
                </c:pt>
                <c:pt idx="749">
                  <c:v>689000</c:v>
                </c:pt>
                <c:pt idx="750">
                  <c:v>690000</c:v>
                </c:pt>
                <c:pt idx="751">
                  <c:v>691000</c:v>
                </c:pt>
                <c:pt idx="752">
                  <c:v>692000</c:v>
                </c:pt>
                <c:pt idx="753">
                  <c:v>693000</c:v>
                </c:pt>
                <c:pt idx="754">
                  <c:v>694000</c:v>
                </c:pt>
                <c:pt idx="755">
                  <c:v>695000</c:v>
                </c:pt>
                <c:pt idx="756">
                  <c:v>696000</c:v>
                </c:pt>
                <c:pt idx="757">
                  <c:v>697000</c:v>
                </c:pt>
                <c:pt idx="758">
                  <c:v>698000</c:v>
                </c:pt>
                <c:pt idx="759">
                  <c:v>699000</c:v>
                </c:pt>
                <c:pt idx="760">
                  <c:v>700000</c:v>
                </c:pt>
                <c:pt idx="761">
                  <c:v>701000</c:v>
                </c:pt>
                <c:pt idx="762">
                  <c:v>702000</c:v>
                </c:pt>
                <c:pt idx="763">
                  <c:v>703000</c:v>
                </c:pt>
                <c:pt idx="764">
                  <c:v>704000</c:v>
                </c:pt>
                <c:pt idx="765">
                  <c:v>705000</c:v>
                </c:pt>
                <c:pt idx="766">
                  <c:v>706000</c:v>
                </c:pt>
                <c:pt idx="767">
                  <c:v>707000</c:v>
                </c:pt>
                <c:pt idx="768">
                  <c:v>708000</c:v>
                </c:pt>
                <c:pt idx="769">
                  <c:v>709000</c:v>
                </c:pt>
                <c:pt idx="770">
                  <c:v>710000</c:v>
                </c:pt>
                <c:pt idx="771">
                  <c:v>711000</c:v>
                </c:pt>
                <c:pt idx="772">
                  <c:v>712000</c:v>
                </c:pt>
                <c:pt idx="773">
                  <c:v>713000</c:v>
                </c:pt>
                <c:pt idx="774">
                  <c:v>714000</c:v>
                </c:pt>
                <c:pt idx="775">
                  <c:v>715000</c:v>
                </c:pt>
                <c:pt idx="776">
                  <c:v>716000</c:v>
                </c:pt>
                <c:pt idx="777">
                  <c:v>717000</c:v>
                </c:pt>
                <c:pt idx="778">
                  <c:v>718000</c:v>
                </c:pt>
                <c:pt idx="779">
                  <c:v>719000</c:v>
                </c:pt>
                <c:pt idx="780">
                  <c:v>720000</c:v>
                </c:pt>
                <c:pt idx="781">
                  <c:v>721000</c:v>
                </c:pt>
                <c:pt idx="782">
                  <c:v>722000</c:v>
                </c:pt>
                <c:pt idx="783">
                  <c:v>723000</c:v>
                </c:pt>
                <c:pt idx="784">
                  <c:v>724000</c:v>
                </c:pt>
                <c:pt idx="785">
                  <c:v>725000</c:v>
                </c:pt>
                <c:pt idx="786">
                  <c:v>726000</c:v>
                </c:pt>
                <c:pt idx="787">
                  <c:v>727000</c:v>
                </c:pt>
                <c:pt idx="788">
                  <c:v>728000</c:v>
                </c:pt>
                <c:pt idx="789">
                  <c:v>729000</c:v>
                </c:pt>
                <c:pt idx="790">
                  <c:v>730000</c:v>
                </c:pt>
                <c:pt idx="791">
                  <c:v>731000</c:v>
                </c:pt>
                <c:pt idx="792">
                  <c:v>732000</c:v>
                </c:pt>
                <c:pt idx="793">
                  <c:v>733000</c:v>
                </c:pt>
                <c:pt idx="794">
                  <c:v>734000</c:v>
                </c:pt>
                <c:pt idx="795">
                  <c:v>735000</c:v>
                </c:pt>
                <c:pt idx="796">
                  <c:v>736000</c:v>
                </c:pt>
                <c:pt idx="797">
                  <c:v>737000</c:v>
                </c:pt>
                <c:pt idx="798">
                  <c:v>738000</c:v>
                </c:pt>
                <c:pt idx="799">
                  <c:v>739000</c:v>
                </c:pt>
                <c:pt idx="800">
                  <c:v>740000</c:v>
                </c:pt>
                <c:pt idx="801">
                  <c:v>741000</c:v>
                </c:pt>
                <c:pt idx="802">
                  <c:v>742000</c:v>
                </c:pt>
                <c:pt idx="803">
                  <c:v>743000</c:v>
                </c:pt>
                <c:pt idx="804">
                  <c:v>744000</c:v>
                </c:pt>
                <c:pt idx="805">
                  <c:v>745000</c:v>
                </c:pt>
                <c:pt idx="806">
                  <c:v>746000</c:v>
                </c:pt>
                <c:pt idx="807">
                  <c:v>747000</c:v>
                </c:pt>
                <c:pt idx="808">
                  <c:v>748000</c:v>
                </c:pt>
                <c:pt idx="809">
                  <c:v>749000</c:v>
                </c:pt>
                <c:pt idx="810">
                  <c:v>750000</c:v>
                </c:pt>
                <c:pt idx="811">
                  <c:v>751000</c:v>
                </c:pt>
                <c:pt idx="812">
                  <c:v>752000</c:v>
                </c:pt>
                <c:pt idx="813">
                  <c:v>753000</c:v>
                </c:pt>
                <c:pt idx="814">
                  <c:v>754000</c:v>
                </c:pt>
                <c:pt idx="815">
                  <c:v>755000</c:v>
                </c:pt>
                <c:pt idx="816">
                  <c:v>756000</c:v>
                </c:pt>
                <c:pt idx="817">
                  <c:v>757000</c:v>
                </c:pt>
                <c:pt idx="818">
                  <c:v>758000</c:v>
                </c:pt>
                <c:pt idx="819">
                  <c:v>759000</c:v>
                </c:pt>
                <c:pt idx="820">
                  <c:v>760000</c:v>
                </c:pt>
                <c:pt idx="821">
                  <c:v>761000</c:v>
                </c:pt>
                <c:pt idx="822">
                  <c:v>762000</c:v>
                </c:pt>
                <c:pt idx="823">
                  <c:v>763000</c:v>
                </c:pt>
                <c:pt idx="824">
                  <c:v>764000</c:v>
                </c:pt>
                <c:pt idx="825">
                  <c:v>765000</c:v>
                </c:pt>
                <c:pt idx="826">
                  <c:v>766000</c:v>
                </c:pt>
                <c:pt idx="827">
                  <c:v>767000</c:v>
                </c:pt>
                <c:pt idx="828">
                  <c:v>768000</c:v>
                </c:pt>
                <c:pt idx="829">
                  <c:v>769000</c:v>
                </c:pt>
                <c:pt idx="830">
                  <c:v>770000</c:v>
                </c:pt>
                <c:pt idx="831">
                  <c:v>771000</c:v>
                </c:pt>
                <c:pt idx="832">
                  <c:v>772000</c:v>
                </c:pt>
                <c:pt idx="833">
                  <c:v>773000</c:v>
                </c:pt>
                <c:pt idx="834">
                  <c:v>774000</c:v>
                </c:pt>
                <c:pt idx="835">
                  <c:v>775000</c:v>
                </c:pt>
                <c:pt idx="836">
                  <c:v>776000</c:v>
                </c:pt>
                <c:pt idx="837">
                  <c:v>777000</c:v>
                </c:pt>
                <c:pt idx="838">
                  <c:v>778000</c:v>
                </c:pt>
                <c:pt idx="839">
                  <c:v>779000</c:v>
                </c:pt>
                <c:pt idx="840">
                  <c:v>780000</c:v>
                </c:pt>
                <c:pt idx="841">
                  <c:v>781000</c:v>
                </c:pt>
                <c:pt idx="842">
                  <c:v>782000</c:v>
                </c:pt>
                <c:pt idx="843">
                  <c:v>783000</c:v>
                </c:pt>
                <c:pt idx="844">
                  <c:v>784000</c:v>
                </c:pt>
                <c:pt idx="845">
                  <c:v>785000</c:v>
                </c:pt>
                <c:pt idx="846">
                  <c:v>786000</c:v>
                </c:pt>
                <c:pt idx="847">
                  <c:v>787000</c:v>
                </c:pt>
                <c:pt idx="848">
                  <c:v>788000</c:v>
                </c:pt>
                <c:pt idx="849">
                  <c:v>789000</c:v>
                </c:pt>
                <c:pt idx="850">
                  <c:v>790000</c:v>
                </c:pt>
                <c:pt idx="851">
                  <c:v>791000</c:v>
                </c:pt>
                <c:pt idx="852">
                  <c:v>792000</c:v>
                </c:pt>
                <c:pt idx="853">
                  <c:v>793000</c:v>
                </c:pt>
                <c:pt idx="854">
                  <c:v>794000</c:v>
                </c:pt>
                <c:pt idx="855">
                  <c:v>795000</c:v>
                </c:pt>
                <c:pt idx="856">
                  <c:v>796000</c:v>
                </c:pt>
                <c:pt idx="857">
                  <c:v>797000</c:v>
                </c:pt>
                <c:pt idx="858">
                  <c:v>798000</c:v>
                </c:pt>
                <c:pt idx="859">
                  <c:v>799000</c:v>
                </c:pt>
                <c:pt idx="860">
                  <c:v>800000</c:v>
                </c:pt>
              </c:numCache>
            </c:numRef>
          </c:xVal>
          <c:yVal>
            <c:numRef>
              <c:f>'Active 20'!$AX$2:$AX$862</c:f>
              <c:numCache>
                <c:formatCode>General</c:formatCode>
                <c:ptCount val="861"/>
                <c:pt idx="0">
                  <c:v>-4.0589017347422068E-2</c:v>
                </c:pt>
                <c:pt idx="1">
                  <c:v>-3.6373220440341039E-2</c:v>
                </c:pt>
                <c:pt idx="2">
                  <c:v>-3.2310183649839952E-2</c:v>
                </c:pt>
                <c:pt idx="3">
                  <c:v>-2.8400796604571205E-2</c:v>
                </c:pt>
                <c:pt idx="4">
                  <c:v>-2.4645971315744433E-2</c:v>
                </c:pt>
                <c:pt idx="5">
                  <c:v>-2.1046641146729925E-2</c:v>
                </c:pt>
                <c:pt idx="6">
                  <c:v>-1.7603760110343189E-2</c:v>
                </c:pt>
                <c:pt idx="7">
                  <c:v>-1.4318302421832255E-2</c:v>
                </c:pt>
                <c:pt idx="8">
                  <c:v>-1.1191262175698796E-2</c:v>
                </c:pt>
                <c:pt idx="9">
                  <c:v>-8.2236529577780909E-3</c:v>
                </c:pt>
                <c:pt idx="10">
                  <c:v>-5.4165071540554499E-3</c:v>
                </c:pt>
                <c:pt idx="11">
                  <c:v>-2.7708746774880028E-3</c:v>
                </c:pt>
                <c:pt idx="12">
                  <c:v>-2.8782080566246149E-4</c:v>
                </c:pt>
                <c:pt idx="13">
                  <c:v>2.0315771938479027E-3</c:v>
                </c:pt>
                <c:pt idx="14">
                  <c:v>4.1862349779849331E-3</c:v>
                </c:pt>
                <c:pt idx="15">
                  <c:v>6.1750679058017385E-3</c:v>
                </c:pt>
                <c:pt idx="16">
                  <c:v>7.9969999941260153E-3</c:v>
                </c:pt>
                <c:pt idx="17">
                  <c:v>9.6509753608113452E-3</c:v>
                </c:pt>
                <c:pt idx="18">
                  <c:v>1.1135972470948406E-2</c:v>
                </c:pt>
                <c:pt idx="19">
                  <c:v>1.2451021528337512E-2</c:v>
                </c:pt>
                <c:pt idx="20">
                  <c:v>1.3595225412896615E-2</c:v>
                </c:pt>
                <c:pt idx="21">
                  <c:v>1.4567784664564848E-2</c:v>
                </c:pt>
                <c:pt idx="22">
                  <c:v>1.5368027164320609E-2</c:v>
                </c:pt>
                <c:pt idx="23">
                  <c:v>1.5995443369267361E-2</c:v>
                </c:pt>
                <c:pt idx="24">
                  <c:v>1.6449728223786892E-2</c:v>
                </c:pt>
                <c:pt idx="25">
                  <c:v>1.6730831190469281E-2</c:v>
                </c:pt>
                <c:pt idx="26">
                  <c:v>1.683901621614586E-2</c:v>
                </c:pt>
                <c:pt idx="27">
                  <c:v>1.6774933858955135E-2</c:v>
                </c:pt>
                <c:pt idx="28">
                  <c:v>1.6539708238625887E-2</c:v>
                </c:pt>
                <c:pt idx="29">
                  <c:v>1.6135041921027712E-2</c:v>
                </c:pt>
                <c:pt idx="30">
                  <c:v>1.5563342300378476E-2</c:v>
                </c:pt>
                <c:pt idx="31">
                  <c:v>1.4827873496191997E-2</c:v>
                </c:pt>
                <c:pt idx="32">
                  <c:v>1.3932938242494563E-2</c:v>
                </c:pt>
                <c:pt idx="33">
                  <c:v>1.2884094721050411E-2</c:v>
                </c:pt>
                <c:pt idx="34">
                  <c:v>1.1688413768664287E-2</c:v>
                </c:pt>
                <c:pt idx="35">
                  <c:v>1.0354782307224983E-2</c:v>
                </c:pt>
                <c:pt idx="36">
                  <c:v>8.8942590212243433E-3</c:v>
                </c:pt>
                <c:pt idx="37">
                  <c:v>7.320487843927366E-3</c:v>
                </c:pt>
                <c:pt idx="38">
                  <c:v>5.6501729793978911E-3</c:v>
                </c:pt>
                <c:pt idx="39">
                  <c:v>3.9036148050760784E-3</c:v>
                </c:pt>
                <c:pt idx="40">
                  <c:v>2.1052974026528476E-3</c:v>
                </c:pt>
                <c:pt idx="41">
                  <c:v>2.8450365166837049E-4</c:v>
                </c:pt>
                <c:pt idx="42">
                  <c:v>-1.5240890358512379E-3</c:v>
                </c:pt>
                <c:pt idx="43">
                  <c:v>-3.2799107704010802E-3</c:v>
                </c:pt>
                <c:pt idx="44">
                  <c:v>-4.9362153969715952E-3</c:v>
                </c:pt>
                <c:pt idx="45">
                  <c:v>-6.4401646249448233E-3</c:v>
                </c:pt>
                <c:pt idx="46">
                  <c:v>-7.7334576396636129E-3</c:v>
                </c:pt>
                <c:pt idx="47">
                  <c:v>-8.7536756157288592E-3</c:v>
                </c:pt>
                <c:pt idx="48">
                  <c:v>-9.4364513886066731E-3</c:v>
                </c:pt>
                <c:pt idx="49">
                  <c:v>-9.7184536257991505E-3</c:v>
                </c:pt>
                <c:pt idx="50">
                  <c:v>-9.5410011023782243E-3</c:v>
                </c:pt>
                <c:pt idx="51">
                  <c:v>-8.8539323131313769E-3</c:v>
                </c:pt>
                <c:pt idx="52">
                  <c:v>-7.6192081077397777E-3</c:v>
                </c:pt>
                <c:pt idx="53">
                  <c:v>-5.813683355601923E-3</c:v>
                </c:pt>
                <c:pt idx="54">
                  <c:v>-3.4305846336368934E-3</c:v>
                </c:pt>
                <c:pt idx="55">
                  <c:v>-4.7946102479812236E-4</c:v>
                </c:pt>
                <c:pt idx="56">
                  <c:v>3.0153310202357259E-3</c:v>
                </c:pt>
                <c:pt idx="57">
                  <c:v>7.0172812421552128E-3</c:v>
                </c:pt>
                <c:pt idx="58">
                  <c:v>1.1481027563793655E-2</c:v>
                </c:pt>
                <c:pt idx="59">
                  <c:v>1.635578978277967E-2</c:v>
                </c:pt>
                <c:pt idx="60">
                  <c:v>2.1588508048205876E-2</c:v>
                </c:pt>
                <c:pt idx="61">
                  <c:v>2.7126413807796151E-2</c:v>
                </c:pt>
                <c:pt idx="62">
                  <c:v>3.2918923486903728E-2</c:v>
                </c:pt>
                <c:pt idx="63">
                  <c:v>3.8918874969655112E-2</c:v>
                </c:pt>
                <c:pt idx="64">
                  <c:v>4.5083206883712909E-2</c:v>
                </c:pt>
                <c:pt idx="65">
                  <c:v>5.1373213264786402E-2</c:v>
                </c:pt>
                <c:pt idx="66">
                  <c:v>5.7754504502147433E-2</c:v>
                </c:pt>
                <c:pt idx="67">
                  <c:v>6.4196784838828375E-2</c:v>
                </c:pt>
                <c:pt idx="68">
                  <c:v>7.0673529536737681E-2</c:v>
                </c:pt>
                <c:pt idx="69">
                  <c:v>7.716161894216067E-2</c:v>
                </c:pt>
                <c:pt idx="70">
                  <c:v>8.3640965772948134E-2</c:v>
                </c:pt>
                <c:pt idx="71">
                  <c:v>9.0094156820296339E-2</c:v>
                </c:pt>
                <c:pt idx="72">
                  <c:v>9.6506120217283817E-2</c:v>
                </c:pt>
                <c:pt idx="73">
                  <c:v>0.10286382322198584</c:v>
                </c:pt>
                <c:pt idx="74">
                  <c:v>0.10915600185332916</c:v>
                </c:pt>
                <c:pt idx="75">
                  <c:v>0.11537292171666207</c:v>
                </c:pt>
                <c:pt idx="76">
                  <c:v>0.12150616828349946</c:v>
                </c:pt>
                <c:pt idx="77">
                  <c:v>0.12754846432844325</c:v>
                </c:pt>
                <c:pt idx="78">
                  <c:v>0.13349351194587136</c:v>
                </c:pt>
                <c:pt idx="79">
                  <c:v>0.13933585645607585</c:v>
                </c:pt>
                <c:pt idx="80">
                  <c:v>0.14507076951409029</c:v>
                </c:pt>
                <c:pt idx="81">
                  <c:v>0.15069414883070098</c:v>
                </c:pt>
                <c:pt idx="82">
                  <c:v>0.15620243208812459</c:v>
                </c:pt>
                <c:pt idx="83">
                  <c:v>0.16159252286573544</c:v>
                </c:pt>
                <c:pt idx="84">
                  <c:v>0.16686172666426019</c:v>
                </c:pt>
                <c:pt idx="85">
                  <c:v>0.1720076954085592</c:v>
                </c:pt>
                <c:pt idx="86">
                  <c:v>0.1770283790985886</c:v>
                </c:pt>
                <c:pt idx="87">
                  <c:v>0.18192198354735928</c:v>
                </c:pt>
                <c:pt idx="88">
                  <c:v>0.18668693338002113</c:v>
                </c:pt>
                <c:pt idx="89">
                  <c:v>0.19132183966107541</c:v>
                </c:pt>
                <c:pt idx="90">
                  <c:v>0.19582547166371136</c:v>
                </c:pt>
                <c:pt idx="91">
                  <c:v>0.20019673239743022</c:v>
                </c:pt>
                <c:pt idx="92">
                  <c:v>0.20443463757212069</c:v>
                </c:pt>
                <c:pt idx="93">
                  <c:v>0.20853829770568294</c:v>
                </c:pt>
                <c:pt idx="94">
                  <c:v>0.21250690308670955</c:v>
                </c:pt>
                <c:pt idx="95">
                  <c:v>0.21633971129250129</c:v>
                </c:pt>
                <c:pt idx="96">
                  <c:v>0.22003603694433482</c:v>
                </c:pt>
                <c:pt idx="97">
                  <c:v>0.22359524336379283</c:v>
                </c:pt>
                <c:pt idx="98">
                  <c:v>0.22701673578207854</c:v>
                </c:pt>
                <c:pt idx="99">
                  <c:v>0.23029995575275161</c:v>
                </c:pt>
                <c:pt idx="100">
                  <c:v>0.23344437642970711</c:v>
                </c:pt>
                <c:pt idx="101">
                  <c:v>0.23644949839719789</c:v>
                </c:pt>
                <c:pt idx="102">
                  <c:v>0.23931484577651951</c:v>
                </c:pt>
                <c:pt idx="103">
                  <c:v>0.24203996238263545</c:v>
                </c:pt>
                <c:pt idx="104">
                  <c:v>0.24462440776058428</c:v>
                </c:pt>
                <c:pt idx="105">
                  <c:v>0.24706775299247394</c:v>
                </c:pt>
                <c:pt idx="106">
                  <c:v>0.24936957622743419</c:v>
                </c:pt>
                <c:pt idx="107">
                  <c:v>0.25152945794535153</c:v>
                </c:pt>
                <c:pt idx="108">
                  <c:v>0.2535469760171104</c:v>
                </c:pt>
                <c:pt idx="109">
                  <c:v>0.25542170066653996</c:v>
                </c:pt>
                <c:pt idx="110">
                  <c:v>0.25715318947012544</c:v>
                </c:pt>
                <c:pt idx="111">
                  <c:v>0.25874098254841216</c:v>
                </c:pt>
                <c:pt idx="112">
                  <c:v>0.26018459810740358</c:v>
                </c:pt>
                <c:pt idx="113">
                  <c:v>0.26148352847948508</c:v>
                </c:pt>
                <c:pt idx="114">
                  <c:v>0.26263723679265349</c:v>
                </c:pt>
                <c:pt idx="115">
                  <c:v>0.26364515436600799</c:v>
                </c:pt>
                <c:pt idx="116">
                  <c:v>0.2645066788910323</c:v>
                </c:pt>
                <c:pt idx="117">
                  <c:v>0.26522117341512974</c:v>
                </c:pt>
                <c:pt idx="118">
                  <c:v>0.26578796609936084</c:v>
                </c:pt>
                <c:pt idx="119">
                  <c:v>0.26620635067968063</c:v>
                </c:pt>
                <c:pt idx="120">
                  <c:v>0.26647558752337275</c:v>
                </c:pt>
                <c:pt idx="121">
                  <c:v>0.2665949051427372</c:v>
                </c:pt>
                <c:pt idx="122">
                  <c:v>0.26656350200883222</c:v>
                </c:pt>
                <c:pt idx="123">
                  <c:v>0.26638054850100601</c:v>
                </c:pt>
                <c:pt idx="124">
                  <c:v>0.26604518883413264</c:v>
                </c:pt>
                <c:pt idx="125">
                  <c:v>0.26555654282507818</c:v>
                </c:pt>
                <c:pt idx="126">
                  <c:v>0.26491370739227699</c:v>
                </c:pt>
                <c:pt idx="127">
                  <c:v>0.26411575772581736</c:v>
                </c:pt>
                <c:pt idx="128">
                  <c:v>0.26316174811771903</c:v>
                </c:pt>
                <c:pt idx="129">
                  <c:v>0.26205071250005846</c:v>
                </c:pt>
                <c:pt idx="130">
                  <c:v>0.26078166479870674</c:v>
                </c:pt>
                <c:pt idx="131">
                  <c:v>0.25935359926888607</c:v>
                </c:pt>
                <c:pt idx="132">
                  <c:v>0.25776549103184609</c:v>
                </c:pt>
                <c:pt idx="133">
                  <c:v>0.25601629707641893</c:v>
                </c:pt>
                <c:pt idx="134">
                  <c:v>0.25410495802259142</c:v>
                </c:pt>
                <c:pt idx="135">
                  <c:v>0.25203040096524432</c:v>
                </c:pt>
                <c:pt idx="136">
                  <c:v>0.24979154372507784</c:v>
                </c:pt>
                <c:pt idx="137">
                  <c:v>0.24738730083250454</c:v>
                </c:pt>
                <c:pt idx="138">
                  <c:v>0.24481659156291566</c:v>
                </c:pt>
                <c:pt idx="139">
                  <c:v>0.24207835033420527</c:v>
                </c:pt>
                <c:pt idx="140">
                  <c:v>0.23917153977758404</c:v>
                </c:pt>
                <c:pt idx="141">
                  <c:v>0.23609516680986714</c:v>
                </c:pt>
                <c:pt idx="142">
                  <c:v>0.23284830207979706</c:v>
                </c:pt>
                <c:pt idx="143">
                  <c:v>0.22943010324285881</c:v>
                </c:pt>
                <c:pt idx="144">
                  <c:v>0.22583984264787721</c:v>
                </c:pt>
                <c:pt idx="145">
                  <c:v>0.22207694020166432</c:v>
                </c:pt>
                <c:pt idx="146">
                  <c:v>0.21814100241922638</c:v>
                </c:pt>
                <c:pt idx="147">
                  <c:v>0.21403186896632428</c:v>
                </c:pt>
                <c:pt idx="148">
                  <c:v>0.20974966835367093</c:v>
                </c:pt>
                <c:pt idx="149">
                  <c:v>0.20529488483838076</c:v>
                </c:pt>
                <c:pt idx="150">
                  <c:v>0.20066843901579093</c:v>
                </c:pt>
                <c:pt idx="151">
                  <c:v>0.19587178502994604</c:v>
                </c:pt>
                <c:pt idx="152">
                  <c:v>0.19090702778266472</c:v>
                </c:pt>
                <c:pt idx="153">
                  <c:v>0.18577706397398858</c:v>
                </c:pt>
                <c:pt idx="154">
                  <c:v>0.18048575126352318</c:v>
                </c:pt>
                <c:pt idx="155">
                  <c:v>0.17503811031042629</c:v>
                </c:pt>
                <c:pt idx="156">
                  <c:v>0.16944056492997792</c:v>
                </c:pt>
                <c:pt idx="157">
                  <c:v>0.16370122606095741</c:v>
                </c:pt>
                <c:pt idx="158">
                  <c:v>0.15783022554572088</c:v>
                </c:pt>
                <c:pt idx="159">
                  <c:v>0.15184010558698863</c:v>
                </c:pt>
                <c:pt idx="160">
                  <c:v>0.14574626858153308</c:v>
                </c:pt>
                <c:pt idx="161">
                  <c:v>0.13956748885544115</c:v>
                </c:pt>
                <c:pt idx="162">
                  <c:v>0.13332648116617205</c:v>
                </c:pt>
                <c:pt idx="163">
                  <c:v>0.12705050879034957</c:v>
                </c:pt>
                <c:pt idx="164">
                  <c:v>0.12077199459316851</c:v>
                </c:pt>
                <c:pt idx="165">
                  <c:v>0.11452907040824412</c:v>
                </c:pt>
                <c:pt idx="166">
                  <c:v>0.10836596419549699</c:v>
                </c:pt>
                <c:pt idx="167">
                  <c:v>0.1023330856153631</c:v>
                </c:pt>
                <c:pt idx="168">
                  <c:v>9.6486639378080663E-2</c:v>
                </c:pt>
                <c:pt idx="169">
                  <c:v>9.0887588504334857E-2</c:v>
                </c:pt>
                <c:pt idx="170">
                  <c:v>8.5599826100495852E-2</c:v>
                </c:pt>
                <c:pt idx="171">
                  <c:v>8.0687509852583508E-2</c:v>
                </c:pt>
                <c:pt idx="172">
                  <c:v>7.621166851861913E-2</c:v>
                </c:pt>
                <c:pt idx="173">
                  <c:v>7.2226379452410866E-2</c:v>
                </c:pt>
                <c:pt idx="174">
                  <c:v>6.8774989111203624E-2</c:v>
                </c:pt>
                <c:pt idx="175">
                  <c:v>6.5886939707309355E-2</c:v>
                </c:pt>
                <c:pt idx="176">
                  <c:v>6.3575723560831132E-2</c:v>
                </c:pt>
                <c:pt idx="177">
                  <c:v>6.1838303690589957E-2</c:v>
                </c:pt>
                <c:pt idx="178">
                  <c:v>6.0656060791416069E-2</c:v>
                </c:pt>
                <c:pt idx="179">
                  <c:v>5.9997038151744772E-2</c:v>
                </c:pt>
                <c:pt idx="180">
                  <c:v>5.9819044596698762E-2</c:v>
                </c:pt>
                <c:pt idx="181">
                  <c:v>6.0073093421347673E-2</c:v>
                </c:pt>
                <c:pt idx="182">
                  <c:v>6.0706702845157723E-2</c:v>
                </c:pt>
                <c:pt idx="183">
                  <c:v>6.1666719023552391E-2</c:v>
                </c:pt>
                <c:pt idx="184">
                  <c:v>6.2901488139227107E-2</c:v>
                </c:pt>
                <c:pt idx="185">
                  <c:v>6.4362350592017295E-2</c:v>
                </c:pt>
                <c:pt idx="186">
                  <c:v>6.6004531079841958E-2</c:v>
                </c:pt>
                <c:pt idx="187">
                  <c:v>6.7787548937100095E-2</c:v>
                </c:pt>
                <c:pt idx="188">
                  <c:v>6.9675283431053003E-2</c:v>
                </c:pt>
                <c:pt idx="189">
                  <c:v>7.163581404244207E-2</c:v>
                </c:pt>
                <c:pt idx="190">
                  <c:v>7.3641130033612667E-2</c:v>
                </c:pt>
                <c:pt idx="191">
                  <c:v>7.5666776558417137E-2</c:v>
                </c:pt>
                <c:pt idx="192">
                  <c:v>7.7691481415219463E-2</c:v>
                </c:pt>
                <c:pt idx="193">
                  <c:v>7.9696789095077727E-2</c:v>
                </c:pt>
                <c:pt idx="194">
                  <c:v>8.1666716810414569E-2</c:v>
                </c:pt>
                <c:pt idx="195">
                  <c:v>8.3587439588551998E-2</c:v>
                </c:pt>
                <c:pt idx="196">
                  <c:v>8.5447006988980265E-2</c:v>
                </c:pt>
                <c:pt idx="197">
                  <c:v>8.7235091448907412E-2</c:v>
                </c:pt>
                <c:pt idx="198">
                  <c:v>8.8942766876205392E-2</c:v>
                </c:pt>
                <c:pt idx="199">
                  <c:v>9.0562315376833957E-2</c:v>
                </c:pt>
                <c:pt idx="200">
                  <c:v>9.2087059628297399E-2</c:v>
                </c:pt>
                <c:pt idx="201">
                  <c:v>9.3511218238585311E-2</c:v>
                </c:pt>
                <c:pt idx="202">
                  <c:v>9.4829781390206716E-2</c:v>
                </c:pt>
                <c:pt idx="203">
                  <c:v>9.6038404129670532E-2</c:v>
                </c:pt>
                <c:pt idx="204">
                  <c:v>9.7133314806544344E-2</c:v>
                </c:pt>
                <c:pt idx="205">
                  <c:v>9.8111236377036393E-2</c:v>
                </c:pt>
                <c:pt idx="206">
                  <c:v>9.896931854636809E-2</c:v>
                </c:pt>
                <c:pt idx="207">
                  <c:v>9.970507901093946E-2</c:v>
                </c:pt>
                <c:pt idx="208">
                  <c:v>0.10031635235403513</c:v>
                </c:pt>
                <c:pt idx="209">
                  <c:v>0.10080124542818994</c:v>
                </c:pt>
                <c:pt idx="210">
                  <c:v>0.10115809830769011</c:v>
                </c:pt>
                <c:pt idx="211">
                  <c:v>0.10138545010548407</c:v>
                </c:pt>
                <c:pt idx="212">
                  <c:v>0.10148200911445303</c:v>
                </c:pt>
                <c:pt idx="213">
                  <c:v>0.10144662685297048</c:v>
                </c:pt>
                <c:pt idx="214">
                  <c:v>0.10127827567220421</c:v>
                </c:pt>
                <c:pt idx="215">
                  <c:v>0.10097602962398639</c:v>
                </c:pt>
                <c:pt idx="216">
                  <c:v>0.10053904830136062</c:v>
                </c:pt>
                <c:pt idx="217">
                  <c:v>9.9966563357952037E-2</c:v>
                </c:pt>
                <c:pt idx="218">
                  <c:v>9.9257867395884436E-2</c:v>
                </c:pt>
                <c:pt idx="219">
                  <c:v>9.8412304892938895E-2</c:v>
                </c:pt>
                <c:pt idx="220">
                  <c:v>9.7429264824641565E-2</c:v>
                </c:pt>
                <c:pt idx="221">
                  <c:v>9.6308174630866258E-2</c:v>
                </c:pt>
                <c:pt idx="222">
                  <c:v>9.5048495182525242E-2</c:v>
                </c:pt>
                <c:pt idx="223">
                  <c:v>9.3649716423401252E-2</c:v>
                </c:pt>
                <c:pt idx="224">
                  <c:v>9.2111353394965276E-2</c:v>
                </c:pt>
                <c:pt idx="225">
                  <c:v>9.0432942396598617E-2</c:v>
                </c:pt>
                <c:pt idx="226">
                  <c:v>8.8614037087390074E-2</c:v>
                </c:pt>
                <c:pt idx="227">
                  <c:v>8.6654204395315501E-2</c:v>
                </c:pt>
                <c:pt idx="228">
                  <c:v>8.4553020161380624E-2</c:v>
                </c:pt>
                <c:pt idx="229">
                  <c:v>8.2310064506460043E-2</c:v>
                </c:pt>
                <c:pt idx="230">
                  <c:v>7.9924916963509104E-2</c:v>
                </c:pt>
                <c:pt idx="231">
                  <c:v>7.7397151464418945E-2</c:v>
                </c:pt>
                <c:pt idx="232">
                  <c:v>7.4726331306574176E-2</c:v>
                </c:pt>
                <c:pt idx="233">
                  <c:v>7.1912004247412384E-2</c:v>
                </c:pt>
                <c:pt idx="234">
                  <c:v>6.895369788514015E-2</c:v>
                </c:pt>
                <c:pt idx="235">
                  <c:v>6.585091548021671E-2</c:v>
                </c:pt>
                <c:pt idx="236">
                  <c:v>6.2603132356136293E-2</c:v>
                </c:pt>
                <c:pt idx="237">
                  <c:v>5.9209792991026092E-2</c:v>
                </c:pt>
                <c:pt idx="238">
                  <c:v>5.5670308875902838E-2</c:v>
                </c:pt>
                <c:pt idx="239">
                  <c:v>5.1984057173865644E-2</c:v>
                </c:pt>
                <c:pt idx="240">
                  <c:v>4.8150380170184137E-2</c:v>
                </c:pt>
                <c:pt idx="241">
                  <c:v>4.4168585459430268E-2</c:v>
                </c:pt>
                <c:pt idx="242">
                  <c:v>4.0037946775796682E-2</c:v>
                </c:pt>
                <c:pt idx="243">
                  <c:v>3.575770533954066E-2</c:v>
                </c:pt>
                <c:pt idx="244">
                  <c:v>3.1327071568779424E-2</c:v>
                </c:pt>
                <c:pt idx="245">
                  <c:v>2.6745226993682633E-2</c:v>
                </c:pt>
                <c:pt idx="246">
                  <c:v>2.201132621084205E-2</c:v>
                </c:pt>
                <c:pt idx="247">
                  <c:v>1.7124498729798127E-2</c:v>
                </c:pt>
                <c:pt idx="248">
                  <c:v>1.2083850591037282E-2</c:v>
                </c:pt>
                <c:pt idx="249">
                  <c:v>6.8884656740043904E-3</c:v>
                </c:pt>
                <c:pt idx="250">
                  <c:v>1.5374066627493743E-3</c:v>
                </c:pt>
                <c:pt idx="251">
                  <c:v>-3.9702843071066918E-3</c:v>
                </c:pt>
                <c:pt idx="252">
                  <c:v>-9.6355852367004113E-3</c:v>
                </c:pt>
                <c:pt idx="253">
                  <c:v>-1.5459493944593936E-2</c:v>
                </c:pt>
                <c:pt idx="254">
                  <c:v>-2.1443027641135329E-2</c:v>
                </c:pt>
                <c:pt idx="255">
                  <c:v>-2.7587222149552615E-2</c:v>
                </c:pt>
                <c:pt idx="256">
                  <c:v>-3.389313048872894E-2</c:v>
                </c:pt>
                <c:pt idx="257">
                  <c:v>-4.0361820506507967E-2</c:v>
                </c:pt>
                <c:pt idx="258">
                  <c:v>-4.6994371238737301E-2</c:v>
                </c:pt>
                <c:pt idx="259">
                  <c:v>-5.3791867666748414E-2</c:v>
                </c:pt>
                <c:pt idx="260">
                  <c:v>-6.0755393551485688E-2</c:v>
                </c:pt>
                <c:pt idx="261">
                  <c:v>-6.7886022030791915E-2</c:v>
                </c:pt>
                <c:pt idx="262">
                  <c:v>-7.5184803670370531E-2</c:v>
                </c:pt>
                <c:pt idx="263">
                  <c:v>-8.2652751649889056E-2</c:v>
                </c:pt>
                <c:pt idx="264">
                  <c:v>-9.0290823733604211E-2</c:v>
                </c:pt>
                <c:pt idx="265">
                  <c:v>-9.8099900609401727E-2</c:v>
                </c:pt>
                <c:pt idx="266">
                  <c:v>-0.1060807600713759</c:v>
                </c:pt>
                <c:pt idx="267">
                  <c:v>-0.11423404636072346</c:v>
                </c:pt>
                <c:pt idx="268">
                  <c:v>-0.12256023376235427</c:v>
                </c:pt>
                <c:pt idx="269">
                  <c:v>-0.13105958327853356</c:v>
                </c:pt>
                <c:pt idx="270">
                  <c:v>-0.13973209086907917</c:v>
                </c:pt>
                <c:pt idx="271">
                  <c:v>-0.14857742536767171</c:v>
                </c:pt>
                <c:pt idx="272">
                  <c:v>-0.1575948537673538</c:v>
                </c:pt>
                <c:pt idx="273">
                  <c:v>-0.16678315112868547</c:v>
                </c:pt>
                <c:pt idx="274">
                  <c:v>-0.17614049191400516</c:v>
                </c:pt>
                <c:pt idx="275">
                  <c:v>-0.18566431909872042</c:v>
                </c:pt>
                <c:pt idx="276">
                  <c:v>-0.1953511869561799</c:v>
                </c:pt>
                <c:pt idx="277">
                  <c:v>-0.20519657295001553</c:v>
                </c:pt>
                <c:pt idx="278">
                  <c:v>-0.21519465369111246</c:v>
                </c:pt>
                <c:pt idx="279">
                  <c:v>-0.22533803944191411</c:v>
                </c:pt>
                <c:pt idx="280">
                  <c:v>-0.23561746125900754</c:v>
                </c:pt>
                <c:pt idx="281">
                  <c:v>-0.24602140477104983</c:v>
                </c:pt>
                <c:pt idx="282">
                  <c:v>-0.25653568524369541</c:v>
                </c:pt>
                <c:pt idx="283">
                  <c:v>-0.26714296079403943</c:v>
                </c:pt>
                <c:pt idx="284">
                  <c:v>-0.27782218565542571</c:v>
                </c:pt>
                <c:pt idx="285">
                  <c:v>-0.28854801500876026</c:v>
                </c:pt>
                <c:pt idx="286">
                  <c:v>-0.2992901891107933</c:v>
                </c:pt>
                <c:pt idx="287">
                  <c:v>-0.31001294895740378</c:v>
                </c:pt>
                <c:pt idx="288">
                  <c:v>-0.3206745687341927</c:v>
                </c:pt>
                <c:pt idx="289">
                  <c:v>-0.3312271288494274</c:v>
                </c:pt>
                <c:pt idx="290">
                  <c:v>-0.34161668935752054</c:v>
                </c:pt>
                <c:pt idx="291">
                  <c:v>-0.35178404285917714</c:v>
                </c:pt>
                <c:pt idx="292">
                  <c:v>-0.36166620952435774</c:v>
                </c:pt>
                <c:pt idx="293">
                  <c:v>-0.37119876641486199</c:v>
                </c:pt>
                <c:pt idx="294">
                  <c:v>-0.38031897091432754</c:v>
                </c:pt>
                <c:pt idx="295">
                  <c:v>-0.38896945755753726</c:v>
                </c:pt>
                <c:pt idx="296">
                  <c:v>-0.39710210024914183</c:v>
                </c:pt>
                <c:pt idx="297">
                  <c:v>-0.40468149988204372</c:v>
                </c:pt>
                <c:pt idx="298">
                  <c:v>-0.4116875411577357</c:v>
                </c:pt>
                <c:pt idx="299">
                  <c:v>-0.41811659060171036</c:v>
                </c:pt>
                <c:pt idx="300">
                  <c:v>-0.42398115622738175</c:v>
                </c:pt>
                <c:pt idx="301">
                  <c:v>-0.42930812511468969</c:v>
                </c:pt>
                <c:pt idx="302">
                  <c:v>-0.43413594685094131</c:v>
                </c:pt>
                <c:pt idx="303">
                  <c:v>-0.43851126835650567</c:v>
                </c:pt>
                <c:pt idx="304">
                  <c:v>-0.44248552748160924</c:v>
                </c:pt>
                <c:pt idx="305">
                  <c:v>-0.44611190618487129</c:v>
                </c:pt>
                <c:pt idx="306">
                  <c:v>-0.44944288390588472</c:v>
                </c:pt>
                <c:pt idx="307">
                  <c:v>-0.45252847294444482</c:v>
                </c:pt>
                <c:pt idx="308">
                  <c:v>-0.45541509667870594</c:v>
                </c:pt>
                <c:pt idx="309">
                  <c:v>-0.45814500113400086</c:v>
                </c:pt>
                <c:pt idx="310">
                  <c:v>-0.46075606549196108</c:v>
                </c:pt>
                <c:pt idx="311">
                  <c:v>-0.46328188352423655</c:v>
                </c:pt>
                <c:pt idx="312">
                  <c:v>-0.46575201061903232</c:v>
                </c:pt>
                <c:pt idx="313">
                  <c:v>-0.46819229844775878</c:v>
                </c:pt>
                <c:pt idx="314">
                  <c:v>-0.47062526443039426</c:v>
                </c:pt>
                <c:pt idx="315">
                  <c:v>-0.47307046297778366</c:v>
                </c:pt>
                <c:pt idx="316">
                  <c:v>-0.47554483957351446</c:v>
                </c:pt>
                <c:pt idx="317">
                  <c:v>-0.47806305797155146</c:v>
                </c:pt>
                <c:pt idx="318">
                  <c:v>-0.48063779640974974</c:v>
                </c:pt>
                <c:pt idx="319">
                  <c:v>-0.48328001197840592</c:v>
                </c:pt>
                <c:pt idx="320">
                  <c:v>-0.48599917406520116</c:v>
                </c:pt>
                <c:pt idx="321">
                  <c:v>-0.48880346874841712</c:v>
                </c:pt>
                <c:pt idx="322">
                  <c:v>-0.49169997650537883</c:v>
                </c:pt>
                <c:pt idx="323">
                  <c:v>-0.49469482584560592</c:v>
                </c:pt>
                <c:pt idx="324">
                  <c:v>-0.49779332556629441</c:v>
                </c:pt>
                <c:pt idx="325">
                  <c:v>-0.50100007830528859</c:v>
                </c:pt>
                <c:pt idx="326">
                  <c:v>-0.50431907795470476</c:v>
                </c:pt>
                <c:pt idx="327">
                  <c:v>-0.50775379331270176</c:v>
                </c:pt>
                <c:pt idx="328">
                  <c:v>-0.51130724010876349</c:v>
                </c:pt>
                <c:pt idx="329">
                  <c:v>-0.51498204325965846</c:v>
                </c:pt>
                <c:pt idx="330">
                  <c:v>-0.51878049092040213</c:v>
                </c:pt>
                <c:pt idx="331">
                  <c:v>-0.52270458160763988</c:v>
                </c:pt>
                <c:pt idx="332">
                  <c:v>-0.52675606540917674</c:v>
                </c:pt>
                <c:pt idx="333">
                  <c:v>-0.53093648006558614</c:v>
                </c:pt>
                <c:pt idx="334">
                  <c:v>-0.53524718252554648</c:v>
                </c:pt>
                <c:pt idx="335">
                  <c:v>-0.53968937643821957</c:v>
                </c:pt>
                <c:pt idx="336">
                  <c:v>-0.5442641359518936</c:v>
                </c:pt>
                <c:pt idx="337">
                  <c:v>-0.54897242613295538</c:v>
                </c:pt>
                <c:pt idx="338">
                  <c:v>-0.55381512029564717</c:v>
                </c:pt>
                <c:pt idx="339">
                  <c:v>-0.55879301453230501</c:v>
                </c:pt>
                <c:pt idx="340">
                  <c:v>-0.56390683974695222</c:v>
                </c:pt>
                <c:pt idx="341">
                  <c:v>-0.56915727151400086</c:v>
                </c:pt>
                <c:pt idx="342">
                  <c:v>-0.57454493810111362</c:v>
                </c:pt>
                <c:pt idx="343">
                  <c:v>-0.58007042700549305</c:v>
                </c:pt>
                <c:pt idx="344">
                  <c:v>-0.58573429035203073</c:v>
                </c:pt>
                <c:pt idx="345">
                  <c:v>-0.59153704948781249</c:v>
                </c:pt>
                <c:pt idx="346">
                  <c:v>-0.59747919907995961</c:v>
                </c:pt>
                <c:pt idx="347">
                  <c:v>-0.6035612109837295</c:v>
                </c:pt>
                <c:pt idx="348">
                  <c:v>-0.60978353809740538</c:v>
                </c:pt>
                <c:pt idx="349">
                  <c:v>-0.61614661836281259</c:v>
                </c:pt>
                <c:pt idx="350">
                  <c:v>-0.62265087900894234</c:v>
                </c:pt>
                <c:pt idx="351">
                  <c:v>-0.62929674107489775</c:v>
                </c:pt>
                <c:pt idx="352">
                  <c:v>-0.63608462419091694</c:v>
                </c:pt>
                <c:pt idx="353">
                  <c:v>-0.6430149515459147</c:v>
                </c:pt>
                <c:pt idx="354">
                  <c:v>-0.65008815492955208</c:v>
                </c:pt>
                <c:pt idx="355">
                  <c:v>-0.65730467970837858</c:v>
                </c:pt>
                <c:pt idx="356">
                  <c:v>-0.66466498958024534</c:v>
                </c:pt>
                <c:pt idx="357">
                  <c:v>-0.6721695709493708</c:v>
                </c:pt>
                <c:pt idx="358">
                  <c:v>-0.67981893677558136</c:v>
                </c:pt>
                <c:pt idx="359">
                  <c:v>-0.68761362977407248</c:v>
                </c:pt>
                <c:pt idx="360">
                  <c:v>-0.69555422487451513</c:v>
                </c:pt>
                <c:pt idx="361">
                  <c:v>-0.70364133088785952</c:v>
                </c:pt>
                <c:pt idx="362">
                  <c:v>-0.71187559137279166</c:v>
                </c:pt>
                <c:pt idx="363">
                  <c:v>-0.72025768473820717</c:v>
                </c:pt>
                <c:pt idx="364">
                  <c:v>-0.72878832365999979</c:v>
                </c:pt>
                <c:pt idx="365">
                  <c:v>-0.73746825392677051</c:v>
                </c:pt>
                <c:pt idx="366">
                  <c:v>-0.7462982528569051</c:v>
                </c:pt>
                <c:pt idx="367">
                  <c:v>-0.75527912744653569</c:v>
                </c:pt>
                <c:pt idx="368">
                  <c:v>-0.76441171241251271</c:v>
                </c:pt>
                <c:pt idx="369">
                  <c:v>-0.77369686828578754</c:v>
                </c:pt>
                <c:pt idx="370">
                  <c:v>-0.78313547968849406</c:v>
                </c:pt>
                <c:pt idx="371">
                  <c:v>-0.79272845389341051</c:v>
                </c:pt>
                <c:pt idx="372">
                  <c:v>-0.80247671971909529</c:v>
                </c:pt>
                <c:pt idx="373">
                  <c:v>-0.81238122676037328</c:v>
                </c:pt>
                <c:pt idx="374">
                  <c:v>-0.82244294489519676</c:v>
                </c:pt>
                <c:pt idx="375">
                  <c:v>-0.83266286394880851</c:v>
                </c:pt>
                <c:pt idx="376">
                  <c:v>-0.84304199333843566</c:v>
                </c:pt>
                <c:pt idx="377">
                  <c:v>-0.85358136147005215</c:v>
                </c:pt>
                <c:pt idx="378">
                  <c:v>-0.86428201461622267</c:v>
                </c:pt>
                <c:pt idx="379">
                  <c:v>-0.87514501497295183</c:v>
                </c:pt>
                <c:pt idx="380">
                  <c:v>-0.88617143757481354</c:v>
                </c:pt>
                <c:pt idx="381">
                  <c:v>-0.8973623657408909</c:v>
                </c:pt>
                <c:pt idx="382">
                  <c:v>-0.90871888472683005</c:v>
                </c:pt>
                <c:pt idx="383">
                  <c:v>-0.92024207326622443</c:v>
                </c:pt>
                <c:pt idx="384">
                  <c:v>-0.93193299269127261</c:v>
                </c:pt>
                <c:pt idx="385">
                  <c:v>-0.94379267332004046</c:v>
                </c:pt>
                <c:pt idx="386">
                  <c:v>-0.95582209777614624</c:v>
                </c:pt>
                <c:pt idx="387">
                  <c:v>-0.96802218085600455</c:v>
                </c:pt>
                <c:pt idx="388">
                  <c:v>-0.9803937454686279</c:v>
                </c:pt>
                <c:pt idx="389">
                  <c:v>-0.9929374940344261</c:v>
                </c:pt>
                <c:pt idx="390">
                  <c:v>-1.0056539745355764</c:v>
                </c:pt>
                <c:pt idx="391">
                  <c:v>-1.0185435401582126</c:v>
                </c:pt>
                <c:pt idx="392">
                  <c:v>-1.0316063011567775</c:v>
                </c:pt>
                <c:pt idx="393">
                  <c:v>-1.0448420672092584</c:v>
                </c:pt>
                <c:pt idx="394">
                  <c:v>-1.0582502781287764</c:v>
                </c:pt>
                <c:pt idx="395">
                  <c:v>-1.0718299203651098</c:v>
                </c:pt>
                <c:pt idx="396">
                  <c:v>-1.0855794262826364</c:v>
                </c:pt>
                <c:pt idx="397">
                  <c:v>-1.0994965527491276</c:v>
                </c:pt>
                <c:pt idx="398">
                  <c:v>-1.1135782351166741</c:v>
                </c:pt>
                <c:pt idx="399">
                  <c:v>-1.1278204122177227</c:v>
                </c:pt>
                <c:pt idx="400">
                  <c:v>-1.1422178175281654</c:v>
                </c:pt>
                <c:pt idx="401">
                  <c:v>-1.1567637311692194</c:v>
                </c:pt>
                <c:pt idx="402">
                  <c:v>-1.1714496869781625</c:v>
                </c:pt>
                <c:pt idx="403">
                  <c:v>-1.1862651286249655</c:v>
                </c:pt>
                <c:pt idx="404">
                  <c:v>-1.2011970090286359</c:v>
                </c:pt>
                <c:pt idx="405">
                  <c:v>-1.216229328781852</c:v>
                </c:pt>
                <c:pt idx="406">
                  <c:v>-1.2313426129992271</c:v>
                </c:pt>
                <c:pt idx="407">
                  <c:v>-1.2465133335277732</c:v>
                </c:pt>
                <c:pt idx="408">
                  <c:v>-1.2617132967552471</c:v>
                </c:pt>
                <c:pt idx="409">
                  <c:v>-1.2769090382553034</c:v>
                </c:pt>
                <c:pt idx="410">
                  <c:v>-1.29206129520932</c:v>
                </c:pt>
                <c:pt idx="411">
                  <c:v>-1.3071246644914623</c:v>
                </c:pt>
                <c:pt idx="412">
                  <c:v>-1.3220475927029254</c:v>
                </c:pt>
                <c:pt idx="413">
                  <c:v>-1.3367728725937442</c:v>
                </c:pt>
                <c:pt idx="414">
                  <c:v>-1.351238820772598</c:v>
                </c:pt>
                <c:pt idx="415">
                  <c:v>-1.3653812648356631</c:v>
                </c:pt>
                <c:pt idx="416">
                  <c:v>-1.3791363605618718</c:v>
                </c:pt>
                <c:pt idx="417">
                  <c:v>-1.3924440954133885</c:v>
                </c:pt>
                <c:pt idx="418">
                  <c:v>-1.4052521433700738</c:v>
                </c:pt>
                <c:pt idx="419">
                  <c:v>-1.4175195736812991</c:v>
                </c:pt>
                <c:pt idx="420">
                  <c:v>-1.4292198470699105</c:v>
                </c:pt>
                <c:pt idx="421">
                  <c:v>-1.4403426022772612</c:v>
                </c:pt>
                <c:pt idx="422">
                  <c:v>-1.4508939420145177</c:v>
                </c:pt>
                <c:pt idx="423">
                  <c:v>-1.4608952148861634</c:v>
                </c:pt>
                <c:pt idx="424">
                  <c:v>-1.4703805699179133</c:v>
                </c:pt>
                <c:pt idx="425">
                  <c:v>-1.4793937498031768</c:v>
                </c:pt>
                <c:pt idx="426">
                  <c:v>-1.4879846450282259</c:v>
                </c:pt>
                <c:pt idx="427">
                  <c:v>-1.496206062734067</c:v>
                </c:pt>
                <c:pt idx="428">
                  <c:v>-1.5041110185274291</c:v>
                </c:pt>
                <c:pt idx="429">
                  <c:v>-1.5117506943855965</c:v>
                </c:pt>
                <c:pt idx="430">
                  <c:v>-1.5191730666493888</c:v>
                </c:pt>
                <c:pt idx="431">
                  <c:v>-1.5264221170525523</c:v>
                </c:pt>
                <c:pt idx="432">
                  <c:v>-1.5335374978188194</c:v>
                </c:pt>
                <c:pt idx="433">
                  <c:v>-1.5405545174541688</c:v>
                </c:pt>
                <c:pt idx="434">
                  <c:v>-1.5475043315898251</c:v>
                </c:pt>
                <c:pt idx="435">
                  <c:v>-1.5544142498062794</c:v>
                </c:pt>
                <c:pt idx="436">
                  <c:v>-1.5613080959579657</c:v>
                </c:pt>
                <c:pt idx="437">
                  <c:v>-1.5682065816503012</c:v>
                </c:pt>
                <c:pt idx="438">
                  <c:v>-1.5751276688750853</c:v>
                </c:pt>
                <c:pt idx="439">
                  <c:v>-1.5820869088524112</c:v>
                </c:pt>
                <c:pt idx="440">
                  <c:v>-1.5890977510497142</c:v>
                </c:pt>
                <c:pt idx="441">
                  <c:v>-1.59617182042498</c:v>
                </c:pt>
                <c:pt idx="442">
                  <c:v>-1.6033191632221415</c:v>
                </c:pt>
                <c:pt idx="443">
                  <c:v>-1.6105484628766442</c:v>
                </c:pt>
                <c:pt idx="444">
                  <c:v>-1.6178672282362976</c:v>
                </c:pt>
                <c:pt idx="445">
                  <c:v>-1.6252819566310559</c:v>
                </c:pt>
                <c:pt idx="446">
                  <c:v>-1.6327982744686476</c:v>
                </c:pt>
                <c:pt idx="447">
                  <c:v>-1.6404210580520533</c:v>
                </c:pt>
                <c:pt idx="448">
                  <c:v>-1.6481545372371604</c:v>
                </c:pt>
                <c:pt idx="449">
                  <c:v>-1.6560023843912026</c:v>
                </c:pt>
                <c:pt idx="450">
                  <c:v>-1.6639677908910584</c:v>
                </c:pt>
                <c:pt idx="451">
                  <c:v>-1.6720535331343283</c:v>
                </c:pt>
                <c:pt idx="452">
                  <c:v>-1.6802620297466111</c:v>
                </c:pt>
                <c:pt idx="453">
                  <c:v>-1.6885953913768053</c:v>
                </c:pt>
                <c:pt idx="454">
                  <c:v>-1.6970554641973143</c:v>
                </c:pt>
                <c:pt idx="455">
                  <c:v>-1.7056438679825163</c:v>
                </c:pt>
                <c:pt idx="456">
                  <c:v>-1.7143620294363311</c:v>
                </c:pt>
                <c:pt idx="457">
                  <c:v>-1.7232112112827604</c:v>
                </c:pt>
                <c:pt idx="458">
                  <c:v>-1.732192537521728</c:v>
                </c:pt>
                <c:pt idx="459">
                  <c:v>-1.7413070151823602</c:v>
                </c:pt>
                <c:pt idx="460">
                  <c:v>-1.7505555528704955</c:v>
                </c:pt>
                <c:pt idx="461">
                  <c:v>-1.7599389763982376</c:v>
                </c:pt>
                <c:pt idx="462">
                  <c:v>-1.7694580417919556</c:v>
                </c:pt>
                <c:pt idx="463">
                  <c:v>-1.7791134459926479</c:v>
                </c:pt>
                <c:pt idx="464">
                  <c:v>-1.7889058355812717</c:v>
                </c:pt>
                <c:pt idx="465">
                  <c:v>-1.7988358138753406</c:v>
                </c:pt>
                <c:pt idx="466">
                  <c:v>-1.8089039467470398</c:v>
                </c:pt>
                <c:pt idx="467">
                  <c:v>-1.8191107675046536</c:v>
                </c:pt>
                <c:pt idx="468">
                  <c:v>-1.8294567811570577</c:v>
                </c:pt>
                <c:pt idx="469">
                  <c:v>-1.8399424683458008</c:v>
                </c:pt>
                <c:pt idx="470">
                  <c:v>-1.8505682891828328</c:v>
                </c:pt>
                <c:pt idx="471">
                  <c:v>-1.8613346871767298</c:v>
                </c:pt>
                <c:pt idx="472">
                  <c:v>-1.8722420933699935</c:v>
                </c:pt>
                <c:pt idx="473">
                  <c:v>-1.8832909307482084</c:v>
                </c:pt>
                <c:pt idx="474">
                  <c:v>-1.8944816189224267</c:v>
                </c:pt>
                <c:pt idx="475">
                  <c:v>-1.9058145790325636</c:v>
                </c:pt>
                <c:pt idx="476">
                  <c:v>-1.9172902387748629</c:v>
                </c:pt>
                <c:pt idx="477">
                  <c:v>-1.9289090374229818</c:v>
                </c:pt>
                <c:pt idx="478">
                  <c:v>-1.9406714306914814</c:v>
                </c:pt>
                <c:pt idx="479">
                  <c:v>-1.9525778952832362</c:v>
                </c:pt>
                <c:pt idx="480">
                  <c:v>-1.9646289329682671</c:v>
                </c:pt>
                <c:pt idx="481">
                  <c:v>-1.9768250740597968</c:v>
                </c:pt>
                <c:pt idx="482">
                  <c:v>-1.9891668801821836</c:v>
                </c:pt>
                <c:pt idx="483">
                  <c:v>-2.0016549462623945</c:v>
                </c:pt>
                <c:pt idx="484">
                  <c:v>-2.014289901719005</c:v>
                </c:pt>
                <c:pt idx="485">
                  <c:v>-2.0270724108672158</c:v>
                </c:pt>
                <c:pt idx="486">
                  <c:v>-2.0400031726016743</c:v>
                </c:pt>
                <c:pt idx="487">
                  <c:v>-2.0530829194578728</c:v>
                </c:pt>
                <c:pt idx="488">
                  <c:v>-2.0663124161844553</c:v>
                </c:pt>
                <c:pt idx="489">
                  <c:v>-2.0796924579804563</c:v>
                </c:pt>
                <c:pt idx="490">
                  <c:v>-2.0932238685613105</c:v>
                </c:pt>
                <c:pt idx="491">
                  <c:v>-2.1069074982141842</c:v>
                </c:pt>
                <c:pt idx="492">
                  <c:v>-2.1207442219864872</c:v>
                </c:pt>
                <c:pt idx="493">
                  <c:v>-2.1347349381216514</c:v>
                </c:pt>
                <c:pt idx="494">
                  <c:v>-2.1488805668150621</c:v>
                </c:pt>
                <c:pt idx="495">
                  <c:v>-2.1631820493123191</c:v>
                </c:pt>
                <c:pt idx="496">
                  <c:v>-2.177640347315033</c:v>
                </c:pt>
                <c:pt idx="497">
                  <c:v>-2.1922564425993678</c:v>
                </c:pt>
                <c:pt idx="498">
                  <c:v>-2.2070313366934173</c:v>
                </c:pt>
                <c:pt idx="499">
                  <c:v>-2.221966050404971</c:v>
                </c:pt>
                <c:pt idx="500">
                  <c:v>-2.2370616229446454</c:v>
                </c:pt>
                <c:pt idx="501">
                  <c:v>-2.2523191103534268</c:v>
                </c:pt>
                <c:pt idx="502">
                  <c:v>-2.2677395829199658</c:v>
                </c:pt>
                <c:pt idx="503">
                  <c:v>-2.2833241212615576</c:v>
                </c:pt>
                <c:pt idx="504">
                  <c:v>-2.2990738107420716</c:v>
                </c:pt>
                <c:pt idx="505">
                  <c:v>-2.3149897339065921</c:v>
                </c:pt>
                <c:pt idx="506">
                  <c:v>-2.3310729606205993</c:v>
                </c:pt>
                <c:pt idx="507">
                  <c:v>-2.3473245356038106</c:v>
                </c:pt>
                <c:pt idx="508">
                  <c:v>-2.3637454630361354</c:v>
                </c:pt>
                <c:pt idx="509">
                  <c:v>-2.3803366878756207</c:v>
                </c:pt>
                <c:pt idx="510">
                  <c:v>-2.3970990734552906</c:v>
                </c:pt>
                <c:pt idx="511">
                  <c:v>-2.4140333748078331</c:v>
                </c:pt>
                <c:pt idx="512">
                  <c:v>-2.4311402069962535</c:v>
                </c:pt>
                <c:pt idx="513">
                  <c:v>-2.4484200075001268</c:v>
                </c:pt>
                <c:pt idx="514">
                  <c:v>-2.4658729914200874</c:v>
                </c:pt>
                <c:pt idx="515">
                  <c:v>-2.4834990979215452</c:v>
                </c:pt>
                <c:pt idx="516">
                  <c:v>-2.5012979259507979</c:v>
                </c:pt>
                <c:pt idx="517">
                  <c:v>-2.5192686568347487</c:v>
                </c:pt>
                <c:pt idx="518">
                  <c:v>-2.5374099609330325</c:v>
                </c:pt>
                <c:pt idx="519">
                  <c:v>-2.5557198850604017</c:v>
                </c:pt>
                <c:pt idx="520">
                  <c:v>-2.5741957169445766</c:v>
                </c:pt>
                <c:pt idx="521">
                  <c:v>-2.5928338225294594</c:v>
                </c:pt>
                <c:pt idx="522">
                  <c:v>-2.6116294514684442</c:v>
                </c:pt>
                <c:pt idx="523">
                  <c:v>-2.6305765056738051</c:v>
                </c:pt>
                <c:pt idx="524">
                  <c:v>-2.6496672653202089</c:v>
                </c:pt>
                <c:pt idx="525">
                  <c:v>-2.6688920663429299</c:v>
                </c:pt>
                <c:pt idx="526">
                  <c:v>-2.688238923475379</c:v>
                </c:pt>
                <c:pt idx="527">
                  <c:v>-2.7076930937448189</c:v>
                </c:pt>
                <c:pt idx="528">
                  <c:v>-2.7272365779783172</c:v>
                </c:pt>
                <c:pt idx="529">
                  <c:v>-2.7468475636282879</c:v>
                </c:pt>
                <c:pt idx="530">
                  <c:v>-2.7664998229347386</c:v>
                </c:pt>
                <c:pt idx="531">
                  <c:v>-2.7861620981205877</c:v>
                </c:pt>
                <c:pt idx="532">
                  <c:v>-2.8057975314881842</c:v>
                </c:pt>
                <c:pt idx="533">
                  <c:v>-2.8253632327038343</c:v>
                </c:pt>
                <c:pt idx="534">
                  <c:v>-2.8448101144211</c:v>
                </c:pt>
                <c:pt idx="535">
                  <c:v>-2.8640831615143325</c:v>
                </c:pt>
                <c:pt idx="536">
                  <c:v>-2.8831223132516457</c:v>
                </c:pt>
                <c:pt idx="537">
                  <c:v>-2.901864112315383</c:v>
                </c:pt>
                <c:pt idx="538">
                  <c:v>-2.9202441924861189</c:v>
                </c:pt>
                <c:pt idx="539">
                  <c:v>-2.9382005334556212</c:v>
                </c:pt>
                <c:pt idx="540">
                  <c:v>-2.9556772254383885</c:v>
                </c:pt>
                <c:pt idx="541">
                  <c:v>-2.9726283043121402</c:v>
                </c:pt>
                <c:pt idx="542">
                  <c:v>-2.9890211038626777</c:v>
                </c:pt>
                <c:pt idx="543">
                  <c:v>-3.0048385820647874</c:v>
                </c:pt>
                <c:pt idx="544">
                  <c:v>-3.0200802328510425</c:v>
                </c:pt>
                <c:pt idx="545">
                  <c:v>-3.0347614589411473</c:v>
                </c:pt>
                <c:pt idx="546">
                  <c:v>-3.0489115756635652</c:v>
                </c:pt>
                <c:pt idx="547">
                  <c:v>-3.0625708499114714</c:v>
                </c:pt>
                <c:pt idx="548">
                  <c:v>-3.0757870902791176</c:v>
                </c:pt>
                <c:pt idx="549">
                  <c:v>-3.0886122824562916</c:v>
                </c:pt>
                <c:pt idx="550">
                  <c:v>-3.1010996426672253</c:v>
                </c:pt>
                <c:pt idx="551">
                  <c:v>-3.1133012981744597</c:v>
                </c:pt>
                <c:pt idx="552">
                  <c:v>-3.1252666501606936</c:v>
                </c:pt>
                <c:pt idx="553">
                  <c:v>-3.1370413625912068</c:v>
                </c:pt>
                <c:pt idx="554">
                  <c:v>-3.1486668597322942</c:v>
                </c:pt>
                <c:pt idx="555">
                  <c:v>-3.1601801972039518</c:v>
                </c:pt>
                <c:pt idx="556">
                  <c:v>-3.1716141820088746</c:v>
                </c:pt>
                <c:pt idx="557">
                  <c:v>-3.1829976413020211</c:v>
                </c:pt>
                <c:pt idx="558">
                  <c:v>-3.1943557670127865</c:v>
                </c:pt>
                <c:pt idx="559">
                  <c:v>-3.2057104876755651</c:v>
                </c:pt>
                <c:pt idx="560">
                  <c:v>-3.2170808375374813</c:v>
                </c:pt>
                <c:pt idx="561">
                  <c:v>-3.2284833060859524</c:v>
                </c:pt>
                <c:pt idx="562">
                  <c:v>-3.23993215957241</c:v>
                </c:pt>
                <c:pt idx="563">
                  <c:v>-3.2514397311956835</c:v>
                </c:pt>
                <c:pt idx="564">
                  <c:v>-3.2630166795102569</c:v>
                </c:pt>
                <c:pt idx="565">
                  <c:v>-3.2746722162100022</c:v>
                </c:pt>
                <c:pt idx="566">
                  <c:v>-3.2864143052798176</c:v>
                </c:pt>
                <c:pt idx="567">
                  <c:v>-3.2982498359433143</c:v>
                </c:pt>
                <c:pt idx="568">
                  <c:v>-3.3101847720427244</c:v>
                </c:pt>
                <c:pt idx="569">
                  <c:v>-3.3222242805520734</c:v>
                </c:pt>
                <c:pt idx="570">
                  <c:v>-3.3343728418839556</c:v>
                </c:pt>
                <c:pt idx="571">
                  <c:v>-3.3466343445231059</c:v>
                </c:pt>
                <c:pt idx="572">
                  <c:v>-3.3590121663221968</c:v>
                </c:pt>
                <c:pt idx="573">
                  <c:v>-3.371509244544681</c:v>
                </c:pt>
                <c:pt idx="574">
                  <c:v>-3.3841281364569182</c:v>
                </c:pt>
                <c:pt idx="575">
                  <c:v>-3.3968710719785551</c:v>
                </c:pt>
                <c:pt idx="576">
                  <c:v>-3.4097399996164586</c:v>
                </c:pt>
                <c:pt idx="577">
                  <c:v>-3.4227366266497468</c:v>
                </c:pt>
                <c:pt idx="578">
                  <c:v>-3.4358624543135141</c:v>
                </c:pt>
                <c:pt idx="579">
                  <c:v>-3.4491188085531728</c:v>
                </c:pt>
                <c:pt idx="580">
                  <c:v>-3.462506866791657</c:v>
                </c:pt>
                <c:pt idx="581">
                  <c:v>-3.476027681065498</c:v>
                </c:pt>
                <c:pt idx="582">
                  <c:v>-3.489682197837169</c:v>
                </c:pt>
                <c:pt idx="583">
                  <c:v>-3.5034712747725671</c:v>
                </c:pt>
                <c:pt idx="584">
                  <c:v>-3.5173956947749967</c:v>
                </c:pt>
                <c:pt idx="585">
                  <c:v>-3.5314561775819038</c:v>
                </c:pt>
                <c:pt idx="586">
                  <c:v>-3.5456533892497042</c:v>
                </c:pt>
                <c:pt idx="587">
                  <c:v>-3.5599879498683915</c:v>
                </c:pt>
                <c:pt idx="588">
                  <c:v>-3.5744604398559296</c:v>
                </c:pt>
                <c:pt idx="589">
                  <c:v>-3.5890714051793213</c:v>
                </c:pt>
                <c:pt idx="590">
                  <c:v>-3.603821361832618</c:v>
                </c:pt>
                <c:pt idx="591">
                  <c:v>-3.618710799872221</c:v>
                </c:pt>
                <c:pt idx="592">
                  <c:v>-3.6337401872675401</c:v>
                </c:pt>
                <c:pt idx="593">
                  <c:v>-3.6489099737730974</c:v>
                </c:pt>
                <c:pt idx="594">
                  <c:v>-3.664220594969458</c:v>
                </c:pt>
                <c:pt idx="595">
                  <c:v>-3.6796724765587614</c:v>
                </c:pt>
                <c:pt idx="596">
                  <c:v>-3.6952660389397778</c:v>
                </c:pt>
                <c:pt idx="597">
                  <c:v>-3.7110017020311026</c:v>
                </c:pt>
                <c:pt idx="598">
                  <c:v>-3.7268798902624329</c:v>
                </c:pt>
                <c:pt idx="599">
                  <c:v>-3.7429010376155887</c:v>
                </c:pt>
                <c:pt idx="600">
                  <c:v>-3.7590655925708854</c:v>
                </c:pt>
                <c:pt idx="601">
                  <c:v>-3.7753740228016825</c:v>
                </c:pt>
                <c:pt idx="602">
                  <c:v>-3.791826819460637</c:v>
                </c:pt>
                <c:pt idx="603">
                  <c:v>-3.8084245009146453</c:v>
                </c:pt>
                <c:pt idx="604">
                  <c:v>-3.8251676158103161</c:v>
                </c:pt>
                <c:pt idx="605">
                  <c:v>-3.8420567453858072</c:v>
                </c:pt>
                <c:pt idx="606">
                  <c:v>-3.859092504985429</c:v>
                </c:pt>
                <c:pt idx="607">
                  <c:v>-3.8762755447773998</c:v>
                </c:pt>
                <c:pt idx="608">
                  <c:v>-3.8936065497193502</c:v>
                </c:pt>
                <c:pt idx="609">
                  <c:v>-3.9110862388572696</c:v>
                </c:pt>
                <c:pt idx="610">
                  <c:v>-3.9287153640784909</c:v>
                </c:pt>
                <c:pt idx="611">
                  <c:v>-3.9464947084652771</c:v>
                </c:pt>
                <c:pt idx="612">
                  <c:v>-3.9644250844104132</c:v>
                </c:pt>
                <c:pt idx="613">
                  <c:v>-3.982507331658276</c:v>
                </c:pt>
                <c:pt idx="614">
                  <c:v>-4.0007423154236488</c:v>
                </c:pt>
                <c:pt idx="615">
                  <c:v>-4.0191309247159204</c:v>
                </c:pt>
                <c:pt idx="616">
                  <c:v>-4.0376740709595103</c:v>
                </c:pt>
                <c:pt idx="617">
                  <c:v>-4.0563726869542327</c:v>
                </c:pt>
                <c:pt idx="618">
                  <c:v>-4.0752277261644405</c:v>
                </c:pt>
                <c:pt idx="619">
                  <c:v>-4.0942401622665994</c:v>
                </c:pt>
                <c:pt idx="620">
                  <c:v>-4.1134109888249997</c:v>
                </c:pt>
                <c:pt idx="621">
                  <c:v>-4.1327412189084995</c:v>
                </c:pt>
                <c:pt idx="622">
                  <c:v>-4.1522318844109813</c:v>
                </c:pt>
                <c:pt idx="623">
                  <c:v>-4.1718840347977428</c:v>
                </c:pt>
                <c:pt idx="624">
                  <c:v>-4.191698734971248</c:v>
                </c:pt>
                <c:pt idx="625">
                  <c:v>-4.2116770619333614</c:v>
                </c:pt>
                <c:pt idx="626">
                  <c:v>-4.2318200999165176</c:v>
                </c:pt>
                <c:pt idx="627">
                  <c:v>-4.2521289336603791</c:v>
                </c:pt>
                <c:pt idx="628">
                  <c:v>-4.2726046395187849</c:v>
                </c:pt>
                <c:pt idx="629">
                  <c:v>-4.2932482740874578</c:v>
                </c:pt>
                <c:pt idx="630">
                  <c:v>-4.3140608600374488</c:v>
                </c:pt>
                <c:pt idx="631">
                  <c:v>-4.3350433688131318</c:v>
                </c:pt>
                <c:pt idx="632">
                  <c:v>-4.3561966997961363</c:v>
                </c:pt>
                <c:pt idx="633">
                  <c:v>-4.377521655437965</c:v>
                </c:pt>
                <c:pt idx="634">
                  <c:v>-4.3990189117154266</c:v>
                </c:pt>
                <c:pt idx="635">
                  <c:v>-4.4206889830582501</c:v>
                </c:pt>
                <c:pt idx="636">
                  <c:v>-4.4425321806347657</c:v>
                </c:pt>
                <c:pt idx="637">
                  <c:v>-4.4645485625612782</c:v>
                </c:pt>
                <c:pt idx="638">
                  <c:v>-4.4867378742303883</c:v>
                </c:pt>
                <c:pt idx="639">
                  <c:v>-4.5090994765437378</c:v>
                </c:pt>
                <c:pt idx="640">
                  <c:v>-4.5316322593989717</c:v>
                </c:pt>
                <c:pt idx="641">
                  <c:v>-4.5543345373319877</c:v>
                </c:pt>
                <c:pt idx="642">
                  <c:v>-4.577203923763264</c:v>
                </c:pt>
                <c:pt idx="643">
                  <c:v>-4.6002371798434405</c:v>
                </c:pt>
                <c:pt idx="644">
                  <c:v>-4.6234300334331495</c:v>
                </c:pt>
                <c:pt idx="645">
                  <c:v>-4.6467769632782856</c:v>
                </c:pt>
                <c:pt idx="646">
                  <c:v>-4.6702709429632128</c:v>
                </c:pt>
                <c:pt idx="647">
                  <c:v>-4.693903138802515</c:v>
                </c:pt>
                <c:pt idx="648">
                  <c:v>-4.7176625556453047</c:v>
                </c:pt>
                <c:pt idx="649">
                  <c:v>-4.7415356250047349</c:v>
                </c:pt>
                <c:pt idx="650">
                  <c:v>-4.7655057317091964</c:v>
                </c:pt>
                <c:pt idx="651">
                  <c:v>-4.7895526795660084</c:v>
                </c:pt>
                <c:pt idx="652">
                  <c:v>-4.8136521049866356</c:v>
                </c:pt>
                <c:pt idx="653">
                  <c:v>-4.837774862142143</c:v>
                </c:pt>
                <c:pt idx="654">
                  <c:v>-4.8618864258410195</c:v>
                </c:pt>
                <c:pt idx="655">
                  <c:v>-4.8859463896099644</c:v>
                </c:pt>
                <c:pt idx="656">
                  <c:v>-4.9099081742880095</c:v>
                </c:pt>
                <c:pt idx="657">
                  <c:v>-4.9337190999950726</c:v>
                </c:pt>
                <c:pt idx="658">
                  <c:v>-4.9573209987266651</c:v>
                </c:pt>
                <c:pt idx="659">
                  <c:v>-4.9806515378043565</c:v>
                </c:pt>
                <c:pt idx="660">
                  <c:v>-5.0036463668226228</c:v>
                </c:pt>
                <c:pt idx="661">
                  <c:v>-5.0262420814725566</c:v>
                </c:pt>
                <c:pt idx="662">
                  <c:v>-5.048379824960203</c:v>
                </c:pt>
                <c:pt idx="663">
                  <c:v>-5.0700091571087116</c:v>
                </c:pt>
                <c:pt idx="664">
                  <c:v>-5.0910916716651471</c:v>
                </c:pt>
                <c:pt idx="665">
                  <c:v>-5.1116037971405444</c:v>
                </c:pt>
                <c:pt idx="666">
                  <c:v>-5.1315383135853265</c:v>
                </c:pt>
                <c:pt idx="667">
                  <c:v>-5.1509043449836858</c:v>
                </c:pt>
                <c:pt idx="668">
                  <c:v>-5.1697258802626891</c:v>
                </c:pt>
                <c:pt idx="669">
                  <c:v>-5.1880391443644118</c:v>
                </c:pt>
                <c:pt idx="670">
                  <c:v>-5.2058893067554743</c:v>
                </c:pt>
                <c:pt idx="671">
                  <c:v>-5.2233270450913318</c:v>
                </c:pt>
                <c:pt idx="672">
                  <c:v>-5.2404053944828837</c:v>
                </c:pt>
                <c:pt idx="673">
                  <c:v>-5.2571771591723211</c:v>
                </c:pt>
                <c:pt idx="674">
                  <c:v>-5.2736930004303009</c:v>
                </c:pt>
                <c:pt idx="675">
                  <c:v>-5.2900001834679662</c:v>
                </c:pt>
                <c:pt idx="676">
                  <c:v>-5.3061418848486772</c:v>
                </c:pt>
                <c:pt idx="677">
                  <c:v>-5.3221569281813084</c:v>
                </c:pt>
                <c:pt idx="678">
                  <c:v>-5.3380798168358936</c:v>
                </c:pt>
                <c:pt idx="679">
                  <c:v>-5.3539409527220148</c:v>
                </c:pt>
                <c:pt idx="680">
                  <c:v>-5.3697669572813345</c:v>
                </c:pt>
                <c:pt idx="681">
                  <c:v>-5.3855810368191301</c:v>
                </c:pt>
                <c:pt idx="682">
                  <c:v>-5.4014033553675924</c:v>
                </c:pt>
                <c:pt idx="683">
                  <c:v>-5.4172513935528217</c:v>
                </c:pt>
                <c:pt idx="684">
                  <c:v>-5.433140282099477</c:v>
                </c:pt>
                <c:pt idx="685">
                  <c:v>-5.4490831048975119</c:v>
                </c:pt>
                <c:pt idx="686">
                  <c:v>-5.4650911702205214</c:v>
                </c:pt>
                <c:pt idx="687">
                  <c:v>-5.4811742507194809</c:v>
                </c:pt>
                <c:pt idx="688">
                  <c:v>-5.4973407939066723</c:v>
                </c:pt>
                <c:pt idx="689">
                  <c:v>-5.5135981054160448</c:v>
                </c:pt>
                <c:pt idx="690">
                  <c:v>-5.5299525076124549</c:v>
                </c:pt>
                <c:pt idx="691">
                  <c:v>-5.5464094762387015</c:v>
                </c:pt>
                <c:pt idx="692">
                  <c:v>-5.5629737577885034</c:v>
                </c:pt>
                <c:pt idx="693">
                  <c:v>-5.5796494701996107</c:v>
                </c:pt>
                <c:pt idx="694">
                  <c:v>-5.5964401892900515</c:v>
                </c:pt>
                <c:pt idx="695">
                  <c:v>-5.6133490231290457</c:v>
                </c:pt>
                <c:pt idx="696">
                  <c:v>-5.6303786762618158</c:v>
                </c:pt>
                <c:pt idx="697">
                  <c:v>-5.6475315054161088</c:v>
                </c:pt>
                <c:pt idx="698">
                  <c:v>-5.6648095680284092</c:v>
                </c:pt>
                <c:pt idx="699">
                  <c:v>-5.6822146646578755</c:v>
                </c:pt>
                <c:pt idx="700">
                  <c:v>-5.6997483761196683</c:v>
                </c:pt>
                <c:pt idx="701">
                  <c:v>-5.7174120959752717</c:v>
                </c:pt>
                <c:pt idx="702">
                  <c:v>-5.7352070588691326</c:v>
                </c:pt>
                <c:pt idx="703">
                  <c:v>-5.7531343650976909</c:v>
                </c:pt>
                <c:pt idx="704">
                  <c:v>-5.7711950017338021</c:v>
                </c:pt>
                <c:pt idx="705">
                  <c:v>-5.7893898605998722</c:v>
                </c:pt>
                <c:pt idx="706">
                  <c:v>-5.8077197533781169</c:v>
                </c:pt>
                <c:pt idx="707">
                  <c:v>-5.826185424157158</c:v>
                </c:pt>
                <c:pt idx="708">
                  <c:v>-5.8447875597325982</c:v>
                </c:pt>
                <c:pt idx="709">
                  <c:v>-5.86352679799728</c:v>
                </c:pt>
                <c:pt idx="710">
                  <c:v>-5.8824037347691345</c:v>
                </c:pt>
                <c:pt idx="711">
                  <c:v>-5.9014189294063009</c:v>
                </c:pt>
                <c:pt idx="712">
                  <c:v>-5.9205729095481674</c:v>
                </c:pt>
                <c:pt idx="713">
                  <c:v>-5.9398661752963964</c:v>
                </c:pt>
                <c:pt idx="714">
                  <c:v>-5.959299203112475</c:v>
                </c:pt>
                <c:pt idx="715">
                  <c:v>-5.9788724496599421</c:v>
                </c:pt>
                <c:pt idx="716">
                  <c:v>-5.9985863557630381</c:v>
                </c:pt>
                <c:pt idx="717">
                  <c:v>-6.0184413505926466</c:v>
                </c:pt>
                <c:pt idx="718">
                  <c:v>-6.0384378561287892</c:v>
                </c:pt>
                <c:pt idx="719">
                  <c:v>-6.0585762918903372</c:v>
                </c:pt>
                <c:pt idx="720">
                  <c:v>-6.0788570798705095</c:v>
                </c:pt>
                <c:pt idx="721">
                  <c:v>-6.0992806495739469</c:v>
                </c:pt>
                <c:pt idx="722">
                  <c:v>-6.1198474430199878</c:v>
                </c:pt>
                <c:pt idx="723">
                  <c:v>-6.1405579195584981</c:v>
                </c:pt>
                <c:pt idx="724">
                  <c:v>-6.1614125603398993</c:v>
                </c:pt>
                <c:pt idx="725">
                  <c:v>-6.1824118722894887</c:v>
                </c:pt>
                <c:pt idx="726">
                  <c:v>-6.2035563914565346</c:v>
                </c:pt>
                <c:pt idx="727">
                  <c:v>-6.224846685639279</c:v>
                </c:pt>
                <c:pt idx="728">
                  <c:v>-6.2462833562252005</c:v>
                </c:pt>
                <c:pt idx="729">
                  <c:v>-6.2678670392288751</c:v>
                </c:pt>
                <c:pt idx="730">
                  <c:v>-6.2895984055543224</c:v>
                </c:pt>
                <c:pt idx="731">
                  <c:v>-6.3114781605514105</c:v>
                </c:pt>
                <c:pt idx="732">
                  <c:v>-6.3335070429737366</c:v>
                </c:pt>
                <c:pt idx="733">
                  <c:v>-6.3556858234752358</c:v>
                </c:pt>
                <c:pt idx="734">
                  <c:v>-6.3780153028023712</c:v>
                </c:pt>
                <c:pt idx="735">
                  <c:v>-6.4004963098461092</c:v>
                </c:pt>
                <c:pt idx="736">
                  <c:v>-6.423129699712173</c:v>
                </c:pt>
                <c:pt idx="737">
                  <c:v>-6.4459163519486804</c:v>
                </c:pt>
                <c:pt idx="738">
                  <c:v>-6.4688571690383707</c:v>
                </c:pt>
                <c:pt idx="739">
                  <c:v>-6.4919530752192545</c:v>
                </c:pt>
                <c:pt idx="740">
                  <c:v>-6.5152050156455799</c:v>
                </c:pt>
                <c:pt idx="741">
                  <c:v>-6.5386139558429708</c:v>
                </c:pt>
                <c:pt idx="742">
                  <c:v>-6.5621808813516651</c:v>
                </c:pt>
                <c:pt idx="743">
                  <c:v>-6.5859067973931182</c:v>
                </c:pt>
                <c:pt idx="744">
                  <c:v>-6.6097927283419953</c:v>
                </c:pt>
                <c:pt idx="745">
                  <c:v>-6.6338397167408951</c:v>
                </c:pt>
                <c:pt idx="746">
                  <c:v>-6.6580488215613576</c:v>
                </c:pt>
                <c:pt idx="747">
                  <c:v>-6.6824211153934279</c:v>
                </c:pt>
                <c:pt idx="748">
                  <c:v>-6.7069576802368553</c:v>
                </c:pt>
                <c:pt idx="749">
                  <c:v>-6.7316596015680021</c:v>
                </c:pt>
                <c:pt idx="750">
                  <c:v>-6.7565279603638251</c:v>
                </c:pt>
                <c:pt idx="751">
                  <c:v>-6.7815638227719015</c:v>
                </c:pt>
                <c:pt idx="752">
                  <c:v>-6.8067682271156729</c:v>
                </c:pt>
                <c:pt idx="753">
                  <c:v>-6.8321421679074446</c:v>
                </c:pt>
                <c:pt idx="754">
                  <c:v>-6.8576865764982813</c:v>
                </c:pt>
                <c:pt idx="755">
                  <c:v>-6.8834022979130607</c:v>
                </c:pt>
                <c:pt idx="756">
                  <c:v>-6.9092900632915786</c:v>
                </c:pt>
                <c:pt idx="757">
                  <c:v>-6.9353504571751099</c:v>
                </c:pt>
                <c:pt idx="758">
                  <c:v>-6.9615838786381277</c:v>
                </c:pt>
                <c:pt idx="759">
                  <c:v>-6.9879904949672369</c:v>
                </c:pt>
                <c:pt idx="760">
                  <c:v>-7.0145701862380676</c:v>
                </c:pt>
                <c:pt idx="761">
                  <c:v>-7.0413224787456921</c:v>
                </c:pt>
                <c:pt idx="762">
                  <c:v>-7.068246464817193</c:v>
                </c:pt>
                <c:pt idx="763">
                  <c:v>-7.0953407060902141</c:v>
                </c:pt>
                <c:pt idx="764">
                  <c:v>-7.1226031168897155</c:v>
                </c:pt>
                <c:pt idx="765">
                  <c:v>-7.1500308238823633</c:v>
                </c:pt>
                <c:pt idx="766">
                  <c:v>-7.177619997731389</c:v>
                </c:pt>
                <c:pt idx="767">
                  <c:v>-7.2053656520070177</c:v>
                </c:pt>
                <c:pt idx="768">
                  <c:v>-7.2332614041273757</c:v>
                </c:pt>
                <c:pt idx="769">
                  <c:v>-7.2612991926468355</c:v>
                </c:pt>
                <c:pt idx="770">
                  <c:v>-7.2894689448942236</c:v>
                </c:pt>
                <c:pt idx="771">
                  <c:v>-7.3177581890831034</c:v>
                </c:pt>
                <c:pt idx="772">
                  <c:v>-7.3461516061418068</c:v>
                </c:pt>
                <c:pt idx="773">
                  <c:v>-7.3746305196152724</c:v>
                </c:pt>
                <c:pt idx="774">
                  <c:v>-7.4031723285331106</c:v>
                </c:pt>
                <c:pt idx="775">
                  <c:v>-7.4317499000128704</c:v>
                </c:pt>
                <c:pt idx="776">
                  <c:v>-7.4603309575697914</c:v>
                </c:pt>
                <c:pt idx="777">
                  <c:v>-7.4888775289367828</c:v>
                </c:pt>
                <c:pt idx="778">
                  <c:v>-7.5173455528910154</c:v>
                </c:pt>
                <c:pt idx="779">
                  <c:v>-7.5456847834424456</c:v>
                </c:pt>
                <c:pt idx="780">
                  <c:v>-7.5738391614139982</c:v>
                </c:pt>
                <c:pt idx="781">
                  <c:v>-7.6017478315671614</c:v>
                </c:pt>
                <c:pt idx="782">
                  <c:v>-7.6293469483775276</c:v>
                </c:pt>
                <c:pt idx="783">
                  <c:v>-7.6565723196518185</c:v>
                </c:pt>
                <c:pt idx="784">
                  <c:v>-7.6833627835045117</c:v>
                </c:pt>
                <c:pt idx="785">
                  <c:v>-7.7096640248224073</c:v>
                </c:pt>
                <c:pt idx="786">
                  <c:v>-7.7354323631335191</c:v>
                </c:pt>
                <c:pt idx="787">
                  <c:v>-7.760637949591902</c:v>
                </c:pt>
                <c:pt idx="788">
                  <c:v>-7.7852668484696768</c:v>
                </c:pt>
                <c:pt idx="789">
                  <c:v>-7.8093216581314389</c:v>
                </c:pt>
                <c:pt idx="790">
                  <c:v>-7.8328206032999157</c:v>
                </c:pt>
                <c:pt idx="791">
                  <c:v>-7.8557953199674531</c:v>
                </c:pt>
                <c:pt idx="792">
                  <c:v>-7.8782877687525961</c:v>
                </c:pt>
                <c:pt idx="793">
                  <c:v>-7.9003467983362583</c:v>
                </c:pt>
                <c:pt idx="794">
                  <c:v>-7.922024836124506</c:v>
                </c:pt>
                <c:pt idx="795">
                  <c:v>-7.9433750493959163</c:v>
                </c:pt>
                <c:pt idx="796">
                  <c:v>-7.964449154787455</c:v>
                </c:pt>
                <c:pt idx="797">
                  <c:v>-7.985295906506634</c:v>
                </c:pt>
                <c:pt idx="798">
                  <c:v>-8.0059601915097165</c:v>
                </c:pt>
                <c:pt idx="799">
                  <c:v>-8.0264826080492817</c:v>
                </c:pt>
                <c:pt idx="800">
                  <c:v>-8.0468993927716532</c:v>
                </c:pt>
                <c:pt idx="801">
                  <c:v>-8.0672425757445154</c:v>
                </c:pt>
                <c:pt idx="802">
                  <c:v>-8.0875402683694908</c:v>
                </c:pt>
                <c:pt idx="803">
                  <c:v>-8.1078170162344829</c:v>
                </c:pt>
                <c:pt idx="804">
                  <c:v>-8.1280941722541229</c:v>
                </c:pt>
                <c:pt idx="805">
                  <c:v>-8.1483902630526455</c:v>
                </c:pt>
                <c:pt idx="806">
                  <c:v>-8.1687213336450135</c:v>
                </c:pt>
                <c:pt idx="807">
                  <c:v>-8.1891012631734164</c:v>
                </c:pt>
                <c:pt idx="808">
                  <c:v>-8.2095420490486219</c:v>
                </c:pt>
                <c:pt idx="809">
                  <c:v>-8.2300540594411853</c:v>
                </c:pt>
                <c:pt idx="810">
                  <c:v>-8.2506462554764415</c:v>
                </c:pt>
                <c:pt idx="811">
                  <c:v>-8.2713263852321521</c:v>
                </c:pt>
                <c:pt idx="812">
                  <c:v>-8.2921011520202423</c:v>
                </c:pt>
                <c:pt idx="813">
                  <c:v>-8.312976359610488</c:v>
                </c:pt>
                <c:pt idx="814">
                  <c:v>-8.3339570370969209</c:v>
                </c:pt>
                <c:pt idx="815">
                  <c:v>-8.3550475460493097</c:v>
                </c:pt>
                <c:pt idx="816">
                  <c:v>-8.3762516724504987</c:v>
                </c:pt>
                <c:pt idx="817">
                  <c:v>-8.3975727057109673</c:v>
                </c:pt>
                <c:pt idx="818">
                  <c:v>-8.4190135067938296</c:v>
                </c:pt>
                <c:pt idx="819">
                  <c:v>-8.4405765671971142</c:v>
                </c:pt>
                <c:pt idx="820">
                  <c:v>-8.4622640602473975</c:v>
                </c:pt>
                <c:pt idx="821">
                  <c:v>-8.4840778858788042</c:v>
                </c:pt>
                <c:pt idx="822">
                  <c:v>-8.5060197098201922</c:v>
                </c:pt>
                <c:pt idx="823">
                  <c:v>-8.5280909979013444</c:v>
                </c:pt>
                <c:pt idx="824">
                  <c:v>-8.5502930460220306</c:v>
                </c:pt>
                <c:pt idx="825">
                  <c:v>-8.5726270062066732</c:v>
                </c:pt>
                <c:pt idx="826">
                  <c:v>-8.595093909088769</c:v>
                </c:pt>
                <c:pt idx="827">
                  <c:v>-8.6176946831269117</c:v>
                </c:pt>
                <c:pt idx="828">
                  <c:v>-8.6404301708403821</c:v>
                </c:pt>
                <c:pt idx="829">
                  <c:v>-8.663301142357831</c:v>
                </c:pt>
                <c:pt idx="830">
                  <c:v>-8.6863083065888311</c:v>
                </c:pt>
                <c:pt idx="831">
                  <c:v>-8.7094523203470811</c:v>
                </c:pt>
                <c:pt idx="832">
                  <c:v>-8.7327337957693185</c:v>
                </c:pt>
                <c:pt idx="833">
                  <c:v>-8.7561533063803072</c:v>
                </c:pt>
                <c:pt idx="834">
                  <c:v>-8.7797113921486574</c:v>
                </c:pt>
                <c:pt idx="835">
                  <c:v>-8.8034085638591684</c:v>
                </c:pt>
                <c:pt idx="836">
                  <c:v>-8.8272453070948274</c:v>
                </c:pt>
                <c:pt idx="837">
                  <c:v>-8.851222086077442</c:v>
                </c:pt>
                <c:pt idx="838">
                  <c:v>-8.8753393475622495</c:v>
                </c:pt>
                <c:pt idx="839">
                  <c:v>-8.899597524922326</c:v>
                </c:pt>
                <c:pt idx="840">
                  <c:v>-8.9239970424969002</c:v>
                </c:pt>
                <c:pt idx="841">
                  <c:v>-8.9485383202173772</c:v>
                </c:pt>
                <c:pt idx="842">
                  <c:v>-8.9732217784698154</c:v>
                </c:pt>
                <c:pt idx="843">
                  <c:v>-8.9980478431056508</c:v>
                </c:pt>
                <c:pt idx="844">
                  <c:v>-9.0230169504764621</c:v>
                </c:pt>
                <c:pt idx="845">
                  <c:v>-9.0481295523449212</c:v>
                </c:pt>
                <c:pt idx="846">
                  <c:v>-9.0733861205138187</c:v>
                </c:pt>
                <c:pt idx="847">
                  <c:v>-9.0987871510183478</c:v>
                </c:pt>
                <c:pt idx="848">
                  <c:v>-9.1243331677425115</c:v>
                </c:pt>
                <c:pt idx="849">
                  <c:v>-9.1500247253472526</c:v>
                </c:pt>
                <c:pt idx="850">
                  <c:v>-9.1758624114334584</c:v>
                </c:pt>
                <c:pt idx="851">
                  <c:v>-9.2018468479043758</c:v>
                </c:pt>
                <c:pt idx="852">
                  <c:v>-9.2279786915362703</c:v>
                </c:pt>
                <c:pt idx="853">
                  <c:v>-9.2542586338100481</c:v>
                </c:pt>
                <c:pt idx="854">
                  <c:v>-9.2806874000967099</c:v>
                </c:pt>
                <c:pt idx="855">
                  <c:v>-9.3072657483228873</c:v>
                </c:pt>
                <c:pt idx="856">
                  <c:v>-9.3339944672667574</c:v>
                </c:pt>
                <c:pt idx="857">
                  <c:v>-9.360874374647155</c:v>
                </c:pt>
                <c:pt idx="858">
                  <c:v>-9.3879063151682463</c:v>
                </c:pt>
                <c:pt idx="859">
                  <c:v>-9.4150911586683588</c:v>
                </c:pt>
                <c:pt idx="860">
                  <c:v>-9.4424297984946008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99-49FA-9EF8-FF572DA42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524488"/>
        <c:axId val="1"/>
      </c:scatterChart>
      <c:valAx>
        <c:axId val="444524488"/>
        <c:scaling>
          <c:orientation val="minMax"/>
          <c:max val="20000"/>
          <c:min val="8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6"/>
          <c:min val="0.0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452448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7964492725969834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78040420884572"/>
          <c:y val="0.22"/>
          <c:w val="0.80290854934602607"/>
          <c:h val="0.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15-4D6D-8A95-E33707E0F1D6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15-4D6D-8A95-E33707E0F1D6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15-4D6D-8A95-E33707E0F1D6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C15-4D6D-8A95-E33707E0F1D6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C15-4D6D-8A95-E33707E0F1D6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10'!$AW$2:$AW$100</c:f>
              <c:numCache>
                <c:formatCode>General</c:formatCode>
                <c:ptCount val="99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</c:numCache>
            </c:numRef>
          </c:xVal>
          <c:yVal>
            <c:numRef>
              <c:f>'Active 10'!$AX$2:$AX$100</c:f>
              <c:numCache>
                <c:formatCode>General</c:formatCode>
                <c:ptCount val="99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C15-4D6D-8A95-E33707E0F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805160"/>
        <c:axId val="1"/>
      </c:scatterChart>
      <c:valAx>
        <c:axId val="445805160"/>
        <c:scaling>
          <c:orientation val="minMax"/>
          <c:max val="2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34767362480338"/>
              <c:y val="0.89714285714285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11793214862679E-2"/>
              <c:y val="0.434285714285714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58051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17464456684431"/>
          <c:y val="0.92"/>
          <c:w val="0.52988725359249322"/>
          <c:h val="5.7142857142857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 Sex - O-C Diagr.</a:t>
            </a:r>
          </a:p>
        </c:rich>
      </c:tx>
      <c:layout>
        <c:manualLayout>
          <c:xMode val="edge"/>
          <c:yMode val="edge"/>
          <c:x val="0.38724035608308605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49851632047477"/>
          <c:y val="0.21787739213811558"/>
          <c:w val="0.81454005934718099"/>
          <c:h val="0.608939378027041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10'!$H$20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10'!$H$21:$H$214</c:f>
              <c:numCache>
                <c:formatCode>General</c:formatCode>
                <c:ptCount val="194"/>
                <c:pt idx="0">
                  <c:v>-3.1875199998466996E-2</c:v>
                </c:pt>
                <c:pt idx="31">
                  <c:v>7.9392000043299049E-3</c:v>
                </c:pt>
                <c:pt idx="73">
                  <c:v>1.3079199998173863E-2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56-4049-B778-7BE2C027996D}"/>
            </c:ext>
          </c:extLst>
        </c:ser>
        <c:ser>
          <c:idx val="1"/>
          <c:order val="1"/>
          <c:tx>
            <c:strRef>
              <c:f>'Active 10'!$I$20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10'!$I$21:$I$214</c:f>
              <c:numCache>
                <c:formatCode>General</c:formatCode>
                <c:ptCount val="194"/>
                <c:pt idx="1">
                  <c:v>2.1672000002581626E-2</c:v>
                </c:pt>
                <c:pt idx="2">
                  <c:v>-7.2960000034072436E-4</c:v>
                </c:pt>
                <c:pt idx="3">
                  <c:v>-3.0358400003024144E-2</c:v>
                </c:pt>
                <c:pt idx="4">
                  <c:v>-4.0265600000566337E-2</c:v>
                </c:pt>
                <c:pt idx="5">
                  <c:v>-1.1038399999961257E-2</c:v>
                </c:pt>
                <c:pt idx="6">
                  <c:v>-2.2667199998977594E-2</c:v>
                </c:pt>
                <c:pt idx="7">
                  <c:v>-4.6048000003793277E-3</c:v>
                </c:pt>
                <c:pt idx="8">
                  <c:v>-9.5119999969028868E-3</c:v>
                </c:pt>
                <c:pt idx="9">
                  <c:v>8.0863999974098988E-3</c:v>
                </c:pt>
                <c:pt idx="10">
                  <c:v>-6.0784000015701167E-3</c:v>
                </c:pt>
                <c:pt idx="11">
                  <c:v>-1.5985600002750289E-2</c:v>
                </c:pt>
                <c:pt idx="12">
                  <c:v>-2.0614400000340538E-2</c:v>
                </c:pt>
                <c:pt idx="13">
                  <c:v>-2.6335999973525759E-3</c:v>
                </c:pt>
                <c:pt idx="14">
                  <c:v>-3.6432000015338417E-3</c:v>
                </c:pt>
                <c:pt idx="15">
                  <c:v>1.2347200001386227E-2</c:v>
                </c:pt>
                <c:pt idx="16">
                  <c:v>-2.7188800002477365E-2</c:v>
                </c:pt>
                <c:pt idx="17">
                  <c:v>-1.0889599998336053E-2</c:v>
                </c:pt>
                <c:pt idx="18">
                  <c:v>7.1104000016930513E-3</c:v>
                </c:pt>
                <c:pt idx="19">
                  <c:v>1.2631999998120591E-2</c:v>
                </c:pt>
                <c:pt idx="20">
                  <c:v>1.5915200005110819E-2</c:v>
                </c:pt>
                <c:pt idx="21">
                  <c:v>1.0379200000897981E-2</c:v>
                </c:pt>
                <c:pt idx="23">
                  <c:v>2.7260800001386087E-2</c:v>
                </c:pt>
                <c:pt idx="24">
                  <c:v>7.721599999058526E-3</c:v>
                </c:pt>
                <c:pt idx="25">
                  <c:v>8.7839999978314154E-3</c:v>
                </c:pt>
                <c:pt idx="26">
                  <c:v>9.2480000021168962E-3</c:v>
                </c:pt>
                <c:pt idx="27">
                  <c:v>9.609599997929763E-3</c:v>
                </c:pt>
                <c:pt idx="34">
                  <c:v>3.7976000021444634E-3</c:v>
                </c:pt>
                <c:pt idx="35">
                  <c:v>3.6240000044927001E-3</c:v>
                </c:pt>
                <c:pt idx="40">
                  <c:v>-1.8032000007224269E-3</c:v>
                </c:pt>
                <c:pt idx="43">
                  <c:v>-8.0607999989297241E-3</c:v>
                </c:pt>
                <c:pt idx="44">
                  <c:v>-7.0623999999952503E-3</c:v>
                </c:pt>
                <c:pt idx="45">
                  <c:v>-5.1751999999396503E-3</c:v>
                </c:pt>
                <c:pt idx="46">
                  <c:v>-4.4752000030712225E-3</c:v>
                </c:pt>
                <c:pt idx="47">
                  <c:v>-1.0436799995659385E-2</c:v>
                </c:pt>
                <c:pt idx="48">
                  <c:v>-7.7936000016052276E-3</c:v>
                </c:pt>
                <c:pt idx="49">
                  <c:v>-7.8040000007604249E-3</c:v>
                </c:pt>
                <c:pt idx="51">
                  <c:v>-7.6039999985368922E-3</c:v>
                </c:pt>
                <c:pt idx="53">
                  <c:v>-1.2369600000965875E-2</c:v>
                </c:pt>
                <c:pt idx="55">
                  <c:v>-7.7696000007563271E-3</c:v>
                </c:pt>
                <c:pt idx="56">
                  <c:v>-1.0196000002906658E-2</c:v>
                </c:pt>
                <c:pt idx="57">
                  <c:v>-9.5960000035120174E-3</c:v>
                </c:pt>
                <c:pt idx="58">
                  <c:v>-9.0032000007340685E-3</c:v>
                </c:pt>
                <c:pt idx="59">
                  <c:v>-8.6032000035629608E-3</c:v>
                </c:pt>
                <c:pt idx="60">
                  <c:v>-7.8743999983998947E-3</c:v>
                </c:pt>
                <c:pt idx="61">
                  <c:v>-7.7744000009261072E-3</c:v>
                </c:pt>
                <c:pt idx="62">
                  <c:v>-1.2452799994207453E-2</c:v>
                </c:pt>
                <c:pt idx="64">
                  <c:v>7.9199999890988693E-4</c:v>
                </c:pt>
                <c:pt idx="75">
                  <c:v>1.6238399999565445E-2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56-4049-B778-7BE2C027996D}"/>
            </c:ext>
          </c:extLst>
        </c:ser>
        <c:ser>
          <c:idx val="2"/>
          <c:order val="2"/>
          <c:tx>
            <c:strRef>
              <c:f>'Active 10'!$J$20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10'!$J$21:$J$214</c:f>
              <c:numCache>
                <c:formatCode>General</c:formatCode>
                <c:ptCount val="194"/>
                <c:pt idx="22">
                  <c:v>1.2379200001305435E-2</c:v>
                </c:pt>
                <c:pt idx="36">
                  <c:v>-7.427199998346623E-3</c:v>
                </c:pt>
                <c:pt idx="50">
                  <c:v>-7.7040000032866374E-3</c:v>
                </c:pt>
                <c:pt idx="52">
                  <c:v>-7.8336000005947426E-3</c:v>
                </c:pt>
                <c:pt idx="54">
                  <c:v>-1.0069600000861101E-2</c:v>
                </c:pt>
                <c:pt idx="69">
                  <c:v>7.4719999975059181E-3</c:v>
                </c:pt>
                <c:pt idx="70">
                  <c:v>-9.8368000035407022E-3</c:v>
                </c:pt>
                <c:pt idx="71">
                  <c:v>5.2192000002833083E-3</c:v>
                </c:pt>
                <c:pt idx="72">
                  <c:v>9.0879999988828786E-3</c:v>
                </c:pt>
                <c:pt idx="76">
                  <c:v>1.2050400000589434E-2</c:v>
                </c:pt>
                <c:pt idx="77">
                  <c:v>1.1114400003862102E-2</c:v>
                </c:pt>
                <c:pt idx="83">
                  <c:v>1.4367200004926417E-2</c:v>
                </c:pt>
                <c:pt idx="84">
                  <c:v>2.1764800003438722E-2</c:v>
                </c:pt>
                <c:pt idx="85">
                  <c:v>1.8828800006303936E-2</c:v>
                </c:pt>
                <c:pt idx="87">
                  <c:v>1.8936000000394415E-2</c:v>
                </c:pt>
                <c:pt idx="88">
                  <c:v>2.0199999999022111E-2</c:v>
                </c:pt>
                <c:pt idx="105">
                  <c:v>2.6770399999804795E-2</c:v>
                </c:pt>
                <c:pt idx="106">
                  <c:v>3.1732800001918804E-2</c:v>
                </c:pt>
                <c:pt idx="107">
                  <c:v>3.173120000428753E-2</c:v>
                </c:pt>
                <c:pt idx="116">
                  <c:v>4.0365600005316082E-2</c:v>
                </c:pt>
                <c:pt idx="120">
                  <c:v>4.1960000002291054E-2</c:v>
                </c:pt>
                <c:pt idx="121">
                  <c:v>4.0823200004524551E-2</c:v>
                </c:pt>
                <c:pt idx="123">
                  <c:v>4.4632000004639849E-2</c:v>
                </c:pt>
                <c:pt idx="124">
                  <c:v>4.7043999999004882E-2</c:v>
                </c:pt>
                <c:pt idx="125">
                  <c:v>4.5869599998695776E-2</c:v>
                </c:pt>
                <c:pt idx="126">
                  <c:v>4.857839999749558E-2</c:v>
                </c:pt>
                <c:pt idx="127">
                  <c:v>4.6348800002306234E-2</c:v>
                </c:pt>
                <c:pt idx="128">
                  <c:v>4.6148000001267064E-2</c:v>
                </c:pt>
                <c:pt idx="134">
                  <c:v>5.7832800004689489E-2</c:v>
                </c:pt>
                <c:pt idx="137">
                  <c:v>5.9668800000508782E-2</c:v>
                </c:pt>
                <c:pt idx="138">
                  <c:v>5.4058399997302331E-2</c:v>
                </c:pt>
                <c:pt idx="139">
                  <c:v>6.1027200004900806E-2</c:v>
                </c:pt>
                <c:pt idx="141">
                  <c:v>6.1127200002374593E-2</c:v>
                </c:pt>
                <c:pt idx="146">
                  <c:v>6.9867199999862351E-2</c:v>
                </c:pt>
                <c:pt idx="147">
                  <c:v>6.9031200000608806E-2</c:v>
                </c:pt>
                <c:pt idx="148">
                  <c:v>6.8036000004212838E-2</c:v>
                </c:pt>
                <c:pt idx="152">
                  <c:v>7.1578400005819276E-2</c:v>
                </c:pt>
                <c:pt idx="154">
                  <c:v>7.4932000003173016E-2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56-4049-B778-7BE2C027996D}"/>
            </c:ext>
          </c:extLst>
        </c:ser>
        <c:ser>
          <c:idx val="3"/>
          <c:order val="3"/>
          <c:tx>
            <c:strRef>
              <c:f>'Active 10'!$K$20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10'!$K$21:$K$214</c:f>
              <c:numCache>
                <c:formatCode>General</c:formatCode>
                <c:ptCount val="194"/>
                <c:pt idx="63">
                  <c:v>6.9407999981194735E-3</c:v>
                </c:pt>
                <c:pt idx="65">
                  <c:v>1.4056000072741881E-3</c:v>
                </c:pt>
                <c:pt idx="66">
                  <c:v>4.2663999993237667E-3</c:v>
                </c:pt>
                <c:pt idx="67">
                  <c:v>3.0320000005303882E-3</c:v>
                </c:pt>
                <c:pt idx="68">
                  <c:v>3.5943999973824248E-3</c:v>
                </c:pt>
                <c:pt idx="74">
                  <c:v>1.1419200003729202E-2</c:v>
                </c:pt>
                <c:pt idx="79">
                  <c:v>1.3859200000297278E-2</c:v>
                </c:pt>
                <c:pt idx="81">
                  <c:v>9.0983999980380759E-3</c:v>
                </c:pt>
                <c:pt idx="82">
                  <c:v>2.2596800001338124E-2</c:v>
                </c:pt>
                <c:pt idx="86">
                  <c:v>2.1003199995902833E-2</c:v>
                </c:pt>
                <c:pt idx="89">
                  <c:v>2.7068800001870841E-2</c:v>
                </c:pt>
                <c:pt idx="90">
                  <c:v>2.553279999847291E-2</c:v>
                </c:pt>
                <c:pt idx="91">
                  <c:v>2.7425599997513928E-2</c:v>
                </c:pt>
                <c:pt idx="92">
                  <c:v>2.4418400003924035E-2</c:v>
                </c:pt>
                <c:pt idx="93">
                  <c:v>2.4811200004478451E-2</c:v>
                </c:pt>
                <c:pt idx="94">
                  <c:v>2.580399999715155E-2</c:v>
                </c:pt>
                <c:pt idx="95">
                  <c:v>2.4396799999522045E-2</c:v>
                </c:pt>
                <c:pt idx="96">
                  <c:v>2.8289599998970516E-2</c:v>
                </c:pt>
                <c:pt idx="97">
                  <c:v>2.2460799998953007E-2</c:v>
                </c:pt>
                <c:pt idx="98">
                  <c:v>2.4853599999914877E-2</c:v>
                </c:pt>
                <c:pt idx="99">
                  <c:v>2.1132000001671258E-2</c:v>
                </c:pt>
                <c:pt idx="100">
                  <c:v>2.8924800004460849E-2</c:v>
                </c:pt>
                <c:pt idx="101">
                  <c:v>2.6017600001068786E-2</c:v>
                </c:pt>
                <c:pt idx="102">
                  <c:v>2.4810399998386856E-2</c:v>
                </c:pt>
                <c:pt idx="103">
                  <c:v>2.5503199998638593E-2</c:v>
                </c:pt>
                <c:pt idx="104">
                  <c:v>2.6195999998890329E-2</c:v>
                </c:pt>
                <c:pt idx="108">
                  <c:v>3.2484800001839176E-2</c:v>
                </c:pt>
                <c:pt idx="109">
                  <c:v>3.4176799999841023E-2</c:v>
                </c:pt>
                <c:pt idx="110">
                  <c:v>2.4574399998527952E-2</c:v>
                </c:pt>
                <c:pt idx="111">
                  <c:v>4.6359200001461431E-2</c:v>
                </c:pt>
                <c:pt idx="112">
                  <c:v>3.9026400001603179E-2</c:v>
                </c:pt>
                <c:pt idx="113">
                  <c:v>3.7990400000126101E-2</c:v>
                </c:pt>
                <c:pt idx="114">
                  <c:v>3.6354400006530341E-2</c:v>
                </c:pt>
                <c:pt idx="115">
                  <c:v>3.9325600002484862E-2</c:v>
                </c:pt>
                <c:pt idx="117">
                  <c:v>3.8083200000983197E-2</c:v>
                </c:pt>
                <c:pt idx="118">
                  <c:v>3.7209599999187049E-2</c:v>
                </c:pt>
                <c:pt idx="119">
                  <c:v>3.9421600005880464E-2</c:v>
                </c:pt>
                <c:pt idx="122">
                  <c:v>4.2284000002837274E-2</c:v>
                </c:pt>
                <c:pt idx="129">
                  <c:v>4.7768800002813805E-2</c:v>
                </c:pt>
                <c:pt idx="130">
                  <c:v>4.8561600000539329E-2</c:v>
                </c:pt>
                <c:pt idx="131">
                  <c:v>4.7149600002740044E-2</c:v>
                </c:pt>
                <c:pt idx="132">
                  <c:v>4.8093600002175663E-2</c:v>
                </c:pt>
                <c:pt idx="133">
                  <c:v>5.9606400005577598E-2</c:v>
                </c:pt>
                <c:pt idx="135">
                  <c:v>5.7151999993948266E-2</c:v>
                </c:pt>
                <c:pt idx="136">
                  <c:v>5.8616800000891089E-2</c:v>
                </c:pt>
                <c:pt idx="140">
                  <c:v>6.1077200007275678E-2</c:v>
                </c:pt>
                <c:pt idx="142">
                  <c:v>6.1177200004749466E-2</c:v>
                </c:pt>
                <c:pt idx="143">
                  <c:v>6.2307200001669116E-2</c:v>
                </c:pt>
                <c:pt idx="144">
                  <c:v>6.0662399999273475E-2</c:v>
                </c:pt>
                <c:pt idx="145">
                  <c:v>6.8121600001177285E-2</c:v>
                </c:pt>
                <c:pt idx="149">
                  <c:v>6.8074399998295121E-2</c:v>
                </c:pt>
                <c:pt idx="150">
                  <c:v>6.8875999997544568E-2</c:v>
                </c:pt>
                <c:pt idx="151">
                  <c:v>7.4927200003003236E-2</c:v>
                </c:pt>
                <c:pt idx="153">
                  <c:v>7.0790400000987574E-2</c:v>
                </c:pt>
                <c:pt idx="155">
                  <c:v>8.1390399995143525E-2</c:v>
                </c:pt>
                <c:pt idx="156">
                  <c:v>8.6995999998180196E-2</c:v>
                </c:pt>
                <c:pt idx="157">
                  <c:v>8.6995999998180196E-2</c:v>
                </c:pt>
                <c:pt idx="158">
                  <c:v>8.7609599984716624E-2</c:v>
                </c:pt>
                <c:pt idx="159">
                  <c:v>8.7809600110631436E-2</c:v>
                </c:pt>
                <c:pt idx="160">
                  <c:v>8.7909599940758198E-2</c:v>
                </c:pt>
                <c:pt idx="161">
                  <c:v>8.893040000111796E-2</c:v>
                </c:pt>
                <c:pt idx="162">
                  <c:v>8.893040000111796E-2</c:v>
                </c:pt>
                <c:pt idx="163">
                  <c:v>8.8223200000356883E-2</c:v>
                </c:pt>
                <c:pt idx="164">
                  <c:v>8.8223200000356883E-2</c:v>
                </c:pt>
                <c:pt idx="165">
                  <c:v>9.5377600002393592E-2</c:v>
                </c:pt>
                <c:pt idx="166">
                  <c:v>9.3074399999750312E-2</c:v>
                </c:pt>
                <c:pt idx="167">
                  <c:v>9.4053200002235826E-2</c:v>
                </c:pt>
                <c:pt idx="168">
                  <c:v>9.4143199996324256E-2</c:v>
                </c:pt>
                <c:pt idx="169">
                  <c:v>9.3738400006259326E-2</c:v>
                </c:pt>
                <c:pt idx="170">
                  <c:v>9.8238519560254645E-2</c:v>
                </c:pt>
                <c:pt idx="171">
                  <c:v>9.7634799996740185E-2</c:v>
                </c:pt>
                <c:pt idx="172">
                  <c:v>9.94356000010157E-2</c:v>
                </c:pt>
                <c:pt idx="173">
                  <c:v>0.10097680000035325</c:v>
                </c:pt>
                <c:pt idx="174">
                  <c:v>0.1029768000007607</c:v>
                </c:pt>
                <c:pt idx="175">
                  <c:v>0.10447679999924731</c:v>
                </c:pt>
                <c:pt idx="176">
                  <c:v>9.9741599995468277E-2</c:v>
                </c:pt>
                <c:pt idx="177">
                  <c:v>9.5259200003056321E-2</c:v>
                </c:pt>
                <c:pt idx="178">
                  <c:v>0.10282319999532774</c:v>
                </c:pt>
                <c:pt idx="179">
                  <c:v>0.10412879999785218</c:v>
                </c:pt>
                <c:pt idx="180">
                  <c:v>0.10566639999888139</c:v>
                </c:pt>
                <c:pt idx="181">
                  <c:v>0.10105920000205515</c:v>
                </c:pt>
                <c:pt idx="182">
                  <c:v>0.10282079999888083</c:v>
                </c:pt>
                <c:pt idx="183">
                  <c:v>0.10349359999963781</c:v>
                </c:pt>
                <c:pt idx="184">
                  <c:v>0.10332800000469433</c:v>
                </c:pt>
                <c:pt idx="185">
                  <c:v>0.11068240000167862</c:v>
                </c:pt>
                <c:pt idx="186">
                  <c:v>0.10691039999801433</c:v>
                </c:pt>
                <c:pt idx="187">
                  <c:v>0.10766319999675034</c:v>
                </c:pt>
                <c:pt idx="188">
                  <c:v>0.11257840000325814</c:v>
                </c:pt>
                <c:pt idx="189">
                  <c:v>0.1067823999983375</c:v>
                </c:pt>
                <c:pt idx="190">
                  <c:v>0.1077824000021792</c:v>
                </c:pt>
                <c:pt idx="191">
                  <c:v>0.11358080000354676</c:v>
                </c:pt>
                <c:pt idx="192">
                  <c:v>0.11398080000799382</c:v>
                </c:pt>
                <c:pt idx="193">
                  <c:v>0.11408080000546761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756-4049-B778-7BE2C027996D}"/>
            </c:ext>
          </c:extLst>
        </c:ser>
        <c:ser>
          <c:idx val="4"/>
          <c:order val="4"/>
          <c:tx>
            <c:strRef>
              <c:f>'Active 10'!$N$20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10'!$F$21:$F$214</c:f>
              <c:numCache>
                <c:formatCode>General</c:formatCode>
                <c:ptCount val="194"/>
                <c:pt idx="0">
                  <c:v>-57717</c:v>
                </c:pt>
                <c:pt idx="1">
                  <c:v>-50505</c:v>
                </c:pt>
                <c:pt idx="2">
                  <c:v>-50491</c:v>
                </c:pt>
                <c:pt idx="3">
                  <c:v>-50489</c:v>
                </c:pt>
                <c:pt idx="4">
                  <c:v>-50488.5</c:v>
                </c:pt>
                <c:pt idx="5">
                  <c:v>-50476.5</c:v>
                </c:pt>
                <c:pt idx="6">
                  <c:v>-50474.5</c:v>
                </c:pt>
                <c:pt idx="7">
                  <c:v>-50458</c:v>
                </c:pt>
                <c:pt idx="8">
                  <c:v>-50457.5</c:v>
                </c:pt>
                <c:pt idx="9">
                  <c:v>-50443.5</c:v>
                </c:pt>
                <c:pt idx="10">
                  <c:v>-50439</c:v>
                </c:pt>
                <c:pt idx="11">
                  <c:v>-50438.5</c:v>
                </c:pt>
                <c:pt idx="12">
                  <c:v>-50436.5</c:v>
                </c:pt>
                <c:pt idx="13">
                  <c:v>-50393.5</c:v>
                </c:pt>
                <c:pt idx="14">
                  <c:v>-50372</c:v>
                </c:pt>
                <c:pt idx="15">
                  <c:v>-50350.5</c:v>
                </c:pt>
                <c:pt idx="16">
                  <c:v>-50348</c:v>
                </c:pt>
                <c:pt idx="17">
                  <c:v>-50341</c:v>
                </c:pt>
                <c:pt idx="18">
                  <c:v>-50341</c:v>
                </c:pt>
                <c:pt idx="19">
                  <c:v>-42655</c:v>
                </c:pt>
                <c:pt idx="20">
                  <c:v>-41883</c:v>
                </c:pt>
                <c:pt idx="21">
                  <c:v>-41880.5</c:v>
                </c:pt>
                <c:pt idx="22">
                  <c:v>-41880.5</c:v>
                </c:pt>
                <c:pt idx="23">
                  <c:v>-41719.5</c:v>
                </c:pt>
                <c:pt idx="24">
                  <c:v>-30564</c:v>
                </c:pt>
                <c:pt idx="25">
                  <c:v>-30547.5</c:v>
                </c:pt>
                <c:pt idx="26">
                  <c:v>-30545</c:v>
                </c:pt>
                <c:pt idx="27">
                  <c:v>-30521.5</c:v>
                </c:pt>
                <c:pt idx="28">
                  <c:v>-28664.5</c:v>
                </c:pt>
                <c:pt idx="29">
                  <c:v>-28659.5</c:v>
                </c:pt>
                <c:pt idx="30">
                  <c:v>-28583.5</c:v>
                </c:pt>
                <c:pt idx="31">
                  <c:v>-25218</c:v>
                </c:pt>
                <c:pt idx="32">
                  <c:v>-21749.5</c:v>
                </c:pt>
                <c:pt idx="33">
                  <c:v>-20835</c:v>
                </c:pt>
                <c:pt idx="34">
                  <c:v>-19979</c:v>
                </c:pt>
                <c:pt idx="35">
                  <c:v>-19960</c:v>
                </c:pt>
                <c:pt idx="36">
                  <c:v>-17512</c:v>
                </c:pt>
                <c:pt idx="37">
                  <c:v>-17464.5</c:v>
                </c:pt>
                <c:pt idx="38">
                  <c:v>-17431</c:v>
                </c:pt>
                <c:pt idx="39">
                  <c:v>-17431</c:v>
                </c:pt>
                <c:pt idx="40">
                  <c:v>-17409.5</c:v>
                </c:pt>
                <c:pt idx="41">
                  <c:v>-15811</c:v>
                </c:pt>
                <c:pt idx="42">
                  <c:v>-15587.5</c:v>
                </c:pt>
                <c:pt idx="43">
                  <c:v>-14905.5</c:v>
                </c:pt>
                <c:pt idx="44">
                  <c:v>-13079</c:v>
                </c:pt>
                <c:pt idx="45">
                  <c:v>-12967</c:v>
                </c:pt>
                <c:pt idx="46">
                  <c:v>-12967</c:v>
                </c:pt>
                <c:pt idx="47">
                  <c:v>-12240.5</c:v>
                </c:pt>
                <c:pt idx="48">
                  <c:v>-12181</c:v>
                </c:pt>
                <c:pt idx="49">
                  <c:v>-11340</c:v>
                </c:pt>
                <c:pt idx="50">
                  <c:v>-11340</c:v>
                </c:pt>
                <c:pt idx="51">
                  <c:v>-11340</c:v>
                </c:pt>
                <c:pt idx="52">
                  <c:v>-10206</c:v>
                </c:pt>
                <c:pt idx="53">
                  <c:v>-9703.5</c:v>
                </c:pt>
                <c:pt idx="54">
                  <c:v>-9703.5</c:v>
                </c:pt>
                <c:pt idx="55">
                  <c:v>-9703.5</c:v>
                </c:pt>
                <c:pt idx="56">
                  <c:v>-8722.5</c:v>
                </c:pt>
                <c:pt idx="57">
                  <c:v>-8722.5</c:v>
                </c:pt>
                <c:pt idx="58">
                  <c:v>-8722</c:v>
                </c:pt>
                <c:pt idx="59">
                  <c:v>-8722</c:v>
                </c:pt>
                <c:pt idx="60">
                  <c:v>-7974</c:v>
                </c:pt>
                <c:pt idx="61">
                  <c:v>-7974</c:v>
                </c:pt>
                <c:pt idx="62">
                  <c:v>-7850.5</c:v>
                </c:pt>
                <c:pt idx="63">
                  <c:v>-6107</c:v>
                </c:pt>
                <c:pt idx="64">
                  <c:v>-4367.5</c:v>
                </c:pt>
                <c:pt idx="65">
                  <c:v>-4299</c:v>
                </c:pt>
                <c:pt idx="66">
                  <c:v>-3643.5</c:v>
                </c:pt>
                <c:pt idx="67">
                  <c:v>-3467.5</c:v>
                </c:pt>
                <c:pt idx="68">
                  <c:v>-3451</c:v>
                </c:pt>
                <c:pt idx="69">
                  <c:v>-3442.5</c:v>
                </c:pt>
                <c:pt idx="70">
                  <c:v>-3428</c:v>
                </c:pt>
                <c:pt idx="71">
                  <c:v>-2668</c:v>
                </c:pt>
                <c:pt idx="72">
                  <c:v>-2582.5</c:v>
                </c:pt>
                <c:pt idx="73">
                  <c:v>-2568</c:v>
                </c:pt>
                <c:pt idx="74">
                  <c:v>-1793</c:v>
                </c:pt>
                <c:pt idx="75">
                  <c:v>-1773.5</c:v>
                </c:pt>
                <c:pt idx="76">
                  <c:v>-1753.5</c:v>
                </c:pt>
                <c:pt idx="77">
                  <c:v>-1751</c:v>
                </c:pt>
                <c:pt idx="78">
                  <c:v>-1662</c:v>
                </c:pt>
                <c:pt idx="79">
                  <c:v>-1643</c:v>
                </c:pt>
                <c:pt idx="80">
                  <c:v>-961</c:v>
                </c:pt>
                <c:pt idx="81">
                  <c:v>-923.5</c:v>
                </c:pt>
                <c:pt idx="82">
                  <c:v>-909.5</c:v>
                </c:pt>
                <c:pt idx="83">
                  <c:v>-838</c:v>
                </c:pt>
                <c:pt idx="84">
                  <c:v>-67</c:v>
                </c:pt>
                <c:pt idx="85">
                  <c:v>-64.5</c:v>
                </c:pt>
                <c:pt idx="86">
                  <c:v>-28</c:v>
                </c:pt>
                <c:pt idx="87">
                  <c:v>-2.5</c:v>
                </c:pt>
                <c:pt idx="88">
                  <c:v>0</c:v>
                </c:pt>
                <c:pt idx="89">
                  <c:v>585.5</c:v>
                </c:pt>
                <c:pt idx="90">
                  <c:v>588</c:v>
                </c:pt>
                <c:pt idx="91">
                  <c:v>588.5</c:v>
                </c:pt>
                <c:pt idx="92">
                  <c:v>589</c:v>
                </c:pt>
                <c:pt idx="93">
                  <c:v>589.5</c:v>
                </c:pt>
                <c:pt idx="94">
                  <c:v>590</c:v>
                </c:pt>
                <c:pt idx="95">
                  <c:v>590.5</c:v>
                </c:pt>
                <c:pt idx="96">
                  <c:v>591</c:v>
                </c:pt>
                <c:pt idx="97">
                  <c:v>593</c:v>
                </c:pt>
                <c:pt idx="98">
                  <c:v>593.5</c:v>
                </c:pt>
                <c:pt idx="99">
                  <c:v>595</c:v>
                </c:pt>
                <c:pt idx="100">
                  <c:v>595.5</c:v>
                </c:pt>
                <c:pt idx="101">
                  <c:v>596</c:v>
                </c:pt>
                <c:pt idx="102">
                  <c:v>596.5</c:v>
                </c:pt>
                <c:pt idx="103">
                  <c:v>597</c:v>
                </c:pt>
                <c:pt idx="104">
                  <c:v>597.5</c:v>
                </c:pt>
                <c:pt idx="105">
                  <c:v>821.5</c:v>
                </c:pt>
                <c:pt idx="106">
                  <c:v>1650.5</c:v>
                </c:pt>
                <c:pt idx="107">
                  <c:v>1727</c:v>
                </c:pt>
                <c:pt idx="108">
                  <c:v>1758</c:v>
                </c:pt>
                <c:pt idx="109">
                  <c:v>1765.5</c:v>
                </c:pt>
                <c:pt idx="110">
                  <c:v>2461.5</c:v>
                </c:pt>
                <c:pt idx="111">
                  <c:v>2494.5</c:v>
                </c:pt>
                <c:pt idx="112">
                  <c:v>2519</c:v>
                </c:pt>
                <c:pt idx="113">
                  <c:v>2521.5</c:v>
                </c:pt>
                <c:pt idx="114">
                  <c:v>2524</c:v>
                </c:pt>
                <c:pt idx="115">
                  <c:v>2526</c:v>
                </c:pt>
                <c:pt idx="116">
                  <c:v>2551</c:v>
                </c:pt>
                <c:pt idx="117">
                  <c:v>2647</c:v>
                </c:pt>
                <c:pt idx="118">
                  <c:v>2728.5</c:v>
                </c:pt>
                <c:pt idx="119">
                  <c:v>3373.5</c:v>
                </c:pt>
                <c:pt idx="120">
                  <c:v>3475</c:v>
                </c:pt>
                <c:pt idx="121">
                  <c:v>3484.5</c:v>
                </c:pt>
                <c:pt idx="122">
                  <c:v>3490</c:v>
                </c:pt>
                <c:pt idx="123">
                  <c:v>3532.5</c:v>
                </c:pt>
                <c:pt idx="124">
                  <c:v>4240</c:v>
                </c:pt>
                <c:pt idx="125">
                  <c:v>4266</c:v>
                </c:pt>
                <c:pt idx="126">
                  <c:v>4314</c:v>
                </c:pt>
                <c:pt idx="127">
                  <c:v>4323</c:v>
                </c:pt>
                <c:pt idx="128">
                  <c:v>4330</c:v>
                </c:pt>
                <c:pt idx="129">
                  <c:v>4335.5</c:v>
                </c:pt>
                <c:pt idx="130">
                  <c:v>4336</c:v>
                </c:pt>
                <c:pt idx="131">
                  <c:v>4378.5</c:v>
                </c:pt>
                <c:pt idx="132">
                  <c:v>4431</c:v>
                </c:pt>
                <c:pt idx="133">
                  <c:v>5131.5</c:v>
                </c:pt>
                <c:pt idx="134">
                  <c:v>5900.5</c:v>
                </c:pt>
                <c:pt idx="135">
                  <c:v>5920</c:v>
                </c:pt>
                <c:pt idx="136">
                  <c:v>5978</c:v>
                </c:pt>
                <c:pt idx="137">
                  <c:v>6085.5</c:v>
                </c:pt>
                <c:pt idx="138">
                  <c:v>6114</c:v>
                </c:pt>
                <c:pt idx="139">
                  <c:v>6887</c:v>
                </c:pt>
                <c:pt idx="140">
                  <c:v>6887</c:v>
                </c:pt>
                <c:pt idx="141">
                  <c:v>6887</c:v>
                </c:pt>
                <c:pt idx="142">
                  <c:v>6887</c:v>
                </c:pt>
                <c:pt idx="143">
                  <c:v>6937</c:v>
                </c:pt>
                <c:pt idx="144">
                  <c:v>7016.5</c:v>
                </c:pt>
                <c:pt idx="145">
                  <c:v>7686</c:v>
                </c:pt>
                <c:pt idx="146">
                  <c:v>7724.5</c:v>
                </c:pt>
                <c:pt idx="147">
                  <c:v>7727</c:v>
                </c:pt>
                <c:pt idx="148">
                  <c:v>7810</c:v>
                </c:pt>
                <c:pt idx="149">
                  <c:v>7849</c:v>
                </c:pt>
                <c:pt idx="150">
                  <c:v>7897.5</c:v>
                </c:pt>
                <c:pt idx="151">
                  <c:v>8574.5</c:v>
                </c:pt>
                <c:pt idx="152">
                  <c:v>8689</c:v>
                </c:pt>
                <c:pt idx="153">
                  <c:v>8709</c:v>
                </c:pt>
                <c:pt idx="154">
                  <c:v>8720</c:v>
                </c:pt>
                <c:pt idx="155">
                  <c:v>8771.5</c:v>
                </c:pt>
                <c:pt idx="156">
                  <c:v>10410</c:v>
                </c:pt>
                <c:pt idx="157">
                  <c:v>10410</c:v>
                </c:pt>
                <c:pt idx="158">
                  <c:v>10416</c:v>
                </c:pt>
                <c:pt idx="159">
                  <c:v>10416</c:v>
                </c:pt>
                <c:pt idx="160">
                  <c:v>10416</c:v>
                </c:pt>
                <c:pt idx="161">
                  <c:v>10421.5</c:v>
                </c:pt>
                <c:pt idx="162">
                  <c:v>10421.5</c:v>
                </c:pt>
                <c:pt idx="163">
                  <c:v>10422</c:v>
                </c:pt>
                <c:pt idx="164">
                  <c:v>10422</c:v>
                </c:pt>
                <c:pt idx="165">
                  <c:v>11258.5</c:v>
                </c:pt>
                <c:pt idx="166">
                  <c:v>11286.5</c:v>
                </c:pt>
                <c:pt idx="167">
                  <c:v>11322</c:v>
                </c:pt>
                <c:pt idx="168">
                  <c:v>11322</c:v>
                </c:pt>
                <c:pt idx="169">
                  <c:v>11414</c:v>
                </c:pt>
                <c:pt idx="170">
                  <c:v>11854.5</c:v>
                </c:pt>
                <c:pt idx="171">
                  <c:v>11883</c:v>
                </c:pt>
                <c:pt idx="172">
                  <c:v>12013.5</c:v>
                </c:pt>
                <c:pt idx="173">
                  <c:v>12140.5</c:v>
                </c:pt>
                <c:pt idx="174">
                  <c:v>12140.5</c:v>
                </c:pt>
                <c:pt idx="175">
                  <c:v>12140.5</c:v>
                </c:pt>
                <c:pt idx="176">
                  <c:v>12198.5</c:v>
                </c:pt>
                <c:pt idx="177">
                  <c:v>12919.5</c:v>
                </c:pt>
                <c:pt idx="178">
                  <c:v>12922</c:v>
                </c:pt>
                <c:pt idx="179">
                  <c:v>12998</c:v>
                </c:pt>
                <c:pt idx="180">
                  <c:v>13044</c:v>
                </c:pt>
                <c:pt idx="181">
                  <c:v>13044.5</c:v>
                </c:pt>
                <c:pt idx="182">
                  <c:v>13068</c:v>
                </c:pt>
                <c:pt idx="183">
                  <c:v>13118.5</c:v>
                </c:pt>
                <c:pt idx="184">
                  <c:v>13130</c:v>
                </c:pt>
                <c:pt idx="185">
                  <c:v>15591.5</c:v>
                </c:pt>
                <c:pt idx="186">
                  <c:v>13971.5</c:v>
                </c:pt>
                <c:pt idx="187">
                  <c:v>14009.5</c:v>
                </c:pt>
                <c:pt idx="188">
                  <c:v>14876.5</c:v>
                </c:pt>
                <c:pt idx="189">
                  <c:v>15654</c:v>
                </c:pt>
                <c:pt idx="190">
                  <c:v>15654</c:v>
                </c:pt>
                <c:pt idx="191">
                  <c:v>15480.5</c:v>
                </c:pt>
                <c:pt idx="192">
                  <c:v>15480.5</c:v>
                </c:pt>
                <c:pt idx="193">
                  <c:v>15480.5</c:v>
                </c:pt>
              </c:numCache>
            </c:numRef>
          </c:xVal>
          <c:yVal>
            <c:numRef>
              <c:f>'Active 10'!$N$21:$N$214</c:f>
              <c:numCache>
                <c:formatCode>General</c:formatCode>
                <c:ptCount val="19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756-4049-B778-7BE2C027996D}"/>
            </c:ext>
          </c:extLst>
        </c:ser>
        <c:ser>
          <c:idx val="5"/>
          <c:order val="5"/>
          <c:tx>
            <c:strRef>
              <c:f>'Active 10'!$AX$1</c:f>
              <c:strCache>
                <c:ptCount val="1"/>
                <c:pt idx="0">
                  <c:v>Sol'n A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10'!$AW$2:$AW$214</c:f>
              <c:numCache>
                <c:formatCode>General</c:formatCode>
                <c:ptCount val="213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  <c:pt idx="61">
                  <c:v>62000</c:v>
                </c:pt>
                <c:pt idx="62">
                  <c:v>64000</c:v>
                </c:pt>
                <c:pt idx="63">
                  <c:v>66000</c:v>
                </c:pt>
                <c:pt idx="64">
                  <c:v>68000</c:v>
                </c:pt>
                <c:pt idx="65">
                  <c:v>70000</c:v>
                </c:pt>
                <c:pt idx="66">
                  <c:v>72000</c:v>
                </c:pt>
                <c:pt idx="67">
                  <c:v>74000</c:v>
                </c:pt>
                <c:pt idx="68">
                  <c:v>76000</c:v>
                </c:pt>
                <c:pt idx="69">
                  <c:v>78000</c:v>
                </c:pt>
                <c:pt idx="70">
                  <c:v>80000</c:v>
                </c:pt>
                <c:pt idx="71">
                  <c:v>82000</c:v>
                </c:pt>
                <c:pt idx="72">
                  <c:v>84000</c:v>
                </c:pt>
                <c:pt idx="73">
                  <c:v>86000</c:v>
                </c:pt>
                <c:pt idx="74">
                  <c:v>88000</c:v>
                </c:pt>
                <c:pt idx="75">
                  <c:v>90000</c:v>
                </c:pt>
                <c:pt idx="76">
                  <c:v>92000</c:v>
                </c:pt>
                <c:pt idx="77">
                  <c:v>94000</c:v>
                </c:pt>
                <c:pt idx="78">
                  <c:v>96000</c:v>
                </c:pt>
                <c:pt idx="79">
                  <c:v>98000</c:v>
                </c:pt>
                <c:pt idx="80">
                  <c:v>100000</c:v>
                </c:pt>
                <c:pt idx="81">
                  <c:v>102000</c:v>
                </c:pt>
                <c:pt idx="82">
                  <c:v>104000</c:v>
                </c:pt>
                <c:pt idx="83">
                  <c:v>106000</c:v>
                </c:pt>
                <c:pt idx="84">
                  <c:v>108000</c:v>
                </c:pt>
                <c:pt idx="85">
                  <c:v>110000</c:v>
                </c:pt>
                <c:pt idx="86">
                  <c:v>112000</c:v>
                </c:pt>
                <c:pt idx="87">
                  <c:v>114000</c:v>
                </c:pt>
                <c:pt idx="88">
                  <c:v>116000</c:v>
                </c:pt>
                <c:pt idx="89">
                  <c:v>118000</c:v>
                </c:pt>
                <c:pt idx="90">
                  <c:v>120000</c:v>
                </c:pt>
                <c:pt idx="91">
                  <c:v>122000</c:v>
                </c:pt>
                <c:pt idx="92">
                  <c:v>124000</c:v>
                </c:pt>
                <c:pt idx="93">
                  <c:v>126000</c:v>
                </c:pt>
                <c:pt idx="94">
                  <c:v>128000</c:v>
                </c:pt>
                <c:pt idx="95">
                  <c:v>130000</c:v>
                </c:pt>
                <c:pt idx="96">
                  <c:v>132000</c:v>
                </c:pt>
                <c:pt idx="97">
                  <c:v>134000</c:v>
                </c:pt>
                <c:pt idx="98">
                  <c:v>136000</c:v>
                </c:pt>
                <c:pt idx="99">
                  <c:v>138000</c:v>
                </c:pt>
                <c:pt idx="100">
                  <c:v>140000</c:v>
                </c:pt>
                <c:pt idx="101">
                  <c:v>142000</c:v>
                </c:pt>
                <c:pt idx="102">
                  <c:v>144000</c:v>
                </c:pt>
                <c:pt idx="103">
                  <c:v>146000</c:v>
                </c:pt>
                <c:pt idx="104">
                  <c:v>148000</c:v>
                </c:pt>
                <c:pt idx="105">
                  <c:v>150000</c:v>
                </c:pt>
                <c:pt idx="106">
                  <c:v>152000</c:v>
                </c:pt>
                <c:pt idx="107">
                  <c:v>154000</c:v>
                </c:pt>
                <c:pt idx="108">
                  <c:v>156000</c:v>
                </c:pt>
                <c:pt idx="109">
                  <c:v>158000</c:v>
                </c:pt>
                <c:pt idx="110">
                  <c:v>160000</c:v>
                </c:pt>
                <c:pt idx="111">
                  <c:v>162000</c:v>
                </c:pt>
                <c:pt idx="112">
                  <c:v>164000</c:v>
                </c:pt>
                <c:pt idx="113">
                  <c:v>166000</c:v>
                </c:pt>
                <c:pt idx="114">
                  <c:v>168000</c:v>
                </c:pt>
                <c:pt idx="115">
                  <c:v>170000</c:v>
                </c:pt>
                <c:pt idx="116">
                  <c:v>172000</c:v>
                </c:pt>
                <c:pt idx="117">
                  <c:v>174000</c:v>
                </c:pt>
                <c:pt idx="118">
                  <c:v>176000</c:v>
                </c:pt>
                <c:pt idx="119">
                  <c:v>178000</c:v>
                </c:pt>
                <c:pt idx="120">
                  <c:v>180000</c:v>
                </c:pt>
                <c:pt idx="121">
                  <c:v>182000</c:v>
                </c:pt>
                <c:pt idx="122">
                  <c:v>184000</c:v>
                </c:pt>
                <c:pt idx="123">
                  <c:v>186000</c:v>
                </c:pt>
                <c:pt idx="124">
                  <c:v>188000</c:v>
                </c:pt>
                <c:pt idx="125">
                  <c:v>190000</c:v>
                </c:pt>
                <c:pt idx="126">
                  <c:v>192000</c:v>
                </c:pt>
                <c:pt idx="127">
                  <c:v>194000</c:v>
                </c:pt>
                <c:pt idx="128">
                  <c:v>196000</c:v>
                </c:pt>
                <c:pt idx="129">
                  <c:v>198000</c:v>
                </c:pt>
              </c:numCache>
            </c:numRef>
          </c:xVal>
          <c:yVal>
            <c:numRef>
              <c:f>'Active 10'!$AX$2:$AX$214</c:f>
              <c:numCache>
                <c:formatCode>General</c:formatCode>
                <c:ptCount val="213"/>
                <c:pt idx="0">
                  <c:v>-4.0974880661064333E-2</c:v>
                </c:pt>
                <c:pt idx="1">
                  <c:v>-3.2554860375966568E-2</c:v>
                </c:pt>
                <c:pt idx="2">
                  <c:v>-2.4760358413543848E-2</c:v>
                </c:pt>
                <c:pt idx="3">
                  <c:v>-1.7602670420941394E-2</c:v>
                </c:pt>
                <c:pt idx="4">
                  <c:v>-1.1092295689977986E-2</c:v>
                </c:pt>
                <c:pt idx="5">
                  <c:v>-5.2391904699717745E-3</c:v>
                </c:pt>
                <c:pt idx="6">
                  <c:v>-5.2894657302522685E-5</c:v>
                </c:pt>
                <c:pt idx="7">
                  <c:v>4.457467567426994E-3</c:v>
                </c:pt>
                <c:pt idx="8">
                  <c:v>8.2833102393636421E-3</c:v>
                </c:pt>
                <c:pt idx="9">
                  <c:v>1.1416834534458131E-2</c:v>
                </c:pt>
                <c:pt idx="10">
                  <c:v>1.3851426851223418E-2</c:v>
                </c:pt>
                <c:pt idx="11">
                  <c:v>1.5582260348707029E-2</c:v>
                </c:pt>
                <c:pt idx="12">
                  <c:v>1.6607192482424656E-2</c:v>
                </c:pt>
                <c:pt idx="13">
                  <c:v>1.692809098288147E-2</c:v>
                </c:pt>
                <c:pt idx="14">
                  <c:v>1.6552763481868155E-2</c:v>
                </c:pt>
                <c:pt idx="15">
                  <c:v>1.5497721520355315E-2</c:v>
                </c:pt>
                <c:pt idx="16">
                  <c:v>1.3792091019458354E-2</c:v>
                </c:pt>
                <c:pt idx="17">
                  <c:v>1.148308857205829E-2</c:v>
                </c:pt>
                <c:pt idx="18">
                  <c:v>8.6435793704187913E-3</c:v>
                </c:pt>
                <c:pt idx="19">
                  <c:v>5.3822184590968693E-3</c:v>
                </c:pt>
                <c:pt idx="20">
                  <c:v>1.8563569596296535E-3</c:v>
                </c:pt>
                <c:pt idx="21">
                  <c:v>-1.7130855915171231E-3</c:v>
                </c:pt>
                <c:pt idx="22">
                  <c:v>-5.0278132056879865E-3</c:v>
                </c:pt>
                <c:pt idx="23">
                  <c:v>-7.7065214348786965E-3</c:v>
                </c:pt>
                <c:pt idx="24">
                  <c:v>-9.2997017133985907E-3</c:v>
                </c:pt>
                <c:pt idx="25">
                  <c:v>-9.3384194539195831E-3</c:v>
                </c:pt>
                <c:pt idx="26">
                  <c:v>-7.4189728885179079E-3</c:v>
                </c:pt>
                <c:pt idx="27">
                  <c:v>-3.2986674196922652E-3</c:v>
                </c:pt>
                <c:pt idx="28">
                  <c:v>3.043731246877221E-3</c:v>
                </c:pt>
                <c:pt idx="29">
                  <c:v>1.1416620792587137E-2</c:v>
                </c:pt>
                <c:pt idx="30">
                  <c:v>2.148391592874898E-2</c:v>
                </c:pt>
                <c:pt idx="31">
                  <c:v>3.2851770862690526E-2</c:v>
                </c:pt>
                <c:pt idx="32">
                  <c:v>4.5136831086508955E-2</c:v>
                </c:pt>
                <c:pt idx="33">
                  <c:v>5.8003542331707396E-2</c:v>
                </c:pt>
                <c:pt idx="34">
                  <c:v>7.1176298002603847E-2</c:v>
                </c:pt>
                <c:pt idx="35">
                  <c:v>8.4437148283438179E-2</c:v>
                </c:pt>
                <c:pt idx="36">
                  <c:v>9.7617425345432718E-2</c:v>
                </c:pt>
                <c:pt idx="37">
                  <c:v>0.11058802794348004</c:v>
                </c:pt>
                <c:pt idx="38">
                  <c:v>0.12325052491581905</c:v>
                </c:pt>
                <c:pt idx="39">
                  <c:v>0.13552979560355705</c:v>
                </c:pt>
                <c:pt idx="40">
                  <c:v>0.14736824009995561</c:v>
                </c:pt>
                <c:pt idx="41">
                  <c:v>0.158721334938796</c:v>
                </c:pt>
                <c:pt idx="42">
                  <c:v>0.16955426422006764</c:v>
                </c:pt>
                <c:pt idx="43">
                  <c:v>0.17983938980166675</c:v>
                </c:pt>
                <c:pt idx="44">
                  <c:v>0.18955436885517801</c:v>
                </c:pt>
                <c:pt idx="45">
                  <c:v>0.19868076097807866</c:v>
                </c:pt>
                <c:pt idx="46">
                  <c:v>0.20720299324429792</c:v>
                </c:pt>
                <c:pt idx="47">
                  <c:v>0.21510757881259096</c:v>
                </c:pt>
                <c:pt idx="48">
                  <c:v>0.22238251643594403</c:v>
                </c:pt>
                <c:pt idx="49">
                  <c:v>0.22901683057734709</c:v>
                </c:pt>
                <c:pt idx="50">
                  <c:v>0.23500023758170813</c:v>
                </c:pt>
                <c:pt idx="51">
                  <c:v>0.24032293720871969</c:v>
                </c:pt>
                <c:pt idx="52">
                  <c:v>0.24497553105500436</c:v>
                </c:pt>
                <c:pt idx="53">
                  <c:v>0.24894906597630401</c:v>
                </c:pt>
                <c:pt idx="54">
                  <c:v>0.25223520046367304</c:v>
                </c:pt>
                <c:pt idx="55">
                  <c:v>0.25482650259178696</c:v>
                </c:pt>
                <c:pt idx="56">
                  <c:v>0.25671691233468974</c:v>
                </c:pt>
                <c:pt idx="57">
                  <c:v>0.25790243571434324</c:v>
                </c:pt>
                <c:pt idx="58">
                  <c:v>0.25838217744535996</c:v>
                </c:pt>
                <c:pt idx="59">
                  <c:v>0.25815985906203209</c:v>
                </c:pt>
                <c:pt idx="60">
                  <c:v>0.25724601529482044</c:v>
                </c:pt>
                <c:pt idx="61">
                  <c:v>0.25566112490426046</c:v>
                </c:pt>
                <c:pt idx="62">
                  <c:v>0.25344002409169253</c:v>
                </c:pt>
                <c:pt idx="63">
                  <c:v>0.25063806094838842</c:v>
                </c:pt>
                <c:pt idx="64">
                  <c:v>0.24733952205397747</c:v>
                </c:pt>
                <c:pt idx="65">
                  <c:v>0.24366876819710043</c:v>
                </c:pt>
                <c:pt idx="66">
                  <c:v>0.23980401302299431</c:v>
                </c:pt>
                <c:pt idx="67">
                  <c:v>0.23599233274550074</c:v>
                </c:pt>
                <c:pt idx="68">
                  <c:v>0.23256164990993491</c:v>
                </c:pt>
                <c:pt idx="69">
                  <c:v>0.2299207325449007</c:v>
                </c:pt>
                <c:pt idx="70">
                  <c:v>0.22853362214983716</c:v>
                </c:pt>
                <c:pt idx="71">
                  <c:v>0.22885716714336768</c:v>
                </c:pt>
                <c:pt idx="72">
                  <c:v>0.2312480087621667</c:v>
                </c:pt>
                <c:pt idx="73">
                  <c:v>0.23587378008464807</c:v>
                </c:pt>
                <c:pt idx="74">
                  <c:v>0.24267527236319836</c:v>
                </c:pt>
                <c:pt idx="75">
                  <c:v>0.25139972093850843</c:v>
                </c:pt>
                <c:pt idx="76">
                  <c:v>0.26168095792773421</c:v>
                </c:pt>
                <c:pt idx="77">
                  <c:v>0.27312263127369629</c:v>
                </c:pt>
                <c:pt idx="78">
                  <c:v>0.2853556380862825</c:v>
                </c:pt>
                <c:pt idx="79">
                  <c:v>0.29806532017986809</c:v>
                </c:pt>
                <c:pt idx="80">
                  <c:v>0.31099729302436785</c:v>
                </c:pt>
                <c:pt idx="81">
                  <c:v>0.32395223210139679</c:v>
                </c:pt>
                <c:pt idx="82">
                  <c:v>0.33677663940747943</c:v>
                </c:pt>
                <c:pt idx="83">
                  <c:v>0.34935326713952086</c:v>
                </c:pt>
                <c:pt idx="84">
                  <c:v>0.36159273324227337</c:v>
                </c:pt>
                <c:pt idx="85">
                  <c:v>0.37342673619465094</c:v>
                </c:pt>
                <c:pt idx="86">
                  <c:v>0.38480277469253005</c:v>
                </c:pt>
                <c:pt idx="87">
                  <c:v>0.39568011576219964</c:v>
                </c:pt>
                <c:pt idx="88">
                  <c:v>0.40602674892409185</c:v>
                </c:pt>
                <c:pt idx="89">
                  <c:v>0.4158171065669018</c:v>
                </c:pt>
                <c:pt idx="90">
                  <c:v>0.42503037227041202</c:v>
                </c:pt>
                <c:pt idx="91">
                  <c:v>0.43364922898072655</c:v>
                </c:pt>
                <c:pt idx="92">
                  <c:v>0.44165892464015283</c:v>
                </c:pt>
                <c:pt idx="93">
                  <c:v>0.44904656172616225</c:v>
                </c:pt>
                <c:pt idx="94">
                  <c:v>0.45580054983830515</c:v>
                </c:pt>
                <c:pt idx="95">
                  <c:v>0.46191019131664696</c:v>
                </c:pt>
                <c:pt idx="96">
                  <c:v>0.46736539175335484</c:v>
                </c:pt>
                <c:pt idx="97">
                  <c:v>0.47215649662025744</c:v>
                </c:pt>
                <c:pt idx="98">
                  <c:v>0.47627425453197636</c:v>
                </c:pt>
                <c:pt idx="99">
                  <c:v>0.47970990436271355</c:v>
                </c:pt>
                <c:pt idx="100">
                  <c:v>0.48245538645678038</c:v>
                </c:pt>
                <c:pt idx="101">
                  <c:v>0.4845036936475921</c:v>
                </c:pt>
                <c:pt idx="102">
                  <c:v>0.48584940630215273</c:v>
                </c:pt>
                <c:pt idx="103">
                  <c:v>0.48648949257135882</c:v>
                </c:pt>
                <c:pt idx="104">
                  <c:v>0.48642449469614368</c:v>
                </c:pt>
                <c:pt idx="105">
                  <c:v>0.48566026350317448</c:v>
                </c:pt>
                <c:pt idx="106">
                  <c:v>0.48421045365239368</c:v>
                </c:pt>
                <c:pt idx="107">
                  <c:v>0.48210006510432368</c:v>
                </c:pt>
                <c:pt idx="108">
                  <c:v>0.47937041772108313</c:v>
                </c:pt>
                <c:pt idx="109">
                  <c:v>0.47608605246099961</c:v>
                </c:pt>
                <c:pt idx="110">
                  <c:v>0.4723440854627789</c:v>
                </c:pt>
                <c:pt idx="111">
                  <c:v>0.46828633727409502</c:v>
                </c:pt>
                <c:pt idx="112">
                  <c:v>0.4641138191973615</c:v>
                </c:pt>
                <c:pt idx="113">
                  <c:v>0.46010136139298258</c:v>
                </c:pt>
                <c:pt idx="114">
                  <c:v>0.4566066452662908</c:v>
                </c:pt>
                <c:pt idx="115">
                  <c:v>0.45406279292803908</c:v>
                </c:pt>
                <c:pt idx="116">
                  <c:v>0.45294043795438527</c:v>
                </c:pt>
                <c:pt idx="117">
                  <c:v>0.45367223811782387</c:v>
                </c:pt>
                <c:pt idx="118">
                  <c:v>0.45655605469934263</c:v>
                </c:pt>
                <c:pt idx="119">
                  <c:v>0.46167946116947967</c:v>
                </c:pt>
                <c:pt idx="120">
                  <c:v>0.46890727793088571</c:v>
                </c:pt>
                <c:pt idx="121">
                  <c:v>0.47793616872073474</c:v>
                </c:pt>
                <c:pt idx="122">
                  <c:v>0.48838068358292042</c:v>
                </c:pt>
                <c:pt idx="123">
                  <c:v>0.49984925173187222</c:v>
                </c:pt>
                <c:pt idx="124">
                  <c:v>0.51199036475236059</c:v>
                </c:pt>
                <c:pt idx="125">
                  <c:v>0.52451089794940275</c:v>
                </c:pt>
                <c:pt idx="126">
                  <c:v>0.5371769654085724</c:v>
                </c:pt>
                <c:pt idx="127">
                  <c:v>0.54980666779918153</c:v>
                </c:pt>
                <c:pt idx="128">
                  <c:v>0.56226045275982162</c:v>
                </c:pt>
                <c:pt idx="129">
                  <c:v>0.57443186238354171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756-4049-B778-7BE2C0279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362040"/>
        <c:axId val="1"/>
      </c:scatterChart>
      <c:valAx>
        <c:axId val="723362040"/>
        <c:scaling>
          <c:orientation val="minMax"/>
          <c:max val="8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2047477744802"/>
              <c:y val="0.902235809909236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12462908011868E-2"/>
              <c:y val="0.43854807255238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33620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635014836795253"/>
          <c:y val="0.92178888253493452"/>
          <c:w val="0.48664688427299702"/>
          <c:h val="5.58659217877095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0</xdr:rowOff>
    </xdr:from>
    <xdr:to>
      <xdr:col>18</xdr:col>
      <xdr:colOff>161925</xdr:colOff>
      <xdr:row>18</xdr:row>
      <xdr:rowOff>66674</xdr:rowOff>
    </xdr:to>
    <xdr:graphicFrame macro="">
      <xdr:nvGraphicFramePr>
        <xdr:cNvPr id="1027" name="Chart 1">
          <a:extLst>
            <a:ext uri="{FF2B5EF4-FFF2-40B4-BE49-F238E27FC236}">
              <a16:creationId xmlns:a16="http://schemas.microsoft.com/office/drawing/2014/main" id="{D4A650D1-2E7E-5827-5837-77D208E95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171450</xdr:colOff>
      <xdr:row>0</xdr:row>
      <xdr:rowOff>0</xdr:rowOff>
    </xdr:from>
    <xdr:to>
      <xdr:col>23</xdr:col>
      <xdr:colOff>647699</xdr:colOff>
      <xdr:row>18</xdr:row>
      <xdr:rowOff>66675</xdr:rowOff>
    </xdr:to>
    <xdr:graphicFrame macro="">
      <xdr:nvGraphicFramePr>
        <xdr:cNvPr id="1028" name="Chart 2">
          <a:extLst>
            <a:ext uri="{FF2B5EF4-FFF2-40B4-BE49-F238E27FC236}">
              <a16:creationId xmlns:a16="http://schemas.microsoft.com/office/drawing/2014/main" id="{68BBBA68-461C-17D3-E84E-5CA60F683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0</xdr:row>
      <xdr:rowOff>9525</xdr:rowOff>
    </xdr:from>
    <xdr:to>
      <xdr:col>16</xdr:col>
      <xdr:colOff>276225</xdr:colOff>
      <xdr:row>17</xdr:row>
      <xdr:rowOff>47625</xdr:rowOff>
    </xdr:to>
    <xdr:graphicFrame macro="">
      <xdr:nvGraphicFramePr>
        <xdr:cNvPr id="6148" name="Chart 1">
          <a:extLst>
            <a:ext uri="{FF2B5EF4-FFF2-40B4-BE49-F238E27FC236}">
              <a16:creationId xmlns:a16="http://schemas.microsoft.com/office/drawing/2014/main" id="{6048DED6-61D6-6C9B-8E33-667A2B2C9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342900</xdr:colOff>
      <xdr:row>0</xdr:row>
      <xdr:rowOff>0</xdr:rowOff>
    </xdr:from>
    <xdr:to>
      <xdr:col>34</xdr:col>
      <xdr:colOff>28575</xdr:colOff>
      <xdr:row>18</xdr:row>
      <xdr:rowOff>38100</xdr:rowOff>
    </xdr:to>
    <xdr:graphicFrame macro="">
      <xdr:nvGraphicFramePr>
        <xdr:cNvPr id="6149" name="Chart 2">
          <a:extLst>
            <a:ext uri="{FF2B5EF4-FFF2-40B4-BE49-F238E27FC236}">
              <a16:creationId xmlns:a16="http://schemas.microsoft.com/office/drawing/2014/main" id="{16A939D6-5951-02F6-64B7-F8252B8B0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76200</xdr:colOff>
      <xdr:row>23</xdr:row>
      <xdr:rowOff>123825</xdr:rowOff>
    </xdr:from>
    <xdr:to>
      <xdr:col>23</xdr:col>
      <xdr:colOff>133350</xdr:colOff>
      <xdr:row>50</xdr:row>
      <xdr:rowOff>66675</xdr:rowOff>
    </xdr:to>
    <xdr:graphicFrame macro="">
      <xdr:nvGraphicFramePr>
        <xdr:cNvPr id="6150" name="Chart 3">
          <a:extLst>
            <a:ext uri="{FF2B5EF4-FFF2-40B4-BE49-F238E27FC236}">
              <a16:creationId xmlns:a16="http://schemas.microsoft.com/office/drawing/2014/main" id="{1112E6B4-B567-36AC-1524-4A7DE21C2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609600</xdr:colOff>
      <xdr:row>0</xdr:row>
      <xdr:rowOff>95250</xdr:rowOff>
    </xdr:from>
    <xdr:to>
      <xdr:col>27</xdr:col>
      <xdr:colOff>190500</xdr:colOff>
      <xdr:row>31</xdr:row>
      <xdr:rowOff>47625</xdr:rowOff>
    </xdr:to>
    <xdr:graphicFrame macro="">
      <xdr:nvGraphicFramePr>
        <xdr:cNvPr id="7174" name="Chart 1">
          <a:extLst>
            <a:ext uri="{FF2B5EF4-FFF2-40B4-BE49-F238E27FC236}">
              <a16:creationId xmlns:a16="http://schemas.microsoft.com/office/drawing/2014/main" id="{2C9E4157-D3E8-D35F-C5AE-74EAD25E8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9525</xdr:colOff>
      <xdr:row>0</xdr:row>
      <xdr:rowOff>28575</xdr:rowOff>
    </xdr:from>
    <xdr:to>
      <xdr:col>14</xdr:col>
      <xdr:colOff>523875</xdr:colOff>
      <xdr:row>16</xdr:row>
      <xdr:rowOff>133350</xdr:rowOff>
    </xdr:to>
    <xdr:graphicFrame macro="">
      <xdr:nvGraphicFramePr>
        <xdr:cNvPr id="7175" name="Chart 2">
          <a:extLst>
            <a:ext uri="{FF2B5EF4-FFF2-40B4-BE49-F238E27FC236}">
              <a16:creationId xmlns:a16="http://schemas.microsoft.com/office/drawing/2014/main" id="{4761882D-F56A-AD90-D3BD-AE7C7590D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104775</xdr:colOff>
      <xdr:row>20</xdr:row>
      <xdr:rowOff>114300</xdr:rowOff>
    </xdr:from>
    <xdr:to>
      <xdr:col>33</xdr:col>
      <xdr:colOff>561975</xdr:colOff>
      <xdr:row>38</xdr:row>
      <xdr:rowOff>85725</xdr:rowOff>
    </xdr:to>
    <xdr:graphicFrame macro="">
      <xdr:nvGraphicFramePr>
        <xdr:cNvPr id="7176" name="Chart 3">
          <a:extLst>
            <a:ext uri="{FF2B5EF4-FFF2-40B4-BE49-F238E27FC236}">
              <a16:creationId xmlns:a16="http://schemas.microsoft.com/office/drawing/2014/main" id="{F9F913C6-98E1-95F6-3136-F0D50FDA7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638175</xdr:colOff>
      <xdr:row>0</xdr:row>
      <xdr:rowOff>0</xdr:rowOff>
    </xdr:from>
    <xdr:to>
      <xdr:col>34</xdr:col>
      <xdr:colOff>409575</xdr:colOff>
      <xdr:row>16</xdr:row>
      <xdr:rowOff>114300</xdr:rowOff>
    </xdr:to>
    <xdr:graphicFrame macro="">
      <xdr:nvGraphicFramePr>
        <xdr:cNvPr id="7177" name="Chart 4">
          <a:extLst>
            <a:ext uri="{FF2B5EF4-FFF2-40B4-BE49-F238E27FC236}">
              <a16:creationId xmlns:a16="http://schemas.microsoft.com/office/drawing/2014/main" id="{E1288237-50D0-0DED-B092-4735DD649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38100</xdr:colOff>
      <xdr:row>25</xdr:row>
      <xdr:rowOff>95250</xdr:rowOff>
    </xdr:from>
    <xdr:to>
      <xdr:col>24</xdr:col>
      <xdr:colOff>400050</xdr:colOff>
      <xdr:row>50</xdr:row>
      <xdr:rowOff>152400</xdr:rowOff>
    </xdr:to>
    <xdr:graphicFrame macro="">
      <xdr:nvGraphicFramePr>
        <xdr:cNvPr id="7178" name="Chart 5">
          <a:extLst>
            <a:ext uri="{FF2B5EF4-FFF2-40B4-BE49-F238E27FC236}">
              <a16:creationId xmlns:a16="http://schemas.microsoft.com/office/drawing/2014/main" id="{6E1DCEA4-6081-236F-8764-8DF0B6509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0</xdr:row>
      <xdr:rowOff>0</xdr:rowOff>
    </xdr:from>
    <xdr:to>
      <xdr:col>16</xdr:col>
      <xdr:colOff>190500</xdr:colOff>
      <xdr:row>20</xdr:row>
      <xdr:rowOff>9525</xdr:rowOff>
    </xdr:to>
    <xdr:graphicFrame macro="">
      <xdr:nvGraphicFramePr>
        <xdr:cNvPr id="8194" name="Chart 1">
          <a:extLst>
            <a:ext uri="{FF2B5EF4-FFF2-40B4-BE49-F238E27FC236}">
              <a16:creationId xmlns:a16="http://schemas.microsoft.com/office/drawing/2014/main" id="{FD45C6D7-B739-6E42-AECA-F5B0F5FA1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1066800</xdr:colOff>
      <xdr:row>0</xdr:row>
      <xdr:rowOff>0</xdr:rowOff>
    </xdr:from>
    <xdr:to>
      <xdr:col>15</xdr:col>
      <xdr:colOff>361950</xdr:colOff>
      <xdr:row>19</xdr:row>
      <xdr:rowOff>9525</xdr:rowOff>
    </xdr:to>
    <xdr:graphicFrame macro="">
      <xdr:nvGraphicFramePr>
        <xdr:cNvPr id="9219" name="Chart 1">
          <a:extLst>
            <a:ext uri="{FF2B5EF4-FFF2-40B4-BE49-F238E27FC236}">
              <a16:creationId xmlns:a16="http://schemas.microsoft.com/office/drawing/2014/main" id="{64571252-CC7A-B402-30BC-101C6127A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247650</xdr:colOff>
      <xdr:row>20</xdr:row>
      <xdr:rowOff>95250</xdr:rowOff>
    </xdr:from>
    <xdr:to>
      <xdr:col>20</xdr:col>
      <xdr:colOff>76200</xdr:colOff>
      <xdr:row>46</xdr:row>
      <xdr:rowOff>19050</xdr:rowOff>
    </xdr:to>
    <xdr:graphicFrame macro="">
      <xdr:nvGraphicFramePr>
        <xdr:cNvPr id="9220" name="Chart 2">
          <a:extLst>
            <a:ext uri="{FF2B5EF4-FFF2-40B4-BE49-F238E27FC236}">
              <a16:creationId xmlns:a16="http://schemas.microsoft.com/office/drawing/2014/main" id="{0F48FC4D-4B81-44F4-D9E5-DC95A150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0</xdr:row>
      <xdr:rowOff>0</xdr:rowOff>
    </xdr:from>
    <xdr:to>
      <xdr:col>16</xdr:col>
      <xdr:colOff>190500</xdr:colOff>
      <xdr:row>18</xdr:row>
      <xdr:rowOff>76200</xdr:rowOff>
    </xdr:to>
    <xdr:graphicFrame macro="">
      <xdr:nvGraphicFramePr>
        <xdr:cNvPr id="11266" name="Chart 1">
          <a:extLst>
            <a:ext uri="{FF2B5EF4-FFF2-40B4-BE49-F238E27FC236}">
              <a16:creationId xmlns:a16="http://schemas.microsoft.com/office/drawing/2014/main" id="{531B1F11-54C0-1BB3-88E5-69B7C3D60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523875</xdr:colOff>
      <xdr:row>0</xdr:row>
      <xdr:rowOff>0</xdr:rowOff>
    </xdr:from>
    <xdr:to>
      <xdr:col>46</xdr:col>
      <xdr:colOff>247650</xdr:colOff>
      <xdr:row>18</xdr:row>
      <xdr:rowOff>76200</xdr:rowOff>
    </xdr:to>
    <xdr:graphicFrame macro="">
      <xdr:nvGraphicFramePr>
        <xdr:cNvPr id="12292" name="Chart 1">
          <a:extLst>
            <a:ext uri="{FF2B5EF4-FFF2-40B4-BE49-F238E27FC236}">
              <a16:creationId xmlns:a16="http://schemas.microsoft.com/office/drawing/2014/main" id="{EE9C76EA-D558-48A2-6C75-B91E38DF0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571500</xdr:colOff>
      <xdr:row>129</xdr:row>
      <xdr:rowOff>28575</xdr:rowOff>
    </xdr:from>
    <xdr:to>
      <xdr:col>11</xdr:col>
      <xdr:colOff>342900</xdr:colOff>
      <xdr:row>146</xdr:row>
      <xdr:rowOff>95250</xdr:rowOff>
    </xdr:to>
    <xdr:graphicFrame macro="">
      <xdr:nvGraphicFramePr>
        <xdr:cNvPr id="12293" name="Chart 2">
          <a:extLst>
            <a:ext uri="{FF2B5EF4-FFF2-40B4-BE49-F238E27FC236}">
              <a16:creationId xmlns:a16="http://schemas.microsoft.com/office/drawing/2014/main" id="{6866BE2A-F612-6DE1-8D9A-A9A9420E5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0</xdr:colOff>
      <xdr:row>22</xdr:row>
      <xdr:rowOff>0</xdr:rowOff>
    </xdr:from>
    <xdr:to>
      <xdr:col>42</xdr:col>
      <xdr:colOff>466725</xdr:colOff>
      <xdr:row>43</xdr:row>
      <xdr:rowOff>47625</xdr:rowOff>
    </xdr:to>
    <xdr:graphicFrame macro="">
      <xdr:nvGraphicFramePr>
        <xdr:cNvPr id="12294" name="Chart 3">
          <a:extLst>
            <a:ext uri="{FF2B5EF4-FFF2-40B4-BE49-F238E27FC236}">
              <a16:creationId xmlns:a16="http://schemas.microsoft.com/office/drawing/2014/main" id="{DC722B73-DCB4-86EE-A9B1-46096ADDB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523875</xdr:colOff>
      <xdr:row>0</xdr:row>
      <xdr:rowOff>0</xdr:rowOff>
    </xdr:from>
    <xdr:to>
      <xdr:col>46</xdr:col>
      <xdr:colOff>247650</xdr:colOff>
      <xdr:row>18</xdr:row>
      <xdr:rowOff>76200</xdr:rowOff>
    </xdr:to>
    <xdr:graphicFrame macro="">
      <xdr:nvGraphicFramePr>
        <xdr:cNvPr id="14339" name="Chart 1">
          <a:extLst>
            <a:ext uri="{FF2B5EF4-FFF2-40B4-BE49-F238E27FC236}">
              <a16:creationId xmlns:a16="http://schemas.microsoft.com/office/drawing/2014/main" id="{A533BD52-2D31-AFA6-73E0-FCBF7D0F1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333375</xdr:colOff>
      <xdr:row>19</xdr:row>
      <xdr:rowOff>95250</xdr:rowOff>
    </xdr:from>
    <xdr:to>
      <xdr:col>11</xdr:col>
      <xdr:colOff>171450</xdr:colOff>
      <xdr:row>37</xdr:row>
      <xdr:rowOff>133350</xdr:rowOff>
    </xdr:to>
    <xdr:graphicFrame macro="">
      <xdr:nvGraphicFramePr>
        <xdr:cNvPr id="14340" name="Chart 2">
          <a:extLst>
            <a:ext uri="{FF2B5EF4-FFF2-40B4-BE49-F238E27FC236}">
              <a16:creationId xmlns:a16="http://schemas.microsoft.com/office/drawing/2014/main" id="{167502A0-A991-1CF1-579C-59603B844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0</xdr:row>
      <xdr:rowOff>0</xdr:rowOff>
    </xdr:from>
    <xdr:to>
      <xdr:col>16</xdr:col>
      <xdr:colOff>190500</xdr:colOff>
      <xdr:row>18</xdr:row>
      <xdr:rowOff>76200</xdr:rowOff>
    </xdr:to>
    <xdr:graphicFrame macro="">
      <xdr:nvGraphicFramePr>
        <xdr:cNvPr id="15362" name="Chart 1">
          <a:extLst>
            <a:ext uri="{FF2B5EF4-FFF2-40B4-BE49-F238E27FC236}">
              <a16:creationId xmlns:a16="http://schemas.microsoft.com/office/drawing/2014/main" id="{22953EA9-8EEA-A96E-9298-D681CE92A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628650</xdr:colOff>
      <xdr:row>0</xdr:row>
      <xdr:rowOff>0</xdr:rowOff>
    </xdr:from>
    <xdr:to>
      <xdr:col>42</xdr:col>
      <xdr:colOff>400050</xdr:colOff>
      <xdr:row>18</xdr:row>
      <xdr:rowOff>76200</xdr:rowOff>
    </xdr:to>
    <xdr:graphicFrame macro="">
      <xdr:nvGraphicFramePr>
        <xdr:cNvPr id="16387" name="Chart 1">
          <a:extLst>
            <a:ext uri="{FF2B5EF4-FFF2-40B4-BE49-F238E27FC236}">
              <a16:creationId xmlns:a16="http://schemas.microsoft.com/office/drawing/2014/main" id="{8C8C8BA4-032A-881B-DD6A-5D43306A6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123825</xdr:colOff>
      <xdr:row>0</xdr:row>
      <xdr:rowOff>0</xdr:rowOff>
    </xdr:from>
    <xdr:to>
      <xdr:col>9</xdr:col>
      <xdr:colOff>495300</xdr:colOff>
      <xdr:row>14</xdr:row>
      <xdr:rowOff>152400</xdr:rowOff>
    </xdr:to>
    <xdr:graphicFrame macro="">
      <xdr:nvGraphicFramePr>
        <xdr:cNvPr id="16388" name="Chart 2">
          <a:extLst>
            <a:ext uri="{FF2B5EF4-FFF2-40B4-BE49-F238E27FC236}">
              <a16:creationId xmlns:a16="http://schemas.microsoft.com/office/drawing/2014/main" id="{63DECC3B-EC4E-EC6A-1657-5DEAA9B87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523875</xdr:colOff>
      <xdr:row>0</xdr:row>
      <xdr:rowOff>0</xdr:rowOff>
    </xdr:from>
    <xdr:to>
      <xdr:col>46</xdr:col>
      <xdr:colOff>247650</xdr:colOff>
      <xdr:row>18</xdr:row>
      <xdr:rowOff>76200</xdr:rowOff>
    </xdr:to>
    <xdr:graphicFrame macro="">
      <xdr:nvGraphicFramePr>
        <xdr:cNvPr id="18435" name="Chart 1">
          <a:extLst>
            <a:ext uri="{FF2B5EF4-FFF2-40B4-BE49-F238E27FC236}">
              <a16:creationId xmlns:a16="http://schemas.microsoft.com/office/drawing/2014/main" id="{DD7240AF-1F84-67A4-157F-48BF68A65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66675</xdr:colOff>
      <xdr:row>23</xdr:row>
      <xdr:rowOff>142875</xdr:rowOff>
    </xdr:from>
    <xdr:to>
      <xdr:col>27</xdr:col>
      <xdr:colOff>171450</xdr:colOff>
      <xdr:row>45</xdr:row>
      <xdr:rowOff>123825</xdr:rowOff>
    </xdr:to>
    <xdr:graphicFrame macro="">
      <xdr:nvGraphicFramePr>
        <xdr:cNvPr id="18436" name="Chart 2">
          <a:extLst>
            <a:ext uri="{FF2B5EF4-FFF2-40B4-BE49-F238E27FC236}">
              <a16:creationId xmlns:a16="http://schemas.microsoft.com/office/drawing/2014/main" id="{64D4B51D-A46F-C59B-5452-2DDE51D6E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0</xdr:row>
      <xdr:rowOff>0</xdr:rowOff>
    </xdr:from>
    <xdr:to>
      <xdr:col>16</xdr:col>
      <xdr:colOff>571500</xdr:colOff>
      <xdr:row>18</xdr:row>
      <xdr:rowOff>38100</xdr:rowOff>
    </xdr:to>
    <xdr:graphicFrame macro="">
      <xdr:nvGraphicFramePr>
        <xdr:cNvPr id="10253" name="Chart 2">
          <a:extLst>
            <a:ext uri="{FF2B5EF4-FFF2-40B4-BE49-F238E27FC236}">
              <a16:creationId xmlns:a16="http://schemas.microsoft.com/office/drawing/2014/main" id="{333EFDD6-63E7-ACC7-DABC-9AAD03288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123825</xdr:colOff>
      <xdr:row>0</xdr:row>
      <xdr:rowOff>0</xdr:rowOff>
    </xdr:from>
    <xdr:to>
      <xdr:col>26</xdr:col>
      <xdr:colOff>304800</xdr:colOff>
      <xdr:row>18</xdr:row>
      <xdr:rowOff>47624</xdr:rowOff>
    </xdr:to>
    <xdr:graphicFrame macro="">
      <xdr:nvGraphicFramePr>
        <xdr:cNvPr id="10257" name="Chart 6">
          <a:extLst>
            <a:ext uri="{FF2B5EF4-FFF2-40B4-BE49-F238E27FC236}">
              <a16:creationId xmlns:a16="http://schemas.microsoft.com/office/drawing/2014/main" id="{B9B06A87-6F93-DDAC-53EB-B333864D0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695325</xdr:colOff>
      <xdr:row>66</xdr:row>
      <xdr:rowOff>28575</xdr:rowOff>
    </xdr:from>
    <xdr:to>
      <xdr:col>40</xdr:col>
      <xdr:colOff>638175</xdr:colOff>
      <xdr:row>88</xdr:row>
      <xdr:rowOff>19050</xdr:rowOff>
    </xdr:to>
    <xdr:graphicFrame macro="">
      <xdr:nvGraphicFramePr>
        <xdr:cNvPr id="10258" name="Chart 7">
          <a:extLst>
            <a:ext uri="{FF2B5EF4-FFF2-40B4-BE49-F238E27FC236}">
              <a16:creationId xmlns:a16="http://schemas.microsoft.com/office/drawing/2014/main" id="{1CC4FE85-1B0E-891E-DDC1-59DF96FA3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438150</xdr:colOff>
      <xdr:row>61</xdr:row>
      <xdr:rowOff>38100</xdr:rowOff>
    </xdr:from>
    <xdr:to>
      <xdr:col>25</xdr:col>
      <xdr:colOff>400050</xdr:colOff>
      <xdr:row>89</xdr:row>
      <xdr:rowOff>57150</xdr:rowOff>
    </xdr:to>
    <xdr:graphicFrame macro="">
      <xdr:nvGraphicFramePr>
        <xdr:cNvPr id="10262" name="Chart 11">
          <a:extLst>
            <a:ext uri="{FF2B5EF4-FFF2-40B4-BE49-F238E27FC236}">
              <a16:creationId xmlns:a16="http://schemas.microsoft.com/office/drawing/2014/main" id="{BF128BB0-EB96-F67F-68C6-723879F56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0</xdr:rowOff>
    </xdr:from>
    <xdr:to>
      <xdr:col>9</xdr:col>
      <xdr:colOff>333375</xdr:colOff>
      <xdr:row>19</xdr:row>
      <xdr:rowOff>57150</xdr:rowOff>
    </xdr:to>
    <xdr:graphicFrame macro="">
      <xdr:nvGraphicFramePr>
        <xdr:cNvPr id="2" name="Chart 10">
          <a:extLst>
            <a:ext uri="{FF2B5EF4-FFF2-40B4-BE49-F238E27FC236}">
              <a16:creationId xmlns:a16="http://schemas.microsoft.com/office/drawing/2014/main" id="{44D9A19D-2875-B631-AE8C-BB479F7FCF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361950</xdr:colOff>
      <xdr:row>0</xdr:row>
      <xdr:rowOff>0</xdr:rowOff>
    </xdr:from>
    <xdr:to>
      <xdr:col>56</xdr:col>
      <xdr:colOff>161925</xdr:colOff>
      <xdr:row>19</xdr:row>
      <xdr:rowOff>9525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8D0A1A5A-D091-A0D9-057F-0E12569A97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38099</xdr:colOff>
      <xdr:row>0</xdr:row>
      <xdr:rowOff>38100</xdr:rowOff>
    </xdr:from>
    <xdr:to>
      <xdr:col>29</xdr:col>
      <xdr:colOff>104774</xdr:colOff>
      <xdr:row>19</xdr:row>
      <xdr:rowOff>9525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5632DABE-8888-4CD1-5445-B7E1187FBD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600075</xdr:colOff>
      <xdr:row>20</xdr:row>
      <xdr:rowOff>95250</xdr:rowOff>
    </xdr:from>
    <xdr:to>
      <xdr:col>20</xdr:col>
      <xdr:colOff>95250</xdr:colOff>
      <xdr:row>44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41854F-477C-7C46-1AD5-D90A223C86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504826</xdr:colOff>
      <xdr:row>0</xdr:row>
      <xdr:rowOff>0</xdr:rowOff>
    </xdr:from>
    <xdr:to>
      <xdr:col>19</xdr:col>
      <xdr:colOff>561976</xdr:colOff>
      <xdr:row>20</xdr:row>
      <xdr:rowOff>9525</xdr:rowOff>
    </xdr:to>
    <xdr:graphicFrame macro="">
      <xdr:nvGraphicFramePr>
        <xdr:cNvPr id="6" name="Chart 8">
          <a:extLst>
            <a:ext uri="{FF2B5EF4-FFF2-40B4-BE49-F238E27FC236}">
              <a16:creationId xmlns:a16="http://schemas.microsoft.com/office/drawing/2014/main" id="{11FE1B58-3AAE-DF74-7580-2DE7687E53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19049</xdr:colOff>
      <xdr:row>20</xdr:row>
      <xdr:rowOff>133350</xdr:rowOff>
    </xdr:from>
    <xdr:to>
      <xdr:col>28</xdr:col>
      <xdr:colOff>523874</xdr:colOff>
      <xdr:row>43</xdr:row>
      <xdr:rowOff>95250</xdr:rowOff>
    </xdr:to>
    <xdr:graphicFrame macro="">
      <xdr:nvGraphicFramePr>
        <xdr:cNvPr id="7" name="Chart 9">
          <a:extLst>
            <a:ext uri="{FF2B5EF4-FFF2-40B4-BE49-F238E27FC236}">
              <a16:creationId xmlns:a16="http://schemas.microsoft.com/office/drawing/2014/main" id="{1B27270B-2789-D8C3-F4D7-3FE7B02D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20</xdr:row>
      <xdr:rowOff>19050</xdr:rowOff>
    </xdr:from>
    <xdr:to>
      <xdr:col>9</xdr:col>
      <xdr:colOff>400050</xdr:colOff>
      <xdr:row>44</xdr:row>
      <xdr:rowOff>57150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F6A30ADC-A47F-2EAA-0AE9-0DEF20DA7C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695325</xdr:colOff>
      <xdr:row>0</xdr:row>
      <xdr:rowOff>28575</xdr:rowOff>
    </xdr:from>
    <xdr:to>
      <xdr:col>22</xdr:col>
      <xdr:colOff>247650</xdr:colOff>
      <xdr:row>18</xdr:row>
      <xdr:rowOff>114300</xdr:rowOff>
    </xdr:to>
    <xdr:graphicFrame macro="">
      <xdr:nvGraphicFramePr>
        <xdr:cNvPr id="13319" name="Chart 2">
          <a:extLst>
            <a:ext uri="{FF2B5EF4-FFF2-40B4-BE49-F238E27FC236}">
              <a16:creationId xmlns:a16="http://schemas.microsoft.com/office/drawing/2014/main" id="{500358D0-8898-AB6B-8192-8739536BD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152400</xdr:rowOff>
    </xdr:from>
    <xdr:to>
      <xdr:col>11</xdr:col>
      <xdr:colOff>438150</xdr:colOff>
      <xdr:row>18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E88559-7DF8-9A7A-F19F-A45BC4BC71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276225</xdr:colOff>
      <xdr:row>20</xdr:row>
      <xdr:rowOff>114300</xdr:rowOff>
    </xdr:from>
    <xdr:to>
      <xdr:col>11</xdr:col>
      <xdr:colOff>180975</xdr:colOff>
      <xdr:row>41</xdr:row>
      <xdr:rowOff>28575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EC84D327-42EA-6D33-5264-CD90FA2F8E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0</xdr:row>
      <xdr:rowOff>85725</xdr:rowOff>
    </xdr:from>
    <xdr:to>
      <xdr:col>21</xdr:col>
      <xdr:colOff>0</xdr:colOff>
      <xdr:row>22</xdr:row>
      <xdr:rowOff>57150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327BF3BD-BB47-12D6-3B7D-5E3BF4C584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228599</xdr:colOff>
      <xdr:row>42</xdr:row>
      <xdr:rowOff>38100</xdr:rowOff>
    </xdr:from>
    <xdr:to>
      <xdr:col>11</xdr:col>
      <xdr:colOff>85724</xdr:colOff>
      <xdr:row>64</xdr:row>
      <xdr:rowOff>57150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B294D155-00B4-8A40-A922-7C7E85C690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104775</xdr:colOff>
      <xdr:row>0</xdr:row>
      <xdr:rowOff>0</xdr:rowOff>
    </xdr:from>
    <xdr:to>
      <xdr:col>34</xdr:col>
      <xdr:colOff>438150</xdr:colOff>
      <xdr:row>18</xdr:row>
      <xdr:rowOff>28575</xdr:rowOff>
    </xdr:to>
    <xdr:graphicFrame macro="">
      <xdr:nvGraphicFramePr>
        <xdr:cNvPr id="2051" name="Chart 1">
          <a:extLst>
            <a:ext uri="{FF2B5EF4-FFF2-40B4-BE49-F238E27FC236}">
              <a16:creationId xmlns:a16="http://schemas.microsoft.com/office/drawing/2014/main" id="{0B5FA82A-EDD2-738B-E660-675F7241B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0</xdr:row>
      <xdr:rowOff>0</xdr:rowOff>
    </xdr:from>
    <xdr:to>
      <xdr:col>17</xdr:col>
      <xdr:colOff>390525</xdr:colOff>
      <xdr:row>18</xdr:row>
      <xdr:rowOff>57150</xdr:rowOff>
    </xdr:to>
    <xdr:graphicFrame macro="">
      <xdr:nvGraphicFramePr>
        <xdr:cNvPr id="2052" name="Chart 2">
          <a:extLst>
            <a:ext uri="{FF2B5EF4-FFF2-40B4-BE49-F238E27FC236}">
              <a16:creationId xmlns:a16="http://schemas.microsoft.com/office/drawing/2014/main" id="{74DF3A8F-7266-1D27-86C2-865727E57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0</xdr:row>
      <xdr:rowOff>0</xdr:rowOff>
    </xdr:from>
    <xdr:to>
      <xdr:col>16</xdr:col>
      <xdr:colOff>190500</xdr:colOff>
      <xdr:row>20</xdr:row>
      <xdr:rowOff>9525</xdr:rowOff>
    </xdr:to>
    <xdr:graphicFrame macro="">
      <xdr:nvGraphicFramePr>
        <xdr:cNvPr id="3074" name="Chart 1">
          <a:extLst>
            <a:ext uri="{FF2B5EF4-FFF2-40B4-BE49-F238E27FC236}">
              <a16:creationId xmlns:a16="http://schemas.microsoft.com/office/drawing/2014/main" id="{6E9C9E62-4B44-7694-1F27-CD42D9BCE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581025</xdr:colOff>
      <xdr:row>0</xdr:row>
      <xdr:rowOff>200025</xdr:rowOff>
    </xdr:from>
    <xdr:to>
      <xdr:col>16</xdr:col>
      <xdr:colOff>638175</xdr:colOff>
      <xdr:row>17</xdr:row>
      <xdr:rowOff>123825</xdr:rowOff>
    </xdr:to>
    <xdr:graphicFrame macro="">
      <xdr:nvGraphicFramePr>
        <xdr:cNvPr id="4098" name="Chart 1">
          <a:extLst>
            <a:ext uri="{FF2B5EF4-FFF2-40B4-BE49-F238E27FC236}">
              <a16:creationId xmlns:a16="http://schemas.microsoft.com/office/drawing/2014/main" id="{8CD92D3B-C25F-371F-973C-3EA87D901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13</xdr:row>
      <xdr:rowOff>66675</xdr:rowOff>
    </xdr:from>
    <xdr:to>
      <xdr:col>20</xdr:col>
      <xdr:colOff>266700</xdr:colOff>
      <xdr:row>35</xdr:row>
      <xdr:rowOff>19050</xdr:rowOff>
    </xdr:to>
    <xdr:graphicFrame macro="">
      <xdr:nvGraphicFramePr>
        <xdr:cNvPr id="5122" name="Chart 1">
          <a:extLst>
            <a:ext uri="{FF2B5EF4-FFF2-40B4-BE49-F238E27FC236}">
              <a16:creationId xmlns:a16="http://schemas.microsoft.com/office/drawing/2014/main" id="{E60E392E-693D-CA79-15C6-97EEDC397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av-astro.de/sfs/BAVM_link.php?BAVMnr=118" TargetMode="External"/><Relationship Id="rId21" Type="http://schemas.openxmlformats.org/officeDocument/2006/relationships/hyperlink" Target="http://www.bav-astro.de/sfs/BAVM_link.php?BAVMnr=62" TargetMode="External"/><Relationship Id="rId42" Type="http://schemas.openxmlformats.org/officeDocument/2006/relationships/hyperlink" Target="http://var.astro.cz/oejv/issues/oejv0074.pdf" TargetMode="External"/><Relationship Id="rId47" Type="http://schemas.openxmlformats.org/officeDocument/2006/relationships/hyperlink" Target="http://www.konkoly.hu/cgi-bin/IBVS?5898" TargetMode="External"/><Relationship Id="rId63" Type="http://schemas.openxmlformats.org/officeDocument/2006/relationships/hyperlink" Target="http://vsolj.cetus-net.org/no47.pdf" TargetMode="External"/><Relationship Id="rId68" Type="http://schemas.openxmlformats.org/officeDocument/2006/relationships/hyperlink" Target="http://vsolj.cetus-net.org/no40.pdf" TargetMode="External"/><Relationship Id="rId84" Type="http://schemas.openxmlformats.org/officeDocument/2006/relationships/hyperlink" Target="http://www.konkoly.hu/cgi-bin/IBVS?5809" TargetMode="External"/><Relationship Id="rId89" Type="http://schemas.openxmlformats.org/officeDocument/2006/relationships/hyperlink" Target="http://vsolj.cetus-net.org/no45.pdf" TargetMode="External"/><Relationship Id="rId7" Type="http://schemas.openxmlformats.org/officeDocument/2006/relationships/hyperlink" Target="http://www.bav-astro.de/sfs/BAVM_link.php?BAVMnr=34" TargetMode="External"/><Relationship Id="rId71" Type="http://schemas.openxmlformats.org/officeDocument/2006/relationships/hyperlink" Target="http://www.konkoly.hu/cgi-bin/IBVS?5809" TargetMode="External"/><Relationship Id="rId92" Type="http://schemas.openxmlformats.org/officeDocument/2006/relationships/hyperlink" Target="http://vsolj.cetus-net.org/no46.pdf" TargetMode="External"/><Relationship Id="rId2" Type="http://schemas.openxmlformats.org/officeDocument/2006/relationships/hyperlink" Target="http://www.bav-astro.de/sfs/BAVM_link.php?BAVMnr=29" TargetMode="External"/><Relationship Id="rId16" Type="http://schemas.openxmlformats.org/officeDocument/2006/relationships/hyperlink" Target="http://www.bav-astro.de/sfs/BAVM_link.php?BAVMnr=60" TargetMode="External"/><Relationship Id="rId29" Type="http://schemas.openxmlformats.org/officeDocument/2006/relationships/hyperlink" Target="http://www.bav-astro.de/sfs/BAVM_link.php?BAVMnr=152" TargetMode="External"/><Relationship Id="rId11" Type="http://schemas.openxmlformats.org/officeDocument/2006/relationships/hyperlink" Target="http://www.bav-astro.de/sfs/BAVM_link.php?BAVMnr=50" TargetMode="External"/><Relationship Id="rId24" Type="http://schemas.openxmlformats.org/officeDocument/2006/relationships/hyperlink" Target="http://www.bav-astro.de/sfs/BAVM_link.php?BAVMnr=111" TargetMode="External"/><Relationship Id="rId32" Type="http://schemas.openxmlformats.org/officeDocument/2006/relationships/hyperlink" Target="http://www.bav-astro.de/sfs/BAVM_link.php?BAVMnr=172" TargetMode="External"/><Relationship Id="rId37" Type="http://schemas.openxmlformats.org/officeDocument/2006/relationships/hyperlink" Target="http://www.konkoly.hu/cgi-bin/IBVS?5843" TargetMode="External"/><Relationship Id="rId40" Type="http://schemas.openxmlformats.org/officeDocument/2006/relationships/hyperlink" Target="http://www.konkoly.hu/cgi-bin/IBVS?5690" TargetMode="External"/><Relationship Id="rId45" Type="http://schemas.openxmlformats.org/officeDocument/2006/relationships/hyperlink" Target="http://var.astro.cz/oejv/issues/oejv0074.pdf" TargetMode="External"/><Relationship Id="rId53" Type="http://schemas.openxmlformats.org/officeDocument/2006/relationships/hyperlink" Target="http://www.konkoly.hu/cgi-bin/IBVS?6044" TargetMode="External"/><Relationship Id="rId58" Type="http://schemas.openxmlformats.org/officeDocument/2006/relationships/hyperlink" Target="http://www.bav-astro.de/sfs/BAVM_link.php?BAVMnr=52" TargetMode="External"/><Relationship Id="rId66" Type="http://schemas.openxmlformats.org/officeDocument/2006/relationships/hyperlink" Target="http://vsolj.cetus-net.org/no39.pdf" TargetMode="External"/><Relationship Id="rId74" Type="http://schemas.openxmlformats.org/officeDocument/2006/relationships/hyperlink" Target="http://www.konkoly.hu/cgi-bin/IBVS?5809" TargetMode="External"/><Relationship Id="rId79" Type="http://schemas.openxmlformats.org/officeDocument/2006/relationships/hyperlink" Target="http://www.konkoly.hu/cgi-bin/IBVS?5809" TargetMode="External"/><Relationship Id="rId87" Type="http://schemas.openxmlformats.org/officeDocument/2006/relationships/hyperlink" Target="http://vsolj.cetus-net.org/no44.pdf" TargetMode="External"/><Relationship Id="rId102" Type="http://schemas.openxmlformats.org/officeDocument/2006/relationships/hyperlink" Target="http://vsolj.cetus-net.org/vsoljno55.pdf" TargetMode="External"/><Relationship Id="rId5" Type="http://schemas.openxmlformats.org/officeDocument/2006/relationships/hyperlink" Target="http://www.bav-astro.de/sfs/BAVM_link.php?BAVMnr=34" TargetMode="External"/><Relationship Id="rId61" Type="http://schemas.openxmlformats.org/officeDocument/2006/relationships/hyperlink" Target="http://vsolj.cetus-net.org/no47.pdf" TargetMode="External"/><Relationship Id="rId82" Type="http://schemas.openxmlformats.org/officeDocument/2006/relationships/hyperlink" Target="http://www.konkoly.hu/cgi-bin/IBVS?5809" TargetMode="External"/><Relationship Id="rId90" Type="http://schemas.openxmlformats.org/officeDocument/2006/relationships/hyperlink" Target="http://vsolj.cetus-net.org/no46.pdf" TargetMode="External"/><Relationship Id="rId95" Type="http://schemas.openxmlformats.org/officeDocument/2006/relationships/hyperlink" Target="http://vsolj.cetus-net.org/vsoljno50.pdf" TargetMode="External"/><Relationship Id="rId19" Type="http://schemas.openxmlformats.org/officeDocument/2006/relationships/hyperlink" Target="http://www.bav-astro.de/sfs/BAVM_link.php?BAVMnr=60" TargetMode="External"/><Relationship Id="rId14" Type="http://schemas.openxmlformats.org/officeDocument/2006/relationships/hyperlink" Target="http://www.bav-astro.de/sfs/BAVM_link.php?BAVMnr=50" TargetMode="External"/><Relationship Id="rId22" Type="http://schemas.openxmlformats.org/officeDocument/2006/relationships/hyperlink" Target="http://www.bav-astro.de/sfs/BAVM_link.php?BAVMnr=62" TargetMode="External"/><Relationship Id="rId27" Type="http://schemas.openxmlformats.org/officeDocument/2006/relationships/hyperlink" Target="http://www.bav-astro.de/sfs/BAVM_link.php?BAVMnr=152" TargetMode="External"/><Relationship Id="rId30" Type="http://schemas.openxmlformats.org/officeDocument/2006/relationships/hyperlink" Target="http://www.konkoly.hu/cgi-bin/IBVS?5594" TargetMode="External"/><Relationship Id="rId35" Type="http://schemas.openxmlformats.org/officeDocument/2006/relationships/hyperlink" Target="http://www.konkoly.hu/cgi-bin/IBVS?5843" TargetMode="External"/><Relationship Id="rId43" Type="http://schemas.openxmlformats.org/officeDocument/2006/relationships/hyperlink" Target="http://www.bav-astro.de/sfs/BAVM_link.php?BAVMnr=186" TargetMode="External"/><Relationship Id="rId48" Type="http://schemas.openxmlformats.org/officeDocument/2006/relationships/hyperlink" Target="http://www.bav-astro.de/sfs/BAVM_link.php?BAVMnr=214" TargetMode="External"/><Relationship Id="rId56" Type="http://schemas.openxmlformats.org/officeDocument/2006/relationships/hyperlink" Target="http://www.bav-astro.de/sfs/BAVM_link.php?BAVMnr=232" TargetMode="External"/><Relationship Id="rId64" Type="http://schemas.openxmlformats.org/officeDocument/2006/relationships/hyperlink" Target="http://vsolj.cetus-net.org/no38.pdf" TargetMode="External"/><Relationship Id="rId69" Type="http://schemas.openxmlformats.org/officeDocument/2006/relationships/hyperlink" Target="http://www.konkoly.hu/cgi-bin/IBVS?5809" TargetMode="External"/><Relationship Id="rId77" Type="http://schemas.openxmlformats.org/officeDocument/2006/relationships/hyperlink" Target="http://www.konkoly.hu/cgi-bin/IBVS?5809" TargetMode="External"/><Relationship Id="rId100" Type="http://schemas.openxmlformats.org/officeDocument/2006/relationships/hyperlink" Target="http://vsolj.cetus-net.org/vsoljno53.pdf" TargetMode="External"/><Relationship Id="rId8" Type="http://schemas.openxmlformats.org/officeDocument/2006/relationships/hyperlink" Target="http://www.bav-astro.de/sfs/BAVM_link.php?BAVMnr=68" TargetMode="External"/><Relationship Id="rId51" Type="http://schemas.openxmlformats.org/officeDocument/2006/relationships/hyperlink" Target="http://www.konkoly.hu/cgi-bin/IBVS?5945" TargetMode="External"/><Relationship Id="rId72" Type="http://schemas.openxmlformats.org/officeDocument/2006/relationships/hyperlink" Target="http://www.konkoly.hu/cgi-bin/IBVS?5809" TargetMode="External"/><Relationship Id="rId80" Type="http://schemas.openxmlformats.org/officeDocument/2006/relationships/hyperlink" Target="http://www.konkoly.hu/cgi-bin/IBVS?5809" TargetMode="External"/><Relationship Id="rId85" Type="http://schemas.openxmlformats.org/officeDocument/2006/relationships/hyperlink" Target="http://vsolj.cetus-net.org/no42.pdf" TargetMode="External"/><Relationship Id="rId93" Type="http://schemas.openxmlformats.org/officeDocument/2006/relationships/hyperlink" Target="http://vsolj.cetus-net.org/no46.pdf" TargetMode="External"/><Relationship Id="rId98" Type="http://schemas.openxmlformats.org/officeDocument/2006/relationships/hyperlink" Target="http://var.astro.cz/oejv/issues/oejv0137.pdf" TargetMode="External"/><Relationship Id="rId3" Type="http://schemas.openxmlformats.org/officeDocument/2006/relationships/hyperlink" Target="http://www.bav-astro.de/sfs/BAVM_link.php?BAVMnr=36" TargetMode="External"/><Relationship Id="rId12" Type="http://schemas.openxmlformats.org/officeDocument/2006/relationships/hyperlink" Target="http://www.bav-astro.de/sfs/BAVM_link.php?BAVMnr=46" TargetMode="External"/><Relationship Id="rId17" Type="http://schemas.openxmlformats.org/officeDocument/2006/relationships/hyperlink" Target="http://www.bav-astro.de/sfs/BAVM_link.php?BAVMnr=60" TargetMode="External"/><Relationship Id="rId25" Type="http://schemas.openxmlformats.org/officeDocument/2006/relationships/hyperlink" Target="http://www.bav-astro.de/sfs/BAVM_link.php?BAVMnr=118" TargetMode="External"/><Relationship Id="rId33" Type="http://schemas.openxmlformats.org/officeDocument/2006/relationships/hyperlink" Target="http://var.astro.cz/oejv/issues/oejv0074.pdf" TargetMode="External"/><Relationship Id="rId38" Type="http://schemas.openxmlformats.org/officeDocument/2006/relationships/hyperlink" Target="http://www.konkoly.hu/cgi-bin/IBVS?5843" TargetMode="External"/><Relationship Id="rId46" Type="http://schemas.openxmlformats.org/officeDocument/2006/relationships/hyperlink" Target="http://www.konkoly.hu/cgi-bin/IBVS?5898" TargetMode="External"/><Relationship Id="rId59" Type="http://schemas.openxmlformats.org/officeDocument/2006/relationships/hyperlink" Target="http://www.bav-astro.de/sfs/BAVM_link.php?BAVMnr=59" TargetMode="External"/><Relationship Id="rId67" Type="http://schemas.openxmlformats.org/officeDocument/2006/relationships/hyperlink" Target="http://vsolj.cetus-net.org/no40.pdf" TargetMode="External"/><Relationship Id="rId103" Type="http://schemas.openxmlformats.org/officeDocument/2006/relationships/hyperlink" Target="http://vsolj.cetus-net.org/vsoljno55.pdf" TargetMode="External"/><Relationship Id="rId20" Type="http://schemas.openxmlformats.org/officeDocument/2006/relationships/hyperlink" Target="http://www.bav-astro.de/sfs/BAVM_link.php?BAVMnr=62" TargetMode="External"/><Relationship Id="rId41" Type="http://schemas.openxmlformats.org/officeDocument/2006/relationships/hyperlink" Target="http://www.bav-astro.de/sfs/BAVM_link.php?BAVMnr=186" TargetMode="External"/><Relationship Id="rId54" Type="http://schemas.openxmlformats.org/officeDocument/2006/relationships/hyperlink" Target="http://www.konkoly.hu/cgi-bin/IBVS?5992" TargetMode="External"/><Relationship Id="rId62" Type="http://schemas.openxmlformats.org/officeDocument/2006/relationships/hyperlink" Target="http://vsolj.cetus-net.org/no47.pdf" TargetMode="External"/><Relationship Id="rId70" Type="http://schemas.openxmlformats.org/officeDocument/2006/relationships/hyperlink" Target="http://www.konkoly.hu/cgi-bin/IBVS?5809" TargetMode="External"/><Relationship Id="rId75" Type="http://schemas.openxmlformats.org/officeDocument/2006/relationships/hyperlink" Target="http://www.konkoly.hu/cgi-bin/IBVS?5809" TargetMode="External"/><Relationship Id="rId83" Type="http://schemas.openxmlformats.org/officeDocument/2006/relationships/hyperlink" Target="http://www.konkoly.hu/cgi-bin/IBVS?5809" TargetMode="External"/><Relationship Id="rId88" Type="http://schemas.openxmlformats.org/officeDocument/2006/relationships/hyperlink" Target="http://vsolj.cetus-net.org/no45.pdf" TargetMode="External"/><Relationship Id="rId91" Type="http://schemas.openxmlformats.org/officeDocument/2006/relationships/hyperlink" Target="http://vsolj.cetus-net.org/no46.pdf" TargetMode="External"/><Relationship Id="rId96" Type="http://schemas.openxmlformats.org/officeDocument/2006/relationships/hyperlink" Target="http://vsolj.cetus-net.org/vsoljno50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34" TargetMode="External"/><Relationship Id="rId15" Type="http://schemas.openxmlformats.org/officeDocument/2006/relationships/hyperlink" Target="http://www.bav-astro.de/sfs/BAVM_link.php?BAVMnr=50" TargetMode="External"/><Relationship Id="rId23" Type="http://schemas.openxmlformats.org/officeDocument/2006/relationships/hyperlink" Target="http://www.bav-astro.de/sfs/BAVM_link.php?BAVMnr=102" TargetMode="External"/><Relationship Id="rId28" Type="http://schemas.openxmlformats.org/officeDocument/2006/relationships/hyperlink" Target="http://www.konkoly.hu/cgi-bin/IBVS?5583" TargetMode="External"/><Relationship Id="rId36" Type="http://schemas.openxmlformats.org/officeDocument/2006/relationships/hyperlink" Target="http://www.konkoly.hu/cgi-bin/IBVS?5843" TargetMode="External"/><Relationship Id="rId49" Type="http://schemas.openxmlformats.org/officeDocument/2006/relationships/hyperlink" Target="http://www.konkoly.hu/cgi-bin/IBVS?5894" TargetMode="External"/><Relationship Id="rId57" Type="http://schemas.openxmlformats.org/officeDocument/2006/relationships/hyperlink" Target="http://www.konkoly.hu/cgi-bin/IBVS?6029" TargetMode="External"/><Relationship Id="rId10" Type="http://schemas.openxmlformats.org/officeDocument/2006/relationships/hyperlink" Target="http://www.bav-astro.de/sfs/BAVM_link.php?BAVMnr=39" TargetMode="External"/><Relationship Id="rId31" Type="http://schemas.openxmlformats.org/officeDocument/2006/relationships/hyperlink" Target="http://www.konkoly.hu/cgi-bin/IBVS?5592" TargetMode="External"/><Relationship Id="rId44" Type="http://schemas.openxmlformats.org/officeDocument/2006/relationships/hyperlink" Target="http://www.bav-astro.de/sfs/BAVM_link.php?BAVMnr=186" TargetMode="External"/><Relationship Id="rId52" Type="http://schemas.openxmlformats.org/officeDocument/2006/relationships/hyperlink" Target="http://www.konkoly.hu/cgi-bin/IBVS?5992" TargetMode="External"/><Relationship Id="rId60" Type="http://schemas.openxmlformats.org/officeDocument/2006/relationships/hyperlink" Target="http://vsolj.cetus-net.org/no47.pdf" TargetMode="External"/><Relationship Id="rId65" Type="http://schemas.openxmlformats.org/officeDocument/2006/relationships/hyperlink" Target="http://vsolj.cetus-net.org/no38.pdf" TargetMode="External"/><Relationship Id="rId73" Type="http://schemas.openxmlformats.org/officeDocument/2006/relationships/hyperlink" Target="http://www.konkoly.hu/cgi-bin/IBVS?5809" TargetMode="External"/><Relationship Id="rId78" Type="http://schemas.openxmlformats.org/officeDocument/2006/relationships/hyperlink" Target="http://www.konkoly.hu/cgi-bin/IBVS?5809" TargetMode="External"/><Relationship Id="rId81" Type="http://schemas.openxmlformats.org/officeDocument/2006/relationships/hyperlink" Target="http://www.konkoly.hu/cgi-bin/IBVS?5809" TargetMode="External"/><Relationship Id="rId86" Type="http://schemas.openxmlformats.org/officeDocument/2006/relationships/hyperlink" Target="http://vsolj.cetus-net.org/no43.pdf" TargetMode="External"/><Relationship Id="rId94" Type="http://schemas.openxmlformats.org/officeDocument/2006/relationships/hyperlink" Target="http://vsolj.cetus-net.org/no48.pdf" TargetMode="External"/><Relationship Id="rId99" Type="http://schemas.openxmlformats.org/officeDocument/2006/relationships/hyperlink" Target="http://vsolj.cetus-net.org/vsoljno53.pdf" TargetMode="External"/><Relationship Id="rId101" Type="http://schemas.openxmlformats.org/officeDocument/2006/relationships/hyperlink" Target="http://vsolj.cetus-net.org/vsoljno53.pdf" TargetMode="External"/><Relationship Id="rId4" Type="http://schemas.openxmlformats.org/officeDocument/2006/relationships/hyperlink" Target="http://www.konkoly.hu/cgi-bin/IBVS?2202" TargetMode="External"/><Relationship Id="rId9" Type="http://schemas.openxmlformats.org/officeDocument/2006/relationships/hyperlink" Target="http://www.bav-astro.de/sfs/BAVM_link.php?BAVMnr=38" TargetMode="External"/><Relationship Id="rId13" Type="http://schemas.openxmlformats.org/officeDocument/2006/relationships/hyperlink" Target="http://www.bav-astro.de/sfs/BAVM_link.php?BAVMnr=46" TargetMode="External"/><Relationship Id="rId18" Type="http://schemas.openxmlformats.org/officeDocument/2006/relationships/hyperlink" Target="http://www.bav-astro.de/sfs/BAVM_link.php?BAVMnr=60" TargetMode="External"/><Relationship Id="rId39" Type="http://schemas.openxmlformats.org/officeDocument/2006/relationships/hyperlink" Target="http://www.bav-astro.de/sfs/BAVM_link.php?BAVMnr=173" TargetMode="External"/><Relationship Id="rId34" Type="http://schemas.openxmlformats.org/officeDocument/2006/relationships/hyperlink" Target="http://var.astro.cz/oejv/issues/oejv0074.pdf" TargetMode="External"/><Relationship Id="rId50" Type="http://schemas.openxmlformats.org/officeDocument/2006/relationships/hyperlink" Target="http://www.konkoly.hu/cgi-bin/IBVS?5980" TargetMode="External"/><Relationship Id="rId55" Type="http://schemas.openxmlformats.org/officeDocument/2006/relationships/hyperlink" Target="http://www.konkoly.hu/cgi-bin/IBVS?6029" TargetMode="External"/><Relationship Id="rId76" Type="http://schemas.openxmlformats.org/officeDocument/2006/relationships/hyperlink" Target="http://www.konkoly.hu/cgi-bin/IBVS?5809" TargetMode="External"/><Relationship Id="rId97" Type="http://schemas.openxmlformats.org/officeDocument/2006/relationships/hyperlink" Target="http://var.astro.cz/oejv/issues/oejv0137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322"/>
  <sheetViews>
    <sheetView tabSelected="1" workbookViewId="0">
      <pane xSplit="13" ySplit="22" topLeftCell="O191" activePane="bottomRight" state="frozen"/>
      <selection pane="topRight" activeCell="N1" sqref="N1"/>
      <selection pane="bottomLeft" activeCell="A23" sqref="A23"/>
      <selection pane="bottomRight" activeCell="G8" sqref="G8"/>
    </sheetView>
  </sheetViews>
  <sheetFormatPr defaultColWidth="10.28515625" defaultRowHeight="12.95" customHeight="1"/>
  <cols>
    <col min="1" max="1" width="17.7109375" style="54" customWidth="1"/>
    <col min="2" max="2" width="5.140625" style="54" customWidth="1"/>
    <col min="3" max="3" width="13.140625" style="54" customWidth="1"/>
    <col min="4" max="4" width="12.140625" style="54" customWidth="1"/>
    <col min="5" max="5" width="10.28515625" style="54"/>
    <col min="6" max="6" width="11" style="54" customWidth="1"/>
    <col min="7" max="7" width="17" style="54" customWidth="1"/>
    <col min="8" max="14" width="8.5703125" style="54" customWidth="1"/>
    <col min="15" max="15" width="8" style="54" customWidth="1"/>
    <col min="16" max="16" width="7.7109375" style="54" customWidth="1"/>
    <col min="17" max="17" width="9.85546875" style="54" customWidth="1"/>
    <col min="18" max="21" width="10.28515625" style="54"/>
    <col min="22" max="23" width="22.7109375" style="54" customWidth="1"/>
    <col min="24" max="16384" width="10.28515625" style="54"/>
  </cols>
  <sheetData>
    <row r="1" spans="1:23" s="1" customFormat="1" ht="20.25">
      <c r="A1" s="2" t="s">
        <v>0</v>
      </c>
    </row>
    <row r="2" spans="1:23" ht="12.95" customHeight="1">
      <c r="A2" s="54" t="s">
        <v>1</v>
      </c>
      <c r="B2" s="261" t="s">
        <v>2</v>
      </c>
    </row>
    <row r="3" spans="1:23" ht="12.95" customHeight="1">
      <c r="A3" s="262" t="s">
        <v>3</v>
      </c>
    </row>
    <row r="4" spans="1:23" ht="12.95" customHeight="1">
      <c r="A4" s="263" t="s">
        <v>4</v>
      </c>
      <c r="C4" s="264">
        <v>41766.288</v>
      </c>
      <c r="D4" s="265">
        <v>0.4198228</v>
      </c>
    </row>
    <row r="5" spans="1:23" ht="12.95" customHeight="1">
      <c r="A5" s="263" t="s">
        <v>990</v>
      </c>
      <c r="C5" s="266">
        <v>-9.5</v>
      </c>
    </row>
    <row r="6" spans="1:23" ht="12.95" customHeight="1">
      <c r="A6" s="263" t="s">
        <v>5</v>
      </c>
      <c r="C6" s="266"/>
    </row>
    <row r="7" spans="1:23" ht="12.95" customHeight="1">
      <c r="A7" s="54" t="s">
        <v>6</v>
      </c>
      <c r="C7" s="267">
        <v>52353.159599999999</v>
      </c>
      <c r="D7" s="268" t="s">
        <v>7</v>
      </c>
    </row>
    <row r="8" spans="1:23" ht="12.95" customHeight="1">
      <c r="A8" s="54" t="s">
        <v>8</v>
      </c>
      <c r="C8" s="54">
        <v>0.41981439999999998</v>
      </c>
      <c r="D8" s="268" t="s">
        <v>7</v>
      </c>
    </row>
    <row r="9" spans="1:23" ht="12.95" customHeight="1">
      <c r="A9" s="266" t="s">
        <v>9</v>
      </c>
      <c r="B9" s="266"/>
      <c r="C9" s="266">
        <v>86</v>
      </c>
      <c r="D9" s="266" t="str">
        <f>"F"&amp;C9</f>
        <v>F86</v>
      </c>
      <c r="E9" s="266" t="str">
        <f>"G"&amp;C9</f>
        <v>G86</v>
      </c>
    </row>
    <row r="10" spans="1:23" ht="12.95" customHeight="1">
      <c r="C10" s="269" t="s">
        <v>10</v>
      </c>
      <c r="D10" s="269" t="s">
        <v>11</v>
      </c>
      <c r="V10" s="270" t="s">
        <v>12</v>
      </c>
      <c r="W10" s="270"/>
    </row>
    <row r="11" spans="1:23" ht="12.95" customHeight="1">
      <c r="A11" s="54" t="s">
        <v>13</v>
      </c>
      <c r="C11" s="271">
        <f ca="1">INTERCEPT(INDIRECT(E9):G1004,INDIRECT(D9):$F1004)</f>
        <v>4.3803137151098903E-2</v>
      </c>
      <c r="D11" s="41">
        <f>+E11*F11</f>
        <v>2.2209152788428041E-2</v>
      </c>
      <c r="E11" s="272">
        <v>2.2209152788428042</v>
      </c>
      <c r="F11" s="54">
        <v>0.01</v>
      </c>
      <c r="R11" s="54" t="s">
        <v>14</v>
      </c>
      <c r="T11" s="54">
        <v>21</v>
      </c>
      <c r="U11" s="54">
        <v>56</v>
      </c>
      <c r="V11" s="262">
        <v>63</v>
      </c>
      <c r="W11" s="262"/>
    </row>
    <row r="12" spans="1:23" ht="12.95" customHeight="1">
      <c r="A12" s="54" t="s">
        <v>15</v>
      </c>
      <c r="C12" s="271">
        <f ca="1">SLOPE(INDIRECT(E9):G1004,INDIRECT(D9):$F1004)</f>
        <v>-2.6006472915215752E-6</v>
      </c>
      <c r="D12" s="41">
        <f>+E12*F12</f>
        <v>5.5906626612436834E-6</v>
      </c>
      <c r="E12" s="273">
        <v>0.55906626612436827</v>
      </c>
      <c r="F12" s="54">
        <v>1.0000000000000001E-5</v>
      </c>
      <c r="R12" s="54" t="s">
        <v>16</v>
      </c>
      <c r="S12" s="54">
        <v>1</v>
      </c>
      <c r="T12" s="54">
        <v>1</v>
      </c>
      <c r="U12" s="54">
        <v>1</v>
      </c>
      <c r="V12" s="262">
        <v>1</v>
      </c>
      <c r="W12" s="262"/>
    </row>
    <row r="13" spans="1:23" ht="12.95" customHeight="1">
      <c r="A13" s="54" t="s">
        <v>17</v>
      </c>
      <c r="C13" s="41" t="s">
        <v>18</v>
      </c>
      <c r="D13" s="41">
        <f>+E13*F13</f>
        <v>5.3435454686332348E-11</v>
      </c>
      <c r="E13" s="274">
        <v>5.3435454686332345E-3</v>
      </c>
      <c r="F13" s="54">
        <v>1E-8</v>
      </c>
      <c r="R13" s="54" t="s">
        <v>19</v>
      </c>
      <c r="S13" s="54">
        <v>0.5</v>
      </c>
      <c r="T13" s="54">
        <v>0.5</v>
      </c>
      <c r="U13" s="54">
        <v>0.5</v>
      </c>
      <c r="V13" s="262">
        <v>0.5</v>
      </c>
      <c r="W13" s="262"/>
    </row>
    <row r="14" spans="1:23" ht="12.95" customHeight="1">
      <c r="A14" s="54" t="s">
        <v>20</v>
      </c>
      <c r="E14" s="54">
        <f>SUM(T21:T981)</f>
        <v>1.1610243474047961</v>
      </c>
      <c r="F14" s="271" t="s">
        <v>299</v>
      </c>
      <c r="G14" s="275">
        <v>1</v>
      </c>
      <c r="R14" s="54" t="s">
        <v>21</v>
      </c>
      <c r="S14" s="54">
        <v>0.1</v>
      </c>
      <c r="T14" s="54">
        <v>0.1</v>
      </c>
      <c r="U14" s="54">
        <v>0.1</v>
      </c>
      <c r="V14" s="262">
        <v>0.1</v>
      </c>
      <c r="W14" s="262"/>
    </row>
    <row r="15" spans="1:23" ht="12.95" customHeight="1">
      <c r="A15" s="263" t="s">
        <v>22</v>
      </c>
      <c r="C15" s="276">
        <f ca="1">(C7+C11)+(C8+C12)*INT(MAX(F21:F3524))</f>
        <v>60047.514061673588</v>
      </c>
      <c r="D15" s="277">
        <f>+C7+INT(MAX(F21:F1579))*C8+D11+D12*INT(MAX(F21:F4014))+D13*INT(MAX(F21:F4041)^2)</f>
        <v>60047.660548799373</v>
      </c>
      <c r="F15" s="271" t="s">
        <v>302</v>
      </c>
      <c r="G15" s="276">
        <f ca="1">NOW()+15018.5+$C$5/24</f>
        <v>60368.637276041663</v>
      </c>
      <c r="R15" s="54" t="s">
        <v>23</v>
      </c>
      <c r="S15" s="54">
        <v>0.05</v>
      </c>
      <c r="T15" s="54">
        <v>0.05</v>
      </c>
      <c r="U15" s="54">
        <v>0.05</v>
      </c>
      <c r="V15" s="262">
        <v>0.05</v>
      </c>
      <c r="W15" s="262"/>
    </row>
    <row r="16" spans="1:23" ht="12.95" customHeight="1">
      <c r="A16" s="263" t="s">
        <v>24</v>
      </c>
      <c r="C16" s="276">
        <f ca="1">+C8+C12</f>
        <v>0.41981179935270846</v>
      </c>
      <c r="D16" s="48">
        <f>+C8+D12+2*D13*MAX(F21:F120)</f>
        <v>0.41982005425085234</v>
      </c>
      <c r="F16" s="271" t="s">
        <v>304</v>
      </c>
      <c r="G16" s="277">
        <f ca="1">ROUND(2*(G15-$C$7)/$C$8,0)/2+G14</f>
        <v>19094</v>
      </c>
      <c r="T16" s="54">
        <v>2.7871369045166911E-10</v>
      </c>
      <c r="U16" s="54">
        <v>2.4715260917167929E-10</v>
      </c>
      <c r="V16" s="262">
        <v>1.7251346818364502E-10</v>
      </c>
      <c r="W16" s="262"/>
    </row>
    <row r="17" spans="1:34" ht="12.95" customHeight="1">
      <c r="A17" s="271" t="s">
        <v>25</v>
      </c>
      <c r="C17" s="54">
        <f>COUNT(C21:C4730)</f>
        <v>207</v>
      </c>
      <c r="F17" s="271" t="s">
        <v>306</v>
      </c>
      <c r="G17" s="277">
        <f ca="1">ROUND(2*(G15-$C$15)/$C$16,0)/2+G14</f>
        <v>766</v>
      </c>
    </row>
    <row r="18" spans="1:34" ht="12.95" customHeight="1">
      <c r="A18" s="263" t="s">
        <v>26</v>
      </c>
      <c r="C18" s="278">
        <f ca="1">+C15</f>
        <v>60047.514061673588</v>
      </c>
      <c r="D18" s="279">
        <f ca="1">C16</f>
        <v>0.41981179935270846</v>
      </c>
      <c r="E18" s="266" t="s">
        <v>10</v>
      </c>
      <c r="F18" s="271" t="s">
        <v>308</v>
      </c>
      <c r="G18" s="280">
        <f ca="1">+$C$15+$C$16*G17-15018.5-$C$5/24</f>
        <v>45350.985733311099</v>
      </c>
    </row>
    <row r="19" spans="1:34" ht="12.95" customHeight="1">
      <c r="A19" s="263" t="s">
        <v>27</v>
      </c>
      <c r="C19" s="281">
        <f>+D15</f>
        <v>60047.660548799373</v>
      </c>
      <c r="D19" s="282">
        <f>+D16</f>
        <v>0.41982005425085234</v>
      </c>
      <c r="E19" s="266" t="s">
        <v>28</v>
      </c>
      <c r="G19" s="283" t="s">
        <v>989</v>
      </c>
    </row>
    <row r="20" spans="1:34" ht="12.95" customHeight="1">
      <c r="A20" s="269" t="s">
        <v>29</v>
      </c>
      <c r="B20" s="269" t="s">
        <v>30</v>
      </c>
      <c r="C20" s="269" t="s">
        <v>31</v>
      </c>
      <c r="D20" s="269" t="s">
        <v>32</v>
      </c>
      <c r="E20" s="269" t="s">
        <v>33</v>
      </c>
      <c r="F20" s="269" t="s">
        <v>34</v>
      </c>
      <c r="G20" s="269" t="s">
        <v>35</v>
      </c>
      <c r="H20" s="284" t="s">
        <v>23</v>
      </c>
      <c r="I20" s="284" t="s">
        <v>36</v>
      </c>
      <c r="J20" s="284" t="s">
        <v>37</v>
      </c>
      <c r="K20" s="284" t="s">
        <v>38</v>
      </c>
      <c r="L20" s="284" t="s">
        <v>39</v>
      </c>
      <c r="M20" s="284" t="s">
        <v>40</v>
      </c>
      <c r="N20" s="284" t="s">
        <v>41</v>
      </c>
      <c r="O20" s="284" t="s">
        <v>42</v>
      </c>
      <c r="P20" s="284" t="s">
        <v>43</v>
      </c>
      <c r="Q20" s="269" t="s">
        <v>44</v>
      </c>
      <c r="R20" s="284" t="s">
        <v>45</v>
      </c>
      <c r="S20" s="284" t="s">
        <v>46</v>
      </c>
      <c r="T20" s="284" t="s">
        <v>47</v>
      </c>
      <c r="U20" s="284" t="s">
        <v>48</v>
      </c>
    </row>
    <row r="21" spans="1:34" ht="12.95" customHeight="1">
      <c r="A21" s="54" t="s">
        <v>49</v>
      </c>
      <c r="C21" s="285">
        <v>28122.7</v>
      </c>
      <c r="D21" s="30"/>
      <c r="E21" s="54">
        <f t="shared" ref="E21:E52" si="0">+(C21-C$7)/C$8</f>
        <v>-57717.075926885787</v>
      </c>
      <c r="F21" s="54">
        <f t="shared" ref="F21:F52" si="1">ROUND(2*E21,0)/2</f>
        <v>-57717</v>
      </c>
      <c r="G21" s="54">
        <f t="shared" ref="G21:G52" si="2">+C21-(C$7+F21*C$8)</f>
        <v>-3.1875199998466996E-2</v>
      </c>
      <c r="H21" s="54">
        <f>G21</f>
        <v>-3.1875199998466996E-2</v>
      </c>
      <c r="O21" s="54">
        <f t="shared" ref="O21:O52" ca="1" si="3">+C$11+C$12*$F21</f>
        <v>0.19390469687584966</v>
      </c>
      <c r="P21" s="54">
        <f t="shared" ref="P21:P52" si="4">+D$11+D$12*F21+D$13*F21^2</f>
        <v>-0.12246015398006416</v>
      </c>
      <c r="Q21" s="286">
        <f t="shared" ref="Q21:Q52" si="5">+C21-15018.5</f>
        <v>13104.2</v>
      </c>
      <c r="R21" s="54">
        <f t="shared" ref="R21:R52" si="6">+(P21-G21)^2</f>
        <v>8.2056338878480749E-3</v>
      </c>
      <c r="S21" s="54">
        <v>0.1</v>
      </c>
      <c r="U21" s="54">
        <f t="shared" ref="U21:U52" si="7">+G21-P21</f>
        <v>9.058495398159716E-2</v>
      </c>
      <c r="V21" s="54" t="s">
        <v>49</v>
      </c>
      <c r="W21" s="54" t="str">
        <f>VLOOKUP(C21,'A (8)'!AF$21:AH$58,3,FALSE)</f>
        <v>Gaposchkin, S. 1953, Ann. Harv. Coll. Obs., 113, 67</v>
      </c>
    </row>
    <row r="22" spans="1:34" ht="12.95" customHeight="1">
      <c r="A22" s="54" t="s">
        <v>50</v>
      </c>
      <c r="C22" s="285">
        <v>31150.455000000002</v>
      </c>
      <c r="D22" s="30"/>
      <c r="E22" s="54">
        <f t="shared" si="0"/>
        <v>-50504.948377187633</v>
      </c>
      <c r="F22" s="54">
        <f t="shared" si="1"/>
        <v>-50505</v>
      </c>
      <c r="G22" s="54">
        <f t="shared" si="2"/>
        <v>2.1672000002581626E-2</v>
      </c>
      <c r="I22" s="54">
        <f t="shared" ref="I22:I42" si="8">G22</f>
        <v>2.1672000002581626E-2</v>
      </c>
      <c r="O22" s="54">
        <f t="shared" ca="1" si="3"/>
        <v>0.17514882860939607</v>
      </c>
      <c r="P22" s="54">
        <f t="shared" si="4"/>
        <v>-0.12384651036336217</v>
      </c>
      <c r="Q22" s="286">
        <f t="shared" si="5"/>
        <v>16131.955000000002</v>
      </c>
      <c r="R22" s="54">
        <f t="shared" si="6"/>
        <v>2.1175636859123291E-2</v>
      </c>
      <c r="S22" s="54">
        <v>0.1</v>
      </c>
      <c r="U22" s="54">
        <f t="shared" si="7"/>
        <v>0.14551851036594379</v>
      </c>
      <c r="V22" s="54" t="s">
        <v>50</v>
      </c>
      <c r="W22" s="54" t="e">
        <f>VLOOKUP(C22,'A (8)'!AF$21:AH$58,3,FALSE)</f>
        <v>#N/A</v>
      </c>
      <c r="X22" s="54">
        <f>AVERAGE(F22:F38)</f>
        <v>-50435.441176470587</v>
      </c>
      <c r="Y22" s="54">
        <f>AVERAGE(G22:G38)</f>
        <v>-9.6531764707726651E-3</v>
      </c>
      <c r="AH22" s="54" t="s">
        <v>51</v>
      </c>
    </row>
    <row r="23" spans="1:34" ht="12.95" customHeight="1">
      <c r="A23" s="54" t="s">
        <v>50</v>
      </c>
      <c r="C23" s="285">
        <v>31156.31</v>
      </c>
      <c r="D23" s="30"/>
      <c r="E23" s="54">
        <f t="shared" si="0"/>
        <v>-50491.001737910847</v>
      </c>
      <c r="F23" s="54">
        <f t="shared" si="1"/>
        <v>-50491</v>
      </c>
      <c r="G23" s="54">
        <f t="shared" si="2"/>
        <v>-7.2960000034072436E-4</v>
      </c>
      <c r="I23" s="54">
        <f t="shared" si="8"/>
        <v>-7.2960000034072436E-4</v>
      </c>
      <c r="O23" s="54">
        <f t="shared" ca="1" si="3"/>
        <v>0.17511241954731477</v>
      </c>
      <c r="P23" s="54">
        <f t="shared" si="4"/>
        <v>-0.1238437958266457</v>
      </c>
      <c r="Q23" s="286">
        <f t="shared" si="5"/>
        <v>16137.810000000001</v>
      </c>
      <c r="R23" s="54">
        <f t="shared" si="6"/>
        <v>1.515710521395777E-2</v>
      </c>
      <c r="S23" s="54">
        <v>0.1</v>
      </c>
      <c r="U23" s="54">
        <f t="shared" si="7"/>
        <v>0.12311419582630498</v>
      </c>
      <c r="V23" s="54" t="s">
        <v>50</v>
      </c>
      <c r="W23" s="54" t="e">
        <f>VLOOKUP(C23,'A (8)'!AF$21:AH$58,3,FALSE)</f>
        <v>#N/A</v>
      </c>
      <c r="AH23" s="54" t="s">
        <v>51</v>
      </c>
    </row>
    <row r="24" spans="1:34" ht="12.95" customHeight="1">
      <c r="A24" s="54" t="s">
        <v>50</v>
      </c>
      <c r="C24" s="285">
        <v>31157.119999999999</v>
      </c>
      <c r="D24" s="30"/>
      <c r="E24" s="54">
        <f t="shared" si="0"/>
        <v>-50489.072313860604</v>
      </c>
      <c r="F24" s="54">
        <f t="shared" si="1"/>
        <v>-50489</v>
      </c>
      <c r="G24" s="54">
        <f t="shared" si="2"/>
        <v>-3.0358400003024144E-2</v>
      </c>
      <c r="I24" s="54">
        <f t="shared" si="8"/>
        <v>-3.0358400003024144E-2</v>
      </c>
      <c r="O24" s="54">
        <f t="shared" ca="1" si="3"/>
        <v>0.17510721825273171</v>
      </c>
      <c r="P24" s="54">
        <f t="shared" si="4"/>
        <v>-0.12384340632575169</v>
      </c>
      <c r="Q24" s="286">
        <f t="shared" si="5"/>
        <v>16138.619999999999</v>
      </c>
      <c r="R24" s="54">
        <f t="shared" si="6"/>
        <v>8.7394464071604092E-3</v>
      </c>
      <c r="S24" s="54">
        <v>0.1</v>
      </c>
      <c r="U24" s="54">
        <f t="shared" si="7"/>
        <v>9.3485006322727549E-2</v>
      </c>
      <c r="V24" s="54" t="s">
        <v>50</v>
      </c>
      <c r="W24" s="54" t="e">
        <f>VLOOKUP(C24,'A (8)'!AF$21:AH$58,3,FALSE)</f>
        <v>#N/A</v>
      </c>
      <c r="AF24" s="54" t="s">
        <v>52</v>
      </c>
      <c r="AH24" s="54" t="s">
        <v>53</v>
      </c>
    </row>
    <row r="25" spans="1:34" ht="12.95" customHeight="1">
      <c r="A25" s="54" t="s">
        <v>50</v>
      </c>
      <c r="C25" s="285">
        <v>31157.32</v>
      </c>
      <c r="D25" s="30"/>
      <c r="E25" s="54">
        <f t="shared" si="0"/>
        <v>-50488.595912860539</v>
      </c>
      <c r="F25" s="54">
        <f t="shared" si="1"/>
        <v>-50488.5</v>
      </c>
      <c r="G25" s="54">
        <f t="shared" si="2"/>
        <v>-4.0265600000566337E-2</v>
      </c>
      <c r="I25" s="54">
        <f t="shared" si="8"/>
        <v>-4.0265600000566337E-2</v>
      </c>
      <c r="O25" s="54">
        <f t="shared" ca="1" si="3"/>
        <v>0.17510591792908595</v>
      </c>
      <c r="P25" s="54">
        <f t="shared" si="4"/>
        <v>-0.12384330888373388</v>
      </c>
      <c r="Q25" s="286">
        <f t="shared" si="5"/>
        <v>16138.82</v>
      </c>
      <c r="R25" s="54">
        <f t="shared" si="6"/>
        <v>6.9852334221595022E-3</v>
      </c>
      <c r="S25" s="54">
        <v>0.1</v>
      </c>
      <c r="U25" s="54">
        <f t="shared" si="7"/>
        <v>8.357770888316754E-2</v>
      </c>
      <c r="V25" s="54" t="s">
        <v>50</v>
      </c>
      <c r="W25" s="54" t="e">
        <f>VLOOKUP(C25,'A (8)'!AF$21:AH$58,3,FALSE)</f>
        <v>#N/A</v>
      </c>
      <c r="AF25" s="54" t="s">
        <v>54</v>
      </c>
      <c r="AH25" s="54" t="s">
        <v>55</v>
      </c>
    </row>
    <row r="26" spans="1:34" ht="12.95" customHeight="1">
      <c r="A26" s="54" t="s">
        <v>50</v>
      </c>
      <c r="C26" s="285">
        <v>31162.386999999999</v>
      </c>
      <c r="D26" s="30"/>
      <c r="E26" s="54">
        <f t="shared" si="0"/>
        <v>-50476.526293523995</v>
      </c>
      <c r="F26" s="54">
        <f t="shared" si="1"/>
        <v>-50476.5</v>
      </c>
      <c r="G26" s="54">
        <f t="shared" si="2"/>
        <v>-1.1038399999961257E-2</v>
      </c>
      <c r="I26" s="54">
        <f t="shared" si="8"/>
        <v>-1.1038399999961257E-2</v>
      </c>
      <c r="O26" s="54">
        <f t="shared" ca="1" si="3"/>
        <v>0.17507471016158768</v>
      </c>
      <c r="P26" s="54">
        <f t="shared" si="4"/>
        <v>-0.12384096225998778</v>
      </c>
      <c r="Q26" s="286">
        <f t="shared" si="5"/>
        <v>16143.886999999999</v>
      </c>
      <c r="R26" s="54">
        <f t="shared" si="6"/>
        <v>1.2724418052427159E-2</v>
      </c>
      <c r="S26" s="54">
        <v>0.1</v>
      </c>
      <c r="U26" s="54">
        <f t="shared" si="7"/>
        <v>0.11280256226002652</v>
      </c>
      <c r="V26" s="54" t="s">
        <v>50</v>
      </c>
      <c r="W26" s="54" t="e">
        <f>VLOOKUP(C26,'A (8)'!AF$21:AH$58,3,FALSE)</f>
        <v>#N/A</v>
      </c>
      <c r="AF26" s="54" t="s">
        <v>56</v>
      </c>
      <c r="AH26" s="54" t="s">
        <v>53</v>
      </c>
    </row>
    <row r="27" spans="1:34" ht="12.95" customHeight="1">
      <c r="A27" s="54" t="s">
        <v>50</v>
      </c>
      <c r="C27" s="285">
        <v>31163.215</v>
      </c>
      <c r="D27" s="30"/>
      <c r="E27" s="54">
        <f t="shared" si="0"/>
        <v>-50474.553993383743</v>
      </c>
      <c r="F27" s="54">
        <f t="shared" si="1"/>
        <v>-50474.5</v>
      </c>
      <c r="G27" s="54">
        <f t="shared" si="2"/>
        <v>-2.2667199998977594E-2</v>
      </c>
      <c r="I27" s="54">
        <f t="shared" si="8"/>
        <v>-2.2667199998977594E-2</v>
      </c>
      <c r="O27" s="54">
        <f t="shared" ca="1" si="3"/>
        <v>0.17506950886700465</v>
      </c>
      <c r="P27" s="54">
        <f t="shared" si="4"/>
        <v>-0.12384056965983742</v>
      </c>
      <c r="Q27" s="286">
        <f t="shared" si="5"/>
        <v>16144.715</v>
      </c>
      <c r="R27" s="54">
        <f t="shared" si="6"/>
        <v>1.0236050728532991E-2</v>
      </c>
      <c r="S27" s="54">
        <v>0.1</v>
      </c>
      <c r="U27" s="54">
        <f t="shared" si="7"/>
        <v>0.10117336966085982</v>
      </c>
      <c r="V27" s="54" t="s">
        <v>50</v>
      </c>
      <c r="W27" s="54" t="e">
        <f>VLOOKUP(C27,'A (8)'!AF$21:AH$58,3,FALSE)</f>
        <v>#N/A</v>
      </c>
      <c r="AH27" s="54" t="s">
        <v>51</v>
      </c>
    </row>
    <row r="28" spans="1:34" ht="12.95" customHeight="1">
      <c r="A28" s="54" t="s">
        <v>50</v>
      </c>
      <c r="C28" s="285">
        <v>31170.16</v>
      </c>
      <c r="D28" s="30"/>
      <c r="E28" s="54">
        <f t="shared" si="0"/>
        <v>-50458.010968656628</v>
      </c>
      <c r="F28" s="54">
        <f t="shared" si="1"/>
        <v>-50458</v>
      </c>
      <c r="G28" s="54">
        <f t="shared" si="2"/>
        <v>-4.6048000003793277E-3</v>
      </c>
      <c r="I28" s="54">
        <f t="shared" si="8"/>
        <v>-4.6048000003793277E-3</v>
      </c>
      <c r="O28" s="54">
        <f t="shared" ca="1" si="3"/>
        <v>0.17502659818669455</v>
      </c>
      <c r="P28" s="54">
        <f t="shared" si="4"/>
        <v>-0.12383731439742404</v>
      </c>
      <c r="Q28" s="286">
        <f t="shared" si="5"/>
        <v>16151.66</v>
      </c>
      <c r="R28" s="54">
        <f t="shared" si="6"/>
        <v>1.4216392489441475E-2</v>
      </c>
      <c r="S28" s="54">
        <v>0.1</v>
      </c>
      <c r="U28" s="54">
        <f t="shared" si="7"/>
        <v>0.11923251439704471</v>
      </c>
      <c r="V28" s="54" t="s">
        <v>50</v>
      </c>
      <c r="W28" s="54" t="e">
        <f>VLOOKUP(C28,'A (8)'!AF$21:AH$58,3,FALSE)</f>
        <v>#N/A</v>
      </c>
      <c r="AH28" s="54" t="s">
        <v>51</v>
      </c>
    </row>
    <row r="29" spans="1:34" ht="12.95" customHeight="1">
      <c r="A29" s="54" t="s">
        <v>50</v>
      </c>
      <c r="C29" s="285">
        <v>31170.365000000002</v>
      </c>
      <c r="D29" s="30"/>
      <c r="E29" s="54">
        <f t="shared" si="0"/>
        <v>-50457.522657631562</v>
      </c>
      <c r="F29" s="54">
        <f t="shared" si="1"/>
        <v>-50457.5</v>
      </c>
      <c r="G29" s="54">
        <f t="shared" si="2"/>
        <v>-9.5119999969028868E-3</v>
      </c>
      <c r="I29" s="54">
        <f t="shared" si="8"/>
        <v>-9.5119999969028868E-3</v>
      </c>
      <c r="O29" s="54">
        <f t="shared" ca="1" si="3"/>
        <v>0.1750252978630488</v>
      </c>
      <c r="P29" s="54">
        <f t="shared" si="4"/>
        <v>-0.12383721529890709</v>
      </c>
      <c r="Q29" s="286">
        <f t="shared" si="5"/>
        <v>16151.865000000002</v>
      </c>
      <c r="R29" s="54">
        <f t="shared" si="6"/>
        <v>1.3070254853849618E-2</v>
      </c>
      <c r="S29" s="54">
        <v>0.1</v>
      </c>
      <c r="U29" s="54">
        <f t="shared" si="7"/>
        <v>0.11432521530200421</v>
      </c>
      <c r="V29" s="54" t="s">
        <v>50</v>
      </c>
      <c r="W29" s="54" t="e">
        <f>VLOOKUP(C29,'A (8)'!AF$21:AH$58,3,FALSE)</f>
        <v>#N/A</v>
      </c>
      <c r="AF29" s="54" t="s">
        <v>57</v>
      </c>
      <c r="AH29" s="54" t="s">
        <v>53</v>
      </c>
    </row>
    <row r="30" spans="1:34" ht="12.95" customHeight="1">
      <c r="A30" s="54" t="s">
        <v>50</v>
      </c>
      <c r="C30" s="285">
        <v>31176.26</v>
      </c>
      <c r="D30" s="30"/>
      <c r="E30" s="54">
        <f t="shared" si="0"/>
        <v>-50443.480738154773</v>
      </c>
      <c r="F30" s="54">
        <f t="shared" si="1"/>
        <v>-50443.5</v>
      </c>
      <c r="G30" s="54">
        <f t="shared" si="2"/>
        <v>8.0863999974098988E-3</v>
      </c>
      <c r="I30" s="54">
        <f t="shared" si="8"/>
        <v>8.0863999974098988E-3</v>
      </c>
      <c r="O30" s="54">
        <f t="shared" ca="1" si="3"/>
        <v>0.1749888888009675</v>
      </c>
      <c r="P30" s="54">
        <f t="shared" si="4"/>
        <v>-0.12383442969303599</v>
      </c>
      <c r="Q30" s="286">
        <f t="shared" si="5"/>
        <v>16157.759999999998</v>
      </c>
      <c r="R30" s="54">
        <f t="shared" si="6"/>
        <v>1.7403105306215628E-2</v>
      </c>
      <c r="S30" s="54">
        <v>0.1</v>
      </c>
      <c r="U30" s="54">
        <f t="shared" si="7"/>
        <v>0.13192082969044588</v>
      </c>
      <c r="V30" s="54" t="s">
        <v>50</v>
      </c>
      <c r="W30" s="54" t="e">
        <f>VLOOKUP(C30,'A (8)'!AF$21:AH$58,3,FALSE)</f>
        <v>#N/A</v>
      </c>
      <c r="AF30" s="54" t="s">
        <v>54</v>
      </c>
      <c r="AH30" s="54" t="s">
        <v>55</v>
      </c>
    </row>
    <row r="31" spans="1:34" ht="12.95" customHeight="1">
      <c r="A31" s="54" t="s">
        <v>50</v>
      </c>
      <c r="C31" s="285">
        <v>31178.134999999998</v>
      </c>
      <c r="D31" s="30"/>
      <c r="E31" s="54">
        <f t="shared" si="0"/>
        <v>-50439.014478779201</v>
      </c>
      <c r="F31" s="54">
        <f t="shared" si="1"/>
        <v>-50439</v>
      </c>
      <c r="G31" s="54">
        <f t="shared" si="2"/>
        <v>-6.0784000015701167E-3</v>
      </c>
      <c r="I31" s="54">
        <f t="shared" si="8"/>
        <v>-6.0784000015701167E-3</v>
      </c>
      <c r="O31" s="54">
        <f t="shared" ca="1" si="3"/>
        <v>0.17497718588815564</v>
      </c>
      <c r="P31" s="54">
        <f t="shared" si="4"/>
        <v>-0.12383352987121865</v>
      </c>
      <c r="Q31" s="286">
        <f t="shared" si="5"/>
        <v>16159.634999999998</v>
      </c>
      <c r="R31" s="54">
        <f t="shared" si="6"/>
        <v>1.3866270610617792E-2</v>
      </c>
      <c r="S31" s="54">
        <v>0.1</v>
      </c>
      <c r="U31" s="54">
        <f t="shared" si="7"/>
        <v>0.11775512986964853</v>
      </c>
      <c r="V31" s="54" t="s">
        <v>50</v>
      </c>
      <c r="W31" s="54" t="e">
        <f>VLOOKUP(C31,'A (8)'!AF$21:AH$58,3,FALSE)</f>
        <v>#N/A</v>
      </c>
      <c r="AF31" s="54" t="s">
        <v>54</v>
      </c>
      <c r="AH31" s="54" t="s">
        <v>55</v>
      </c>
    </row>
    <row r="32" spans="1:34" ht="12.95" customHeight="1">
      <c r="A32" s="54" t="s">
        <v>50</v>
      </c>
      <c r="C32" s="285">
        <v>31178.334999999999</v>
      </c>
      <c r="D32" s="30"/>
      <c r="E32" s="54">
        <f t="shared" si="0"/>
        <v>-50438.538077779136</v>
      </c>
      <c r="F32" s="54">
        <f t="shared" si="1"/>
        <v>-50438.5</v>
      </c>
      <c r="G32" s="54">
        <f t="shared" si="2"/>
        <v>-1.5985600002750289E-2</v>
      </c>
      <c r="I32" s="54">
        <f t="shared" si="8"/>
        <v>-1.5985600002750289E-2</v>
      </c>
      <c r="O32" s="54">
        <f t="shared" ca="1" si="3"/>
        <v>0.17497588556450988</v>
      </c>
      <c r="P32" s="54">
        <f t="shared" si="4"/>
        <v>-0.12383342975742806</v>
      </c>
      <c r="Q32" s="286">
        <f t="shared" si="5"/>
        <v>16159.834999999999</v>
      </c>
      <c r="R32" s="54">
        <f t="shared" si="6"/>
        <v>1.1631154382793959E-2</v>
      </c>
      <c r="S32" s="54">
        <v>0.1</v>
      </c>
      <c r="U32" s="54">
        <f t="shared" si="7"/>
        <v>0.10784782975467777</v>
      </c>
      <c r="V32" s="54" t="s">
        <v>50</v>
      </c>
      <c r="W32" s="54" t="e">
        <f>VLOOKUP(C32,'A (8)'!AF$21:AH$58,3,FALSE)</f>
        <v>#N/A</v>
      </c>
      <c r="AF32" s="54" t="s">
        <v>57</v>
      </c>
      <c r="AH32" s="54" t="s">
        <v>53</v>
      </c>
    </row>
    <row r="33" spans="1:34" ht="12.95" customHeight="1">
      <c r="A33" s="54" t="s">
        <v>50</v>
      </c>
      <c r="C33" s="285">
        <v>31179.17</v>
      </c>
      <c r="D33" s="30"/>
      <c r="E33" s="54">
        <f t="shared" si="0"/>
        <v>-50436.54910360388</v>
      </c>
      <c r="F33" s="54">
        <f t="shared" si="1"/>
        <v>-50436.5</v>
      </c>
      <c r="G33" s="54">
        <f t="shared" si="2"/>
        <v>-2.0614400000340538E-2</v>
      </c>
      <c r="I33" s="54">
        <f t="shared" si="8"/>
        <v>-2.0614400000340538E-2</v>
      </c>
      <c r="O33" s="54">
        <f t="shared" ca="1" si="3"/>
        <v>0.17497068426992682</v>
      </c>
      <c r="P33" s="54">
        <f t="shared" si="4"/>
        <v>-0.12383302903508853</v>
      </c>
      <c r="Q33" s="286">
        <f t="shared" si="5"/>
        <v>16160.669999999998</v>
      </c>
      <c r="R33" s="54">
        <f t="shared" si="6"/>
        <v>1.065408537981292E-2</v>
      </c>
      <c r="S33" s="54">
        <v>0.1</v>
      </c>
      <c r="U33" s="54">
        <f t="shared" si="7"/>
        <v>0.10321862903474799</v>
      </c>
      <c r="V33" s="54" t="s">
        <v>50</v>
      </c>
      <c r="W33" s="54" t="e">
        <f>VLOOKUP(C33,'A (8)'!AF$21:AH$58,3,FALSE)</f>
        <v>#N/A</v>
      </c>
      <c r="AF33" s="54" t="s">
        <v>52</v>
      </c>
      <c r="AH33" s="54" t="s">
        <v>53</v>
      </c>
    </row>
    <row r="34" spans="1:34" ht="12.95" customHeight="1">
      <c r="A34" s="54" t="s">
        <v>50</v>
      </c>
      <c r="C34" s="285">
        <v>31197.24</v>
      </c>
      <c r="D34" s="30"/>
      <c r="E34" s="54">
        <f t="shared" si="0"/>
        <v>-50393.506273248364</v>
      </c>
      <c r="F34" s="54">
        <f t="shared" si="1"/>
        <v>-50393.5</v>
      </c>
      <c r="G34" s="54">
        <f t="shared" si="2"/>
        <v>-2.6335999973525759E-3</v>
      </c>
      <c r="I34" s="54">
        <f t="shared" si="8"/>
        <v>-2.6335999973525759E-3</v>
      </c>
      <c r="O34" s="54">
        <f t="shared" ca="1" si="3"/>
        <v>0.1748588564363914</v>
      </c>
      <c r="P34" s="54">
        <f t="shared" si="4"/>
        <v>-0.12382431010718403</v>
      </c>
      <c r="Q34" s="286">
        <f t="shared" si="5"/>
        <v>16178.740000000002</v>
      </c>
      <c r="R34" s="54">
        <f t="shared" si="6"/>
        <v>1.4687188216925204E-2</v>
      </c>
      <c r="S34" s="54">
        <v>0.1</v>
      </c>
      <c r="U34" s="54">
        <f t="shared" si="7"/>
        <v>0.12119071010983146</v>
      </c>
      <c r="V34" s="54" t="s">
        <v>50</v>
      </c>
      <c r="W34" s="54" t="e">
        <f>VLOOKUP(C34,'A (8)'!AF$21:AH$58,3,FALSE)</f>
        <v>#N/A</v>
      </c>
      <c r="AF34" s="54" t="s">
        <v>52</v>
      </c>
      <c r="AH34" s="54" t="s">
        <v>53</v>
      </c>
    </row>
    <row r="35" spans="1:34" ht="12.95" customHeight="1">
      <c r="A35" s="54" t="s">
        <v>50</v>
      </c>
      <c r="C35" s="285">
        <v>31206.264999999999</v>
      </c>
      <c r="D35" s="30"/>
      <c r="E35" s="54">
        <f t="shared" si="0"/>
        <v>-50372.008678120619</v>
      </c>
      <c r="F35" s="54">
        <f t="shared" si="1"/>
        <v>-50372</v>
      </c>
      <c r="G35" s="54">
        <f t="shared" si="2"/>
        <v>-3.6432000015338417E-3</v>
      </c>
      <c r="I35" s="54">
        <f t="shared" si="8"/>
        <v>-3.6432000015338417E-3</v>
      </c>
      <c r="O35" s="54">
        <f t="shared" ca="1" si="3"/>
        <v>0.17480294251962369</v>
      </c>
      <c r="P35" s="54">
        <f t="shared" si="4"/>
        <v>-0.123819876541615</v>
      </c>
      <c r="Q35" s="286">
        <f t="shared" si="5"/>
        <v>16187.764999999999</v>
      </c>
      <c r="R35" s="54">
        <f t="shared" si="6"/>
        <v>1.4442433584219292E-2</v>
      </c>
      <c r="S35" s="54">
        <v>0.1</v>
      </c>
      <c r="U35" s="54">
        <f t="shared" si="7"/>
        <v>0.12017667654008116</v>
      </c>
      <c r="V35" s="54" t="s">
        <v>50</v>
      </c>
      <c r="W35" s="54" t="e">
        <f>VLOOKUP(C35,'A (8)'!AF$21:AH$58,3,FALSE)</f>
        <v>#N/A</v>
      </c>
      <c r="AF35" s="54" t="s">
        <v>58</v>
      </c>
      <c r="AH35" s="54" t="s">
        <v>55</v>
      </c>
    </row>
    <row r="36" spans="1:34" ht="12.95" customHeight="1">
      <c r="A36" s="54" t="s">
        <v>50</v>
      </c>
      <c r="C36" s="285">
        <v>31215.307000000001</v>
      </c>
      <c r="D36" s="30"/>
      <c r="E36" s="54">
        <f t="shared" si="0"/>
        <v>-50350.470588907861</v>
      </c>
      <c r="F36" s="54">
        <f t="shared" si="1"/>
        <v>-50350.5</v>
      </c>
      <c r="G36" s="54">
        <f t="shared" si="2"/>
        <v>1.2347200001386227E-2</v>
      </c>
      <c r="I36" s="54">
        <f t="shared" si="8"/>
        <v>1.2347200001386227E-2</v>
      </c>
      <c r="O36" s="54">
        <f t="shared" ca="1" si="3"/>
        <v>0.17474702860285599</v>
      </c>
      <c r="P36" s="54">
        <f t="shared" si="4"/>
        <v>-0.12381539357496812</v>
      </c>
      <c r="Q36" s="286">
        <f t="shared" si="5"/>
        <v>16196.807000000001</v>
      </c>
      <c r="R36" s="54">
        <f t="shared" si="6"/>
        <v>1.8540251889439457E-2</v>
      </c>
      <c r="S36" s="54">
        <v>0.1</v>
      </c>
      <c r="U36" s="54">
        <f t="shared" si="7"/>
        <v>0.13616259357635435</v>
      </c>
      <c r="V36" s="54" t="s">
        <v>50</v>
      </c>
      <c r="W36" s="54" t="e">
        <f>VLOOKUP(C36,'A (8)'!AF$21:AH$58,3,FALSE)</f>
        <v>#N/A</v>
      </c>
      <c r="AF36" s="54" t="s">
        <v>52</v>
      </c>
      <c r="AH36" s="54" t="s">
        <v>53</v>
      </c>
    </row>
    <row r="37" spans="1:34" ht="12.95" customHeight="1">
      <c r="A37" s="54" t="s">
        <v>50</v>
      </c>
      <c r="C37" s="285">
        <v>31216.316999999999</v>
      </c>
      <c r="D37" s="30"/>
      <c r="E37" s="54">
        <f t="shared" si="0"/>
        <v>-50348.064763857554</v>
      </c>
      <c r="F37" s="54">
        <f t="shared" si="1"/>
        <v>-50348</v>
      </c>
      <c r="G37" s="54">
        <f t="shared" si="2"/>
        <v>-2.7188800002477365E-2</v>
      </c>
      <c r="I37" s="54">
        <f t="shared" si="8"/>
        <v>-2.7188800002477365E-2</v>
      </c>
      <c r="O37" s="54">
        <f t="shared" ca="1" si="3"/>
        <v>0.17474052698462716</v>
      </c>
      <c r="P37" s="54">
        <f t="shared" si="4"/>
        <v>-0.12381486909364936</v>
      </c>
      <c r="Q37" s="286">
        <f t="shared" si="5"/>
        <v>16197.816999999999</v>
      </c>
      <c r="R37" s="54">
        <f t="shared" si="6"/>
        <v>9.3365972280119447E-3</v>
      </c>
      <c r="S37" s="54">
        <v>0.1</v>
      </c>
      <c r="U37" s="54">
        <f t="shared" si="7"/>
        <v>9.6626069091171995E-2</v>
      </c>
      <c r="V37" s="54" t="s">
        <v>50</v>
      </c>
      <c r="W37" s="54" t="e">
        <f>VLOOKUP(C37,'A (8)'!AF$21:AH$58,3,FALSE)</f>
        <v>#N/A</v>
      </c>
      <c r="AF37" s="54" t="s">
        <v>59</v>
      </c>
      <c r="AH37" s="54" t="s">
        <v>53</v>
      </c>
    </row>
    <row r="38" spans="1:34" ht="12.95" customHeight="1">
      <c r="A38" s="54" t="s">
        <v>50</v>
      </c>
      <c r="C38" s="285">
        <v>31219.272000000001</v>
      </c>
      <c r="D38" s="30"/>
      <c r="E38" s="54">
        <f t="shared" si="0"/>
        <v>-50341.02593908165</v>
      </c>
      <c r="F38" s="54">
        <f t="shared" si="1"/>
        <v>-50341</v>
      </c>
      <c r="G38" s="54">
        <f t="shared" si="2"/>
        <v>-1.0889599998336053E-2</v>
      </c>
      <c r="I38" s="54">
        <f t="shared" si="8"/>
        <v>-1.0889599998336053E-2</v>
      </c>
      <c r="O38" s="54">
        <f t="shared" ca="1" si="3"/>
        <v>0.17472232245358651</v>
      </c>
      <c r="P38" s="54">
        <f t="shared" si="4"/>
        <v>-0.12381339699249905</v>
      </c>
      <c r="Q38" s="286">
        <f t="shared" si="5"/>
        <v>16200.772000000001</v>
      </c>
      <c r="R38" s="54">
        <f t="shared" si="6"/>
        <v>1.2751783927578935E-2</v>
      </c>
      <c r="S38" s="54">
        <v>0.1</v>
      </c>
      <c r="U38" s="54">
        <f t="shared" si="7"/>
        <v>0.11292379699416299</v>
      </c>
      <c r="V38" s="54" t="s">
        <v>50</v>
      </c>
      <c r="W38" s="54" t="e">
        <f>VLOOKUP(C38,'A (8)'!AF$21:AH$58,3,FALSE)</f>
        <v>#N/A</v>
      </c>
      <c r="AF38" s="54" t="s">
        <v>60</v>
      </c>
      <c r="AH38" s="54" t="s">
        <v>53</v>
      </c>
    </row>
    <row r="39" spans="1:34" ht="12.95" customHeight="1">
      <c r="A39" s="54" t="s">
        <v>61</v>
      </c>
      <c r="C39" s="285">
        <v>31219.29</v>
      </c>
      <c r="D39" s="30"/>
      <c r="E39" s="54">
        <f t="shared" si="0"/>
        <v>-50340.983062991647</v>
      </c>
      <c r="F39" s="54">
        <f t="shared" si="1"/>
        <v>-50341</v>
      </c>
      <c r="G39" s="54">
        <f t="shared" si="2"/>
        <v>7.1104000016930513E-3</v>
      </c>
      <c r="I39" s="54">
        <f t="shared" si="8"/>
        <v>7.1104000016930513E-3</v>
      </c>
      <c r="O39" s="54">
        <f t="shared" ca="1" si="3"/>
        <v>0.17472232245358651</v>
      </c>
      <c r="P39" s="54">
        <f t="shared" si="4"/>
        <v>-0.12381339699249905</v>
      </c>
      <c r="Q39" s="286">
        <f t="shared" si="5"/>
        <v>16200.79</v>
      </c>
      <c r="R39" s="54">
        <f t="shared" si="6"/>
        <v>1.7141040619376425E-2</v>
      </c>
      <c r="S39" s="54">
        <v>0.1</v>
      </c>
      <c r="U39" s="54">
        <f t="shared" si="7"/>
        <v>0.1309237969941921</v>
      </c>
      <c r="V39" s="54" t="s">
        <v>61</v>
      </c>
      <c r="W39" s="54" t="e">
        <f>VLOOKUP(C39,'A (8)'!AF$21:AH$58,3,FALSE)</f>
        <v>#N/A</v>
      </c>
    </row>
    <row r="40" spans="1:34" ht="12.95" customHeight="1">
      <c r="A40" s="54" t="s">
        <v>62</v>
      </c>
      <c r="C40" s="285">
        <v>34445.989000000001</v>
      </c>
      <c r="D40" s="30"/>
      <c r="E40" s="54">
        <f t="shared" si="0"/>
        <v>-42654.969910512831</v>
      </c>
      <c r="F40" s="54">
        <f t="shared" si="1"/>
        <v>-42655</v>
      </c>
      <c r="G40" s="54">
        <f t="shared" si="2"/>
        <v>1.2631999998120591E-2</v>
      </c>
      <c r="I40" s="54">
        <f t="shared" si="8"/>
        <v>1.2631999998120591E-2</v>
      </c>
      <c r="O40" s="54">
        <f t="shared" ca="1" si="3"/>
        <v>0.15473374737095169</v>
      </c>
      <c r="P40" s="54">
        <f t="shared" si="4"/>
        <v>-0.1190374770974422</v>
      </c>
      <c r="Q40" s="286">
        <f t="shared" si="5"/>
        <v>19427.489000000001</v>
      </c>
      <c r="R40" s="54">
        <f t="shared" si="6"/>
        <v>1.7336851198618934E-2</v>
      </c>
      <c r="S40" s="54">
        <v>0.1</v>
      </c>
      <c r="U40" s="54">
        <f t="shared" si="7"/>
        <v>0.13166947709556279</v>
      </c>
      <c r="V40" s="54" t="s">
        <v>62</v>
      </c>
      <c r="W40" s="54" t="str">
        <f>VLOOKUP(C40,'A (8)'!AF$21:AH$58,3,FALSE)</f>
        <v>Tanabe, H., &amp; Nakamura, T. 1957, Ann. Tokyo Astron. Obs., 2nd Ser., 5, 15</v>
      </c>
      <c r="AF40" s="54" t="s">
        <v>56</v>
      </c>
      <c r="AH40" s="54" t="s">
        <v>53</v>
      </c>
    </row>
    <row r="41" spans="1:34" ht="12.95" customHeight="1">
      <c r="A41" s="54" t="s">
        <v>62</v>
      </c>
      <c r="C41" s="285">
        <v>34770.089</v>
      </c>
      <c r="D41" s="30"/>
      <c r="E41" s="54">
        <f t="shared" si="0"/>
        <v>-41882.962089914021</v>
      </c>
      <c r="F41" s="54">
        <f t="shared" si="1"/>
        <v>-41883</v>
      </c>
      <c r="G41" s="54">
        <f t="shared" si="2"/>
        <v>1.5915200005110819E-2</v>
      </c>
      <c r="I41" s="54">
        <f t="shared" si="8"/>
        <v>1.5915200005110819E-2</v>
      </c>
      <c r="O41" s="54">
        <f t="shared" ca="1" si="3"/>
        <v>0.15272604766189704</v>
      </c>
      <c r="P41" s="54">
        <f t="shared" si="4"/>
        <v>-0.11820886155646898</v>
      </c>
      <c r="Q41" s="286">
        <f t="shared" si="5"/>
        <v>19751.589</v>
      </c>
      <c r="R41" s="54">
        <f t="shared" si="6"/>
        <v>1.7989263889774447E-2</v>
      </c>
      <c r="S41" s="54">
        <v>0.1</v>
      </c>
      <c r="U41" s="54">
        <f t="shared" si="7"/>
        <v>0.1341240615615798</v>
      </c>
      <c r="V41" s="54" t="s">
        <v>62</v>
      </c>
      <c r="W41" s="54" t="str">
        <f>VLOOKUP(C41,'A (8)'!AF$21:AH$58,3,FALSE)</f>
        <v>Tanabe, H., &amp; Nakamura, T. 1957, Ann. Tokyo Astron. Obs., 2nd Ser., 5, 15</v>
      </c>
      <c r="AF41" s="54" t="s">
        <v>56</v>
      </c>
      <c r="AH41" s="54" t="s">
        <v>53</v>
      </c>
    </row>
    <row r="42" spans="1:34" ht="12.95" customHeight="1">
      <c r="A42" s="54" t="s">
        <v>63</v>
      </c>
      <c r="C42" s="285">
        <v>34771.133000000002</v>
      </c>
      <c r="D42" s="30"/>
      <c r="E42" s="54">
        <f t="shared" si="0"/>
        <v>-41880.475276693694</v>
      </c>
      <c r="F42" s="54">
        <f t="shared" si="1"/>
        <v>-41880.5</v>
      </c>
      <c r="G42" s="54">
        <f t="shared" si="2"/>
        <v>1.0379200000897981E-2</v>
      </c>
      <c r="I42" s="54">
        <f t="shared" si="8"/>
        <v>1.0379200000897981E-2</v>
      </c>
      <c r="O42" s="54">
        <f t="shared" ca="1" si="3"/>
        <v>0.15271954604366822</v>
      </c>
      <c r="P42" s="54">
        <f t="shared" si="4"/>
        <v>-0.11820607475158738</v>
      </c>
      <c r="Q42" s="286">
        <f t="shared" si="5"/>
        <v>19752.633000000002</v>
      </c>
      <c r="R42" s="54">
        <f t="shared" si="6"/>
        <v>1.6534172883172153E-2</v>
      </c>
      <c r="S42" s="54">
        <v>0.1</v>
      </c>
      <c r="U42" s="54">
        <f t="shared" si="7"/>
        <v>0.12858527475248538</v>
      </c>
      <c r="V42" s="54" t="s">
        <v>63</v>
      </c>
      <c r="W42" s="54" t="e">
        <f>VLOOKUP(C42,'A (8)'!AF$21:AH$58,3,FALSE)</f>
        <v>#N/A</v>
      </c>
      <c r="AF42" s="54" t="s">
        <v>56</v>
      </c>
      <c r="AH42" s="54" t="s">
        <v>53</v>
      </c>
    </row>
    <row r="43" spans="1:34" ht="12.95" customHeight="1">
      <c r="A43" s="287" t="s">
        <v>64</v>
      </c>
      <c r="B43" s="287" t="s">
        <v>65</v>
      </c>
      <c r="C43" s="190">
        <v>34771.135000000002</v>
      </c>
      <c r="D43" s="190" t="s">
        <v>36</v>
      </c>
      <c r="E43" s="54">
        <f t="shared" si="0"/>
        <v>-41880.470512683693</v>
      </c>
      <c r="F43" s="54">
        <f t="shared" si="1"/>
        <v>-41880.5</v>
      </c>
      <c r="G43" s="54">
        <f t="shared" si="2"/>
        <v>1.2379200001305435E-2</v>
      </c>
      <c r="J43" s="54">
        <f>G43</f>
        <v>1.2379200001305435E-2</v>
      </c>
      <c r="O43" s="54">
        <f t="shared" ca="1" si="3"/>
        <v>0.15271954604366822</v>
      </c>
      <c r="P43" s="54">
        <f t="shared" si="4"/>
        <v>-0.11820607475158738</v>
      </c>
      <c r="Q43" s="286">
        <f t="shared" si="5"/>
        <v>19752.635000000002</v>
      </c>
      <c r="R43" s="54">
        <f t="shared" si="6"/>
        <v>1.7052513982288509E-2</v>
      </c>
      <c r="S43" s="54">
        <v>1</v>
      </c>
      <c r="T43" s="54">
        <f>S43*R43</f>
        <v>1.7052513982288509E-2</v>
      </c>
      <c r="U43" s="54">
        <f t="shared" si="7"/>
        <v>0.13058527475289283</v>
      </c>
      <c r="X43" s="54">
        <v>1</v>
      </c>
    </row>
    <row r="44" spans="1:34" ht="12.95" customHeight="1">
      <c r="A44" s="54" t="s">
        <v>66</v>
      </c>
      <c r="C44" s="285">
        <v>34838.74</v>
      </c>
      <c r="D44" s="30"/>
      <c r="E44" s="54">
        <f t="shared" si="0"/>
        <v>-41719.435064638092</v>
      </c>
      <c r="F44" s="54">
        <f t="shared" si="1"/>
        <v>-41719.5</v>
      </c>
      <c r="G44" s="54">
        <f t="shared" si="2"/>
        <v>2.7260800001386087E-2</v>
      </c>
      <c r="I44" s="54">
        <f t="shared" ref="I44:I51" si="9">G44</f>
        <v>2.7260800001386087E-2</v>
      </c>
      <c r="O44" s="54">
        <f t="shared" ca="1" si="3"/>
        <v>0.15230084182973325</v>
      </c>
      <c r="P44" s="54">
        <f t="shared" si="4"/>
        <v>-0.11802519790902334</v>
      </c>
      <c r="Q44" s="286">
        <f t="shared" si="5"/>
        <v>19820.239999999998</v>
      </c>
      <c r="R44" s="54">
        <f t="shared" si="6"/>
        <v>2.1108021188823489E-2</v>
      </c>
      <c r="S44" s="54">
        <v>0.1</v>
      </c>
      <c r="U44" s="54">
        <f t="shared" si="7"/>
        <v>0.14528599791040941</v>
      </c>
      <c r="V44" s="54" t="s">
        <v>66</v>
      </c>
      <c r="W44" s="54" t="e">
        <f>VLOOKUP(C44,'A (8)'!AF$21:AH$58,3,FALSE)</f>
        <v>#N/A</v>
      </c>
      <c r="AF44" s="54" t="s">
        <v>56</v>
      </c>
      <c r="AH44" s="54" t="s">
        <v>53</v>
      </c>
    </row>
    <row r="45" spans="1:34" ht="12.95" customHeight="1">
      <c r="A45" s="54" t="s">
        <v>67</v>
      </c>
      <c r="C45" s="285">
        <v>39521.96</v>
      </c>
      <c r="D45" s="30"/>
      <c r="E45" s="54">
        <f t="shared" si="0"/>
        <v>-30563.981607110192</v>
      </c>
      <c r="F45" s="54">
        <f t="shared" si="1"/>
        <v>-30564</v>
      </c>
      <c r="G45" s="54">
        <f t="shared" si="2"/>
        <v>7.721599999058526E-3</v>
      </c>
      <c r="I45" s="54">
        <f t="shared" si="9"/>
        <v>7.721599999058526E-3</v>
      </c>
      <c r="O45" s="54">
        <f t="shared" ca="1" si="3"/>
        <v>0.12328932096916433</v>
      </c>
      <c r="P45" s="54">
        <f t="shared" si="4"/>
        <v>-9.8746698181145398E-2</v>
      </c>
      <c r="Q45" s="286">
        <f t="shared" si="5"/>
        <v>24503.46</v>
      </c>
      <c r="R45" s="54">
        <f t="shared" si="6"/>
        <v>1.1335498517388813E-2</v>
      </c>
      <c r="S45" s="54">
        <v>0.1</v>
      </c>
      <c r="U45" s="54">
        <f t="shared" si="7"/>
        <v>0.10646829818020392</v>
      </c>
      <c r="V45" s="54" t="s">
        <v>67</v>
      </c>
      <c r="W45" s="54" t="str">
        <f>VLOOKUP(C45,'A (8)'!AF$21:AH$58,3,FALSE)</f>
        <v>Hill, G. 1979, Publ. Dom. Astrophys. Obs., 15, 297</v>
      </c>
      <c r="AF45" s="54" t="s">
        <v>56</v>
      </c>
      <c r="AH45" s="54" t="s">
        <v>53</v>
      </c>
    </row>
    <row r="46" spans="1:34" ht="12.95" customHeight="1">
      <c r="A46" s="54" t="s">
        <v>67</v>
      </c>
      <c r="C46" s="285">
        <v>39528.887999999999</v>
      </c>
      <c r="D46" s="30"/>
      <c r="E46" s="54">
        <f t="shared" si="0"/>
        <v>-30547.47907646808</v>
      </c>
      <c r="F46" s="54">
        <f t="shared" si="1"/>
        <v>-30547.5</v>
      </c>
      <c r="G46" s="54">
        <f t="shared" si="2"/>
        <v>8.7839999978314154E-3</v>
      </c>
      <c r="I46" s="54">
        <f t="shared" si="9"/>
        <v>8.7839999978314154E-3</v>
      </c>
      <c r="O46" s="54">
        <f t="shared" ca="1" si="3"/>
        <v>0.12324641028885422</v>
      </c>
      <c r="P46" s="54">
        <f t="shared" si="4"/>
        <v>-9.8708333340254417E-2</v>
      </c>
      <c r="Q46" s="286">
        <f t="shared" si="5"/>
        <v>24510.387999999999</v>
      </c>
      <c r="R46" s="54">
        <f t="shared" si="6"/>
        <v>1.1554601726466159E-2</v>
      </c>
      <c r="S46" s="54">
        <v>0.1</v>
      </c>
      <c r="U46" s="54">
        <f t="shared" si="7"/>
        <v>0.10749233333808583</v>
      </c>
      <c r="V46" s="54" t="s">
        <v>67</v>
      </c>
      <c r="W46" s="54" t="str">
        <f>VLOOKUP(C46,'A (8)'!AF$21:AH$58,3,FALSE)</f>
        <v>Hill, G. 1979, Publ. Dom. Astrophys. Obs., 15, 297</v>
      </c>
      <c r="AF46" s="54" t="s">
        <v>56</v>
      </c>
      <c r="AH46" s="54" t="s">
        <v>53</v>
      </c>
    </row>
    <row r="47" spans="1:34" ht="12.95" customHeight="1">
      <c r="A47" s="54" t="s">
        <v>67</v>
      </c>
      <c r="C47" s="285">
        <v>39529.938000000002</v>
      </c>
      <c r="D47" s="30"/>
      <c r="E47" s="54">
        <f t="shared" si="0"/>
        <v>-30544.977971217751</v>
      </c>
      <c r="F47" s="54">
        <f t="shared" si="1"/>
        <v>-30545</v>
      </c>
      <c r="G47" s="54">
        <f t="shared" si="2"/>
        <v>9.2480000021168962E-3</v>
      </c>
      <c r="I47" s="54">
        <f t="shared" si="9"/>
        <v>9.2480000021168962E-3</v>
      </c>
      <c r="O47" s="54">
        <f t="shared" ca="1" si="3"/>
        <v>0.12323990867062541</v>
      </c>
      <c r="P47" s="54">
        <f t="shared" si="4"/>
        <v>-9.8702517947389878E-2</v>
      </c>
      <c r="Q47" s="286">
        <f t="shared" si="5"/>
        <v>24511.438000000002</v>
      </c>
      <c r="R47" s="54">
        <f t="shared" si="6"/>
        <v>1.1653314325566785E-2</v>
      </c>
      <c r="S47" s="54">
        <v>0.1</v>
      </c>
      <c r="U47" s="54">
        <f t="shared" si="7"/>
        <v>0.10795051794950677</v>
      </c>
      <c r="V47" s="54" t="s">
        <v>67</v>
      </c>
      <c r="W47" s="54" t="str">
        <f>VLOOKUP(C47,'A (8)'!AF$21:AH$58,3,FALSE)</f>
        <v>Hill, G. 1979, Publ. Dom. Astrophys. Obs., 15, 297</v>
      </c>
      <c r="AF47" s="54" t="s">
        <v>56</v>
      </c>
      <c r="AH47" s="54" t="s">
        <v>53</v>
      </c>
    </row>
    <row r="48" spans="1:34" ht="12.95" customHeight="1">
      <c r="A48" s="54" t="s">
        <v>67</v>
      </c>
      <c r="C48" s="285">
        <v>39539.803999999996</v>
      </c>
      <c r="D48" s="30"/>
      <c r="E48" s="54">
        <f t="shared" si="0"/>
        <v>-30521.477109884756</v>
      </c>
      <c r="F48" s="54">
        <f t="shared" si="1"/>
        <v>-30521.5</v>
      </c>
      <c r="G48" s="54">
        <f t="shared" si="2"/>
        <v>9.609599997929763E-3</v>
      </c>
      <c r="I48" s="54">
        <f t="shared" si="9"/>
        <v>9.609599997929763E-3</v>
      </c>
      <c r="O48" s="54">
        <f t="shared" ca="1" si="3"/>
        <v>0.12317879345927465</v>
      </c>
      <c r="P48" s="54">
        <f t="shared" si="4"/>
        <v>-9.8647820605400352E-2</v>
      </c>
      <c r="Q48" s="286">
        <f t="shared" si="5"/>
        <v>24521.303999999996</v>
      </c>
      <c r="R48" s="54">
        <f t="shared" si="6"/>
        <v>1.1719669115686324E-2</v>
      </c>
      <c r="S48" s="54">
        <v>0.1</v>
      </c>
      <c r="U48" s="54">
        <f t="shared" si="7"/>
        <v>0.10825742060333012</v>
      </c>
      <c r="V48" s="54" t="s">
        <v>67</v>
      </c>
      <c r="W48" s="54" t="str">
        <f>VLOOKUP(C48,'A (8)'!AF$21:AH$58,3,FALSE)</f>
        <v>Hill, G. 1979, Publ. Dom. Astrophys. Obs., 15, 297</v>
      </c>
      <c r="AF48" s="54" t="s">
        <v>52</v>
      </c>
      <c r="AH48" s="54" t="s">
        <v>53</v>
      </c>
    </row>
    <row r="49" spans="1:34" ht="12.95" customHeight="1">
      <c r="A49" s="277" t="s">
        <v>68</v>
      </c>
      <c r="B49" s="276"/>
      <c r="C49" s="48">
        <v>40319.368000000002</v>
      </c>
      <c r="D49" s="48"/>
      <c r="E49" s="277">
        <f t="shared" si="0"/>
        <v>-28664.551763827058</v>
      </c>
      <c r="F49" s="277">
        <f t="shared" si="1"/>
        <v>-28664.5</v>
      </c>
      <c r="G49" s="277">
        <f t="shared" si="2"/>
        <v>-2.1731199994974304E-2</v>
      </c>
      <c r="I49" s="54">
        <f t="shared" si="9"/>
        <v>-2.1731199994974304E-2</v>
      </c>
      <c r="O49" s="54">
        <f t="shared" ca="1" si="3"/>
        <v>0.11834939143891909</v>
      </c>
      <c r="P49" s="54">
        <f t="shared" si="4"/>
        <v>-9.4138965478189035E-2</v>
      </c>
      <c r="Q49" s="286">
        <f t="shared" si="5"/>
        <v>25300.868000000002</v>
      </c>
      <c r="R49" s="54">
        <f t="shared" si="6"/>
        <v>5.2428845022722227E-3</v>
      </c>
      <c r="S49" s="54">
        <v>0.1</v>
      </c>
      <c r="U49" s="54">
        <f t="shared" si="7"/>
        <v>7.2407765483214731E-2</v>
      </c>
      <c r="V49" s="54" t="s">
        <v>68</v>
      </c>
      <c r="W49" s="54" t="e">
        <f>VLOOKUP(C49,'A (8)'!AF$21:AH$58,3,FALSE)</f>
        <v>#N/A</v>
      </c>
      <c r="AF49" s="54" t="s">
        <v>52</v>
      </c>
      <c r="AH49" s="54" t="s">
        <v>53</v>
      </c>
    </row>
    <row r="50" spans="1:34" ht="12.95" customHeight="1">
      <c r="A50" s="277" t="s">
        <v>68</v>
      </c>
      <c r="B50" s="276"/>
      <c r="C50" s="48">
        <v>40321.438999999998</v>
      </c>
      <c r="D50" s="48"/>
      <c r="E50" s="277">
        <f t="shared" si="0"/>
        <v>-28659.618631471432</v>
      </c>
      <c r="F50" s="277">
        <f t="shared" si="1"/>
        <v>-28659.5</v>
      </c>
      <c r="G50" s="277">
        <f t="shared" si="2"/>
        <v>-4.9803200003225356E-2</v>
      </c>
      <c r="I50" s="54">
        <f t="shared" si="9"/>
        <v>-4.9803200003225356E-2</v>
      </c>
      <c r="O50" s="54">
        <f t="shared" ca="1" si="3"/>
        <v>0.11833638820246149</v>
      </c>
      <c r="P50" s="54">
        <f t="shared" si="4"/>
        <v>-9.4126327834904988E-2</v>
      </c>
      <c r="Q50" s="286">
        <f t="shared" si="5"/>
        <v>25302.938999999998</v>
      </c>
      <c r="R50" s="54">
        <f t="shared" si="6"/>
        <v>1.9645396607834136E-3</v>
      </c>
      <c r="S50" s="54">
        <v>0.1</v>
      </c>
      <c r="U50" s="54">
        <f t="shared" si="7"/>
        <v>4.4323127831679632E-2</v>
      </c>
      <c r="V50" s="54" t="s">
        <v>68</v>
      </c>
      <c r="W50" s="54" t="e">
        <f>VLOOKUP(C50,'A (8)'!AF$21:AH$58,3,FALSE)</f>
        <v>#N/A</v>
      </c>
      <c r="AF50" s="54" t="s">
        <v>56</v>
      </c>
      <c r="AH50" s="54" t="s">
        <v>53</v>
      </c>
    </row>
    <row r="51" spans="1:34" ht="12.95" customHeight="1">
      <c r="A51" s="277" t="s">
        <v>68</v>
      </c>
      <c r="B51" s="276"/>
      <c r="C51" s="48">
        <v>40353.374000000003</v>
      </c>
      <c r="D51" s="48"/>
      <c r="E51" s="277">
        <f t="shared" si="0"/>
        <v>-28583.549301786687</v>
      </c>
      <c r="F51" s="277">
        <f t="shared" si="1"/>
        <v>-28583.5</v>
      </c>
      <c r="G51" s="277">
        <f t="shared" si="2"/>
        <v>-2.0697599997220095E-2</v>
      </c>
      <c r="I51" s="54">
        <f t="shared" si="9"/>
        <v>-2.0697599997220095E-2</v>
      </c>
      <c r="O51" s="54">
        <f t="shared" ca="1" si="3"/>
        <v>0.11813873900830585</v>
      </c>
      <c r="P51" s="54">
        <f t="shared" si="4"/>
        <v>-9.393390670832881E-2</v>
      </c>
      <c r="Q51" s="286">
        <f t="shared" si="5"/>
        <v>25334.874000000003</v>
      </c>
      <c r="R51" s="54">
        <f t="shared" si="6"/>
        <v>5.3635566206835872E-3</v>
      </c>
      <c r="S51" s="54">
        <v>0.1</v>
      </c>
      <c r="U51" s="54">
        <f t="shared" si="7"/>
        <v>7.3236306711108715E-2</v>
      </c>
      <c r="V51" s="54" t="s">
        <v>68</v>
      </c>
      <c r="W51" s="54" t="e">
        <f>VLOOKUP(C51,'A (8)'!AF$21:AH$58,3,FALSE)</f>
        <v>#N/A</v>
      </c>
      <c r="AF51" s="54" t="s">
        <v>69</v>
      </c>
      <c r="AH51" s="54" t="s">
        <v>53</v>
      </c>
    </row>
    <row r="52" spans="1:34" ht="12.95" customHeight="1">
      <c r="A52" s="54" t="s">
        <v>70</v>
      </c>
      <c r="C52" s="30">
        <v>41766.288</v>
      </c>
      <c r="D52" s="30" t="s">
        <v>18</v>
      </c>
      <c r="E52" s="54">
        <f t="shared" si="0"/>
        <v>-25217.981088785898</v>
      </c>
      <c r="F52" s="54">
        <f t="shared" si="1"/>
        <v>-25218</v>
      </c>
      <c r="G52" s="54">
        <f t="shared" si="2"/>
        <v>7.9392000043299049E-3</v>
      </c>
      <c r="H52" s="54">
        <f>G52</f>
        <v>7.9392000043299049E-3</v>
      </c>
      <c r="O52" s="54">
        <f t="shared" ca="1" si="3"/>
        <v>0.10938626054868998</v>
      </c>
      <c r="P52" s="54">
        <f t="shared" si="4"/>
        <v>-8.4794033101227934E-2</v>
      </c>
      <c r="Q52" s="286">
        <f t="shared" si="5"/>
        <v>26747.788</v>
      </c>
      <c r="R52" s="54">
        <f t="shared" si="6"/>
        <v>8.5994525222097291E-3</v>
      </c>
      <c r="S52" s="54">
        <v>0.1</v>
      </c>
      <c r="U52" s="54">
        <f t="shared" si="7"/>
        <v>9.2733233105557838E-2</v>
      </c>
      <c r="V52" s="54" t="s">
        <v>70</v>
      </c>
      <c r="W52" s="54" t="e">
        <f>VLOOKUP(C52,'A (8)'!AF$21:AH$58,3,FALSE)</f>
        <v>#N/A</v>
      </c>
      <c r="AF52" s="54" t="s">
        <v>71</v>
      </c>
      <c r="AH52" s="54" t="s">
        <v>55</v>
      </c>
    </row>
    <row r="53" spans="1:34" ht="12.95" customHeight="1">
      <c r="A53" s="277" t="s">
        <v>72</v>
      </c>
      <c r="B53" s="277"/>
      <c r="C53" s="288">
        <v>43222.440999999999</v>
      </c>
      <c r="D53" s="48"/>
      <c r="E53" s="277">
        <f t="shared" ref="E53:E84" si="10">+(C53-C$7)/C$8</f>
        <v>-21749.417361576929</v>
      </c>
      <c r="F53" s="277">
        <f t="shared" ref="F53:F84" si="11">ROUND(2*E53,0)/2</f>
        <v>-21749.5</v>
      </c>
      <c r="G53" s="277">
        <f t="shared" ref="G53:G84" si="12">+C53-(C$7+F53*C$8)</f>
        <v>3.4692799999902491E-2</v>
      </c>
      <c r="J53" s="54">
        <f>G53</f>
        <v>3.4692799999902491E-2</v>
      </c>
      <c r="O53" s="54">
        <f t="shared" ref="O53:O84" ca="1" si="13">+C$11+C$12*$F53</f>
        <v>0.1003659154180474</v>
      </c>
      <c r="P53" s="54">
        <f t="shared" ref="P53:P84" si="14">+D$11+D$12*F53+D$13*F53^2</f>
        <v>-7.410781718751891E-2</v>
      </c>
      <c r="Q53" s="286">
        <f t="shared" ref="Q53:Q84" si="15">+C53-15018.5</f>
        <v>28203.940999999999</v>
      </c>
      <c r="R53" s="54">
        <f t="shared" ref="R53:R84" si="16">+(P53-G53)^2</f>
        <v>1.1837574300363817E-2</v>
      </c>
      <c r="S53" s="54">
        <v>1</v>
      </c>
      <c r="U53" s="54">
        <f t="shared" ref="U53:U84" si="17">+G53-P53</f>
        <v>0.1088006171874214</v>
      </c>
      <c r="V53" s="54" t="s">
        <v>72</v>
      </c>
      <c r="W53" s="54" t="e">
        <f>VLOOKUP(C53,'A (8)'!AF$21:AH$58,3,FALSE)</f>
        <v>#N/A</v>
      </c>
      <c r="AF53" s="54" t="s">
        <v>56</v>
      </c>
      <c r="AH53" s="54" t="s">
        <v>53</v>
      </c>
    </row>
    <row r="54" spans="1:34" ht="12.95" customHeight="1">
      <c r="A54" s="277" t="s">
        <v>73</v>
      </c>
      <c r="B54" s="276"/>
      <c r="C54" s="48">
        <v>43606.372000000003</v>
      </c>
      <c r="D54" s="48"/>
      <c r="E54" s="277">
        <f t="shared" si="10"/>
        <v>-20834.891799804856</v>
      </c>
      <c r="F54" s="277">
        <f t="shared" si="11"/>
        <v>-20835</v>
      </c>
      <c r="G54" s="277">
        <f t="shared" si="12"/>
        <v>4.5424000003549736E-2</v>
      </c>
      <c r="I54" s="54">
        <f>G54</f>
        <v>4.5424000003549736E-2</v>
      </c>
      <c r="O54" s="54">
        <f t="shared" ca="1" si="13"/>
        <v>9.7987623469950921E-2</v>
      </c>
      <c r="P54" s="54">
        <f t="shared" si="14"/>
        <v>-7.1076121162633982E-2</v>
      </c>
      <c r="Q54" s="286">
        <f t="shared" si="15"/>
        <v>28587.872000000003</v>
      </c>
      <c r="R54" s="54">
        <f t="shared" si="16"/>
        <v>1.3572278231735487E-2</v>
      </c>
      <c r="S54" s="54">
        <v>0.1</v>
      </c>
      <c r="U54" s="54">
        <f t="shared" si="17"/>
        <v>0.11650012116618372</v>
      </c>
      <c r="V54" s="54" t="s">
        <v>73</v>
      </c>
      <c r="W54" s="54" t="e">
        <f>VLOOKUP(C54,'A (8)'!AF$21:AH$58,3,FALSE)</f>
        <v>#N/A</v>
      </c>
      <c r="AF54" s="54" t="s">
        <v>58</v>
      </c>
      <c r="AH54" s="54" t="s">
        <v>55</v>
      </c>
    </row>
    <row r="55" spans="1:34" ht="12.95" customHeight="1">
      <c r="A55" s="54" t="s">
        <v>74</v>
      </c>
      <c r="C55" s="285">
        <v>43965.691500000001</v>
      </c>
      <c r="D55" s="30"/>
      <c r="E55" s="54">
        <f t="shared" si="10"/>
        <v>-19978.990954097808</v>
      </c>
      <c r="F55" s="54">
        <f t="shared" si="11"/>
        <v>-19979</v>
      </c>
      <c r="G55" s="54">
        <f t="shared" si="12"/>
        <v>3.7976000021444634E-3</v>
      </c>
      <c r="J55" s="54">
        <f>G55</f>
        <v>3.7976000021444634E-3</v>
      </c>
      <c r="O55" s="54">
        <f t="shared" ca="1" si="13"/>
        <v>9.576146938840846E-2</v>
      </c>
      <c r="P55" s="54">
        <f t="shared" si="14"/>
        <v>-6.8157376862927582E-2</v>
      </c>
      <c r="Q55" s="286">
        <f t="shared" si="15"/>
        <v>28947.191500000001</v>
      </c>
      <c r="R55" s="54">
        <f t="shared" si="16"/>
        <v>5.1775186956530533E-3</v>
      </c>
      <c r="S55" s="54">
        <v>1</v>
      </c>
      <c r="U55" s="54">
        <f t="shared" si="17"/>
        <v>7.1954976865072046E-2</v>
      </c>
      <c r="V55" s="54" t="s">
        <v>74</v>
      </c>
      <c r="W55" s="54" t="str">
        <f>VLOOKUP(C55,'A (8)'!AF$21:AH$58,3,FALSE)</f>
        <v>Herczeg, T. J. 1993, PASP, 105, 911</v>
      </c>
      <c r="AF55" s="54" t="s">
        <v>56</v>
      </c>
      <c r="AH55" s="54" t="s">
        <v>53</v>
      </c>
    </row>
    <row r="56" spans="1:34" ht="12.95" customHeight="1">
      <c r="A56" s="54" t="s">
        <v>75</v>
      </c>
      <c r="C56" s="285">
        <v>43973.667800000003</v>
      </c>
      <c r="D56" s="30"/>
      <c r="E56" s="54">
        <f t="shared" si="10"/>
        <v>-19959.991367613871</v>
      </c>
      <c r="F56" s="54">
        <f t="shared" si="11"/>
        <v>-19960</v>
      </c>
      <c r="G56" s="54">
        <f t="shared" si="12"/>
        <v>3.6240000044927001E-3</v>
      </c>
      <c r="J56" s="54">
        <f>G56</f>
        <v>3.6240000044927001E-3</v>
      </c>
      <c r="O56" s="54">
        <f t="shared" ca="1" si="13"/>
        <v>9.5712057089869546E-2</v>
      </c>
      <c r="P56" s="54">
        <f t="shared" si="14"/>
        <v>-6.8091703286233568E-2</v>
      </c>
      <c r="Q56" s="286">
        <f t="shared" si="15"/>
        <v>28955.167800000003</v>
      </c>
      <c r="R56" s="54">
        <f t="shared" si="16"/>
        <v>5.1431420984834868E-3</v>
      </c>
      <c r="S56" s="54">
        <v>1</v>
      </c>
      <c r="U56" s="54">
        <f t="shared" si="17"/>
        <v>7.1715703290726268E-2</v>
      </c>
      <c r="V56" s="54" t="s">
        <v>75</v>
      </c>
      <c r="W56" s="54" t="str">
        <f>VLOOKUP(C56,'A (8)'!AF$21:AH$58,3,FALSE)</f>
        <v>Herczeg, T. J. 1993, PASP, 105, 911</v>
      </c>
      <c r="AF56" s="54" t="s">
        <v>58</v>
      </c>
      <c r="AH56" s="54" t="s">
        <v>55</v>
      </c>
    </row>
    <row r="57" spans="1:34" ht="12.95" customHeight="1">
      <c r="A57" s="54" t="s">
        <v>76</v>
      </c>
      <c r="B57" s="41" t="s">
        <v>77</v>
      </c>
      <c r="C57" s="30">
        <v>45001.362399999998</v>
      </c>
      <c r="D57" s="30">
        <v>2.0000000000000001E-4</v>
      </c>
      <c r="E57" s="54">
        <f t="shared" si="10"/>
        <v>-17512.017691627541</v>
      </c>
      <c r="F57" s="54">
        <f t="shared" si="11"/>
        <v>-17512</v>
      </c>
      <c r="G57" s="54">
        <f t="shared" si="12"/>
        <v>-7.427199998346623E-3</v>
      </c>
      <c r="K57" s="54">
        <f>G57</f>
        <v>-7.427199998346623E-3</v>
      </c>
      <c r="O57" s="54">
        <f t="shared" ca="1" si="13"/>
        <v>8.9345672520224725E-2</v>
      </c>
      <c r="P57" s="54">
        <f t="shared" si="14"/>
        <v>-5.9307473151908319E-2</v>
      </c>
      <c r="Q57" s="286">
        <f t="shared" si="15"/>
        <v>29982.862399999998</v>
      </c>
      <c r="R57" s="54">
        <f t="shared" si="16"/>
        <v>2.6915627424881744E-3</v>
      </c>
      <c r="S57" s="54">
        <v>1</v>
      </c>
      <c r="U57" s="54">
        <f t="shared" si="17"/>
        <v>5.1880273153561696E-2</v>
      </c>
      <c r="V57" s="54" t="s">
        <v>76</v>
      </c>
      <c r="W57" s="54" t="str">
        <f>VLOOKUP(C57,'A (8)'!AF$21:AH$58,3,FALSE)</f>
        <v>Yang, Y., &amp; Liu, Q. 2003, New Astron., 8, 465</v>
      </c>
      <c r="AF57" s="54" t="s">
        <v>56</v>
      </c>
      <c r="AH57" s="54" t="s">
        <v>53</v>
      </c>
    </row>
    <row r="58" spans="1:34" ht="12.95" customHeight="1">
      <c r="A58" s="277" t="s">
        <v>78</v>
      </c>
      <c r="B58" s="276" t="s">
        <v>77</v>
      </c>
      <c r="C58" s="48">
        <v>45021.387999999999</v>
      </c>
      <c r="D58" s="48"/>
      <c r="E58" s="277">
        <f t="shared" si="10"/>
        <v>-17464.316612293434</v>
      </c>
      <c r="F58" s="277">
        <f t="shared" si="11"/>
        <v>-17464.5</v>
      </c>
      <c r="G58" s="277">
        <f t="shared" si="12"/>
        <v>7.6988799999526236E-2</v>
      </c>
      <c r="I58" s="54">
        <f t="shared" ref="I58:I67" si="18">G58</f>
        <v>7.6988799999526236E-2</v>
      </c>
      <c r="O58" s="54">
        <f t="shared" ca="1" si="13"/>
        <v>8.9222141773877453E-2</v>
      </c>
      <c r="P58" s="54">
        <f t="shared" si="14"/>
        <v>-5.9130693471588988E-2</v>
      </c>
      <c r="Q58" s="286">
        <f t="shared" si="15"/>
        <v>30002.887999999999</v>
      </c>
      <c r="R58" s="54">
        <f t="shared" si="16"/>
        <v>1.8528516502832985E-2</v>
      </c>
      <c r="S58" s="54">
        <v>0.1</v>
      </c>
      <c r="U58" s="54">
        <f t="shared" si="17"/>
        <v>0.13611949347111524</v>
      </c>
      <c r="V58" s="54" t="s">
        <v>78</v>
      </c>
      <c r="W58" s="54" t="e">
        <f>VLOOKUP(C58,'A (8)'!AF$21:AH$58,3,FALSE)</f>
        <v>#N/A</v>
      </c>
      <c r="AH58" s="54" t="s">
        <v>51</v>
      </c>
    </row>
    <row r="59" spans="1:34" ht="12.95" customHeight="1">
      <c r="A59" s="277" t="s">
        <v>78</v>
      </c>
      <c r="B59" s="276"/>
      <c r="C59" s="48">
        <v>45035.440999999999</v>
      </c>
      <c r="D59" s="48"/>
      <c r="E59" s="277">
        <f t="shared" si="10"/>
        <v>-17430.842296024148</v>
      </c>
      <c r="F59" s="277">
        <f t="shared" si="11"/>
        <v>-17431</v>
      </c>
      <c r="G59" s="277">
        <f t="shared" si="12"/>
        <v>6.6206399998918641E-2</v>
      </c>
      <c r="I59" s="54">
        <f t="shared" si="18"/>
        <v>6.6206399998918641E-2</v>
      </c>
      <c r="O59" s="54">
        <f t="shared" ca="1" si="13"/>
        <v>8.913502008961148E-2</v>
      </c>
      <c r="P59" s="54">
        <f t="shared" si="14"/>
        <v>-5.9005872278889052E-2</v>
      </c>
      <c r="Q59" s="286">
        <f t="shared" si="15"/>
        <v>30016.940999999999</v>
      </c>
      <c r="R59" s="54">
        <f t="shared" si="16"/>
        <v>1.5678113128971844E-2</v>
      </c>
      <c r="S59" s="54">
        <v>0.1</v>
      </c>
      <c r="U59" s="54">
        <f t="shared" si="17"/>
        <v>0.12521227227780768</v>
      </c>
      <c r="V59" s="54" t="s">
        <v>78</v>
      </c>
      <c r="W59" s="54" t="e">
        <f>VLOOKUP(C59,'A (8)'!AF$21:AH$58,3,FALSE)</f>
        <v>#N/A</v>
      </c>
      <c r="AF59" s="54" t="s">
        <v>56</v>
      </c>
      <c r="AH59" s="54" t="s">
        <v>53</v>
      </c>
    </row>
    <row r="60" spans="1:34" ht="12.95" customHeight="1">
      <c r="A60" s="277" t="s">
        <v>78</v>
      </c>
      <c r="B60" s="276"/>
      <c r="C60" s="48">
        <v>45035.453000000001</v>
      </c>
      <c r="D60" s="48"/>
      <c r="E60" s="277">
        <f t="shared" si="10"/>
        <v>-17430.81371196414</v>
      </c>
      <c r="F60" s="277">
        <f t="shared" si="11"/>
        <v>-17431</v>
      </c>
      <c r="G60" s="277">
        <f t="shared" si="12"/>
        <v>7.8206400001363363E-2</v>
      </c>
      <c r="I60" s="54">
        <f t="shared" si="18"/>
        <v>7.8206400001363363E-2</v>
      </c>
      <c r="O60" s="54">
        <f t="shared" ca="1" si="13"/>
        <v>8.913502008961148E-2</v>
      </c>
      <c r="P60" s="54">
        <f t="shared" si="14"/>
        <v>-5.9005872278889052E-2</v>
      </c>
      <c r="Q60" s="286">
        <f t="shared" si="15"/>
        <v>30016.953000000001</v>
      </c>
      <c r="R60" s="54">
        <f t="shared" si="16"/>
        <v>1.8827207664310123E-2</v>
      </c>
      <c r="S60" s="54">
        <v>0.1</v>
      </c>
      <c r="U60" s="54">
        <f t="shared" si="17"/>
        <v>0.1372122722802524</v>
      </c>
      <c r="V60" s="54" t="s">
        <v>78</v>
      </c>
      <c r="W60" s="54" t="e">
        <f>VLOOKUP(C60,'A (8)'!AF$21:AH$58,3,FALSE)</f>
        <v>#N/A</v>
      </c>
      <c r="AH60" s="54" t="s">
        <v>51</v>
      </c>
    </row>
    <row r="61" spans="1:34" ht="12.95" customHeight="1">
      <c r="A61" s="51" t="s">
        <v>79</v>
      </c>
      <c r="B61" s="57" t="s">
        <v>77</v>
      </c>
      <c r="C61" s="40">
        <v>45044.398999999998</v>
      </c>
      <c r="D61" s="40"/>
      <c r="E61" s="51">
        <f t="shared" si="10"/>
        <v>-17409.504295231422</v>
      </c>
      <c r="F61" s="51">
        <f t="shared" si="11"/>
        <v>-17409.5</v>
      </c>
      <c r="G61" s="51">
        <f t="shared" si="12"/>
        <v>-1.8032000007224269E-3</v>
      </c>
      <c r="I61" s="54">
        <f t="shared" si="18"/>
        <v>-1.8032000007224269E-3</v>
      </c>
      <c r="O61" s="54">
        <f t="shared" ca="1" si="13"/>
        <v>8.9079106172843758E-2</v>
      </c>
      <c r="P61" s="54">
        <f t="shared" si="14"/>
        <v>-5.8925699967790797E-2</v>
      </c>
      <c r="Q61" s="286">
        <f t="shared" si="15"/>
        <v>30025.898999999998</v>
      </c>
      <c r="R61" s="54">
        <f t="shared" si="16"/>
        <v>3.2629800024877261E-3</v>
      </c>
      <c r="S61" s="54">
        <v>0.1</v>
      </c>
      <c r="U61" s="54">
        <f t="shared" si="17"/>
        <v>5.712249996706837E-2</v>
      </c>
      <c r="V61" s="54" t="s">
        <v>79</v>
      </c>
      <c r="W61" s="54" t="e">
        <f>VLOOKUP(C61,'A (8)'!AF$21:AH$58,3,FALSE)</f>
        <v>#N/A</v>
      </c>
      <c r="AF61" s="54" t="s">
        <v>56</v>
      </c>
      <c r="AH61" s="54" t="s">
        <v>53</v>
      </c>
    </row>
    <row r="62" spans="1:34" ht="12.95" customHeight="1">
      <c r="A62" s="277" t="s">
        <v>80</v>
      </c>
      <c r="B62" s="276"/>
      <c r="C62" s="48">
        <v>45715.534</v>
      </c>
      <c r="D62" s="48"/>
      <c r="E62" s="277">
        <f t="shared" si="10"/>
        <v>-15810.857369351788</v>
      </c>
      <c r="F62" s="277">
        <f t="shared" si="11"/>
        <v>-15811</v>
      </c>
      <c r="G62" s="277">
        <f t="shared" si="12"/>
        <v>5.9878400003071874E-2</v>
      </c>
      <c r="I62" s="54">
        <f t="shared" si="18"/>
        <v>5.9878400003071874E-2</v>
      </c>
      <c r="O62" s="54">
        <f t="shared" ca="1" si="13"/>
        <v>8.4921971477346536E-2</v>
      </c>
      <c r="P62" s="54">
        <f t="shared" si="14"/>
        <v>-5.2826607010860845E-2</v>
      </c>
      <c r="Q62" s="286">
        <f t="shared" si="15"/>
        <v>30697.034</v>
      </c>
      <c r="R62" s="54">
        <f t="shared" si="16"/>
        <v>1.2702418606010622E-2</v>
      </c>
      <c r="S62" s="54">
        <v>0.1</v>
      </c>
      <c r="U62" s="54">
        <f t="shared" si="17"/>
        <v>0.11270500701393271</v>
      </c>
      <c r="V62" s="54" t="s">
        <v>80</v>
      </c>
      <c r="W62" s="54" t="e">
        <f>VLOOKUP(C62,'A (8)'!AF$21:AH$58,3,FALSE)</f>
        <v>#N/A</v>
      </c>
      <c r="AF62" s="54" t="s">
        <v>58</v>
      </c>
      <c r="AH62" s="54" t="s">
        <v>55</v>
      </c>
    </row>
    <row r="63" spans="1:34" ht="12.95" customHeight="1">
      <c r="A63" s="277" t="s">
        <v>81</v>
      </c>
      <c r="B63" s="276" t="s">
        <v>77</v>
      </c>
      <c r="C63" s="48">
        <v>45809.366000000002</v>
      </c>
      <c r="D63" s="48"/>
      <c r="E63" s="277">
        <f t="shared" si="10"/>
        <v>-15587.349076163175</v>
      </c>
      <c r="F63" s="277">
        <f t="shared" si="11"/>
        <v>-15587.5</v>
      </c>
      <c r="G63" s="277">
        <f t="shared" si="12"/>
        <v>6.3360000000102445E-2</v>
      </c>
      <c r="I63" s="54">
        <f t="shared" si="18"/>
        <v>6.3360000000102445E-2</v>
      </c>
      <c r="O63" s="54">
        <f t="shared" ca="1" si="13"/>
        <v>8.434072680769146E-2</v>
      </c>
      <c r="P63" s="54">
        <f t="shared" si="14"/>
        <v>-5.1952080669279914E-2</v>
      </c>
      <c r="Q63" s="286">
        <f t="shared" si="15"/>
        <v>30790.866000000002</v>
      </c>
      <c r="R63" s="54">
        <f t="shared" si="16"/>
        <v>1.3296875948302147E-2</v>
      </c>
      <c r="S63" s="54">
        <v>0.1</v>
      </c>
      <c r="U63" s="54">
        <f t="shared" si="17"/>
        <v>0.11531208066938237</v>
      </c>
      <c r="V63" s="54" t="s">
        <v>81</v>
      </c>
      <c r="W63" s="54" t="e">
        <f>VLOOKUP(C63,'A (8)'!AF$21:AH$58,3,FALSE)</f>
        <v>#N/A</v>
      </c>
      <c r="AF63" s="54" t="s">
        <v>56</v>
      </c>
      <c r="AH63" s="54" t="s">
        <v>53</v>
      </c>
    </row>
    <row r="64" spans="1:34" ht="12.95" customHeight="1">
      <c r="A64" s="54" t="s">
        <v>82</v>
      </c>
      <c r="B64" s="41"/>
      <c r="C64" s="30">
        <v>46095.608</v>
      </c>
      <c r="D64" s="30"/>
      <c r="E64" s="54">
        <f t="shared" si="10"/>
        <v>-14905.519200865905</v>
      </c>
      <c r="F64" s="54">
        <f t="shared" si="11"/>
        <v>-14905.5</v>
      </c>
      <c r="G64" s="54">
        <f t="shared" si="12"/>
        <v>-8.0607999989297241E-3</v>
      </c>
      <c r="I64" s="54">
        <f t="shared" si="18"/>
        <v>-8.0607999989297241E-3</v>
      </c>
      <c r="O64" s="54">
        <f t="shared" ca="1" si="13"/>
        <v>8.256708535487374E-2</v>
      </c>
      <c r="P64" s="54">
        <f t="shared" si="14"/>
        <v>-4.9250504526381453E-2</v>
      </c>
      <c r="Q64" s="286">
        <f t="shared" si="15"/>
        <v>31077.108</v>
      </c>
      <c r="R64" s="54">
        <f t="shared" si="16"/>
        <v>1.6965917590587775E-3</v>
      </c>
      <c r="S64" s="54">
        <v>0.1</v>
      </c>
      <c r="U64" s="54">
        <f t="shared" si="17"/>
        <v>4.1189704527451729E-2</v>
      </c>
      <c r="V64" s="54" t="s">
        <v>82</v>
      </c>
      <c r="W64" s="54" t="e">
        <f>VLOOKUP(C64,'A (8)'!AF$21:AH$58,3,FALSE)</f>
        <v>#N/A</v>
      </c>
      <c r="AF64" s="54" t="s">
        <v>56</v>
      </c>
      <c r="AH64" s="54" t="s">
        <v>53</v>
      </c>
    </row>
    <row r="65" spans="1:34" ht="12.95" customHeight="1">
      <c r="A65" s="54" t="s">
        <v>83</v>
      </c>
      <c r="B65" s="41" t="s">
        <v>77</v>
      </c>
      <c r="C65" s="30">
        <v>46862.400000000001</v>
      </c>
      <c r="D65" s="30"/>
      <c r="E65" s="54">
        <f t="shared" si="10"/>
        <v>-13079.016822672109</v>
      </c>
      <c r="F65" s="54">
        <f t="shared" si="11"/>
        <v>-13079</v>
      </c>
      <c r="G65" s="54">
        <f t="shared" si="12"/>
        <v>-7.0623999999952503E-3</v>
      </c>
      <c r="I65" s="54">
        <f t="shared" si="18"/>
        <v>-7.0623999999952503E-3</v>
      </c>
      <c r="O65" s="54">
        <f t="shared" ca="1" si="13"/>
        <v>7.7817003076909586E-2</v>
      </c>
      <c r="P65" s="54">
        <f t="shared" si="14"/>
        <v>-4.1770442401389496E-2</v>
      </c>
      <c r="Q65" s="286">
        <f t="shared" si="15"/>
        <v>31843.9</v>
      </c>
      <c r="R65" s="54">
        <f t="shared" si="16"/>
        <v>1.2046482073369809E-3</v>
      </c>
      <c r="S65" s="54">
        <v>0.1</v>
      </c>
      <c r="U65" s="54">
        <f t="shared" si="17"/>
        <v>3.4708042401394246E-2</v>
      </c>
      <c r="V65" s="54" t="s">
        <v>83</v>
      </c>
      <c r="W65" s="54" t="e">
        <f>VLOOKUP(C65,'A (8)'!AF$21:AH$58,3,FALSE)</f>
        <v>#N/A</v>
      </c>
      <c r="AF65" s="54" t="s">
        <v>59</v>
      </c>
      <c r="AH65" s="54" t="s">
        <v>53</v>
      </c>
    </row>
    <row r="66" spans="1:34" ht="12.95" customHeight="1">
      <c r="A66" s="54" t="s">
        <v>84</v>
      </c>
      <c r="B66" s="41" t="s">
        <v>77</v>
      </c>
      <c r="C66" s="30">
        <v>46909.4211</v>
      </c>
      <c r="D66" s="30"/>
      <c r="E66" s="54">
        <f t="shared" si="10"/>
        <v>-12967.012327352277</v>
      </c>
      <c r="F66" s="54">
        <f t="shared" si="11"/>
        <v>-12967</v>
      </c>
      <c r="G66" s="54">
        <f t="shared" si="12"/>
        <v>-5.1751999999396503E-3</v>
      </c>
      <c r="I66" s="54">
        <f t="shared" si="18"/>
        <v>-5.1751999999396503E-3</v>
      </c>
      <c r="O66" s="54">
        <f t="shared" ca="1" si="13"/>
        <v>7.7525730580259161E-2</v>
      </c>
      <c r="P66" s="54">
        <f t="shared" si="14"/>
        <v>-4.1300167526839363E-2</v>
      </c>
      <c r="Q66" s="286">
        <f t="shared" si="15"/>
        <v>31890.9211</v>
      </c>
      <c r="R66" s="54">
        <f t="shared" si="16"/>
        <v>1.3050132788195586E-3</v>
      </c>
      <c r="S66" s="54">
        <v>0.1</v>
      </c>
      <c r="U66" s="54">
        <f t="shared" si="17"/>
        <v>3.6124967526899712E-2</v>
      </c>
      <c r="V66" s="54" t="s">
        <v>84</v>
      </c>
      <c r="W66" s="54" t="e">
        <f>VLOOKUP(C66,'A (8)'!AF$21:AH$58,3,FALSE)</f>
        <v>#N/A</v>
      </c>
      <c r="AF66" s="54" t="s">
        <v>56</v>
      </c>
      <c r="AH66" s="54" t="s">
        <v>53</v>
      </c>
    </row>
    <row r="67" spans="1:34" ht="12.95" customHeight="1">
      <c r="A67" s="54" t="s">
        <v>84</v>
      </c>
      <c r="B67" s="41" t="s">
        <v>77</v>
      </c>
      <c r="C67" s="30">
        <v>46909.421799999996</v>
      </c>
      <c r="D67" s="30"/>
      <c r="E67" s="54">
        <f t="shared" si="10"/>
        <v>-12967.010659948784</v>
      </c>
      <c r="F67" s="54">
        <f t="shared" si="11"/>
        <v>-12967</v>
      </c>
      <c r="G67" s="54">
        <f t="shared" si="12"/>
        <v>-4.4752000030712225E-3</v>
      </c>
      <c r="I67" s="54">
        <f t="shared" si="18"/>
        <v>-4.4752000030712225E-3</v>
      </c>
      <c r="O67" s="54">
        <f t="shared" ca="1" si="13"/>
        <v>7.7525730580259161E-2</v>
      </c>
      <c r="P67" s="54">
        <f t="shared" si="14"/>
        <v>-4.1300167526839363E-2</v>
      </c>
      <c r="Q67" s="286">
        <f t="shared" si="15"/>
        <v>31890.921799999996</v>
      </c>
      <c r="R67" s="54">
        <f t="shared" si="16"/>
        <v>1.3560782331265783E-3</v>
      </c>
      <c r="S67" s="54">
        <v>0.1</v>
      </c>
      <c r="U67" s="54">
        <f t="shared" si="17"/>
        <v>3.682496752376814E-2</v>
      </c>
      <c r="V67" s="54" t="s">
        <v>84</v>
      </c>
      <c r="W67" s="54" t="e">
        <f>VLOOKUP(C67,'A (8)'!AF$21:AH$58,3,FALSE)</f>
        <v>#N/A</v>
      </c>
      <c r="AF67" s="54" t="s">
        <v>56</v>
      </c>
      <c r="AH67" s="54" t="s">
        <v>53</v>
      </c>
    </row>
    <row r="68" spans="1:34" ht="12.95" customHeight="1">
      <c r="A68" s="54" t="s">
        <v>83</v>
      </c>
      <c r="B68" s="41"/>
      <c r="C68" s="30">
        <v>47214.411</v>
      </c>
      <c r="D68" s="30"/>
      <c r="E68" s="54">
        <f t="shared" si="10"/>
        <v>-12240.524860509786</v>
      </c>
      <c r="F68" s="54">
        <f t="shared" si="11"/>
        <v>-12240.5</v>
      </c>
      <c r="G68" s="54">
        <f t="shared" si="12"/>
        <v>-1.0436799995659385E-2</v>
      </c>
      <c r="O68" s="54">
        <f t="shared" ca="1" si="13"/>
        <v>7.5636360322968749E-2</v>
      </c>
      <c r="P68" s="54">
        <f t="shared" si="14"/>
        <v>-3.8217127877185973E-2</v>
      </c>
      <c r="Q68" s="286">
        <f t="shared" si="15"/>
        <v>32195.911</v>
      </c>
      <c r="R68" s="54">
        <f t="shared" si="16"/>
        <v>7.7174661720512351E-4</v>
      </c>
      <c r="S68" s="54">
        <v>0.1</v>
      </c>
      <c r="U68" s="54">
        <f t="shared" si="17"/>
        <v>2.7780327881526588E-2</v>
      </c>
      <c r="V68" s="54" t="s">
        <v>83</v>
      </c>
      <c r="W68" s="54" t="e">
        <f>VLOOKUP(C68,'A (8)'!AF$21:AH$58,3,FALSE)</f>
        <v>#N/A</v>
      </c>
      <c r="AF68" s="54" t="s">
        <v>56</v>
      </c>
      <c r="AH68" s="54" t="s">
        <v>53</v>
      </c>
    </row>
    <row r="69" spans="1:34" ht="12.95" customHeight="1">
      <c r="A69" s="54" t="s">
        <v>83</v>
      </c>
      <c r="B69" s="41"/>
      <c r="C69" s="30">
        <v>47239.392599999999</v>
      </c>
      <c r="D69" s="30"/>
      <c r="E69" s="54">
        <f t="shared" si="10"/>
        <v>-12181.018564394171</v>
      </c>
      <c r="F69" s="54">
        <f t="shared" si="11"/>
        <v>-12181</v>
      </c>
      <c r="G69" s="54">
        <f t="shared" si="12"/>
        <v>-7.7936000016052276E-3</v>
      </c>
      <c r="I69" s="54">
        <f>G69</f>
        <v>-7.7936000016052276E-3</v>
      </c>
      <c r="O69" s="54">
        <f t="shared" ca="1" si="13"/>
        <v>7.5481621809123212E-2</v>
      </c>
      <c r="P69" s="54">
        <f t="shared" si="14"/>
        <v>-3.7962129399261003E-2</v>
      </c>
      <c r="Q69" s="286">
        <f t="shared" si="15"/>
        <v>32220.892599999999</v>
      </c>
      <c r="R69" s="54">
        <f t="shared" si="16"/>
        <v>9.1014016601722073E-4</v>
      </c>
      <c r="S69" s="54">
        <v>0.1</v>
      </c>
      <c r="U69" s="54">
        <f t="shared" si="17"/>
        <v>3.0168529397655776E-2</v>
      </c>
      <c r="V69" s="54" t="s">
        <v>83</v>
      </c>
      <c r="W69" s="54" t="str">
        <f>VLOOKUP(C69,'A (8)'!AF$21:AH$58,3,FALSE)</f>
        <v>Agerer, F. 1988, BAV Mitt., No. 50, 4</v>
      </c>
    </row>
    <row r="70" spans="1:34" ht="12.95" customHeight="1">
      <c r="A70" s="54" t="s">
        <v>85</v>
      </c>
      <c r="B70" s="41" t="s">
        <v>77</v>
      </c>
      <c r="C70" s="30">
        <v>47592.4565</v>
      </c>
      <c r="D70" s="30"/>
      <c r="E70" s="54">
        <f t="shared" si="10"/>
        <v>-11340.018589167021</v>
      </c>
      <c r="F70" s="54">
        <f t="shared" si="11"/>
        <v>-11340</v>
      </c>
      <c r="G70" s="54">
        <f t="shared" si="12"/>
        <v>-7.8040000007604249E-3</v>
      </c>
      <c r="I70" s="54">
        <f>G70</f>
        <v>-7.8040000007604249E-3</v>
      </c>
      <c r="O70" s="54">
        <f t="shared" ca="1" si="13"/>
        <v>7.3294477436953567E-2</v>
      </c>
      <c r="P70" s="54">
        <f t="shared" si="14"/>
        <v>-3.4317397433413617E-2</v>
      </c>
      <c r="Q70" s="286">
        <f t="shared" si="15"/>
        <v>32573.9565</v>
      </c>
      <c r="R70" s="54">
        <f t="shared" si="16"/>
        <v>7.0296024342182087E-4</v>
      </c>
      <c r="S70" s="54">
        <v>0.1</v>
      </c>
      <c r="U70" s="54">
        <f t="shared" si="17"/>
        <v>2.6513397432653192E-2</v>
      </c>
      <c r="V70" s="54" t="s">
        <v>85</v>
      </c>
      <c r="W70" s="54" t="e">
        <f>VLOOKUP(C70,'A (8)'!AF$21:AH$58,3,FALSE)</f>
        <v>#N/A</v>
      </c>
    </row>
    <row r="71" spans="1:34" ht="12.95" customHeight="1">
      <c r="A71" s="287" t="s">
        <v>86</v>
      </c>
      <c r="B71" s="287" t="s">
        <v>65</v>
      </c>
      <c r="C71" s="190">
        <v>47592.456599999998</v>
      </c>
      <c r="D71" s="190" t="s">
        <v>36</v>
      </c>
      <c r="E71" s="54">
        <f t="shared" si="10"/>
        <v>-11340.018350966526</v>
      </c>
      <c r="F71" s="54">
        <f t="shared" si="11"/>
        <v>-11340</v>
      </c>
      <c r="G71" s="54">
        <f t="shared" si="12"/>
        <v>-7.7040000032866374E-3</v>
      </c>
      <c r="J71" s="54">
        <f>G71</f>
        <v>-7.7040000032866374E-3</v>
      </c>
      <c r="O71" s="54">
        <f t="shared" ca="1" si="13"/>
        <v>7.3294477436953567E-2</v>
      </c>
      <c r="P71" s="54">
        <f t="shared" si="14"/>
        <v>-3.4317397433413617E-2</v>
      </c>
      <c r="Q71" s="286">
        <f t="shared" si="15"/>
        <v>32573.956599999998</v>
      </c>
      <c r="R71" s="54">
        <f t="shared" si="16"/>
        <v>7.0827292277388933E-4</v>
      </c>
      <c r="S71" s="54">
        <v>1</v>
      </c>
      <c r="T71" s="54">
        <f>S71*R71</f>
        <v>7.0827292277388933E-4</v>
      </c>
      <c r="U71" s="54">
        <f t="shared" si="17"/>
        <v>2.661339743012698E-2</v>
      </c>
      <c r="X71" s="54">
        <v>1</v>
      </c>
    </row>
    <row r="72" spans="1:34" ht="12.95" customHeight="1">
      <c r="A72" s="54" t="s">
        <v>85</v>
      </c>
      <c r="B72" s="41" t="s">
        <v>77</v>
      </c>
      <c r="C72" s="30">
        <v>47592.456700000002</v>
      </c>
      <c r="D72" s="30"/>
      <c r="E72" s="54">
        <f t="shared" si="10"/>
        <v>-11340.018112766014</v>
      </c>
      <c r="F72" s="54">
        <f t="shared" si="11"/>
        <v>-11340</v>
      </c>
      <c r="G72" s="54">
        <f t="shared" si="12"/>
        <v>-7.6039999985368922E-3</v>
      </c>
      <c r="I72" s="54">
        <f>G72</f>
        <v>-7.6039999985368922E-3</v>
      </c>
      <c r="O72" s="54">
        <f t="shared" ca="1" si="13"/>
        <v>7.3294477436953567E-2</v>
      </c>
      <c r="P72" s="54">
        <f t="shared" si="14"/>
        <v>-3.4317397433413617E-2</v>
      </c>
      <c r="Q72" s="286">
        <f t="shared" si="15"/>
        <v>32573.956700000002</v>
      </c>
      <c r="R72" s="54">
        <f t="shared" si="16"/>
        <v>7.1360560251367835E-4</v>
      </c>
      <c r="S72" s="54">
        <v>0.1</v>
      </c>
      <c r="U72" s="54">
        <f t="shared" si="17"/>
        <v>2.6713397434876725E-2</v>
      </c>
      <c r="V72" s="54" t="s">
        <v>85</v>
      </c>
      <c r="W72" s="54" t="e">
        <f>VLOOKUP(C72,'A (8)'!AF$21:AH$58,3,FALSE)</f>
        <v>#N/A</v>
      </c>
    </row>
    <row r="73" spans="1:34" ht="12.95" customHeight="1">
      <c r="A73" s="34" t="s">
        <v>87</v>
      </c>
      <c r="B73" s="59"/>
      <c r="C73" s="40">
        <v>48068.525999999998</v>
      </c>
      <c r="D73" s="58">
        <v>1E-3</v>
      </c>
      <c r="E73" s="54">
        <f t="shared" si="10"/>
        <v>-10206.018659674373</v>
      </c>
      <c r="F73" s="54">
        <f t="shared" si="11"/>
        <v>-10206</v>
      </c>
      <c r="G73" s="54">
        <f t="shared" si="12"/>
        <v>-7.8336000005947426E-3</v>
      </c>
      <c r="K73" s="54">
        <f>G73</f>
        <v>-7.8336000005947426E-3</v>
      </c>
      <c r="O73" s="54">
        <f t="shared" ca="1" si="13"/>
        <v>7.0345343408368094E-2</v>
      </c>
      <c r="P73" s="54">
        <f t="shared" si="14"/>
        <v>-2.9283183203329E-2</v>
      </c>
      <c r="Q73" s="286">
        <f t="shared" si="15"/>
        <v>33050.025999999998</v>
      </c>
      <c r="R73" s="54">
        <f t="shared" si="16"/>
        <v>4.6008461957101963E-4</v>
      </c>
      <c r="S73" s="54">
        <v>1</v>
      </c>
      <c r="U73" s="54">
        <f t="shared" si="17"/>
        <v>2.1449583202734258E-2</v>
      </c>
      <c r="V73" s="54" t="s">
        <v>87</v>
      </c>
      <c r="W73" s="54" t="e">
        <f>VLOOKUP(C73,'A (8)'!AF$21:AH$58,3,FALSE)</f>
        <v>#N/A</v>
      </c>
    </row>
    <row r="74" spans="1:34" ht="12.95" customHeight="1">
      <c r="A74" s="54" t="s">
        <v>88</v>
      </c>
      <c r="B74" s="41"/>
      <c r="C74" s="30">
        <v>48279.478199999998</v>
      </c>
      <c r="D74" s="30"/>
      <c r="E74" s="54">
        <f t="shared" si="10"/>
        <v>-9703.529464449055</v>
      </c>
      <c r="F74" s="54">
        <f t="shared" si="11"/>
        <v>-9703.5</v>
      </c>
      <c r="G74" s="54">
        <f t="shared" si="12"/>
        <v>-1.2369600000965875E-2</v>
      </c>
      <c r="I74" s="54">
        <f>G74</f>
        <v>-1.2369600000965875E-2</v>
      </c>
      <c r="O74" s="54">
        <f t="shared" ca="1" si="13"/>
        <v>6.9038518144378502E-2</v>
      </c>
      <c r="P74" s="54">
        <f t="shared" si="14"/>
        <v>-2.7008471491555507E-2</v>
      </c>
      <c r="Q74" s="286">
        <f t="shared" si="15"/>
        <v>33260.978199999998</v>
      </c>
      <c r="R74" s="54">
        <f t="shared" si="16"/>
        <v>2.1429655851799793E-4</v>
      </c>
      <c r="S74" s="54">
        <v>0.1</v>
      </c>
      <c r="U74" s="54">
        <f t="shared" si="17"/>
        <v>1.4638871490589633E-2</v>
      </c>
      <c r="V74" s="54" t="s">
        <v>88</v>
      </c>
      <c r="W74" s="54" t="e">
        <f>VLOOKUP(C74,'A (8)'!AF$21:AH$58,3,FALSE)</f>
        <v>#N/A</v>
      </c>
    </row>
    <row r="75" spans="1:34" ht="12.95" customHeight="1">
      <c r="A75" s="287" t="s">
        <v>89</v>
      </c>
      <c r="B75" s="287" t="s">
        <v>77</v>
      </c>
      <c r="C75" s="190">
        <v>48279.480499999998</v>
      </c>
      <c r="D75" s="190" t="s">
        <v>36</v>
      </c>
      <c r="E75" s="54">
        <f t="shared" si="10"/>
        <v>-9703.5239858375553</v>
      </c>
      <c r="F75" s="54">
        <f t="shared" si="11"/>
        <v>-9703.5</v>
      </c>
      <c r="G75" s="54">
        <f t="shared" si="12"/>
        <v>-1.0069600000861101E-2</v>
      </c>
      <c r="J75" s="54">
        <f>G75</f>
        <v>-1.0069600000861101E-2</v>
      </c>
      <c r="O75" s="54">
        <f t="shared" ca="1" si="13"/>
        <v>6.9038518144378502E-2</v>
      </c>
      <c r="P75" s="54">
        <f t="shared" si="14"/>
        <v>-2.7008471491555507E-2</v>
      </c>
      <c r="Q75" s="286">
        <f t="shared" si="15"/>
        <v>33260.980499999998</v>
      </c>
      <c r="R75" s="54">
        <f t="shared" si="16"/>
        <v>2.8692536737825975E-4</v>
      </c>
      <c r="S75" s="54">
        <v>1</v>
      </c>
      <c r="T75" s="54">
        <f>S75*R75</f>
        <v>2.8692536737825975E-4</v>
      </c>
      <c r="U75" s="54">
        <f t="shared" si="17"/>
        <v>1.6938871490694406E-2</v>
      </c>
      <c r="X75" s="54">
        <v>1</v>
      </c>
    </row>
    <row r="76" spans="1:34" ht="12.95" customHeight="1">
      <c r="A76" s="54" t="s">
        <v>88</v>
      </c>
      <c r="B76" s="41"/>
      <c r="C76" s="30">
        <v>48279.482799999998</v>
      </c>
      <c r="D76" s="30"/>
      <c r="E76" s="54">
        <f t="shared" si="10"/>
        <v>-9703.5185072260538</v>
      </c>
      <c r="F76" s="54">
        <f t="shared" si="11"/>
        <v>-9703.5</v>
      </c>
      <c r="G76" s="54">
        <f t="shared" si="12"/>
        <v>-7.7696000007563271E-3</v>
      </c>
      <c r="I76" s="54">
        <f t="shared" ref="I76:I83" si="19">G76</f>
        <v>-7.7696000007563271E-3</v>
      </c>
      <c r="O76" s="54">
        <f t="shared" ca="1" si="13"/>
        <v>6.9038518144378502E-2</v>
      </c>
      <c r="P76" s="54">
        <f t="shared" si="14"/>
        <v>-2.7008471491555507E-2</v>
      </c>
      <c r="Q76" s="286">
        <f t="shared" si="15"/>
        <v>33260.982799999998</v>
      </c>
      <c r="R76" s="54">
        <f t="shared" si="16"/>
        <v>3.7013417623948545E-4</v>
      </c>
      <c r="S76" s="54">
        <v>0.1</v>
      </c>
      <c r="U76" s="54">
        <f t="shared" si="17"/>
        <v>1.923887149079918E-2</v>
      </c>
      <c r="V76" s="54" t="s">
        <v>88</v>
      </c>
      <c r="W76" s="54" t="e">
        <f>VLOOKUP(C76,'A (8)'!AF$21:AH$58,3,FALSE)</f>
        <v>#N/A</v>
      </c>
      <c r="AF76" s="54" t="s">
        <v>56</v>
      </c>
      <c r="AH76" s="54" t="s">
        <v>53</v>
      </c>
    </row>
    <row r="77" spans="1:34" ht="12.95" customHeight="1">
      <c r="A77" s="54" t="s">
        <v>90</v>
      </c>
      <c r="B77" s="41"/>
      <c r="C77" s="30">
        <v>48691.318299999999</v>
      </c>
      <c r="D77" s="30"/>
      <c r="E77" s="54">
        <f t="shared" si="10"/>
        <v>-8722.5242869229842</v>
      </c>
      <c r="F77" s="54">
        <f t="shared" si="11"/>
        <v>-8722.5</v>
      </c>
      <c r="G77" s="54">
        <f t="shared" si="12"/>
        <v>-1.0196000002906658E-2</v>
      </c>
      <c r="I77" s="54">
        <f t="shared" si="19"/>
        <v>-1.0196000002906658E-2</v>
      </c>
      <c r="O77" s="54">
        <f t="shared" ca="1" si="13"/>
        <v>6.6487283151395848E-2</v>
      </c>
      <c r="P77" s="54">
        <f t="shared" si="14"/>
        <v>-2.2489925676852859E-2</v>
      </c>
      <c r="Q77" s="286">
        <f t="shared" si="15"/>
        <v>33672.818299999999</v>
      </c>
      <c r="R77" s="54">
        <f t="shared" si="16"/>
        <v>1.5114060847651358E-4</v>
      </c>
      <c r="S77" s="54">
        <v>0.1</v>
      </c>
      <c r="U77" s="54">
        <f t="shared" si="17"/>
        <v>1.2293925673946202E-2</v>
      </c>
      <c r="V77" s="54" t="s">
        <v>90</v>
      </c>
      <c r="W77" s="54" t="e">
        <f>VLOOKUP(C77,'A (8)'!AF$21:AH$58,3,FALSE)</f>
        <v>#N/A</v>
      </c>
    </row>
    <row r="78" spans="1:34" ht="12.95" customHeight="1">
      <c r="A78" s="54" t="s">
        <v>90</v>
      </c>
      <c r="B78" s="41"/>
      <c r="C78" s="30">
        <v>48691.318899999998</v>
      </c>
      <c r="D78" s="30"/>
      <c r="E78" s="54">
        <f t="shared" si="10"/>
        <v>-8722.522857719985</v>
      </c>
      <c r="F78" s="54">
        <f t="shared" si="11"/>
        <v>-8722.5</v>
      </c>
      <c r="G78" s="54">
        <f t="shared" si="12"/>
        <v>-9.5960000035120174E-3</v>
      </c>
      <c r="I78" s="54">
        <f t="shared" si="19"/>
        <v>-9.5960000035120174E-3</v>
      </c>
      <c r="O78" s="54">
        <f t="shared" ca="1" si="13"/>
        <v>6.6487283151395848E-2</v>
      </c>
      <c r="P78" s="54">
        <f t="shared" si="14"/>
        <v>-2.2489925676852859E-2</v>
      </c>
      <c r="Q78" s="286">
        <f t="shared" si="15"/>
        <v>33672.818899999998</v>
      </c>
      <c r="R78" s="54">
        <f t="shared" si="16"/>
        <v>1.6625331926963809E-4</v>
      </c>
      <c r="S78" s="54">
        <v>0.1</v>
      </c>
      <c r="U78" s="54">
        <f t="shared" si="17"/>
        <v>1.2893925673340842E-2</v>
      </c>
      <c r="V78" s="54" t="s">
        <v>90</v>
      </c>
      <c r="W78" s="54" t="e">
        <f>VLOOKUP(C78,'A (8)'!AF$21:AH$58,3,FALSE)</f>
        <v>#N/A</v>
      </c>
      <c r="AF78" s="54" t="s">
        <v>56</v>
      </c>
      <c r="AH78" s="54" t="s">
        <v>53</v>
      </c>
    </row>
    <row r="79" spans="1:34" ht="12.95" customHeight="1">
      <c r="A79" s="54" t="s">
        <v>90</v>
      </c>
      <c r="B79" s="41" t="s">
        <v>77</v>
      </c>
      <c r="C79" s="30">
        <v>48691.529399999999</v>
      </c>
      <c r="D79" s="30"/>
      <c r="E79" s="54">
        <f t="shared" si="10"/>
        <v>-8722.0214456674184</v>
      </c>
      <c r="F79" s="54">
        <f t="shared" si="11"/>
        <v>-8722</v>
      </c>
      <c r="G79" s="54">
        <f t="shared" si="12"/>
        <v>-9.0032000007340685E-3</v>
      </c>
      <c r="I79" s="54">
        <f t="shared" si="19"/>
        <v>-9.0032000007340685E-3</v>
      </c>
      <c r="O79" s="54">
        <f t="shared" ca="1" si="13"/>
        <v>6.648598282775009E-2</v>
      </c>
      <c r="P79" s="54">
        <f t="shared" si="14"/>
        <v>-2.2487596422916874E-2</v>
      </c>
      <c r="Q79" s="286">
        <f t="shared" si="15"/>
        <v>33673.029399999999</v>
      </c>
      <c r="R79" s="54">
        <f t="shared" si="16"/>
        <v>1.8182894687057645E-4</v>
      </c>
      <c r="S79" s="54">
        <v>0.1</v>
      </c>
      <c r="U79" s="54">
        <f t="shared" si="17"/>
        <v>1.3484396422182805E-2</v>
      </c>
      <c r="V79" s="54" t="s">
        <v>90</v>
      </c>
      <c r="W79" s="54" t="e">
        <f>VLOOKUP(C79,'A (8)'!AF$21:AH$58,3,FALSE)</f>
        <v>#N/A</v>
      </c>
      <c r="AF79" s="54" t="s">
        <v>56</v>
      </c>
      <c r="AH79" s="54" t="s">
        <v>53</v>
      </c>
    </row>
    <row r="80" spans="1:34" ht="12.95" customHeight="1">
      <c r="A80" s="54" t="s">
        <v>90</v>
      </c>
      <c r="B80" s="41" t="s">
        <v>77</v>
      </c>
      <c r="C80" s="30">
        <v>48691.529799999997</v>
      </c>
      <c r="D80" s="30"/>
      <c r="E80" s="54">
        <f t="shared" si="10"/>
        <v>-8722.0204928654257</v>
      </c>
      <c r="F80" s="54">
        <f t="shared" si="11"/>
        <v>-8722</v>
      </c>
      <c r="G80" s="54">
        <f t="shared" si="12"/>
        <v>-8.6032000035629608E-3</v>
      </c>
      <c r="I80" s="54">
        <f t="shared" si="19"/>
        <v>-8.6032000035629608E-3</v>
      </c>
      <c r="O80" s="54">
        <f t="shared" ca="1" si="13"/>
        <v>6.648598282775009E-2</v>
      </c>
      <c r="P80" s="54">
        <f t="shared" si="14"/>
        <v>-2.2487596422916874E-2</v>
      </c>
      <c r="Q80" s="286">
        <f t="shared" si="15"/>
        <v>33673.029799999997</v>
      </c>
      <c r="R80" s="54">
        <f t="shared" si="16"/>
        <v>1.9277646392976776E-4</v>
      </c>
      <c r="S80" s="54">
        <v>0.1</v>
      </c>
      <c r="U80" s="54">
        <f t="shared" si="17"/>
        <v>1.3884396419353913E-2</v>
      </c>
      <c r="V80" s="54" t="s">
        <v>90</v>
      </c>
      <c r="W80" s="54" t="e">
        <f>VLOOKUP(C80,'A (8)'!AF$21:AH$58,3,FALSE)</f>
        <v>#N/A</v>
      </c>
      <c r="AH80" s="54" t="s">
        <v>51</v>
      </c>
    </row>
    <row r="81" spans="1:34" ht="12.95" customHeight="1">
      <c r="A81" s="54" t="s">
        <v>91</v>
      </c>
      <c r="B81" s="41" t="s">
        <v>77</v>
      </c>
      <c r="C81" s="30">
        <v>49005.551700000004</v>
      </c>
      <c r="D81" s="30"/>
      <c r="E81" s="54">
        <f t="shared" si="10"/>
        <v>-7974.0187568601641</v>
      </c>
      <c r="F81" s="54">
        <f t="shared" si="11"/>
        <v>-7974</v>
      </c>
      <c r="G81" s="54">
        <f t="shared" si="12"/>
        <v>-7.8743999983998947E-3</v>
      </c>
      <c r="I81" s="54">
        <f t="shared" si="19"/>
        <v>-7.8743999983998947E-3</v>
      </c>
      <c r="O81" s="54">
        <f t="shared" ca="1" si="13"/>
        <v>6.4540698653691941E-2</v>
      </c>
      <c r="P81" s="54">
        <f t="shared" si="14"/>
        <v>-1.8973115199185965E-2</v>
      </c>
      <c r="Q81" s="286">
        <f t="shared" si="15"/>
        <v>33987.051700000004</v>
      </c>
      <c r="R81" s="54">
        <f t="shared" si="16"/>
        <v>1.2318147910815979E-4</v>
      </c>
      <c r="S81" s="54">
        <v>0.1</v>
      </c>
      <c r="U81" s="54">
        <f t="shared" si="17"/>
        <v>1.109871520078607E-2</v>
      </c>
      <c r="V81" s="54" t="s">
        <v>91</v>
      </c>
      <c r="W81" s="54" t="e">
        <f>VLOOKUP(C81,'A (8)'!AF$21:AH$58,3,FALSE)</f>
        <v>#N/A</v>
      </c>
      <c r="AF81" s="54" t="s">
        <v>58</v>
      </c>
      <c r="AH81" s="54" t="s">
        <v>55</v>
      </c>
    </row>
    <row r="82" spans="1:34" ht="12.95" customHeight="1">
      <c r="A82" s="54" t="s">
        <v>91</v>
      </c>
      <c r="B82" s="41" t="s">
        <v>77</v>
      </c>
      <c r="C82" s="30">
        <v>49005.551800000001</v>
      </c>
      <c r="D82" s="30"/>
      <c r="E82" s="54">
        <f t="shared" si="10"/>
        <v>-7974.01851865967</v>
      </c>
      <c r="F82" s="54">
        <f t="shared" si="11"/>
        <v>-7974</v>
      </c>
      <c r="G82" s="54">
        <f t="shared" si="12"/>
        <v>-7.7744000009261072E-3</v>
      </c>
      <c r="I82" s="54">
        <f t="shared" si="19"/>
        <v>-7.7744000009261072E-3</v>
      </c>
      <c r="O82" s="54">
        <f t="shared" ca="1" si="13"/>
        <v>6.4540698653691941E-2</v>
      </c>
      <c r="P82" s="54">
        <f t="shared" si="14"/>
        <v>-1.8973115199185965E-2</v>
      </c>
      <c r="Q82" s="286">
        <f t="shared" si="15"/>
        <v>33987.051800000001</v>
      </c>
      <c r="R82" s="54">
        <f t="shared" si="16"/>
        <v>1.2541122209173633E-4</v>
      </c>
      <c r="S82" s="54">
        <v>0.1</v>
      </c>
      <c r="U82" s="54">
        <f t="shared" si="17"/>
        <v>1.1198715198259858E-2</v>
      </c>
      <c r="V82" s="54" t="s">
        <v>91</v>
      </c>
      <c r="W82" s="54" t="str">
        <f>VLOOKUP(C82,'A (8)'!AF$21:AH$58,3,FALSE)</f>
        <v>Agerer, F. 1993, BAV Mitt., No. 62, 6</v>
      </c>
    </row>
    <row r="83" spans="1:34" ht="12.95" customHeight="1">
      <c r="A83" s="54" t="s">
        <v>91</v>
      </c>
      <c r="B83" s="41"/>
      <c r="C83" s="30">
        <v>49057.394200000002</v>
      </c>
      <c r="D83" s="30"/>
      <c r="E83" s="54">
        <f t="shared" si="10"/>
        <v>-7850.5296626318604</v>
      </c>
      <c r="F83" s="54">
        <f t="shared" si="11"/>
        <v>-7850.5</v>
      </c>
      <c r="G83" s="54">
        <f t="shared" si="12"/>
        <v>-1.2452799994207453E-2</v>
      </c>
      <c r="I83" s="54">
        <f t="shared" si="19"/>
        <v>-1.2452799994207453E-2</v>
      </c>
      <c r="O83" s="54">
        <f t="shared" ca="1" si="13"/>
        <v>6.4219518713189025E-2</v>
      </c>
      <c r="P83" s="54">
        <f t="shared" si="14"/>
        <v>-1.8387098645578831E-2</v>
      </c>
      <c r="Q83" s="286">
        <f t="shared" si="15"/>
        <v>34038.894200000002</v>
      </c>
      <c r="R83" s="54">
        <f t="shared" si="16"/>
        <v>3.5215900483668155E-5</v>
      </c>
      <c r="S83" s="54">
        <v>0.1</v>
      </c>
      <c r="U83" s="54">
        <f t="shared" si="17"/>
        <v>5.934298651371378E-3</v>
      </c>
      <c r="V83" s="54" t="s">
        <v>91</v>
      </c>
      <c r="W83" s="54" t="str">
        <f>VLOOKUP(C83,'A (8)'!AF$21:AH$58,3,FALSE)</f>
        <v>Agerer, F. 1993, BAV Mitt., No. 62, 6</v>
      </c>
      <c r="AF83" s="54" t="s">
        <v>52</v>
      </c>
      <c r="AH83" s="54" t="s">
        <v>53</v>
      </c>
    </row>
    <row r="84" spans="1:34" ht="12.95" customHeight="1">
      <c r="A84" s="54" t="s">
        <v>92</v>
      </c>
      <c r="B84" s="41" t="s">
        <v>77</v>
      </c>
      <c r="C84" s="30">
        <v>49789.36</v>
      </c>
      <c r="D84" s="30">
        <v>2E-3</v>
      </c>
      <c r="E84" s="54">
        <f t="shared" si="10"/>
        <v>-6106.983466979691</v>
      </c>
      <c r="F84" s="54">
        <f t="shared" si="11"/>
        <v>-6107</v>
      </c>
      <c r="G84" s="54">
        <f t="shared" si="12"/>
        <v>6.9407999981194735E-3</v>
      </c>
      <c r="K84" s="54">
        <f>G84</f>
        <v>6.9407999981194735E-3</v>
      </c>
      <c r="O84" s="54">
        <f t="shared" ca="1" si="13"/>
        <v>5.9685290160421164E-2</v>
      </c>
      <c r="P84" s="54">
        <f t="shared" si="14"/>
        <v>-9.940124808741211E-3</v>
      </c>
      <c r="Q84" s="286">
        <f t="shared" si="15"/>
        <v>34770.86</v>
      </c>
      <c r="R84" s="54">
        <f t="shared" si="16"/>
        <v>2.8496562233488445E-4</v>
      </c>
      <c r="S84" s="54">
        <v>1</v>
      </c>
      <c r="U84" s="54">
        <f t="shared" si="17"/>
        <v>1.6880924806860684E-2</v>
      </c>
      <c r="V84" s="54" t="s">
        <v>92</v>
      </c>
      <c r="W84" s="54" t="e">
        <f>VLOOKUP(C84,'A (8)'!AF$21:AH$58,3,FALSE)</f>
        <v>#N/A</v>
      </c>
      <c r="AF84" s="54" t="s">
        <v>56</v>
      </c>
      <c r="AH84" s="54" t="s">
        <v>53</v>
      </c>
    </row>
    <row r="85" spans="1:34" ht="12.95" customHeight="1">
      <c r="A85" s="289" t="s">
        <v>93</v>
      </c>
      <c r="B85" s="59" t="s">
        <v>65</v>
      </c>
      <c r="C85" s="58">
        <v>50519.620999999999</v>
      </c>
      <c r="D85" s="58"/>
      <c r="E85" s="54">
        <f t="shared" ref="E85:E116" si="20">+(C85-C$7)/C$8</f>
        <v>-4367.4981134520394</v>
      </c>
      <c r="F85" s="54">
        <f t="shared" ref="F85:F116" si="21">ROUND(2*E85,0)/2</f>
        <v>-4367.5</v>
      </c>
      <c r="G85" s="54">
        <f t="shared" ref="G85:G116" si="22">+C85-(C$7+F85*C$8)</f>
        <v>7.9199999890988693E-4</v>
      </c>
      <c r="I85" s="54">
        <f>G85</f>
        <v>7.9199999890988693E-4</v>
      </c>
      <c r="O85" s="54">
        <f t="shared" ref="O85:O116" ca="1" si="23">+C$11+C$12*$F85</f>
        <v>5.5161464196819381E-2</v>
      </c>
      <c r="P85" s="54">
        <f t="shared" ref="P85:P116" si="24">+D$11+D$12*F85+D$13*F85^2</f>
        <v>-1.188782080667629E-3</v>
      </c>
      <c r="Q85" s="286">
        <f t="shared" ref="Q85:Q116" si="25">+C85-15018.5</f>
        <v>35501.120999999999</v>
      </c>
      <c r="R85" s="54">
        <f t="shared" ref="R85:R116" si="26">+(P85-G85)^2</f>
        <v>3.9234976467754289E-6</v>
      </c>
      <c r="S85" s="54">
        <v>0.1</v>
      </c>
      <c r="U85" s="54">
        <f t="shared" ref="U85:U116" si="27">+G85-P85</f>
        <v>1.980782079577516E-3</v>
      </c>
      <c r="V85" s="54" t="s">
        <v>93</v>
      </c>
      <c r="W85" s="54" t="e">
        <f>VLOOKUP(C85,'A (8)'!AF$21:AH$58,3,FALSE)</f>
        <v>#N/A</v>
      </c>
      <c r="AH85" s="54" t="s">
        <v>51</v>
      </c>
    </row>
    <row r="86" spans="1:34" ht="12.95" customHeight="1">
      <c r="A86" s="54" t="s">
        <v>94</v>
      </c>
      <c r="B86" s="41" t="s">
        <v>77</v>
      </c>
      <c r="C86" s="47">
        <v>50548.378900000003</v>
      </c>
      <c r="D86" s="47">
        <v>4.0000000000000002E-4</v>
      </c>
      <c r="E86" s="54">
        <f t="shared" si="20"/>
        <v>-4298.9966518537613</v>
      </c>
      <c r="F86" s="54">
        <f t="shared" si="21"/>
        <v>-4299</v>
      </c>
      <c r="G86" s="54">
        <f t="shared" si="22"/>
        <v>1.4056000072741881E-3</v>
      </c>
      <c r="K86" s="54">
        <f>G86</f>
        <v>1.4056000072741881E-3</v>
      </c>
      <c r="O86" s="54">
        <f t="shared" ca="1" si="23"/>
        <v>5.4983319857350152E-2</v>
      </c>
      <c r="P86" s="54">
        <f t="shared" si="24"/>
        <v>-8.3754392658311628E-4</v>
      </c>
      <c r="Q86" s="286">
        <f t="shared" si="25"/>
        <v>35529.878900000003</v>
      </c>
      <c r="R86" s="54">
        <f t="shared" si="26"/>
        <v>5.0316947080008228E-6</v>
      </c>
      <c r="S86" s="54">
        <v>1</v>
      </c>
      <c r="T86" s="54">
        <f t="shared" ref="T86:T117" si="28">S86*R86</f>
        <v>5.0316947080008228E-6</v>
      </c>
      <c r="U86" s="54">
        <f t="shared" si="27"/>
        <v>2.2431439338573044E-3</v>
      </c>
      <c r="V86" s="54" t="s">
        <v>94</v>
      </c>
      <c r="W86" s="54" t="str">
        <f>VLOOKUP(C86,'A (8)'!AF$21:AH$58,3,FALSE)</f>
        <v>Agerer, F., &amp; Huebscher, J. 1998a, IBVS, 4562</v>
      </c>
    </row>
    <row r="87" spans="1:34" ht="12.95" customHeight="1">
      <c r="A87" s="54" t="s">
        <v>95</v>
      </c>
      <c r="B87" s="41" t="s">
        <v>65</v>
      </c>
      <c r="C87" s="47">
        <v>50823.570099999997</v>
      </c>
      <c r="D87" s="47">
        <v>2.0000000000000001E-4</v>
      </c>
      <c r="E87" s="54">
        <f t="shared" si="20"/>
        <v>-3643.4898374138716</v>
      </c>
      <c r="F87" s="54">
        <f t="shared" si="21"/>
        <v>-3643.5</v>
      </c>
      <c r="G87" s="54">
        <f t="shared" si="22"/>
        <v>4.2663999993237667E-3</v>
      </c>
      <c r="K87" s="54">
        <f>G87</f>
        <v>4.2663999993237667E-3</v>
      </c>
      <c r="O87" s="54">
        <f t="shared" ca="1" si="23"/>
        <v>5.3278595557757762E-2</v>
      </c>
      <c r="P87" s="54">
        <f t="shared" si="24"/>
        <v>2.5489339725684353E-3</v>
      </c>
      <c r="Q87" s="286">
        <f t="shared" si="25"/>
        <v>35805.070099999997</v>
      </c>
      <c r="R87" s="54">
        <f t="shared" si="26"/>
        <v>2.9496895530587447E-6</v>
      </c>
      <c r="S87" s="54">
        <v>1</v>
      </c>
      <c r="T87" s="54">
        <f t="shared" si="28"/>
        <v>2.9496895530587447E-6</v>
      </c>
      <c r="U87" s="54">
        <f t="shared" si="27"/>
        <v>1.7174660267553314E-3</v>
      </c>
      <c r="V87" s="54" t="s">
        <v>95</v>
      </c>
      <c r="W87" s="54" t="str">
        <f>VLOOKUP(C87,'A (8)'!AF$21:AH$58,3,FALSE)</f>
        <v>Agerer, F., &amp; Huebscher, J. 1998b, IBVS, 4606</v>
      </c>
      <c r="AF87" s="54" t="s">
        <v>96</v>
      </c>
      <c r="AH87" s="54" t="s">
        <v>55</v>
      </c>
    </row>
    <row r="88" spans="1:34" ht="12.95" customHeight="1">
      <c r="A88" s="54" t="s">
        <v>97</v>
      </c>
      <c r="B88" s="41" t="s">
        <v>65</v>
      </c>
      <c r="C88" s="30">
        <v>50897.456200000001</v>
      </c>
      <c r="D88" s="30">
        <v>6.9999999999999999E-4</v>
      </c>
      <c r="E88" s="54">
        <f t="shared" si="20"/>
        <v>-3467.4927777608359</v>
      </c>
      <c r="F88" s="54">
        <f t="shared" si="21"/>
        <v>-3467.5</v>
      </c>
      <c r="G88" s="54">
        <f t="shared" si="22"/>
        <v>3.0320000005303882E-3</v>
      </c>
      <c r="K88" s="54">
        <f>G88</f>
        <v>3.0320000005303882E-3</v>
      </c>
      <c r="O88" s="54">
        <f t="shared" ca="1" si="23"/>
        <v>5.2820881634449965E-2</v>
      </c>
      <c r="P88" s="54">
        <f t="shared" si="24"/>
        <v>3.4660142057310137E-3</v>
      </c>
      <c r="Q88" s="286">
        <f t="shared" si="25"/>
        <v>35878.956200000001</v>
      </c>
      <c r="R88" s="54">
        <f t="shared" si="26"/>
        <v>1.8836833031593068E-7</v>
      </c>
      <c r="S88" s="54">
        <v>1</v>
      </c>
      <c r="T88" s="54">
        <f t="shared" si="28"/>
        <v>1.8836833031593068E-7</v>
      </c>
      <c r="U88" s="54">
        <f t="shared" si="27"/>
        <v>-4.3401420520062552E-4</v>
      </c>
      <c r="V88" s="54" t="s">
        <v>97</v>
      </c>
      <c r="W88" s="54" t="str">
        <f>VLOOKUP(C88,'A (8)'!AF$21:AH$58,3,FALSE)</f>
        <v>Agerer, F., Dahm, M., &amp; H¨ ubscher, J. 1999, IBVS, 4712</v>
      </c>
      <c r="AF88" s="54" t="s">
        <v>56</v>
      </c>
      <c r="AH88" s="54" t="s">
        <v>53</v>
      </c>
    </row>
    <row r="89" spans="1:34" ht="12.95" customHeight="1">
      <c r="A89" s="54" t="s">
        <v>97</v>
      </c>
      <c r="B89" s="41" t="s">
        <v>77</v>
      </c>
      <c r="C89" s="30">
        <v>50904.383699999998</v>
      </c>
      <c r="D89" s="30">
        <v>4.0000000000000002E-4</v>
      </c>
      <c r="E89" s="54">
        <f t="shared" si="20"/>
        <v>-3450.9914381212284</v>
      </c>
      <c r="F89" s="54">
        <f t="shared" si="21"/>
        <v>-3451</v>
      </c>
      <c r="G89" s="54">
        <f t="shared" si="22"/>
        <v>3.5943999973824248E-3</v>
      </c>
      <c r="K89" s="54">
        <f>G89</f>
        <v>3.5943999973824248E-3</v>
      </c>
      <c r="O89" s="54">
        <f t="shared" ca="1" si="23"/>
        <v>5.2777970954139858E-2</v>
      </c>
      <c r="P89" s="54">
        <f t="shared" si="24"/>
        <v>3.5521602019529513E-3</v>
      </c>
      <c r="Q89" s="286">
        <f t="shared" si="25"/>
        <v>35885.883699999998</v>
      </c>
      <c r="R89" s="54">
        <f t="shared" si="26"/>
        <v>1.7842003179237699E-9</v>
      </c>
      <c r="S89" s="54">
        <v>1</v>
      </c>
      <c r="T89" s="54">
        <f t="shared" si="28"/>
        <v>1.7842003179237699E-9</v>
      </c>
      <c r="U89" s="54">
        <f t="shared" si="27"/>
        <v>4.2239795429473495E-5</v>
      </c>
      <c r="V89" s="54" t="s">
        <v>97</v>
      </c>
      <c r="W89" s="54" t="str">
        <f>VLOOKUP(C89,'A (8)'!AF$21:AH$58,3,FALSE)</f>
        <v>Agerer, F., Dahm, M., &amp; H¨ ubscher, J. 1999, IBVS, 4712</v>
      </c>
      <c r="AF89" s="54" t="s">
        <v>54</v>
      </c>
      <c r="AH89" s="54" t="s">
        <v>55</v>
      </c>
    </row>
    <row r="90" spans="1:34" ht="12.95" customHeight="1">
      <c r="A90" s="287" t="s">
        <v>98</v>
      </c>
      <c r="B90" s="287" t="s">
        <v>77</v>
      </c>
      <c r="C90" s="190">
        <v>50907.955999999998</v>
      </c>
      <c r="D90" s="190" t="s">
        <v>36</v>
      </c>
      <c r="E90" s="54">
        <f t="shared" si="20"/>
        <v>-3442.4822016586395</v>
      </c>
      <c r="F90" s="54">
        <f t="shared" si="21"/>
        <v>-3442.5</v>
      </c>
      <c r="G90" s="54">
        <f t="shared" si="22"/>
        <v>7.4719999975059181E-3</v>
      </c>
      <c r="J90" s="54">
        <f>G90</f>
        <v>7.4719999975059181E-3</v>
      </c>
      <c r="O90" s="54">
        <f t="shared" ca="1" si="23"/>
        <v>5.2755865452161925E-2</v>
      </c>
      <c r="P90" s="54">
        <f t="shared" si="24"/>
        <v>3.5965497974650385E-3</v>
      </c>
      <c r="Q90" s="286">
        <f t="shared" si="25"/>
        <v>35889.455999999998</v>
      </c>
      <c r="R90" s="54">
        <f t="shared" si="26"/>
        <v>1.5019114252996893E-5</v>
      </c>
      <c r="S90" s="54">
        <v>1</v>
      </c>
      <c r="T90" s="54">
        <f t="shared" si="28"/>
        <v>1.5019114252996893E-5</v>
      </c>
      <c r="U90" s="54">
        <f t="shared" si="27"/>
        <v>3.8754502000408796E-3</v>
      </c>
      <c r="X90" s="54">
        <v>1</v>
      </c>
    </row>
    <row r="91" spans="1:34" ht="12.95" customHeight="1">
      <c r="A91" s="287" t="s">
        <v>98</v>
      </c>
      <c r="B91" s="287" t="s">
        <v>65</v>
      </c>
      <c r="C91" s="190">
        <v>50914.025999999998</v>
      </c>
      <c r="D91" s="190" t="s">
        <v>36</v>
      </c>
      <c r="E91" s="54">
        <f t="shared" si="20"/>
        <v>-3428.0234313067895</v>
      </c>
      <c r="F91" s="54">
        <f t="shared" si="21"/>
        <v>-3428</v>
      </c>
      <c r="G91" s="54">
        <f t="shared" si="22"/>
        <v>-9.8368000035407022E-3</v>
      </c>
      <c r="J91" s="54">
        <f>G91</f>
        <v>-9.8368000035407022E-3</v>
      </c>
      <c r="O91" s="54">
        <f t="shared" ca="1" si="23"/>
        <v>5.271815606643486E-2</v>
      </c>
      <c r="P91" s="54">
        <f t="shared" si="24"/>
        <v>3.6722910458274493E-3</v>
      </c>
      <c r="Q91" s="286">
        <f t="shared" si="25"/>
        <v>35895.525999999998</v>
      </c>
      <c r="R91" s="54">
        <f t="shared" si="26"/>
        <v>1.8249554098011869E-4</v>
      </c>
      <c r="S91" s="54">
        <v>1</v>
      </c>
      <c r="T91" s="54">
        <f t="shared" si="28"/>
        <v>1.8249554098011869E-4</v>
      </c>
      <c r="U91" s="54">
        <f t="shared" si="27"/>
        <v>-1.3509091049368151E-2</v>
      </c>
      <c r="X91" s="54">
        <v>1</v>
      </c>
    </row>
    <row r="92" spans="1:34" ht="12.95" customHeight="1">
      <c r="A92" s="287" t="s">
        <v>98</v>
      </c>
      <c r="B92" s="287" t="s">
        <v>65</v>
      </c>
      <c r="C92" s="190">
        <v>51233.1</v>
      </c>
      <c r="D92" s="190" t="s">
        <v>36</v>
      </c>
      <c r="E92" s="54">
        <f t="shared" si="20"/>
        <v>-2667.9875678395038</v>
      </c>
      <c r="F92" s="54">
        <f t="shared" si="21"/>
        <v>-2668</v>
      </c>
      <c r="G92" s="54">
        <f t="shared" si="22"/>
        <v>5.2192000002833083E-3</v>
      </c>
      <c r="J92" s="54">
        <f>G92</f>
        <v>5.2192000002833083E-3</v>
      </c>
      <c r="O92" s="54">
        <f t="shared" ca="1" si="23"/>
        <v>5.0741664124878468E-2</v>
      </c>
      <c r="P92" s="54">
        <f t="shared" si="24"/>
        <v>7.6736303442290566E-3</v>
      </c>
      <c r="Q92" s="286">
        <f t="shared" si="25"/>
        <v>36214.6</v>
      </c>
      <c r="R92" s="54">
        <f t="shared" si="26"/>
        <v>6.0242283132816439E-6</v>
      </c>
      <c r="S92" s="54">
        <v>1</v>
      </c>
      <c r="T92" s="54">
        <f t="shared" si="28"/>
        <v>6.0242283132816439E-6</v>
      </c>
      <c r="U92" s="54">
        <f t="shared" si="27"/>
        <v>-2.4544303439457483E-3</v>
      </c>
      <c r="X92" s="54">
        <v>1</v>
      </c>
    </row>
    <row r="93" spans="1:34" ht="12.95" customHeight="1">
      <c r="A93" s="287" t="s">
        <v>98</v>
      </c>
      <c r="B93" s="287" t="s">
        <v>77</v>
      </c>
      <c r="C93" s="190">
        <v>51268.998</v>
      </c>
      <c r="D93" s="190" t="s">
        <v>36</v>
      </c>
      <c r="E93" s="54">
        <f t="shared" si="20"/>
        <v>-2582.4783523385559</v>
      </c>
      <c r="F93" s="54">
        <f t="shared" si="21"/>
        <v>-2582.5</v>
      </c>
      <c r="G93" s="54">
        <f t="shared" si="22"/>
        <v>9.0879999988828786E-3</v>
      </c>
      <c r="J93" s="54">
        <f>G93</f>
        <v>9.0879999988828786E-3</v>
      </c>
      <c r="O93" s="54">
        <f t="shared" ca="1" si="23"/>
        <v>5.0519308781453373E-2</v>
      </c>
      <c r="P93" s="54">
        <f t="shared" si="24"/>
        <v>8.1276438776773756E-3</v>
      </c>
      <c r="Q93" s="286">
        <f t="shared" si="25"/>
        <v>36250.498</v>
      </c>
      <c r="R93" s="54">
        <f t="shared" si="26"/>
        <v>9.2228387953687872E-7</v>
      </c>
      <c r="S93" s="54">
        <v>1</v>
      </c>
      <c r="T93" s="54">
        <f t="shared" si="28"/>
        <v>9.2228387953687872E-7</v>
      </c>
      <c r="U93" s="54">
        <f t="shared" si="27"/>
        <v>9.6035612120550298E-4</v>
      </c>
      <c r="X93" s="54">
        <v>1</v>
      </c>
    </row>
    <row r="94" spans="1:34" ht="12.95" customHeight="1">
      <c r="A94" s="54" t="s">
        <v>99</v>
      </c>
      <c r="B94" s="290" t="s">
        <v>100</v>
      </c>
      <c r="C94" s="285">
        <v>51275.0893</v>
      </c>
      <c r="D94" s="30"/>
      <c r="E94" s="54">
        <f t="shared" si="20"/>
        <v>-2567.9688452801988</v>
      </c>
      <c r="F94" s="54">
        <f t="shared" si="21"/>
        <v>-2568</v>
      </c>
      <c r="G94" s="54">
        <f t="shared" si="22"/>
        <v>1.3079199998173863E-2</v>
      </c>
      <c r="H94" s="54">
        <f>G94</f>
        <v>1.3079199998173863E-2</v>
      </c>
      <c r="O94" s="54">
        <f t="shared" ca="1" si="23"/>
        <v>5.0481599395726308E-2</v>
      </c>
      <c r="P94" s="54">
        <f t="shared" si="24"/>
        <v>8.2047178062796614E-3</v>
      </c>
      <c r="Q94" s="286">
        <f t="shared" si="25"/>
        <v>36256.5893</v>
      </c>
      <c r="R94" s="54">
        <f t="shared" si="26"/>
        <v>2.3760576639093696E-5</v>
      </c>
      <c r="S94" s="54">
        <v>0.1</v>
      </c>
      <c r="T94" s="54">
        <f t="shared" si="28"/>
        <v>2.3760576639093698E-6</v>
      </c>
      <c r="U94" s="54">
        <f t="shared" si="27"/>
        <v>4.8744821918942013E-3</v>
      </c>
      <c r="V94" s="54" t="s">
        <v>99</v>
      </c>
      <c r="W94" s="54" t="e">
        <f>VLOOKUP(C94,'A (8)'!AF$21:AH$58,3,FALSE)</f>
        <v>#N/A</v>
      </c>
    </row>
    <row r="95" spans="1:34" ht="12.95" customHeight="1">
      <c r="A95" s="40" t="s">
        <v>101</v>
      </c>
      <c r="B95" s="41" t="s">
        <v>77</v>
      </c>
      <c r="C95" s="30">
        <v>51600.443800000001</v>
      </c>
      <c r="D95" s="30">
        <v>6.9999999999999999E-4</v>
      </c>
      <c r="E95" s="54">
        <f t="shared" si="20"/>
        <v>-1792.9727994084963</v>
      </c>
      <c r="F95" s="54">
        <f t="shared" si="21"/>
        <v>-1793</v>
      </c>
      <c r="G95" s="54">
        <f t="shared" si="22"/>
        <v>1.1419200003729202E-2</v>
      </c>
      <c r="K95" s="54">
        <f>G95</f>
        <v>1.1419200003729202E-2</v>
      </c>
      <c r="O95" s="54">
        <f t="shared" ca="1" si="23"/>
        <v>4.8466097744797085E-2</v>
      </c>
      <c r="P95" s="54">
        <f t="shared" si="24"/>
        <v>1.2356881554881016E-2</v>
      </c>
      <c r="Q95" s="286">
        <f t="shared" si="25"/>
        <v>36581.943800000001</v>
      </c>
      <c r="R95" s="54">
        <f t="shared" si="26"/>
        <v>8.7924669137047268E-7</v>
      </c>
      <c r="S95" s="54">
        <v>1</v>
      </c>
      <c r="T95" s="54">
        <f t="shared" si="28"/>
        <v>8.7924669137047268E-7</v>
      </c>
      <c r="U95" s="54">
        <f t="shared" si="27"/>
        <v>-9.376815511518144E-4</v>
      </c>
      <c r="V95" s="54" t="s">
        <v>101</v>
      </c>
      <c r="W95" s="54" t="str">
        <f>VLOOKUP(C95,'A (8)'!AF$21:AH$58,3,FALSE)</f>
        <v>Agerer, F., &amp; H¨ ubscher, J. 2002, IBVS, 5296</v>
      </c>
    </row>
    <row r="96" spans="1:34" ht="12.95" customHeight="1">
      <c r="A96" s="289" t="s">
        <v>93</v>
      </c>
      <c r="B96" s="59" t="s">
        <v>65</v>
      </c>
      <c r="C96" s="58">
        <v>51608.635000000002</v>
      </c>
      <c r="D96" s="58"/>
      <c r="E96" s="54">
        <f t="shared" si="20"/>
        <v>-1773.4613200499959</v>
      </c>
      <c r="F96" s="54">
        <f t="shared" si="21"/>
        <v>-1773.5</v>
      </c>
      <c r="G96" s="54">
        <f t="shared" si="22"/>
        <v>1.6238399999565445E-2</v>
      </c>
      <c r="I96" s="54">
        <f>G96</f>
        <v>1.6238399999565445E-2</v>
      </c>
      <c r="O96" s="54">
        <f t="shared" ca="1" si="23"/>
        <v>4.8415385122612419E-2</v>
      </c>
      <c r="P96" s="54">
        <f t="shared" si="24"/>
        <v>1.2462183214567064E-2</v>
      </c>
      <c r="Q96" s="286">
        <f t="shared" si="25"/>
        <v>36590.135000000002</v>
      </c>
      <c r="R96" s="54">
        <f t="shared" si="26"/>
        <v>1.425981320730351E-5</v>
      </c>
      <c r="S96" s="54">
        <v>0.1</v>
      </c>
      <c r="T96" s="54">
        <f t="shared" si="28"/>
        <v>1.4259813207303512E-6</v>
      </c>
      <c r="U96" s="54">
        <f t="shared" si="27"/>
        <v>3.7762167849983812E-3</v>
      </c>
      <c r="V96" s="54" t="s">
        <v>93</v>
      </c>
      <c r="W96" s="54" t="e">
        <f>VLOOKUP(C96,'A (8)'!AF$21:AH$58,3,FALSE)</f>
        <v>#N/A</v>
      </c>
    </row>
    <row r="97" spans="1:24" ht="12.95" customHeight="1">
      <c r="A97" s="287" t="s">
        <v>102</v>
      </c>
      <c r="B97" s="287" t="s">
        <v>77</v>
      </c>
      <c r="C97" s="190">
        <v>51617.027099999999</v>
      </c>
      <c r="D97" s="190" t="s">
        <v>36</v>
      </c>
      <c r="E97" s="54">
        <f t="shared" si="20"/>
        <v>-1753.4712958869438</v>
      </c>
      <c r="F97" s="54">
        <f t="shared" si="21"/>
        <v>-1753.5</v>
      </c>
      <c r="G97" s="54">
        <f t="shared" si="22"/>
        <v>1.2050400000589434E-2</v>
      </c>
      <c r="J97" s="54">
        <f>G97</f>
        <v>1.2050400000589434E-2</v>
      </c>
      <c r="O97" s="54">
        <f t="shared" ca="1" si="23"/>
        <v>4.8363372176781987E-2</v>
      </c>
      <c r="P97" s="54">
        <f t="shared" si="24"/>
        <v>1.2570227130818361E-2</v>
      </c>
      <c r="Q97" s="286">
        <f t="shared" si="25"/>
        <v>36598.527099999999</v>
      </c>
      <c r="R97" s="54">
        <f t="shared" si="26"/>
        <v>2.7022024532204191E-7</v>
      </c>
      <c r="S97" s="54">
        <v>1</v>
      </c>
      <c r="T97" s="54">
        <f t="shared" si="28"/>
        <v>2.7022024532204191E-7</v>
      </c>
      <c r="U97" s="54">
        <f t="shared" si="27"/>
        <v>-5.1982713022892708E-4</v>
      </c>
      <c r="X97" s="54">
        <v>1</v>
      </c>
    </row>
    <row r="98" spans="1:24" ht="12.95" customHeight="1">
      <c r="A98" s="287" t="s">
        <v>102</v>
      </c>
      <c r="B98" s="287" t="s">
        <v>65</v>
      </c>
      <c r="C98" s="190">
        <v>51618.075700000001</v>
      </c>
      <c r="D98" s="190" t="s">
        <v>36</v>
      </c>
      <c r="E98" s="54">
        <f t="shared" si="20"/>
        <v>-1750.9735254436196</v>
      </c>
      <c r="F98" s="54">
        <f t="shared" si="21"/>
        <v>-1751</v>
      </c>
      <c r="G98" s="54">
        <f t="shared" si="22"/>
        <v>1.1114400003862102E-2</v>
      </c>
      <c r="J98" s="54">
        <f>G98</f>
        <v>1.1114400003862102E-2</v>
      </c>
      <c r="O98" s="54">
        <f t="shared" ca="1" si="23"/>
        <v>4.8356870558553179E-2</v>
      </c>
      <c r="P98" s="54">
        <f t="shared" si="24"/>
        <v>1.2583735626094101E-2</v>
      </c>
      <c r="Q98" s="286">
        <f t="shared" si="25"/>
        <v>36599.575700000001</v>
      </c>
      <c r="R98" s="54">
        <f t="shared" si="26"/>
        <v>2.1589471707598957E-6</v>
      </c>
      <c r="S98" s="54">
        <v>1</v>
      </c>
      <c r="T98" s="54">
        <f t="shared" si="28"/>
        <v>2.1589471707598957E-6</v>
      </c>
      <c r="U98" s="54">
        <f t="shared" si="27"/>
        <v>-1.469335622231999E-3</v>
      </c>
      <c r="X98" s="54">
        <v>1</v>
      </c>
    </row>
    <row r="99" spans="1:24" ht="12.95" customHeight="1">
      <c r="A99" s="34" t="s">
        <v>87</v>
      </c>
      <c r="B99" s="291"/>
      <c r="C99" s="45">
        <v>51655.468050000003</v>
      </c>
      <c r="D99" s="292">
        <v>5.0000000000000001E-4</v>
      </c>
      <c r="E99" s="54">
        <f t="shared" si="20"/>
        <v>-1661.9047607704642</v>
      </c>
      <c r="F99" s="54">
        <f t="shared" si="21"/>
        <v>-1662</v>
      </c>
      <c r="G99" s="54">
        <f t="shared" si="22"/>
        <v>3.9982800000871066E-2</v>
      </c>
      <c r="O99" s="54">
        <f t="shared" ca="1" si="23"/>
        <v>4.812541294960776E-2</v>
      </c>
      <c r="P99" s="54">
        <f t="shared" si="24"/>
        <v>1.3065073209535634E-2</v>
      </c>
      <c r="Q99" s="286">
        <f t="shared" si="25"/>
        <v>36636.968050000003</v>
      </c>
      <c r="R99" s="54">
        <f t="shared" si="26"/>
        <v>7.2456401561297719E-4</v>
      </c>
      <c r="S99" s="54">
        <v>0</v>
      </c>
      <c r="T99" s="54">
        <f t="shared" si="28"/>
        <v>0</v>
      </c>
      <c r="U99" s="54">
        <f t="shared" si="27"/>
        <v>2.6917726791335431E-2</v>
      </c>
      <c r="V99" s="54" t="s">
        <v>87</v>
      </c>
      <c r="W99" s="54" t="e">
        <f>VLOOKUP(C99,'A (8)'!AF$21:AH$58,3,FALSE)</f>
        <v>#N/A</v>
      </c>
    </row>
    <row r="100" spans="1:24" ht="12.95" customHeight="1">
      <c r="A100" s="34" t="s">
        <v>87</v>
      </c>
      <c r="C100" s="30">
        <v>51663.418400000002</v>
      </c>
      <c r="D100" s="30">
        <v>1E-4</v>
      </c>
      <c r="E100" s="54">
        <f t="shared" si="20"/>
        <v>-1642.966987316292</v>
      </c>
      <c r="F100" s="54">
        <f t="shared" si="21"/>
        <v>-1643</v>
      </c>
      <c r="G100" s="54">
        <f t="shared" si="22"/>
        <v>1.3859200000297278E-2</v>
      </c>
      <c r="K100" s="54">
        <f>G100</f>
        <v>1.3859200000297278E-2</v>
      </c>
      <c r="O100" s="54">
        <f t="shared" ca="1" si="23"/>
        <v>4.8076000651068852E-2</v>
      </c>
      <c r="P100" s="54">
        <f t="shared" si="24"/>
        <v>1.3167940320722233E-2</v>
      </c>
      <c r="Q100" s="286">
        <f t="shared" si="25"/>
        <v>36644.918400000002</v>
      </c>
      <c r="R100" s="54">
        <f t="shared" si="26"/>
        <v>4.7783994460619412E-7</v>
      </c>
      <c r="S100" s="54">
        <v>1</v>
      </c>
      <c r="T100" s="54">
        <f t="shared" si="28"/>
        <v>4.7783994460619412E-7</v>
      </c>
      <c r="U100" s="54">
        <f t="shared" si="27"/>
        <v>6.9125967957504517E-4</v>
      </c>
      <c r="V100" s="54" t="s">
        <v>87</v>
      </c>
      <c r="W100" s="54" t="e">
        <f>VLOOKUP(C100,'A (8)'!AF$21:AH$58,3,FALSE)</f>
        <v>#N/A</v>
      </c>
    </row>
    <row r="101" spans="1:24" ht="12.95" customHeight="1">
      <c r="A101" s="287" t="s">
        <v>103</v>
      </c>
      <c r="B101" s="287" t="s">
        <v>65</v>
      </c>
      <c r="C101" s="190">
        <v>51949.780200000001</v>
      </c>
      <c r="D101" s="190" t="s">
        <v>36</v>
      </c>
      <c r="E101" s="54">
        <f t="shared" si="20"/>
        <v>-960.85174781998433</v>
      </c>
      <c r="F101" s="54">
        <f t="shared" si="21"/>
        <v>-961</v>
      </c>
      <c r="G101" s="54">
        <f t="shared" si="22"/>
        <v>6.2238400001660921E-2</v>
      </c>
      <c r="O101" s="54">
        <f t="shared" ca="1" si="23"/>
        <v>4.6302359198251139E-2</v>
      </c>
      <c r="P101" s="54">
        <f t="shared" si="24"/>
        <v>1.6885874735520241E-2</v>
      </c>
      <c r="Q101" s="286">
        <f t="shared" si="25"/>
        <v>36931.280200000001</v>
      </c>
      <c r="R101" s="54">
        <f t="shared" si="26"/>
        <v>2.0568515480159292E-3</v>
      </c>
      <c r="S101" s="54">
        <v>1</v>
      </c>
      <c r="T101" s="54">
        <f t="shared" si="28"/>
        <v>2.0568515480159292E-3</v>
      </c>
      <c r="U101" s="54">
        <f t="shared" si="27"/>
        <v>4.5352525266140684E-2</v>
      </c>
      <c r="X101" s="54">
        <v>1</v>
      </c>
    </row>
    <row r="102" spans="1:24" ht="12.95" customHeight="1">
      <c r="A102" s="45" t="s">
        <v>104</v>
      </c>
      <c r="B102" s="46" t="s">
        <v>65</v>
      </c>
      <c r="C102" s="47">
        <v>51965.470099999999</v>
      </c>
      <c r="D102" s="47">
        <v>3.5999999999999999E-3</v>
      </c>
      <c r="E102" s="54">
        <f t="shared" si="20"/>
        <v>-923.47832756570619</v>
      </c>
      <c r="F102" s="54">
        <f t="shared" si="21"/>
        <v>-923.5</v>
      </c>
      <c r="G102" s="54">
        <f t="shared" si="22"/>
        <v>9.0983999980380759E-3</v>
      </c>
      <c r="K102" s="54">
        <f>G102</f>
        <v>9.0983999980380759E-3</v>
      </c>
      <c r="O102" s="54">
        <f t="shared" ca="1" si="23"/>
        <v>4.6204834924819076E-2</v>
      </c>
      <c r="P102" s="54">
        <f t="shared" si="24"/>
        <v>1.709174836852851E-2</v>
      </c>
      <c r="Q102" s="286">
        <f t="shared" si="25"/>
        <v>36946.970099999999</v>
      </c>
      <c r="R102" s="54">
        <f t="shared" si="26"/>
        <v>6.3893618172022082E-5</v>
      </c>
      <c r="S102" s="54">
        <v>1</v>
      </c>
      <c r="T102" s="54">
        <f t="shared" si="28"/>
        <v>6.3893618172022082E-5</v>
      </c>
      <c r="U102" s="54">
        <f t="shared" si="27"/>
        <v>-7.9933483704904343E-3</v>
      </c>
      <c r="V102" s="54" t="s">
        <v>104</v>
      </c>
      <c r="W102" s="54" t="str">
        <f>VLOOKUP(C102,'A (8)'!AF$21:AH$58,3,FALSE)</f>
        <v>Zejda, M. 2004, IBVS, 5583</v>
      </c>
    </row>
    <row r="103" spans="1:24" ht="12.95" customHeight="1">
      <c r="A103" s="40" t="s">
        <v>101</v>
      </c>
      <c r="B103" s="46"/>
      <c r="C103" s="30">
        <v>51971.360999999997</v>
      </c>
      <c r="D103" s="30">
        <v>5.0000000000000001E-4</v>
      </c>
      <c r="E103" s="54">
        <f t="shared" si="20"/>
        <v>-909.44617430941366</v>
      </c>
      <c r="F103" s="54">
        <f t="shared" si="21"/>
        <v>-909.5</v>
      </c>
      <c r="G103" s="54">
        <f t="shared" si="22"/>
        <v>2.2596800001338124E-2</v>
      </c>
      <c r="K103" s="54">
        <f>G103</f>
        <v>2.2596800001338124E-2</v>
      </c>
      <c r="O103" s="54">
        <f t="shared" ca="1" si="23"/>
        <v>4.6168425862737776E-2</v>
      </c>
      <c r="P103" s="54">
        <f t="shared" si="24"/>
        <v>1.7168646385147764E-2</v>
      </c>
      <c r="Q103" s="286">
        <f t="shared" si="25"/>
        <v>36952.860999999997</v>
      </c>
      <c r="R103" s="54">
        <f t="shared" si="26"/>
        <v>2.9464851680960489E-5</v>
      </c>
      <c r="S103" s="54">
        <v>1</v>
      </c>
      <c r="T103" s="54">
        <f t="shared" si="28"/>
        <v>2.9464851680960489E-5</v>
      </c>
      <c r="U103" s="54">
        <f t="shared" si="27"/>
        <v>5.4281536161903607E-3</v>
      </c>
      <c r="V103" s="54" t="s">
        <v>101</v>
      </c>
      <c r="W103" s="54" t="str">
        <f>VLOOKUP(C103,'A (8)'!AF$21:AH$58,3,FALSE)</f>
        <v>Agerer, F., &amp; H¨ ubscher, J. 2002, IBVS, 5296</v>
      </c>
    </row>
    <row r="104" spans="1:24" ht="12.95" customHeight="1">
      <c r="A104" s="54" t="s">
        <v>105</v>
      </c>
      <c r="C104" s="285">
        <v>52001.369500000001</v>
      </c>
      <c r="D104" s="30"/>
      <c r="E104" s="54">
        <f t="shared" si="20"/>
        <v>-837.96577725775569</v>
      </c>
      <c r="F104" s="54">
        <f t="shared" si="21"/>
        <v>-838</v>
      </c>
      <c r="G104" s="54">
        <f t="shared" si="22"/>
        <v>1.4367200004926417E-2</v>
      </c>
      <c r="J104" s="54">
        <f>G104</f>
        <v>1.4367200004926417E-2</v>
      </c>
      <c r="O104" s="54">
        <f t="shared" ca="1" si="23"/>
        <v>4.5982479581393981E-2</v>
      </c>
      <c r="P104" s="54">
        <f t="shared" si="24"/>
        <v>1.7561702205746581E-2</v>
      </c>
      <c r="Q104" s="286">
        <f t="shared" si="25"/>
        <v>36982.869500000001</v>
      </c>
      <c r="R104" s="54">
        <f t="shared" si="26"/>
        <v>1.0204844311044874E-5</v>
      </c>
      <c r="S104" s="54">
        <v>1</v>
      </c>
      <c r="T104" s="54">
        <f t="shared" si="28"/>
        <v>1.0204844311044874E-5</v>
      </c>
      <c r="U104" s="54">
        <f t="shared" si="27"/>
        <v>-3.1945022008201644E-3</v>
      </c>
      <c r="V104" s="54" t="s">
        <v>105</v>
      </c>
      <c r="W104" s="54" t="e">
        <f>VLOOKUP(C104,'A (8)'!AF$21:AH$58,3,FALSE)</f>
        <v>#N/A</v>
      </c>
    </row>
    <row r="105" spans="1:24" ht="12.95" customHeight="1">
      <c r="A105" s="287" t="s">
        <v>106</v>
      </c>
      <c r="B105" s="287" t="s">
        <v>65</v>
      </c>
      <c r="C105" s="190">
        <v>52325.053800000002</v>
      </c>
      <c r="D105" s="190" t="s">
        <v>36</v>
      </c>
      <c r="E105" s="54">
        <f t="shared" si="20"/>
        <v>-66.948156137563515</v>
      </c>
      <c r="F105" s="54">
        <f t="shared" si="21"/>
        <v>-67</v>
      </c>
      <c r="G105" s="54">
        <f t="shared" si="22"/>
        <v>2.1764800003438722E-2</v>
      </c>
      <c r="J105" s="54">
        <f>G105</f>
        <v>2.1764800003438722E-2</v>
      </c>
      <c r="O105" s="54">
        <f t="shared" ca="1" si="23"/>
        <v>4.3977380519630849E-2</v>
      </c>
      <c r="P105" s="54">
        <f t="shared" si="24"/>
        <v>2.1834818261880801E-2</v>
      </c>
      <c r="Q105" s="286">
        <f t="shared" si="25"/>
        <v>37306.553800000002</v>
      </c>
      <c r="R105" s="54">
        <f t="shared" si="26"/>
        <v>4.9025565152616719E-9</v>
      </c>
      <c r="S105" s="54">
        <v>1</v>
      </c>
      <c r="T105" s="54">
        <f t="shared" si="28"/>
        <v>4.9025565152616719E-9</v>
      </c>
      <c r="U105" s="54">
        <f t="shared" si="27"/>
        <v>-7.0018258442078318E-5</v>
      </c>
      <c r="X105" s="54">
        <v>1</v>
      </c>
    </row>
    <row r="106" spans="1:24" ht="12.95" customHeight="1">
      <c r="A106" s="287" t="s">
        <v>106</v>
      </c>
      <c r="B106" s="287" t="s">
        <v>77</v>
      </c>
      <c r="C106" s="190">
        <v>52326.100400000003</v>
      </c>
      <c r="D106" s="190" t="s">
        <v>36</v>
      </c>
      <c r="E106" s="54">
        <f t="shared" si="20"/>
        <v>-64.455149704240867</v>
      </c>
      <c r="F106" s="54">
        <f t="shared" si="21"/>
        <v>-64.5</v>
      </c>
      <c r="G106" s="54">
        <f t="shared" si="22"/>
        <v>1.8828800006303936E-2</v>
      </c>
      <c r="J106" s="54">
        <f>G106</f>
        <v>1.8828800006303936E-2</v>
      </c>
      <c r="O106" s="54">
        <f t="shared" ca="1" si="23"/>
        <v>4.3970878901402048E-2</v>
      </c>
      <c r="P106" s="54">
        <f t="shared" si="24"/>
        <v>2.1848777351628181E-2</v>
      </c>
      <c r="Q106" s="286">
        <f t="shared" si="25"/>
        <v>37307.600400000003</v>
      </c>
      <c r="R106" s="54">
        <f t="shared" si="26"/>
        <v>9.1202631662716733E-6</v>
      </c>
      <c r="S106" s="54">
        <v>1</v>
      </c>
      <c r="T106" s="54">
        <f t="shared" si="28"/>
        <v>9.1202631662716733E-6</v>
      </c>
      <c r="U106" s="54">
        <f t="shared" si="27"/>
        <v>-3.019977345324245E-3</v>
      </c>
      <c r="X106" s="54">
        <v>1</v>
      </c>
    </row>
    <row r="107" spans="1:24" ht="12.95" customHeight="1">
      <c r="A107" s="40" t="s">
        <v>107</v>
      </c>
      <c r="B107" s="46" t="s">
        <v>77</v>
      </c>
      <c r="C107" s="47">
        <v>52341.425799999997</v>
      </c>
      <c r="D107" s="47">
        <v>4.0000000000000002E-4</v>
      </c>
      <c r="E107" s="54">
        <f t="shared" si="20"/>
        <v>-27.949970272581869</v>
      </c>
      <c r="F107" s="54">
        <f t="shared" si="21"/>
        <v>-28</v>
      </c>
      <c r="G107" s="54">
        <f t="shared" si="22"/>
        <v>2.1003199995902833E-2</v>
      </c>
      <c r="K107" s="54">
        <f>G107</f>
        <v>2.1003199995902833E-2</v>
      </c>
      <c r="O107" s="54">
        <f t="shared" ca="1" si="23"/>
        <v>4.3875955275261509E-2</v>
      </c>
      <c r="P107" s="54">
        <f t="shared" si="24"/>
        <v>2.2052656127309691E-2</v>
      </c>
      <c r="Q107" s="286">
        <f t="shared" si="25"/>
        <v>37322.925799999997</v>
      </c>
      <c r="R107" s="54">
        <f t="shared" si="26"/>
        <v>1.1013581717474491E-6</v>
      </c>
      <c r="S107" s="54">
        <v>1</v>
      </c>
      <c r="T107" s="54">
        <f t="shared" si="28"/>
        <v>1.1013581717474491E-6</v>
      </c>
      <c r="U107" s="54">
        <f t="shared" si="27"/>
        <v>-1.0494561314068583E-3</v>
      </c>
      <c r="V107" s="54" t="s">
        <v>107</v>
      </c>
      <c r="W107" s="54" t="str">
        <f>VLOOKUP(C107,'A (8)'!AF$21:AH$58,3,FALSE)</f>
        <v>ˇ Sarounov´ a, L., &amp; Wolf, M. 2005, IBVS, 5594</v>
      </c>
    </row>
    <row r="108" spans="1:24" ht="12.95" customHeight="1">
      <c r="A108" s="48" t="s">
        <v>108</v>
      </c>
      <c r="B108" s="46"/>
      <c r="C108" s="47">
        <v>52352.129000000001</v>
      </c>
      <c r="D108" s="47" t="s">
        <v>37</v>
      </c>
      <c r="E108" s="54">
        <f t="shared" si="20"/>
        <v>-2.4548943533100118</v>
      </c>
      <c r="F108" s="54">
        <f t="shared" si="21"/>
        <v>-2.5</v>
      </c>
      <c r="G108" s="54">
        <f t="shared" si="22"/>
        <v>1.8936000000394415E-2</v>
      </c>
      <c r="J108" s="54">
        <f>G108</f>
        <v>1.8936000000394415E-2</v>
      </c>
      <c r="O108" s="54">
        <f t="shared" ca="1" si="23"/>
        <v>4.3809638769327704E-2</v>
      </c>
      <c r="P108" s="54">
        <f t="shared" si="24"/>
        <v>2.2195176465746525E-2</v>
      </c>
      <c r="Q108" s="286">
        <f t="shared" si="25"/>
        <v>37333.629000000001</v>
      </c>
      <c r="R108" s="54">
        <f t="shared" si="26"/>
        <v>1.0622231232305074E-5</v>
      </c>
      <c r="S108" s="54">
        <v>1</v>
      </c>
      <c r="T108" s="54">
        <f t="shared" si="28"/>
        <v>1.0622231232305074E-5</v>
      </c>
      <c r="U108" s="54">
        <f t="shared" si="27"/>
        <v>-3.2591764653521101E-3</v>
      </c>
      <c r="V108" s="54" t="s">
        <v>108</v>
      </c>
      <c r="W108" s="54" t="str">
        <f>VLOOKUP(C108,'A (8)'!AF$21:AH$58,3,FALSE)</f>
        <v>Yang, Y., &amp; Liu, Q. 2003, New Astron., 8, 465</v>
      </c>
    </row>
    <row r="109" spans="1:24" ht="12.95" customHeight="1">
      <c r="A109" s="48" t="s">
        <v>108</v>
      </c>
      <c r="B109" s="46"/>
      <c r="C109" s="47">
        <v>52353.179799999998</v>
      </c>
      <c r="D109" s="47" t="s">
        <v>37</v>
      </c>
      <c r="E109" s="54">
        <f t="shared" si="20"/>
        <v>4.8116501003829582E-2</v>
      </c>
      <c r="F109" s="54">
        <f t="shared" si="21"/>
        <v>0</v>
      </c>
      <c r="G109" s="54">
        <f t="shared" si="22"/>
        <v>2.0199999999022111E-2</v>
      </c>
      <c r="J109" s="54">
        <f>G109</f>
        <v>2.0199999999022111E-2</v>
      </c>
      <c r="O109" s="54">
        <f t="shared" ca="1" si="23"/>
        <v>4.3803137151098903E-2</v>
      </c>
      <c r="P109" s="54">
        <f t="shared" si="24"/>
        <v>2.2209152788428041E-2</v>
      </c>
      <c r="Q109" s="286">
        <f t="shared" si="25"/>
        <v>37334.679799999998</v>
      </c>
      <c r="R109" s="54">
        <f t="shared" si="26"/>
        <v>4.0366949311776281E-6</v>
      </c>
      <c r="S109" s="54">
        <v>1</v>
      </c>
      <c r="T109" s="54">
        <f t="shared" si="28"/>
        <v>4.0366949311776281E-6</v>
      </c>
      <c r="U109" s="54">
        <f t="shared" si="27"/>
        <v>-2.0091527894059297E-3</v>
      </c>
      <c r="V109" s="54" t="s">
        <v>108</v>
      </c>
      <c r="W109" s="54" t="str">
        <f>VLOOKUP(C109,'A (8)'!AF$21:AH$58,3,FALSE)</f>
        <v>Yang, Y., &amp; Liu, Q. 2003, New Astron., 8, 465</v>
      </c>
    </row>
    <row r="110" spans="1:24" ht="12.95" customHeight="1">
      <c r="A110" s="287" t="s">
        <v>109</v>
      </c>
      <c r="B110" s="287" t="s">
        <v>77</v>
      </c>
      <c r="C110" s="190">
        <v>52598.987999999998</v>
      </c>
      <c r="D110" s="190">
        <v>1E-3</v>
      </c>
      <c r="E110" s="54">
        <f t="shared" si="20"/>
        <v>585.56447801694878</v>
      </c>
      <c r="F110" s="54">
        <f t="shared" si="21"/>
        <v>585.5</v>
      </c>
      <c r="G110" s="54">
        <f t="shared" si="22"/>
        <v>2.7068800001870841E-2</v>
      </c>
      <c r="K110" s="54">
        <f t="shared" ref="K110:K125" si="29">G110</f>
        <v>2.7068800001870841E-2</v>
      </c>
      <c r="O110" s="54">
        <f t="shared" ca="1" si="23"/>
        <v>4.2280458161913018E-2</v>
      </c>
      <c r="P110" s="54">
        <f t="shared" si="24"/>
        <v>2.5500803998166104E-2</v>
      </c>
      <c r="Q110" s="286">
        <f t="shared" si="25"/>
        <v>37580.487999999998</v>
      </c>
      <c r="R110" s="54">
        <f t="shared" si="26"/>
        <v>2.4586114676340239E-6</v>
      </c>
      <c r="S110" s="54">
        <v>1</v>
      </c>
      <c r="T110" s="54">
        <f t="shared" si="28"/>
        <v>2.4586114676340239E-6</v>
      </c>
      <c r="U110" s="54">
        <f t="shared" si="27"/>
        <v>1.5679960037047365E-3</v>
      </c>
      <c r="X110" s="54">
        <v>1</v>
      </c>
    </row>
    <row r="111" spans="1:24" ht="12.95" customHeight="1">
      <c r="A111" s="287" t="s">
        <v>109</v>
      </c>
      <c r="B111" s="287" t="s">
        <v>65</v>
      </c>
      <c r="C111" s="190">
        <v>52600.036</v>
      </c>
      <c r="D111" s="190">
        <v>1E-3</v>
      </c>
      <c r="E111" s="54">
        <f t="shared" si="20"/>
        <v>588.06081925727426</v>
      </c>
      <c r="F111" s="54">
        <f t="shared" si="21"/>
        <v>588</v>
      </c>
      <c r="G111" s="54">
        <f t="shared" si="22"/>
        <v>2.553279999847291E-2</v>
      </c>
      <c r="K111" s="54">
        <f t="shared" si="29"/>
        <v>2.553279999847291E-2</v>
      </c>
      <c r="O111" s="54">
        <f t="shared" ca="1" si="23"/>
        <v>4.2273956543684217E-2</v>
      </c>
      <c r="P111" s="54">
        <f t="shared" si="24"/>
        <v>2.5514937421084398E-2</v>
      </c>
      <c r="Q111" s="286">
        <f t="shared" si="25"/>
        <v>37581.536</v>
      </c>
      <c r="R111" s="54">
        <f t="shared" si="26"/>
        <v>3.1907167096059571E-10</v>
      </c>
      <c r="S111" s="54">
        <v>1</v>
      </c>
      <c r="T111" s="54">
        <f t="shared" si="28"/>
        <v>3.1907167096059571E-10</v>
      </c>
      <c r="U111" s="54">
        <f t="shared" si="27"/>
        <v>1.7862577388512435E-5</v>
      </c>
      <c r="X111" s="54">
        <v>1</v>
      </c>
    </row>
    <row r="112" spans="1:24" ht="12.95" customHeight="1">
      <c r="A112" s="287" t="s">
        <v>109</v>
      </c>
      <c r="B112" s="287" t="s">
        <v>77</v>
      </c>
      <c r="C112" s="190">
        <v>52600.247799999997</v>
      </c>
      <c r="D112" s="190">
        <v>8.0000000000000004E-4</v>
      </c>
      <c r="E112" s="54">
        <f t="shared" si="20"/>
        <v>588.56532791633242</v>
      </c>
      <c r="F112" s="54">
        <f t="shared" si="21"/>
        <v>588.5</v>
      </c>
      <c r="G112" s="54">
        <f t="shared" si="22"/>
        <v>2.7425599997513928E-2</v>
      </c>
      <c r="K112" s="54">
        <f t="shared" si="29"/>
        <v>2.7425599997513928E-2</v>
      </c>
      <c r="O112" s="54">
        <f t="shared" ca="1" si="23"/>
        <v>4.2272656220038458E-2</v>
      </c>
      <c r="P112" s="54">
        <f t="shared" si="24"/>
        <v>2.5517764185821239E-2</v>
      </c>
      <c r="Q112" s="286">
        <f t="shared" si="25"/>
        <v>37581.747799999997</v>
      </c>
      <c r="R112" s="54">
        <f t="shared" si="26"/>
        <v>3.6398374843771011E-6</v>
      </c>
      <c r="S112" s="54">
        <v>1</v>
      </c>
      <c r="T112" s="54">
        <f t="shared" si="28"/>
        <v>3.6398374843771011E-6</v>
      </c>
      <c r="U112" s="54">
        <f t="shared" si="27"/>
        <v>1.9078358116926888E-3</v>
      </c>
      <c r="X112" s="54">
        <v>1</v>
      </c>
    </row>
    <row r="113" spans="1:24" ht="12.95" customHeight="1">
      <c r="A113" s="287" t="s">
        <v>109</v>
      </c>
      <c r="B113" s="287" t="s">
        <v>65</v>
      </c>
      <c r="C113" s="190">
        <v>52600.454700000002</v>
      </c>
      <c r="D113" s="190">
        <v>8.9999999999999998E-4</v>
      </c>
      <c r="E113" s="54">
        <f t="shared" si="20"/>
        <v>589.0581647509066</v>
      </c>
      <c r="F113" s="54">
        <f t="shared" si="21"/>
        <v>589</v>
      </c>
      <c r="G113" s="54">
        <f t="shared" si="22"/>
        <v>2.4418400003924035E-2</v>
      </c>
      <c r="K113" s="54">
        <f t="shared" si="29"/>
        <v>2.4418400003924035E-2</v>
      </c>
      <c r="O113" s="54">
        <f t="shared" ca="1" si="23"/>
        <v>4.2271355896392693E-2</v>
      </c>
      <c r="P113" s="54">
        <f t="shared" si="24"/>
        <v>2.5520590977275805E-2</v>
      </c>
      <c r="Q113" s="286">
        <f t="shared" si="25"/>
        <v>37581.954700000002</v>
      </c>
      <c r="R113" s="54">
        <f t="shared" si="26"/>
        <v>1.2148249417381225E-6</v>
      </c>
      <c r="S113" s="54">
        <v>1</v>
      </c>
      <c r="T113" s="54">
        <f t="shared" si="28"/>
        <v>1.2148249417381225E-6</v>
      </c>
      <c r="U113" s="54">
        <f t="shared" si="27"/>
        <v>-1.1021909733517701E-3</v>
      </c>
      <c r="X113" s="54">
        <v>1</v>
      </c>
    </row>
    <row r="114" spans="1:24" ht="12.95" customHeight="1">
      <c r="A114" s="287" t="s">
        <v>109</v>
      </c>
      <c r="B114" s="287" t="s">
        <v>77</v>
      </c>
      <c r="C114" s="190">
        <v>52600.665000000001</v>
      </c>
      <c r="D114" s="190">
        <v>2E-3</v>
      </c>
      <c r="E114" s="54">
        <f t="shared" si="20"/>
        <v>589.55910040246795</v>
      </c>
      <c r="F114" s="54">
        <f t="shared" si="21"/>
        <v>589.5</v>
      </c>
      <c r="G114" s="54">
        <f t="shared" si="22"/>
        <v>2.4811200004478451E-2</v>
      </c>
      <c r="K114" s="54">
        <f t="shared" si="29"/>
        <v>2.4811200004478451E-2</v>
      </c>
      <c r="O114" s="54">
        <f t="shared" ca="1" si="23"/>
        <v>4.2270055572746934E-2</v>
      </c>
      <c r="P114" s="54">
        <f t="shared" si="24"/>
        <v>2.5523417795448103E-2</v>
      </c>
      <c r="Q114" s="286">
        <f t="shared" si="25"/>
        <v>37582.165000000001</v>
      </c>
      <c r="R114" s="54">
        <f t="shared" si="26"/>
        <v>5.0725418177369092E-7</v>
      </c>
      <c r="S114" s="54">
        <v>1</v>
      </c>
      <c r="T114" s="54">
        <f t="shared" si="28"/>
        <v>5.0725418177369092E-7</v>
      </c>
      <c r="U114" s="54">
        <f t="shared" si="27"/>
        <v>-7.1221779096965199E-4</v>
      </c>
      <c r="X114" s="54">
        <v>1</v>
      </c>
    </row>
    <row r="115" spans="1:24" ht="12.95" customHeight="1">
      <c r="A115" s="287" t="s">
        <v>109</v>
      </c>
      <c r="B115" s="287" t="s">
        <v>65</v>
      </c>
      <c r="C115" s="190">
        <v>52600.875899999999</v>
      </c>
      <c r="D115" s="190">
        <v>5.0000000000000001E-4</v>
      </c>
      <c r="E115" s="54">
        <f t="shared" si="20"/>
        <v>590.06146525702798</v>
      </c>
      <c r="F115" s="54">
        <f t="shared" si="21"/>
        <v>590</v>
      </c>
      <c r="G115" s="54">
        <f t="shared" si="22"/>
        <v>2.580399999715155E-2</v>
      </c>
      <c r="K115" s="54">
        <f t="shared" si="29"/>
        <v>2.580399999715155E-2</v>
      </c>
      <c r="O115" s="54">
        <f t="shared" ca="1" si="23"/>
        <v>4.2268755249101175E-2</v>
      </c>
      <c r="P115" s="54">
        <f t="shared" si="24"/>
        <v>2.5526244640338126E-2</v>
      </c>
      <c r="Q115" s="286">
        <f t="shared" si="25"/>
        <v>37582.375899999999</v>
      </c>
      <c r="R115" s="54">
        <f t="shared" si="26"/>
        <v>7.7148038238552274E-8</v>
      </c>
      <c r="S115" s="54">
        <v>1</v>
      </c>
      <c r="T115" s="54">
        <f t="shared" si="28"/>
        <v>7.7148038238552274E-8</v>
      </c>
      <c r="U115" s="54">
        <f t="shared" si="27"/>
        <v>2.7775535681342362E-4</v>
      </c>
      <c r="X115" s="54">
        <v>1</v>
      </c>
    </row>
    <row r="116" spans="1:24" ht="12.95" customHeight="1">
      <c r="A116" s="287" t="s">
        <v>109</v>
      </c>
      <c r="B116" s="287" t="s">
        <v>77</v>
      </c>
      <c r="C116" s="190">
        <v>52601.0844</v>
      </c>
      <c r="D116" s="190">
        <v>6.9999999999999999E-4</v>
      </c>
      <c r="E116" s="54">
        <f t="shared" si="20"/>
        <v>590.55811329959306</v>
      </c>
      <c r="F116" s="54">
        <f t="shared" si="21"/>
        <v>590.5</v>
      </c>
      <c r="G116" s="54">
        <f t="shared" si="22"/>
        <v>2.4396799999522045E-2</v>
      </c>
      <c r="K116" s="54">
        <f t="shared" si="29"/>
        <v>2.4396799999522045E-2</v>
      </c>
      <c r="O116" s="54">
        <f t="shared" ca="1" si="23"/>
        <v>4.226745492545541E-2</v>
      </c>
      <c r="P116" s="54">
        <f t="shared" si="24"/>
        <v>2.5529071511945878E-2</v>
      </c>
      <c r="Q116" s="286">
        <f t="shared" si="25"/>
        <v>37582.5844</v>
      </c>
      <c r="R116" s="54">
        <f t="shared" si="26"/>
        <v>1.2820387778465547E-6</v>
      </c>
      <c r="S116" s="54">
        <v>1</v>
      </c>
      <c r="T116" s="54">
        <f t="shared" si="28"/>
        <v>1.2820387778465547E-6</v>
      </c>
      <c r="U116" s="54">
        <f t="shared" si="27"/>
        <v>-1.1322715124238332E-3</v>
      </c>
      <c r="X116" s="54">
        <v>1</v>
      </c>
    </row>
    <row r="117" spans="1:24" ht="12.95" customHeight="1">
      <c r="A117" s="287" t="s">
        <v>109</v>
      </c>
      <c r="B117" s="287" t="s">
        <v>65</v>
      </c>
      <c r="C117" s="190">
        <v>52601.298199999997</v>
      </c>
      <c r="D117" s="190">
        <v>4.0000000000000002E-4</v>
      </c>
      <c r="E117" s="54">
        <f t="shared" ref="E117:E148" si="30">+(C117-C$7)/C$8</f>
        <v>591.06738596865284</v>
      </c>
      <c r="F117" s="54">
        <f t="shared" ref="F117:F148" si="31">ROUND(2*E117,0)/2</f>
        <v>591</v>
      </c>
      <c r="G117" s="54">
        <f t="shared" ref="G117:G148" si="32">+C117-(C$7+F117*C$8)</f>
        <v>2.8289599998970516E-2</v>
      </c>
      <c r="K117" s="54">
        <f t="shared" si="29"/>
        <v>2.8289599998970516E-2</v>
      </c>
      <c r="O117" s="54">
        <f t="shared" ref="O117:O148" ca="1" si="33">+C$11+C$12*$F117</f>
        <v>4.2266154601809651E-2</v>
      </c>
      <c r="P117" s="54">
        <f t="shared" ref="P117:P148" si="34">+D$11+D$12*F117+D$13*F117^2</f>
        <v>2.5531898410271356E-2</v>
      </c>
      <c r="Q117" s="286">
        <f t="shared" ref="Q117:Q148" si="35">+C117-15018.5</f>
        <v>37582.798199999997</v>
      </c>
      <c r="R117" s="54">
        <f t="shared" ref="R117:R148" si="36">+(P117-G117)^2</f>
        <v>7.6049180523138719E-6</v>
      </c>
      <c r="S117" s="54">
        <v>1</v>
      </c>
      <c r="T117" s="54">
        <f t="shared" si="28"/>
        <v>7.6049180523138719E-6</v>
      </c>
      <c r="U117" s="54">
        <f t="shared" ref="U117:U148" si="37">+G117-P117</f>
        <v>2.7577015886991602E-3</v>
      </c>
      <c r="X117" s="54">
        <v>1</v>
      </c>
    </row>
    <row r="118" spans="1:24" ht="12.95" customHeight="1">
      <c r="A118" s="287" t="s">
        <v>109</v>
      </c>
      <c r="B118" s="287" t="s">
        <v>65</v>
      </c>
      <c r="C118" s="190">
        <v>52602.131999999998</v>
      </c>
      <c r="D118" s="190">
        <v>5.9999999999999995E-4</v>
      </c>
      <c r="E118" s="54">
        <f t="shared" si="30"/>
        <v>593.05350173790794</v>
      </c>
      <c r="F118" s="54">
        <f t="shared" si="31"/>
        <v>593</v>
      </c>
      <c r="G118" s="54">
        <f t="shared" si="32"/>
        <v>2.2460799998953007E-2</v>
      </c>
      <c r="K118" s="54">
        <f t="shared" si="29"/>
        <v>2.2460799998953007E-2</v>
      </c>
      <c r="O118" s="54">
        <f t="shared" ca="1" si="33"/>
        <v>4.2260953307226609E-2</v>
      </c>
      <c r="P118" s="54">
        <f t="shared" si="34"/>
        <v>2.5543206270750539E-2</v>
      </c>
      <c r="Q118" s="286">
        <f t="shared" si="35"/>
        <v>37583.631999999998</v>
      </c>
      <c r="R118" s="54">
        <f t="shared" si="36"/>
        <v>9.5012284244167592E-6</v>
      </c>
      <c r="S118" s="54">
        <v>1</v>
      </c>
      <c r="T118" s="54">
        <f t="shared" ref="T118:T149" si="38">S118*R118</f>
        <v>9.5012284244167592E-6</v>
      </c>
      <c r="U118" s="54">
        <f t="shared" si="37"/>
        <v>-3.0824062717975317E-3</v>
      </c>
      <c r="X118" s="54">
        <v>1</v>
      </c>
    </row>
    <row r="119" spans="1:24" ht="12.95" customHeight="1">
      <c r="A119" s="287" t="s">
        <v>109</v>
      </c>
      <c r="B119" s="287" t="s">
        <v>77</v>
      </c>
      <c r="C119" s="190">
        <v>52602.344299999997</v>
      </c>
      <c r="D119" s="190">
        <v>8.0000000000000004E-4</v>
      </c>
      <c r="E119" s="54">
        <f t="shared" si="30"/>
        <v>593.55920139947079</v>
      </c>
      <c r="F119" s="54">
        <f t="shared" si="31"/>
        <v>593.5</v>
      </c>
      <c r="G119" s="54">
        <f t="shared" si="32"/>
        <v>2.4853599999914877E-2</v>
      </c>
      <c r="K119" s="54">
        <f t="shared" si="29"/>
        <v>2.4853599999914877E-2</v>
      </c>
      <c r="O119" s="54">
        <f t="shared" ca="1" si="33"/>
        <v>4.225965298358085E-2</v>
      </c>
      <c r="P119" s="54">
        <f t="shared" si="34"/>
        <v>2.5546033302664656E-2</v>
      </c>
      <c r="Q119" s="286">
        <f t="shared" si="35"/>
        <v>37583.844299999997</v>
      </c>
      <c r="R119" s="54">
        <f t="shared" si="36"/>
        <v>4.7946387875696758E-7</v>
      </c>
      <c r="S119" s="54">
        <v>1</v>
      </c>
      <c r="T119" s="54">
        <f t="shared" si="38"/>
        <v>4.7946387875696758E-7</v>
      </c>
      <c r="U119" s="54">
        <f t="shared" si="37"/>
        <v>-6.9243330274977935E-4</v>
      </c>
      <c r="X119" s="54">
        <v>1</v>
      </c>
    </row>
    <row r="120" spans="1:24" ht="12.95" customHeight="1">
      <c r="A120" s="287" t="s">
        <v>109</v>
      </c>
      <c r="B120" s="287" t="s">
        <v>65</v>
      </c>
      <c r="C120" s="190">
        <v>52602.970300000001</v>
      </c>
      <c r="D120" s="190">
        <v>8.0000000000000004E-4</v>
      </c>
      <c r="E120" s="54">
        <f t="shared" si="30"/>
        <v>595.05033652967086</v>
      </c>
      <c r="F120" s="54">
        <f t="shared" si="31"/>
        <v>595</v>
      </c>
      <c r="G120" s="54">
        <f t="shared" si="32"/>
        <v>2.1132000001671258E-2</v>
      </c>
      <c r="K120" s="54">
        <f t="shared" si="29"/>
        <v>2.1132000001671258E-2</v>
      </c>
      <c r="O120" s="54">
        <f t="shared" ca="1" si="33"/>
        <v>4.2255752012643567E-2</v>
      </c>
      <c r="P120" s="54">
        <f t="shared" si="34"/>
        <v>2.5554514558713361E-2</v>
      </c>
      <c r="Q120" s="286">
        <f t="shared" si="35"/>
        <v>37584.470300000001</v>
      </c>
      <c r="R120" s="54">
        <f t="shared" si="36"/>
        <v>1.9558635007249303E-5</v>
      </c>
      <c r="S120" s="54">
        <v>1</v>
      </c>
      <c r="T120" s="54">
        <f t="shared" si="38"/>
        <v>1.9558635007249303E-5</v>
      </c>
      <c r="U120" s="54">
        <f t="shared" si="37"/>
        <v>-4.4225145570421023E-3</v>
      </c>
      <c r="X120" s="54">
        <v>1</v>
      </c>
    </row>
    <row r="121" spans="1:24" ht="12.95" customHeight="1">
      <c r="A121" s="287" t="s">
        <v>109</v>
      </c>
      <c r="B121" s="287" t="s">
        <v>77</v>
      </c>
      <c r="C121" s="190">
        <v>52603.188000000002</v>
      </c>
      <c r="D121" s="190">
        <v>2E-3</v>
      </c>
      <c r="E121" s="54">
        <f t="shared" si="30"/>
        <v>595.56889901823968</v>
      </c>
      <c r="F121" s="54">
        <f t="shared" si="31"/>
        <v>595.5</v>
      </c>
      <c r="G121" s="54">
        <f t="shared" si="32"/>
        <v>2.8924800004460849E-2</v>
      </c>
      <c r="K121" s="54">
        <f t="shared" si="29"/>
        <v>2.8924800004460849E-2</v>
      </c>
      <c r="O121" s="54">
        <f t="shared" ca="1" si="33"/>
        <v>4.2254451688997802E-2</v>
      </c>
      <c r="P121" s="54">
        <f t="shared" si="34"/>
        <v>2.5557341697498386E-2</v>
      </c>
      <c r="Q121" s="286">
        <f t="shared" si="35"/>
        <v>37584.688000000002</v>
      </c>
      <c r="R121" s="54">
        <f t="shared" si="36"/>
        <v>1.1339775449130495E-5</v>
      </c>
      <c r="S121" s="54">
        <v>1</v>
      </c>
      <c r="T121" s="54">
        <f t="shared" si="38"/>
        <v>1.1339775449130495E-5</v>
      </c>
      <c r="U121" s="54">
        <f t="shared" si="37"/>
        <v>3.3674583069624626E-3</v>
      </c>
      <c r="X121" s="54">
        <v>1</v>
      </c>
    </row>
    <row r="122" spans="1:24" ht="12.95" customHeight="1">
      <c r="A122" s="287" t="s">
        <v>109</v>
      </c>
      <c r="B122" s="287" t="s">
        <v>65</v>
      </c>
      <c r="C122" s="190">
        <v>52603.394999999997</v>
      </c>
      <c r="D122" s="190">
        <v>6.9999999999999999E-4</v>
      </c>
      <c r="E122" s="54">
        <f t="shared" si="30"/>
        <v>596.06197405329067</v>
      </c>
      <c r="F122" s="54">
        <f t="shared" si="31"/>
        <v>596</v>
      </c>
      <c r="G122" s="54">
        <f t="shared" si="32"/>
        <v>2.6017600001068786E-2</v>
      </c>
      <c r="K122" s="54">
        <f t="shared" si="29"/>
        <v>2.6017600001068786E-2</v>
      </c>
      <c r="O122" s="54">
        <f t="shared" ca="1" si="33"/>
        <v>4.2253151365352043E-2</v>
      </c>
      <c r="P122" s="54">
        <f t="shared" si="34"/>
        <v>2.5560168863001137E-2</v>
      </c>
      <c r="Q122" s="286">
        <f t="shared" si="35"/>
        <v>37584.894999999997</v>
      </c>
      <c r="R122" s="54">
        <f t="shared" si="36"/>
        <v>2.0924324607386438E-7</v>
      </c>
      <c r="S122" s="54">
        <v>1</v>
      </c>
      <c r="T122" s="54">
        <f t="shared" si="38"/>
        <v>2.0924324607386438E-7</v>
      </c>
      <c r="U122" s="54">
        <f t="shared" si="37"/>
        <v>4.5743113806764879E-4</v>
      </c>
      <c r="X122" s="54">
        <v>1</v>
      </c>
    </row>
    <row r="123" spans="1:24" ht="12.95" customHeight="1">
      <c r="A123" s="287" t="s">
        <v>109</v>
      </c>
      <c r="B123" s="287" t="s">
        <v>77</v>
      </c>
      <c r="C123" s="190">
        <v>52603.6037</v>
      </c>
      <c r="D123" s="190">
        <v>5.9999999999999995E-4</v>
      </c>
      <c r="E123" s="54">
        <f t="shared" si="30"/>
        <v>596.55909849686111</v>
      </c>
      <c r="F123" s="54">
        <f t="shared" si="31"/>
        <v>596.5</v>
      </c>
      <c r="G123" s="54">
        <f t="shared" si="32"/>
        <v>2.4810399998386856E-2</v>
      </c>
      <c r="K123" s="54">
        <f t="shared" si="29"/>
        <v>2.4810399998386856E-2</v>
      </c>
      <c r="O123" s="54">
        <f t="shared" ca="1" si="33"/>
        <v>4.2251851041706284E-2</v>
      </c>
      <c r="P123" s="54">
        <f t="shared" si="34"/>
        <v>2.5562996055221613E-2</v>
      </c>
      <c r="Q123" s="286">
        <f t="shared" si="35"/>
        <v>37585.1037</v>
      </c>
      <c r="R123" s="54">
        <f t="shared" si="36"/>
        <v>5.6640082476322456E-7</v>
      </c>
      <c r="S123" s="54">
        <v>1</v>
      </c>
      <c r="T123" s="54">
        <f t="shared" si="38"/>
        <v>5.6640082476322456E-7</v>
      </c>
      <c r="U123" s="54">
        <f t="shared" si="37"/>
        <v>-7.5259605683475686E-4</v>
      </c>
      <c r="X123" s="54">
        <v>1</v>
      </c>
    </row>
    <row r="124" spans="1:24" ht="12.95" customHeight="1">
      <c r="A124" s="287" t="s">
        <v>109</v>
      </c>
      <c r="B124" s="287" t="s">
        <v>65</v>
      </c>
      <c r="C124" s="190">
        <v>52603.814299999998</v>
      </c>
      <c r="D124" s="190">
        <v>4.0000000000000002E-4</v>
      </c>
      <c r="E124" s="54">
        <f t="shared" si="30"/>
        <v>597.0607487499218</v>
      </c>
      <c r="F124" s="54">
        <f t="shared" si="31"/>
        <v>597</v>
      </c>
      <c r="G124" s="54">
        <f t="shared" si="32"/>
        <v>2.5503199998638593E-2</v>
      </c>
      <c r="K124" s="54">
        <f t="shared" si="29"/>
        <v>2.5503199998638593E-2</v>
      </c>
      <c r="O124" s="54">
        <f t="shared" ca="1" si="33"/>
        <v>4.2250550718060526E-2</v>
      </c>
      <c r="P124" s="54">
        <f t="shared" si="34"/>
        <v>2.5565823274159821E-2</v>
      </c>
      <c r="Q124" s="286">
        <f t="shared" si="35"/>
        <v>37585.314299999998</v>
      </c>
      <c r="R124" s="54">
        <f t="shared" si="36"/>
        <v>3.9216746370077082E-9</v>
      </c>
      <c r="S124" s="54">
        <v>1</v>
      </c>
      <c r="T124" s="54">
        <f t="shared" si="38"/>
        <v>3.9216746370077082E-9</v>
      </c>
      <c r="U124" s="54">
        <f t="shared" si="37"/>
        <v>-6.2623275521228594E-5</v>
      </c>
      <c r="X124" s="54">
        <v>1</v>
      </c>
    </row>
    <row r="125" spans="1:24" ht="12.95" customHeight="1">
      <c r="A125" s="287" t="s">
        <v>109</v>
      </c>
      <c r="B125" s="287" t="s">
        <v>77</v>
      </c>
      <c r="C125" s="190">
        <v>52604.024899999997</v>
      </c>
      <c r="D125" s="190">
        <v>5.9999999999999995E-4</v>
      </c>
      <c r="E125" s="54">
        <f t="shared" si="30"/>
        <v>597.56239900298249</v>
      </c>
      <c r="F125" s="54">
        <f t="shared" si="31"/>
        <v>597.5</v>
      </c>
      <c r="G125" s="54">
        <f t="shared" si="32"/>
        <v>2.6195999998890329E-2</v>
      </c>
      <c r="K125" s="54">
        <f t="shared" si="29"/>
        <v>2.6195999998890329E-2</v>
      </c>
      <c r="O125" s="54">
        <f t="shared" ca="1" si="33"/>
        <v>4.224925039441476E-2</v>
      </c>
      <c r="P125" s="54">
        <f t="shared" si="34"/>
        <v>2.5568650519815755E-2</v>
      </c>
      <c r="Q125" s="286">
        <f t="shared" si="35"/>
        <v>37585.524899999997</v>
      </c>
      <c r="R125" s="54">
        <f t="shared" si="36"/>
        <v>3.935673688951399E-7</v>
      </c>
      <c r="S125" s="54">
        <v>1</v>
      </c>
      <c r="T125" s="54">
        <f t="shared" si="38"/>
        <v>3.935673688951399E-7</v>
      </c>
      <c r="U125" s="54">
        <f t="shared" si="37"/>
        <v>6.2734947907457442E-4</v>
      </c>
      <c r="X125" s="54">
        <v>1</v>
      </c>
    </row>
    <row r="126" spans="1:24" ht="12.95" customHeight="1">
      <c r="A126" s="287" t="s">
        <v>110</v>
      </c>
      <c r="B126" s="287" t="s">
        <v>77</v>
      </c>
      <c r="C126" s="190">
        <v>52698.063900000001</v>
      </c>
      <c r="D126" s="190" t="s">
        <v>36</v>
      </c>
      <c r="E126" s="54">
        <f t="shared" si="30"/>
        <v>821.56376722666494</v>
      </c>
      <c r="F126" s="54">
        <f t="shared" si="31"/>
        <v>821.5</v>
      </c>
      <c r="G126" s="54">
        <f t="shared" si="32"/>
        <v>2.6770399999804795E-2</v>
      </c>
      <c r="J126" s="54">
        <f>G126</f>
        <v>2.6770399999804795E-2</v>
      </c>
      <c r="O126" s="54">
        <f t="shared" ca="1" si="33"/>
        <v>4.1666705401113932E-2</v>
      </c>
      <c r="P126" s="54">
        <f t="shared" si="34"/>
        <v>2.683794373581912E-2</v>
      </c>
      <c r="Q126" s="286">
        <f t="shared" si="35"/>
        <v>37679.563900000001</v>
      </c>
      <c r="R126" s="54">
        <f t="shared" si="36"/>
        <v>4.5621562747729112E-9</v>
      </c>
      <c r="S126" s="54">
        <v>1</v>
      </c>
      <c r="T126" s="54">
        <f t="shared" si="38"/>
        <v>4.5621562747729112E-9</v>
      </c>
      <c r="U126" s="54">
        <f t="shared" si="37"/>
        <v>-6.7543736014325645E-5</v>
      </c>
      <c r="X126" s="54">
        <v>1</v>
      </c>
    </row>
    <row r="127" spans="1:24" ht="12.95" customHeight="1">
      <c r="A127" s="287" t="s">
        <v>111</v>
      </c>
      <c r="B127" s="287" t="s">
        <v>77</v>
      </c>
      <c r="C127" s="190">
        <v>53046.095000000001</v>
      </c>
      <c r="D127" s="190" t="s">
        <v>36</v>
      </c>
      <c r="E127" s="54">
        <f t="shared" si="30"/>
        <v>1650.5755876882788</v>
      </c>
      <c r="F127" s="54">
        <f t="shared" si="31"/>
        <v>1650.5</v>
      </c>
      <c r="G127" s="54">
        <f t="shared" si="32"/>
        <v>3.1732800001918804E-2</v>
      </c>
      <c r="J127" s="54">
        <f>G127</f>
        <v>3.1732800001918804E-2</v>
      </c>
      <c r="O127" s="54">
        <f t="shared" ca="1" si="33"/>
        <v>3.9510768796442546E-2</v>
      </c>
      <c r="P127" s="54">
        <f t="shared" si="34"/>
        <v>3.1582107718053372E-2</v>
      </c>
      <c r="Q127" s="286">
        <f t="shared" si="35"/>
        <v>38027.595000000001</v>
      </c>
      <c r="R127" s="54">
        <f t="shared" si="36"/>
        <v>2.2708164416579949E-8</v>
      </c>
      <c r="S127" s="54">
        <v>1</v>
      </c>
      <c r="T127" s="54">
        <f t="shared" si="38"/>
        <v>2.2708164416579949E-8</v>
      </c>
      <c r="U127" s="54">
        <f t="shared" si="37"/>
        <v>1.5069228386543204E-4</v>
      </c>
      <c r="X127" s="54">
        <v>1</v>
      </c>
    </row>
    <row r="128" spans="1:24" ht="12.95" customHeight="1">
      <c r="A128" s="48" t="s">
        <v>112</v>
      </c>
      <c r="C128" s="30">
        <v>53078.210800000001</v>
      </c>
      <c r="D128" s="30" t="s">
        <v>37</v>
      </c>
      <c r="E128" s="54">
        <f t="shared" si="30"/>
        <v>1727.0755838770699</v>
      </c>
      <c r="F128" s="54">
        <f t="shared" si="31"/>
        <v>1727</v>
      </c>
      <c r="G128" s="54">
        <f t="shared" si="32"/>
        <v>3.173120000428753E-2</v>
      </c>
      <c r="J128" s="54">
        <f>G128</f>
        <v>3.173120000428753E-2</v>
      </c>
      <c r="O128" s="54">
        <f t="shared" ca="1" si="33"/>
        <v>3.9311819278641143E-2</v>
      </c>
      <c r="P128" s="54">
        <f t="shared" si="34"/>
        <v>3.2023599997626058E-2</v>
      </c>
      <c r="Q128" s="286">
        <f t="shared" si="35"/>
        <v>38059.710800000001</v>
      </c>
      <c r="R128" s="54">
        <f t="shared" si="36"/>
        <v>8.5497756104371351E-8</v>
      </c>
      <c r="S128" s="54">
        <v>1</v>
      </c>
      <c r="T128" s="54">
        <f t="shared" si="38"/>
        <v>8.5497756104371351E-8</v>
      </c>
      <c r="U128" s="54">
        <f t="shared" si="37"/>
        <v>-2.9239999333852823E-4</v>
      </c>
      <c r="V128" s="54" t="s">
        <v>112</v>
      </c>
      <c r="W128" s="54" t="str">
        <f>VLOOKUP(C128,'A (8)'!AF$21:AH$58,3,FALSE)</f>
        <v>He, J.-J. and Qian, S.-B.,  2007, PASJ, 59, 1115</v>
      </c>
    </row>
    <row r="129" spans="1:34" ht="12.95" customHeight="1">
      <c r="A129" s="49" t="s">
        <v>113</v>
      </c>
      <c r="B129" s="50" t="s">
        <v>77</v>
      </c>
      <c r="C129" s="45">
        <v>53091.2258</v>
      </c>
      <c r="D129" s="45">
        <v>1E-4</v>
      </c>
      <c r="E129" s="54">
        <f t="shared" si="30"/>
        <v>1758.0773789560367</v>
      </c>
      <c r="F129" s="54">
        <f t="shared" si="31"/>
        <v>1758</v>
      </c>
      <c r="G129" s="54">
        <f t="shared" si="32"/>
        <v>3.2484800001839176E-2</v>
      </c>
      <c r="K129" s="54">
        <f t="shared" ref="K129:K136" si="39">G129</f>
        <v>3.2484800001839176E-2</v>
      </c>
      <c r="O129" s="54">
        <f t="shared" ca="1" si="33"/>
        <v>3.923119921260397E-2</v>
      </c>
      <c r="P129" s="54">
        <f t="shared" si="34"/>
        <v>3.2202683439471649E-2</v>
      </c>
      <c r="Q129" s="286">
        <f t="shared" si="35"/>
        <v>38072.7258</v>
      </c>
      <c r="R129" s="54">
        <f t="shared" si="36"/>
        <v>7.9589754762070455E-8</v>
      </c>
      <c r="S129" s="54">
        <v>1</v>
      </c>
      <c r="T129" s="54">
        <f t="shared" si="38"/>
        <v>7.9589754762070455E-8</v>
      </c>
      <c r="U129" s="54">
        <f t="shared" si="37"/>
        <v>2.8211656236752647E-4</v>
      </c>
      <c r="V129" s="54" t="s">
        <v>113</v>
      </c>
      <c r="W129" s="54" t="str">
        <f>VLOOKUP(C129,'A (8)'!AF$21:AH$58,3,FALSE)</f>
        <v>Krajci, T. 2005, IBVS, 5592</v>
      </c>
    </row>
    <row r="130" spans="1:34" ht="12.95" customHeight="1">
      <c r="A130" s="51" t="s">
        <v>114</v>
      </c>
      <c r="B130" s="293"/>
      <c r="C130" s="40">
        <v>53094.376100000001</v>
      </c>
      <c r="D130" s="40">
        <v>5.0000000000000001E-4</v>
      </c>
      <c r="E130" s="54">
        <f t="shared" si="30"/>
        <v>1765.5814093084998</v>
      </c>
      <c r="F130" s="54">
        <f t="shared" si="31"/>
        <v>1765.5</v>
      </c>
      <c r="G130" s="54">
        <f t="shared" si="32"/>
        <v>3.4176799999841023E-2</v>
      </c>
      <c r="K130" s="54">
        <f t="shared" si="39"/>
        <v>3.4176799999841023E-2</v>
      </c>
      <c r="O130" s="54">
        <f t="shared" ca="1" si="33"/>
        <v>3.9211694357917562E-2</v>
      </c>
      <c r="P130" s="54">
        <f t="shared" si="34"/>
        <v>3.2246025508115381E-2</v>
      </c>
      <c r="Q130" s="286">
        <f t="shared" si="35"/>
        <v>38075.876100000001</v>
      </c>
      <c r="R130" s="54">
        <f t="shared" si="36"/>
        <v>3.7278901378984132E-6</v>
      </c>
      <c r="S130" s="54">
        <v>1</v>
      </c>
      <c r="T130" s="54">
        <f t="shared" si="38"/>
        <v>3.7278901378984132E-6</v>
      </c>
      <c r="U130" s="54">
        <f t="shared" si="37"/>
        <v>1.9307744917256425E-3</v>
      </c>
      <c r="V130" s="54" t="s">
        <v>114</v>
      </c>
      <c r="W130" s="54" t="str">
        <f>VLOOKUP(C130,'A (8)'!AF$21:AH$58,3,FALSE)</f>
        <v>Hubscher, J. 2005, IBVS, 5643</v>
      </c>
    </row>
    <row r="131" spans="1:34" ht="12.95" customHeight="1">
      <c r="A131" s="40" t="s">
        <v>115</v>
      </c>
      <c r="B131" s="57" t="s">
        <v>77</v>
      </c>
      <c r="C131" s="40">
        <v>53386.55732</v>
      </c>
      <c r="D131" s="40">
        <v>4.0000000000000002E-4</v>
      </c>
      <c r="E131" s="54">
        <f t="shared" si="30"/>
        <v>2461.5585363436817</v>
      </c>
      <c r="F131" s="54">
        <f t="shared" si="31"/>
        <v>2461.5</v>
      </c>
      <c r="G131" s="54">
        <f t="shared" si="32"/>
        <v>2.4574399998527952E-2</v>
      </c>
      <c r="K131" s="54">
        <f t="shared" si="39"/>
        <v>2.4574399998527952E-2</v>
      </c>
      <c r="O131" s="54">
        <f t="shared" ca="1" si="33"/>
        <v>3.7401643843018542E-2</v>
      </c>
      <c r="P131" s="54">
        <f t="shared" si="34"/>
        <v>3.6294333400544533E-2</v>
      </c>
      <c r="Q131" s="286">
        <f t="shared" si="35"/>
        <v>38368.05732</v>
      </c>
      <c r="R131" s="54">
        <f t="shared" si="36"/>
        <v>1.3735683894770397E-4</v>
      </c>
      <c r="S131" s="54">
        <v>1</v>
      </c>
      <c r="T131" s="54">
        <f t="shared" si="38"/>
        <v>1.3735683894770397E-4</v>
      </c>
      <c r="U131" s="54">
        <f t="shared" si="37"/>
        <v>-1.1719933402016582E-2</v>
      </c>
      <c r="V131" s="54" t="s">
        <v>115</v>
      </c>
      <c r="W131" s="54" t="e">
        <f>VLOOKUP(C131,'A (8)'!AF$21:AH$58,3,FALSE)</f>
        <v>#N/A</v>
      </c>
    </row>
    <row r="132" spans="1:34" ht="12.95" customHeight="1">
      <c r="A132" s="40" t="s">
        <v>115</v>
      </c>
      <c r="B132" s="57" t="s">
        <v>77</v>
      </c>
      <c r="C132" s="40">
        <v>53400.432979999998</v>
      </c>
      <c r="D132" s="40">
        <v>4.0000000000000002E-4</v>
      </c>
      <c r="E132" s="54">
        <f t="shared" si="30"/>
        <v>2494.6104278462071</v>
      </c>
      <c r="F132" s="54">
        <f t="shared" si="31"/>
        <v>2494.5</v>
      </c>
      <c r="G132" s="54">
        <f t="shared" si="32"/>
        <v>4.6359200001461431E-2</v>
      </c>
      <c r="K132" s="54">
        <f t="shared" si="39"/>
        <v>4.6359200001461431E-2</v>
      </c>
      <c r="O132" s="54">
        <f t="shared" ca="1" si="33"/>
        <v>3.7315822482398335E-2</v>
      </c>
      <c r="P132" s="54">
        <f t="shared" si="34"/>
        <v>3.6487564530108617E-2</v>
      </c>
      <c r="Q132" s="286">
        <f t="shared" si="35"/>
        <v>38381.932979999998</v>
      </c>
      <c r="R132" s="54">
        <f t="shared" si="36"/>
        <v>9.74491868792711E-5</v>
      </c>
      <c r="S132" s="54">
        <v>1</v>
      </c>
      <c r="T132" s="54">
        <f t="shared" si="38"/>
        <v>9.74491868792711E-5</v>
      </c>
      <c r="U132" s="54">
        <f t="shared" si="37"/>
        <v>9.8716354713528146E-3</v>
      </c>
      <c r="V132" s="54" t="s">
        <v>115</v>
      </c>
      <c r="W132" s="54" t="e">
        <f>VLOOKUP(C132,'A (8)'!AF$21:AH$58,3,FALSE)</f>
        <v>#N/A</v>
      </c>
    </row>
    <row r="133" spans="1:34" ht="12.95" customHeight="1">
      <c r="A133" s="51" t="s">
        <v>116</v>
      </c>
      <c r="B133" s="57" t="s">
        <v>65</v>
      </c>
      <c r="C133" s="40">
        <v>53410.7111</v>
      </c>
      <c r="D133" s="40">
        <v>8.9999999999999998E-4</v>
      </c>
      <c r="E133" s="54">
        <f t="shared" si="30"/>
        <v>2519.0929610799471</v>
      </c>
      <c r="F133" s="54">
        <f t="shared" si="31"/>
        <v>2519</v>
      </c>
      <c r="G133" s="54">
        <f t="shared" si="32"/>
        <v>3.9026400001603179E-2</v>
      </c>
      <c r="K133" s="54">
        <f t="shared" si="39"/>
        <v>3.9026400001603179E-2</v>
      </c>
      <c r="O133" s="54">
        <f t="shared" ca="1" si="33"/>
        <v>3.7252106623756054E-2</v>
      </c>
      <c r="P133" s="54">
        <f t="shared" si="34"/>
        <v>3.66310992822848E-2</v>
      </c>
      <c r="Q133" s="286">
        <f t="shared" si="35"/>
        <v>38392.2111</v>
      </c>
      <c r="R133" s="54">
        <f t="shared" si="36"/>
        <v>5.7374655359671419E-6</v>
      </c>
      <c r="S133" s="54">
        <v>1</v>
      </c>
      <c r="T133" s="54">
        <f t="shared" si="38"/>
        <v>5.7374655359671419E-6</v>
      </c>
      <c r="U133" s="54">
        <f t="shared" si="37"/>
        <v>2.3953007193183787E-3</v>
      </c>
      <c r="V133" s="54" t="s">
        <v>116</v>
      </c>
      <c r="W133" s="54" t="e">
        <f>VLOOKUP(C133,'A (8)'!AF$21:AH$58,3,FALSE)</f>
        <v>#N/A</v>
      </c>
    </row>
    <row r="134" spans="1:34" ht="12.95" customHeight="1">
      <c r="A134" s="51" t="s">
        <v>116</v>
      </c>
      <c r="B134" s="57" t="s">
        <v>77</v>
      </c>
      <c r="C134" s="40">
        <v>53411.759599999998</v>
      </c>
      <c r="D134" s="40">
        <v>1.4E-3</v>
      </c>
      <c r="E134" s="54">
        <f t="shared" si="30"/>
        <v>2521.5904933227603</v>
      </c>
      <c r="F134" s="54">
        <f t="shared" si="31"/>
        <v>2521.5</v>
      </c>
      <c r="G134" s="54">
        <f t="shared" si="32"/>
        <v>3.7990400000126101E-2</v>
      </c>
      <c r="K134" s="54">
        <f t="shared" si="39"/>
        <v>3.7990400000126101E-2</v>
      </c>
      <c r="O134" s="54">
        <f t="shared" ca="1" si="33"/>
        <v>3.7245605005527253E-2</v>
      </c>
      <c r="P134" s="54">
        <f t="shared" si="34"/>
        <v>3.6645749292461269E-2</v>
      </c>
      <c r="Q134" s="286">
        <f t="shared" si="35"/>
        <v>38393.259599999998</v>
      </c>
      <c r="R134" s="54">
        <f t="shared" si="36"/>
        <v>1.8080855256235342E-6</v>
      </c>
      <c r="S134" s="54">
        <v>1</v>
      </c>
      <c r="T134" s="54">
        <f t="shared" si="38"/>
        <v>1.8080855256235342E-6</v>
      </c>
      <c r="U134" s="54">
        <f t="shared" si="37"/>
        <v>1.3446507076648323E-3</v>
      </c>
      <c r="V134" s="54" t="s">
        <v>116</v>
      </c>
      <c r="W134" s="54" t="e">
        <f>VLOOKUP(C134,'A (8)'!AF$21:AH$58,3,FALSE)</f>
        <v>#N/A</v>
      </c>
    </row>
    <row r="135" spans="1:34" ht="12.95" customHeight="1">
      <c r="A135" s="51" t="s">
        <v>116</v>
      </c>
      <c r="B135" s="57" t="s">
        <v>65</v>
      </c>
      <c r="C135" s="40">
        <v>53412.807500000003</v>
      </c>
      <c r="D135" s="40">
        <v>1E-3</v>
      </c>
      <c r="E135" s="54">
        <f t="shared" si="30"/>
        <v>2524.0865963625915</v>
      </c>
      <c r="F135" s="54">
        <f t="shared" si="31"/>
        <v>2524</v>
      </c>
      <c r="G135" s="54">
        <f t="shared" si="32"/>
        <v>3.6354400006530341E-2</v>
      </c>
      <c r="K135" s="54">
        <f t="shared" si="39"/>
        <v>3.6354400006530341E-2</v>
      </c>
      <c r="O135" s="54">
        <f t="shared" ca="1" si="33"/>
        <v>3.7239103387298446E-2</v>
      </c>
      <c r="P135" s="54">
        <f t="shared" si="34"/>
        <v>3.6660399970580931E-2</v>
      </c>
      <c r="Q135" s="286">
        <f t="shared" si="35"/>
        <v>38394.307500000003</v>
      </c>
      <c r="R135" s="54">
        <f t="shared" si="36"/>
        <v>9.3635977998962734E-8</v>
      </c>
      <c r="S135" s="54">
        <v>1</v>
      </c>
      <c r="T135" s="54">
        <f t="shared" si="38"/>
        <v>9.3635977998962734E-8</v>
      </c>
      <c r="U135" s="54">
        <f t="shared" si="37"/>
        <v>-3.059999640505906E-4</v>
      </c>
      <c r="V135" s="54" t="s">
        <v>116</v>
      </c>
      <c r="W135" s="54" t="e">
        <f>VLOOKUP(C135,'A (8)'!AF$21:AH$58,3,FALSE)</f>
        <v>#N/A</v>
      </c>
    </row>
    <row r="136" spans="1:34" ht="12.95" customHeight="1">
      <c r="A136" s="51" t="s">
        <v>116</v>
      </c>
      <c r="B136" s="57" t="s">
        <v>65</v>
      </c>
      <c r="C136" s="40">
        <v>53413.650099999999</v>
      </c>
      <c r="D136" s="40">
        <v>1.1000000000000001E-3</v>
      </c>
      <c r="E136" s="54">
        <f t="shared" si="30"/>
        <v>2526.0936737758398</v>
      </c>
      <c r="F136" s="54">
        <f t="shared" si="31"/>
        <v>2526</v>
      </c>
      <c r="G136" s="54">
        <f t="shared" si="32"/>
        <v>3.9325600002484862E-2</v>
      </c>
      <c r="K136" s="54">
        <f t="shared" si="39"/>
        <v>3.9325600002484862E-2</v>
      </c>
      <c r="O136" s="54">
        <f t="shared" ca="1" si="33"/>
        <v>3.7233902092715404E-2</v>
      </c>
      <c r="P136" s="54">
        <f t="shared" si="34"/>
        <v>3.6672120993995749E-2</v>
      </c>
      <c r="Q136" s="286">
        <f t="shared" si="35"/>
        <v>38395.150099999999</v>
      </c>
      <c r="R136" s="54">
        <f t="shared" si="36"/>
        <v>7.0409508484923629E-6</v>
      </c>
      <c r="S136" s="54">
        <v>1</v>
      </c>
      <c r="T136" s="54">
        <f t="shared" si="38"/>
        <v>7.0409508484923629E-6</v>
      </c>
      <c r="U136" s="54">
        <f t="shared" si="37"/>
        <v>2.6534790084891124E-3</v>
      </c>
      <c r="V136" s="54" t="s">
        <v>116</v>
      </c>
      <c r="W136" s="54" t="e">
        <f>VLOOKUP(C136,'A (8)'!AF$21:AH$58,3,FALSE)</f>
        <v>#N/A</v>
      </c>
      <c r="AF136" s="54" t="s">
        <v>56</v>
      </c>
      <c r="AH136" s="54" t="s">
        <v>53</v>
      </c>
    </row>
    <row r="137" spans="1:34" ht="12.95" customHeight="1">
      <c r="A137" s="287" t="s">
        <v>117</v>
      </c>
      <c r="B137" s="287" t="s">
        <v>65</v>
      </c>
      <c r="C137" s="190">
        <v>53424.146500000003</v>
      </c>
      <c r="D137" s="190" t="s">
        <v>36</v>
      </c>
      <c r="E137" s="54">
        <f t="shared" si="30"/>
        <v>2551.0961510610487</v>
      </c>
      <c r="F137" s="54">
        <f t="shared" si="31"/>
        <v>2551</v>
      </c>
      <c r="G137" s="54">
        <f t="shared" si="32"/>
        <v>4.0365600005316082E-2</v>
      </c>
      <c r="J137" s="54">
        <f>G137</f>
        <v>4.0365600005316082E-2</v>
      </c>
      <c r="O137" s="54">
        <f t="shared" ca="1" si="33"/>
        <v>3.7168885910427364E-2</v>
      </c>
      <c r="P137" s="54">
        <f t="shared" si="34"/>
        <v>3.6818669855612912E-2</v>
      </c>
      <c r="Q137" s="286">
        <f t="shared" si="35"/>
        <v>38405.646500000003</v>
      </c>
      <c r="R137" s="54">
        <f t="shared" si="36"/>
        <v>1.2580713486873354E-5</v>
      </c>
      <c r="S137" s="54">
        <v>1</v>
      </c>
      <c r="T137" s="54">
        <f t="shared" si="38"/>
        <v>1.2580713486873354E-5</v>
      </c>
      <c r="U137" s="54">
        <f t="shared" si="37"/>
        <v>3.5469301497031702E-3</v>
      </c>
      <c r="X137" s="54">
        <v>1</v>
      </c>
    </row>
    <row r="138" spans="1:34" ht="12.95" customHeight="1">
      <c r="A138" s="54" t="s">
        <v>118</v>
      </c>
      <c r="B138" s="41" t="s">
        <v>77</v>
      </c>
      <c r="C138" s="30">
        <v>53464.446400000001</v>
      </c>
      <c r="D138" s="30">
        <v>8.0000000000000004E-4</v>
      </c>
      <c r="E138" s="54">
        <f t="shared" si="30"/>
        <v>2647.0907143728318</v>
      </c>
      <c r="F138" s="54">
        <f t="shared" si="31"/>
        <v>2647</v>
      </c>
      <c r="G138" s="54">
        <f t="shared" si="32"/>
        <v>3.8083200000983197E-2</v>
      </c>
      <c r="K138" s="54">
        <f>G138</f>
        <v>3.8083200000983197E-2</v>
      </c>
      <c r="O138" s="54">
        <f t="shared" ca="1" si="33"/>
        <v>3.6919223770441295E-2</v>
      </c>
      <c r="P138" s="54">
        <f t="shared" si="34"/>
        <v>3.7382038190464414E-2</v>
      </c>
      <c r="Q138" s="286">
        <f t="shared" si="35"/>
        <v>38445.946400000001</v>
      </c>
      <c r="R138" s="54">
        <f t="shared" si="36"/>
        <v>4.9162788452997741E-7</v>
      </c>
      <c r="S138" s="54">
        <v>1</v>
      </c>
      <c r="T138" s="54">
        <f t="shared" si="38"/>
        <v>4.9162788452997741E-7</v>
      </c>
      <c r="U138" s="54">
        <f t="shared" si="37"/>
        <v>7.0116181051878279E-4</v>
      </c>
      <c r="V138" s="54" t="s">
        <v>118</v>
      </c>
      <c r="W138" s="54" t="str">
        <f>VLOOKUP(C138,'A (8)'!AF$21:AH$58,3,FALSE)</f>
        <v>Hubscher, J., Paschke, A., &amp; Walter, F. 2005, IBVS, 5657</v>
      </c>
      <c r="AF138" s="54" t="s">
        <v>57</v>
      </c>
      <c r="AH138" s="54" t="s">
        <v>53</v>
      </c>
    </row>
    <row r="139" spans="1:34" ht="12.95" customHeight="1">
      <c r="A139" s="54" t="s">
        <v>119</v>
      </c>
      <c r="B139" s="46" t="s">
        <v>77</v>
      </c>
      <c r="C139" s="47">
        <v>53498.660400000001</v>
      </c>
      <c r="D139" s="47">
        <v>1.2999999999999999E-3</v>
      </c>
      <c r="E139" s="54">
        <f t="shared" si="30"/>
        <v>2728.5886334532634</v>
      </c>
      <c r="F139" s="54">
        <f t="shared" si="31"/>
        <v>2728.5</v>
      </c>
      <c r="G139" s="54">
        <f t="shared" si="32"/>
        <v>3.7209599999187049E-2</v>
      </c>
      <c r="K139" s="54">
        <f>G139</f>
        <v>3.7209599999187049E-2</v>
      </c>
      <c r="O139" s="54">
        <f t="shared" ca="1" si="33"/>
        <v>3.6707271016182284E-2</v>
      </c>
      <c r="P139" s="54">
        <f t="shared" si="34"/>
        <v>3.7861087443719091E-2</v>
      </c>
      <c r="Q139" s="286">
        <f t="shared" si="35"/>
        <v>38480.160400000001</v>
      </c>
      <c r="R139" s="54">
        <f t="shared" si="36"/>
        <v>4.2443589038289095E-7</v>
      </c>
      <c r="S139" s="54">
        <v>1</v>
      </c>
      <c r="T139" s="54">
        <f t="shared" si="38"/>
        <v>4.2443589038289095E-7</v>
      </c>
      <c r="U139" s="54">
        <f t="shared" si="37"/>
        <v>-6.5148744453204233E-4</v>
      </c>
      <c r="V139" s="54" t="s">
        <v>119</v>
      </c>
      <c r="W139" s="54" t="str">
        <f>VLOOKUP(C139,'A (8)'!AF$21:AH$58,3,FALSE)</f>
        <v>Krajci, T. 2006, IBVS, 5690</v>
      </c>
    </row>
    <row r="140" spans="1:34" ht="12.95" customHeight="1">
      <c r="A140" s="40" t="s">
        <v>120</v>
      </c>
      <c r="B140" s="46"/>
      <c r="C140" s="30">
        <v>53769.442900000002</v>
      </c>
      <c r="D140" s="30">
        <v>5.0000000000000001E-4</v>
      </c>
      <c r="E140" s="54">
        <f t="shared" si="30"/>
        <v>3373.5939024483268</v>
      </c>
      <c r="F140" s="54">
        <f t="shared" si="31"/>
        <v>3373.5</v>
      </c>
      <c r="G140" s="54">
        <f t="shared" si="32"/>
        <v>3.9421600005880464E-2</v>
      </c>
      <c r="K140" s="54">
        <f>G140</f>
        <v>3.9421600005880464E-2</v>
      </c>
      <c r="O140" s="54">
        <f t="shared" ca="1" si="33"/>
        <v>3.5029853513150869E-2</v>
      </c>
      <c r="P140" s="54">
        <f t="shared" si="34"/>
        <v>4.1677375588421182E-2</v>
      </c>
      <c r="Q140" s="286">
        <f t="shared" si="35"/>
        <v>38750.942900000002</v>
      </c>
      <c r="R140" s="54">
        <f t="shared" si="36"/>
        <v>5.0885234787869185E-6</v>
      </c>
      <c r="S140" s="54">
        <v>1</v>
      </c>
      <c r="T140" s="54">
        <f t="shared" si="38"/>
        <v>5.0885234787869185E-6</v>
      </c>
      <c r="U140" s="54">
        <f t="shared" si="37"/>
        <v>-2.2557755825407186E-3</v>
      </c>
      <c r="V140" s="54" t="s">
        <v>120</v>
      </c>
      <c r="W140" s="54" t="e">
        <f>VLOOKUP(C140,'A (8)'!AF$21:AH$58,3,FALSE)</f>
        <v>#N/A</v>
      </c>
      <c r="AF140" s="54" t="s">
        <v>54</v>
      </c>
      <c r="AH140" s="54" t="s">
        <v>55</v>
      </c>
    </row>
    <row r="141" spans="1:34" ht="12.95" customHeight="1">
      <c r="A141" s="287" t="s">
        <v>121</v>
      </c>
      <c r="B141" s="287" t="s">
        <v>65</v>
      </c>
      <c r="C141" s="190">
        <v>53812.056600000004</v>
      </c>
      <c r="D141" s="190" t="s">
        <v>36</v>
      </c>
      <c r="E141" s="54">
        <f t="shared" si="30"/>
        <v>3475.0999489298238</v>
      </c>
      <c r="F141" s="54">
        <f t="shared" si="31"/>
        <v>3475</v>
      </c>
      <c r="G141" s="54">
        <f t="shared" si="32"/>
        <v>4.1960000002291054E-2</v>
      </c>
      <c r="J141" s="54">
        <f>G141</f>
        <v>4.1960000002291054E-2</v>
      </c>
      <c r="O141" s="54">
        <f t="shared" ca="1" si="33"/>
        <v>3.4765887813061433E-2</v>
      </c>
      <c r="P141" s="54">
        <f t="shared" si="34"/>
        <v>4.228197204874648E-2</v>
      </c>
      <c r="Q141" s="286">
        <f t="shared" si="35"/>
        <v>38793.556600000004</v>
      </c>
      <c r="R141" s="54">
        <f t="shared" si="36"/>
        <v>1.0366599869869535E-7</v>
      </c>
      <c r="S141" s="54">
        <v>1</v>
      </c>
      <c r="T141" s="54">
        <f t="shared" si="38"/>
        <v>1.0366599869869535E-7</v>
      </c>
      <c r="U141" s="54">
        <f t="shared" si="37"/>
        <v>-3.2197204645542654E-4</v>
      </c>
      <c r="X141" s="54">
        <v>1</v>
      </c>
    </row>
    <row r="142" spans="1:34" ht="12.95" customHeight="1">
      <c r="A142" s="287" t="s">
        <v>121</v>
      </c>
      <c r="B142" s="287" t="s">
        <v>77</v>
      </c>
      <c r="C142" s="190">
        <v>53816.043700000002</v>
      </c>
      <c r="D142" s="190" t="s">
        <v>36</v>
      </c>
      <c r="E142" s="54">
        <f t="shared" si="30"/>
        <v>3484.5972410665358</v>
      </c>
      <c r="F142" s="54">
        <f t="shared" si="31"/>
        <v>3484.5</v>
      </c>
      <c r="G142" s="54">
        <f t="shared" si="32"/>
        <v>4.0823200004524551E-2</v>
      </c>
      <c r="J142" s="54">
        <f>G142</f>
        <v>4.0823200004524551E-2</v>
      </c>
      <c r="O142" s="54">
        <f t="shared" ca="1" si="33"/>
        <v>3.4741181663791976E-2</v>
      </c>
      <c r="P142" s="54">
        <f t="shared" si="34"/>
        <v>4.2338616242473745E-2</v>
      </c>
      <c r="Q142" s="286">
        <f t="shared" si="35"/>
        <v>38797.543700000002</v>
      </c>
      <c r="R142" s="54">
        <f t="shared" si="36"/>
        <v>2.2964863742400871E-6</v>
      </c>
      <c r="S142" s="54">
        <v>1</v>
      </c>
      <c r="T142" s="54">
        <f t="shared" si="38"/>
        <v>2.2964863742400871E-6</v>
      </c>
      <c r="U142" s="54">
        <f t="shared" si="37"/>
        <v>-1.5154162379491937E-3</v>
      </c>
      <c r="X142" s="54">
        <v>1</v>
      </c>
    </row>
    <row r="143" spans="1:34" ht="12.95" customHeight="1">
      <c r="A143" s="40" t="s">
        <v>115</v>
      </c>
      <c r="B143" s="57" t="s">
        <v>65</v>
      </c>
      <c r="C143" s="40">
        <v>53818.354140000003</v>
      </c>
      <c r="D143" s="40">
        <v>2.0000000000000001E-4</v>
      </c>
      <c r="E143" s="54">
        <f t="shared" si="30"/>
        <v>3490.1007206994427</v>
      </c>
      <c r="F143" s="54">
        <f t="shared" si="31"/>
        <v>3490</v>
      </c>
      <c r="G143" s="54">
        <f t="shared" si="32"/>
        <v>4.2284000002837274E-2</v>
      </c>
      <c r="K143" s="54">
        <f>G143</f>
        <v>4.2284000002837274E-2</v>
      </c>
      <c r="O143" s="54">
        <f t="shared" ca="1" si="33"/>
        <v>3.4726878103688602E-2</v>
      </c>
      <c r="P143" s="54">
        <f t="shared" si="34"/>
        <v>4.2371414657793489E-2</v>
      </c>
      <c r="Q143" s="286">
        <f t="shared" si="35"/>
        <v>38799.854140000003</v>
      </c>
      <c r="R143" s="54">
        <f t="shared" si="36"/>
        <v>7.6413219011141581E-9</v>
      </c>
      <c r="S143" s="54">
        <v>1</v>
      </c>
      <c r="T143" s="54">
        <f t="shared" si="38"/>
        <v>7.6413219011141581E-9</v>
      </c>
      <c r="U143" s="54">
        <f t="shared" si="37"/>
        <v>-8.7414654956215199E-5</v>
      </c>
      <c r="V143" s="54" t="s">
        <v>115</v>
      </c>
      <c r="W143" s="54" t="e">
        <f>VLOOKUP(C143,'A (8)'!AF$21:AH$58,3,FALSE)</f>
        <v>#N/A</v>
      </c>
      <c r="AF143" s="54" t="s">
        <v>52</v>
      </c>
      <c r="AH143" s="54" t="s">
        <v>53</v>
      </c>
    </row>
    <row r="144" spans="1:34" ht="12.95" customHeight="1">
      <c r="A144" s="48" t="s">
        <v>112</v>
      </c>
      <c r="C144" s="30">
        <v>53836.198600000003</v>
      </c>
      <c r="D144" s="30" t="s">
        <v>37</v>
      </c>
      <c r="E144" s="54">
        <f t="shared" si="30"/>
        <v>3532.6063136471839</v>
      </c>
      <c r="F144" s="54">
        <f t="shared" si="31"/>
        <v>3532.5</v>
      </c>
      <c r="G144" s="54">
        <f t="shared" si="32"/>
        <v>4.4632000004639849E-2</v>
      </c>
      <c r="J144" s="54">
        <f t="shared" ref="J144:J149" si="40">G144</f>
        <v>4.4632000004639849E-2</v>
      </c>
      <c r="O144" s="54">
        <f t="shared" ca="1" si="33"/>
        <v>3.4616350593798938E-2</v>
      </c>
      <c r="P144" s="54">
        <f t="shared" si="34"/>
        <v>4.2624965966319074E-2</v>
      </c>
      <c r="Q144" s="286">
        <f t="shared" si="35"/>
        <v>38817.698600000003</v>
      </c>
      <c r="R144" s="54">
        <f t="shared" si="36"/>
        <v>4.0281856309781981E-6</v>
      </c>
      <c r="S144" s="54">
        <v>1</v>
      </c>
      <c r="T144" s="54">
        <f t="shared" si="38"/>
        <v>4.0281856309781981E-6</v>
      </c>
      <c r="U144" s="54">
        <f t="shared" si="37"/>
        <v>2.0070340383207749E-3</v>
      </c>
      <c r="V144" s="54" t="s">
        <v>112</v>
      </c>
      <c r="W144" s="54" t="str">
        <f>VLOOKUP(C144,'A (8)'!AF$21:AH$58,3,FALSE)</f>
        <v>He, J.-J. and Qian, S.-B.,  2007, PASJ, 59, 1115</v>
      </c>
      <c r="AF144" s="54" t="s">
        <v>54</v>
      </c>
      <c r="AH144" s="54" t="s">
        <v>55</v>
      </c>
    </row>
    <row r="145" spans="1:24" ht="12.95" customHeight="1">
      <c r="A145" s="287" t="s">
        <v>122</v>
      </c>
      <c r="B145" s="287" t="s">
        <v>65</v>
      </c>
      <c r="C145" s="190">
        <v>54133.219700000001</v>
      </c>
      <c r="D145" s="190" t="s">
        <v>36</v>
      </c>
      <c r="E145" s="54">
        <f t="shared" si="30"/>
        <v>4240.1120590432402</v>
      </c>
      <c r="F145" s="54">
        <f t="shared" si="31"/>
        <v>4240</v>
      </c>
      <c r="G145" s="54">
        <f t="shared" si="32"/>
        <v>4.7043999999004882E-2</v>
      </c>
      <c r="J145" s="54">
        <f t="shared" si="40"/>
        <v>4.7043999999004882E-2</v>
      </c>
      <c r="O145" s="54">
        <f t="shared" ca="1" si="33"/>
        <v>3.2776392635047426E-2</v>
      </c>
      <c r="P145" s="54">
        <f t="shared" si="34"/>
        <v>4.6874203702270266E-2</v>
      </c>
      <c r="Q145" s="286">
        <f t="shared" si="35"/>
        <v>39114.719700000001</v>
      </c>
      <c r="R145" s="54">
        <f t="shared" si="36"/>
        <v>2.8830782384789729E-8</v>
      </c>
      <c r="S145" s="54">
        <v>1</v>
      </c>
      <c r="T145" s="54">
        <f t="shared" si="38"/>
        <v>2.8830782384789729E-8</v>
      </c>
      <c r="U145" s="54">
        <f t="shared" si="37"/>
        <v>1.6979629673461588E-4</v>
      </c>
      <c r="X145" s="54">
        <v>1</v>
      </c>
    </row>
    <row r="146" spans="1:24" ht="12.95" customHeight="1">
      <c r="A146" s="287" t="s">
        <v>122</v>
      </c>
      <c r="B146" s="287" t="s">
        <v>65</v>
      </c>
      <c r="C146" s="190">
        <v>54144.133699999998</v>
      </c>
      <c r="D146" s="190" t="s">
        <v>36</v>
      </c>
      <c r="E146" s="54">
        <f t="shared" si="30"/>
        <v>4266.1092616165606</v>
      </c>
      <c r="F146" s="54">
        <f t="shared" si="31"/>
        <v>4266</v>
      </c>
      <c r="G146" s="54">
        <f t="shared" si="32"/>
        <v>4.5869599998695776E-2</v>
      </c>
      <c r="J146" s="54">
        <f t="shared" si="40"/>
        <v>4.5869599998695776E-2</v>
      </c>
      <c r="O146" s="54">
        <f t="shared" ca="1" si="33"/>
        <v>3.2708775805467862E-2</v>
      </c>
      <c r="P146" s="54">
        <f t="shared" si="34"/>
        <v>4.7031378502879216E-2</v>
      </c>
      <c r="Q146" s="286">
        <f t="shared" si="35"/>
        <v>39125.633699999998</v>
      </c>
      <c r="R146" s="54">
        <f t="shared" si="36"/>
        <v>1.3497292927827119E-6</v>
      </c>
      <c r="S146" s="54">
        <v>1</v>
      </c>
      <c r="T146" s="54">
        <f t="shared" si="38"/>
        <v>1.3497292927827119E-6</v>
      </c>
      <c r="U146" s="54">
        <f t="shared" si="37"/>
        <v>-1.1617785041834403E-3</v>
      </c>
      <c r="X146" s="54">
        <v>1</v>
      </c>
    </row>
    <row r="147" spans="1:24" ht="12.95" customHeight="1">
      <c r="A147" s="48" t="s">
        <v>112</v>
      </c>
      <c r="C147" s="30">
        <v>54164.287499999999</v>
      </c>
      <c r="D147" s="30" t="s">
        <v>37</v>
      </c>
      <c r="E147" s="54">
        <f t="shared" si="30"/>
        <v>4314.1157139917059</v>
      </c>
      <c r="F147" s="54">
        <f t="shared" si="31"/>
        <v>4314</v>
      </c>
      <c r="G147" s="54">
        <f t="shared" si="32"/>
        <v>4.857839999749558E-2</v>
      </c>
      <c r="J147" s="54">
        <f t="shared" si="40"/>
        <v>4.857839999749558E-2</v>
      </c>
      <c r="O147" s="54">
        <f t="shared" ca="1" si="33"/>
        <v>3.2583944735474824E-2</v>
      </c>
      <c r="P147" s="54">
        <f t="shared" si="34"/>
        <v>4.732173716827693E-2</v>
      </c>
      <c r="Q147" s="286">
        <f t="shared" si="35"/>
        <v>39145.787499999999</v>
      </c>
      <c r="R147" s="54">
        <f t="shared" si="36"/>
        <v>1.5792014663398238E-6</v>
      </c>
      <c r="S147" s="54">
        <v>1</v>
      </c>
      <c r="T147" s="54">
        <f t="shared" si="38"/>
        <v>1.5792014663398238E-6</v>
      </c>
      <c r="U147" s="54">
        <f t="shared" si="37"/>
        <v>1.2566628292186507E-3</v>
      </c>
      <c r="V147" s="54" t="s">
        <v>112</v>
      </c>
      <c r="W147" s="54" t="str">
        <f>VLOOKUP(C147,'A (8)'!AF$21:AH$58,3,FALSE)</f>
        <v>He, J.-J. and Qian, S.-B.,  2007, PASJ, 59, 1115</v>
      </c>
    </row>
    <row r="148" spans="1:24" ht="12.95" customHeight="1">
      <c r="A148" s="287" t="s">
        <v>122</v>
      </c>
      <c r="B148" s="287" t="s">
        <v>65</v>
      </c>
      <c r="C148" s="190">
        <v>54168.063600000001</v>
      </c>
      <c r="D148" s="190" t="s">
        <v>36</v>
      </c>
      <c r="E148" s="54">
        <f t="shared" si="30"/>
        <v>4323.1104030733641</v>
      </c>
      <c r="F148" s="54">
        <f t="shared" si="31"/>
        <v>4323</v>
      </c>
      <c r="G148" s="54">
        <f t="shared" si="32"/>
        <v>4.6348800002306234E-2</v>
      </c>
      <c r="J148" s="54">
        <f t="shared" si="40"/>
        <v>4.6348800002306234E-2</v>
      </c>
      <c r="O148" s="54">
        <f t="shared" ca="1" si="33"/>
        <v>3.2560538909851132E-2</v>
      </c>
      <c r="P148" s="54">
        <f t="shared" si="34"/>
        <v>4.7376206830427252E-2</v>
      </c>
      <c r="Q148" s="286">
        <f t="shared" si="35"/>
        <v>39149.563600000001</v>
      </c>
      <c r="R148" s="54">
        <f t="shared" si="36"/>
        <v>1.0555647904696904E-6</v>
      </c>
      <c r="S148" s="54">
        <v>1</v>
      </c>
      <c r="T148" s="54">
        <f t="shared" si="38"/>
        <v>1.0555647904696904E-6</v>
      </c>
      <c r="U148" s="54">
        <f t="shared" si="37"/>
        <v>-1.0274068281210177E-3</v>
      </c>
      <c r="X148" s="54">
        <v>1</v>
      </c>
    </row>
    <row r="149" spans="1:24" ht="12.95" customHeight="1">
      <c r="A149" s="287" t="s">
        <v>122</v>
      </c>
      <c r="B149" s="287" t="s">
        <v>65</v>
      </c>
      <c r="C149" s="190">
        <v>54171.002099999998</v>
      </c>
      <c r="D149" s="190" t="s">
        <v>36</v>
      </c>
      <c r="E149" s="54">
        <f t="shared" ref="E149:E176" si="41">+(C149-C$7)/C$8</f>
        <v>4330.1099247667516</v>
      </c>
      <c r="F149" s="54">
        <f t="shared" ref="F149:F176" si="42">ROUND(2*E149,0)/2</f>
        <v>4330</v>
      </c>
      <c r="G149" s="54">
        <f t="shared" ref="G149:G176" si="43">+C149-(C$7+F149*C$8)</f>
        <v>4.6148000001267064E-2</v>
      </c>
      <c r="J149" s="54">
        <f t="shared" si="40"/>
        <v>4.6148000001267064E-2</v>
      </c>
      <c r="O149" s="54">
        <f t="shared" ref="O149:O176" ca="1" si="44">+C$11+C$12*$F149</f>
        <v>3.2542334378810482E-2</v>
      </c>
      <c r="P149" s="54">
        <f t="shared" ref="P149:P176" si="45">+D$11+D$12*F149+D$13*F149^2</f>
        <v>4.7418578107981765E-2</v>
      </c>
      <c r="Q149" s="286">
        <f t="shared" ref="Q149:Q176" si="46">+C149-15018.5</f>
        <v>39152.502099999998</v>
      </c>
      <c r="R149" s="54">
        <f t="shared" ref="R149:R176" si="47">+(P149-G149)^2</f>
        <v>1.6143687252627139E-6</v>
      </c>
      <c r="S149" s="54">
        <v>1</v>
      </c>
      <c r="T149" s="54">
        <f t="shared" si="38"/>
        <v>1.6143687252627139E-6</v>
      </c>
      <c r="U149" s="54">
        <f t="shared" ref="U149:U176" si="48">+G149-P149</f>
        <v>-1.2705781067147009E-3</v>
      </c>
      <c r="X149" s="54">
        <v>1</v>
      </c>
    </row>
    <row r="150" spans="1:24" ht="12.95" customHeight="1">
      <c r="A150" s="40" t="s">
        <v>120</v>
      </c>
      <c r="B150" s="50"/>
      <c r="C150" s="40">
        <v>54173.312700000002</v>
      </c>
      <c r="D150" s="40">
        <v>2.8999999999999998E-3</v>
      </c>
      <c r="E150" s="54">
        <f t="shared" si="41"/>
        <v>4335.6137855204661</v>
      </c>
      <c r="F150" s="54">
        <f t="shared" si="42"/>
        <v>4335.5</v>
      </c>
      <c r="G150" s="54">
        <f t="shared" si="43"/>
        <v>4.7768800002813805E-2</v>
      </c>
      <c r="K150" s="54">
        <f>G150</f>
        <v>4.7768800002813805E-2</v>
      </c>
      <c r="O150" s="54">
        <f t="shared" ca="1" si="44"/>
        <v>3.2528030818707115E-2</v>
      </c>
      <c r="P150" s="54">
        <f t="shared" si="45"/>
        <v>4.7451873499747818E-2</v>
      </c>
      <c r="Q150" s="286">
        <f t="shared" si="46"/>
        <v>39154.812700000002</v>
      </c>
      <c r="R150" s="54">
        <f t="shared" si="47"/>
        <v>1.0044240834563494E-7</v>
      </c>
      <c r="S150" s="54">
        <v>1</v>
      </c>
      <c r="T150" s="54">
        <f t="shared" ref="T150:T176" si="49">S150*R150</f>
        <v>1.0044240834563494E-7</v>
      </c>
      <c r="U150" s="54">
        <f t="shared" si="48"/>
        <v>3.169265030659868E-4</v>
      </c>
      <c r="V150" s="54" t="s">
        <v>120</v>
      </c>
      <c r="W150" s="54" t="e">
        <f>VLOOKUP(C150,'A (8)'!AF$21:AH$58,3,FALSE)</f>
        <v>#N/A</v>
      </c>
    </row>
    <row r="151" spans="1:24" ht="12.95" customHeight="1">
      <c r="A151" s="40" t="s">
        <v>120</v>
      </c>
      <c r="B151" s="57" t="s">
        <v>77</v>
      </c>
      <c r="C151" s="40">
        <v>54173.523399999998</v>
      </c>
      <c r="D151" s="40">
        <v>1.8E-3</v>
      </c>
      <c r="E151" s="54">
        <f t="shared" si="41"/>
        <v>4336.1156739740209</v>
      </c>
      <c r="F151" s="54">
        <f t="shared" si="42"/>
        <v>4336</v>
      </c>
      <c r="G151" s="54">
        <f t="shared" si="43"/>
        <v>4.8561600000539329E-2</v>
      </c>
      <c r="K151" s="54">
        <f>G151</f>
        <v>4.8561600000539329E-2</v>
      </c>
      <c r="O151" s="54">
        <f t="shared" ca="1" si="44"/>
        <v>3.2526730495061357E-2</v>
      </c>
      <c r="P151" s="54">
        <f t="shared" si="45"/>
        <v>4.7454900513851102E-2</v>
      </c>
      <c r="Q151" s="286">
        <f t="shared" si="46"/>
        <v>39155.023399999998</v>
      </c>
      <c r="R151" s="54">
        <f t="shared" si="47"/>
        <v>1.2247837538359853E-6</v>
      </c>
      <c r="S151" s="54">
        <v>1</v>
      </c>
      <c r="T151" s="54">
        <f t="shared" si="49"/>
        <v>1.2247837538359853E-6</v>
      </c>
      <c r="U151" s="54">
        <f t="shared" si="48"/>
        <v>1.1066994866882271E-3</v>
      </c>
      <c r="V151" s="54" t="s">
        <v>120</v>
      </c>
    </row>
    <row r="152" spans="1:24" ht="12.95" customHeight="1">
      <c r="A152" s="40" t="s">
        <v>115</v>
      </c>
      <c r="B152" s="57" t="s">
        <v>77</v>
      </c>
      <c r="C152" s="40">
        <v>54191.364099999999</v>
      </c>
      <c r="D152" s="40">
        <v>2E-3</v>
      </c>
      <c r="E152" s="54">
        <f t="shared" si="41"/>
        <v>4378.612310582962</v>
      </c>
      <c r="F152" s="54">
        <f t="shared" si="42"/>
        <v>4378.5</v>
      </c>
      <c r="G152" s="54">
        <f t="shared" si="43"/>
        <v>4.7149600002740044E-2</v>
      </c>
      <c r="K152" s="54">
        <f>G152</f>
        <v>4.7149600002740044E-2</v>
      </c>
      <c r="O152" s="54">
        <f t="shared" ca="1" si="44"/>
        <v>3.2416202985171685E-2</v>
      </c>
      <c r="P152" s="54">
        <f t="shared" si="45"/>
        <v>4.7712294365923176E-2</v>
      </c>
      <c r="Q152" s="286">
        <f t="shared" si="46"/>
        <v>39172.864099999999</v>
      </c>
      <c r="R152" s="54">
        <f t="shared" si="47"/>
        <v>3.1662494635807029E-7</v>
      </c>
      <c r="S152" s="54">
        <v>1</v>
      </c>
      <c r="T152" s="54">
        <f t="shared" si="49"/>
        <v>3.1662494635807029E-7</v>
      </c>
      <c r="U152" s="54">
        <f t="shared" si="48"/>
        <v>-5.6269436318313187E-4</v>
      </c>
      <c r="V152" s="54" t="s">
        <v>115</v>
      </c>
    </row>
    <row r="153" spans="1:24" ht="12.95" customHeight="1">
      <c r="A153" s="40" t="s">
        <v>123</v>
      </c>
      <c r="B153" s="57" t="s">
        <v>65</v>
      </c>
      <c r="C153" s="40">
        <v>54213.405299999999</v>
      </c>
      <c r="D153" s="40">
        <v>2.0000000000000001E-4</v>
      </c>
      <c r="E153" s="54">
        <f t="shared" si="41"/>
        <v>4431.114559195682</v>
      </c>
      <c r="F153" s="54">
        <f t="shared" si="42"/>
        <v>4431</v>
      </c>
      <c r="G153" s="54">
        <f t="shared" si="43"/>
        <v>4.8093600002175663E-2</v>
      </c>
      <c r="K153" s="54">
        <f>G153</f>
        <v>4.8093600002175663E-2</v>
      </c>
      <c r="O153" s="54">
        <f t="shared" ca="1" si="44"/>
        <v>3.2279669002366805E-2</v>
      </c>
      <c r="P153" s="54">
        <f t="shared" si="45"/>
        <v>4.803051798663658E-2</v>
      </c>
      <c r="Q153" s="286">
        <f t="shared" si="46"/>
        <v>39194.905299999999</v>
      </c>
      <c r="R153" s="54">
        <f t="shared" si="47"/>
        <v>3.9793406844731009E-9</v>
      </c>
      <c r="S153" s="54">
        <v>1</v>
      </c>
      <c r="T153" s="54">
        <f t="shared" si="49"/>
        <v>3.9793406844731009E-9</v>
      </c>
      <c r="U153" s="54">
        <f t="shared" si="48"/>
        <v>6.3082015539082936E-5</v>
      </c>
      <c r="V153" s="54" t="s">
        <v>123</v>
      </c>
    </row>
    <row r="154" spans="1:24" ht="12.95" customHeight="1">
      <c r="A154" s="40" t="s">
        <v>123</v>
      </c>
      <c r="B154" s="57" t="s">
        <v>77</v>
      </c>
      <c r="C154" s="40">
        <v>54507.496800000001</v>
      </c>
      <c r="D154" s="40">
        <v>4.0000000000000002E-4</v>
      </c>
      <c r="E154" s="54">
        <f t="shared" si="41"/>
        <v>5131.6419827428545</v>
      </c>
      <c r="F154" s="54">
        <f t="shared" si="42"/>
        <v>5131.5</v>
      </c>
      <c r="G154" s="54">
        <f t="shared" si="43"/>
        <v>5.9606400005577598E-2</v>
      </c>
      <c r="K154" s="54">
        <f>G154</f>
        <v>5.9606400005577598E-2</v>
      </c>
      <c r="O154" s="54">
        <f t="shared" ca="1" si="44"/>
        <v>3.0457915574655939E-2</v>
      </c>
      <c r="P154" s="54">
        <f t="shared" si="45"/>
        <v>5.2304716243912135E-2</v>
      </c>
      <c r="Q154" s="286">
        <f t="shared" si="46"/>
        <v>39488.996800000001</v>
      </c>
      <c r="R154" s="54">
        <f t="shared" si="47"/>
        <v>5.3314585755369107E-5</v>
      </c>
      <c r="S154" s="54">
        <v>1</v>
      </c>
      <c r="T154" s="54">
        <f t="shared" si="49"/>
        <v>5.3314585755369107E-5</v>
      </c>
      <c r="U154" s="54">
        <f t="shared" si="48"/>
        <v>7.3016837616654631E-3</v>
      </c>
      <c r="V154" s="54" t="s">
        <v>123</v>
      </c>
    </row>
    <row r="155" spans="1:24" ht="12.95" customHeight="1">
      <c r="A155" s="287" t="s">
        <v>124</v>
      </c>
      <c r="B155" s="287" t="s">
        <v>77</v>
      </c>
      <c r="C155" s="190">
        <v>54830.332300000002</v>
      </c>
      <c r="D155" s="190" t="s">
        <v>36</v>
      </c>
      <c r="E155" s="54">
        <f t="shared" si="41"/>
        <v>5900.6377580187891</v>
      </c>
      <c r="F155" s="54">
        <f t="shared" si="42"/>
        <v>5900.5</v>
      </c>
      <c r="G155" s="54">
        <f t="shared" si="43"/>
        <v>5.7832800004689489E-2</v>
      </c>
      <c r="J155" s="54">
        <f>G155</f>
        <v>5.7832800004689489E-2</v>
      </c>
      <c r="O155" s="54">
        <f t="shared" ca="1" si="44"/>
        <v>2.8458017807475849E-2</v>
      </c>
      <c r="P155" s="54">
        <f t="shared" si="45"/>
        <v>5.7057261281269138E-2</v>
      </c>
      <c r="Q155" s="286">
        <f t="shared" si="46"/>
        <v>39811.832300000002</v>
      </c>
      <c r="R155" s="54">
        <f t="shared" si="47"/>
        <v>6.0146031152446713E-7</v>
      </c>
      <c r="S155" s="54">
        <v>1</v>
      </c>
      <c r="T155" s="54">
        <f t="shared" si="49"/>
        <v>6.0146031152446713E-7</v>
      </c>
      <c r="U155" s="54">
        <f t="shared" si="48"/>
        <v>7.7553872342035063E-4</v>
      </c>
      <c r="X155" s="54">
        <v>1</v>
      </c>
    </row>
    <row r="156" spans="1:24" ht="12.95" customHeight="1">
      <c r="A156" s="40" t="s">
        <v>125</v>
      </c>
      <c r="B156" s="57" t="s">
        <v>77</v>
      </c>
      <c r="C156" s="40">
        <v>54838.517999999996</v>
      </c>
      <c r="D156" s="40" t="s">
        <v>126</v>
      </c>
      <c r="E156" s="54">
        <f t="shared" si="41"/>
        <v>5920.1361363497717</v>
      </c>
      <c r="F156" s="54">
        <f t="shared" si="42"/>
        <v>5920</v>
      </c>
      <c r="G156" s="54">
        <f t="shared" si="43"/>
        <v>5.7151999993948266E-2</v>
      </c>
      <c r="K156" s="54">
        <f>G156</f>
        <v>5.7151999993948266E-2</v>
      </c>
      <c r="O156" s="54">
        <f t="shared" ca="1" si="44"/>
        <v>2.8407305185291179E-2</v>
      </c>
      <c r="P156" s="54">
        <f t="shared" si="45"/>
        <v>5.7178596062109725E-2</v>
      </c>
      <c r="Q156" s="286">
        <f t="shared" si="46"/>
        <v>39820.017999999996</v>
      </c>
      <c r="R156" s="54">
        <f t="shared" si="47"/>
        <v>7.0735084164899299E-10</v>
      </c>
      <c r="S156" s="54">
        <v>1</v>
      </c>
      <c r="T156" s="54">
        <f t="shared" si="49"/>
        <v>7.0735084164899299E-10</v>
      </c>
      <c r="U156" s="54">
        <f t="shared" si="48"/>
        <v>-2.6596068161459374E-5</v>
      </c>
      <c r="V156" s="54" t="s">
        <v>125</v>
      </c>
    </row>
    <row r="157" spans="1:24" ht="12.95" customHeight="1">
      <c r="A157" s="40" t="s">
        <v>127</v>
      </c>
      <c r="B157" s="57" t="s">
        <v>65</v>
      </c>
      <c r="C157" s="40">
        <v>54862.868699999999</v>
      </c>
      <c r="D157" s="40">
        <v>2.9999999999999997E-4</v>
      </c>
      <c r="E157" s="54">
        <f t="shared" si="41"/>
        <v>5978.139625510702</v>
      </c>
      <c r="F157" s="54">
        <f t="shared" si="42"/>
        <v>5978</v>
      </c>
      <c r="G157" s="54">
        <f t="shared" si="43"/>
        <v>5.8616800000891089E-2</v>
      </c>
      <c r="K157" s="54">
        <f>G157</f>
        <v>5.8616800000891089E-2</v>
      </c>
      <c r="O157" s="54">
        <f t="shared" ca="1" si="44"/>
        <v>2.8256467642382925E-2</v>
      </c>
      <c r="P157" s="54">
        <f t="shared" si="45"/>
        <v>5.753972944877362E-2</v>
      </c>
      <c r="Q157" s="286">
        <f t="shared" si="46"/>
        <v>39844.368699999999</v>
      </c>
      <c r="R157" s="54">
        <f t="shared" si="47"/>
        <v>1.1600809742386301E-6</v>
      </c>
      <c r="S157" s="54">
        <v>1</v>
      </c>
      <c r="T157" s="54">
        <f t="shared" si="49"/>
        <v>1.1600809742386301E-6</v>
      </c>
      <c r="U157" s="54">
        <f t="shared" si="48"/>
        <v>1.0770705521174692E-3</v>
      </c>
      <c r="V157" s="54" t="s">
        <v>127</v>
      </c>
    </row>
    <row r="158" spans="1:24" ht="12.95" customHeight="1">
      <c r="A158" s="287" t="s">
        <v>128</v>
      </c>
      <c r="B158" s="287" t="s">
        <v>77</v>
      </c>
      <c r="C158" s="190">
        <v>54907.999799999998</v>
      </c>
      <c r="D158" s="190" t="s">
        <v>36</v>
      </c>
      <c r="E158" s="54">
        <f t="shared" si="41"/>
        <v>6085.6421313799592</v>
      </c>
      <c r="F158" s="54">
        <f t="shared" si="42"/>
        <v>6085.5</v>
      </c>
      <c r="G158" s="54">
        <f t="shared" si="43"/>
        <v>5.9668800000508782E-2</v>
      </c>
      <c r="J158" s="54">
        <f>G158</f>
        <v>5.9668800000508782E-2</v>
      </c>
      <c r="O158" s="54">
        <f t="shared" ca="1" si="44"/>
        <v>2.7976898058544357E-2</v>
      </c>
      <c r="P158" s="54">
        <f t="shared" si="45"/>
        <v>5.8210022185175236E-2</v>
      </c>
      <c r="Q158" s="286">
        <f t="shared" si="46"/>
        <v>39889.499799999998</v>
      </c>
      <c r="R158" s="54">
        <f t="shared" si="47"/>
        <v>2.1280327145093108E-6</v>
      </c>
      <c r="S158" s="54">
        <v>1</v>
      </c>
      <c r="T158" s="54">
        <f t="shared" si="49"/>
        <v>2.1280327145093108E-6</v>
      </c>
      <c r="U158" s="54">
        <f t="shared" si="48"/>
        <v>1.4587778153335451E-3</v>
      </c>
      <c r="X158" s="54">
        <v>1</v>
      </c>
    </row>
    <row r="159" spans="1:24" ht="12.95" customHeight="1">
      <c r="A159" s="287" t="s">
        <v>128</v>
      </c>
      <c r="B159" s="287" t="s">
        <v>65</v>
      </c>
      <c r="C159" s="190">
        <v>54919.958899999998</v>
      </c>
      <c r="D159" s="190" t="s">
        <v>36</v>
      </c>
      <c r="E159" s="54">
        <f t="shared" si="41"/>
        <v>6114.1287673791057</v>
      </c>
      <c r="F159" s="54">
        <f t="shared" si="42"/>
        <v>6114</v>
      </c>
      <c r="G159" s="54">
        <f t="shared" si="43"/>
        <v>5.4058399997302331E-2</v>
      </c>
      <c r="J159" s="54">
        <f>G159</f>
        <v>5.4058399997302331E-2</v>
      </c>
      <c r="O159" s="54">
        <f t="shared" ca="1" si="44"/>
        <v>2.7902779610735992E-2</v>
      </c>
      <c r="P159" s="54">
        <f t="shared" si="45"/>
        <v>5.8387934817159891E-2</v>
      </c>
      <c r="Q159" s="286">
        <f t="shared" si="46"/>
        <v>39901.458899999998</v>
      </c>
      <c r="R159" s="54">
        <f t="shared" si="47"/>
        <v>1.8744871756359034E-5</v>
      </c>
      <c r="S159" s="54">
        <v>1</v>
      </c>
      <c r="T159" s="54">
        <f t="shared" si="49"/>
        <v>1.8744871756359034E-5</v>
      </c>
      <c r="U159" s="54">
        <f t="shared" si="48"/>
        <v>-4.3295348198575598E-3</v>
      </c>
      <c r="X159" s="54">
        <v>1</v>
      </c>
    </row>
    <row r="160" spans="1:24" ht="12.95" customHeight="1">
      <c r="A160" s="287" t="s">
        <v>129</v>
      </c>
      <c r="B160" s="287" t="s">
        <v>65</v>
      </c>
      <c r="C160" s="190">
        <v>55244.482400000001</v>
      </c>
      <c r="D160" s="190" t="s">
        <v>36</v>
      </c>
      <c r="E160" s="54">
        <f t="shared" si="41"/>
        <v>6887.1453670955589</v>
      </c>
      <c r="F160" s="54">
        <f t="shared" si="42"/>
        <v>6887</v>
      </c>
      <c r="G160" s="54">
        <f t="shared" si="43"/>
        <v>6.1027200004900806E-2</v>
      </c>
      <c r="J160" s="54">
        <f>G160</f>
        <v>6.1027200004900806E-2</v>
      </c>
      <c r="O160" s="54">
        <f t="shared" ca="1" si="44"/>
        <v>2.5892479254389814E-2</v>
      </c>
      <c r="P160" s="54">
        <f t="shared" si="45"/>
        <v>6.3246531244050691E-2</v>
      </c>
      <c r="Q160" s="286">
        <f t="shared" si="46"/>
        <v>40225.982400000001</v>
      </c>
      <c r="R160" s="54">
        <f t="shared" si="47"/>
        <v>4.9254311490665655E-6</v>
      </c>
      <c r="S160" s="54">
        <v>1</v>
      </c>
      <c r="T160" s="54">
        <f t="shared" si="49"/>
        <v>4.9254311490665655E-6</v>
      </c>
      <c r="U160" s="54">
        <f t="shared" si="48"/>
        <v>-2.2193312391498854E-3</v>
      </c>
      <c r="X160" s="54">
        <v>1</v>
      </c>
    </row>
    <row r="161" spans="1:24" ht="12.95" customHeight="1">
      <c r="A161" s="51" t="s">
        <v>130</v>
      </c>
      <c r="B161" s="57" t="s">
        <v>65</v>
      </c>
      <c r="C161" s="40">
        <v>55244.482450000003</v>
      </c>
      <c r="D161" s="40">
        <v>2.9999999999999997E-4</v>
      </c>
      <c r="E161" s="54">
        <f t="shared" si="41"/>
        <v>6887.1454861958146</v>
      </c>
      <c r="F161" s="54">
        <f t="shared" si="42"/>
        <v>6887</v>
      </c>
      <c r="G161" s="54">
        <f t="shared" si="43"/>
        <v>6.1077200007275678E-2</v>
      </c>
      <c r="K161" s="54">
        <f>G161</f>
        <v>6.1077200007275678E-2</v>
      </c>
      <c r="O161" s="54">
        <f t="shared" ca="1" si="44"/>
        <v>2.5892479254389814E-2</v>
      </c>
      <c r="P161" s="54">
        <f t="shared" si="45"/>
        <v>6.3246531244050691E-2</v>
      </c>
      <c r="Q161" s="286">
        <f t="shared" si="46"/>
        <v>40225.982450000003</v>
      </c>
      <c r="R161" s="54">
        <f t="shared" si="47"/>
        <v>4.7059980148478064E-6</v>
      </c>
      <c r="S161" s="54">
        <v>1</v>
      </c>
      <c r="T161" s="54">
        <f t="shared" si="49"/>
        <v>4.7059980148478064E-6</v>
      </c>
      <c r="U161" s="54">
        <f t="shared" si="48"/>
        <v>-2.1693312367750128E-3</v>
      </c>
      <c r="V161" s="54" t="s">
        <v>130</v>
      </c>
    </row>
    <row r="162" spans="1:24" ht="12.95" customHeight="1">
      <c r="A162" s="287" t="s">
        <v>129</v>
      </c>
      <c r="B162" s="287" t="s">
        <v>65</v>
      </c>
      <c r="C162" s="190">
        <v>55244.482499999998</v>
      </c>
      <c r="D162" s="190" t="s">
        <v>36</v>
      </c>
      <c r="E162" s="54">
        <f t="shared" si="41"/>
        <v>6887.145605296053</v>
      </c>
      <c r="F162" s="54">
        <f t="shared" si="42"/>
        <v>6887</v>
      </c>
      <c r="G162" s="54">
        <f t="shared" si="43"/>
        <v>6.1127200002374593E-2</v>
      </c>
      <c r="J162" s="54">
        <f>G162</f>
        <v>6.1127200002374593E-2</v>
      </c>
      <c r="O162" s="54">
        <f t="shared" ca="1" si="44"/>
        <v>2.5892479254389814E-2</v>
      </c>
      <c r="P162" s="54">
        <f t="shared" si="45"/>
        <v>6.3246531244050691E-2</v>
      </c>
      <c r="Q162" s="286">
        <f t="shared" si="46"/>
        <v>40225.982499999998</v>
      </c>
      <c r="R162" s="54">
        <f t="shared" si="47"/>
        <v>4.4915649119443509E-6</v>
      </c>
      <c r="S162" s="54">
        <v>1</v>
      </c>
      <c r="T162" s="54">
        <f t="shared" si="49"/>
        <v>4.4915649119443509E-6</v>
      </c>
      <c r="U162" s="54">
        <f t="shared" si="48"/>
        <v>-2.1193312416760979E-3</v>
      </c>
      <c r="X162" s="54">
        <v>1</v>
      </c>
    </row>
    <row r="163" spans="1:24" ht="12.95" customHeight="1">
      <c r="A163" s="51" t="s">
        <v>130</v>
      </c>
      <c r="B163" s="57" t="s">
        <v>65</v>
      </c>
      <c r="C163" s="40">
        <v>55244.482550000001</v>
      </c>
      <c r="D163" s="40">
        <v>4.0000000000000002E-4</v>
      </c>
      <c r="E163" s="54">
        <f t="shared" si="41"/>
        <v>6887.1457243963087</v>
      </c>
      <c r="F163" s="54">
        <f t="shared" si="42"/>
        <v>6887</v>
      </c>
      <c r="G163" s="54">
        <f t="shared" si="43"/>
        <v>6.1177200004749466E-2</v>
      </c>
      <c r="K163" s="54">
        <f>G163</f>
        <v>6.1177200004749466E-2</v>
      </c>
      <c r="O163" s="54">
        <f t="shared" ca="1" si="44"/>
        <v>2.5892479254389814E-2</v>
      </c>
      <c r="P163" s="54">
        <f t="shared" si="45"/>
        <v>6.3246531244050691E-2</v>
      </c>
      <c r="Q163" s="286">
        <f t="shared" si="46"/>
        <v>40225.982550000001</v>
      </c>
      <c r="R163" s="54">
        <f t="shared" si="47"/>
        <v>4.2821317779479447E-6</v>
      </c>
      <c r="S163" s="54">
        <v>1</v>
      </c>
      <c r="T163" s="54">
        <f t="shared" si="49"/>
        <v>4.2821317779479447E-6</v>
      </c>
      <c r="U163" s="54">
        <f t="shared" si="48"/>
        <v>-2.0693312393012253E-3</v>
      </c>
      <c r="V163" s="54" t="s">
        <v>130</v>
      </c>
    </row>
    <row r="164" spans="1:24" ht="12.95" customHeight="1">
      <c r="A164" s="293" t="s">
        <v>131</v>
      </c>
      <c r="B164" s="50" t="s">
        <v>65</v>
      </c>
      <c r="C164" s="45">
        <v>55265.474399999999</v>
      </c>
      <c r="D164" s="45">
        <v>4.0000000000000002E-4</v>
      </c>
      <c r="E164" s="54">
        <f t="shared" si="41"/>
        <v>6937.1484160619557</v>
      </c>
      <c r="F164" s="54">
        <f t="shared" si="42"/>
        <v>6937</v>
      </c>
      <c r="G164" s="54">
        <f t="shared" si="43"/>
        <v>6.2307200001669116E-2</v>
      </c>
      <c r="K164" s="54">
        <f>G164</f>
        <v>6.2307200001669116E-2</v>
      </c>
      <c r="O164" s="54">
        <f t="shared" ca="1" si="44"/>
        <v>2.5762446889813734E-2</v>
      </c>
      <c r="P164" s="54">
        <f t="shared" si="45"/>
        <v>6.3562998963392056E-2</v>
      </c>
      <c r="Q164" s="286">
        <f t="shared" si="46"/>
        <v>40246.974399999999</v>
      </c>
      <c r="R164" s="54">
        <f t="shared" si="47"/>
        <v>1.5770310322644136E-6</v>
      </c>
      <c r="S164" s="54">
        <v>1</v>
      </c>
      <c r="T164" s="54">
        <f t="shared" si="49"/>
        <v>1.5770310322644136E-6</v>
      </c>
      <c r="U164" s="54">
        <f t="shared" si="48"/>
        <v>-1.2557989617229398E-3</v>
      </c>
      <c r="V164" s="54" t="s">
        <v>131</v>
      </c>
    </row>
    <row r="165" spans="1:24" ht="12.95" customHeight="1">
      <c r="A165" s="58" t="s">
        <v>132</v>
      </c>
      <c r="B165" s="59" t="s">
        <v>77</v>
      </c>
      <c r="C165" s="58">
        <v>55298.847999999998</v>
      </c>
      <c r="D165" s="58">
        <v>5.0000000000000001E-3</v>
      </c>
      <c r="E165" s="54">
        <f t="shared" si="41"/>
        <v>7016.6444981401291</v>
      </c>
      <c r="F165" s="54">
        <f t="shared" si="42"/>
        <v>7016.5</v>
      </c>
      <c r="G165" s="54">
        <f t="shared" si="43"/>
        <v>6.0662399999273475E-2</v>
      </c>
      <c r="K165" s="54">
        <f>G165</f>
        <v>6.0662399999273475E-2</v>
      </c>
      <c r="O165" s="54">
        <f t="shared" ca="1" si="44"/>
        <v>2.5555695430137772E-2</v>
      </c>
      <c r="P165" s="54">
        <f t="shared" si="45"/>
        <v>6.4066732768509715E-2</v>
      </c>
      <c r="Q165" s="286">
        <f t="shared" si="46"/>
        <v>40280.347999999998</v>
      </c>
      <c r="R165" s="54">
        <f t="shared" si="47"/>
        <v>1.1589481603695689E-5</v>
      </c>
      <c r="S165" s="54">
        <v>1</v>
      </c>
      <c r="T165" s="54">
        <f t="shared" si="49"/>
        <v>1.1589481603695689E-5</v>
      </c>
      <c r="U165" s="54">
        <f t="shared" si="48"/>
        <v>-3.4043327692362402E-3</v>
      </c>
      <c r="V165" s="54" t="s">
        <v>132</v>
      </c>
    </row>
    <row r="166" spans="1:24" ht="12.95" customHeight="1">
      <c r="A166" s="40" t="s">
        <v>133</v>
      </c>
      <c r="B166" s="57" t="s">
        <v>65</v>
      </c>
      <c r="C166" s="40">
        <v>55579.921199999997</v>
      </c>
      <c r="D166" s="40">
        <v>8.9999999999999998E-4</v>
      </c>
      <c r="E166" s="54">
        <f t="shared" si="41"/>
        <v>7686.1622659918248</v>
      </c>
      <c r="F166" s="54">
        <f t="shared" si="42"/>
        <v>7686</v>
      </c>
      <c r="G166" s="54">
        <f t="shared" si="43"/>
        <v>6.8121600001177285E-2</v>
      </c>
      <c r="K166" s="54">
        <f>G166</f>
        <v>6.8121600001177285E-2</v>
      </c>
      <c r="O166" s="54">
        <f t="shared" ca="1" si="44"/>
        <v>2.3814562068464076E-2</v>
      </c>
      <c r="P166" s="54">
        <f t="shared" si="45"/>
        <v>6.8335663900418384E-2</v>
      </c>
      <c r="Q166" s="286">
        <f t="shared" si="46"/>
        <v>40561.421199999997</v>
      </c>
      <c r="R166" s="54">
        <f t="shared" si="47"/>
        <v>4.5823352958303257E-8</v>
      </c>
      <c r="S166" s="54">
        <v>1</v>
      </c>
      <c r="T166" s="54">
        <f t="shared" si="49"/>
        <v>4.5823352958303257E-8</v>
      </c>
      <c r="U166" s="54">
        <f t="shared" si="48"/>
        <v>-2.140638992410987E-4</v>
      </c>
      <c r="V166" s="54" t="s">
        <v>133</v>
      </c>
    </row>
    <row r="167" spans="1:24" ht="12.95" customHeight="1">
      <c r="A167" s="287" t="s">
        <v>134</v>
      </c>
      <c r="B167" s="287" t="s">
        <v>77</v>
      </c>
      <c r="C167" s="190">
        <v>55596.085800000001</v>
      </c>
      <c r="D167" s="190" t="s">
        <v>36</v>
      </c>
      <c r="E167" s="54">
        <f t="shared" si="41"/>
        <v>7724.6664240197615</v>
      </c>
      <c r="F167" s="54">
        <f t="shared" si="42"/>
        <v>7724.5</v>
      </c>
      <c r="G167" s="54">
        <f t="shared" si="43"/>
        <v>6.9867199999862351E-2</v>
      </c>
      <c r="J167" s="54">
        <f>G167</f>
        <v>6.9867199999862351E-2</v>
      </c>
      <c r="O167" s="54">
        <f t="shared" ca="1" si="44"/>
        <v>2.3714437147740495E-2</v>
      </c>
      <c r="P167" s="54">
        <f t="shared" si="45"/>
        <v>6.8582607895242356E-2</v>
      </c>
      <c r="Q167" s="286">
        <f t="shared" si="46"/>
        <v>40577.585800000001</v>
      </c>
      <c r="R167" s="54">
        <f t="shared" si="47"/>
        <v>1.6501768752520264E-6</v>
      </c>
      <c r="S167" s="54">
        <v>1</v>
      </c>
      <c r="T167" s="54">
        <f t="shared" si="49"/>
        <v>1.6501768752520264E-6</v>
      </c>
      <c r="U167" s="54">
        <f t="shared" si="48"/>
        <v>1.2845921046199943E-3</v>
      </c>
      <c r="X167" s="54">
        <v>1</v>
      </c>
    </row>
    <row r="168" spans="1:24" ht="12.95" customHeight="1">
      <c r="A168" s="287" t="s">
        <v>134</v>
      </c>
      <c r="B168" s="287" t="s">
        <v>65</v>
      </c>
      <c r="C168" s="190">
        <v>55597.1345</v>
      </c>
      <c r="D168" s="190" t="s">
        <v>36</v>
      </c>
      <c r="E168" s="54">
        <f t="shared" si="41"/>
        <v>7727.1644326635796</v>
      </c>
      <c r="F168" s="54">
        <f t="shared" si="42"/>
        <v>7727</v>
      </c>
      <c r="G168" s="54">
        <f t="shared" si="43"/>
        <v>6.9031200000608806E-2</v>
      </c>
      <c r="J168" s="54">
        <f>G168</f>
        <v>6.9031200000608806E-2</v>
      </c>
      <c r="O168" s="54">
        <f t="shared" ca="1" si="44"/>
        <v>2.3707935529511691E-2</v>
      </c>
      <c r="P168" s="54">
        <f t="shared" si="45"/>
        <v>6.8598648696715669E-2</v>
      </c>
      <c r="Q168" s="286">
        <f t="shared" si="46"/>
        <v>40578.6345</v>
      </c>
      <c r="R168" s="54">
        <f t="shared" si="47"/>
        <v>1.871006304996522E-7</v>
      </c>
      <c r="S168" s="54">
        <v>1</v>
      </c>
      <c r="T168" s="54">
        <f t="shared" si="49"/>
        <v>1.871006304996522E-7</v>
      </c>
      <c r="U168" s="54">
        <f t="shared" si="48"/>
        <v>4.3255130389313612E-4</v>
      </c>
      <c r="X168" s="54">
        <v>1</v>
      </c>
    </row>
    <row r="169" spans="1:24" ht="12.95" customHeight="1">
      <c r="A169" s="287" t="s">
        <v>134</v>
      </c>
      <c r="B169" s="287" t="s">
        <v>65</v>
      </c>
      <c r="C169" s="190">
        <v>55631.9781</v>
      </c>
      <c r="D169" s="190" t="s">
        <v>36</v>
      </c>
      <c r="E169" s="54">
        <f t="shared" si="41"/>
        <v>7810.162062092204</v>
      </c>
      <c r="F169" s="54">
        <f t="shared" si="42"/>
        <v>7810</v>
      </c>
      <c r="G169" s="54">
        <f t="shared" si="43"/>
        <v>6.8036000004212838E-2</v>
      </c>
      <c r="J169" s="54">
        <f>G169</f>
        <v>6.8036000004212838E-2</v>
      </c>
      <c r="O169" s="54">
        <f t="shared" ca="1" si="44"/>
        <v>2.34920818043154E-2</v>
      </c>
      <c r="P169" s="54">
        <f t="shared" si="45"/>
        <v>6.9131582510334216E-2</v>
      </c>
      <c r="Q169" s="286">
        <f t="shared" si="46"/>
        <v>40613.4781</v>
      </c>
      <c r="R169" s="54">
        <f t="shared" si="47"/>
        <v>1.2003010277192006E-6</v>
      </c>
      <c r="S169" s="54">
        <v>1</v>
      </c>
      <c r="T169" s="54">
        <f t="shared" si="49"/>
        <v>1.2003010277192006E-6</v>
      </c>
      <c r="U169" s="54">
        <f t="shared" si="48"/>
        <v>-1.0955825061213786E-3</v>
      </c>
      <c r="X169" s="54">
        <v>1</v>
      </c>
    </row>
    <row r="170" spans="1:24" ht="12.95" customHeight="1">
      <c r="A170" s="51" t="s">
        <v>135</v>
      </c>
      <c r="B170" s="50" t="s">
        <v>65</v>
      </c>
      <c r="C170" s="45">
        <v>55648.350899999998</v>
      </c>
      <c r="D170" s="45">
        <v>2.9999999999999997E-4</v>
      </c>
      <c r="E170" s="54">
        <f t="shared" si="41"/>
        <v>7849.1621535611903</v>
      </c>
      <c r="F170" s="54">
        <f t="shared" si="42"/>
        <v>7849</v>
      </c>
      <c r="G170" s="54">
        <f t="shared" si="43"/>
        <v>6.8074399998295121E-2</v>
      </c>
      <c r="K170" s="54">
        <f>G170</f>
        <v>6.8074399998295121E-2</v>
      </c>
      <c r="O170" s="54">
        <f t="shared" ca="1" si="44"/>
        <v>2.3390656559946061E-2</v>
      </c>
      <c r="P170" s="54">
        <f t="shared" si="45"/>
        <v>6.9382251439735101E-2</v>
      </c>
      <c r="Q170" s="286">
        <f t="shared" si="46"/>
        <v>40629.850899999998</v>
      </c>
      <c r="R170" s="54">
        <f t="shared" si="47"/>
        <v>1.7104753928766349E-6</v>
      </c>
      <c r="S170" s="54">
        <v>1</v>
      </c>
      <c r="T170" s="54">
        <f t="shared" si="49"/>
        <v>1.7104753928766349E-6</v>
      </c>
      <c r="U170" s="54">
        <f t="shared" si="48"/>
        <v>-1.3078514414399806E-3</v>
      </c>
      <c r="V170" s="54" t="s">
        <v>135</v>
      </c>
    </row>
    <row r="171" spans="1:24" ht="12.95" customHeight="1">
      <c r="A171" s="40" t="s">
        <v>133</v>
      </c>
      <c r="B171" s="57" t="s">
        <v>77</v>
      </c>
      <c r="C171" s="40">
        <v>55668.712699999996</v>
      </c>
      <c r="D171" s="40">
        <v>5.9999999999999995E-4</v>
      </c>
      <c r="E171" s="54">
        <f t="shared" si="41"/>
        <v>7897.6640629763951</v>
      </c>
      <c r="F171" s="54">
        <f t="shared" si="42"/>
        <v>7897.5</v>
      </c>
      <c r="G171" s="54">
        <f t="shared" si="43"/>
        <v>6.8875999997544568E-2</v>
      </c>
      <c r="K171" s="54">
        <f>G171</f>
        <v>6.8875999997544568E-2</v>
      </c>
      <c r="O171" s="54">
        <f t="shared" ca="1" si="44"/>
        <v>2.3264525166307264E-2</v>
      </c>
      <c r="P171" s="54">
        <f t="shared" si="45"/>
        <v>6.9694207516085516E-2</v>
      </c>
      <c r="Q171" s="286">
        <f t="shared" si="46"/>
        <v>40650.212699999996</v>
      </c>
      <c r="R171" s="54">
        <f t="shared" si="47"/>
        <v>6.6946354339693521E-7</v>
      </c>
      <c r="S171" s="54">
        <v>1</v>
      </c>
      <c r="T171" s="54">
        <f t="shared" si="49"/>
        <v>6.6946354339693521E-7</v>
      </c>
      <c r="U171" s="54">
        <f t="shared" si="48"/>
        <v>-8.1820751854094764E-4</v>
      </c>
      <c r="V171" s="54" t="s">
        <v>133</v>
      </c>
    </row>
    <row r="172" spans="1:24" ht="12.95" customHeight="1">
      <c r="A172" s="40" t="s">
        <v>136</v>
      </c>
      <c r="B172" s="57" t="s">
        <v>77</v>
      </c>
      <c r="C172" s="40">
        <v>55952.933100000002</v>
      </c>
      <c r="D172" s="40">
        <v>2.9999999999999997E-4</v>
      </c>
      <c r="E172" s="54">
        <f t="shared" si="41"/>
        <v>8574.6784769650658</v>
      </c>
      <c r="F172" s="54">
        <f t="shared" si="42"/>
        <v>8574.5</v>
      </c>
      <c r="G172" s="54">
        <f t="shared" si="43"/>
        <v>7.4927200003003236E-2</v>
      </c>
      <c r="K172" s="54">
        <f>G172</f>
        <v>7.4927200003003236E-2</v>
      </c>
      <c r="O172" s="54">
        <f t="shared" ca="1" si="44"/>
        <v>2.1503886949947155E-2</v>
      </c>
      <c r="P172" s="54">
        <f t="shared" si="45"/>
        <v>7.4074973961842136E-2</v>
      </c>
      <c r="Q172" s="286">
        <f t="shared" si="46"/>
        <v>40934.433100000002</v>
      </c>
      <c r="R172" s="54">
        <f t="shared" si="47"/>
        <v>7.2628922523312075E-7</v>
      </c>
      <c r="S172" s="54">
        <v>1</v>
      </c>
      <c r="T172" s="54">
        <f t="shared" si="49"/>
        <v>7.2628922523312075E-7</v>
      </c>
      <c r="U172" s="54">
        <f t="shared" si="48"/>
        <v>8.522260411610999E-4</v>
      </c>
      <c r="V172" s="54" t="s">
        <v>136</v>
      </c>
    </row>
    <row r="173" spans="1:24" ht="12.95" customHeight="1">
      <c r="A173" s="287" t="s">
        <v>137</v>
      </c>
      <c r="B173" s="287" t="s">
        <v>65</v>
      </c>
      <c r="C173" s="190">
        <v>56000.998500000002</v>
      </c>
      <c r="D173" s="190" t="s">
        <v>36</v>
      </c>
      <c r="E173" s="54">
        <f t="shared" si="41"/>
        <v>8689.1705001067203</v>
      </c>
      <c r="F173" s="54">
        <f t="shared" si="42"/>
        <v>8689</v>
      </c>
      <c r="G173" s="54">
        <f t="shared" si="43"/>
        <v>7.1578400005819276E-2</v>
      </c>
      <c r="J173" s="54">
        <f>G173</f>
        <v>7.1578400005819276E-2</v>
      </c>
      <c r="O173" s="54">
        <f t="shared" ca="1" si="44"/>
        <v>2.1206112835067938E-2</v>
      </c>
      <c r="P173" s="54">
        <f t="shared" si="45"/>
        <v>7.4820729136845954E-2</v>
      </c>
      <c r="Q173" s="286">
        <f t="shared" si="46"/>
        <v>40982.498500000002</v>
      </c>
      <c r="R173" s="54">
        <f t="shared" si="47"/>
        <v>1.0512698193904212E-5</v>
      </c>
      <c r="S173" s="54">
        <v>1</v>
      </c>
      <c r="T173" s="54">
        <f t="shared" si="49"/>
        <v>1.0512698193904212E-5</v>
      </c>
      <c r="U173" s="54">
        <f t="shared" si="48"/>
        <v>-3.2423291310266777E-3</v>
      </c>
      <c r="X173" s="54">
        <v>1</v>
      </c>
    </row>
    <row r="174" spans="1:24" ht="12.95" customHeight="1">
      <c r="A174" s="58" t="s">
        <v>138</v>
      </c>
      <c r="B174" s="59" t="s">
        <v>65</v>
      </c>
      <c r="C174" s="58">
        <v>56009.394</v>
      </c>
      <c r="D174" s="58">
        <v>2E-3</v>
      </c>
      <c r="E174" s="54">
        <f t="shared" si="41"/>
        <v>8709.1686230867763</v>
      </c>
      <c r="F174" s="54">
        <f t="shared" si="42"/>
        <v>8709</v>
      </c>
      <c r="G174" s="54">
        <f t="shared" si="43"/>
        <v>7.0790400000987574E-2</v>
      </c>
      <c r="K174" s="54">
        <f>G174</f>
        <v>7.0790400000987574E-2</v>
      </c>
      <c r="O174" s="54">
        <f t="shared" ca="1" si="44"/>
        <v>2.1154099889237506E-2</v>
      </c>
      <c r="P174" s="54">
        <f t="shared" si="45"/>
        <v>7.4951135790883486E-2</v>
      </c>
      <c r="Q174" s="286">
        <f t="shared" si="46"/>
        <v>40990.894</v>
      </c>
      <c r="R174" s="54">
        <f t="shared" si="47"/>
        <v>1.7311722313320752E-5</v>
      </c>
      <c r="S174" s="54">
        <v>1</v>
      </c>
      <c r="T174" s="54">
        <f t="shared" si="49"/>
        <v>1.7311722313320752E-5</v>
      </c>
      <c r="U174" s="54">
        <f t="shared" si="48"/>
        <v>-4.1607357898959113E-3</v>
      </c>
      <c r="V174" s="54" t="s">
        <v>138</v>
      </c>
    </row>
    <row r="175" spans="1:24" ht="12.95" customHeight="1">
      <c r="A175" s="287" t="s">
        <v>137</v>
      </c>
      <c r="B175" s="287" t="s">
        <v>65</v>
      </c>
      <c r="C175" s="190">
        <v>56014.016100000001</v>
      </c>
      <c r="D175" s="190" t="s">
        <v>36</v>
      </c>
      <c r="E175" s="54">
        <f t="shared" si="41"/>
        <v>8720.1784883986875</v>
      </c>
      <c r="F175" s="54">
        <f t="shared" si="42"/>
        <v>8720</v>
      </c>
      <c r="G175" s="54">
        <f t="shared" si="43"/>
        <v>7.4932000003173016E-2</v>
      </c>
      <c r="J175" s="54">
        <f>G175</f>
        <v>7.4932000003173016E-2</v>
      </c>
      <c r="O175" s="54">
        <f t="shared" ca="1" si="44"/>
        <v>2.1125492769030769E-2</v>
      </c>
      <c r="P175" s="54">
        <f t="shared" si="45"/>
        <v>7.5022877672094174E-2</v>
      </c>
      <c r="Q175" s="286">
        <f t="shared" si="46"/>
        <v>40995.516100000001</v>
      </c>
      <c r="R175" s="54">
        <f t="shared" si="47"/>
        <v>8.2587507085435478E-9</v>
      </c>
      <c r="S175" s="54">
        <v>1</v>
      </c>
      <c r="T175" s="54">
        <f t="shared" si="49"/>
        <v>8.2587507085435478E-9</v>
      </c>
      <c r="U175" s="54">
        <f t="shared" si="48"/>
        <v>-9.0877668921157673E-5</v>
      </c>
      <c r="X175" s="54">
        <v>1</v>
      </c>
    </row>
    <row r="176" spans="1:24" ht="12.95" customHeight="1">
      <c r="A176" s="40" t="s">
        <v>136</v>
      </c>
      <c r="B176" s="57" t="s">
        <v>77</v>
      </c>
      <c r="C176" s="40">
        <v>56035.642999999996</v>
      </c>
      <c r="D176" s="40">
        <v>2E-3</v>
      </c>
      <c r="E176" s="54">
        <f t="shared" si="41"/>
        <v>8771.6938723397707</v>
      </c>
      <c r="F176" s="54">
        <f t="shared" si="42"/>
        <v>8771.5</v>
      </c>
      <c r="G176" s="54">
        <f t="shared" si="43"/>
        <v>8.1390399995143525E-2</v>
      </c>
      <c r="K176" s="54">
        <f>G176</f>
        <v>8.1390399995143525E-2</v>
      </c>
      <c r="O176" s="54">
        <f t="shared" ca="1" si="44"/>
        <v>2.0991559433517406E-2</v>
      </c>
      <c r="P176" s="54">
        <f t="shared" si="45"/>
        <v>7.5358932111313989E-2</v>
      </c>
      <c r="Q176" s="286">
        <f t="shared" si="46"/>
        <v>41017.142999999996</v>
      </c>
      <c r="R176" s="54">
        <f t="shared" si="47"/>
        <v>3.6378604833667142E-5</v>
      </c>
      <c r="S176" s="54">
        <v>1</v>
      </c>
      <c r="T176" s="54">
        <f t="shared" si="49"/>
        <v>3.6378604833667142E-5</v>
      </c>
      <c r="U176" s="54">
        <f t="shared" si="48"/>
        <v>6.031467883829536E-3</v>
      </c>
      <c r="V176" s="54" t="s">
        <v>136</v>
      </c>
    </row>
    <row r="177" spans="1:22" ht="12.95" customHeight="1">
      <c r="A177" s="293" t="s">
        <v>411</v>
      </c>
      <c r="B177" s="50" t="str">
        <f>IF(K177="s","II","I")</f>
        <v>I</v>
      </c>
      <c r="C177" s="45">
        <v>56723.514499999997</v>
      </c>
      <c r="D177" s="45">
        <v>7.6E-3</v>
      </c>
      <c r="E177" s="54">
        <f t="shared" ref="E177:E214" si="50">+(C177-C$7)/C$8</f>
        <v>10410.207224907004</v>
      </c>
      <c r="F177" s="54">
        <f t="shared" ref="F177:F214" si="51">ROUND(2*E177,0)/2</f>
        <v>10410</v>
      </c>
      <c r="G177" s="54">
        <f t="shared" ref="G177:G214" si="52">+C177-(C$7+F177*C$8)</f>
        <v>8.6995999998180196E-2</v>
      </c>
      <c r="K177" s="54">
        <f t="shared" ref="K177:K214" si="53">G177</f>
        <v>8.6995999998180196E-2</v>
      </c>
      <c r="O177" s="54">
        <f t="shared" ref="O177:O214" ca="1" si="54">+C$11+C$12*$F177</f>
        <v>1.6730398846359306E-2</v>
      </c>
      <c r="P177" s="54">
        <f t="shared" ref="P177:P214" si="55">+D$11+D$12*F177+D$13*F177^2</f>
        <v>8.6198649788968726E-2</v>
      </c>
      <c r="Q177" s="286">
        <f t="shared" ref="Q177:Q214" si="56">+C177-15018.5</f>
        <v>41705.014499999997</v>
      </c>
      <c r="R177" s="54">
        <f t="shared" ref="R177:R214" si="57">+(P177-G177)^2</f>
        <v>6.3576735612957473E-7</v>
      </c>
      <c r="S177" s="54">
        <v>1</v>
      </c>
      <c r="T177" s="54">
        <f t="shared" ref="T177:T214" si="58">S177*R177</f>
        <v>6.3576735612957473E-7</v>
      </c>
      <c r="U177" s="54">
        <f t="shared" ref="U177:U214" si="59">+G177-P177</f>
        <v>7.9735020921146982E-4</v>
      </c>
      <c r="V177" s="54" t="s">
        <v>136</v>
      </c>
    </row>
    <row r="178" spans="1:22" ht="12.95" customHeight="1">
      <c r="A178" s="45" t="s">
        <v>411</v>
      </c>
      <c r="B178" s="50" t="s">
        <v>65</v>
      </c>
      <c r="C178" s="45">
        <v>56723.514499999997</v>
      </c>
      <c r="D178" s="45">
        <v>7.6E-3</v>
      </c>
      <c r="E178" s="54">
        <f t="shared" si="50"/>
        <v>10410.207224907004</v>
      </c>
      <c r="F178" s="54">
        <f t="shared" si="51"/>
        <v>10410</v>
      </c>
      <c r="G178" s="54">
        <f t="shared" si="52"/>
        <v>8.6995999998180196E-2</v>
      </c>
      <c r="K178" s="54">
        <f t="shared" si="53"/>
        <v>8.6995999998180196E-2</v>
      </c>
      <c r="O178" s="54">
        <f t="shared" ca="1" si="54"/>
        <v>1.6730398846359306E-2</v>
      </c>
      <c r="P178" s="54">
        <f t="shared" si="55"/>
        <v>8.6198649788968726E-2</v>
      </c>
      <c r="Q178" s="286">
        <f t="shared" si="56"/>
        <v>41705.014499999997</v>
      </c>
      <c r="R178" s="54">
        <f t="shared" si="57"/>
        <v>6.3576735612957473E-7</v>
      </c>
      <c r="S178" s="54">
        <v>1</v>
      </c>
      <c r="T178" s="54">
        <f t="shared" si="58"/>
        <v>6.3576735612957473E-7</v>
      </c>
      <c r="U178" s="54">
        <f t="shared" si="59"/>
        <v>7.9735020921146982E-4</v>
      </c>
      <c r="V178" s="54" t="s">
        <v>136</v>
      </c>
    </row>
    <row r="179" spans="1:22" ht="12.95" customHeight="1">
      <c r="A179" s="294" t="s">
        <v>412</v>
      </c>
      <c r="B179" s="295" t="s">
        <v>65</v>
      </c>
      <c r="C179" s="294">
        <v>56726.033999999985</v>
      </c>
      <c r="D179" s="294" t="s">
        <v>413</v>
      </c>
      <c r="E179" s="54">
        <f t="shared" si="50"/>
        <v>10416.208686505242</v>
      </c>
      <c r="F179" s="54">
        <f t="shared" si="51"/>
        <v>10416</v>
      </c>
      <c r="G179" s="54">
        <f t="shared" si="52"/>
        <v>8.7609599984716624E-2</v>
      </c>
      <c r="K179" s="54">
        <f t="shared" si="53"/>
        <v>8.7609599984716624E-2</v>
      </c>
      <c r="O179" s="54">
        <f t="shared" ca="1" si="54"/>
        <v>1.6714794962610177E-2</v>
      </c>
      <c r="P179" s="54">
        <f t="shared" si="55"/>
        <v>8.6238870845611965E-2</v>
      </c>
      <c r="Q179" s="286">
        <f t="shared" si="56"/>
        <v>41707.533999999985</v>
      </c>
      <c r="R179" s="54">
        <f t="shared" si="57"/>
        <v>1.8788983727906008E-6</v>
      </c>
      <c r="S179" s="54">
        <v>1</v>
      </c>
      <c r="T179" s="54">
        <f t="shared" si="58"/>
        <v>1.8788983727906008E-6</v>
      </c>
      <c r="U179" s="54">
        <f t="shared" si="59"/>
        <v>1.3707291391046594E-3</v>
      </c>
      <c r="V179" s="54" t="s">
        <v>136</v>
      </c>
    </row>
    <row r="180" spans="1:22" ht="12.95" customHeight="1">
      <c r="A180" s="294" t="s">
        <v>412</v>
      </c>
      <c r="B180" s="295" t="s">
        <v>65</v>
      </c>
      <c r="C180" s="294">
        <v>56726.034200000111</v>
      </c>
      <c r="D180" s="294" t="s">
        <v>53</v>
      </c>
      <c r="E180" s="54">
        <f t="shared" si="50"/>
        <v>10416.209162906542</v>
      </c>
      <c r="F180" s="54">
        <f t="shared" si="51"/>
        <v>10416</v>
      </c>
      <c r="G180" s="54">
        <f t="shared" si="52"/>
        <v>8.7809600110631436E-2</v>
      </c>
      <c r="K180" s="54">
        <f t="shared" si="53"/>
        <v>8.7809600110631436E-2</v>
      </c>
      <c r="O180" s="54">
        <f t="shared" ca="1" si="54"/>
        <v>1.6714794962610177E-2</v>
      </c>
      <c r="P180" s="54">
        <f t="shared" si="55"/>
        <v>8.6238870845611965E-2</v>
      </c>
      <c r="Q180" s="286">
        <f t="shared" si="56"/>
        <v>41707.534200000111</v>
      </c>
      <c r="R180" s="54">
        <f t="shared" si="57"/>
        <v>2.4671904239886094E-6</v>
      </c>
      <c r="S180" s="54">
        <v>1</v>
      </c>
      <c r="T180" s="54">
        <f t="shared" si="58"/>
        <v>2.4671904239886094E-6</v>
      </c>
      <c r="U180" s="54">
        <f t="shared" si="59"/>
        <v>1.5707292650194715E-3</v>
      </c>
      <c r="V180" s="54" t="s">
        <v>136</v>
      </c>
    </row>
    <row r="181" spans="1:22" ht="12.95" customHeight="1">
      <c r="A181" s="294" t="s">
        <v>412</v>
      </c>
      <c r="B181" s="295" t="s">
        <v>65</v>
      </c>
      <c r="C181" s="294">
        <v>56726.034299999941</v>
      </c>
      <c r="D181" s="294" t="s">
        <v>225</v>
      </c>
      <c r="E181" s="54">
        <f t="shared" si="50"/>
        <v>10416.209401106638</v>
      </c>
      <c r="F181" s="54">
        <f t="shared" si="51"/>
        <v>10416</v>
      </c>
      <c r="G181" s="54">
        <f t="shared" si="52"/>
        <v>8.7909599940758198E-2</v>
      </c>
      <c r="K181" s="54">
        <f t="shared" si="53"/>
        <v>8.7909599940758198E-2</v>
      </c>
      <c r="O181" s="54">
        <f t="shared" ca="1" si="54"/>
        <v>1.6714794962610177E-2</v>
      </c>
      <c r="P181" s="54">
        <f t="shared" si="55"/>
        <v>8.6238870845611965E-2</v>
      </c>
      <c r="Q181" s="286">
        <f t="shared" si="56"/>
        <v>41707.534299999941</v>
      </c>
      <c r="R181" s="54">
        <f t="shared" si="57"/>
        <v>2.7913357093681537E-6</v>
      </c>
      <c r="S181" s="54">
        <v>1</v>
      </c>
      <c r="T181" s="54">
        <f t="shared" si="58"/>
        <v>2.7913357093681537E-6</v>
      </c>
      <c r="U181" s="54">
        <f t="shared" si="59"/>
        <v>1.6707290951462339E-3</v>
      </c>
      <c r="V181" s="54" t="s">
        <v>136</v>
      </c>
    </row>
    <row r="182" spans="1:22" ht="12.95" customHeight="1">
      <c r="A182" s="293" t="s">
        <v>411</v>
      </c>
      <c r="B182" s="50" t="str">
        <f>IF(K182="s","II","I")</f>
        <v>I</v>
      </c>
      <c r="C182" s="45">
        <v>56728.344299999997</v>
      </c>
      <c r="D182" s="45">
        <v>4.1000000000000003E-3</v>
      </c>
      <c r="E182" s="54">
        <f t="shared" si="50"/>
        <v>10421.711832657475</v>
      </c>
      <c r="F182" s="54">
        <f t="shared" si="51"/>
        <v>10421.5</v>
      </c>
      <c r="G182" s="54">
        <f t="shared" si="52"/>
        <v>8.893040000111796E-2</v>
      </c>
      <c r="K182" s="54">
        <f t="shared" si="53"/>
        <v>8.893040000111796E-2</v>
      </c>
      <c r="O182" s="54">
        <f t="shared" ca="1" si="54"/>
        <v>1.6700491402506807E-2</v>
      </c>
      <c r="P182" s="54">
        <f t="shared" si="55"/>
        <v>8.6275743527327448E-2</v>
      </c>
      <c r="Q182" s="286">
        <f t="shared" si="56"/>
        <v>41709.844299999997</v>
      </c>
      <c r="R182" s="54">
        <f t="shared" si="57"/>
        <v>7.0472009938378754E-6</v>
      </c>
      <c r="S182" s="54">
        <v>1</v>
      </c>
      <c r="T182" s="54">
        <f t="shared" si="58"/>
        <v>7.0472009938378754E-6</v>
      </c>
      <c r="U182" s="54">
        <f t="shared" si="59"/>
        <v>2.6546564737905121E-3</v>
      </c>
      <c r="V182" s="54" t="s">
        <v>136</v>
      </c>
    </row>
    <row r="183" spans="1:22" ht="12.95" customHeight="1">
      <c r="A183" s="45" t="s">
        <v>411</v>
      </c>
      <c r="B183" s="50" t="s">
        <v>65</v>
      </c>
      <c r="C183" s="45">
        <v>56728.344299999997</v>
      </c>
      <c r="D183" s="45">
        <v>4.1000000000000003E-3</v>
      </c>
      <c r="E183" s="54">
        <f t="shared" si="50"/>
        <v>10421.711832657475</v>
      </c>
      <c r="F183" s="54">
        <f t="shared" si="51"/>
        <v>10421.5</v>
      </c>
      <c r="G183" s="54">
        <f t="shared" si="52"/>
        <v>8.893040000111796E-2</v>
      </c>
      <c r="K183" s="54">
        <f t="shared" si="53"/>
        <v>8.893040000111796E-2</v>
      </c>
      <c r="O183" s="54">
        <f t="shared" ca="1" si="54"/>
        <v>1.6700491402506807E-2</v>
      </c>
      <c r="P183" s="54">
        <f t="shared" si="55"/>
        <v>8.6275743527327448E-2</v>
      </c>
      <c r="Q183" s="286">
        <f t="shared" si="56"/>
        <v>41709.844299999997</v>
      </c>
      <c r="R183" s="54">
        <f t="shared" si="57"/>
        <v>7.0472009938378754E-6</v>
      </c>
      <c r="S183" s="54">
        <v>1</v>
      </c>
      <c r="T183" s="54">
        <f t="shared" si="58"/>
        <v>7.0472009938378754E-6</v>
      </c>
      <c r="U183" s="54">
        <f t="shared" si="59"/>
        <v>2.6546564737905121E-3</v>
      </c>
      <c r="V183" s="54" t="s">
        <v>136</v>
      </c>
    </row>
    <row r="184" spans="1:22" ht="12.95" customHeight="1">
      <c r="A184" s="293" t="s">
        <v>411</v>
      </c>
      <c r="B184" s="50" t="str">
        <f>IF(K184="s","II","I")</f>
        <v>I</v>
      </c>
      <c r="C184" s="45">
        <v>56728.553500000002</v>
      </c>
      <c r="D184" s="45">
        <v>8.9999999999999998E-4</v>
      </c>
      <c r="E184" s="54">
        <f t="shared" si="50"/>
        <v>10422.21014810355</v>
      </c>
      <c r="F184" s="54">
        <f t="shared" si="51"/>
        <v>10422</v>
      </c>
      <c r="G184" s="54">
        <f t="shared" si="52"/>
        <v>8.8223200000356883E-2</v>
      </c>
      <c r="K184" s="54">
        <f t="shared" si="53"/>
        <v>8.8223200000356883E-2</v>
      </c>
      <c r="O184" s="54">
        <f t="shared" ca="1" si="54"/>
        <v>1.6699191078861045E-2</v>
      </c>
      <c r="P184" s="54">
        <f t="shared" si="55"/>
        <v>8.6279095749607945E-2</v>
      </c>
      <c r="Q184" s="286">
        <f t="shared" si="56"/>
        <v>41710.053500000002</v>
      </c>
      <c r="R184" s="54">
        <f t="shared" si="57"/>
        <v>3.779541337780088E-6</v>
      </c>
      <c r="S184" s="54">
        <v>1</v>
      </c>
      <c r="T184" s="54">
        <f t="shared" si="58"/>
        <v>3.779541337780088E-6</v>
      </c>
      <c r="U184" s="54">
        <f t="shared" si="59"/>
        <v>1.9441042507489376E-3</v>
      </c>
      <c r="V184" s="54" t="s">
        <v>136</v>
      </c>
    </row>
    <row r="185" spans="1:22" ht="12.95" customHeight="1">
      <c r="A185" s="45" t="s">
        <v>411</v>
      </c>
      <c r="B185" s="50" t="s">
        <v>65</v>
      </c>
      <c r="C185" s="45">
        <v>56728.553500000002</v>
      </c>
      <c r="D185" s="45">
        <v>8.9999999999999998E-4</v>
      </c>
      <c r="E185" s="54">
        <f t="shared" si="50"/>
        <v>10422.21014810355</v>
      </c>
      <c r="F185" s="54">
        <f t="shared" si="51"/>
        <v>10422</v>
      </c>
      <c r="G185" s="54">
        <f t="shared" si="52"/>
        <v>8.8223200000356883E-2</v>
      </c>
      <c r="K185" s="54">
        <f t="shared" si="53"/>
        <v>8.8223200000356883E-2</v>
      </c>
      <c r="O185" s="54">
        <f t="shared" ca="1" si="54"/>
        <v>1.6699191078861045E-2</v>
      </c>
      <c r="P185" s="54">
        <f t="shared" si="55"/>
        <v>8.6279095749607945E-2</v>
      </c>
      <c r="Q185" s="286">
        <f t="shared" si="56"/>
        <v>41710.053500000002</v>
      </c>
      <c r="R185" s="54">
        <f t="shared" si="57"/>
        <v>3.779541337780088E-6</v>
      </c>
      <c r="S185" s="54">
        <v>1</v>
      </c>
      <c r="T185" s="54">
        <f t="shared" si="58"/>
        <v>3.779541337780088E-6</v>
      </c>
      <c r="U185" s="54">
        <f t="shared" si="59"/>
        <v>1.9441042507489376E-3</v>
      </c>
      <c r="V185" s="54" t="s">
        <v>136</v>
      </c>
    </row>
    <row r="186" spans="1:22" ht="12.95" customHeight="1">
      <c r="A186" s="192" t="s">
        <v>414</v>
      </c>
      <c r="B186" s="193" t="s">
        <v>65</v>
      </c>
      <c r="C186" s="192">
        <v>57079.735399999998</v>
      </c>
      <c r="D186" s="192">
        <v>2.0000000000000001E-4</v>
      </c>
      <c r="E186" s="54">
        <f t="shared" si="50"/>
        <v>11258.727189920115</v>
      </c>
      <c r="F186" s="54">
        <f t="shared" si="51"/>
        <v>11258.5</v>
      </c>
      <c r="G186" s="54">
        <f t="shared" si="52"/>
        <v>9.5377600002393592E-2</v>
      </c>
      <c r="K186" s="54">
        <f t="shared" si="53"/>
        <v>9.5377600002393592E-2</v>
      </c>
      <c r="O186" s="54">
        <f t="shared" ca="1" si="54"/>
        <v>1.452374961950325E-2</v>
      </c>
      <c r="P186" s="54">
        <f t="shared" si="55"/>
        <v>9.1924776485199353E-2</v>
      </c>
      <c r="Q186" s="286">
        <f t="shared" si="56"/>
        <v>42061.235399999998</v>
      </c>
      <c r="R186" s="54">
        <f t="shared" si="57"/>
        <v>1.1921990240889599E-5</v>
      </c>
      <c r="S186" s="54">
        <v>1</v>
      </c>
      <c r="T186" s="54">
        <f t="shared" si="58"/>
        <v>1.1921990240889599E-5</v>
      </c>
      <c r="U186" s="54">
        <f t="shared" si="59"/>
        <v>3.4528235171942395E-3</v>
      </c>
      <c r="V186" s="54" t="s">
        <v>136</v>
      </c>
    </row>
    <row r="187" spans="1:22" ht="12.95" customHeight="1">
      <c r="A187" s="40" t="s">
        <v>415</v>
      </c>
      <c r="B187" s="57"/>
      <c r="C187" s="40">
        <v>57091.4879</v>
      </c>
      <c r="D187" s="40">
        <v>1.8E-3</v>
      </c>
      <c r="E187" s="54">
        <f t="shared" si="50"/>
        <v>11286.721703686204</v>
      </c>
      <c r="F187" s="54">
        <f t="shared" si="51"/>
        <v>11286.5</v>
      </c>
      <c r="G187" s="54">
        <f t="shared" si="52"/>
        <v>9.3074399999750312E-2</v>
      </c>
      <c r="K187" s="54">
        <f t="shared" si="53"/>
        <v>9.3074399999750312E-2</v>
      </c>
      <c r="O187" s="54">
        <f t="shared" ca="1" si="54"/>
        <v>1.4450931495340644E-2</v>
      </c>
      <c r="P187" s="54">
        <f t="shared" si="55"/>
        <v>9.2115046704839457E-2</v>
      </c>
      <c r="Q187" s="286">
        <f t="shared" si="56"/>
        <v>42072.9879</v>
      </c>
      <c r="R187" s="54">
        <f t="shared" si="57"/>
        <v>9.2035874445631535E-7</v>
      </c>
      <c r="S187" s="54">
        <v>1</v>
      </c>
      <c r="T187" s="54">
        <f t="shared" si="58"/>
        <v>9.2035874445631535E-7</v>
      </c>
      <c r="U187" s="54">
        <f t="shared" si="59"/>
        <v>9.5935329491085575E-4</v>
      </c>
      <c r="V187" s="54" t="s">
        <v>136</v>
      </c>
    </row>
    <row r="188" spans="1:22" ht="12.95" customHeight="1">
      <c r="A188" s="296" t="s">
        <v>416</v>
      </c>
      <c r="B188" s="297" t="s">
        <v>65</v>
      </c>
      <c r="C188" s="298">
        <v>57106.392290000003</v>
      </c>
      <c r="D188" s="298">
        <v>1E-4</v>
      </c>
      <c r="E188" s="54">
        <f t="shared" si="50"/>
        <v>11322.224035192705</v>
      </c>
      <c r="F188" s="54">
        <f t="shared" si="51"/>
        <v>11322</v>
      </c>
      <c r="G188" s="54">
        <f t="shared" si="52"/>
        <v>9.4053200002235826E-2</v>
      </c>
      <c r="K188" s="54">
        <f t="shared" si="53"/>
        <v>9.4053200002235826E-2</v>
      </c>
      <c r="O188" s="54">
        <f t="shared" ca="1" si="54"/>
        <v>1.4358608516491629E-2</v>
      </c>
      <c r="P188" s="54">
        <f t="shared" si="55"/>
        <v>9.2356402618756911E-2</v>
      </c>
      <c r="Q188" s="286">
        <f t="shared" si="56"/>
        <v>42087.892290000003</v>
      </c>
      <c r="R188" s="54">
        <f t="shared" si="57"/>
        <v>2.8791213605808927E-6</v>
      </c>
      <c r="S188" s="54">
        <v>1</v>
      </c>
      <c r="T188" s="54">
        <f t="shared" si="58"/>
        <v>2.8791213605808927E-6</v>
      </c>
      <c r="U188" s="54">
        <f t="shared" si="59"/>
        <v>1.6967973834789152E-3</v>
      </c>
      <c r="V188" s="54" t="s">
        <v>136</v>
      </c>
    </row>
    <row r="189" spans="1:22" ht="12.95" customHeight="1">
      <c r="A189" s="296" t="s">
        <v>416</v>
      </c>
      <c r="B189" s="297" t="s">
        <v>65</v>
      </c>
      <c r="C189" s="298">
        <v>57106.392379999998</v>
      </c>
      <c r="D189" s="298">
        <v>2.0000000000000001E-4</v>
      </c>
      <c r="E189" s="54">
        <f t="shared" si="50"/>
        <v>11322.224249573143</v>
      </c>
      <c r="F189" s="54">
        <f t="shared" si="51"/>
        <v>11322</v>
      </c>
      <c r="G189" s="54">
        <f t="shared" si="52"/>
        <v>9.4143199996324256E-2</v>
      </c>
      <c r="K189" s="54">
        <f t="shared" si="53"/>
        <v>9.4143199996324256E-2</v>
      </c>
      <c r="O189" s="54">
        <f t="shared" ca="1" si="54"/>
        <v>1.4358608516491629E-2</v>
      </c>
      <c r="P189" s="54">
        <f t="shared" si="55"/>
        <v>9.2356402618756911E-2</v>
      </c>
      <c r="Q189" s="286">
        <f t="shared" si="56"/>
        <v>42087.892379999998</v>
      </c>
      <c r="R189" s="54">
        <f t="shared" si="57"/>
        <v>3.1926448684815419E-6</v>
      </c>
      <c r="S189" s="54">
        <v>1</v>
      </c>
      <c r="T189" s="54">
        <f t="shared" si="58"/>
        <v>3.1926448684815419E-6</v>
      </c>
      <c r="U189" s="54">
        <f t="shared" si="59"/>
        <v>1.7867973775673451E-3</v>
      </c>
      <c r="V189" s="54" t="s">
        <v>136</v>
      </c>
    </row>
    <row r="190" spans="1:22" ht="12.95" customHeight="1">
      <c r="A190" s="298" t="s">
        <v>417</v>
      </c>
      <c r="B190" s="297" t="s">
        <v>65</v>
      </c>
      <c r="C190" s="298">
        <v>57145.014900000002</v>
      </c>
      <c r="D190" s="298" t="s">
        <v>225</v>
      </c>
      <c r="E190" s="54">
        <f t="shared" si="50"/>
        <v>11414.223285337528</v>
      </c>
      <c r="F190" s="54">
        <f t="shared" si="51"/>
        <v>11414</v>
      </c>
      <c r="G190" s="54">
        <f t="shared" si="52"/>
        <v>9.3738400006259326E-2</v>
      </c>
      <c r="K190" s="54">
        <f t="shared" si="53"/>
        <v>9.3738400006259326E-2</v>
      </c>
      <c r="O190" s="54">
        <f t="shared" ca="1" si="54"/>
        <v>1.4119348965671644E-2</v>
      </c>
      <c r="P190" s="54">
        <f t="shared" si="55"/>
        <v>9.2982515165384194E-2</v>
      </c>
      <c r="Q190" s="286">
        <f t="shared" si="56"/>
        <v>42126.514900000002</v>
      </c>
      <c r="R190" s="54">
        <f t="shared" si="57"/>
        <v>5.7136189266482323E-7</v>
      </c>
      <c r="S190" s="54">
        <v>1</v>
      </c>
      <c r="T190" s="54">
        <f t="shared" si="58"/>
        <v>5.7136189266482323E-7</v>
      </c>
      <c r="U190" s="54">
        <f t="shared" si="59"/>
        <v>7.5588484087513175E-4</v>
      </c>
      <c r="V190" s="54" t="s">
        <v>136</v>
      </c>
    </row>
    <row r="191" spans="1:22" ht="12.95" customHeight="1">
      <c r="A191" s="293" t="s">
        <v>418</v>
      </c>
      <c r="B191" s="51"/>
      <c r="C191" s="40">
        <v>57329.94764331956</v>
      </c>
      <c r="D191" s="40"/>
      <c r="E191" s="54">
        <f t="shared" si="50"/>
        <v>11854.734004644817</v>
      </c>
      <c r="F191" s="54">
        <f t="shared" si="51"/>
        <v>11854.5</v>
      </c>
      <c r="G191" s="54">
        <f t="shared" si="52"/>
        <v>9.8238519560254645E-2</v>
      </c>
      <c r="K191" s="54">
        <f t="shared" si="53"/>
        <v>9.8238519560254645E-2</v>
      </c>
      <c r="O191" s="54">
        <f t="shared" ca="1" si="54"/>
        <v>1.297376383375639E-2</v>
      </c>
      <c r="P191" s="54">
        <f t="shared" si="55"/>
        <v>9.5992903415143035E-2</v>
      </c>
      <c r="Q191" s="286">
        <f t="shared" si="56"/>
        <v>42311.44764331956</v>
      </c>
      <c r="R191" s="54">
        <f t="shared" si="57"/>
        <v>5.0427918711859238E-6</v>
      </c>
      <c r="S191" s="54">
        <v>1</v>
      </c>
      <c r="T191" s="54">
        <f t="shared" si="58"/>
        <v>5.0427918711859238E-6</v>
      </c>
      <c r="U191" s="54">
        <f t="shared" si="59"/>
        <v>2.2456161451116091E-3</v>
      </c>
      <c r="V191" s="54" t="s">
        <v>136</v>
      </c>
    </row>
    <row r="192" spans="1:22" ht="12.95" customHeight="1">
      <c r="A192" s="293" t="s">
        <v>419</v>
      </c>
      <c r="B192" s="51"/>
      <c r="C192" s="40">
        <v>57341.911749999999</v>
      </c>
      <c r="D192" s="40">
        <v>2.0000000000000001E-4</v>
      </c>
      <c r="E192" s="54">
        <f t="shared" si="50"/>
        <v>11883.232566581804</v>
      </c>
      <c r="F192" s="54">
        <f t="shared" si="51"/>
        <v>11883</v>
      </c>
      <c r="G192" s="54">
        <f t="shared" si="52"/>
        <v>9.7634799996740185E-2</v>
      </c>
      <c r="K192" s="54">
        <f t="shared" si="53"/>
        <v>9.7634799996740185E-2</v>
      </c>
      <c r="O192" s="54">
        <f t="shared" ca="1" si="54"/>
        <v>1.2899645385948025E-2</v>
      </c>
      <c r="P192" s="54">
        <f t="shared" si="55"/>
        <v>9.6188387387998564E-2</v>
      </c>
      <c r="Q192" s="286">
        <f t="shared" si="56"/>
        <v>42323.411749999999</v>
      </c>
      <c r="R192" s="54">
        <f t="shared" si="57"/>
        <v>2.0921094347267407E-6</v>
      </c>
      <c r="S192" s="54">
        <v>1</v>
      </c>
      <c r="T192" s="54">
        <f t="shared" si="58"/>
        <v>2.0921094347267407E-6</v>
      </c>
      <c r="U192" s="54">
        <f t="shared" si="59"/>
        <v>1.4464126087416207E-3</v>
      </c>
      <c r="V192" s="54" t="s">
        <v>136</v>
      </c>
    </row>
    <row r="193" spans="1:22" ht="12.95" customHeight="1">
      <c r="A193" s="296" t="s">
        <v>416</v>
      </c>
      <c r="B193" s="297" t="s">
        <v>77</v>
      </c>
      <c r="C193" s="298">
        <v>57396.699330000003</v>
      </c>
      <c r="D193" s="298">
        <v>4.0000000000000002E-4</v>
      </c>
      <c r="E193" s="54">
        <f t="shared" si="50"/>
        <v>12013.736856096419</v>
      </c>
      <c r="F193" s="54">
        <f t="shared" si="51"/>
        <v>12013.5</v>
      </c>
      <c r="G193" s="54">
        <f t="shared" si="52"/>
        <v>9.94356000010157E-2</v>
      </c>
      <c r="K193" s="54">
        <f t="shared" si="53"/>
        <v>9.94356000010157E-2</v>
      </c>
      <c r="O193" s="54">
        <f t="shared" ca="1" si="54"/>
        <v>1.2560260914404459E-2</v>
      </c>
      <c r="P193" s="54">
        <f t="shared" si="55"/>
        <v>9.7084606970040871E-2</v>
      </c>
      <c r="Q193" s="286">
        <f t="shared" si="56"/>
        <v>42378.199330000003</v>
      </c>
      <c r="R193" s="54">
        <f t="shared" si="57"/>
        <v>5.5271682316922155E-6</v>
      </c>
      <c r="S193" s="54">
        <v>1</v>
      </c>
      <c r="T193" s="54">
        <f t="shared" si="58"/>
        <v>5.5271682316922155E-6</v>
      </c>
      <c r="U193" s="54">
        <f t="shared" si="59"/>
        <v>2.3509930309748295E-3</v>
      </c>
      <c r="V193" s="54" t="s">
        <v>136</v>
      </c>
    </row>
    <row r="194" spans="1:22" ht="12.95" customHeight="1">
      <c r="A194" s="294" t="s">
        <v>420</v>
      </c>
      <c r="B194" s="295" t="s">
        <v>77</v>
      </c>
      <c r="C194" s="294">
        <v>57450.0173</v>
      </c>
      <c r="D194" s="294" t="s">
        <v>413</v>
      </c>
      <c r="E194" s="54">
        <f t="shared" si="50"/>
        <v>12140.740527242517</v>
      </c>
      <c r="F194" s="54">
        <f t="shared" si="51"/>
        <v>12140.5</v>
      </c>
      <c r="G194" s="54">
        <f t="shared" si="52"/>
        <v>0.10097680000035325</v>
      </c>
      <c r="K194" s="54">
        <f t="shared" si="53"/>
        <v>0.10097680000035325</v>
      </c>
      <c r="O194" s="54">
        <f t="shared" ca="1" si="54"/>
        <v>1.2229978708381217E-2</v>
      </c>
      <c r="P194" s="54">
        <f t="shared" si="55"/>
        <v>9.7958537484525515E-2</v>
      </c>
      <c r="Q194" s="286">
        <f t="shared" si="56"/>
        <v>42431.5173</v>
      </c>
      <c r="R194" s="54">
        <f t="shared" si="57"/>
        <v>9.1099086144507705E-6</v>
      </c>
      <c r="S194" s="54">
        <v>1</v>
      </c>
      <c r="T194" s="54">
        <f t="shared" si="58"/>
        <v>9.1099086144507705E-6</v>
      </c>
      <c r="U194" s="54">
        <f t="shared" si="59"/>
        <v>3.0182625158277354E-3</v>
      </c>
      <c r="V194" s="54" t="s">
        <v>136</v>
      </c>
    </row>
    <row r="195" spans="1:22" ht="12.95" customHeight="1">
      <c r="A195" s="294" t="s">
        <v>420</v>
      </c>
      <c r="B195" s="295" t="s">
        <v>77</v>
      </c>
      <c r="C195" s="294">
        <v>57450.0193</v>
      </c>
      <c r="D195" s="294" t="s">
        <v>225</v>
      </c>
      <c r="E195" s="54">
        <f t="shared" si="50"/>
        <v>12140.745291252519</v>
      </c>
      <c r="F195" s="54">
        <f t="shared" si="51"/>
        <v>12140.5</v>
      </c>
      <c r="G195" s="54">
        <f t="shared" si="52"/>
        <v>0.1029768000007607</v>
      </c>
      <c r="K195" s="54">
        <f t="shared" si="53"/>
        <v>0.1029768000007607</v>
      </c>
      <c r="O195" s="54">
        <f t="shared" ca="1" si="54"/>
        <v>1.2229978708381217E-2</v>
      </c>
      <c r="P195" s="54">
        <f t="shared" si="55"/>
        <v>9.7958537484525515E-2</v>
      </c>
      <c r="Q195" s="286">
        <f t="shared" si="56"/>
        <v>42431.5193</v>
      </c>
      <c r="R195" s="54">
        <f t="shared" si="57"/>
        <v>2.5182958681851132E-5</v>
      </c>
      <c r="S195" s="54">
        <v>1</v>
      </c>
      <c r="T195" s="54">
        <f t="shared" si="58"/>
        <v>2.5182958681851132E-5</v>
      </c>
      <c r="U195" s="54">
        <f t="shared" si="59"/>
        <v>5.018262516235189E-3</v>
      </c>
      <c r="V195" s="54" t="s">
        <v>136</v>
      </c>
    </row>
    <row r="196" spans="1:22" ht="12.95" customHeight="1">
      <c r="A196" s="294" t="s">
        <v>420</v>
      </c>
      <c r="B196" s="295" t="s">
        <v>77</v>
      </c>
      <c r="C196" s="294">
        <v>57450.020799999998</v>
      </c>
      <c r="D196" s="294" t="s">
        <v>53</v>
      </c>
      <c r="E196" s="54">
        <f t="shared" si="50"/>
        <v>12140.748864260015</v>
      </c>
      <c r="F196" s="54">
        <f t="shared" si="51"/>
        <v>12140.5</v>
      </c>
      <c r="G196" s="54">
        <f t="shared" si="52"/>
        <v>0.10447679999924731</v>
      </c>
      <c r="K196" s="54">
        <f t="shared" si="53"/>
        <v>0.10447679999924731</v>
      </c>
      <c r="O196" s="54">
        <f t="shared" ca="1" si="54"/>
        <v>1.2229978708381217E-2</v>
      </c>
      <c r="P196" s="54">
        <f t="shared" si="55"/>
        <v>9.7958537484525515E-2</v>
      </c>
      <c r="Q196" s="286">
        <f t="shared" si="56"/>
        <v>42431.520799999998</v>
      </c>
      <c r="R196" s="54">
        <f t="shared" si="57"/>
        <v>4.2487746210827235E-5</v>
      </c>
      <c r="S196" s="54">
        <v>1</v>
      </c>
      <c r="T196" s="54">
        <f t="shared" si="58"/>
        <v>4.2487746210827235E-5</v>
      </c>
      <c r="U196" s="54">
        <f t="shared" si="59"/>
        <v>6.5182625147217899E-3</v>
      </c>
      <c r="V196" s="54" t="s">
        <v>136</v>
      </c>
    </row>
    <row r="197" spans="1:22" ht="12.95" customHeight="1">
      <c r="A197" s="299" t="s">
        <v>421</v>
      </c>
      <c r="B197" s="300" t="s">
        <v>65</v>
      </c>
      <c r="C197" s="301">
        <v>57474.365299999998</v>
      </c>
      <c r="D197" s="301">
        <v>1.6000000000000001E-3</v>
      </c>
      <c r="E197" s="54">
        <f t="shared" si="50"/>
        <v>12198.737584989936</v>
      </c>
      <c r="F197" s="54">
        <f t="shared" si="51"/>
        <v>12198.5</v>
      </c>
      <c r="G197" s="54">
        <f t="shared" si="52"/>
        <v>9.9741599995468277E-2</v>
      </c>
      <c r="K197" s="54">
        <f t="shared" si="53"/>
        <v>9.9741599995468277E-2</v>
      </c>
      <c r="O197" s="54">
        <f t="shared" ca="1" si="54"/>
        <v>1.207914116547297E-2</v>
      </c>
      <c r="P197" s="54">
        <f t="shared" si="55"/>
        <v>9.8358228719711074E-2</v>
      </c>
      <c r="Q197" s="286">
        <f t="shared" si="56"/>
        <v>42455.865299999998</v>
      </c>
      <c r="R197" s="54">
        <f t="shared" si="57"/>
        <v>1.9137160865901114E-6</v>
      </c>
      <c r="S197" s="54">
        <v>1</v>
      </c>
      <c r="T197" s="54">
        <f t="shared" si="58"/>
        <v>1.9137160865901114E-6</v>
      </c>
      <c r="U197" s="54">
        <f t="shared" si="59"/>
        <v>1.3833712757572031E-3</v>
      </c>
      <c r="V197" s="54" t="s">
        <v>136</v>
      </c>
    </row>
    <row r="198" spans="1:22" ht="12.95" customHeight="1">
      <c r="A198" s="192" t="s">
        <v>422</v>
      </c>
      <c r="B198" s="193" t="s">
        <v>77</v>
      </c>
      <c r="C198" s="302">
        <v>57777.046999999999</v>
      </c>
      <c r="D198" s="192" t="s">
        <v>225</v>
      </c>
      <c r="E198" s="54">
        <f t="shared" si="50"/>
        <v>12919.726907890725</v>
      </c>
      <c r="F198" s="54">
        <f t="shared" si="51"/>
        <v>12919.5</v>
      </c>
      <c r="G198" s="54">
        <f t="shared" si="52"/>
        <v>9.5259200003056321E-2</v>
      </c>
      <c r="K198" s="54">
        <f t="shared" si="53"/>
        <v>9.5259200003056321E-2</v>
      </c>
      <c r="O198" s="54">
        <f t="shared" ca="1" si="54"/>
        <v>1.0204074468285911E-2</v>
      </c>
      <c r="P198" s="54">
        <f t="shared" si="55"/>
        <v>0.10335681675080272</v>
      </c>
      <c r="Q198" s="286">
        <f t="shared" si="56"/>
        <v>42758.546999999999</v>
      </c>
      <c r="R198" s="54">
        <f t="shared" si="57"/>
        <v>6.5571396993382896E-5</v>
      </c>
      <c r="S198" s="54">
        <v>1</v>
      </c>
      <c r="T198" s="54">
        <f t="shared" si="58"/>
        <v>6.5571396993382896E-5</v>
      </c>
      <c r="U198" s="54">
        <f t="shared" si="59"/>
        <v>-8.0976167477463945E-3</v>
      </c>
      <c r="V198" s="54" t="s">
        <v>136</v>
      </c>
    </row>
    <row r="199" spans="1:22" ht="12.95" customHeight="1">
      <c r="A199" s="192" t="s">
        <v>422</v>
      </c>
      <c r="B199" s="193" t="s">
        <v>65</v>
      </c>
      <c r="C199" s="303">
        <v>57778.104099999997</v>
      </c>
      <c r="D199" s="192" t="s">
        <v>225</v>
      </c>
      <c r="E199" s="54">
        <f t="shared" si="50"/>
        <v>12922.244925376543</v>
      </c>
      <c r="F199" s="54">
        <f t="shared" si="51"/>
        <v>12922</v>
      </c>
      <c r="G199" s="54">
        <f t="shared" si="52"/>
        <v>0.10282319999532774</v>
      </c>
      <c r="K199" s="54">
        <f t="shared" si="53"/>
        <v>0.10282319999532774</v>
      </c>
      <c r="O199" s="54">
        <f t="shared" ca="1" si="54"/>
        <v>1.019757285005711E-2</v>
      </c>
      <c r="P199" s="54">
        <f t="shared" si="55"/>
        <v>0.10337424553821151</v>
      </c>
      <c r="Q199" s="286">
        <f t="shared" si="56"/>
        <v>42759.604099999997</v>
      </c>
      <c r="R199" s="54">
        <f t="shared" si="57"/>
        <v>3.036511903320641E-7</v>
      </c>
      <c r="S199" s="54">
        <v>1</v>
      </c>
      <c r="T199" s="54">
        <f t="shared" si="58"/>
        <v>3.036511903320641E-7</v>
      </c>
      <c r="U199" s="54">
        <f t="shared" si="59"/>
        <v>-5.5104554288376573E-4</v>
      </c>
      <c r="V199" s="54" t="s">
        <v>136</v>
      </c>
    </row>
    <row r="200" spans="1:22" ht="12.95" customHeight="1">
      <c r="A200" s="192" t="s">
        <v>422</v>
      </c>
      <c r="B200" s="193" t="s">
        <v>65</v>
      </c>
      <c r="C200" s="303">
        <v>57810.011299999998</v>
      </c>
      <c r="D200" s="192" t="s">
        <v>413</v>
      </c>
      <c r="E200" s="54">
        <f t="shared" si="50"/>
        <v>12998.248035322275</v>
      </c>
      <c r="F200" s="54">
        <f t="shared" si="51"/>
        <v>12998</v>
      </c>
      <c r="G200" s="54">
        <f t="shared" si="52"/>
        <v>0.10412879999785218</v>
      </c>
      <c r="K200" s="54">
        <f t="shared" si="53"/>
        <v>0.10412879999785218</v>
      </c>
      <c r="O200" s="54">
        <f t="shared" ca="1" si="54"/>
        <v>9.9999236559014659E-3</v>
      </c>
      <c r="P200" s="54">
        <f t="shared" si="55"/>
        <v>0.10390439947136174</v>
      </c>
      <c r="Q200" s="286">
        <f t="shared" si="56"/>
        <v>42791.511299999998</v>
      </c>
      <c r="R200" s="54">
        <f t="shared" si="57"/>
        <v>5.0355596289190284E-8</v>
      </c>
      <c r="S200" s="54">
        <v>1</v>
      </c>
      <c r="T200" s="54">
        <f t="shared" si="58"/>
        <v>5.0355596289190284E-8</v>
      </c>
      <c r="U200" s="54">
        <f t="shared" si="59"/>
        <v>2.2440052649044806E-4</v>
      </c>
      <c r="V200" s="54" t="s">
        <v>136</v>
      </c>
    </row>
    <row r="201" spans="1:22" ht="12.95" customHeight="1">
      <c r="A201" s="294" t="s">
        <v>423</v>
      </c>
      <c r="B201" s="304" t="s">
        <v>65</v>
      </c>
      <c r="C201" s="305">
        <v>57829.3243</v>
      </c>
      <c r="D201" s="305">
        <v>2E-3</v>
      </c>
      <c r="E201" s="54">
        <f t="shared" si="50"/>
        <v>13044.251697893167</v>
      </c>
      <c r="F201" s="54">
        <f t="shared" si="51"/>
        <v>13044.5</v>
      </c>
      <c r="G201" s="54">
        <f t="shared" si="52"/>
        <v>-0.1042407999993884</v>
      </c>
      <c r="K201" s="54">
        <f t="shared" si="53"/>
        <v>-0.1042407999993884</v>
      </c>
      <c r="O201" s="54">
        <f t="shared" ca="1" si="54"/>
        <v>9.8789935568457179E-3</v>
      </c>
      <c r="P201" s="54">
        <f t="shared" si="55"/>
        <v>0.10422907435164266</v>
      </c>
      <c r="Q201" s="286">
        <f t="shared" si="56"/>
        <v>42810.8243</v>
      </c>
      <c r="R201" s="54">
        <f t="shared" si="57"/>
        <v>4.3459688511934678E-2</v>
      </c>
      <c r="S201" s="54">
        <v>1</v>
      </c>
      <c r="T201" s="54">
        <f t="shared" si="58"/>
        <v>4.3459688511934678E-2</v>
      </c>
      <c r="U201" s="54">
        <f t="shared" si="59"/>
        <v>-0.20846987435103106</v>
      </c>
      <c r="V201" s="54" t="s">
        <v>136</v>
      </c>
    </row>
    <row r="202" spans="1:22" ht="12.95" customHeight="1">
      <c r="A202" s="294" t="s">
        <v>423</v>
      </c>
      <c r="B202" s="304" t="s">
        <v>65</v>
      </c>
      <c r="C202" s="305">
        <v>57829.529600000002</v>
      </c>
      <c r="D202" s="305">
        <v>1.5E-3</v>
      </c>
      <c r="E202" s="54">
        <f t="shared" si="50"/>
        <v>13044.740723519733</v>
      </c>
      <c r="F202" s="54">
        <f t="shared" si="51"/>
        <v>13044.5</v>
      </c>
      <c r="G202" s="54">
        <f t="shared" si="52"/>
        <v>0.10105920000205515</v>
      </c>
      <c r="K202" s="54">
        <f t="shared" si="53"/>
        <v>0.10105920000205515</v>
      </c>
      <c r="O202" s="54">
        <f t="shared" ca="1" si="54"/>
        <v>9.8789935568457179E-3</v>
      </c>
      <c r="P202" s="54">
        <f t="shared" si="55"/>
        <v>0.10422907435164266</v>
      </c>
      <c r="Q202" s="286">
        <f t="shared" si="56"/>
        <v>42811.029600000002</v>
      </c>
      <c r="R202" s="54">
        <f t="shared" si="57"/>
        <v>1.0048103392172869E-5</v>
      </c>
      <c r="S202" s="54">
        <v>1</v>
      </c>
      <c r="T202" s="54">
        <f t="shared" si="58"/>
        <v>1.0048103392172869E-5</v>
      </c>
      <c r="U202" s="54">
        <f t="shared" si="59"/>
        <v>-3.1698743495875148E-3</v>
      </c>
      <c r="V202" s="54" t="s">
        <v>136</v>
      </c>
    </row>
    <row r="203" spans="1:22" ht="12.95" customHeight="1">
      <c r="A203" s="294" t="s">
        <v>423</v>
      </c>
      <c r="B203" s="304" t="s">
        <v>65</v>
      </c>
      <c r="C203" s="305">
        <v>57839.396999999997</v>
      </c>
      <c r="D203" s="305">
        <v>1.1000000000000001E-3</v>
      </c>
      <c r="E203" s="54">
        <f t="shared" si="50"/>
        <v>13068.244919659732</v>
      </c>
      <c r="F203" s="54">
        <f t="shared" si="51"/>
        <v>13068</v>
      </c>
      <c r="G203" s="54">
        <f t="shared" si="52"/>
        <v>0.10282079999888083</v>
      </c>
      <c r="K203" s="54">
        <f t="shared" si="53"/>
        <v>0.10282079999888083</v>
      </c>
      <c r="O203" s="54">
        <f t="shared" ca="1" si="54"/>
        <v>9.8178783454949611E-3</v>
      </c>
      <c r="P203" s="54">
        <f t="shared" si="55"/>
        <v>0.10439324525697856</v>
      </c>
      <c r="Q203" s="286">
        <f t="shared" si="56"/>
        <v>42820.896999999997</v>
      </c>
      <c r="R203" s="54">
        <f t="shared" si="57"/>
        <v>2.4725840897140348E-6</v>
      </c>
      <c r="S203" s="54">
        <v>1</v>
      </c>
      <c r="T203" s="54">
        <f t="shared" si="58"/>
        <v>2.4725840897140348E-6</v>
      </c>
      <c r="U203" s="54">
        <f t="shared" si="59"/>
        <v>-1.5724452580977294E-3</v>
      </c>
      <c r="V203" s="54" t="s">
        <v>136</v>
      </c>
    </row>
    <row r="204" spans="1:22" ht="12.95" customHeight="1">
      <c r="A204" s="194" t="s">
        <v>424</v>
      </c>
      <c r="B204" s="195" t="s">
        <v>65</v>
      </c>
      <c r="C204" s="194">
        <v>57860.598299999998</v>
      </c>
      <c r="D204" s="194">
        <v>2.0000000000000001E-4</v>
      </c>
      <c r="E204" s="54">
        <f t="shared" si="50"/>
        <v>13118.746522272697</v>
      </c>
      <c r="F204" s="54">
        <f t="shared" si="51"/>
        <v>13118.5</v>
      </c>
      <c r="G204" s="54">
        <f t="shared" si="52"/>
        <v>0.10349359999963781</v>
      </c>
      <c r="K204" s="54">
        <f t="shared" si="53"/>
        <v>0.10349359999963781</v>
      </c>
      <c r="O204" s="54">
        <f t="shared" ca="1" si="54"/>
        <v>9.6865456572731157E-3</v>
      </c>
      <c r="P204" s="54">
        <f t="shared" si="55"/>
        <v>0.10474623774184563</v>
      </c>
      <c r="Q204" s="286">
        <f t="shared" si="56"/>
        <v>42842.098299999998</v>
      </c>
      <c r="R204" s="54">
        <f t="shared" si="57"/>
        <v>1.5691013132035146E-6</v>
      </c>
      <c r="S204" s="54">
        <v>1</v>
      </c>
      <c r="T204" s="54">
        <f t="shared" si="58"/>
        <v>1.5691013132035146E-6</v>
      </c>
      <c r="U204" s="54">
        <f t="shared" si="59"/>
        <v>-1.2526377422078239E-3</v>
      </c>
      <c r="V204" s="54" t="s">
        <v>136</v>
      </c>
    </row>
    <row r="205" spans="1:22" ht="12.95" customHeight="1">
      <c r="A205" s="306" t="s">
        <v>425</v>
      </c>
      <c r="B205" s="307" t="s">
        <v>65</v>
      </c>
      <c r="C205" s="308">
        <v>57865.425999999999</v>
      </c>
      <c r="D205" s="308">
        <v>4.0000000000000001E-3</v>
      </c>
      <c r="E205" s="54">
        <f t="shared" si="50"/>
        <v>13130.246127812674</v>
      </c>
      <c r="F205" s="54">
        <f t="shared" si="51"/>
        <v>13130</v>
      </c>
      <c r="G205" s="54">
        <f t="shared" si="52"/>
        <v>0.10332800000469433</v>
      </c>
      <c r="K205" s="54">
        <f t="shared" si="53"/>
        <v>0.10332800000469433</v>
      </c>
      <c r="O205" s="54">
        <f t="shared" ca="1" si="54"/>
        <v>9.6566382134206236E-3</v>
      </c>
      <c r="P205" s="54">
        <f t="shared" si="55"/>
        <v>0.10482666026857176</v>
      </c>
      <c r="Q205" s="286">
        <f t="shared" si="56"/>
        <v>42846.925999999999</v>
      </c>
      <c r="R205" s="54">
        <f t="shared" si="57"/>
        <v>2.245982586525176E-6</v>
      </c>
      <c r="S205" s="54">
        <v>1</v>
      </c>
      <c r="T205" s="54">
        <f t="shared" si="58"/>
        <v>2.245982586525176E-6</v>
      </c>
      <c r="U205" s="54">
        <f t="shared" si="59"/>
        <v>-1.4986602638774327E-3</v>
      </c>
      <c r="V205" s="54" t="s">
        <v>136</v>
      </c>
    </row>
    <row r="206" spans="1:22" ht="12.95" customHeight="1">
      <c r="A206" s="309" t="s">
        <v>426</v>
      </c>
      <c r="C206" s="30">
        <v>58898.806499999999</v>
      </c>
      <c r="D206" s="30">
        <v>2.9999999999999997E-4</v>
      </c>
      <c r="E206" s="54">
        <f t="shared" si="50"/>
        <v>15591.763646030246</v>
      </c>
      <c r="F206" s="54">
        <f t="shared" si="51"/>
        <v>15592</v>
      </c>
      <c r="G206" s="54">
        <f t="shared" si="52"/>
        <v>-9.9224800003867131E-2</v>
      </c>
      <c r="K206" s="54">
        <f t="shared" si="53"/>
        <v>-9.9224800003867131E-2</v>
      </c>
      <c r="O206" s="54">
        <f t="shared" ca="1" si="54"/>
        <v>3.2538445816945039E-3</v>
      </c>
      <c r="P206" s="54">
        <f t="shared" si="55"/>
        <v>0.12236948318538479</v>
      </c>
      <c r="Q206" s="286">
        <f t="shared" si="56"/>
        <v>43880.306499999999</v>
      </c>
      <c r="R206" s="54">
        <f t="shared" si="57"/>
        <v>4.910402634215838E-2</v>
      </c>
      <c r="S206" s="54">
        <v>1</v>
      </c>
      <c r="T206" s="54">
        <f t="shared" si="58"/>
        <v>4.910402634215838E-2</v>
      </c>
      <c r="U206" s="54">
        <f t="shared" si="59"/>
        <v>-0.22159428318925192</v>
      </c>
      <c r="V206" s="54" t="s">
        <v>136</v>
      </c>
    </row>
    <row r="207" spans="1:22" ht="12.95" customHeight="1">
      <c r="A207" s="289" t="s">
        <v>427</v>
      </c>
      <c r="B207" s="59" t="s">
        <v>65</v>
      </c>
      <c r="C207" s="58">
        <v>58218.703399999999</v>
      </c>
      <c r="D207" s="58">
        <v>1.1000000000000001E-3</v>
      </c>
      <c r="E207" s="54">
        <f t="shared" si="50"/>
        <v>13971.754661107385</v>
      </c>
      <c r="F207" s="54">
        <f t="shared" si="51"/>
        <v>13972</v>
      </c>
      <c r="G207" s="54">
        <f t="shared" si="52"/>
        <v>-0.10299680000025546</v>
      </c>
      <c r="K207" s="54">
        <f t="shared" si="53"/>
        <v>-0.10299680000025546</v>
      </c>
      <c r="O207" s="54">
        <f t="shared" ca="1" si="54"/>
        <v>7.4668931939594549E-3</v>
      </c>
      <c r="P207" s="54">
        <f t="shared" si="55"/>
        <v>0.11075338910676831</v>
      </c>
      <c r="Q207" s="286">
        <f t="shared" si="56"/>
        <v>43200.203399999999</v>
      </c>
      <c r="R207" s="54">
        <f t="shared" si="57"/>
        <v>4.568914334328842E-2</v>
      </c>
      <c r="S207" s="54">
        <v>1</v>
      </c>
      <c r="T207" s="54">
        <f t="shared" si="58"/>
        <v>4.568914334328842E-2</v>
      </c>
      <c r="U207" s="54">
        <f t="shared" si="59"/>
        <v>-0.21375018910702376</v>
      </c>
      <c r="V207" s="54" t="s">
        <v>136</v>
      </c>
    </row>
    <row r="208" spans="1:22" ht="12.95" customHeight="1">
      <c r="A208" s="289" t="s">
        <v>427</v>
      </c>
      <c r="B208" s="59" t="s">
        <v>65</v>
      </c>
      <c r="C208" s="58">
        <v>58234.657099999997</v>
      </c>
      <c r="D208" s="58">
        <v>1E-4</v>
      </c>
      <c r="E208" s="54">
        <f t="shared" si="50"/>
        <v>14009.756454280745</v>
      </c>
      <c r="F208" s="54">
        <f t="shared" si="51"/>
        <v>14010</v>
      </c>
      <c r="G208" s="54">
        <f t="shared" si="52"/>
        <v>-0.10224400000151945</v>
      </c>
      <c r="K208" s="54">
        <f t="shared" si="53"/>
        <v>-0.10224400000151945</v>
      </c>
      <c r="O208" s="54">
        <f t="shared" ca="1" si="54"/>
        <v>7.3680685968816328E-3</v>
      </c>
      <c r="P208" s="54">
        <f t="shared" si="55"/>
        <v>0.11102265306183082</v>
      </c>
      <c r="Q208" s="286">
        <f t="shared" si="56"/>
        <v>43216.157099999997</v>
      </c>
      <c r="R208" s="54">
        <f t="shared" si="57"/>
        <v>4.5482665308843408E-2</v>
      </c>
      <c r="S208" s="54">
        <v>1</v>
      </c>
      <c r="T208" s="54">
        <f t="shared" si="58"/>
        <v>4.5482665308843408E-2</v>
      </c>
      <c r="U208" s="54">
        <f t="shared" si="59"/>
        <v>-0.21326665306335027</v>
      </c>
      <c r="V208" s="54" t="s">
        <v>136</v>
      </c>
    </row>
    <row r="209" spans="1:22" ht="12.95" customHeight="1">
      <c r="A209" s="289" t="s">
        <v>428</v>
      </c>
      <c r="B209" s="59" t="s">
        <v>65</v>
      </c>
      <c r="C209" s="58">
        <v>58598.641100000001</v>
      </c>
      <c r="D209" s="58">
        <v>2.9999999999999997E-4</v>
      </c>
      <c r="E209" s="54">
        <f t="shared" si="50"/>
        <v>14876.768162311731</v>
      </c>
      <c r="F209" s="54">
        <f t="shared" si="51"/>
        <v>14877</v>
      </c>
      <c r="G209" s="54">
        <f t="shared" si="52"/>
        <v>-9.732879999501165E-2</v>
      </c>
      <c r="K209" s="54">
        <f t="shared" si="53"/>
        <v>-9.732879999501165E-2</v>
      </c>
      <c r="O209" s="54">
        <f t="shared" ca="1" si="54"/>
        <v>5.1133073951324312E-3</v>
      </c>
      <c r="P209" s="54">
        <f t="shared" si="55"/>
        <v>0.11720805010137648</v>
      </c>
      <c r="Q209" s="286">
        <f t="shared" si="56"/>
        <v>43580.141100000001</v>
      </c>
      <c r="R209" s="54">
        <f t="shared" si="57"/>
        <v>4.6026060049280108E-2</v>
      </c>
      <c r="S209" s="54">
        <v>1</v>
      </c>
      <c r="T209" s="54">
        <f t="shared" si="58"/>
        <v>4.6026060049280108E-2</v>
      </c>
      <c r="U209" s="54">
        <f t="shared" si="59"/>
        <v>-0.21453685009638812</v>
      </c>
      <c r="V209" s="54" t="s">
        <v>136</v>
      </c>
    </row>
    <row r="210" spans="1:22" ht="12.95" customHeight="1">
      <c r="A210" s="310" t="s">
        <v>429</v>
      </c>
      <c r="B210" s="311" t="s">
        <v>65</v>
      </c>
      <c r="C210" s="312">
        <v>58925.040999999997</v>
      </c>
      <c r="D210" s="312" t="s">
        <v>413</v>
      </c>
      <c r="E210" s="54">
        <f t="shared" si="50"/>
        <v>15654.254356210742</v>
      </c>
      <c r="F210" s="54">
        <f t="shared" si="51"/>
        <v>15654.5</v>
      </c>
      <c r="G210" s="54">
        <f t="shared" si="52"/>
        <v>-0.10312479999993229</v>
      </c>
      <c r="K210" s="54">
        <f t="shared" si="53"/>
        <v>-0.10312479999993229</v>
      </c>
      <c r="O210" s="54">
        <f t="shared" ca="1" si="54"/>
        <v>3.0913041259744076E-3</v>
      </c>
      <c r="P210" s="54">
        <f t="shared" si="55"/>
        <v>0.12282325403514105</v>
      </c>
      <c r="Q210" s="286">
        <f t="shared" si="56"/>
        <v>43906.540999999997</v>
      </c>
      <c r="R210" s="54">
        <f t="shared" si="57"/>
        <v>5.1052523122236425E-2</v>
      </c>
      <c r="S210" s="54">
        <v>1</v>
      </c>
      <c r="T210" s="54">
        <f t="shared" si="58"/>
        <v>5.1052523122236425E-2</v>
      </c>
      <c r="U210" s="54">
        <f t="shared" si="59"/>
        <v>-0.22594805403507334</v>
      </c>
      <c r="V210" s="54" t="s">
        <v>136</v>
      </c>
    </row>
    <row r="211" spans="1:22" ht="12.95" customHeight="1">
      <c r="A211" s="310" t="s">
        <v>429</v>
      </c>
      <c r="B211" s="311" t="s">
        <v>65</v>
      </c>
      <c r="C211" s="312">
        <v>58925.042000000001</v>
      </c>
      <c r="D211" s="312" t="s">
        <v>53</v>
      </c>
      <c r="E211" s="54">
        <f t="shared" si="50"/>
        <v>15654.25673821575</v>
      </c>
      <c r="F211" s="54">
        <f t="shared" si="51"/>
        <v>15654.5</v>
      </c>
      <c r="G211" s="54">
        <f t="shared" si="52"/>
        <v>-0.10212479999609059</v>
      </c>
      <c r="K211" s="54">
        <f t="shared" si="53"/>
        <v>-0.10212479999609059</v>
      </c>
      <c r="O211" s="54">
        <f t="shared" ca="1" si="54"/>
        <v>3.0913041259744076E-3</v>
      </c>
      <c r="P211" s="54">
        <f t="shared" si="55"/>
        <v>0.12282325403514105</v>
      </c>
      <c r="Q211" s="286">
        <f t="shared" si="56"/>
        <v>43906.542000000001</v>
      </c>
      <c r="R211" s="54">
        <f t="shared" si="57"/>
        <v>5.0601627012437908E-2</v>
      </c>
      <c r="S211" s="54">
        <v>1</v>
      </c>
      <c r="T211" s="54">
        <f t="shared" si="58"/>
        <v>5.0601627012437908E-2</v>
      </c>
      <c r="U211" s="54">
        <f t="shared" si="59"/>
        <v>-0.22494805403123164</v>
      </c>
      <c r="V211" s="54" t="s">
        <v>136</v>
      </c>
    </row>
    <row r="212" spans="1:22" ht="12.95" customHeight="1">
      <c r="A212" s="310" t="s">
        <v>429</v>
      </c>
      <c r="B212" s="311" t="s">
        <v>77</v>
      </c>
      <c r="C212" s="312">
        <v>58852.21</v>
      </c>
      <c r="D212" s="312" t="s">
        <v>53</v>
      </c>
      <c r="E212" s="54">
        <f t="shared" si="50"/>
        <v>15480.77055003354</v>
      </c>
      <c r="F212" s="54">
        <f t="shared" si="51"/>
        <v>15481</v>
      </c>
      <c r="G212" s="54">
        <f t="shared" si="52"/>
        <v>-9.6326400001998991E-2</v>
      </c>
      <c r="K212" s="54">
        <f t="shared" si="53"/>
        <v>-9.6326400001998991E-2</v>
      </c>
      <c r="O212" s="54">
        <f t="shared" ca="1" si="54"/>
        <v>3.5425164310533969E-3</v>
      </c>
      <c r="P212" s="54">
        <f t="shared" si="55"/>
        <v>0.12156461524292174</v>
      </c>
      <c r="Q212" s="286">
        <f t="shared" si="56"/>
        <v>43833.71</v>
      </c>
      <c r="R212" s="54">
        <f t="shared" si="57"/>
        <v>4.7476494524462273E-2</v>
      </c>
      <c r="S212" s="54">
        <v>1</v>
      </c>
      <c r="T212" s="54">
        <f t="shared" si="58"/>
        <v>4.7476494524462273E-2</v>
      </c>
      <c r="U212" s="54">
        <f t="shared" si="59"/>
        <v>-0.21789101524492072</v>
      </c>
      <c r="V212" s="54" t="s">
        <v>136</v>
      </c>
    </row>
    <row r="213" spans="1:22" ht="12.95" customHeight="1">
      <c r="A213" s="310" t="s">
        <v>429</v>
      </c>
      <c r="B213" s="311" t="s">
        <v>77</v>
      </c>
      <c r="C213" s="312">
        <v>58852.210400000004</v>
      </c>
      <c r="D213" s="312" t="s">
        <v>225</v>
      </c>
      <c r="E213" s="54">
        <f t="shared" si="50"/>
        <v>15480.771502835551</v>
      </c>
      <c r="F213" s="54">
        <f t="shared" si="51"/>
        <v>15481</v>
      </c>
      <c r="G213" s="54">
        <f t="shared" si="52"/>
        <v>-9.5926399997551925E-2</v>
      </c>
      <c r="K213" s="54">
        <f t="shared" si="53"/>
        <v>-9.5926399997551925E-2</v>
      </c>
      <c r="O213" s="54">
        <f t="shared" ca="1" si="54"/>
        <v>3.5425164310533969E-3</v>
      </c>
      <c r="P213" s="54">
        <f t="shared" si="55"/>
        <v>0.12156461524292174</v>
      </c>
      <c r="Q213" s="286">
        <f t="shared" si="56"/>
        <v>43833.710400000004</v>
      </c>
      <c r="R213" s="54">
        <f t="shared" si="57"/>
        <v>4.7302341710331944E-2</v>
      </c>
      <c r="S213" s="54">
        <v>1</v>
      </c>
      <c r="T213" s="54">
        <f t="shared" si="58"/>
        <v>4.7302341710331944E-2</v>
      </c>
      <c r="U213" s="54">
        <f t="shared" si="59"/>
        <v>-0.21749101524047365</v>
      </c>
      <c r="V213" s="54" t="s">
        <v>136</v>
      </c>
    </row>
    <row r="214" spans="1:22" ht="12.95" customHeight="1">
      <c r="A214" s="310" t="s">
        <v>429</v>
      </c>
      <c r="B214" s="311" t="s">
        <v>77</v>
      </c>
      <c r="C214" s="312">
        <v>58852.210500000001</v>
      </c>
      <c r="D214" s="312" t="s">
        <v>413</v>
      </c>
      <c r="E214" s="54">
        <f t="shared" si="50"/>
        <v>15480.771741036044</v>
      </c>
      <c r="F214" s="54">
        <f t="shared" si="51"/>
        <v>15481</v>
      </c>
      <c r="G214" s="54">
        <f t="shared" si="52"/>
        <v>-9.5826400000078138E-2</v>
      </c>
      <c r="K214" s="54">
        <f t="shared" si="53"/>
        <v>-9.5826400000078138E-2</v>
      </c>
      <c r="O214" s="54">
        <f t="shared" ca="1" si="54"/>
        <v>3.5425164310533969E-3</v>
      </c>
      <c r="P214" s="54">
        <f t="shared" si="55"/>
        <v>0.12156461524292174</v>
      </c>
      <c r="Q214" s="286">
        <f t="shared" si="56"/>
        <v>43833.710500000001</v>
      </c>
      <c r="R214" s="54">
        <f t="shared" si="57"/>
        <v>4.7258853508382201E-2</v>
      </c>
      <c r="S214" s="54">
        <v>1</v>
      </c>
      <c r="T214" s="54">
        <f t="shared" si="58"/>
        <v>4.7258853508382201E-2</v>
      </c>
      <c r="U214" s="54">
        <f t="shared" si="59"/>
        <v>-0.21739101524299986</v>
      </c>
      <c r="V214" s="54" t="s">
        <v>136</v>
      </c>
    </row>
    <row r="215" spans="1:22" ht="12.95" customHeight="1">
      <c r="A215" s="258" t="s">
        <v>991</v>
      </c>
      <c r="B215" s="259" t="s">
        <v>65</v>
      </c>
      <c r="C215" s="383">
        <v>59228.150899999775</v>
      </c>
      <c r="D215" s="382" t="s">
        <v>225</v>
      </c>
      <c r="E215" s="54">
        <f t="shared" ref="E215:E224" si="60">+(C215-C$7)/C$8</f>
        <v>16376.26365365213</v>
      </c>
      <c r="F215" s="54">
        <f t="shared" ref="F215:F224" si="61">ROUND(2*E215,0)/2</f>
        <v>16376.5</v>
      </c>
      <c r="G215" s="54">
        <f t="shared" ref="G215:G224" si="62">+C215-(C$7+F215*C$8)</f>
        <v>-9.9221600219607353E-2</v>
      </c>
      <c r="K215" s="54">
        <f t="shared" ref="K215:K224" si="63">G215</f>
        <v>-9.9221600219607353E-2</v>
      </c>
      <c r="O215" s="54">
        <f t="shared" ref="O215:O224" ca="1" si="64">+C$11+C$12*$F215</f>
        <v>1.2136367814958235E-3</v>
      </c>
      <c r="P215" s="54">
        <f t="shared" ref="P215:P224" si="65">+D$11+D$12*F215+D$13*F215^2</f>
        <v>0.12809548121397879</v>
      </c>
      <c r="Q215" s="286">
        <f t="shared" ref="Q215:Q224" si="66">+C215-15018.5</f>
        <v>44209.650899999775</v>
      </c>
      <c r="R215" s="54">
        <f t="shared" ref="R215:R224" si="67">+(P215-G215)^2</f>
        <v>5.1673055511483636E-2</v>
      </c>
      <c r="S215" s="54">
        <v>1</v>
      </c>
      <c r="T215" s="54">
        <f t="shared" ref="T215:T224" si="68">S215*R215</f>
        <v>5.1673055511483636E-2</v>
      </c>
      <c r="U215" s="54">
        <f t="shared" ref="U215:U224" si="69">+G215-P215</f>
        <v>-0.22731708143358614</v>
      </c>
      <c r="V215" s="54" t="s">
        <v>136</v>
      </c>
    </row>
    <row r="216" spans="1:22" ht="12.95" customHeight="1">
      <c r="A216" s="258" t="s">
        <v>991</v>
      </c>
      <c r="B216" s="259" t="s">
        <v>65</v>
      </c>
      <c r="C216" s="383">
        <v>59228.152499999851</v>
      </c>
      <c r="D216" s="382" t="s">
        <v>53</v>
      </c>
      <c r="E216" s="54">
        <f t="shared" si="60"/>
        <v>16376.26746486031</v>
      </c>
      <c r="F216" s="54">
        <f t="shared" si="61"/>
        <v>16376.5</v>
      </c>
      <c r="G216" s="54">
        <f t="shared" si="62"/>
        <v>-9.7621600143611431E-2</v>
      </c>
      <c r="K216" s="54">
        <f t="shared" si="63"/>
        <v>-9.7621600143611431E-2</v>
      </c>
      <c r="O216" s="54">
        <f t="shared" ca="1" si="64"/>
        <v>1.2136367814958235E-3</v>
      </c>
      <c r="P216" s="54">
        <f t="shared" si="65"/>
        <v>0.12809548121397879</v>
      </c>
      <c r="Q216" s="286">
        <f t="shared" si="66"/>
        <v>44209.652499999851</v>
      </c>
      <c r="R216" s="54">
        <f t="shared" si="67"/>
        <v>5.0948200816589004E-2</v>
      </c>
      <c r="S216" s="54">
        <v>1</v>
      </c>
      <c r="T216" s="54">
        <f t="shared" si="68"/>
        <v>5.0948200816589004E-2</v>
      </c>
      <c r="U216" s="54">
        <f t="shared" si="69"/>
        <v>-0.22571708135759022</v>
      </c>
      <c r="V216" s="54" t="s">
        <v>136</v>
      </c>
    </row>
    <row r="217" spans="1:22" ht="12.95" customHeight="1">
      <c r="A217" s="258" t="s">
        <v>991</v>
      </c>
      <c r="B217" s="259" t="s">
        <v>65</v>
      </c>
      <c r="C217" s="383">
        <v>59228.152600000147</v>
      </c>
      <c r="D217" s="382" t="s">
        <v>413</v>
      </c>
      <c r="E217" s="54">
        <f t="shared" si="60"/>
        <v>16376.267703061516</v>
      </c>
      <c r="F217" s="54">
        <f t="shared" si="61"/>
        <v>16376.5</v>
      </c>
      <c r="G217" s="54">
        <f t="shared" si="62"/>
        <v>-9.7521599847823381E-2</v>
      </c>
      <c r="K217" s="54">
        <f t="shared" si="63"/>
        <v>-9.7521599847823381E-2</v>
      </c>
      <c r="O217" s="54">
        <f t="shared" ca="1" si="64"/>
        <v>1.2136367814958235E-3</v>
      </c>
      <c r="P217" s="54">
        <f t="shared" si="65"/>
        <v>0.12809548121397879</v>
      </c>
      <c r="Q217" s="286">
        <f t="shared" si="66"/>
        <v>44209.652600000147</v>
      </c>
      <c r="R217" s="54">
        <f t="shared" si="67"/>
        <v>5.0903067266847811E-2</v>
      </c>
      <c r="S217" s="54">
        <v>1</v>
      </c>
      <c r="T217" s="54">
        <f t="shared" si="68"/>
        <v>5.0903067266847811E-2</v>
      </c>
      <c r="U217" s="54">
        <f t="shared" si="69"/>
        <v>-0.22561708106180217</v>
      </c>
      <c r="V217" s="54" t="s">
        <v>136</v>
      </c>
    </row>
    <row r="218" spans="1:22" ht="12.95" customHeight="1">
      <c r="A218" s="258" t="s">
        <v>991</v>
      </c>
      <c r="B218" s="259" t="s">
        <v>65</v>
      </c>
      <c r="C218" s="383">
        <v>59244.106099999975</v>
      </c>
      <c r="D218" s="382" t="s">
        <v>413</v>
      </c>
      <c r="E218" s="54">
        <f t="shared" si="60"/>
        <v>16414.269019833471</v>
      </c>
      <c r="F218" s="54">
        <f t="shared" si="61"/>
        <v>16414.5</v>
      </c>
      <c r="G218" s="54">
        <f t="shared" si="62"/>
        <v>-9.6968800025933888E-2</v>
      </c>
      <c r="K218" s="54">
        <f t="shared" si="63"/>
        <v>-9.6968800025933888E-2</v>
      </c>
      <c r="O218" s="54">
        <f t="shared" ca="1" si="64"/>
        <v>1.1148121844180084E-3</v>
      </c>
      <c r="P218" s="54">
        <f t="shared" si="65"/>
        <v>0.12837451007090159</v>
      </c>
      <c r="Q218" s="286">
        <f t="shared" si="66"/>
        <v>44225.606099999975</v>
      </c>
      <c r="R218" s="54">
        <f t="shared" si="67"/>
        <v>5.0779607405398552E-2</v>
      </c>
      <c r="S218" s="54">
        <v>1</v>
      </c>
      <c r="T218" s="54">
        <f t="shared" si="68"/>
        <v>5.0779607405398552E-2</v>
      </c>
      <c r="U218" s="54">
        <f t="shared" si="69"/>
        <v>-0.22534331009683548</v>
      </c>
      <c r="V218" s="54" t="s">
        <v>136</v>
      </c>
    </row>
    <row r="219" spans="1:22" ht="12.95" customHeight="1">
      <c r="A219" s="258" t="s">
        <v>991</v>
      </c>
      <c r="B219" s="259" t="s">
        <v>65</v>
      </c>
      <c r="C219" s="383">
        <v>59244.106300000101</v>
      </c>
      <c r="D219" s="382" t="s">
        <v>53</v>
      </c>
      <c r="E219" s="54">
        <f t="shared" si="60"/>
        <v>16414.26949623477</v>
      </c>
      <c r="F219" s="54">
        <f t="shared" si="61"/>
        <v>16414.5</v>
      </c>
      <c r="G219" s="54">
        <f t="shared" si="62"/>
        <v>-9.6768799900019076E-2</v>
      </c>
      <c r="K219" s="54">
        <f t="shared" si="63"/>
        <v>-9.6768799900019076E-2</v>
      </c>
      <c r="O219" s="54">
        <f t="shared" ca="1" si="64"/>
        <v>1.1148121844180084E-3</v>
      </c>
      <c r="P219" s="54">
        <f t="shared" si="65"/>
        <v>0.12837451007090159</v>
      </c>
      <c r="Q219" s="286">
        <f t="shared" si="66"/>
        <v>44225.606300000101</v>
      </c>
      <c r="R219" s="54">
        <f t="shared" si="67"/>
        <v>5.0689510024662064E-2</v>
      </c>
      <c r="S219" s="54">
        <v>1</v>
      </c>
      <c r="T219" s="54">
        <f t="shared" si="68"/>
        <v>5.0689510024662064E-2</v>
      </c>
      <c r="U219" s="54">
        <f t="shared" si="69"/>
        <v>-0.22514330997092066</v>
      </c>
      <c r="V219" s="54" t="s">
        <v>136</v>
      </c>
    </row>
    <row r="220" spans="1:22" ht="12.95" customHeight="1">
      <c r="A220" s="258" t="s">
        <v>991</v>
      </c>
      <c r="B220" s="259" t="s">
        <v>65</v>
      </c>
      <c r="C220" s="383">
        <v>59265.097000000067</v>
      </c>
      <c r="D220" s="382" t="s">
        <v>413</v>
      </c>
      <c r="E220" s="54">
        <f t="shared" si="60"/>
        <v>16464.26944859459</v>
      </c>
      <c r="F220" s="54">
        <f t="shared" si="61"/>
        <v>16464.5</v>
      </c>
      <c r="G220" s="54">
        <f t="shared" si="62"/>
        <v>-9.6788799928617664E-2</v>
      </c>
      <c r="K220" s="54">
        <f t="shared" si="63"/>
        <v>-9.6788799928617664E-2</v>
      </c>
      <c r="O220" s="54">
        <f t="shared" ca="1" si="64"/>
        <v>9.8477981984192858E-4</v>
      </c>
      <c r="P220" s="54">
        <f t="shared" si="65"/>
        <v>0.12874188841969536</v>
      </c>
      <c r="Q220" s="286">
        <f t="shared" si="66"/>
        <v>44246.597000000067</v>
      </c>
      <c r="R220" s="54">
        <f t="shared" si="67"/>
        <v>5.0864091386863895E-2</v>
      </c>
      <c r="S220" s="54">
        <v>1</v>
      </c>
      <c r="T220" s="54">
        <f t="shared" si="68"/>
        <v>5.0864091386863895E-2</v>
      </c>
      <c r="U220" s="54">
        <f t="shared" si="69"/>
        <v>-0.22553068834831302</v>
      </c>
      <c r="V220" s="54" t="s">
        <v>136</v>
      </c>
    </row>
    <row r="221" spans="1:22" ht="12.95" customHeight="1">
      <c r="A221" s="258" t="s">
        <v>991</v>
      </c>
      <c r="B221" s="259" t="s">
        <v>65</v>
      </c>
      <c r="C221" s="383">
        <v>59265.098000000231</v>
      </c>
      <c r="D221" s="382" t="s">
        <v>53</v>
      </c>
      <c r="E221" s="54">
        <f t="shared" si="60"/>
        <v>16464.271830599981</v>
      </c>
      <c r="F221" s="54">
        <f t="shared" si="61"/>
        <v>16464.5</v>
      </c>
      <c r="G221" s="54">
        <f t="shared" si="62"/>
        <v>-9.5788799764704891E-2</v>
      </c>
      <c r="K221" s="54">
        <f t="shared" si="63"/>
        <v>-9.5788799764704891E-2</v>
      </c>
      <c r="O221" s="54">
        <f t="shared" ca="1" si="64"/>
        <v>9.8477981984192858E-4</v>
      </c>
      <c r="P221" s="54">
        <f t="shared" si="65"/>
        <v>0.12874188841969536</v>
      </c>
      <c r="Q221" s="286">
        <f t="shared" si="66"/>
        <v>44246.598000000231</v>
      </c>
      <c r="R221" s="54">
        <f t="shared" si="67"/>
        <v>5.0414029936560377E-2</v>
      </c>
      <c r="S221" s="54">
        <v>1</v>
      </c>
      <c r="T221" s="54">
        <f t="shared" si="68"/>
        <v>5.0414029936560377E-2</v>
      </c>
      <c r="U221" s="54">
        <f t="shared" si="69"/>
        <v>-0.22453068818440025</v>
      </c>
      <c r="V221" s="54" t="s">
        <v>136</v>
      </c>
    </row>
    <row r="222" spans="1:22" ht="12.95" customHeight="1">
      <c r="A222" s="258" t="s">
        <v>991</v>
      </c>
      <c r="B222" s="259" t="s">
        <v>65</v>
      </c>
      <c r="C222" s="383">
        <v>59265.098000000231</v>
      </c>
      <c r="D222" s="382" t="s">
        <v>225</v>
      </c>
      <c r="E222" s="54">
        <f t="shared" si="60"/>
        <v>16464.271830599981</v>
      </c>
      <c r="F222" s="54">
        <f t="shared" si="61"/>
        <v>16464.5</v>
      </c>
      <c r="G222" s="54">
        <f t="shared" si="62"/>
        <v>-9.5788799764704891E-2</v>
      </c>
      <c r="K222" s="54">
        <f t="shared" si="63"/>
        <v>-9.5788799764704891E-2</v>
      </c>
      <c r="O222" s="54">
        <f t="shared" ca="1" si="64"/>
        <v>9.8477981984192858E-4</v>
      </c>
      <c r="P222" s="54">
        <f t="shared" si="65"/>
        <v>0.12874188841969536</v>
      </c>
      <c r="Q222" s="286">
        <f t="shared" si="66"/>
        <v>44246.598000000231</v>
      </c>
      <c r="R222" s="54">
        <f t="shared" si="67"/>
        <v>5.0414029936560377E-2</v>
      </c>
      <c r="S222" s="54">
        <v>1</v>
      </c>
      <c r="T222" s="54">
        <f t="shared" si="68"/>
        <v>5.0414029936560377E-2</v>
      </c>
      <c r="U222" s="54">
        <f t="shared" si="69"/>
        <v>-0.22453068818440025</v>
      </c>
      <c r="V222" s="54" t="s">
        <v>136</v>
      </c>
    </row>
    <row r="223" spans="1:22" ht="12.95" customHeight="1">
      <c r="A223" s="258" t="s">
        <v>991</v>
      </c>
      <c r="B223" s="259" t="s">
        <v>65</v>
      </c>
      <c r="C223" s="383">
        <v>59572.192199999932</v>
      </c>
      <c r="D223" s="382" t="s">
        <v>413</v>
      </c>
      <c r="E223" s="54">
        <f t="shared" si="60"/>
        <v>17195.771750563901</v>
      </c>
      <c r="F223" s="54">
        <f t="shared" si="61"/>
        <v>17196</v>
      </c>
      <c r="G223" s="54">
        <f t="shared" si="62"/>
        <v>-9.5822400064207613E-2</v>
      </c>
      <c r="K223" s="54">
        <f t="shared" si="63"/>
        <v>-9.5822400064207613E-2</v>
      </c>
      <c r="O223" s="54">
        <f t="shared" ca="1" si="64"/>
        <v>-9.175936739061058E-4</v>
      </c>
      <c r="P223" s="54">
        <f t="shared" si="65"/>
        <v>0.13414718096198142</v>
      </c>
      <c r="Q223" s="286">
        <f t="shared" si="66"/>
        <v>44553.692199999932</v>
      </c>
      <c r="R223" s="54">
        <f t="shared" si="67"/>
        <v>5.2886008197360924E-2</v>
      </c>
      <c r="S223" s="54">
        <v>1</v>
      </c>
      <c r="T223" s="54">
        <f t="shared" si="68"/>
        <v>5.2886008197360924E-2</v>
      </c>
      <c r="U223" s="54">
        <f t="shared" si="69"/>
        <v>-0.22996958102618903</v>
      </c>
      <c r="V223" s="54" t="s">
        <v>136</v>
      </c>
    </row>
    <row r="224" spans="1:22" ht="12.95" customHeight="1">
      <c r="A224" s="258" t="s">
        <v>991</v>
      </c>
      <c r="B224" s="259" t="s">
        <v>65</v>
      </c>
      <c r="C224" s="383">
        <v>59572.192600000184</v>
      </c>
      <c r="D224" s="382" t="s">
        <v>225</v>
      </c>
      <c r="E224" s="54">
        <f t="shared" si="60"/>
        <v>17195.7727033665</v>
      </c>
      <c r="F224" s="54">
        <f t="shared" si="61"/>
        <v>17196</v>
      </c>
      <c r="G224" s="54">
        <f t="shared" si="62"/>
        <v>-9.5422399812377989E-2</v>
      </c>
      <c r="K224" s="54">
        <f t="shared" si="63"/>
        <v>-9.5422399812377989E-2</v>
      </c>
      <c r="O224" s="54">
        <f t="shared" ca="1" si="64"/>
        <v>-9.175936739061058E-4</v>
      </c>
      <c r="P224" s="54">
        <f t="shared" si="65"/>
        <v>0.13414718096198142</v>
      </c>
      <c r="Q224" s="286">
        <f t="shared" si="66"/>
        <v>44553.692600000184</v>
      </c>
      <c r="R224" s="54">
        <f t="shared" si="67"/>
        <v>5.2702192416915129E-2</v>
      </c>
      <c r="S224" s="54">
        <v>1</v>
      </c>
      <c r="T224" s="54">
        <f t="shared" si="68"/>
        <v>5.2702192416915129E-2</v>
      </c>
      <c r="U224" s="54">
        <f t="shared" si="69"/>
        <v>-0.22956958077435941</v>
      </c>
      <c r="V224" s="54" t="s">
        <v>136</v>
      </c>
    </row>
    <row r="225" spans="1:22" ht="12.95" customHeight="1">
      <c r="A225" s="260" t="s">
        <v>992</v>
      </c>
      <c r="B225" s="313" t="s">
        <v>65</v>
      </c>
      <c r="C225" s="314">
        <v>59654.686999999998</v>
      </c>
      <c r="D225" s="315">
        <v>1E-3</v>
      </c>
      <c r="E225" s="54">
        <f t="shared" ref="E225" si="70">+(C225-C$7)/C$8</f>
        <v>17392.274776663209</v>
      </c>
      <c r="F225" s="54">
        <f t="shared" ref="F225" si="71">ROUND(2*E225,0)/2</f>
        <v>17392.5</v>
      </c>
      <c r="G225" s="54">
        <f t="shared" ref="G225" si="72">+C225-(C$7+F225*C$8)</f>
        <v>-9.4552000002295244E-2</v>
      </c>
      <c r="K225" s="54">
        <f t="shared" ref="K225" si="73">G225</f>
        <v>-9.4552000002295244E-2</v>
      </c>
      <c r="O225" s="54">
        <f t="shared" ref="O225" ca="1" si="74">+C$11+C$12*$F225</f>
        <v>-1.4286208666900932E-3</v>
      </c>
      <c r="P225" s="54">
        <f t="shared" ref="P225" si="75">+D$11+D$12*F225+D$13*F225^2</f>
        <v>0.135608927737014</v>
      </c>
      <c r="Q225" s="286">
        <f t="shared" ref="Q225" si="76">+C225-15018.5</f>
        <v>44636.186999999998</v>
      </c>
      <c r="R225" s="54">
        <f t="shared" ref="R225" si="77">+(P225-G225)^2</f>
        <v>5.2974052657819529E-2</v>
      </c>
      <c r="S225" s="54">
        <v>1</v>
      </c>
      <c r="T225" s="54">
        <f t="shared" ref="T225" si="78">S225*R225</f>
        <v>5.2974052657819529E-2</v>
      </c>
      <c r="U225" s="54">
        <f t="shared" ref="U225" si="79">+G225-P225</f>
        <v>-0.23016092773930924</v>
      </c>
      <c r="V225" s="54" t="s">
        <v>136</v>
      </c>
    </row>
    <row r="226" spans="1:22" ht="12.95" customHeight="1">
      <c r="A226" s="380" t="s">
        <v>993</v>
      </c>
      <c r="B226" s="381" t="s">
        <v>65</v>
      </c>
      <c r="C226" s="382">
        <v>60043.655700000003</v>
      </c>
      <c r="D226" s="382">
        <v>4.0000000000000002E-4</v>
      </c>
      <c r="E226" s="54">
        <f t="shared" ref="E226:E227" si="80">+(C226-C$7)/C$8</f>
        <v>18318.800165025317</v>
      </c>
      <c r="F226" s="54">
        <f t="shared" ref="F226:F227" si="81">ROUND(2*E226,0)/2</f>
        <v>18319</v>
      </c>
      <c r="G226" s="54">
        <f t="shared" ref="G226:G227" si="82">+C226-(C$7+F226*C$8)</f>
        <v>-8.389359999273438E-2</v>
      </c>
      <c r="K226" s="54">
        <f t="shared" ref="K226:K227" si="83">G226</f>
        <v>-8.389359999273438E-2</v>
      </c>
      <c r="O226" s="54">
        <f t="shared" ref="O226:O227" ca="1" si="84">+C$11+C$12*$F226</f>
        <v>-3.8381205822848319E-3</v>
      </c>
      <c r="P226" s="54">
        <f t="shared" ref="P226:P227" si="85">+D$11+D$12*F226+D$13*F226^2</f>
        <v>0.14255667980504494</v>
      </c>
      <c r="Q226" s="286">
        <f t="shared" ref="Q226:Q227" si="86">+C226-15018.5</f>
        <v>45025.155700000003</v>
      </c>
      <c r="R226" s="54">
        <f t="shared" ref="R226:R227" si="87">+(P226-G226)^2</f>
        <v>5.1279729220492537E-2</v>
      </c>
      <c r="S226" s="54">
        <v>1</v>
      </c>
      <c r="T226" s="54">
        <f t="shared" ref="T226:T227" si="88">S226*R226</f>
        <v>5.1279729220492537E-2</v>
      </c>
      <c r="U226" s="54">
        <f t="shared" ref="U226:U227" si="89">+G226-P226</f>
        <v>-0.22645027979777932</v>
      </c>
      <c r="V226" s="54" t="s">
        <v>136</v>
      </c>
    </row>
    <row r="227" spans="1:22" ht="12.95" customHeight="1">
      <c r="A227" s="380" t="s">
        <v>993</v>
      </c>
      <c r="B227" s="381" t="s">
        <v>77</v>
      </c>
      <c r="C227" s="382">
        <v>60047.647199999999</v>
      </c>
      <c r="D227" s="382">
        <v>2.9999999999999997E-4</v>
      </c>
      <c r="E227" s="54">
        <f t="shared" si="80"/>
        <v>18328.307937984024</v>
      </c>
      <c r="F227" s="54">
        <f t="shared" si="81"/>
        <v>18328.5</v>
      </c>
      <c r="G227" s="54">
        <f t="shared" si="82"/>
        <v>-8.0630399999790825E-2</v>
      </c>
      <c r="K227" s="54">
        <f t="shared" si="83"/>
        <v>-8.0630399999790825E-2</v>
      </c>
      <c r="O227" s="54">
        <f t="shared" ca="1" si="84"/>
        <v>-3.8628267315542891E-3</v>
      </c>
      <c r="P227" s="54">
        <f t="shared" si="85"/>
        <v>0.1426283947206701</v>
      </c>
      <c r="Q227" s="286">
        <f t="shared" si="86"/>
        <v>45029.147199999999</v>
      </c>
      <c r="R227" s="54">
        <f t="shared" si="87"/>
        <v>4.984448942003291E-2</v>
      </c>
      <c r="S227" s="54">
        <v>1</v>
      </c>
      <c r="T227" s="54">
        <f t="shared" si="88"/>
        <v>4.984448942003291E-2</v>
      </c>
      <c r="U227" s="54">
        <f t="shared" si="89"/>
        <v>-0.22325879472046092</v>
      </c>
      <c r="V227" s="54" t="s">
        <v>136</v>
      </c>
    </row>
    <row r="228" spans="1:22" ht="12.95" customHeight="1">
      <c r="C228" s="30"/>
      <c r="D228" s="30"/>
    </row>
    <row r="229" spans="1:22" ht="12.95" customHeight="1">
      <c r="C229" s="30"/>
      <c r="D229" s="30"/>
    </row>
    <row r="230" spans="1:22" ht="12.95" customHeight="1">
      <c r="C230" s="30"/>
      <c r="D230" s="30"/>
    </row>
    <row r="231" spans="1:22" ht="12.95" customHeight="1">
      <c r="C231" s="30"/>
      <c r="D231" s="30"/>
    </row>
    <row r="232" spans="1:22" ht="12.95" customHeight="1">
      <c r="C232" s="30"/>
      <c r="D232" s="30"/>
    </row>
    <row r="233" spans="1:22" ht="12.95" customHeight="1">
      <c r="C233" s="30"/>
      <c r="D233" s="30"/>
    </row>
    <row r="234" spans="1:22" ht="12.95" customHeight="1">
      <c r="C234" s="30"/>
      <c r="D234" s="30"/>
    </row>
    <row r="235" spans="1:22" ht="12.95" customHeight="1">
      <c r="C235" s="30"/>
      <c r="D235" s="30"/>
    </row>
    <row r="236" spans="1:22" ht="12.95" customHeight="1">
      <c r="C236" s="30"/>
      <c r="D236" s="30"/>
    </row>
    <row r="237" spans="1:22" ht="12.95" customHeight="1">
      <c r="C237" s="30"/>
      <c r="D237" s="30"/>
    </row>
    <row r="238" spans="1:22" ht="12.95" customHeight="1">
      <c r="C238" s="30"/>
      <c r="D238" s="30"/>
    </row>
    <row r="239" spans="1:22" ht="12.95" customHeight="1">
      <c r="C239" s="30"/>
      <c r="D239" s="30"/>
    </row>
    <row r="240" spans="1:22" ht="12.95" customHeight="1">
      <c r="C240" s="30"/>
      <c r="D240" s="30"/>
    </row>
    <row r="241" spans="3:4" ht="12.95" customHeight="1">
      <c r="C241" s="30"/>
      <c r="D241" s="30"/>
    </row>
    <row r="242" spans="3:4" ht="12.95" customHeight="1">
      <c r="C242" s="30"/>
      <c r="D242" s="30"/>
    </row>
    <row r="243" spans="3:4" ht="12.95" customHeight="1">
      <c r="C243" s="30"/>
      <c r="D243" s="30"/>
    </row>
    <row r="244" spans="3:4" ht="12.95" customHeight="1">
      <c r="C244" s="30"/>
      <c r="D244" s="30"/>
    </row>
    <row r="245" spans="3:4" ht="12.95" customHeight="1">
      <c r="C245" s="30"/>
      <c r="D245" s="30"/>
    </row>
    <row r="246" spans="3:4" ht="12.95" customHeight="1">
      <c r="C246" s="30"/>
      <c r="D246" s="30"/>
    </row>
    <row r="247" spans="3:4" ht="12.95" customHeight="1">
      <c r="C247" s="30"/>
      <c r="D247" s="30"/>
    </row>
    <row r="248" spans="3:4" ht="12.95" customHeight="1">
      <c r="C248" s="30"/>
      <c r="D248" s="30"/>
    </row>
    <row r="249" spans="3:4" ht="12.95" customHeight="1">
      <c r="C249" s="30"/>
      <c r="D249" s="30"/>
    </row>
    <row r="250" spans="3:4" ht="12.95" customHeight="1">
      <c r="C250" s="30"/>
      <c r="D250" s="30"/>
    </row>
    <row r="251" spans="3:4" ht="12.95" customHeight="1">
      <c r="C251" s="30"/>
      <c r="D251" s="30"/>
    </row>
    <row r="252" spans="3:4" ht="12.95" customHeight="1">
      <c r="C252" s="30"/>
      <c r="D252" s="30"/>
    </row>
    <row r="253" spans="3:4" ht="12.95" customHeight="1">
      <c r="C253" s="30"/>
      <c r="D253" s="30"/>
    </row>
    <row r="254" spans="3:4" ht="12.95" customHeight="1">
      <c r="C254" s="30"/>
      <c r="D254" s="30"/>
    </row>
    <row r="255" spans="3:4" ht="12.95" customHeight="1">
      <c r="C255" s="30"/>
      <c r="D255" s="30"/>
    </row>
    <row r="256" spans="3:4" ht="12.95" customHeight="1">
      <c r="C256" s="30"/>
      <c r="D256" s="30"/>
    </row>
    <row r="257" spans="3:4" ht="12.95" customHeight="1">
      <c r="C257" s="30"/>
      <c r="D257" s="30"/>
    </row>
    <row r="258" spans="3:4" ht="12.95" customHeight="1">
      <c r="C258" s="30"/>
      <c r="D258" s="30"/>
    </row>
    <row r="259" spans="3:4" ht="12.95" customHeight="1">
      <c r="C259" s="30"/>
      <c r="D259" s="30"/>
    </row>
    <row r="260" spans="3:4" ht="12.95" customHeight="1">
      <c r="C260" s="30"/>
      <c r="D260" s="30"/>
    </row>
    <row r="261" spans="3:4" ht="12.95" customHeight="1">
      <c r="C261" s="30"/>
      <c r="D261" s="30"/>
    </row>
    <row r="262" spans="3:4" ht="12.95" customHeight="1">
      <c r="C262" s="30"/>
      <c r="D262" s="30"/>
    </row>
    <row r="263" spans="3:4" ht="12.95" customHeight="1">
      <c r="C263" s="30"/>
      <c r="D263" s="30"/>
    </row>
    <row r="264" spans="3:4" ht="12.95" customHeight="1">
      <c r="C264" s="30"/>
      <c r="D264" s="30"/>
    </row>
    <row r="265" spans="3:4" ht="12.95" customHeight="1">
      <c r="C265" s="30"/>
      <c r="D265" s="30"/>
    </row>
    <row r="266" spans="3:4" ht="12.95" customHeight="1">
      <c r="C266" s="30"/>
      <c r="D266" s="30"/>
    </row>
    <row r="267" spans="3:4" ht="12.95" customHeight="1">
      <c r="C267" s="30"/>
      <c r="D267" s="30"/>
    </row>
    <row r="268" spans="3:4" ht="12.95" customHeight="1">
      <c r="C268" s="30"/>
      <c r="D268" s="30"/>
    </row>
    <row r="269" spans="3:4" ht="12.95" customHeight="1">
      <c r="C269" s="30"/>
      <c r="D269" s="30"/>
    </row>
    <row r="270" spans="3:4" ht="12.95" customHeight="1">
      <c r="C270" s="30"/>
      <c r="D270" s="30"/>
    </row>
    <row r="271" spans="3:4" ht="12.95" customHeight="1">
      <c r="C271" s="30"/>
      <c r="D271" s="30"/>
    </row>
    <row r="272" spans="3:4" ht="12.95" customHeight="1">
      <c r="C272" s="30"/>
      <c r="D272" s="30"/>
    </row>
    <row r="273" spans="3:4" ht="12.95" customHeight="1">
      <c r="C273" s="30"/>
      <c r="D273" s="30"/>
    </row>
    <row r="274" spans="3:4" ht="12.95" customHeight="1">
      <c r="C274" s="30"/>
      <c r="D274" s="30"/>
    </row>
    <row r="275" spans="3:4" ht="12.95" customHeight="1">
      <c r="C275" s="30"/>
      <c r="D275" s="30"/>
    </row>
    <row r="276" spans="3:4" ht="12.95" customHeight="1">
      <c r="C276" s="30"/>
      <c r="D276" s="30"/>
    </row>
    <row r="277" spans="3:4" ht="12.95" customHeight="1">
      <c r="C277" s="30"/>
      <c r="D277" s="30"/>
    </row>
    <row r="278" spans="3:4" ht="12.95" customHeight="1">
      <c r="C278" s="30"/>
      <c r="D278" s="30"/>
    </row>
    <row r="279" spans="3:4" ht="12.95" customHeight="1">
      <c r="C279" s="30"/>
      <c r="D279" s="30"/>
    </row>
    <row r="280" spans="3:4" ht="12.95" customHeight="1">
      <c r="C280" s="30"/>
      <c r="D280" s="30"/>
    </row>
    <row r="281" spans="3:4" ht="12.95" customHeight="1">
      <c r="C281" s="30"/>
      <c r="D281" s="30"/>
    </row>
    <row r="282" spans="3:4" ht="12.95" customHeight="1">
      <c r="C282" s="30"/>
      <c r="D282" s="30"/>
    </row>
    <row r="283" spans="3:4" ht="12.95" customHeight="1">
      <c r="C283" s="30"/>
      <c r="D283" s="30"/>
    </row>
    <row r="284" spans="3:4" ht="12.95" customHeight="1">
      <c r="C284" s="30"/>
      <c r="D284" s="30"/>
    </row>
    <row r="285" spans="3:4" ht="12.95" customHeight="1">
      <c r="C285" s="30"/>
      <c r="D285" s="30"/>
    </row>
    <row r="286" spans="3:4" ht="12.95" customHeight="1">
      <c r="C286" s="30"/>
      <c r="D286" s="30"/>
    </row>
    <row r="287" spans="3:4" ht="12.95" customHeight="1">
      <c r="C287" s="30"/>
      <c r="D287" s="30"/>
    </row>
    <row r="288" spans="3:4" ht="12.95" customHeight="1">
      <c r="C288" s="30"/>
      <c r="D288" s="30"/>
    </row>
    <row r="289" spans="3:4" ht="12.95" customHeight="1">
      <c r="C289" s="30"/>
      <c r="D289" s="30"/>
    </row>
    <row r="290" spans="3:4" ht="12.95" customHeight="1">
      <c r="C290" s="30"/>
      <c r="D290" s="30"/>
    </row>
    <row r="291" spans="3:4" ht="12.95" customHeight="1">
      <c r="C291" s="30"/>
      <c r="D291" s="30"/>
    </row>
    <row r="292" spans="3:4" ht="12.95" customHeight="1">
      <c r="C292" s="30"/>
      <c r="D292" s="30"/>
    </row>
    <row r="293" spans="3:4" ht="12.95" customHeight="1">
      <c r="C293" s="30"/>
      <c r="D293" s="30"/>
    </row>
    <row r="294" spans="3:4" ht="12.95" customHeight="1">
      <c r="C294" s="30"/>
      <c r="D294" s="30"/>
    </row>
    <row r="295" spans="3:4" ht="12.95" customHeight="1">
      <c r="C295" s="30"/>
      <c r="D295" s="30"/>
    </row>
    <row r="296" spans="3:4" ht="12.95" customHeight="1">
      <c r="C296" s="30"/>
      <c r="D296" s="30"/>
    </row>
    <row r="297" spans="3:4" ht="12.95" customHeight="1">
      <c r="C297" s="30"/>
      <c r="D297" s="30"/>
    </row>
    <row r="298" spans="3:4" ht="12.95" customHeight="1">
      <c r="C298" s="30"/>
      <c r="D298" s="30"/>
    </row>
    <row r="299" spans="3:4" ht="12.95" customHeight="1">
      <c r="C299" s="30"/>
      <c r="D299" s="30"/>
    </row>
    <row r="300" spans="3:4" ht="12.95" customHeight="1">
      <c r="C300" s="30"/>
      <c r="D300" s="30"/>
    </row>
    <row r="301" spans="3:4" ht="12.95" customHeight="1">
      <c r="C301" s="30"/>
      <c r="D301" s="30"/>
    </row>
    <row r="302" spans="3:4" ht="12.95" customHeight="1">
      <c r="C302" s="30"/>
      <c r="D302" s="30"/>
    </row>
    <row r="303" spans="3:4" ht="12.95" customHeight="1">
      <c r="C303" s="30"/>
      <c r="D303" s="30"/>
    </row>
    <row r="304" spans="3:4" ht="12.95" customHeight="1">
      <c r="C304" s="30"/>
      <c r="D304" s="30"/>
    </row>
    <row r="305" spans="3:4" ht="12.95" customHeight="1">
      <c r="C305" s="30"/>
      <c r="D305" s="30"/>
    </row>
    <row r="306" spans="3:4" ht="12.95" customHeight="1">
      <c r="C306" s="30"/>
      <c r="D306" s="30"/>
    </row>
    <row r="307" spans="3:4" ht="12.95" customHeight="1">
      <c r="C307" s="30"/>
      <c r="D307" s="30"/>
    </row>
    <row r="308" spans="3:4" ht="12.95" customHeight="1">
      <c r="C308" s="30"/>
      <c r="D308" s="30"/>
    </row>
    <row r="309" spans="3:4" ht="12.95" customHeight="1">
      <c r="C309" s="30"/>
      <c r="D309" s="30"/>
    </row>
    <row r="310" spans="3:4" ht="12.95" customHeight="1">
      <c r="C310" s="30"/>
      <c r="D310" s="30"/>
    </row>
    <row r="311" spans="3:4" ht="12.95" customHeight="1">
      <c r="C311" s="30"/>
      <c r="D311" s="30"/>
    </row>
    <row r="312" spans="3:4" ht="12.95" customHeight="1">
      <c r="C312" s="30"/>
      <c r="D312" s="30"/>
    </row>
    <row r="313" spans="3:4" ht="12.95" customHeight="1">
      <c r="C313" s="30"/>
      <c r="D313" s="30"/>
    </row>
    <row r="314" spans="3:4" ht="12.95" customHeight="1">
      <c r="C314" s="30"/>
      <c r="D314" s="30"/>
    </row>
    <row r="315" spans="3:4" ht="12.95" customHeight="1">
      <c r="C315" s="30"/>
      <c r="D315" s="30"/>
    </row>
    <row r="316" spans="3:4" ht="12.95" customHeight="1">
      <c r="C316" s="30"/>
      <c r="D316" s="30"/>
    </row>
    <row r="317" spans="3:4" ht="12.95" customHeight="1">
      <c r="C317" s="30"/>
      <c r="D317" s="30"/>
    </row>
    <row r="318" spans="3:4" ht="12.95" customHeight="1">
      <c r="C318" s="30"/>
      <c r="D318" s="30"/>
    </row>
    <row r="319" spans="3:4" ht="12.95" customHeight="1">
      <c r="C319" s="30"/>
      <c r="D319" s="30"/>
    </row>
    <row r="320" spans="3:4" ht="12.95" customHeight="1">
      <c r="C320" s="30"/>
      <c r="D320" s="30"/>
    </row>
    <row r="321" spans="3:4" ht="12.95" customHeight="1">
      <c r="C321" s="30"/>
      <c r="D321" s="30"/>
    </row>
    <row r="322" spans="3:4" ht="12.95" customHeight="1">
      <c r="C322" s="30"/>
      <c r="D322" s="30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7"/>
  </sheetPr>
  <dimension ref="A1:BE320"/>
  <sheetViews>
    <sheetView workbookViewId="0"/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9" width="10.28515625" style="1"/>
    <col min="20" max="20" width="10" style="1" customWidth="1"/>
    <col min="21" max="21" width="9.42578125" style="1" customWidth="1"/>
    <col min="22" max="24" width="10.42578125" style="1" customWidth="1"/>
    <col min="25" max="25" width="10.5703125" style="1" customWidth="1"/>
    <col min="26" max="28" width="10.28515625" style="1"/>
    <col min="29" max="29" width="16.85546875" style="1" customWidth="1"/>
    <col min="30" max="30" width="13.28515625" style="1" customWidth="1"/>
    <col min="31" max="45" width="10.28515625" style="1"/>
    <col min="46" max="46" width="11.85546875" style="1" customWidth="1"/>
    <col min="47" max="47" width="14.7109375" style="1" customWidth="1"/>
    <col min="48" max="16384" width="10.28515625" style="1"/>
  </cols>
  <sheetData>
    <row r="1" spans="1:57" ht="20.25">
      <c r="A1" s="2" t="s">
        <v>0</v>
      </c>
      <c r="T1" s="107" t="s">
        <v>237</v>
      </c>
      <c r="U1" s="108"/>
      <c r="V1" s="108" t="s">
        <v>238</v>
      </c>
      <c r="W1" s="108" t="s">
        <v>239</v>
      </c>
      <c r="X1" s="23"/>
      <c r="AP1" s="109" t="s">
        <v>34</v>
      </c>
      <c r="AQ1" s="110" t="s">
        <v>240</v>
      </c>
      <c r="AR1" s="24" t="s">
        <v>241</v>
      </c>
      <c r="AS1" s="111" t="s">
        <v>242</v>
      </c>
      <c r="AT1" s="112" t="s">
        <v>243</v>
      </c>
      <c r="AU1" s="111" t="s">
        <v>244</v>
      </c>
      <c r="AV1" s="112" t="s">
        <v>245</v>
      </c>
      <c r="AW1" s="111" t="s">
        <v>246</v>
      </c>
      <c r="AX1" s="113" t="s">
        <v>247</v>
      </c>
      <c r="AY1" s="112" t="s">
        <v>248</v>
      </c>
      <c r="AZ1" s="111" t="s">
        <v>249</v>
      </c>
      <c r="BA1" s="113" t="s">
        <v>250</v>
      </c>
      <c r="BB1" s="112" t="s">
        <v>251</v>
      </c>
      <c r="BC1" s="111" t="s">
        <v>252</v>
      </c>
      <c r="BD1" s="113" t="s">
        <v>253</v>
      </c>
      <c r="BE1" s="112" t="s">
        <v>192</v>
      </c>
    </row>
    <row r="2" spans="1:57" ht="15.75">
      <c r="A2" s="1" t="s">
        <v>1</v>
      </c>
      <c r="B2" s="3" t="s">
        <v>2</v>
      </c>
      <c r="T2" s="114" t="s">
        <v>254</v>
      </c>
      <c r="U2" s="115">
        <f>C7</f>
        <v>34445.970450000001</v>
      </c>
      <c r="V2" s="116" t="s">
        <v>255</v>
      </c>
      <c r="W2" s="115">
        <f>C8</f>
        <v>0.41981488</v>
      </c>
      <c r="X2" s="117" t="s">
        <v>256</v>
      </c>
      <c r="AP2" s="1">
        <v>-25000</v>
      </c>
      <c r="AQ2" s="1">
        <f t="shared" ref="AQ2:AQ33" si="0">U$3+U$4*AP2+U$5*AP2^2+AS2</f>
        <v>-3.0137811472468606E-5</v>
      </c>
      <c r="AR2" s="1">
        <f t="shared" ref="AR2:AR33" si="1">U$3+U$4*AP2+U$5*AP2^2</f>
        <v>5.8674016922886634E-3</v>
      </c>
      <c r="AS2" s="1">
        <f t="shared" ref="AS2:AS33" si="2">$U$6*($U$11/AT2*AU2+$U$12)</f>
        <v>-5.897539503761132E-3</v>
      </c>
      <c r="AT2" s="1">
        <f t="shared" ref="AT2:AT33" si="3">1+$U$7*COS(AV2)</f>
        <v>0.58764568331529077</v>
      </c>
      <c r="AU2" s="1">
        <f t="shared" ref="AU2:AU33" si="4">SIN(AV2+$U$9)</f>
        <v>4.3021803508317663E-2</v>
      </c>
      <c r="AV2" s="1">
        <f>2*ATAN(AW2)</f>
        <v>-2.4864960387004196</v>
      </c>
      <c r="AW2" s="1">
        <f t="shared" ref="AW2:AW33" si="5">SQRT((1+$U$7)/(1-$U$7))*TAN(AX2/2)</f>
        <v>-2.9430130203048228</v>
      </c>
      <c r="AX2" s="1">
        <f t="shared" ref="AX2:BD11" si="6">$BE2+$U$7*SIN(AY2)</f>
        <v>-2.0539193821004704</v>
      </c>
      <c r="AY2" s="1">
        <f t="shared" si="6"/>
        <v>-2.0538561042112002</v>
      </c>
      <c r="AZ2" s="1">
        <f t="shared" si="6"/>
        <v>-2.054118020739562</v>
      </c>
      <c r="BA2" s="1">
        <f t="shared" si="6"/>
        <v>-2.0530330584268612</v>
      </c>
      <c r="BB2" s="1">
        <f t="shared" si="6"/>
        <v>-2.0575129054716363</v>
      </c>
      <c r="BC2" s="1">
        <f t="shared" si="6"/>
        <v>-2.0387604662304355</v>
      </c>
      <c r="BD2" s="1">
        <f t="shared" si="6"/>
        <v>-2.1132858523370901</v>
      </c>
      <c r="BE2" s="1">
        <f t="shared" ref="BE2:BE33" si="7">$U$9+$U$18*(AP2-U$15)</f>
        <v>-1.5934189097902109</v>
      </c>
    </row>
    <row r="3" spans="1:57">
      <c r="A3" s="118" t="s">
        <v>257</v>
      </c>
      <c r="T3" s="119" t="s">
        <v>258</v>
      </c>
      <c r="U3" s="120">
        <f t="shared" ref="U3:U9" si="8">V3*W3</f>
        <v>-3.4999999999999996E-3</v>
      </c>
      <c r="V3" s="121">
        <v>-0.35</v>
      </c>
      <c r="W3" s="1">
        <v>0.01</v>
      </c>
      <c r="X3" s="122"/>
      <c r="AP3" s="1">
        <v>-24000</v>
      </c>
      <c r="AQ3" s="1">
        <f t="shared" si="0"/>
        <v>-2.4255621153285167E-3</v>
      </c>
      <c r="AR3" s="1">
        <f t="shared" si="1"/>
        <v>5.324997399613232E-3</v>
      </c>
      <c r="AS3" s="1">
        <f t="shared" si="2"/>
        <v>-7.7505595149417487E-3</v>
      </c>
      <c r="AT3" s="1">
        <f t="shared" si="3"/>
        <v>0.61158394781774972</v>
      </c>
      <c r="AU3" s="1">
        <f t="shared" si="4"/>
        <v>-2.9191654221165972E-2</v>
      </c>
      <c r="AV3" s="1">
        <f t="shared" ref="AV3:AV66" si="9">2*ATAN(AW3)</f>
        <v>-2.4142651510225321</v>
      </c>
      <c r="AW3" s="1">
        <f t="shared" si="5"/>
        <v>-2.6274892259386409</v>
      </c>
      <c r="AX3" s="1">
        <f t="shared" si="6"/>
        <v>-1.9509811039546907</v>
      </c>
      <c r="AY3" s="1">
        <f t="shared" si="6"/>
        <v>-1.9509697402707673</v>
      </c>
      <c r="AZ3" s="1">
        <f t="shared" si="6"/>
        <v>-1.9510286266014509</v>
      </c>
      <c r="BA3" s="1">
        <f t="shared" si="6"/>
        <v>-1.9507233850001295</v>
      </c>
      <c r="BB3" s="1">
        <f t="shared" si="6"/>
        <v>-1.9523031078649971</v>
      </c>
      <c r="BC3" s="1">
        <f t="shared" si="6"/>
        <v>-1.9440588304600968</v>
      </c>
      <c r="BD3" s="1">
        <f t="shared" si="6"/>
        <v>-1.9853697353625734</v>
      </c>
      <c r="BE3" s="1">
        <f t="shared" si="7"/>
        <v>-1.4681089484718566</v>
      </c>
    </row>
    <row r="4" spans="1:57">
      <c r="A4" s="5" t="s">
        <v>4</v>
      </c>
      <c r="C4" s="6">
        <v>41766.288</v>
      </c>
      <c r="D4" s="7">
        <v>0.4198228</v>
      </c>
      <c r="T4" s="123" t="s">
        <v>259</v>
      </c>
      <c r="U4" s="124">
        <f t="shared" si="8"/>
        <v>-1.9999999999999999E-7</v>
      </c>
      <c r="V4" s="125">
        <v>-2</v>
      </c>
      <c r="W4" s="1">
        <v>9.9999999999999995E-8</v>
      </c>
      <c r="X4" s="122"/>
      <c r="Y4" s="1">
        <v>-3</v>
      </c>
      <c r="AP4" s="1">
        <v>-23000</v>
      </c>
      <c r="AQ4" s="1">
        <f t="shared" si="0"/>
        <v>-4.7997060221676435E-3</v>
      </c>
      <c r="AR4" s="1">
        <f t="shared" si="1"/>
        <v>4.7965687923531251E-3</v>
      </c>
      <c r="AS4" s="1">
        <f t="shared" si="2"/>
        <v>-9.5962748145207687E-3</v>
      </c>
      <c r="AT4" s="1">
        <f t="shared" si="3"/>
        <v>0.63994874622255149</v>
      </c>
      <c r="AU4" s="1">
        <f t="shared" si="4"/>
        <v>-0.10763691468142403</v>
      </c>
      <c r="AV4" s="1">
        <f t="shared" si="9"/>
        <v>-2.3356151053849574</v>
      </c>
      <c r="AW4" s="1">
        <f t="shared" si="5"/>
        <v>-2.3456519033994634</v>
      </c>
      <c r="AX4" s="1">
        <f t="shared" si="6"/>
        <v>-1.843572865304667</v>
      </c>
      <c r="AY4" s="1">
        <f t="shared" si="6"/>
        <v>-1.8435725072093163</v>
      </c>
      <c r="AZ4" s="1">
        <f t="shared" si="6"/>
        <v>-1.8435750633578079</v>
      </c>
      <c r="BA4" s="1">
        <f t="shared" si="6"/>
        <v>-1.8435568166021907</v>
      </c>
      <c r="BB4" s="1">
        <f t="shared" si="6"/>
        <v>-1.843687042787324</v>
      </c>
      <c r="BC4" s="1">
        <f t="shared" si="6"/>
        <v>-1.8427562934388035</v>
      </c>
      <c r="BD4" s="1">
        <f t="shared" si="6"/>
        <v>-1.8493419090946834</v>
      </c>
      <c r="BE4" s="1">
        <f t="shared" si="7"/>
        <v>-1.3427989871535022</v>
      </c>
    </row>
    <row r="5" spans="1:57">
      <c r="A5" s="99" t="s">
        <v>260</v>
      </c>
      <c r="C5" s="8"/>
      <c r="T5" s="123" t="s">
        <v>28</v>
      </c>
      <c r="U5" s="124">
        <f t="shared" si="8"/>
        <v>6.9878427076618608E-12</v>
      </c>
      <c r="V5" s="125">
        <v>0.6987842707661861</v>
      </c>
      <c r="W5" s="1">
        <v>9.9999999999999994E-12</v>
      </c>
      <c r="X5" s="122"/>
      <c r="AP5" s="1">
        <v>-22000</v>
      </c>
      <c r="AQ5" s="1">
        <f t="shared" si="0"/>
        <v>-7.1319988131966806E-3</v>
      </c>
      <c r="AR5" s="1">
        <f t="shared" si="1"/>
        <v>4.2821158705083403E-3</v>
      </c>
      <c r="AS5" s="1">
        <f t="shared" si="2"/>
        <v>-1.1414114683705021E-2</v>
      </c>
      <c r="AT5" s="1">
        <f t="shared" si="3"/>
        <v>0.673765343873724</v>
      </c>
      <c r="AU5" s="1">
        <f t="shared" si="4"/>
        <v>-0.19326400522206999</v>
      </c>
      <c r="AV5" s="1">
        <f t="shared" si="9"/>
        <v>-2.2489731647462028</v>
      </c>
      <c r="AW5" s="1">
        <f t="shared" si="5"/>
        <v>-2.0898126411685252</v>
      </c>
      <c r="AX5" s="1">
        <f t="shared" si="6"/>
        <v>-1.7308433118513653</v>
      </c>
      <c r="AY5" s="1">
        <f t="shared" si="6"/>
        <v>-1.7308434116889337</v>
      </c>
      <c r="AZ5" s="1">
        <f t="shared" si="6"/>
        <v>-1.7308422069299598</v>
      </c>
      <c r="BA5" s="1">
        <f t="shared" si="6"/>
        <v>-1.7308567443858638</v>
      </c>
      <c r="BB5" s="1">
        <f t="shared" si="6"/>
        <v>-1.730681237876478</v>
      </c>
      <c r="BC5" s="1">
        <f t="shared" si="6"/>
        <v>-1.7327874770429343</v>
      </c>
      <c r="BD5" s="1">
        <f t="shared" si="6"/>
        <v>-1.7053704516226929</v>
      </c>
      <c r="BE5" s="1">
        <f t="shared" si="7"/>
        <v>-1.2174890258351478</v>
      </c>
    </row>
    <row r="6" spans="1:57">
      <c r="A6" s="5" t="s">
        <v>5</v>
      </c>
      <c r="C6" s="8"/>
      <c r="T6" s="123" t="s">
        <v>261</v>
      </c>
      <c r="U6" s="126">
        <f t="shared" si="8"/>
        <v>2.1000000000000001E-2</v>
      </c>
      <c r="V6" s="125">
        <v>2.1</v>
      </c>
      <c r="W6" s="1">
        <v>0.01</v>
      </c>
      <c r="X6" s="122" t="s">
        <v>256</v>
      </c>
      <c r="AP6" s="1">
        <v>-21000</v>
      </c>
      <c r="AQ6" s="1">
        <f t="shared" si="0"/>
        <v>-9.3951907850388303E-3</v>
      </c>
      <c r="AR6" s="1">
        <f t="shared" si="1"/>
        <v>3.7816386340788809E-3</v>
      </c>
      <c r="AS6" s="1">
        <f t="shared" si="2"/>
        <v>-1.317682941911771E-2</v>
      </c>
      <c r="AT6" s="1">
        <f t="shared" si="3"/>
        <v>0.71439312556020529</v>
      </c>
      <c r="AU6" s="1">
        <f t="shared" si="4"/>
        <v>-0.28710702880592415</v>
      </c>
      <c r="AV6" s="1">
        <f t="shared" si="9"/>
        <v>-2.1522556106729547</v>
      </c>
      <c r="AW6" s="1">
        <f t="shared" si="5"/>
        <v>-1.8539121326228531</v>
      </c>
      <c r="AX6" s="1">
        <f t="shared" si="6"/>
        <v>-1.6117431974045533</v>
      </c>
      <c r="AY6" s="1">
        <f t="shared" si="6"/>
        <v>-1.6117431974804268</v>
      </c>
      <c r="AZ6" s="1">
        <f t="shared" si="6"/>
        <v>-1.6117431939160229</v>
      </c>
      <c r="BA6" s="1">
        <f t="shared" si="6"/>
        <v>-1.6117433613653325</v>
      </c>
      <c r="BB6" s="1">
        <f t="shared" si="6"/>
        <v>-1.6117354941573951</v>
      </c>
      <c r="BC6" s="1">
        <f t="shared" si="6"/>
        <v>-1.6121034986502365</v>
      </c>
      <c r="BD6" s="1">
        <f t="shared" si="6"/>
        <v>-1.5537480134540702</v>
      </c>
      <c r="BE6" s="1">
        <f t="shared" si="7"/>
        <v>-1.0921790645167926</v>
      </c>
    </row>
    <row r="7" spans="1:57">
      <c r="A7" s="1" t="s">
        <v>6</v>
      </c>
      <c r="C7" s="9">
        <f>E7+D7</f>
        <v>34445.970450000001</v>
      </c>
      <c r="D7" s="12">
        <v>3.5000000000000001E-3</v>
      </c>
      <c r="E7" s="9">
        <v>34445.966950000002</v>
      </c>
      <c r="T7" s="123" t="s">
        <v>262</v>
      </c>
      <c r="U7" s="126">
        <f t="shared" si="8"/>
        <v>0.52</v>
      </c>
      <c r="V7" s="125">
        <v>5.2</v>
      </c>
      <c r="W7" s="1">
        <v>0.1</v>
      </c>
      <c r="X7" s="122"/>
      <c r="AP7" s="1">
        <v>-20000</v>
      </c>
      <c r="AQ7" s="1">
        <f t="shared" si="0"/>
        <v>-1.1552500717756606E-2</v>
      </c>
      <c r="AR7" s="1">
        <f t="shared" si="1"/>
        <v>3.2951370830647448E-3</v>
      </c>
      <c r="AS7" s="1">
        <f t="shared" si="2"/>
        <v>-1.4847637800821351E-2</v>
      </c>
      <c r="AT7" s="1">
        <f t="shared" si="3"/>
        <v>0.76364562117156298</v>
      </c>
      <c r="AU7" s="1">
        <f t="shared" si="4"/>
        <v>-0.39017603700213804</v>
      </c>
      <c r="AV7" s="1">
        <f t="shared" si="9"/>
        <v>-2.0426381771081443</v>
      </c>
      <c r="AW7" s="1">
        <f t="shared" si="5"/>
        <v>-1.6329565196817024</v>
      </c>
      <c r="AX7" s="1">
        <f t="shared" si="6"/>
        <v>-1.4849543799821667</v>
      </c>
      <c r="AY7" s="1">
        <f t="shared" si="6"/>
        <v>-1.4849543560598217</v>
      </c>
      <c r="AZ7" s="1">
        <f t="shared" si="6"/>
        <v>-1.4849538194817997</v>
      </c>
      <c r="BA7" s="1">
        <f t="shared" si="6"/>
        <v>-1.4849417849198114</v>
      </c>
      <c r="BB7" s="1">
        <f t="shared" si="6"/>
        <v>-1.4846723102328134</v>
      </c>
      <c r="BC7" s="1">
        <f t="shared" si="6"/>
        <v>-1.478844385477637</v>
      </c>
      <c r="BD7" s="1">
        <f t="shared" si="6"/>
        <v>-1.3948872281547235</v>
      </c>
      <c r="BE7" s="1">
        <f t="shared" si="7"/>
        <v>-0.96686910319843822</v>
      </c>
    </row>
    <row r="8" spans="1:57" ht="15.75">
      <c r="A8" s="1" t="s">
        <v>8</v>
      </c>
      <c r="C8" s="9">
        <f>E8+D8</f>
        <v>0.41981488</v>
      </c>
      <c r="D8" s="127">
        <v>-2E-8</v>
      </c>
      <c r="E8" s="1">
        <v>0.41981489999999999</v>
      </c>
      <c r="T8" s="123" t="s">
        <v>263</v>
      </c>
      <c r="U8" s="126">
        <f t="shared" si="8"/>
        <v>21050</v>
      </c>
      <c r="V8" s="125">
        <v>2.105</v>
      </c>
      <c r="W8" s="128">
        <v>10000</v>
      </c>
      <c r="X8" s="122" t="s">
        <v>256</v>
      </c>
      <c r="AP8" s="1">
        <v>-19000</v>
      </c>
      <c r="AQ8" s="1">
        <f t="shared" si="0"/>
        <v>-1.3553197127502451E-2</v>
      </c>
      <c r="AR8" s="1">
        <f t="shared" si="1"/>
        <v>2.822611217465932E-3</v>
      </c>
      <c r="AS8" s="1">
        <f t="shared" si="2"/>
        <v>-1.6375808344968382E-2</v>
      </c>
      <c r="AT8" s="1">
        <f t="shared" si="3"/>
        <v>0.82393515507102955</v>
      </c>
      <c r="AU8" s="1">
        <f t="shared" si="4"/>
        <v>-0.50315926635085095</v>
      </c>
      <c r="AV8" s="1">
        <f t="shared" si="9"/>
        <v>-1.916210312720346</v>
      </c>
      <c r="AW8" s="1">
        <f t="shared" si="5"/>
        <v>-1.4226123200946632</v>
      </c>
      <c r="AX8" s="1">
        <f t="shared" si="6"/>
        <v>-1.3487976834057431</v>
      </c>
      <c r="AY8" s="1">
        <f t="shared" si="6"/>
        <v>-1.3487949421292362</v>
      </c>
      <c r="AZ8" s="1">
        <f t="shared" si="6"/>
        <v>-1.3487710010345331</v>
      </c>
      <c r="BA8" s="1">
        <f t="shared" si="6"/>
        <v>-1.3485620179365103</v>
      </c>
      <c r="BB8" s="1">
        <f t="shared" si="6"/>
        <v>-1.3467459337470089</v>
      </c>
      <c r="BC8" s="1">
        <f t="shared" si="6"/>
        <v>-1.3315340163326133</v>
      </c>
      <c r="BD8" s="1">
        <f t="shared" si="6"/>
        <v>-1.2293142414089648</v>
      </c>
      <c r="BE8" s="1">
        <f t="shared" si="7"/>
        <v>-0.84155914188008385</v>
      </c>
    </row>
    <row r="9" spans="1:57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T9" s="123" t="s">
        <v>264</v>
      </c>
      <c r="U9" s="126">
        <f t="shared" si="8"/>
        <v>5.5850536063818543</v>
      </c>
      <c r="V9" s="125">
        <v>5.5850536063818543</v>
      </c>
      <c r="W9" s="1">
        <v>1</v>
      </c>
      <c r="X9" s="122" t="s">
        <v>265</v>
      </c>
      <c r="Y9" s="1">
        <f>RADIANS(Z9)</f>
        <v>5.5850536063818543</v>
      </c>
      <c r="Z9" s="1">
        <v>320</v>
      </c>
      <c r="AP9" s="1">
        <v>-18000</v>
      </c>
      <c r="AQ9" s="1">
        <f t="shared" si="0"/>
        <v>-1.5325842115912867E-2</v>
      </c>
      <c r="AR9" s="1">
        <f t="shared" si="1"/>
        <v>2.364061037282443E-3</v>
      </c>
      <c r="AS9" s="1">
        <f t="shared" si="2"/>
        <v>-1.768990315319531E-2</v>
      </c>
      <c r="AT9" s="1">
        <f t="shared" si="3"/>
        <v>0.89839687008968494</v>
      </c>
      <c r="AU9" s="1">
        <f t="shared" si="4"/>
        <v>-0.62568463814035791</v>
      </c>
      <c r="AV9" s="1">
        <f t="shared" si="9"/>
        <v>-1.7674520728692689</v>
      </c>
      <c r="AW9" s="1">
        <f t="shared" si="5"/>
        <v>-1.2188840184195124</v>
      </c>
      <c r="AX9" s="1">
        <f t="shared" si="6"/>
        <v>-1.2011124567815847</v>
      </c>
      <c r="AY9" s="1">
        <f t="shared" si="6"/>
        <v>-1.2010785848825232</v>
      </c>
      <c r="AZ9" s="1">
        <f t="shared" si="6"/>
        <v>-1.2008983642710351</v>
      </c>
      <c r="BA9" s="1">
        <f t="shared" si="6"/>
        <v>-1.1999408778793785</v>
      </c>
      <c r="BB9" s="1">
        <f t="shared" si="6"/>
        <v>-1.1948928977826461</v>
      </c>
      <c r="BC9" s="1">
        <f t="shared" si="6"/>
        <v>-1.1692780478614311</v>
      </c>
      <c r="BD9" s="1">
        <f t="shared" si="6"/>
        <v>-1.0576604599768193</v>
      </c>
      <c r="BE9" s="1">
        <f t="shared" si="7"/>
        <v>-0.71624918056172948</v>
      </c>
    </row>
    <row r="10" spans="1:57">
      <c r="C10" s="11" t="s">
        <v>10</v>
      </c>
      <c r="D10" s="11" t="s">
        <v>11</v>
      </c>
      <c r="T10" s="129" t="s">
        <v>266</v>
      </c>
      <c r="U10" s="130">
        <v>48000</v>
      </c>
      <c r="V10" s="131">
        <v>4.8</v>
      </c>
      <c r="W10" s="1">
        <v>10000</v>
      </c>
      <c r="X10" s="122" t="s">
        <v>267</v>
      </c>
      <c r="Y10" s="1">
        <v>48000</v>
      </c>
      <c r="AP10" s="1">
        <v>-17000</v>
      </c>
      <c r="AQ10" s="1">
        <f t="shared" si="0"/>
        <v>-1.6768145130482165E-2</v>
      </c>
      <c r="AR10" s="1">
        <f t="shared" si="1"/>
        <v>1.9194865425142781E-3</v>
      </c>
      <c r="AS10" s="1">
        <f t="shared" si="2"/>
        <v>-1.8687631672996443E-2</v>
      </c>
      <c r="AT10" s="1">
        <f t="shared" si="3"/>
        <v>0.99081246851399352</v>
      </c>
      <c r="AU10" s="1">
        <f t="shared" si="4"/>
        <v>-0.75456788231931171</v>
      </c>
      <c r="AV10" s="1">
        <f t="shared" si="9"/>
        <v>-1.5884655759582256</v>
      </c>
      <c r="AW10" s="1">
        <f t="shared" si="5"/>
        <v>-1.0178272096786789</v>
      </c>
      <c r="AX10" s="1">
        <f t="shared" si="6"/>
        <v>-1.0391076133032668</v>
      </c>
      <c r="AY10" s="1">
        <f t="shared" si="6"/>
        <v>-1.0389304304131397</v>
      </c>
      <c r="AZ10" s="1">
        <f t="shared" si="6"/>
        <v>-1.0382589384097369</v>
      </c>
      <c r="BA10" s="1">
        <f t="shared" si="6"/>
        <v>-1.035721013773782</v>
      </c>
      <c r="BB10" s="1">
        <f t="shared" si="6"/>
        <v>-1.0262253102345089</v>
      </c>
      <c r="BC10" s="1">
        <f t="shared" si="6"/>
        <v>-0.99193958595985676</v>
      </c>
      <c r="BD10" s="1">
        <f t="shared" si="6"/>
        <v>-0.88065264994192405</v>
      </c>
      <c r="BE10" s="1">
        <f t="shared" si="7"/>
        <v>-0.59093921924337511</v>
      </c>
    </row>
    <row r="11" spans="1:57">
      <c r="A11" s="1" t="s">
        <v>13</v>
      </c>
      <c r="C11" s="12">
        <f ca="1">INTERCEPT(INDIRECT(E9):G985,INDIRECT(D9):$F985)</f>
        <v>-0.23066138564038796</v>
      </c>
      <c r="D11" s="13">
        <f>+E11*F11</f>
        <v>1.4877600438964948E-3</v>
      </c>
      <c r="E11" s="14">
        <v>0.14877600438964947</v>
      </c>
      <c r="F11" s="1">
        <v>0.01</v>
      </c>
      <c r="T11" s="132" t="s">
        <v>268</v>
      </c>
      <c r="U11" s="18">
        <f>1-U7^2</f>
        <v>0.72960000000000003</v>
      </c>
      <c r="X11" s="122"/>
      <c r="AP11" s="1">
        <v>-16000</v>
      </c>
      <c r="AQ11" s="1">
        <f t="shared" si="0"/>
        <v>-1.7732426910605698E-2</v>
      </c>
      <c r="AR11" s="1">
        <f t="shared" si="1"/>
        <v>1.4888877331614364E-3</v>
      </c>
      <c r="AS11" s="1">
        <f t="shared" si="2"/>
        <v>-1.9221314643767133E-2</v>
      </c>
      <c r="AT11" s="1">
        <f t="shared" si="3"/>
        <v>1.1047059629522591</v>
      </c>
      <c r="AU11" s="1">
        <f t="shared" si="4"/>
        <v>-0.87978434683842988</v>
      </c>
      <c r="AV11" s="1">
        <f t="shared" si="9"/>
        <v>-1.3680525933590104</v>
      </c>
      <c r="AW11" s="1">
        <f t="shared" si="5"/>
        <v>-0.8153423898618225</v>
      </c>
      <c r="AX11" s="1">
        <f t="shared" si="6"/>
        <v>-0.85927585585075206</v>
      </c>
      <c r="AY11" s="1">
        <f t="shared" si="6"/>
        <v>-0.85872897757438293</v>
      </c>
      <c r="AZ11" s="1">
        <f t="shared" si="6"/>
        <v>-0.85712091146988079</v>
      </c>
      <c r="BA11" s="1">
        <f t="shared" si="6"/>
        <v>-0.85240967072673635</v>
      </c>
      <c r="BB11" s="1">
        <f t="shared" si="6"/>
        <v>-0.83875041331027611</v>
      </c>
      <c r="BC11" s="1">
        <f t="shared" si="6"/>
        <v>-0.80026498628318388</v>
      </c>
      <c r="BD11" s="1">
        <f t="shared" si="6"/>
        <v>-0.69910153952978771</v>
      </c>
      <c r="BE11" s="1">
        <f t="shared" si="7"/>
        <v>-0.46562925792502075</v>
      </c>
    </row>
    <row r="12" spans="1:57">
      <c r="A12" s="1" t="s">
        <v>15</v>
      </c>
      <c r="C12" s="12">
        <f ca="1">SLOPE(INDIRECT(E9):G985,INDIRECT(D9):$F985)</f>
        <v>5.5742029371819248E-6</v>
      </c>
      <c r="D12" s="13">
        <f>+E12*F12</f>
        <v>-8.5521403726972158E-6</v>
      </c>
      <c r="E12" s="15">
        <v>-0.85521403726972156</v>
      </c>
      <c r="F12" s="1">
        <v>1.0000000000000001E-5</v>
      </c>
      <c r="T12" s="133" t="s">
        <v>269</v>
      </c>
      <c r="U12" s="18">
        <f>U7*SIN(U9)</f>
        <v>-0.3342495570370006</v>
      </c>
      <c r="X12" s="122"/>
      <c r="AP12" s="1">
        <v>-15000</v>
      </c>
      <c r="AQ12" s="1">
        <f t="shared" si="0"/>
        <v>-1.8010473961028048E-2</v>
      </c>
      <c r="AR12" s="1">
        <f t="shared" si="1"/>
        <v>1.072264609223919E-3</v>
      </c>
      <c r="AS12" s="1">
        <f t="shared" si="2"/>
        <v>-1.9082738570251966E-2</v>
      </c>
      <c r="AT12" s="1">
        <f t="shared" si="3"/>
        <v>1.2397723214919971</v>
      </c>
      <c r="AU12" s="1">
        <f t="shared" si="4"/>
        <v>-0.97613765942669439</v>
      </c>
      <c r="AV12" s="1">
        <f t="shared" si="9"/>
        <v>-1.0915611815480848</v>
      </c>
      <c r="AW12" s="1">
        <f t="shared" si="5"/>
        <v>-0.60731468196585325</v>
      </c>
      <c r="AX12" s="1">
        <f t="shared" ref="AX12:BD21" si="10">$BE12+$U$7*SIN(AY12)</f>
        <v>-0.65777333445052744</v>
      </c>
      <c r="AY12" s="1">
        <f t="shared" si="10"/>
        <v>-0.65667726111739522</v>
      </c>
      <c r="AZ12" s="1">
        <f t="shared" si="10"/>
        <v>-0.65401866063044112</v>
      </c>
      <c r="BA12" s="1">
        <f t="shared" si="10"/>
        <v>-0.64759240689094999</v>
      </c>
      <c r="BB12" s="1">
        <f t="shared" si="10"/>
        <v>-0.63218616169189934</v>
      </c>
      <c r="BC12" s="1">
        <f t="shared" si="10"/>
        <v>-0.59593452228226562</v>
      </c>
      <c r="BD12" s="1">
        <f t="shared" si="10"/>
        <v>-0.51388910522758335</v>
      </c>
      <c r="BE12" s="1">
        <f t="shared" si="7"/>
        <v>-0.34031929660666638</v>
      </c>
    </row>
    <row r="13" spans="1:57">
      <c r="A13" s="1" t="s">
        <v>17</v>
      </c>
      <c r="C13" s="13" t="s">
        <v>18</v>
      </c>
      <c r="D13" s="13">
        <f>+E13*F13</f>
        <v>2.1948253492165697E-10</v>
      </c>
      <c r="E13" s="16">
        <v>2.1948253492165698E-2</v>
      </c>
      <c r="F13" s="1">
        <v>1E-8</v>
      </c>
      <c r="T13" s="134" t="s">
        <v>270</v>
      </c>
      <c r="U13" s="135">
        <f>U6*86400*300000</f>
        <v>544320000</v>
      </c>
      <c r="V13" s="1" t="s">
        <v>271</v>
      </c>
      <c r="X13" s="122"/>
      <c r="AP13" s="1">
        <v>-14000</v>
      </c>
      <c r="AQ13" s="1">
        <f t="shared" si="0"/>
        <v>-1.734290245492193E-2</v>
      </c>
      <c r="AR13" s="1">
        <f t="shared" si="1"/>
        <v>6.6961717070172506E-4</v>
      </c>
      <c r="AS13" s="1">
        <f t="shared" si="2"/>
        <v>-1.8012519625623655E-2</v>
      </c>
      <c r="AT13" s="1">
        <f t="shared" si="3"/>
        <v>1.3823363878514685</v>
      </c>
      <c r="AU13" s="1">
        <f t="shared" si="4"/>
        <v>-0.99182914863742611</v>
      </c>
      <c r="AV13" s="1">
        <f t="shared" si="9"/>
        <v>-0.74474275291354075</v>
      </c>
      <c r="AW13" s="1">
        <f t="shared" si="5"/>
        <v>-0.39059379952216577</v>
      </c>
      <c r="AX13" s="1">
        <f t="shared" si="10"/>
        <v>-0.43213668950792183</v>
      </c>
      <c r="AY13" s="1">
        <f t="shared" si="10"/>
        <v>-0.43075021442275169</v>
      </c>
      <c r="AZ13" s="1">
        <f t="shared" si="10"/>
        <v>-0.42781784357920549</v>
      </c>
      <c r="BA13" s="1">
        <f t="shared" si="10"/>
        <v>-0.42162877868606563</v>
      </c>
      <c r="BB13" s="1">
        <f t="shared" si="10"/>
        <v>-0.40862191938604109</v>
      </c>
      <c r="BC13" s="1">
        <f t="shared" si="10"/>
        <v>-0.381520303703755</v>
      </c>
      <c r="BD13" s="1">
        <f t="shared" si="10"/>
        <v>-0.32595474058516788</v>
      </c>
      <c r="BE13" s="1">
        <f t="shared" si="7"/>
        <v>-0.21500933528831201</v>
      </c>
    </row>
    <row r="14" spans="1:57">
      <c r="A14" s="1" t="s">
        <v>20</v>
      </c>
      <c r="E14" s="1">
        <f>SUM(R21:R962)</f>
        <v>3.6753071296210499E-2</v>
      </c>
      <c r="T14" s="134" t="s">
        <v>272</v>
      </c>
      <c r="U14" s="18">
        <f>2*U5*365.24/C8</f>
        <v>1.2158881412428344E-8</v>
      </c>
      <c r="V14" s="1" t="s">
        <v>189</v>
      </c>
      <c r="X14" s="122"/>
      <c r="AP14" s="1">
        <v>-13000</v>
      </c>
      <c r="AQ14" s="1">
        <f t="shared" si="0"/>
        <v>-1.5512983789725205E-2</v>
      </c>
      <c r="AR14" s="1">
        <f t="shared" si="1"/>
        <v>2.8094541759485464E-4</v>
      </c>
      <c r="AS14" s="1">
        <f t="shared" si="2"/>
        <v>-1.5793929207320059E-2</v>
      </c>
      <c r="AT14" s="1">
        <f t="shared" si="3"/>
        <v>1.4924611565881207</v>
      </c>
      <c r="AU14" s="1">
        <f t="shared" si="4"/>
        <v>-0.85473330211290643</v>
      </c>
      <c r="AV14" s="1">
        <f t="shared" si="9"/>
        <v>-0.3269051191968303</v>
      </c>
      <c r="AW14" s="1">
        <f t="shared" si="5"/>
        <v>-0.16492392544456191</v>
      </c>
      <c r="AX14" s="1">
        <f t="shared" si="10"/>
        <v>-0.18483050000308104</v>
      </c>
      <c r="AY14" s="1">
        <f t="shared" si="10"/>
        <v>-0.18398064091996202</v>
      </c>
      <c r="AZ14" s="1">
        <f t="shared" si="10"/>
        <v>-0.18231849689596019</v>
      </c>
      <c r="BA14" s="1">
        <f t="shared" si="10"/>
        <v>-0.17906916304955683</v>
      </c>
      <c r="BB14" s="1">
        <f t="shared" si="10"/>
        <v>-0.17272250579519377</v>
      </c>
      <c r="BC14" s="1">
        <f t="shared" si="10"/>
        <v>-0.16034609236857097</v>
      </c>
      <c r="BD14" s="1">
        <f t="shared" si="10"/>
        <v>-0.13628052459888143</v>
      </c>
      <c r="BE14" s="1">
        <f t="shared" si="7"/>
        <v>-8.9699373969957641E-2</v>
      </c>
    </row>
    <row r="15" spans="1:57" ht="15.75">
      <c r="A15" s="5" t="s">
        <v>22</v>
      </c>
      <c r="C15" s="17">
        <f ca="1">(C7+C11)+(C8+C12)*INT(MAX(F21:F3505))</f>
        <v>56035.426466454606</v>
      </c>
      <c r="D15" s="18">
        <f>+C7+INT(MAX(F21:F1560))*C8+D11+D12*INT(MAX(F21:F3995))+D13*INT(MAX(F21:F4022)^2)</f>
        <v>56035.512616415603</v>
      </c>
      <c r="T15" s="136" t="s">
        <v>273</v>
      </c>
      <c r="U15" s="18">
        <f>(U10-U2)/W2</f>
        <v>32285.729248091444</v>
      </c>
      <c r="V15" s="1" t="s">
        <v>274</v>
      </c>
      <c r="X15" s="122"/>
      <c r="AP15" s="1">
        <v>-12000</v>
      </c>
      <c r="AQ15" s="1">
        <f t="shared" si="0"/>
        <v>-1.254347728328996E-2</v>
      </c>
      <c r="AR15" s="1">
        <f t="shared" si="1"/>
        <v>-9.375065009669184E-5</v>
      </c>
      <c r="AS15" s="1">
        <f t="shared" si="2"/>
        <v>-1.2449726633193268E-2</v>
      </c>
      <c r="AT15" s="1">
        <f t="shared" si="3"/>
        <v>1.515539915485463</v>
      </c>
      <c r="AU15" s="1">
        <f t="shared" si="4"/>
        <v>-0.53715788139657394</v>
      </c>
      <c r="AV15" s="1">
        <f t="shared" si="9"/>
        <v>0.131067728998911</v>
      </c>
      <c r="AW15" s="1">
        <f t="shared" si="5"/>
        <v>6.562784176457892E-2</v>
      </c>
      <c r="AX15" s="1">
        <f t="shared" si="10"/>
        <v>7.372591353756941E-2</v>
      </c>
      <c r="AY15" s="1">
        <f t="shared" si="10"/>
        <v>7.3364498731969582E-2</v>
      </c>
      <c r="AZ15" s="1">
        <f t="shared" si="10"/>
        <v>7.2667613402910197E-2</v>
      </c>
      <c r="BA15" s="1">
        <f t="shared" si="10"/>
        <v>7.1323968390995279E-2</v>
      </c>
      <c r="BB15" s="1">
        <f t="shared" si="10"/>
        <v>6.8733686129035437E-2</v>
      </c>
      <c r="BC15" s="1">
        <f t="shared" si="10"/>
        <v>6.3741421352476499E-2</v>
      </c>
      <c r="BD15" s="1">
        <f t="shared" si="10"/>
        <v>5.4124179299941289E-2</v>
      </c>
      <c r="BE15" s="1">
        <f t="shared" si="7"/>
        <v>3.5610587348396727E-2</v>
      </c>
    </row>
    <row r="16" spans="1:57">
      <c r="A16" s="5" t="s">
        <v>24</v>
      </c>
      <c r="C16" s="17">
        <f ca="1">+C8+C12</f>
        <v>0.41982045420293718</v>
      </c>
      <c r="D16" s="19">
        <f>+C8+D12+2*D13*MAX(F21:F30)</f>
        <v>0.4198029539741005</v>
      </c>
      <c r="T16" s="137" t="s">
        <v>275</v>
      </c>
      <c r="U16" s="138"/>
      <c r="W16" s="18"/>
      <c r="X16" s="122"/>
      <c r="AP16" s="1">
        <v>-11000</v>
      </c>
      <c r="AQ16" s="1">
        <f t="shared" si="0"/>
        <v>-8.8131769086824355E-3</v>
      </c>
      <c r="AR16" s="1">
        <f t="shared" si="1"/>
        <v>-4.5447103237291481E-4</v>
      </c>
      <c r="AS16" s="1">
        <f t="shared" si="2"/>
        <v>-8.3587058763095207E-3</v>
      </c>
      <c r="AT16" s="1">
        <f t="shared" si="3"/>
        <v>1.4371826453539867</v>
      </c>
      <c r="AU16" s="1">
        <f t="shared" si="4"/>
        <v>-0.12564328194463359</v>
      </c>
      <c r="AV16" s="1">
        <f t="shared" si="9"/>
        <v>0.57215547584407878</v>
      </c>
      <c r="AW16" s="1">
        <f t="shared" si="5"/>
        <v>0.29414621824271975</v>
      </c>
      <c r="AX16" s="1">
        <f t="shared" si="10"/>
        <v>0.32762933469955513</v>
      </c>
      <c r="AY16" s="1">
        <f t="shared" si="10"/>
        <v>0.32635633045007556</v>
      </c>
      <c r="AZ16" s="1">
        <f t="shared" si="10"/>
        <v>0.32377295343616341</v>
      </c>
      <c r="BA16" s="1">
        <f t="shared" si="10"/>
        <v>0.31853721946947838</v>
      </c>
      <c r="BB16" s="1">
        <f t="shared" si="10"/>
        <v>0.30795343071783654</v>
      </c>
      <c r="BC16" s="1">
        <f t="shared" si="10"/>
        <v>0.28666567235019208</v>
      </c>
      <c r="BD16" s="1">
        <f t="shared" si="10"/>
        <v>0.24423855213232112</v>
      </c>
      <c r="BE16" s="1">
        <f t="shared" si="7"/>
        <v>0.1609205486667511</v>
      </c>
    </row>
    <row r="17" spans="1:57">
      <c r="A17" s="12" t="s">
        <v>25</v>
      </c>
      <c r="C17" s="1">
        <f>COUNT(C21:C4711)</f>
        <v>87</v>
      </c>
      <c r="T17" s="132"/>
      <c r="U17" s="18"/>
      <c r="X17" s="122"/>
      <c r="AP17" s="1">
        <v>-10000</v>
      </c>
      <c r="AQ17" s="1">
        <f t="shared" si="0"/>
        <v>-4.8757753611257809E-3</v>
      </c>
      <c r="AR17" s="1">
        <f t="shared" si="1"/>
        <v>-8.012157292338135E-4</v>
      </c>
      <c r="AS17" s="1">
        <f t="shared" si="2"/>
        <v>-4.0745596318919677E-3</v>
      </c>
      <c r="AT17" s="1">
        <f t="shared" si="3"/>
        <v>1.3020273747899487</v>
      </c>
      <c r="AU17" s="1">
        <f t="shared" si="4"/>
        <v>0.25023857546261313</v>
      </c>
      <c r="AV17" s="1">
        <f t="shared" si="9"/>
        <v>0.95105836345906225</v>
      </c>
      <c r="AW17" s="1">
        <f t="shared" si="5"/>
        <v>0.51494143288109218</v>
      </c>
      <c r="AX17" s="1">
        <f t="shared" si="10"/>
        <v>0.56335627646500064</v>
      </c>
      <c r="AY17" s="1">
        <f t="shared" si="10"/>
        <v>0.56206443317124166</v>
      </c>
      <c r="AZ17" s="1">
        <f t="shared" si="10"/>
        <v>0.55913114099585204</v>
      </c>
      <c r="BA17" s="1">
        <f t="shared" si="10"/>
        <v>0.55249060307377373</v>
      </c>
      <c r="BB17" s="1">
        <f t="shared" si="10"/>
        <v>0.53755649167889552</v>
      </c>
      <c r="BC17" s="1">
        <f t="shared" si="10"/>
        <v>0.50444220320256294</v>
      </c>
      <c r="BD17" s="1">
        <f t="shared" si="10"/>
        <v>0.4330463279054505</v>
      </c>
      <c r="BE17" s="1">
        <f t="shared" si="7"/>
        <v>0.28623050998510546</v>
      </c>
    </row>
    <row r="18" spans="1:57" ht="15.75">
      <c r="A18" s="5" t="s">
        <v>26</v>
      </c>
      <c r="C18" s="20">
        <f ca="1">+C15</f>
        <v>56035.426466454606</v>
      </c>
      <c r="D18" s="21">
        <f ca="1">C16</f>
        <v>0.41982045420293718</v>
      </c>
      <c r="E18" s="8" t="s">
        <v>10</v>
      </c>
      <c r="T18" s="139" t="s">
        <v>276</v>
      </c>
      <c r="U18" s="140">
        <f>2*PI()/U8*W2</f>
        <v>1.2530996131835444E-4</v>
      </c>
      <c r="V18" s="141" t="s">
        <v>277</v>
      </c>
      <c r="W18" s="141"/>
      <c r="X18" s="142"/>
      <c r="AP18" s="1">
        <v>-9000</v>
      </c>
      <c r="AQ18" s="1">
        <f t="shared" si="0"/>
        <v>-1.1597022327214943E-3</v>
      </c>
      <c r="AR18" s="1">
        <f t="shared" si="1"/>
        <v>-1.1339847406793891E-3</v>
      </c>
      <c r="AS18" s="1">
        <f t="shared" si="2"/>
        <v>-2.5717492042105107E-5</v>
      </c>
      <c r="AT18" s="1">
        <f t="shared" si="3"/>
        <v>1.1607461493766549</v>
      </c>
      <c r="AU18" s="1">
        <f t="shared" si="4"/>
        <v>0.52982098029142333</v>
      </c>
      <c r="AV18" s="1">
        <f t="shared" si="9"/>
        <v>1.2565211713302709</v>
      </c>
      <c r="AW18" s="1">
        <f t="shared" si="5"/>
        <v>0.72645399956947443</v>
      </c>
      <c r="AX18" s="1">
        <f t="shared" si="10"/>
        <v>0.7751652842251906</v>
      </c>
      <c r="AY18" s="1">
        <f t="shared" si="10"/>
        <v>0.77438767507010586</v>
      </c>
      <c r="AZ18" s="1">
        <f t="shared" si="10"/>
        <v>0.77229789717927311</v>
      </c>
      <c r="BA18" s="1">
        <f t="shared" si="10"/>
        <v>0.76670268433425948</v>
      </c>
      <c r="BB18" s="1">
        <f t="shared" si="10"/>
        <v>0.75186785084621321</v>
      </c>
      <c r="BC18" s="1">
        <f t="shared" si="10"/>
        <v>0.7134890093546471</v>
      </c>
      <c r="BD18" s="1">
        <f t="shared" si="10"/>
        <v>0.61955173074635606</v>
      </c>
      <c r="BE18" s="1">
        <f t="shared" si="7"/>
        <v>0.41154047130346072</v>
      </c>
    </row>
    <row r="19" spans="1:57">
      <c r="A19" s="5" t="s">
        <v>27</v>
      </c>
      <c r="C19" s="22">
        <f>+D15</f>
        <v>56035.512616415603</v>
      </c>
      <c r="D19" s="23">
        <f>+D16</f>
        <v>0.4198029539741005</v>
      </c>
      <c r="E19" s="8" t="s">
        <v>28</v>
      </c>
      <c r="H19" s="1">
        <f>COUNT(H21:H84)</f>
        <v>5</v>
      </c>
      <c r="I19" s="1">
        <f>COUNT(I21:I184)</f>
        <v>37</v>
      </c>
      <c r="T19" s="137" t="s">
        <v>275</v>
      </c>
      <c r="U19" s="138"/>
      <c r="V19" s="137" t="s">
        <v>275</v>
      </c>
      <c r="W19" s="138"/>
      <c r="AP19" s="1">
        <v>-8000</v>
      </c>
      <c r="AQ19" s="1">
        <f t="shared" si="0"/>
        <v>2.135801934492176E-3</v>
      </c>
      <c r="AR19" s="1">
        <f t="shared" si="1"/>
        <v>-1.4527780667096407E-3</v>
      </c>
      <c r="AS19" s="1">
        <f t="shared" si="2"/>
        <v>3.5885800012018165E-3</v>
      </c>
      <c r="AT19" s="1">
        <f t="shared" si="3"/>
        <v>1.0371991586027907</v>
      </c>
      <c r="AU19" s="1">
        <f t="shared" si="4"/>
        <v>0.71809880845277962</v>
      </c>
      <c r="AV19" s="1">
        <f t="shared" si="9"/>
        <v>1.4991983271833318</v>
      </c>
      <c r="AW19" s="1">
        <f t="shared" si="5"/>
        <v>0.93084802829232416</v>
      </c>
      <c r="AX19" s="1">
        <f t="shared" si="10"/>
        <v>0.96389929027072974</v>
      </c>
      <c r="AY19" s="1">
        <f t="shared" si="10"/>
        <v>0.96359452430438686</v>
      </c>
      <c r="AZ19" s="1">
        <f t="shared" si="10"/>
        <v>0.9625680873208815</v>
      </c>
      <c r="BA19" s="1">
        <f t="shared" si="10"/>
        <v>0.95912216618708657</v>
      </c>
      <c r="BB19" s="1">
        <f t="shared" si="10"/>
        <v>0.94767522580027108</v>
      </c>
      <c r="BC19" s="1">
        <f t="shared" si="10"/>
        <v>0.91088676783035849</v>
      </c>
      <c r="BD19" s="1">
        <f t="shared" si="10"/>
        <v>0.80279509070847999</v>
      </c>
      <c r="BE19" s="1">
        <f t="shared" si="7"/>
        <v>0.53685043262181509</v>
      </c>
    </row>
    <row r="20" spans="1:57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278</v>
      </c>
      <c r="M20" s="24" t="s">
        <v>279</v>
      </c>
      <c r="N20" s="24" t="s">
        <v>280</v>
      </c>
      <c r="O20" s="24" t="s">
        <v>42</v>
      </c>
      <c r="P20" s="24" t="s">
        <v>43</v>
      </c>
      <c r="Q20" s="11" t="s">
        <v>44</v>
      </c>
      <c r="T20" s="24" t="s">
        <v>281</v>
      </c>
      <c r="U20" s="24" t="s">
        <v>282</v>
      </c>
      <c r="V20" s="24" t="s">
        <v>283</v>
      </c>
      <c r="W20" s="24" t="s">
        <v>284</v>
      </c>
      <c r="X20" s="24" t="s">
        <v>45</v>
      </c>
      <c r="Y20" s="11" t="s">
        <v>44</v>
      </c>
      <c r="Z20" s="112" t="s">
        <v>285</v>
      </c>
      <c r="AA20" s="24" t="s">
        <v>242</v>
      </c>
      <c r="AB20" s="24" t="s">
        <v>243</v>
      </c>
      <c r="AC20" s="24" t="s">
        <v>244</v>
      </c>
      <c r="AD20" s="24" t="s">
        <v>286</v>
      </c>
      <c r="AE20" s="24" t="s">
        <v>245</v>
      </c>
      <c r="AF20" s="24" t="s">
        <v>246</v>
      </c>
      <c r="AG20" s="11" t="s">
        <v>247</v>
      </c>
      <c r="AH20" s="11" t="s">
        <v>248</v>
      </c>
      <c r="AI20" s="11" t="s">
        <v>249</v>
      </c>
      <c r="AJ20" s="11" t="s">
        <v>250</v>
      </c>
      <c r="AK20" s="11" t="s">
        <v>251</v>
      </c>
      <c r="AL20" s="11" t="s">
        <v>252</v>
      </c>
      <c r="AM20" s="11" t="s">
        <v>253</v>
      </c>
      <c r="AN20" s="11" t="s">
        <v>192</v>
      </c>
      <c r="AO20" s="39"/>
      <c r="AP20" s="1">
        <v>-7000</v>
      </c>
      <c r="AQ20" s="1">
        <f t="shared" si="0"/>
        <v>4.9671095976898602E-3</v>
      </c>
      <c r="AR20" s="1">
        <f t="shared" si="1"/>
        <v>-1.7575957073245683E-3</v>
      </c>
      <c r="AS20" s="1">
        <f t="shared" si="2"/>
        <v>6.7247053050144287E-3</v>
      </c>
      <c r="AT20" s="1">
        <f t="shared" si="3"/>
        <v>0.93585225929709437</v>
      </c>
      <c r="AU20" s="1">
        <f t="shared" si="4"/>
        <v>0.83948823349843604</v>
      </c>
      <c r="AV20" s="1">
        <f t="shared" si="9"/>
        <v>1.6944724124809289</v>
      </c>
      <c r="AW20" s="1">
        <f t="shared" si="5"/>
        <v>1.1320074755714706</v>
      </c>
      <c r="AX20" s="1">
        <f t="shared" si="10"/>
        <v>1.1331304876604018</v>
      </c>
      <c r="AY20" s="1">
        <f t="shared" si="10"/>
        <v>1.1330557220563362</v>
      </c>
      <c r="AZ20" s="1">
        <f t="shared" si="10"/>
        <v>1.132716656431374</v>
      </c>
      <c r="BA20" s="1">
        <f t="shared" si="10"/>
        <v>1.1311820470868355</v>
      </c>
      <c r="BB20" s="1">
        <f t="shared" si="10"/>
        <v>1.1242980734145263</v>
      </c>
      <c r="BC20" s="1">
        <f t="shared" si="10"/>
        <v>1.0945593114322172</v>
      </c>
      <c r="BD20" s="1">
        <f t="shared" si="10"/>
        <v>0.9818678933633469</v>
      </c>
      <c r="BE20" s="1">
        <f t="shared" si="7"/>
        <v>0.66216039394016946</v>
      </c>
    </row>
    <row r="21" spans="1:57">
      <c r="A21" s="1" t="s">
        <v>49</v>
      </c>
      <c r="C21" s="25">
        <v>28122.7</v>
      </c>
      <c r="D21" s="26"/>
      <c r="E21" s="1">
        <f>+(C21-C$7)/C$8</f>
        <v>-15062.044608804719</v>
      </c>
      <c r="F21" s="1">
        <f>ROUND(2*E21,0)/2</f>
        <v>-15062</v>
      </c>
      <c r="G21" s="1">
        <f>+C21-(C$7+F21*C$8)</f>
        <v>-1.8727439997746842E-2</v>
      </c>
      <c r="H21" s="1">
        <f>+G21</f>
        <v>-1.8727439997746842E-2</v>
      </c>
      <c r="Q21" s="27">
        <f>+C21-15018.5</f>
        <v>13104.2</v>
      </c>
      <c r="T21" s="1">
        <f>U$6*SIN(U$18*(F21-U$11))+AA21</f>
        <v>-3.6277127553590645E-2</v>
      </c>
      <c r="U21" s="1">
        <f>+G21-T21</f>
        <v>1.7549687555843803E-2</v>
      </c>
      <c r="V21" s="1">
        <f>+G21-P21</f>
        <v>-1.8727439997746842E-2</v>
      </c>
      <c r="Y21" s="27">
        <f>+C21-15018.5</f>
        <v>13104.2</v>
      </c>
      <c r="Z21" s="13"/>
      <c r="AA21" s="1">
        <f>$U$6*($U$11/AB21*AC21+$U$12)</f>
        <v>-1.6321582732194327E-2</v>
      </c>
      <c r="AB21" s="1">
        <f>1+$U$7*COS(AE21)</f>
        <v>1.4762403311311298</v>
      </c>
      <c r="AC21" s="1">
        <f>SIN(AE21+$U$9)</f>
        <v>-0.89628318747279956</v>
      </c>
      <c r="AD21" s="1">
        <f>$U$7*SIN(AE21)</f>
        <v>-0.20879450903726315</v>
      </c>
      <c r="AE21" s="1">
        <f>2*ATAN(AF21)</f>
        <v>-0.41318453149133166</v>
      </c>
      <c r="AF21" s="1">
        <f>SQRT((1+$U$7)/(1-$U$7))*TAN(AG21/2)</f>
        <v>-0.20958246972414593</v>
      </c>
      <c r="AG21" s="1">
        <f>$AN21-$U$7*SIN(AH21)</f>
        <v>-0.23447023052482002</v>
      </c>
      <c r="AH21" s="1">
        <f>$AN21-$U$7*SIN(AI21)</f>
        <v>-0.2202736808944325</v>
      </c>
      <c r="AI21" s="1">
        <f>$AN21-$U$7*SIN(AJ21)</f>
        <v>-0.24834261200547933</v>
      </c>
      <c r="AJ21" s="1">
        <f>$AN21-$U$7*SIN(AK21)</f>
        <v>-0.19301527288993631</v>
      </c>
      <c r="AK21" s="1">
        <f>$AN21-$U$7*SIN(AL21)</f>
        <v>-0.3028249186274472</v>
      </c>
      <c r="AL21" s="1">
        <f>$AS21-$U$7*SIN(AM21)</f>
        <v>-8.71556749233727E-2</v>
      </c>
      <c r="AM21" s="1">
        <f>$AS21-$U$7*SIN(AN21)</f>
        <v>0.18677795568996447</v>
      </c>
      <c r="AN21" s="1">
        <f>$U$9+$U$18*(F21-U$15)</f>
        <v>-0.34808851420840448</v>
      </c>
      <c r="AP21" s="1">
        <v>-6000</v>
      </c>
      <c r="AQ21" s="1">
        <f t="shared" si="0"/>
        <v>7.3566940774286108E-3</v>
      </c>
      <c r="AR21" s="1">
        <f t="shared" si="1"/>
        <v>-2.0484376625241729E-3</v>
      </c>
      <c r="AS21" s="1">
        <f t="shared" si="2"/>
        <v>9.4051317399527837E-3</v>
      </c>
      <c r="AT21" s="1">
        <f t="shared" si="3"/>
        <v>0.85412723082919362</v>
      </c>
      <c r="AU21" s="1">
        <f t="shared" si="4"/>
        <v>0.91560305375061879</v>
      </c>
      <c r="AV21" s="1">
        <f t="shared" si="9"/>
        <v>1.8551368921801221</v>
      </c>
      <c r="AW21" s="1">
        <f t="shared" si="5"/>
        <v>1.3340925768601279</v>
      </c>
      <c r="AX21" s="1">
        <f t="shared" si="10"/>
        <v>1.2866121538802902</v>
      </c>
      <c r="AY21" s="1">
        <f t="shared" si="10"/>
        <v>1.2866027563826177</v>
      </c>
      <c r="AZ21" s="1">
        <f t="shared" si="10"/>
        <v>1.2865383085102859</v>
      </c>
      <c r="BA21" s="1">
        <f t="shared" si="10"/>
        <v>1.2860967086056678</v>
      </c>
      <c r="BB21" s="1">
        <f t="shared" si="10"/>
        <v>1.2830885836150374</v>
      </c>
      <c r="BC21" s="1">
        <f t="shared" si="10"/>
        <v>1.2633582403300212</v>
      </c>
      <c r="BD21" s="1">
        <f t="shared" si="10"/>
        <v>1.1559270271688487</v>
      </c>
      <c r="BE21" s="1">
        <f t="shared" si="7"/>
        <v>0.78747035525852382</v>
      </c>
    </row>
    <row r="22" spans="1:57">
      <c r="A22" s="1" t="s">
        <v>50</v>
      </c>
      <c r="C22" s="25">
        <v>31157.32</v>
      </c>
      <c r="D22" s="26"/>
      <c r="E22" s="1">
        <f t="shared" ref="E22:E53" si="11">+(C22-C$7)/C$8</f>
        <v>-7833.5728595422843</v>
      </c>
      <c r="F22" s="1">
        <f t="shared" ref="F22:F53" si="12">ROUND(2*E22,0)/2</f>
        <v>-7833.5</v>
      </c>
      <c r="G22" s="1">
        <f t="shared" ref="G22:G53" si="13">+C22-(C$7+F22*C$8)</f>
        <v>-3.058751999924425E-2</v>
      </c>
      <c r="Q22" s="27">
        <f t="shared" ref="Q22:Q30" si="14">+C22-15018.5</f>
        <v>16138.82</v>
      </c>
      <c r="AP22" s="1">
        <v>-5000</v>
      </c>
      <c r="AQ22" s="1">
        <f t="shared" si="0"/>
        <v>9.3462806202974525E-3</v>
      </c>
      <c r="AR22" s="1">
        <f t="shared" si="1"/>
        <v>-2.325303932308453E-3</v>
      </c>
      <c r="AS22" s="1">
        <f t="shared" si="2"/>
        <v>1.1671584552605906E-2</v>
      </c>
      <c r="AT22" s="1">
        <f t="shared" si="3"/>
        <v>0.78814906561878928</v>
      </c>
      <c r="AU22" s="1">
        <f t="shared" si="4"/>
        <v>0.96146332346056351</v>
      </c>
      <c r="AV22" s="1">
        <f t="shared" si="9"/>
        <v>1.9904077783936676</v>
      </c>
      <c r="AW22" s="1">
        <f t="shared" si="5"/>
        <v>1.5411002405459115</v>
      </c>
      <c r="AX22" s="1">
        <f t="shared" ref="AX22:BD31" si="15">$BE22+$U$7*SIN(AY22)</f>
        <v>1.4274466640908594</v>
      </c>
      <c r="AY22" s="1">
        <f t="shared" si="15"/>
        <v>1.4274463595529272</v>
      </c>
      <c r="AZ22" s="1">
        <f t="shared" si="15"/>
        <v>1.4274422601301717</v>
      </c>
      <c r="BA22" s="1">
        <f t="shared" si="15"/>
        <v>1.4273870886211</v>
      </c>
      <c r="BB22" s="1">
        <f t="shared" si="15"/>
        <v>1.426646610910097</v>
      </c>
      <c r="BC22" s="1">
        <f t="shared" si="15"/>
        <v>1.4170507554404437</v>
      </c>
      <c r="BD22" s="1">
        <f t="shared" si="15"/>
        <v>1.3242080051862297</v>
      </c>
      <c r="BE22" s="1">
        <f t="shared" si="7"/>
        <v>0.91278031657687819</v>
      </c>
    </row>
    <row r="23" spans="1:57">
      <c r="A23" s="1" t="s">
        <v>50</v>
      </c>
      <c r="C23" s="25">
        <v>31157.119999999999</v>
      </c>
      <c r="D23" s="26"/>
      <c r="E23" s="1">
        <f t="shared" si="11"/>
        <v>-7834.0492599976487</v>
      </c>
      <c r="F23" s="1">
        <f t="shared" si="12"/>
        <v>-7834</v>
      </c>
      <c r="G23" s="1">
        <f t="shared" si="13"/>
        <v>-2.0680080000602175E-2</v>
      </c>
      <c r="Q23" s="27">
        <f t="shared" si="14"/>
        <v>16138.619999999999</v>
      </c>
      <c r="AP23" s="1">
        <v>-4000</v>
      </c>
      <c r="AQ23" s="1">
        <f t="shared" si="0"/>
        <v>1.0979525757108689E-2</v>
      </c>
      <c r="AR23" s="1">
        <f t="shared" si="1"/>
        <v>-2.5881945166774099E-3</v>
      </c>
      <c r="AS23" s="1">
        <f t="shared" si="2"/>
        <v>1.3567720273786098E-2</v>
      </c>
      <c r="AT23" s="1">
        <f t="shared" si="3"/>
        <v>0.73446874791981798</v>
      </c>
      <c r="AU23" s="1">
        <f t="shared" si="4"/>
        <v>0.98687339757323767</v>
      </c>
      <c r="AV23" s="1">
        <f t="shared" si="9"/>
        <v>2.1067218543036303</v>
      </c>
      <c r="AW23" s="1">
        <f t="shared" si="5"/>
        <v>1.7569706532735716</v>
      </c>
      <c r="AX23" s="1">
        <f t="shared" si="15"/>
        <v>1.5580480234656542</v>
      </c>
      <c r="AY23" s="1">
        <f t="shared" si="15"/>
        <v>1.5580480234619021</v>
      </c>
      <c r="AZ23" s="1">
        <f t="shared" si="15"/>
        <v>1.5580480228958906</v>
      </c>
      <c r="BA23" s="1">
        <f t="shared" si="15"/>
        <v>1.5580479375112333</v>
      </c>
      <c r="BB23" s="1">
        <f t="shared" si="15"/>
        <v>1.5580350635047733</v>
      </c>
      <c r="BC23" s="1">
        <f t="shared" si="15"/>
        <v>1.5562235165474938</v>
      </c>
      <c r="BD23" s="1">
        <f t="shared" si="15"/>
        <v>1.4860369538021465</v>
      </c>
      <c r="BE23" s="1">
        <f t="shared" si="7"/>
        <v>1.0380902778952326</v>
      </c>
    </row>
    <row r="24" spans="1:57">
      <c r="A24" s="1" t="s">
        <v>50</v>
      </c>
      <c r="C24" s="25">
        <v>31163.215</v>
      </c>
      <c r="D24" s="26"/>
      <c r="E24" s="1">
        <f t="shared" si="11"/>
        <v>-7819.5309561204704</v>
      </c>
      <c r="F24" s="1">
        <f t="shared" si="12"/>
        <v>-7819.5</v>
      </c>
      <c r="G24" s="1">
        <f t="shared" si="13"/>
        <v>-1.2995839999348391E-2</v>
      </c>
      <c r="Q24" s="27">
        <f t="shared" si="14"/>
        <v>16144.715</v>
      </c>
      <c r="AP24" s="1">
        <v>-3000</v>
      </c>
      <c r="AQ24" s="1">
        <f t="shared" si="0"/>
        <v>1.2296530399453691E-2</v>
      </c>
      <c r="AR24" s="1">
        <f t="shared" si="1"/>
        <v>-2.837109415631043E-3</v>
      </c>
      <c r="AS24" s="1">
        <f t="shared" si="2"/>
        <v>1.5133639815084733E-2</v>
      </c>
      <c r="AT24" s="1">
        <f t="shared" si="3"/>
        <v>0.69037223852387553</v>
      </c>
      <c r="AU24" s="1">
        <f t="shared" si="4"/>
        <v>0.99818124147715004</v>
      </c>
      <c r="AV24" s="1">
        <f t="shared" si="9"/>
        <v>2.2086070510727565</v>
      </c>
      <c r="AW24" s="1">
        <f t="shared" si="5"/>
        <v>1.9858544939103817</v>
      </c>
      <c r="AX24" s="1">
        <f t="shared" si="15"/>
        <v>1.6802864480859649</v>
      </c>
      <c r="AY24" s="1">
        <f t="shared" si="15"/>
        <v>1.6802864685018282</v>
      </c>
      <c r="AZ24" s="1">
        <f t="shared" si="15"/>
        <v>1.6802861092010422</v>
      </c>
      <c r="BA24" s="1">
        <f t="shared" si="15"/>
        <v>1.6802924323994475</v>
      </c>
      <c r="BB24" s="1">
        <f t="shared" si="15"/>
        <v>1.6801810996526831</v>
      </c>
      <c r="BC24" s="1">
        <f t="shared" si="15"/>
        <v>1.6821251274835405</v>
      </c>
      <c r="BD24" s="1">
        <f t="shared" si="15"/>
        <v>1.6408411804480649</v>
      </c>
      <c r="BE24" s="1">
        <f t="shared" si="7"/>
        <v>1.1634002392135869</v>
      </c>
    </row>
    <row r="25" spans="1:57">
      <c r="A25" s="1" t="s">
        <v>50</v>
      </c>
      <c r="C25" s="25">
        <v>31162.386999999999</v>
      </c>
      <c r="D25" s="26"/>
      <c r="E25" s="1">
        <f t="shared" si="11"/>
        <v>-7821.5032540056745</v>
      </c>
      <c r="F25" s="1">
        <f t="shared" si="12"/>
        <v>-7821.5</v>
      </c>
      <c r="G25" s="1">
        <f t="shared" si="13"/>
        <v>-1.3660800032084808E-3</v>
      </c>
      <c r="H25" s="1">
        <f>+G25</f>
        <v>-1.3660800032084808E-3</v>
      </c>
      <c r="Q25" s="27">
        <f t="shared" si="14"/>
        <v>16143.886999999999</v>
      </c>
      <c r="AP25" s="1">
        <v>-2000</v>
      </c>
      <c r="AQ25" s="1">
        <f t="shared" si="0"/>
        <v>1.3332377489448939E-2</v>
      </c>
      <c r="AR25" s="1">
        <f t="shared" si="1"/>
        <v>-3.072048629169352E-3</v>
      </c>
      <c r="AS25" s="1">
        <f t="shared" si="2"/>
        <v>1.6404426118618292E-2</v>
      </c>
      <c r="AT25" s="1">
        <f t="shared" si="3"/>
        <v>0.65380588720588906</v>
      </c>
      <c r="AU25" s="1">
        <f t="shared" si="4"/>
        <v>0.99953864247261859</v>
      </c>
      <c r="AV25" s="1">
        <f t="shared" si="9"/>
        <v>2.2993054207287913</v>
      </c>
      <c r="AW25" s="1">
        <f t="shared" si="5"/>
        <v>2.2324172638793862</v>
      </c>
      <c r="AX25" s="1">
        <f t="shared" si="15"/>
        <v>1.7956231946648205</v>
      </c>
      <c r="AY25" s="1">
        <f t="shared" si="15"/>
        <v>1.7956233665249381</v>
      </c>
      <c r="AZ25" s="1">
        <f t="shared" si="15"/>
        <v>1.7956218840425611</v>
      </c>
      <c r="BA25" s="1">
        <f t="shared" si="15"/>
        <v>1.7956346717661278</v>
      </c>
      <c r="BB25" s="1">
        <f t="shared" si="15"/>
        <v>1.7955243427958671</v>
      </c>
      <c r="BC25" s="1">
        <f t="shared" si="15"/>
        <v>1.7964744860746849</v>
      </c>
      <c r="BD25" s="1">
        <f t="shared" si="15"/>
        <v>1.7881581545935019</v>
      </c>
      <c r="BE25" s="1">
        <f t="shared" si="7"/>
        <v>1.2887102005319413</v>
      </c>
    </row>
    <row r="26" spans="1:57">
      <c r="A26" s="1" t="s">
        <v>50</v>
      </c>
      <c r="C26" s="25">
        <v>31170.365000000002</v>
      </c>
      <c r="D26" s="26"/>
      <c r="E26" s="1">
        <f t="shared" si="11"/>
        <v>-7802.4996398412532</v>
      </c>
      <c r="F26" s="1">
        <f t="shared" si="12"/>
        <v>-7802.5</v>
      </c>
      <c r="G26" s="1">
        <f t="shared" si="13"/>
        <v>1.5120000171009451E-4</v>
      </c>
      <c r="Q26" s="27">
        <f t="shared" si="14"/>
        <v>16151.865000000002</v>
      </c>
      <c r="AP26" s="1">
        <v>-1000</v>
      </c>
      <c r="AQ26" s="1">
        <f t="shared" si="0"/>
        <v>1.4117155758529721E-2</v>
      </c>
      <c r="AR26" s="1">
        <f t="shared" si="1"/>
        <v>-3.2930121572923377E-3</v>
      </c>
      <c r="AS26" s="1">
        <f t="shared" si="2"/>
        <v>1.7410167915822058E-2</v>
      </c>
      <c r="AT26" s="1">
        <f t="shared" si="3"/>
        <v>0.62323081579004125</v>
      </c>
      <c r="AU26" s="1">
        <f t="shared" si="4"/>
        <v>0.99370563515048072</v>
      </c>
      <c r="AV26" s="1">
        <f t="shared" si="9"/>
        <v>2.3811864716124469</v>
      </c>
      <c r="AW26" s="1">
        <f t="shared" si="5"/>
        <v>2.5022004929116468</v>
      </c>
      <c r="AX26" s="1">
        <f t="shared" si="15"/>
        <v>1.9052137102550675</v>
      </c>
      <c r="AY26" s="1">
        <f t="shared" si="15"/>
        <v>1.9052098042732346</v>
      </c>
      <c r="AZ26" s="1">
        <f t="shared" si="15"/>
        <v>1.9052326894298981</v>
      </c>
      <c r="BA26" s="1">
        <f t="shared" si="15"/>
        <v>1.9050985837810497</v>
      </c>
      <c r="BB26" s="1">
        <f t="shared" si="15"/>
        <v>1.9058836993177855</v>
      </c>
      <c r="BC26" s="1">
        <f t="shared" si="15"/>
        <v>1.9012617676187682</v>
      </c>
      <c r="BD26" s="1">
        <f t="shared" si="15"/>
        <v>1.9276427611727245</v>
      </c>
      <c r="BE26" s="1">
        <f t="shared" si="7"/>
        <v>1.4140201618502957</v>
      </c>
    </row>
    <row r="27" spans="1:57">
      <c r="A27" s="1" t="s">
        <v>50</v>
      </c>
      <c r="C27" s="25">
        <v>31170.16</v>
      </c>
      <c r="D27" s="26"/>
      <c r="E27" s="1">
        <f t="shared" si="11"/>
        <v>-7802.9879503080047</v>
      </c>
      <c r="F27" s="1">
        <f t="shared" si="12"/>
        <v>-7803</v>
      </c>
      <c r="G27" s="1">
        <f t="shared" si="13"/>
        <v>5.0586399993335363E-3</v>
      </c>
      <c r="Q27" s="27">
        <f t="shared" si="14"/>
        <v>16151.66</v>
      </c>
      <c r="AP27" s="1">
        <v>0</v>
      </c>
      <c r="AQ27" s="1">
        <f t="shared" si="0"/>
        <v>1.4676525827880715E-2</v>
      </c>
      <c r="AR27" s="1">
        <f t="shared" si="1"/>
        <v>-3.4999999999999996E-3</v>
      </c>
      <c r="AS27" s="1">
        <f t="shared" si="2"/>
        <v>1.8176525827880714E-2</v>
      </c>
      <c r="AT27" s="1">
        <f t="shared" si="3"/>
        <v>0.59749023021717318</v>
      </c>
      <c r="AU27" s="1">
        <f t="shared" si="4"/>
        <v>0.98254910335169832</v>
      </c>
      <c r="AV27" s="1">
        <f t="shared" si="9"/>
        <v>2.4560209981113656</v>
      </c>
      <c r="AW27" s="1">
        <f t="shared" si="5"/>
        <v>2.8021063204606915</v>
      </c>
      <c r="AX27" s="1">
        <f t="shared" si="15"/>
        <v>2.0099873142592593</v>
      </c>
      <c r="AY27" s="1">
        <f t="shared" si="15"/>
        <v>2.0099543282588894</v>
      </c>
      <c r="AZ27" s="1">
        <f t="shared" si="15"/>
        <v>2.0101035001783409</v>
      </c>
      <c r="BA27" s="1">
        <f t="shared" si="15"/>
        <v>2.0094285253184658</v>
      </c>
      <c r="BB27" s="1">
        <f t="shared" si="15"/>
        <v>2.0124749692830135</v>
      </c>
      <c r="BC27" s="1">
        <f t="shared" si="15"/>
        <v>1.9985643401621409</v>
      </c>
      <c r="BD27" s="1">
        <f t="shared" si="15"/>
        <v>2.059072712696314</v>
      </c>
      <c r="BE27" s="1">
        <f t="shared" si="7"/>
        <v>1.5393301231686509</v>
      </c>
    </row>
    <row r="28" spans="1:57">
      <c r="A28" s="1" t="s">
        <v>50</v>
      </c>
      <c r="C28" s="25">
        <v>31156.31</v>
      </c>
      <c r="D28" s="26"/>
      <c r="E28" s="1">
        <f t="shared" si="11"/>
        <v>-7835.9786818418615</v>
      </c>
      <c r="F28" s="1">
        <f t="shared" si="12"/>
        <v>-7836</v>
      </c>
      <c r="G28" s="1">
        <f t="shared" si="13"/>
        <v>8.9496799992048182E-3</v>
      </c>
      <c r="Q28" s="27">
        <f t="shared" si="14"/>
        <v>16137.810000000001</v>
      </c>
      <c r="AP28" s="1">
        <v>1000</v>
      </c>
      <c r="AQ28" s="1">
        <f t="shared" si="0"/>
        <v>1.5032372722228599E-2</v>
      </c>
      <c r="AR28" s="1">
        <f t="shared" si="1"/>
        <v>-3.6930121572923379E-3</v>
      </c>
      <c r="AS28" s="1">
        <f t="shared" si="2"/>
        <v>1.8725384879520936E-2</v>
      </c>
      <c r="AT28" s="1">
        <f t="shared" si="3"/>
        <v>0.57570719069075293</v>
      </c>
      <c r="AU28" s="1">
        <f t="shared" si="4"/>
        <v>0.96735106428124362</v>
      </c>
      <c r="AV28" s="1">
        <f t="shared" si="9"/>
        <v>2.5251629110161353</v>
      </c>
      <c r="AW28" s="1">
        <f t="shared" si="5"/>
        <v>3.1410948954710336</v>
      </c>
      <c r="AX28" s="1">
        <f t="shared" si="15"/>
        <v>2.1107070660104572</v>
      </c>
      <c r="AY28" s="1">
        <f t="shared" si="15"/>
        <v>2.1105775958151347</v>
      </c>
      <c r="AZ28" s="1">
        <f t="shared" si="15"/>
        <v>2.1110618479085845</v>
      </c>
      <c r="BA28" s="1">
        <f t="shared" si="15"/>
        <v>2.1092486089679436</v>
      </c>
      <c r="BB28" s="1">
        <f t="shared" si="15"/>
        <v>2.1160102043437918</v>
      </c>
      <c r="BC28" s="1">
        <f t="shared" si="15"/>
        <v>2.0903931065342238</v>
      </c>
      <c r="BD28" s="1">
        <f t="shared" si="15"/>
        <v>2.1823520351745893</v>
      </c>
      <c r="BE28" s="1">
        <f t="shared" si="7"/>
        <v>1.6646400844870053</v>
      </c>
    </row>
    <row r="29" spans="1:57">
      <c r="A29" s="1" t="s">
        <v>61</v>
      </c>
      <c r="C29" s="25">
        <v>31219.29</v>
      </c>
      <c r="D29" s="26"/>
      <c r="E29" s="1">
        <f t="shared" si="11"/>
        <v>-7685.9601784481765</v>
      </c>
      <c r="F29" s="1">
        <f t="shared" si="12"/>
        <v>-7686</v>
      </c>
      <c r="G29" s="1">
        <f t="shared" si="13"/>
        <v>1.6717679998691892E-2</v>
      </c>
      <c r="Q29" s="27">
        <f t="shared" si="14"/>
        <v>16200.79</v>
      </c>
      <c r="AP29" s="1">
        <v>2000</v>
      </c>
      <c r="AQ29" s="1">
        <f t="shared" si="0"/>
        <v>1.5203371990715649E-2</v>
      </c>
      <c r="AR29" s="1">
        <f t="shared" si="1"/>
        <v>-3.8720486291693524E-3</v>
      </c>
      <c r="AS29" s="1">
        <f t="shared" si="2"/>
        <v>1.9075420619885E-2</v>
      </c>
      <c r="AT29" s="1">
        <f t="shared" si="3"/>
        <v>0.55721092559970942</v>
      </c>
      <c r="AU29" s="1">
        <f t="shared" si="4"/>
        <v>0.94900208764263405</v>
      </c>
      <c r="AV29" s="1">
        <f t="shared" si="9"/>
        <v>2.5896689515820772</v>
      </c>
      <c r="AW29" s="1">
        <f t="shared" si="5"/>
        <v>3.5312315597799322</v>
      </c>
      <c r="AX29" s="1">
        <f t="shared" si="15"/>
        <v>2.2080105078305645</v>
      </c>
      <c r="AY29" s="1">
        <f t="shared" si="15"/>
        <v>2.2076640071805516</v>
      </c>
      <c r="AZ29" s="1">
        <f t="shared" si="15"/>
        <v>2.2087836740447067</v>
      </c>
      <c r="BA29" s="1">
        <f t="shared" si="15"/>
        <v>2.2051594990884977</v>
      </c>
      <c r="BB29" s="1">
        <f t="shared" si="15"/>
        <v>2.2168269761507444</v>
      </c>
      <c r="BC29" s="1">
        <f t="shared" si="15"/>
        <v>2.1785773583132895</v>
      </c>
      <c r="BD29" s="1">
        <f t="shared" si="15"/>
        <v>2.2975125731864705</v>
      </c>
      <c r="BE29" s="1">
        <f t="shared" si="7"/>
        <v>1.7899500458053597</v>
      </c>
    </row>
    <row r="30" spans="1:57">
      <c r="A30" s="1" t="s">
        <v>50</v>
      </c>
      <c r="C30" s="25">
        <v>31176.26</v>
      </c>
      <c r="D30" s="26"/>
      <c r="E30" s="1">
        <f t="shared" si="11"/>
        <v>-7788.4577364194483</v>
      </c>
      <c r="F30" s="1">
        <f t="shared" si="12"/>
        <v>-7788.5</v>
      </c>
      <c r="G30" s="1">
        <f t="shared" si="13"/>
        <v>1.7742879997967975E-2</v>
      </c>
      <c r="Q30" s="27">
        <f t="shared" si="14"/>
        <v>16157.759999999998</v>
      </c>
      <c r="AP30" s="1">
        <v>3000</v>
      </c>
      <c r="AQ30" s="1">
        <f t="shared" si="0"/>
        <v>1.5205476003348609E-2</v>
      </c>
      <c r="AR30" s="1">
        <f t="shared" si="1"/>
        <v>-4.0371094156310431E-3</v>
      </c>
      <c r="AS30" s="1">
        <f t="shared" si="2"/>
        <v>1.9242585418979653E-2</v>
      </c>
      <c r="AT30" s="1">
        <f t="shared" si="3"/>
        <v>0.54148476984844374</v>
      </c>
      <c r="AU30" s="1">
        <f t="shared" si="4"/>
        <v>0.92812623163584929</v>
      </c>
      <c r="AV30" s="1">
        <f t="shared" si="9"/>
        <v>2.6503769347990329</v>
      </c>
      <c r="AW30" s="1">
        <f t="shared" si="5"/>
        <v>3.9893305148282816</v>
      </c>
      <c r="AX30" s="1">
        <f t="shared" si="15"/>
        <v>2.3024339741282431</v>
      </c>
      <c r="AY30" s="1">
        <f t="shared" si="15"/>
        <v>2.301709205025714</v>
      </c>
      <c r="AZ30" s="1">
        <f t="shared" si="15"/>
        <v>2.303794695848965</v>
      </c>
      <c r="BA30" s="1">
        <f t="shared" si="15"/>
        <v>2.2977806205968769</v>
      </c>
      <c r="BB30" s="1">
        <f t="shared" si="15"/>
        <v>2.3150162269343992</v>
      </c>
      <c r="BC30" s="1">
        <f t="shared" si="15"/>
        <v>2.2646896028535908</v>
      </c>
      <c r="BD30" s="1">
        <f t="shared" si="15"/>
        <v>2.4047134904912149</v>
      </c>
      <c r="BE30" s="1">
        <f t="shared" si="7"/>
        <v>1.915260007123714</v>
      </c>
    </row>
    <row r="31" spans="1:57">
      <c r="A31" s="1" t="s">
        <v>50</v>
      </c>
      <c r="C31" s="25">
        <v>31150.455000000002</v>
      </c>
      <c r="D31" s="26"/>
      <c r="E31" s="1">
        <f t="shared" si="11"/>
        <v>-7849.9253051726009</v>
      </c>
      <c r="F31" s="1">
        <f t="shared" si="12"/>
        <v>-7850</v>
      </c>
      <c r="G31" s="1">
        <f t="shared" si="13"/>
        <v>3.1358000000182074E-2</v>
      </c>
      <c r="Q31" s="27">
        <f t="shared" ref="Q31:Q36" si="16">+C31-15018.5</f>
        <v>16131.955000000002</v>
      </c>
      <c r="T31" s="1">
        <f t="shared" ref="T31:T62" si="17">U$6*SIN(U$18*(F31-U$11))+AA31</f>
        <v>-2.5021845782591975E-2</v>
      </c>
      <c r="U31" s="1">
        <f t="shared" ref="U31:U94" si="18">+G31-T31</f>
        <v>5.6379845782774052E-2</v>
      </c>
      <c r="V31" s="1">
        <f t="shared" ref="V31:V94" si="19">+G31-P31</f>
        <v>3.1358000000182074E-2</v>
      </c>
      <c r="Y31" s="27">
        <f t="shared" ref="Y31:Y62" si="20">+C31-15018.5</f>
        <v>16131.955000000002</v>
      </c>
      <c r="Z31" s="13"/>
      <c r="AA31" s="1">
        <f t="shared" ref="AA31:AA62" si="21">$U$6*($U$11/AB31*AC31+$U$12)</f>
        <v>-7.5373718041658877E-3</v>
      </c>
      <c r="AB31" s="1">
        <f t="shared" ref="AB31:AB62" si="22">1+$U$7*COS(AE31)</f>
        <v>1.4138689565452811</v>
      </c>
      <c r="AC31" s="1">
        <f t="shared" ref="AC31:AC62" si="23">SIN(AE31+$U$9)</f>
        <v>-4.781285810513855E-2</v>
      </c>
      <c r="AD31" s="1">
        <f t="shared" ref="AD31:AD62" si="24">$U$7*SIN(AE31)</f>
        <v>0.3148213569758575</v>
      </c>
      <c r="AE31" s="1">
        <f>2*ATAN(AF31)</f>
        <v>0.65030060667442191</v>
      </c>
      <c r="AF31" s="1">
        <f t="shared" ref="AF31:AF62" si="25">SQRT((1+$U$7)/(1-$U$7))*TAN(AG31/2)</f>
        <v>0.33711513244909175</v>
      </c>
      <c r="AG31" s="1">
        <f t="shared" ref="AG31:AK40" si="26">$AN31-$U$7*SIN(AH31)</f>
        <v>0.37444734245192202</v>
      </c>
      <c r="AH31" s="1">
        <f t="shared" si="26"/>
        <v>0.35592841371594053</v>
      </c>
      <c r="AI31" s="1">
        <f t="shared" si="26"/>
        <v>0.39420476026067341</v>
      </c>
      <c r="AJ31" s="1">
        <f t="shared" si="26"/>
        <v>0.31568290750956968</v>
      </c>
      <c r="AK31" s="1">
        <f t="shared" si="26"/>
        <v>0.47965064122065193</v>
      </c>
      <c r="AL31" s="1">
        <f t="shared" ref="AL31:AM50" si="27">$AS22-$U$7*SIN(AM31)</f>
        <v>0.14667202247215469</v>
      </c>
      <c r="AM31" s="1">
        <f t="shared" si="27"/>
        <v>-0.26262478235667114</v>
      </c>
      <c r="AN31" s="1">
        <f t="shared" ref="AN31:AN62" si="28">$U$9+$U$18*(F31-U$15)</f>
        <v>0.55564692681956807</v>
      </c>
      <c r="AP31" s="1">
        <v>4000</v>
      </c>
      <c r="AQ31" s="1">
        <f t="shared" si="0"/>
        <v>1.5052383524800947E-2</v>
      </c>
      <c r="AR31" s="1">
        <f t="shared" si="1"/>
        <v>-4.1881945166774102E-3</v>
      </c>
      <c r="AS31" s="1">
        <f t="shared" si="2"/>
        <v>1.9240578041478357E-2</v>
      </c>
      <c r="AT31" s="1">
        <f t="shared" si="3"/>
        <v>0.52812887352676874</v>
      </c>
      <c r="AU31" s="1">
        <f t="shared" si="4"/>
        <v>0.90516450565085049</v>
      </c>
      <c r="AV31" s="1">
        <f t="shared" si="9"/>
        <v>2.7079577762056193</v>
      </c>
      <c r="AW31" s="1">
        <f t="shared" si="5"/>
        <v>4.5396751375605344</v>
      </c>
      <c r="AX31" s="1">
        <f t="shared" si="15"/>
        <v>2.3944260645265878</v>
      </c>
      <c r="AY31" s="1">
        <f t="shared" si="15"/>
        <v>2.3931581178617831</v>
      </c>
      <c r="AZ31" s="1">
        <f t="shared" si="15"/>
        <v>2.3964806570576531</v>
      </c>
      <c r="BA31" s="1">
        <f t="shared" si="15"/>
        <v>2.3877523529881688</v>
      </c>
      <c r="BB31" s="1">
        <f t="shared" si="15"/>
        <v>2.4105336116646452</v>
      </c>
      <c r="BC31" s="1">
        <f t="shared" si="15"/>
        <v>2.350006842217041</v>
      </c>
      <c r="BD31" s="1">
        <f t="shared" si="15"/>
        <v>2.5042387740144543</v>
      </c>
      <c r="BE31" s="1">
        <f t="shared" si="7"/>
        <v>2.0405699684420684</v>
      </c>
    </row>
    <row r="32" spans="1:57">
      <c r="A32" s="1" t="s">
        <v>62</v>
      </c>
      <c r="C32" s="25">
        <v>34445.989000000001</v>
      </c>
      <c r="D32" s="26"/>
      <c r="E32" s="1">
        <f t="shared" si="11"/>
        <v>4.4186142236518275E-2</v>
      </c>
      <c r="F32" s="1">
        <f t="shared" si="12"/>
        <v>0</v>
      </c>
      <c r="G32" s="1">
        <f t="shared" si="13"/>
        <v>1.855000000068685E-2</v>
      </c>
      <c r="I32" s="1">
        <f>+G32</f>
        <v>1.855000000068685E-2</v>
      </c>
      <c r="Q32" s="27">
        <f t="shared" si="16"/>
        <v>19427.489000000001</v>
      </c>
      <c r="T32" s="1">
        <f t="shared" si="17"/>
        <v>5.7803725036280132E-3</v>
      </c>
      <c r="U32" s="1">
        <f t="shared" si="18"/>
        <v>1.2769627497058837E-2</v>
      </c>
      <c r="V32" s="1">
        <f t="shared" si="19"/>
        <v>1.855000000068685E-2</v>
      </c>
      <c r="Y32" s="27">
        <f t="shared" si="20"/>
        <v>19427.489000000001</v>
      </c>
      <c r="Z32" s="13"/>
      <c r="AA32" s="1">
        <f t="shared" si="21"/>
        <v>5.7822924527286736E-3</v>
      </c>
      <c r="AB32" s="1">
        <f t="shared" si="22"/>
        <v>0.96565534179491508</v>
      </c>
      <c r="AC32" s="1">
        <f t="shared" si="23"/>
        <v>0.80682623681276777</v>
      </c>
      <c r="AD32" s="1">
        <f t="shared" si="24"/>
        <v>0.51886457236236116</v>
      </c>
      <c r="AE32" s="1">
        <f>2*ATAN(AF32)</f>
        <v>1.6368918602825602</v>
      </c>
      <c r="AF32" s="1">
        <f t="shared" si="25"/>
        <v>1.0683802435791385</v>
      </c>
      <c r="AG32" s="1">
        <f t="shared" si="26"/>
        <v>1.0813945939448266</v>
      </c>
      <c r="AH32" s="1">
        <f t="shared" si="26"/>
        <v>1.0772224079798152</v>
      </c>
      <c r="AI32" s="1">
        <f t="shared" si="26"/>
        <v>1.0944336312172762</v>
      </c>
      <c r="AJ32" s="1">
        <f t="shared" si="26"/>
        <v>1.026651232520432</v>
      </c>
      <c r="AK32" s="1">
        <f t="shared" si="26"/>
        <v>1.4027950310766055</v>
      </c>
      <c r="AL32" s="1">
        <f t="shared" si="27"/>
        <v>0.26568208759170781</v>
      </c>
      <c r="AM32" s="1">
        <f t="shared" si="27"/>
        <v>-0.50617486925387722</v>
      </c>
      <c r="AN32" s="1">
        <f t="shared" si="28"/>
        <v>1.5393301231686509</v>
      </c>
      <c r="AO32" s="5"/>
      <c r="AP32" s="1">
        <v>5000</v>
      </c>
      <c r="AQ32" s="1">
        <f t="shared" si="0"/>
        <v>1.4756022526126572E-2</v>
      </c>
      <c r="AR32" s="1">
        <f t="shared" si="1"/>
        <v>-4.3253039323084535E-3</v>
      </c>
      <c r="AS32" s="1">
        <f t="shared" si="2"/>
        <v>1.9081326458435025E-2</v>
      </c>
      <c r="AT32" s="1">
        <f t="shared" si="3"/>
        <v>0.51683258512829755</v>
      </c>
      <c r="AU32" s="1">
        <f t="shared" si="4"/>
        <v>0.88043178236344788</v>
      </c>
      <c r="AV32" s="1">
        <f t="shared" si="9"/>
        <v>2.7629523210981048</v>
      </c>
      <c r="AW32" s="1">
        <f t="shared" si="5"/>
        <v>5.2187994481621205</v>
      </c>
      <c r="AX32" s="1">
        <f t="shared" ref="AX32:BD41" si="29">$BE32+$U$7*SIN(AY32)</f>
        <v>2.484356926296992</v>
      </c>
      <c r="AY32" s="1">
        <f t="shared" si="29"/>
        <v>2.482429212374663</v>
      </c>
      <c r="AZ32" s="1">
        <f t="shared" si="29"/>
        <v>2.487110328874746</v>
      </c>
      <c r="BA32" s="1">
        <f t="shared" si="29"/>
        <v>2.4757134330624417</v>
      </c>
      <c r="BB32" s="1">
        <f t="shared" si="29"/>
        <v>2.50328936149231</v>
      </c>
      <c r="BC32" s="1">
        <f t="shared" si="29"/>
        <v>2.4355017457308539</v>
      </c>
      <c r="BD32" s="1">
        <f t="shared" si="29"/>
        <v>2.596492780351157</v>
      </c>
      <c r="BE32" s="1">
        <f t="shared" si="7"/>
        <v>2.1658799297604232</v>
      </c>
    </row>
    <row r="33" spans="1:57">
      <c r="A33" s="1" t="s">
        <v>62</v>
      </c>
      <c r="C33" s="25">
        <v>34770.089</v>
      </c>
      <c r="D33" s="26"/>
      <c r="E33" s="1">
        <f t="shared" si="11"/>
        <v>772.05112405734462</v>
      </c>
      <c r="F33" s="1">
        <f t="shared" si="12"/>
        <v>772</v>
      </c>
      <c r="G33" s="1">
        <f t="shared" si="13"/>
        <v>2.1462639997480437E-2</v>
      </c>
      <c r="I33" s="1">
        <f>+G33</f>
        <v>2.1462639997480437E-2</v>
      </c>
      <c r="Q33" s="27">
        <f t="shared" si="16"/>
        <v>19751.589</v>
      </c>
      <c r="T33" s="1">
        <f t="shared" si="17"/>
        <v>9.2307934722608617E-3</v>
      </c>
      <c r="U33" s="1">
        <f t="shared" si="18"/>
        <v>1.2231846525219576E-2</v>
      </c>
      <c r="V33" s="1">
        <f t="shared" si="19"/>
        <v>2.1462639997480437E-2</v>
      </c>
      <c r="Y33" s="27">
        <f t="shared" si="20"/>
        <v>19751.589</v>
      </c>
      <c r="Z33" s="13"/>
      <c r="AA33" s="1">
        <f t="shared" si="21"/>
        <v>7.2043465456347634E-3</v>
      </c>
      <c r="AB33" s="1">
        <f t="shared" si="22"/>
        <v>0.92090174729585117</v>
      </c>
      <c r="AC33" s="1">
        <f t="shared" si="23"/>
        <v>0.85490590703796498</v>
      </c>
      <c r="AD33" s="1">
        <f t="shared" si="24"/>
        <v>0.51394889475428451</v>
      </c>
      <c r="AE33" s="1">
        <f t="shared" ref="AE33:AE96" si="30">2*ATAN(AF33)</f>
        <v>1.7235011408048739</v>
      </c>
      <c r="AF33" s="1">
        <f t="shared" si="25"/>
        <v>1.1656767021370358</v>
      </c>
      <c r="AG33" s="1">
        <f t="shared" si="26"/>
        <v>1.1598394975417443</v>
      </c>
      <c r="AH33" s="1">
        <f t="shared" si="26"/>
        <v>1.1575619148059975</v>
      </c>
      <c r="AI33" s="1">
        <f t="shared" si="26"/>
        <v>1.1686082891197267</v>
      </c>
      <c r="AJ33" s="1">
        <f t="shared" si="26"/>
        <v>1.1173978850485797</v>
      </c>
      <c r="AK33" s="1">
        <f t="shared" si="26"/>
        <v>1.4993002865393956</v>
      </c>
      <c r="AL33" s="1">
        <f t="shared" si="27"/>
        <v>0.26614854930385778</v>
      </c>
      <c r="AM33" s="1">
        <f t="shared" si="27"/>
        <v>-0.50375900371945415</v>
      </c>
      <c r="AN33" s="1">
        <f t="shared" si="28"/>
        <v>1.6360694133064202</v>
      </c>
      <c r="AP33" s="1">
        <v>6000</v>
      </c>
      <c r="AQ33" s="1">
        <f t="shared" si="0"/>
        <v>1.4327015965714647E-2</v>
      </c>
      <c r="AR33" s="1">
        <f t="shared" si="1"/>
        <v>-4.4484376625241722E-3</v>
      </c>
      <c r="AS33" s="1">
        <f t="shared" si="2"/>
        <v>1.877545362823882E-2</v>
      </c>
      <c r="AT33" s="1">
        <f t="shared" si="3"/>
        <v>0.50735335885822741</v>
      </c>
      <c r="AU33" s="1">
        <f t="shared" si="4"/>
        <v>0.85415523228810253</v>
      </c>
      <c r="AV33" s="1">
        <f t="shared" si="9"/>
        <v>2.8158001853699712</v>
      </c>
      <c r="AW33" s="1">
        <f t="shared" si="5"/>
        <v>6.0844822946215249</v>
      </c>
      <c r="AX33" s="1">
        <f t="shared" si="29"/>
        <v>2.5725287429669588</v>
      </c>
      <c r="AY33" s="1">
        <f t="shared" si="29"/>
        <v>2.5699238623762315</v>
      </c>
      <c r="AZ33" s="1">
        <f t="shared" si="29"/>
        <v>2.5758689969899482</v>
      </c>
      <c r="BA33" s="1">
        <f t="shared" si="29"/>
        <v>2.562266913464585</v>
      </c>
      <c r="BB33" s="1">
        <f t="shared" si="29"/>
        <v>2.5932167406885118</v>
      </c>
      <c r="BC33" s="1">
        <f t="shared" si="29"/>
        <v>2.5218559309461432</v>
      </c>
      <c r="BD33" s="1">
        <f t="shared" si="29"/>
        <v>2.6819938946254638</v>
      </c>
      <c r="BE33" s="1">
        <f t="shared" si="7"/>
        <v>2.2911898910787776</v>
      </c>
    </row>
    <row r="34" spans="1:57">
      <c r="A34" s="1" t="s">
        <v>63</v>
      </c>
      <c r="C34" s="25">
        <v>34771.133000000002</v>
      </c>
      <c r="D34" s="26"/>
      <c r="E34" s="1">
        <f t="shared" si="11"/>
        <v>774.53793443434142</v>
      </c>
      <c r="F34" s="1">
        <f t="shared" si="12"/>
        <v>774.5</v>
      </c>
      <c r="G34" s="1">
        <f t="shared" si="13"/>
        <v>1.5925439998682123E-2</v>
      </c>
      <c r="I34" s="1">
        <f>+G34</f>
        <v>1.5925439998682123E-2</v>
      </c>
      <c r="Q34" s="27">
        <f t="shared" si="16"/>
        <v>19752.633000000002</v>
      </c>
      <c r="T34" s="1">
        <f t="shared" si="17"/>
        <v>9.2419526632445594E-3</v>
      </c>
      <c r="U34" s="1">
        <f t="shared" si="18"/>
        <v>6.6834873354375633E-3</v>
      </c>
      <c r="V34" s="1">
        <f t="shared" si="19"/>
        <v>1.5925439998682123E-2</v>
      </c>
      <c r="Y34" s="27">
        <f t="shared" si="20"/>
        <v>19752.633000000002</v>
      </c>
      <c r="Z34" s="13"/>
      <c r="AA34" s="1">
        <f t="shared" si="21"/>
        <v>7.20895776481885E-3</v>
      </c>
      <c r="AB34" s="1">
        <f t="shared" si="22"/>
        <v>0.9207587233826644</v>
      </c>
      <c r="AC34" s="1">
        <f t="shared" si="23"/>
        <v>0.85505024621808123</v>
      </c>
      <c r="AD34" s="1">
        <f t="shared" si="24"/>
        <v>0.51392686257876707</v>
      </c>
      <c r="AE34" s="1">
        <f t="shared" si="30"/>
        <v>1.7237794310772991</v>
      </c>
      <c r="AF34" s="1">
        <f t="shared" si="25"/>
        <v>1.1660049712336118</v>
      </c>
      <c r="AG34" s="1">
        <f t="shared" si="26"/>
        <v>1.16009764084843</v>
      </c>
      <c r="AH34" s="1">
        <f t="shared" si="26"/>
        <v>1.157826011461339</v>
      </c>
      <c r="AI34" s="1">
        <f t="shared" si="26"/>
        <v>1.1688499664819048</v>
      </c>
      <c r="AJ34" s="1">
        <f t="shared" si="26"/>
        <v>1.1177123251140539</v>
      </c>
      <c r="AK34" s="1">
        <f t="shared" si="26"/>
        <v>1.4992689265410382</v>
      </c>
      <c r="AL34" s="1">
        <f t="shared" si="27"/>
        <v>0.26683555977027607</v>
      </c>
      <c r="AM34" s="1">
        <f t="shared" si="27"/>
        <v>-0.50247756632436957</v>
      </c>
      <c r="AN34" s="1">
        <f t="shared" si="28"/>
        <v>1.6363826882097161</v>
      </c>
      <c r="AP34" s="1">
        <v>7000</v>
      </c>
      <c r="AQ34" s="1">
        <f t="shared" ref="AQ34:AQ65" si="31">U$3+U$4*AP34+U$5*AP34^2+AS34</f>
        <v>1.3775062695458209E-2</v>
      </c>
      <c r="AR34" s="1">
        <f t="shared" ref="AR34:AR65" si="32">U$3+U$4*AP34+U$5*AP34^2</f>
        <v>-4.5575957073245689E-3</v>
      </c>
      <c r="AS34" s="1">
        <f t="shared" ref="AS34:AS65" si="33">$U$6*($U$11/AT34*AU34+$U$12)</f>
        <v>1.8332658402782778E-2</v>
      </c>
      <c r="AT34" s="1">
        <f t="shared" ref="AT34:AT65" si="34">1+$U$7*COS(AV34)</f>
        <v>0.49950052330730954</v>
      </c>
      <c r="AU34" s="1">
        <f t="shared" ref="AU34:AU65" si="35">SIN(AV34+$U$9)</f>
        <v>0.8264989862392782</v>
      </c>
      <c r="AV34" s="1">
        <f t="shared" si="9"/>
        <v>2.8668645461296101</v>
      </c>
      <c r="AW34" s="1">
        <f t="shared" ref="AW34:AW65" si="36">SQRT((1+$U$7)/(1-$U$7))*TAN(AX34/2)</f>
        <v>7.2340792160362168</v>
      </c>
      <c r="AX34" s="1">
        <f t="shared" si="29"/>
        <v>2.6591901612123237</v>
      </c>
      <c r="AY34" s="1">
        <f t="shared" si="29"/>
        <v>2.6560231240393506</v>
      </c>
      <c r="AZ34" s="1">
        <f t="shared" si="29"/>
        <v>2.6628971782050557</v>
      </c>
      <c r="BA34" s="1">
        <f t="shared" si="29"/>
        <v>2.64794520844654</v>
      </c>
      <c r="BB34" s="1">
        <f t="shared" si="29"/>
        <v>2.6803209920789151</v>
      </c>
      <c r="BC34" s="1">
        <f t="shared" si="29"/>
        <v>2.6094877501270197</v>
      </c>
      <c r="BD34" s="1">
        <f t="shared" si="29"/>
        <v>2.7613664011494854</v>
      </c>
      <c r="BE34" s="1">
        <f t="shared" ref="BE34:BE65" si="37">$U$9+$U$18*(AP34-U$15)</f>
        <v>2.4164998523971319</v>
      </c>
    </row>
    <row r="35" spans="1:57">
      <c r="A35" s="1" t="s">
        <v>66</v>
      </c>
      <c r="C35" s="25">
        <v>34838.74</v>
      </c>
      <c r="D35" s="26"/>
      <c r="E35" s="1">
        <f t="shared" si="11"/>
        <v>935.57796236283298</v>
      </c>
      <c r="F35" s="1">
        <f t="shared" si="12"/>
        <v>935.5</v>
      </c>
      <c r="G35" s="1">
        <f t="shared" si="13"/>
        <v>3.2729759994253982E-2</v>
      </c>
      <c r="H35" s="1">
        <f>+G35</f>
        <v>3.2729759994253982E-2</v>
      </c>
      <c r="Q35" s="27">
        <f t="shared" si="16"/>
        <v>19820.239999999998</v>
      </c>
      <c r="T35" s="1">
        <f t="shared" si="17"/>
        <v>9.9603417362133292E-3</v>
      </c>
      <c r="U35" s="1">
        <f t="shared" si="18"/>
        <v>2.2769418258040651E-2</v>
      </c>
      <c r="V35" s="1">
        <f t="shared" si="19"/>
        <v>3.2729759994253982E-2</v>
      </c>
      <c r="Y35" s="27">
        <f t="shared" si="20"/>
        <v>19820.239999999998</v>
      </c>
      <c r="Z35" s="13"/>
      <c r="AA35" s="1">
        <f t="shared" si="21"/>
        <v>7.5061062046250914E-3</v>
      </c>
      <c r="AB35" s="1">
        <f t="shared" si="22"/>
        <v>0.91157050311421961</v>
      </c>
      <c r="AC35" s="1">
        <f t="shared" si="23"/>
        <v>0.86419680606015403</v>
      </c>
      <c r="AD35" s="1">
        <f t="shared" si="24"/>
        <v>0.51242582300322037</v>
      </c>
      <c r="AE35" s="1">
        <f t="shared" si="30"/>
        <v>1.7416835588686603</v>
      </c>
      <c r="AF35" s="1">
        <f t="shared" si="25"/>
        <v>1.1873513581339492</v>
      </c>
      <c r="AG35" s="1">
        <f t="shared" si="26"/>
        <v>1.1767903478434161</v>
      </c>
      <c r="AH35" s="1">
        <f t="shared" si="26"/>
        <v>1.1748430482619086</v>
      </c>
      <c r="AI35" s="1">
        <f t="shared" si="26"/>
        <v>1.1846680880921798</v>
      </c>
      <c r="AJ35" s="1">
        <f t="shared" si="26"/>
        <v>1.1372455682824221</v>
      </c>
      <c r="AK35" s="1">
        <f t="shared" si="26"/>
        <v>1.5193507597299796</v>
      </c>
      <c r="AL35" s="1">
        <f t="shared" si="27"/>
        <v>0.26702111290370328</v>
      </c>
      <c r="AM35" s="1">
        <f t="shared" si="27"/>
        <v>-0.50067870527799707</v>
      </c>
      <c r="AN35" s="1">
        <f t="shared" si="28"/>
        <v>1.6565575919819713</v>
      </c>
      <c r="AP35" s="1">
        <v>8000</v>
      </c>
      <c r="AQ35" s="1">
        <f t="shared" si="31"/>
        <v>1.3109170515052858E-2</v>
      </c>
      <c r="AR35" s="1">
        <f t="shared" si="32"/>
        <v>-4.6527780667096402E-3</v>
      </c>
      <c r="AS35" s="1">
        <f t="shared" si="33"/>
        <v>1.7761948581762499E-2</v>
      </c>
      <c r="AT35" s="1">
        <f t="shared" si="34"/>
        <v>0.49312311568559541</v>
      </c>
      <c r="AU35" s="1">
        <f t="shared" si="35"/>
        <v>0.79757840355582943</v>
      </c>
      <c r="AV35" s="1">
        <f t="shared" si="9"/>
        <v>2.9164543398351341</v>
      </c>
      <c r="AW35" s="1">
        <f t="shared" si="36"/>
        <v>8.8458732091436296</v>
      </c>
      <c r="AX35" s="1">
        <f t="shared" si="29"/>
        <v>2.744554490269012</v>
      </c>
      <c r="AY35" s="1">
        <f t="shared" si="29"/>
        <v>2.7410765983818326</v>
      </c>
      <c r="AZ35" s="1">
        <f t="shared" si="29"/>
        <v>2.7483285806221089</v>
      </c>
      <c r="BA35" s="1">
        <f t="shared" si="29"/>
        <v>2.7331817032342767</v>
      </c>
      <c r="BB35" s="1">
        <f t="shared" si="29"/>
        <v>2.7647109012546909</v>
      </c>
      <c r="BC35" s="1">
        <f t="shared" si="29"/>
        <v>2.6985880731136342</v>
      </c>
      <c r="BD35" s="1">
        <f t="shared" si="29"/>
        <v>2.8353306933657807</v>
      </c>
      <c r="BE35" s="1">
        <f t="shared" si="37"/>
        <v>2.5418098137154863</v>
      </c>
    </row>
    <row r="36" spans="1:57">
      <c r="A36" s="1" t="s">
        <v>67</v>
      </c>
      <c r="C36" s="25">
        <v>39521.96</v>
      </c>
      <c r="D36" s="26"/>
      <c r="E36" s="1">
        <f t="shared" si="11"/>
        <v>12091.018665179277</v>
      </c>
      <c r="F36" s="1">
        <f t="shared" si="12"/>
        <v>12091</v>
      </c>
      <c r="G36" s="1">
        <f t="shared" si="13"/>
        <v>7.8359199978876859E-3</v>
      </c>
      <c r="I36" s="1">
        <f>+G36</f>
        <v>7.8359199978876859E-3</v>
      </c>
      <c r="Q36" s="27">
        <f t="shared" si="16"/>
        <v>24503.46</v>
      </c>
      <c r="T36" s="1">
        <f t="shared" si="17"/>
        <v>3.6654081835707356E-2</v>
      </c>
      <c r="U36" s="1">
        <f t="shared" si="18"/>
        <v>-2.881816183781967E-2</v>
      </c>
      <c r="V36" s="1">
        <f t="shared" si="19"/>
        <v>7.8359199978876859E-3</v>
      </c>
      <c r="Y36" s="27">
        <f t="shared" si="20"/>
        <v>24503.46</v>
      </c>
      <c r="Z36" s="13"/>
      <c r="AA36" s="1">
        <f t="shared" si="21"/>
        <v>1.5686725607256941E-2</v>
      </c>
      <c r="AB36" s="1">
        <f t="shared" si="22"/>
        <v>0.48252627885515453</v>
      </c>
      <c r="AC36" s="1">
        <f t="shared" si="23"/>
        <v>0.71508363545442744</v>
      </c>
      <c r="AD36" s="1">
        <f t="shared" si="24"/>
        <v>5.1195194349731611E-2</v>
      </c>
      <c r="AE36" s="1">
        <f t="shared" si="30"/>
        <v>3.0429806117020362</v>
      </c>
      <c r="AF36" s="1">
        <f t="shared" si="25"/>
        <v>20.26506070193842</v>
      </c>
      <c r="AG36" s="1">
        <f t="shared" si="26"/>
        <v>2.9664182274304509</v>
      </c>
      <c r="AH36" s="1">
        <f t="shared" si="26"/>
        <v>2.971475938181245</v>
      </c>
      <c r="AI36" s="1">
        <f t="shared" si="26"/>
        <v>2.9813365700805634</v>
      </c>
      <c r="AJ36" s="1">
        <f t="shared" si="26"/>
        <v>3.000516901763933</v>
      </c>
      <c r="AK36" s="1">
        <f t="shared" si="26"/>
        <v>3.0376827569116456</v>
      </c>
      <c r="AL36" s="1">
        <f t="shared" si="27"/>
        <v>3.2255801826543536E-2</v>
      </c>
      <c r="AM36" s="1">
        <f t="shared" si="27"/>
        <v>-2.7078839966493115E-2</v>
      </c>
      <c r="AN36" s="1">
        <f t="shared" si="28"/>
        <v>3.0544528654688743</v>
      </c>
      <c r="AP36" s="1">
        <v>9000</v>
      </c>
      <c r="AQ36" s="1">
        <f t="shared" si="31"/>
        <v>1.2337718929353099E-2</v>
      </c>
      <c r="AR36" s="1">
        <f t="shared" si="32"/>
        <v>-4.7339847406793886E-3</v>
      </c>
      <c r="AS36" s="1">
        <f t="shared" si="33"/>
        <v>1.7071703670032488E-2</v>
      </c>
      <c r="AT36" s="1">
        <f t="shared" si="34"/>
        <v>0.48810132131725004</v>
      </c>
      <c r="AU36" s="1">
        <f t="shared" si="35"/>
        <v>0.76746696022009309</v>
      </c>
      <c r="AV36" s="1">
        <f t="shared" si="9"/>
        <v>2.9648437567585906</v>
      </c>
      <c r="AW36" s="1">
        <f t="shared" si="36"/>
        <v>11.286014381733052</v>
      </c>
      <c r="AX36" s="1">
        <f t="shared" si="29"/>
        <v>2.8288193017838634</v>
      </c>
      <c r="AY36" s="1">
        <f t="shared" si="29"/>
        <v>2.8253890501169043</v>
      </c>
      <c r="AZ36" s="1">
        <f t="shared" si="29"/>
        <v>2.8323219829435393</v>
      </c>
      <c r="BA36" s="1">
        <f t="shared" si="29"/>
        <v>2.8182934607303638</v>
      </c>
      <c r="BB36" s="1">
        <f t="shared" si="29"/>
        <v>2.8466148355140501</v>
      </c>
      <c r="BC36" s="1">
        <f t="shared" si="29"/>
        <v>2.7891590947466112</v>
      </c>
      <c r="BD36" s="1">
        <f t="shared" si="29"/>
        <v>2.9046919766016921</v>
      </c>
      <c r="BE36" s="1">
        <f t="shared" si="37"/>
        <v>2.6671197750338407</v>
      </c>
    </row>
    <row r="37" spans="1:57">
      <c r="A37" s="1" t="s">
        <v>67</v>
      </c>
      <c r="C37" s="25">
        <v>39528.887999999999</v>
      </c>
      <c r="D37" s="26"/>
      <c r="E37" s="1">
        <f t="shared" si="11"/>
        <v>12107.521176953038</v>
      </c>
      <c r="F37" s="1">
        <f t="shared" si="12"/>
        <v>12107.5</v>
      </c>
      <c r="G37" s="1">
        <f t="shared" si="13"/>
        <v>8.8904000003822148E-3</v>
      </c>
      <c r="I37" s="1">
        <f>+G37</f>
        <v>8.8904000003822148E-3</v>
      </c>
      <c r="Q37" s="27">
        <f t="shared" ref="Q37:Q97" si="38">+C37-15018.5</f>
        <v>24510.387999999999</v>
      </c>
      <c r="T37" s="1">
        <f t="shared" si="17"/>
        <v>3.661040668741869E-2</v>
      </c>
      <c r="U37" s="1">
        <f t="shared" si="18"/>
        <v>-2.7720006687036475E-2</v>
      </c>
      <c r="V37" s="1">
        <f t="shared" si="19"/>
        <v>8.8904000003822148E-3</v>
      </c>
      <c r="Y37" s="27">
        <f t="shared" si="20"/>
        <v>24510.387999999999</v>
      </c>
      <c r="Z37" s="13"/>
      <c r="AA37" s="1">
        <f t="shared" si="21"/>
        <v>1.5640675222176357E-2</v>
      </c>
      <c r="AB37" s="1">
        <f t="shared" si="22"/>
        <v>0.48240888433412488</v>
      </c>
      <c r="AC37" s="1">
        <f t="shared" si="23"/>
        <v>0.71345974036979021</v>
      </c>
      <c r="AD37" s="1">
        <f t="shared" si="24"/>
        <v>4.9994369520523892E-2</v>
      </c>
      <c r="AE37" s="1">
        <f t="shared" si="30"/>
        <v>3.0453008997608286</v>
      </c>
      <c r="AF37" s="1">
        <f t="shared" si="25"/>
        <v>20.754159430691828</v>
      </c>
      <c r="AG37" s="1">
        <f t="shared" si="26"/>
        <v>2.9705260945967895</v>
      </c>
      <c r="AH37" s="1">
        <f t="shared" si="26"/>
        <v>2.9754556175853746</v>
      </c>
      <c r="AI37" s="1">
        <f t="shared" si="26"/>
        <v>2.9850602337984338</v>
      </c>
      <c r="AJ37" s="1">
        <f t="shared" si="26"/>
        <v>3.0037328397986132</v>
      </c>
      <c r="AK37" s="1">
        <f t="shared" si="26"/>
        <v>3.0399027922555</v>
      </c>
      <c r="AL37" s="1">
        <f t="shared" si="27"/>
        <v>3.1962533385526383E-2</v>
      </c>
      <c r="AM37" s="1">
        <f t="shared" si="27"/>
        <v>-2.5458804920691091E-2</v>
      </c>
      <c r="AN37" s="1">
        <f t="shared" si="28"/>
        <v>3.0565204798306271</v>
      </c>
      <c r="AP37" s="1">
        <v>10000</v>
      </c>
      <c r="AQ37" s="1">
        <f t="shared" si="31"/>
        <v>1.1468383823718984E-2</v>
      </c>
      <c r="AR37" s="1">
        <f t="shared" si="32"/>
        <v>-4.8012157292338133E-3</v>
      </c>
      <c r="AS37" s="1">
        <f t="shared" si="33"/>
        <v>1.6269599552952797E-2</v>
      </c>
      <c r="AT37" s="1">
        <f t="shared" si="34"/>
        <v>0.48434105239468461</v>
      </c>
      <c r="AU37" s="1">
        <f t="shared" si="35"/>
        <v>0.73619866045910132</v>
      </c>
      <c r="AV37" s="1">
        <f t="shared" si="9"/>
        <v>3.0122882147283434</v>
      </c>
      <c r="AW37" s="1">
        <f t="shared" si="36"/>
        <v>15.445816357434424</v>
      </c>
      <c r="AX37" s="1">
        <f t="shared" si="29"/>
        <v>2.9121840230035172</v>
      </c>
      <c r="AY37" s="1">
        <f t="shared" si="29"/>
        <v>2.9092100810326582</v>
      </c>
      <c r="AZ37" s="1">
        <f t="shared" si="29"/>
        <v>2.9150831260561292</v>
      </c>
      <c r="BA37" s="1">
        <f t="shared" si="29"/>
        <v>2.9034769639786062</v>
      </c>
      <c r="BB37" s="1">
        <f t="shared" si="29"/>
        <v>2.9263828867870068</v>
      </c>
      <c r="BC37" s="1">
        <f t="shared" si="29"/>
        <v>2.8810528115177014</v>
      </c>
      <c r="BD37" s="1">
        <f t="shared" si="29"/>
        <v>2.970327640799499</v>
      </c>
      <c r="BE37" s="1">
        <f t="shared" si="37"/>
        <v>2.792429736352195</v>
      </c>
    </row>
    <row r="38" spans="1:57">
      <c r="A38" s="1" t="s">
        <v>67</v>
      </c>
      <c r="C38" s="25">
        <v>39529.938000000002</v>
      </c>
      <c r="D38" s="26"/>
      <c r="E38" s="1">
        <f t="shared" si="11"/>
        <v>12110.022279343699</v>
      </c>
      <c r="F38" s="1">
        <f t="shared" si="12"/>
        <v>12110</v>
      </c>
      <c r="G38" s="1">
        <f t="shared" si="13"/>
        <v>9.3532000028062612E-3</v>
      </c>
      <c r="I38" s="1">
        <f>+G38</f>
        <v>9.3532000028062612E-3</v>
      </c>
      <c r="Q38" s="27">
        <f t="shared" si="38"/>
        <v>24511.438000000002</v>
      </c>
      <c r="T38" s="1">
        <f t="shared" si="17"/>
        <v>3.6603808843023389E-2</v>
      </c>
      <c r="U38" s="1">
        <f t="shared" si="18"/>
        <v>-2.7250608840217128E-2</v>
      </c>
      <c r="V38" s="1">
        <f t="shared" si="19"/>
        <v>9.3532000028062612E-3</v>
      </c>
      <c r="Y38" s="27">
        <f t="shared" si="20"/>
        <v>24511.438000000002</v>
      </c>
      <c r="Z38" s="13"/>
      <c r="AA38" s="1">
        <f t="shared" si="21"/>
        <v>1.5633725313547141E-2</v>
      </c>
      <c r="AB38" s="1">
        <f t="shared" si="22"/>
        <v>0.48239146897198748</v>
      </c>
      <c r="AC38" s="1">
        <f t="shared" si="23"/>
        <v>0.71321517013726776</v>
      </c>
      <c r="AD38" s="1">
        <f t="shared" si="24"/>
        <v>4.9813739139147155E-2</v>
      </c>
      <c r="AE38" s="1">
        <f t="shared" si="30"/>
        <v>3.0456498766564843</v>
      </c>
      <c r="AF38" s="1">
        <f t="shared" si="25"/>
        <v>20.829766023578539</v>
      </c>
      <c r="AG38" s="1">
        <f t="shared" si="26"/>
        <v>2.9711440137177814</v>
      </c>
      <c r="AH38" s="1">
        <f t="shared" si="26"/>
        <v>2.9760496215758465</v>
      </c>
      <c r="AI38" s="1">
        <f t="shared" si="26"/>
        <v>2.9856067560656854</v>
      </c>
      <c r="AJ38" s="1">
        <f t="shared" si="26"/>
        <v>3.0041856746737658</v>
      </c>
      <c r="AK38" s="1">
        <f t="shared" si="26"/>
        <v>3.0401725667703259</v>
      </c>
      <c r="AL38" s="1">
        <f t="shared" si="27"/>
        <v>3.2046230839938156E-2</v>
      </c>
      <c r="AM38" s="1">
        <f t="shared" si="27"/>
        <v>-2.4946453196389017E-2</v>
      </c>
      <c r="AN38" s="1">
        <f t="shared" si="28"/>
        <v>3.056833754733923</v>
      </c>
      <c r="AP38" s="1">
        <v>11000</v>
      </c>
      <c r="AQ38" s="1">
        <f t="shared" si="31"/>
        <v>1.0508001147740927E-2</v>
      </c>
      <c r="AR38" s="1">
        <f t="shared" si="32"/>
        <v>-4.8544710323729142E-3</v>
      </c>
      <c r="AS38" s="1">
        <f t="shared" si="33"/>
        <v>1.5362472180113841E-2</v>
      </c>
      <c r="AT38" s="1">
        <f t="shared" si="34"/>
        <v>0.48177105061128123</v>
      </c>
      <c r="AU38" s="1">
        <f t="shared" si="35"/>
        <v>0.7037686225760702</v>
      </c>
      <c r="AV38" s="1">
        <f t="shared" si="9"/>
        <v>3.0590359865161512</v>
      </c>
      <c r="AW38" s="1">
        <f t="shared" si="36"/>
        <v>24.212023182594521</v>
      </c>
      <c r="AX38" s="1">
        <f t="shared" si="29"/>
        <v>2.9948623146841697</v>
      </c>
      <c r="AY38" s="1">
        <f t="shared" si="29"/>
        <v>2.9927307440291226</v>
      </c>
      <c r="AZ38" s="1">
        <f t="shared" si="29"/>
        <v>2.9968744844354531</v>
      </c>
      <c r="BA38" s="1">
        <f t="shared" si="29"/>
        <v>2.9888167541839619</v>
      </c>
      <c r="BB38" s="1">
        <f t="shared" si="29"/>
        <v>3.0044767628223474</v>
      </c>
      <c r="BC38" s="1">
        <f t="shared" si="29"/>
        <v>2.9740072706704352</v>
      </c>
      <c r="BD38" s="1">
        <f t="shared" si="29"/>
        <v>3.0331735012438621</v>
      </c>
      <c r="BE38" s="1">
        <f t="shared" si="37"/>
        <v>2.9177396976705499</v>
      </c>
    </row>
    <row r="39" spans="1:57">
      <c r="A39" s="1" t="s">
        <v>67</v>
      </c>
      <c r="C39" s="25">
        <v>39539.803999999996</v>
      </c>
      <c r="D39" s="26"/>
      <c r="E39" s="1">
        <f t="shared" si="11"/>
        <v>12133.523113806723</v>
      </c>
      <c r="F39" s="1">
        <f t="shared" si="12"/>
        <v>12133.5</v>
      </c>
      <c r="G39" s="1">
        <f t="shared" si="13"/>
        <v>9.7035199942183681E-3</v>
      </c>
      <c r="I39" s="1">
        <f>+G39</f>
        <v>9.7035199942183681E-3</v>
      </c>
      <c r="Q39" s="27">
        <f t="shared" si="38"/>
        <v>24521.303999999996</v>
      </c>
      <c r="T39" s="1">
        <f t="shared" si="17"/>
        <v>3.6540748889248492E-2</v>
      </c>
      <c r="U39" s="1">
        <f t="shared" si="18"/>
        <v>-2.6837228895030124E-2</v>
      </c>
      <c r="V39" s="1">
        <f t="shared" si="19"/>
        <v>9.7035199942183681E-3</v>
      </c>
      <c r="Y39" s="27">
        <f t="shared" si="20"/>
        <v>24521.303999999996</v>
      </c>
      <c r="Z39" s="13"/>
      <c r="AA39" s="1">
        <f t="shared" si="21"/>
        <v>1.5567456557052353E-2</v>
      </c>
      <c r="AB39" s="1">
        <f t="shared" si="22"/>
        <v>0.48222932334883417</v>
      </c>
      <c r="AC39" s="1">
        <f t="shared" si="23"/>
        <v>0.71088970694192088</v>
      </c>
      <c r="AD39" s="1">
        <f t="shared" si="24"/>
        <v>4.8099130971296804E-2</v>
      </c>
      <c r="AE39" s="1">
        <f t="shared" si="30"/>
        <v>3.0489619126482355</v>
      </c>
      <c r="AF39" s="1">
        <f t="shared" si="25"/>
        <v>21.575663753061495</v>
      </c>
      <c r="AG39" s="1">
        <f t="shared" si="26"/>
        <v>2.9770095978345172</v>
      </c>
      <c r="AH39" s="1">
        <f t="shared" si="26"/>
        <v>2.981741722077873</v>
      </c>
      <c r="AI39" s="1">
        <f t="shared" si="26"/>
        <v>2.9909527687729658</v>
      </c>
      <c r="AJ39" s="1">
        <f t="shared" si="26"/>
        <v>3.0088458760533041</v>
      </c>
      <c r="AK39" s="1">
        <f t="shared" si="26"/>
        <v>3.0434879321523476</v>
      </c>
      <c r="AL39" s="1">
        <f t="shared" si="27"/>
        <v>3.1333216507625467E-2</v>
      </c>
      <c r="AM39" s="1">
        <f t="shared" si="27"/>
        <v>-2.3253309149572226E-2</v>
      </c>
      <c r="AN39" s="1">
        <f t="shared" si="28"/>
        <v>3.0597785388249044</v>
      </c>
      <c r="AP39" s="1">
        <v>12000</v>
      </c>
      <c r="AQ39" s="1">
        <f t="shared" si="31"/>
        <v>9.4624647463723219E-3</v>
      </c>
      <c r="AR39" s="1">
        <f t="shared" si="32"/>
        <v>-4.8937506500966906E-3</v>
      </c>
      <c r="AS39" s="1">
        <f t="shared" si="33"/>
        <v>1.4356215396469012E-2</v>
      </c>
      <c r="AT39" s="1">
        <f t="shared" si="34"/>
        <v>0.48034176075081314</v>
      </c>
      <c r="AU39" s="1">
        <f t="shared" si="35"/>
        <v>0.67013394274500271</v>
      </c>
      <c r="AV39" s="1">
        <f t="shared" si="9"/>
        <v>3.1053351242176421</v>
      </c>
      <c r="AW39" s="1">
        <f t="shared" si="36"/>
        <v>55.154913432388852</v>
      </c>
      <c r="AX39" s="1">
        <f t="shared" si="29"/>
        <v>3.0770872142908696</v>
      </c>
      <c r="AY39" s="1">
        <f t="shared" si="29"/>
        <v>3.0760889834165717</v>
      </c>
      <c r="AZ39" s="1">
        <f t="shared" si="29"/>
        <v>3.0780126637675824</v>
      </c>
      <c r="BA39" s="1">
        <f t="shared" si="29"/>
        <v>3.0743053426261842</v>
      </c>
      <c r="BB39" s="1">
        <f t="shared" si="29"/>
        <v>3.0814493176075395</v>
      </c>
      <c r="BC39" s="1">
        <f t="shared" si="29"/>
        <v>3.0676798758266486</v>
      </c>
      <c r="BD39" s="1">
        <f t="shared" si="29"/>
        <v>3.0942091230601565</v>
      </c>
      <c r="BE39" s="1">
        <f t="shared" si="37"/>
        <v>3.0430496589889042</v>
      </c>
    </row>
    <row r="40" spans="1:57">
      <c r="A40" s="1" t="s">
        <v>70</v>
      </c>
      <c r="C40" s="26">
        <v>41766.288</v>
      </c>
      <c r="D40" s="26" t="s">
        <v>18</v>
      </c>
      <c r="E40" s="1">
        <f t="shared" si="11"/>
        <v>17437.013071094574</v>
      </c>
      <c r="F40" s="1">
        <f t="shared" si="12"/>
        <v>17437</v>
      </c>
      <c r="G40" s="1">
        <f t="shared" si="13"/>
        <v>5.4874400011613034E-3</v>
      </c>
      <c r="Q40" s="27">
        <f t="shared" si="38"/>
        <v>26747.788</v>
      </c>
      <c r="T40" s="1">
        <f t="shared" si="17"/>
        <v>1.2422060742118109E-2</v>
      </c>
      <c r="U40" s="1">
        <f t="shared" si="18"/>
        <v>-6.9346207409568053E-3</v>
      </c>
      <c r="V40" s="1">
        <f t="shared" si="19"/>
        <v>5.4874400011613034E-3</v>
      </c>
      <c r="Y40" s="27">
        <f t="shared" si="20"/>
        <v>26747.788</v>
      </c>
      <c r="Z40" s="13"/>
      <c r="AA40" s="1">
        <f t="shared" si="21"/>
        <v>-4.7405704516447792E-3</v>
      </c>
      <c r="AB40" s="1">
        <f t="shared" si="22"/>
        <v>0.57455251459952239</v>
      </c>
      <c r="AC40" s="1">
        <f t="shared" si="23"/>
        <v>8.5449020980732274E-2</v>
      </c>
      <c r="AD40" s="1">
        <f t="shared" si="24"/>
        <v>-0.29898902516047376</v>
      </c>
      <c r="AE40" s="1">
        <f t="shared" si="30"/>
        <v>-2.5290143017660505</v>
      </c>
      <c r="AF40" s="1">
        <f t="shared" si="25"/>
        <v>-3.1621477908529796</v>
      </c>
      <c r="AG40" s="1">
        <f t="shared" si="26"/>
        <v>4.1667582596254782</v>
      </c>
      <c r="AH40" s="1">
        <f t="shared" si="26"/>
        <v>4.159033844532952</v>
      </c>
      <c r="AI40" s="1">
        <f t="shared" si="26"/>
        <v>4.1313838571299266</v>
      </c>
      <c r="AJ40" s="1">
        <f t="shared" si="26"/>
        <v>4.0406463756111357</v>
      </c>
      <c r="AK40" s="1">
        <f t="shared" si="26"/>
        <v>3.7954380561756413</v>
      </c>
      <c r="AL40" s="1">
        <f t="shared" si="27"/>
        <v>-0.13711798928183838</v>
      </c>
      <c r="AM40" s="1">
        <f t="shared" si="27"/>
        <v>0.30541558373459654</v>
      </c>
      <c r="AN40" s="1">
        <f t="shared" si="28"/>
        <v>3.7243599186767975</v>
      </c>
      <c r="AP40" s="1">
        <v>13000</v>
      </c>
      <c r="AQ40" s="1">
        <f t="shared" si="31"/>
        <v>8.3367391641042538E-3</v>
      </c>
      <c r="AR40" s="1">
        <f t="shared" si="32"/>
        <v>-4.9190545824051449E-3</v>
      </c>
      <c r="AS40" s="1">
        <f t="shared" si="33"/>
        <v>1.3255793746509398E-2</v>
      </c>
      <c r="AT40" s="1">
        <f t="shared" si="34"/>
        <v>0.48002519178387526</v>
      </c>
      <c r="AU40" s="1">
        <f t="shared" si="35"/>
        <v>0.63521611956605439</v>
      </c>
      <c r="AV40" s="1">
        <f t="shared" si="9"/>
        <v>-3.1317492670392557</v>
      </c>
      <c r="AW40" s="1">
        <f t="shared" si="36"/>
        <v>-203.18046446676439</v>
      </c>
      <c r="AX40" s="1">
        <f t="shared" si="29"/>
        <v>3.1591087819049677</v>
      </c>
      <c r="AY40" s="1">
        <f t="shared" si="29"/>
        <v>3.159383665961065</v>
      </c>
      <c r="AZ40" s="1">
        <f t="shared" si="29"/>
        <v>3.1588549615674673</v>
      </c>
      <c r="BA40" s="1">
        <f t="shared" si="29"/>
        <v>3.1598718613939063</v>
      </c>
      <c r="BB40" s="1">
        <f t="shared" si="29"/>
        <v>3.1579159917710125</v>
      </c>
      <c r="BC40" s="1">
        <f t="shared" si="29"/>
        <v>3.1616779050502029</v>
      </c>
      <c r="BD40" s="1">
        <f t="shared" si="29"/>
        <v>3.1544424596256291</v>
      </c>
      <c r="BE40" s="1">
        <f t="shared" si="37"/>
        <v>3.1683596203072586</v>
      </c>
    </row>
    <row r="41" spans="1:57">
      <c r="A41" s="1" t="s">
        <v>72</v>
      </c>
      <c r="C41" s="25">
        <v>43222.440999999999</v>
      </c>
      <c r="D41" s="26"/>
      <c r="E41" s="1">
        <f t="shared" si="11"/>
        <v>20905.572832482732</v>
      </c>
      <c r="F41" s="1">
        <f t="shared" si="12"/>
        <v>20905.5</v>
      </c>
      <c r="G41" s="1">
        <f t="shared" si="13"/>
        <v>3.0576159995689522E-2</v>
      </c>
      <c r="H41" s="1">
        <f>+G41</f>
        <v>3.0576159995689522E-2</v>
      </c>
      <c r="Q41" s="27">
        <f t="shared" si="38"/>
        <v>28203.940999999999</v>
      </c>
      <c r="T41" s="1">
        <f t="shared" si="17"/>
        <v>-2.8072669263226706E-3</v>
      </c>
      <c r="U41" s="1">
        <f t="shared" si="18"/>
        <v>3.3383426922012197E-2</v>
      </c>
      <c r="V41" s="1">
        <f t="shared" si="19"/>
        <v>3.0576159995689522E-2</v>
      </c>
      <c r="Y41" s="27">
        <f t="shared" si="20"/>
        <v>28203.940999999999</v>
      </c>
      <c r="Z41" s="13"/>
      <c r="AA41" s="1">
        <f t="shared" si="21"/>
        <v>-1.327848102470415E-2</v>
      </c>
      <c r="AB41" s="1">
        <f t="shared" si="22"/>
        <v>0.7170417990714435</v>
      </c>
      <c r="AC41" s="1">
        <f t="shared" si="23"/>
        <v>-0.29292873752352</v>
      </c>
      <c r="AD41" s="1">
        <f t="shared" si="24"/>
        <v>-0.43627360283115313</v>
      </c>
      <c r="AE41" s="1">
        <f t="shared" si="30"/>
        <v>-2.1461724434375387</v>
      </c>
      <c r="AF41" s="1">
        <f t="shared" si="25"/>
        <v>-1.8404922867618874</v>
      </c>
      <c r="AG41" s="1">
        <f t="shared" ref="AG41:AK50" si="39">$AN41-$U$7*SIN(AH41)</f>
        <v>4.6787020255597183</v>
      </c>
      <c r="AH41" s="1">
        <f t="shared" si="39"/>
        <v>4.6786751427698778</v>
      </c>
      <c r="AI41" s="1">
        <f t="shared" si="39"/>
        <v>4.677174797544903</v>
      </c>
      <c r="AJ41" s="1">
        <f t="shared" si="39"/>
        <v>4.6286359596415112</v>
      </c>
      <c r="AK41" s="1">
        <f t="shared" si="39"/>
        <v>4.2686455347599104</v>
      </c>
      <c r="AL41" s="1">
        <f t="shared" si="27"/>
        <v>-0.21245626100798354</v>
      </c>
      <c r="AM41" s="1">
        <f t="shared" si="27"/>
        <v>0.4614697400965625</v>
      </c>
      <c r="AN41" s="1">
        <f t="shared" si="28"/>
        <v>4.1589975195095095</v>
      </c>
      <c r="AP41" s="1">
        <v>14000</v>
      </c>
      <c r="AQ41" s="1">
        <f t="shared" si="31"/>
        <v>7.1350275511810656E-3</v>
      </c>
      <c r="AR41" s="1">
        <f t="shared" si="32"/>
        <v>-4.9303828292982755E-3</v>
      </c>
      <c r="AS41" s="1">
        <f t="shared" si="33"/>
        <v>1.2065410380479341E-2</v>
      </c>
      <c r="AT41" s="1">
        <f t="shared" si="34"/>
        <v>0.48081509442065329</v>
      </c>
      <c r="AU41" s="1">
        <f t="shared" si="35"/>
        <v>0.59890535650173948</v>
      </c>
      <c r="AV41" s="1">
        <f t="shared" si="9"/>
        <v>-3.0855944581632668</v>
      </c>
      <c r="AW41" s="1">
        <f t="shared" si="36"/>
        <v>-35.706103106930598</v>
      </c>
      <c r="AX41" s="1">
        <f t="shared" si="29"/>
        <v>3.2411858187983658</v>
      </c>
      <c r="AY41" s="1">
        <f t="shared" si="29"/>
        <v>3.2426951186981916</v>
      </c>
      <c r="AZ41" s="1">
        <f t="shared" si="29"/>
        <v>3.239778148654588</v>
      </c>
      <c r="BA41" s="1">
        <f t="shared" si="29"/>
        <v>3.2454164502210361</v>
      </c>
      <c r="BB41" s="1">
        <f t="shared" si="29"/>
        <v>3.2345208284535234</v>
      </c>
      <c r="BC41" s="1">
        <f t="shared" si="29"/>
        <v>3.2555869826340853</v>
      </c>
      <c r="BD41" s="1">
        <f t="shared" si="29"/>
        <v>3.2148940457945892</v>
      </c>
      <c r="BE41" s="1">
        <f t="shared" si="37"/>
        <v>3.293669581625613</v>
      </c>
    </row>
    <row r="42" spans="1:57">
      <c r="A42" s="1" t="s">
        <v>73</v>
      </c>
      <c r="B42" s="13"/>
      <c r="C42" s="26">
        <v>43606.372000000003</v>
      </c>
      <c r="D42" s="26"/>
      <c r="E42" s="1">
        <f t="shared" si="11"/>
        <v>21820.097348621854</v>
      </c>
      <c r="F42" s="1">
        <f t="shared" si="12"/>
        <v>21820</v>
      </c>
      <c r="G42" s="1">
        <f t="shared" si="13"/>
        <v>4.0868399999453686E-2</v>
      </c>
      <c r="Q42" s="27">
        <f t="shared" si="38"/>
        <v>28587.872000000003</v>
      </c>
      <c r="T42" s="1">
        <f t="shared" si="17"/>
        <v>-6.4491828662309701E-3</v>
      </c>
      <c r="U42" s="1">
        <f t="shared" si="18"/>
        <v>4.731758286568466E-2</v>
      </c>
      <c r="V42" s="1">
        <f t="shared" si="19"/>
        <v>4.0868399999453686E-2</v>
      </c>
      <c r="Y42" s="27">
        <f t="shared" si="20"/>
        <v>28587.872000000003</v>
      </c>
      <c r="Z42" s="13"/>
      <c r="AA42" s="1">
        <f t="shared" si="21"/>
        <v>-1.4770275298260343E-2</v>
      </c>
      <c r="AB42" s="1">
        <f t="shared" si="22"/>
        <v>0.76105291562894561</v>
      </c>
      <c r="AC42" s="1">
        <f t="shared" si="23"/>
        <v>-0.38500858146921191</v>
      </c>
      <c r="AD42" s="1">
        <f t="shared" si="24"/>
        <v>-0.46184877489344089</v>
      </c>
      <c r="AE42" s="1">
        <f t="shared" si="30"/>
        <v>-2.0482438320134109</v>
      </c>
      <c r="AF42" s="1">
        <f t="shared" si="25"/>
        <v>-1.6432804970548223</v>
      </c>
      <c r="AG42" s="1">
        <f t="shared" si="39"/>
        <v>4.7919501186382858</v>
      </c>
      <c r="AH42" s="1">
        <f t="shared" si="39"/>
        <v>4.7919122429417165</v>
      </c>
      <c r="AI42" s="1">
        <f t="shared" si="39"/>
        <v>4.7928239259686283</v>
      </c>
      <c r="AJ42" s="1">
        <f t="shared" si="39"/>
        <v>4.7667999186593919</v>
      </c>
      <c r="AK42" s="1">
        <f t="shared" si="39"/>
        <v>4.3899769775161328</v>
      </c>
      <c r="AL42" s="1">
        <f t="shared" si="27"/>
        <v>-0.22572642700137571</v>
      </c>
      <c r="AM42" s="1">
        <f t="shared" si="27"/>
        <v>0.48951275980232101</v>
      </c>
      <c r="AN42" s="1">
        <f t="shared" si="28"/>
        <v>4.2735934791351449</v>
      </c>
      <c r="AP42" s="1">
        <v>15000</v>
      </c>
      <c r="AQ42" s="1">
        <f t="shared" si="31"/>
        <v>5.8610817765562713E-3</v>
      </c>
      <c r="AR42" s="1">
        <f t="shared" si="32"/>
        <v>-4.9277353907760807E-3</v>
      </c>
      <c r="AS42" s="1">
        <f t="shared" si="33"/>
        <v>1.0788817167332352E-2</v>
      </c>
      <c r="AT42" s="1">
        <f t="shared" si="34"/>
        <v>0.48272702704683779</v>
      </c>
      <c r="AU42" s="1">
        <f t="shared" si="35"/>
        <v>0.56106613086768353</v>
      </c>
      <c r="AV42" s="1">
        <f t="shared" si="9"/>
        <v>-3.0391341453653893</v>
      </c>
      <c r="AW42" s="1">
        <f t="shared" si="36"/>
        <v>-19.503017407890241</v>
      </c>
      <c r="AX42" s="1">
        <f t="shared" ref="AX42:BD51" si="40">$BE42+$U$7*SIN(AY42)</f>
        <v>3.323574673435493</v>
      </c>
      <c r="AY42" s="1">
        <f t="shared" si="40"/>
        <v>3.3261087879148308</v>
      </c>
      <c r="AZ42" s="1">
        <f t="shared" si="40"/>
        <v>3.3211536099055246</v>
      </c>
      <c r="BA42" s="1">
        <f t="shared" si="40"/>
        <v>3.3308471901411676</v>
      </c>
      <c r="BB42" s="1">
        <f t="shared" si="40"/>
        <v>3.3119000373806795</v>
      </c>
      <c r="BC42" s="1">
        <f t="shared" si="40"/>
        <v>3.3489985891391085</v>
      </c>
      <c r="BD42" s="1">
        <f t="shared" si="40"/>
        <v>3.2765809938202484</v>
      </c>
      <c r="BE42" s="1">
        <f t="shared" si="37"/>
        <v>3.4189795429439673</v>
      </c>
    </row>
    <row r="43" spans="1:57">
      <c r="A43" s="1" t="s">
        <v>74</v>
      </c>
      <c r="C43" s="25">
        <v>43965.691500000001</v>
      </c>
      <c r="D43" s="26"/>
      <c r="E43" s="1">
        <f t="shared" si="11"/>
        <v>22675.99721572518</v>
      </c>
      <c r="F43" s="1">
        <f t="shared" si="12"/>
        <v>22676</v>
      </c>
      <c r="G43" s="1">
        <f t="shared" si="13"/>
        <v>-1.1688800004776567E-3</v>
      </c>
      <c r="I43" s="1">
        <f>+G43</f>
        <v>-1.1688800004776567E-3</v>
      </c>
      <c r="Q43" s="27">
        <f t="shared" si="38"/>
        <v>28947.191500000001</v>
      </c>
      <c r="T43" s="1">
        <f t="shared" si="17"/>
        <v>-9.7272140010805815E-3</v>
      </c>
      <c r="U43" s="1">
        <f t="shared" si="18"/>
        <v>8.5583340006029247E-3</v>
      </c>
      <c r="V43" s="1">
        <f t="shared" si="19"/>
        <v>-1.1688800004776567E-3</v>
      </c>
      <c r="Y43" s="27">
        <f t="shared" si="20"/>
        <v>28947.191500000001</v>
      </c>
      <c r="Z43" s="13"/>
      <c r="AA43" s="1">
        <f t="shared" si="21"/>
        <v>-1.5936255848581684E-2</v>
      </c>
      <c r="AB43" s="1">
        <f t="shared" si="22"/>
        <v>0.80452430606805825</v>
      </c>
      <c r="AC43" s="1">
        <f t="shared" si="23"/>
        <v>-0.46822495211984971</v>
      </c>
      <c r="AD43" s="1">
        <f t="shared" si="24"/>
        <v>-0.48186020076556002</v>
      </c>
      <c r="AE43" s="1">
        <f t="shared" si="30"/>
        <v>-1.9561801070530396</v>
      </c>
      <c r="AF43" s="1">
        <f t="shared" si="25"/>
        <v>-1.4848200635686923</v>
      </c>
      <c r="AG43" s="1">
        <f t="shared" si="39"/>
        <v>4.8924541215751205</v>
      </c>
      <c r="AH43" s="1">
        <f t="shared" si="39"/>
        <v>4.8924255488627146</v>
      </c>
      <c r="AI43" s="1">
        <f t="shared" si="39"/>
        <v>4.8927321476623487</v>
      </c>
      <c r="AJ43" s="1">
        <f t="shared" si="39"/>
        <v>4.8894147772353271</v>
      </c>
      <c r="AK43" s="1">
        <f t="shared" si="39"/>
        <v>4.5022035941892709</v>
      </c>
      <c r="AL43" s="1">
        <f t="shared" si="27"/>
        <v>-0.23552689062430046</v>
      </c>
      <c r="AM43" s="1">
        <f t="shared" si="27"/>
        <v>0.51001626319985593</v>
      </c>
      <c r="AN43" s="1">
        <f t="shared" si="28"/>
        <v>4.3808588060236566</v>
      </c>
      <c r="AP43" s="1">
        <v>16000</v>
      </c>
      <c r="AQ43" s="1">
        <f t="shared" si="31"/>
        <v>4.5185936048411134E-3</v>
      </c>
      <c r="AR43" s="1">
        <f t="shared" si="32"/>
        <v>-4.911112266838563E-3</v>
      </c>
      <c r="AS43" s="1">
        <f t="shared" si="33"/>
        <v>9.4297058716796764E-3</v>
      </c>
      <c r="AT43" s="1">
        <f t="shared" si="34"/>
        <v>0.48579820951143526</v>
      </c>
      <c r="AU43" s="1">
        <f t="shared" si="35"/>
        <v>0.52154271040826838</v>
      </c>
      <c r="AV43" s="1">
        <f t="shared" si="9"/>
        <v>-2.9921189993368351</v>
      </c>
      <c r="AW43" s="1">
        <f t="shared" si="36"/>
        <v>-13.355362814519639</v>
      </c>
      <c r="AX43" s="1">
        <f t="shared" si="40"/>
        <v>3.4065188576609753</v>
      </c>
      <c r="AY43" s="1">
        <f t="shared" si="40"/>
        <v>3.4097380345743624</v>
      </c>
      <c r="AZ43" s="1">
        <f t="shared" si="40"/>
        <v>3.4033234872933895</v>
      </c>
      <c r="BA43" s="1">
        <f t="shared" si="40"/>
        <v>3.4161163443653866</v>
      </c>
      <c r="BB43" s="1">
        <f t="shared" si="40"/>
        <v>3.3906462289048189</v>
      </c>
      <c r="BC43" s="1">
        <f t="shared" si="40"/>
        <v>3.4415378362641862</v>
      </c>
      <c r="BD43" s="1">
        <f t="shared" si="40"/>
        <v>3.340501042949962</v>
      </c>
      <c r="BE43" s="1">
        <f t="shared" si="37"/>
        <v>3.5442895042623217</v>
      </c>
    </row>
    <row r="44" spans="1:57">
      <c r="A44" s="1" t="s">
        <v>75</v>
      </c>
      <c r="C44" s="25">
        <v>43973.667800000003</v>
      </c>
      <c r="D44" s="26"/>
      <c r="E44" s="1">
        <f t="shared" si="11"/>
        <v>22694.996780485726</v>
      </c>
      <c r="F44" s="1">
        <f t="shared" si="12"/>
        <v>22695</v>
      </c>
      <c r="G44" s="1">
        <f t="shared" si="13"/>
        <v>-1.3515999962692149E-3</v>
      </c>
      <c r="I44" s="1">
        <f>+G44</f>
        <v>-1.3515999962692149E-3</v>
      </c>
      <c r="Q44" s="27">
        <f t="shared" si="38"/>
        <v>28955.167800000003</v>
      </c>
      <c r="T44" s="1">
        <f t="shared" si="17"/>
        <v>-9.7985068454424264E-3</v>
      </c>
      <c r="U44" s="1">
        <f t="shared" si="18"/>
        <v>8.4469068491732115E-3</v>
      </c>
      <c r="V44" s="1">
        <f t="shared" si="19"/>
        <v>-1.3515999962692149E-3</v>
      </c>
      <c r="Y44" s="27">
        <f t="shared" si="20"/>
        <v>28955.167800000003</v>
      </c>
      <c r="Z44" s="13"/>
      <c r="AA44" s="1">
        <f t="shared" si="21"/>
        <v>-1.595976787812628E-2</v>
      </c>
      <c r="AB44" s="1">
        <f t="shared" si="22"/>
        <v>0.80551319962306644</v>
      </c>
      <c r="AC44" s="1">
        <f t="shared" si="23"/>
        <v>-0.47003659248121138</v>
      </c>
      <c r="AD44" s="1">
        <f t="shared" si="24"/>
        <v>-0.48226018338563137</v>
      </c>
      <c r="AE44" s="1">
        <f t="shared" si="30"/>
        <v>-1.954128717569992</v>
      </c>
      <c r="AF44" s="1">
        <f t="shared" si="25"/>
        <v>-1.4815380265502989</v>
      </c>
      <c r="AG44" s="1">
        <f t="shared" si="39"/>
        <v>4.8946307516795127</v>
      </c>
      <c r="AH44" s="1">
        <f t="shared" si="39"/>
        <v>4.8946061321266416</v>
      </c>
      <c r="AI44" s="1">
        <f t="shared" si="39"/>
        <v>4.8948672195652545</v>
      </c>
      <c r="AJ44" s="1">
        <f t="shared" si="39"/>
        <v>4.8920793134896341</v>
      </c>
      <c r="AK44" s="1">
        <f t="shared" si="39"/>
        <v>4.5048342326472044</v>
      </c>
      <c r="AL44" s="1">
        <f t="shared" si="27"/>
        <v>-0.2360208433021968</v>
      </c>
      <c r="AM44" s="1">
        <f t="shared" si="27"/>
        <v>0.50984713666770121</v>
      </c>
      <c r="AN44" s="1">
        <f t="shared" si="28"/>
        <v>4.3832396952887045</v>
      </c>
      <c r="AP44" s="1">
        <v>17000</v>
      </c>
      <c r="AQ44" s="1">
        <f t="shared" si="31"/>
        <v>3.1115775450966977E-3</v>
      </c>
      <c r="AR44" s="1">
        <f t="shared" si="32"/>
        <v>-4.8805134574857224E-3</v>
      </c>
      <c r="AS44" s="1">
        <f t="shared" si="33"/>
        <v>7.9920910025824202E-3</v>
      </c>
      <c r="AT44" s="1">
        <f t="shared" si="34"/>
        <v>0.4900874116797751</v>
      </c>
      <c r="AU44" s="1">
        <f t="shared" si="35"/>
        <v>0.48016295288323096</v>
      </c>
      <c r="AV44" s="1">
        <f t="shared" si="9"/>
        <v>-2.9443014249361186</v>
      </c>
      <c r="AW44" s="1">
        <f t="shared" si="36"/>
        <v>-10.104394890589267</v>
      </c>
      <c r="AX44" s="1">
        <f t="shared" si="40"/>
        <v>3.490242999022116</v>
      </c>
      <c r="AY44" s="1">
        <f t="shared" si="40"/>
        <v>3.4937422456920233</v>
      </c>
      <c r="AZ44" s="1">
        <f t="shared" si="40"/>
        <v>3.486582329332149</v>
      </c>
      <c r="BA44" s="1">
        <f t="shared" si="40"/>
        <v>3.5012526784263711</v>
      </c>
      <c r="BB44" s="1">
        <f t="shared" si="40"/>
        <v>3.4712763984598189</v>
      </c>
      <c r="BC44" s="1">
        <f t="shared" si="40"/>
        <v>3.5328926951196875</v>
      </c>
      <c r="BD44" s="1">
        <f t="shared" si="40"/>
        <v>3.407616912828908</v>
      </c>
      <c r="BE44" s="1">
        <f t="shared" si="37"/>
        <v>3.6695994655806761</v>
      </c>
    </row>
    <row r="45" spans="1:57">
      <c r="A45" s="1" t="s">
        <v>76</v>
      </c>
      <c r="B45" s="13" t="s">
        <v>77</v>
      </c>
      <c r="C45" s="26">
        <v>45001.362399999998</v>
      </c>
      <c r="D45" s="30">
        <v>2.0000000000000001E-4</v>
      </c>
      <c r="E45" s="1">
        <f t="shared" si="11"/>
        <v>25142.9676575542</v>
      </c>
      <c r="F45" s="1">
        <f t="shared" si="12"/>
        <v>25143</v>
      </c>
      <c r="G45" s="1">
        <f t="shared" si="13"/>
        <v>-1.3577839999925345E-2</v>
      </c>
      <c r="I45" s="1">
        <f>+G45</f>
        <v>-1.3577839999925345E-2</v>
      </c>
      <c r="Q45" s="27">
        <f t="shared" si="38"/>
        <v>29982.862399999998</v>
      </c>
      <c r="T45" s="1">
        <f t="shared" si="17"/>
        <v>-1.8408427221660712E-2</v>
      </c>
      <c r="U45" s="1">
        <f t="shared" si="18"/>
        <v>4.8305872217353669E-3</v>
      </c>
      <c r="V45" s="1">
        <f t="shared" si="19"/>
        <v>-1.3577839999925345E-2</v>
      </c>
      <c r="Y45" s="27">
        <f t="shared" si="20"/>
        <v>29982.862399999998</v>
      </c>
      <c r="Z45" s="13"/>
      <c r="AA45" s="1">
        <f t="shared" si="21"/>
        <v>-1.8219759928315878E-2</v>
      </c>
      <c r="AB45" s="1">
        <f t="shared" si="22"/>
        <v>0.94060147753986356</v>
      </c>
      <c r="AC45" s="1">
        <f t="shared" si="23"/>
        <v>-0.68760605533746522</v>
      </c>
      <c r="AD45" s="1">
        <f t="shared" si="24"/>
        <v>-0.51659637583857743</v>
      </c>
      <c r="AE45" s="1">
        <f t="shared" si="30"/>
        <v>-1.685274132625443</v>
      </c>
      <c r="AF45" s="1">
        <f t="shared" si="25"/>
        <v>-1.1215690809282468</v>
      </c>
      <c r="AG45" s="1">
        <f t="shared" si="39"/>
        <v>5.1584289995734256</v>
      </c>
      <c r="AH45" s="1">
        <f t="shared" si="39"/>
        <v>5.1615126706275252</v>
      </c>
      <c r="AI45" s="1">
        <f t="shared" si="39"/>
        <v>5.1476546419482574</v>
      </c>
      <c r="AJ45" s="1">
        <f t="shared" si="39"/>
        <v>5.2070956723124091</v>
      </c>
      <c r="AK45" s="1">
        <f t="shared" si="39"/>
        <v>4.8181010902924628</v>
      </c>
      <c r="AL45" s="1">
        <f t="shared" si="27"/>
        <v>-0.24891358502609959</v>
      </c>
      <c r="AM45" s="1">
        <f t="shared" si="27"/>
        <v>0.53694136215055632</v>
      </c>
      <c r="AN45" s="1">
        <f t="shared" si="28"/>
        <v>4.6899984805960369</v>
      </c>
      <c r="AP45" s="1">
        <v>18000</v>
      </c>
      <c r="AQ45" s="1">
        <f t="shared" si="31"/>
        <v>1.6446571851222846E-3</v>
      </c>
      <c r="AR45" s="1">
        <f t="shared" si="32"/>
        <v>-4.8359389627175564E-3</v>
      </c>
      <c r="AS45" s="1">
        <f t="shared" si="33"/>
        <v>6.480596147839841E-3</v>
      </c>
      <c r="AT45" s="1">
        <f t="shared" si="34"/>
        <v>0.49567542224439409</v>
      </c>
      <c r="AU45" s="1">
        <f t="shared" si="35"/>
        <v>0.43673880852401592</v>
      </c>
      <c r="AV45" s="1">
        <f t="shared" si="9"/>
        <v>-2.8954312182435942</v>
      </c>
      <c r="AW45" s="1">
        <f t="shared" si="36"/>
        <v>-8.0836811052588562</v>
      </c>
      <c r="AX45" s="1">
        <f t="shared" si="40"/>
        <v>3.5749536001074178</v>
      </c>
      <c r="AY45" s="1">
        <f t="shared" si="40"/>
        <v>3.5783373527669178</v>
      </c>
      <c r="AZ45" s="1">
        <f t="shared" si="40"/>
        <v>3.5711679875283093</v>
      </c>
      <c r="BA45" s="1">
        <f t="shared" si="40"/>
        <v>3.5863867260592763</v>
      </c>
      <c r="BB45" s="1">
        <f t="shared" si="40"/>
        <v>3.5542065189772574</v>
      </c>
      <c r="BC45" s="1">
        <f t="shared" si="40"/>
        <v>3.622845642479485</v>
      </c>
      <c r="BD45" s="1">
        <f t="shared" si="40"/>
        <v>3.4788412060829037</v>
      </c>
      <c r="BE45" s="1">
        <f t="shared" si="37"/>
        <v>3.7949094268990309</v>
      </c>
    </row>
    <row r="46" spans="1:57">
      <c r="A46" s="1" t="s">
        <v>78</v>
      </c>
      <c r="B46" s="13" t="s">
        <v>77</v>
      </c>
      <c r="C46" s="26">
        <v>45021.387999999999</v>
      </c>
      <c r="D46" s="26"/>
      <c r="E46" s="1">
        <f t="shared" si="11"/>
        <v>25190.668682348751</v>
      </c>
      <c r="F46" s="1">
        <f t="shared" si="12"/>
        <v>25190.5</v>
      </c>
      <c r="G46" s="1">
        <f t="shared" si="13"/>
        <v>7.0815359998960048E-2</v>
      </c>
      <c r="Q46" s="27">
        <f t="shared" si="38"/>
        <v>30002.887999999999</v>
      </c>
      <c r="T46" s="1">
        <f t="shared" si="17"/>
        <v>-1.8563387518909465E-2</v>
      </c>
      <c r="U46" s="1">
        <f t="shared" si="18"/>
        <v>8.9378747517869506E-2</v>
      </c>
      <c r="V46" s="1">
        <f t="shared" si="19"/>
        <v>7.0815359998960048E-2</v>
      </c>
      <c r="Y46" s="27">
        <f t="shared" si="20"/>
        <v>30002.887999999999</v>
      </c>
      <c r="Z46" s="13"/>
      <c r="AA46" s="1">
        <f t="shared" si="21"/>
        <v>-1.824973266399562E-2</v>
      </c>
      <c r="AB46" s="1">
        <f t="shared" si="22"/>
        <v>0.94335373776768083</v>
      </c>
      <c r="AC46" s="1">
        <f t="shared" si="23"/>
        <v>-0.69146346160337246</v>
      </c>
      <c r="AD46" s="1">
        <f t="shared" si="24"/>
        <v>-0.51690540815037656</v>
      </c>
      <c r="AE46" s="1">
        <f t="shared" si="30"/>
        <v>-1.6799480581777304</v>
      </c>
      <c r="AF46" s="1">
        <f t="shared" si="25"/>
        <v>-1.1155740550204556</v>
      </c>
      <c r="AG46" s="1">
        <f t="shared" si="39"/>
        <v>5.1632585803981206</v>
      </c>
      <c r="AH46" s="1">
        <f t="shared" si="39"/>
        <v>5.166459769394554</v>
      </c>
      <c r="AI46" s="1">
        <f t="shared" si="39"/>
        <v>5.1522164759069149</v>
      </c>
      <c r="AJ46" s="1">
        <f t="shared" si="39"/>
        <v>5.2126983979335595</v>
      </c>
      <c r="AK46" s="1">
        <f t="shared" si="39"/>
        <v>4.8242904087292455</v>
      </c>
      <c r="AL46" s="1">
        <f t="shared" si="27"/>
        <v>-0.24938406464212595</v>
      </c>
      <c r="AM46" s="1">
        <f t="shared" si="27"/>
        <v>0.53619934473098496</v>
      </c>
      <c r="AN46" s="1">
        <f t="shared" si="28"/>
        <v>4.6959507037586583</v>
      </c>
      <c r="AP46" s="1">
        <v>19000</v>
      </c>
      <c r="AQ46" s="1">
        <f t="shared" si="31"/>
        <v>1.2319867325388464E-4</v>
      </c>
      <c r="AR46" s="1">
        <f t="shared" si="32"/>
        <v>-4.7773887825340675E-3</v>
      </c>
      <c r="AS46" s="1">
        <f t="shared" si="33"/>
        <v>4.9005874557879522E-3</v>
      </c>
      <c r="AT46" s="1">
        <f t="shared" si="34"/>
        <v>0.5026668344969818</v>
      </c>
      <c r="AU46" s="1">
        <f t="shared" si="35"/>
        <v>0.39106244032610848</v>
      </c>
      <c r="AV46" s="1">
        <f t="shared" si="9"/>
        <v>-2.8452466323091983</v>
      </c>
      <c r="AW46" s="1">
        <f t="shared" si="36"/>
        <v>-6.6994039449765532</v>
      </c>
      <c r="AX46" s="1">
        <f t="shared" si="40"/>
        <v>3.6608474141678009</v>
      </c>
      <c r="AY46" s="1">
        <f t="shared" si="40"/>
        <v>3.663797409133748</v>
      </c>
      <c r="AZ46" s="1">
        <f t="shared" si="40"/>
        <v>3.6572642122535637</v>
      </c>
      <c r="BA46" s="1">
        <f t="shared" si="40"/>
        <v>3.6717661536798252</v>
      </c>
      <c r="BB46" s="1">
        <f t="shared" si="40"/>
        <v>3.6397352434644628</v>
      </c>
      <c r="BC46" s="1">
        <f t="shared" si="40"/>
        <v>3.7113082485866467</v>
      </c>
      <c r="BD46" s="1">
        <f t="shared" si="40"/>
        <v>3.5550220968388007</v>
      </c>
      <c r="BE46" s="1">
        <f t="shared" si="37"/>
        <v>3.9202193882173852</v>
      </c>
    </row>
    <row r="47" spans="1:57">
      <c r="A47" s="1" t="s">
        <v>78</v>
      </c>
      <c r="B47" s="13"/>
      <c r="C47" s="26">
        <v>45035.440999999999</v>
      </c>
      <c r="D47" s="26"/>
      <c r="E47" s="1">
        <f t="shared" si="11"/>
        <v>25224.142960344801</v>
      </c>
      <c r="F47" s="1">
        <f t="shared" si="12"/>
        <v>25224</v>
      </c>
      <c r="G47" s="1">
        <f t="shared" si="13"/>
        <v>6.0016879993781913E-2</v>
      </c>
      <c r="Q47" s="27">
        <f t="shared" si="38"/>
        <v>30016.940999999999</v>
      </c>
      <c r="T47" s="1">
        <f t="shared" si="17"/>
        <v>-1.8672377931860207E-2</v>
      </c>
      <c r="U47" s="1">
        <f t="shared" si="18"/>
        <v>7.8689257925642117E-2</v>
      </c>
      <c r="V47" s="1">
        <f t="shared" si="19"/>
        <v>6.0016879993781913E-2</v>
      </c>
      <c r="Y47" s="27">
        <f t="shared" si="20"/>
        <v>30016.940999999999</v>
      </c>
      <c r="Z47" s="13"/>
      <c r="AA47" s="1">
        <f t="shared" si="21"/>
        <v>-1.8270580375218684E-2</v>
      </c>
      <c r="AB47" s="1">
        <f t="shared" si="22"/>
        <v>0.94529733601945343</v>
      </c>
      <c r="AC47" s="1">
        <f t="shared" si="23"/>
        <v>-0.69417433060095457</v>
      </c>
      <c r="AD47" s="1">
        <f t="shared" si="24"/>
        <v>-0.51711470541208882</v>
      </c>
      <c r="AE47" s="1">
        <f t="shared" si="30"/>
        <v>-1.6761887580687405</v>
      </c>
      <c r="AF47" s="1">
        <f t="shared" si="25"/>
        <v>-1.1113639932605783</v>
      </c>
      <c r="AG47" s="1">
        <f t="shared" si="39"/>
        <v>5.1666589635774063</v>
      </c>
      <c r="AH47" s="1">
        <f t="shared" si="39"/>
        <v>5.1699438277504015</v>
      </c>
      <c r="AI47" s="1">
        <f t="shared" si="39"/>
        <v>5.1554295481607655</v>
      </c>
      <c r="AJ47" s="1">
        <f t="shared" si="39"/>
        <v>5.2166323049873409</v>
      </c>
      <c r="AK47" s="1">
        <f t="shared" si="39"/>
        <v>4.8287480489092838</v>
      </c>
      <c r="AL47" s="1">
        <f t="shared" si="27"/>
        <v>-0.24989957670354562</v>
      </c>
      <c r="AM47" s="1">
        <f t="shared" si="27"/>
        <v>0.53532351758957986</v>
      </c>
      <c r="AN47" s="1">
        <f t="shared" si="28"/>
        <v>4.7001485874628237</v>
      </c>
      <c r="AP47" s="1">
        <v>20000</v>
      </c>
      <c r="AQ47" s="1">
        <f t="shared" si="31"/>
        <v>-1.4467104860618608E-3</v>
      </c>
      <c r="AR47" s="1">
        <f t="shared" si="32"/>
        <v>-4.7048629169352558E-3</v>
      </c>
      <c r="AS47" s="1">
        <f t="shared" si="33"/>
        <v>3.258152430873395E-3</v>
      </c>
      <c r="AT47" s="1">
        <f t="shared" si="34"/>
        <v>0.51119393612115238</v>
      </c>
      <c r="AU47" s="1">
        <f t="shared" si="35"/>
        <v>0.34289767690706496</v>
      </c>
      <c r="AV47" s="1">
        <f t="shared" si="9"/>
        <v>-2.7934608138180614</v>
      </c>
      <c r="AW47" s="1">
        <f t="shared" si="36"/>
        <v>-5.6868104501337582</v>
      </c>
      <c r="AX47" s="1">
        <f t="shared" si="40"/>
        <v>3.7481263856179243</v>
      </c>
      <c r="AY47" s="1">
        <f t="shared" si="40"/>
        <v>3.7504478839456188</v>
      </c>
      <c r="AZ47" s="1">
        <f t="shared" si="40"/>
        <v>3.7450157424299686</v>
      </c>
      <c r="BA47" s="1">
        <f t="shared" si="40"/>
        <v>3.7577590152987423</v>
      </c>
      <c r="BB47" s="1">
        <f t="shared" si="40"/>
        <v>3.7280388176311878</v>
      </c>
      <c r="BC47" s="1">
        <f t="shared" si="40"/>
        <v>3.7983585271557061</v>
      </c>
      <c r="BD47" s="1">
        <f t="shared" si="40"/>
        <v>3.6369300296157974</v>
      </c>
      <c r="BE47" s="1">
        <f t="shared" si="37"/>
        <v>4.0455293495357392</v>
      </c>
    </row>
    <row r="48" spans="1:57">
      <c r="A48" s="1" t="s">
        <v>78</v>
      </c>
      <c r="B48" s="13"/>
      <c r="C48" s="26">
        <v>45035.453000000001</v>
      </c>
      <c r="D48" s="26"/>
      <c r="E48" s="1">
        <f t="shared" si="11"/>
        <v>25224.17154437213</v>
      </c>
      <c r="F48" s="1">
        <f t="shared" si="12"/>
        <v>25224</v>
      </c>
      <c r="G48" s="1">
        <f t="shared" si="13"/>
        <v>7.2016879996226635E-2</v>
      </c>
      <c r="Q48" s="27">
        <f t="shared" si="38"/>
        <v>30016.953000000001</v>
      </c>
      <c r="T48" s="1">
        <f t="shared" si="17"/>
        <v>-1.8672379260700631E-2</v>
      </c>
      <c r="U48" s="1">
        <f t="shared" si="18"/>
        <v>9.0689259256927265E-2</v>
      </c>
      <c r="V48" s="1">
        <f t="shared" si="19"/>
        <v>7.2016879996226635E-2</v>
      </c>
      <c r="Y48" s="27">
        <f t="shared" si="20"/>
        <v>30016.953000000001</v>
      </c>
      <c r="Z48" s="13"/>
      <c r="AA48" s="1">
        <f t="shared" si="21"/>
        <v>-1.8270581704059107E-2</v>
      </c>
      <c r="AB48" s="1">
        <f t="shared" si="22"/>
        <v>0.94529746068905141</v>
      </c>
      <c r="AC48" s="1">
        <f t="shared" si="23"/>
        <v>-0.69417450413697401</v>
      </c>
      <c r="AD48" s="1">
        <f t="shared" si="24"/>
        <v>-0.51711471860017111</v>
      </c>
      <c r="AE48" s="1">
        <f t="shared" si="30"/>
        <v>-1.6761885169818111</v>
      </c>
      <c r="AF48" s="1">
        <f t="shared" si="25"/>
        <v>-1.1113637238303091</v>
      </c>
      <c r="AG48" s="1">
        <f t="shared" si="39"/>
        <v>5.1666591814224159</v>
      </c>
      <c r="AH48" s="1">
        <f t="shared" si="39"/>
        <v>5.1699428794139743</v>
      </c>
      <c r="AI48" s="1">
        <f t="shared" si="39"/>
        <v>5.1554338023358426</v>
      </c>
      <c r="AJ48" s="1">
        <f t="shared" si="39"/>
        <v>5.2166153717062214</v>
      </c>
      <c r="AK48" s="1">
        <f t="shared" si="39"/>
        <v>4.8290282035736807</v>
      </c>
      <c r="AL48" s="1">
        <f t="shared" si="27"/>
        <v>-0.25045564700270972</v>
      </c>
      <c r="AM48" s="1">
        <f t="shared" si="27"/>
        <v>0.534317260805935</v>
      </c>
      <c r="AN48" s="1">
        <f t="shared" si="28"/>
        <v>4.7001485874628237</v>
      </c>
      <c r="AP48" s="1">
        <v>21000</v>
      </c>
      <c r="AQ48" s="1">
        <f t="shared" si="31"/>
        <v>-3.0583779692811451E-3</v>
      </c>
      <c r="AR48" s="1">
        <f t="shared" si="32"/>
        <v>-4.6183613659211186E-3</v>
      </c>
      <c r="AS48" s="1">
        <f t="shared" si="33"/>
        <v>1.5599833966399737E-3</v>
      </c>
      <c r="AT48" s="1">
        <f t="shared" si="34"/>
        <v>0.52142340615672267</v>
      </c>
      <c r="AU48" s="1">
        <f t="shared" si="35"/>
        <v>0.29196743483009147</v>
      </c>
      <c r="AV48" s="1">
        <f t="shared" si="9"/>
        <v>-2.7397442112394916</v>
      </c>
      <c r="AW48" s="1">
        <f t="shared" si="36"/>
        <v>-4.9098450625611942</v>
      </c>
      <c r="AX48" s="1">
        <f t="shared" si="40"/>
        <v>3.8370165311374196</v>
      </c>
      <c r="AY48" s="1">
        <f t="shared" si="40"/>
        <v>3.838653454132313</v>
      </c>
      <c r="AZ48" s="1">
        <f t="shared" si="40"/>
        <v>3.8345548329158845</v>
      </c>
      <c r="BA48" s="1">
        <f t="shared" si="40"/>
        <v>3.844843835392731</v>
      </c>
      <c r="BB48" s="1">
        <f t="shared" si="40"/>
        <v>3.8191789651088732</v>
      </c>
      <c r="BC48" s="1">
        <f t="shared" si="40"/>
        <v>3.8842798647793053</v>
      </c>
      <c r="BD48" s="1">
        <f t="shared" si="40"/>
        <v>3.7252456371763096</v>
      </c>
      <c r="BE48" s="1">
        <f t="shared" si="37"/>
        <v>4.1708393108540944</v>
      </c>
    </row>
    <row r="49" spans="1:57">
      <c r="A49" s="1" t="s">
        <v>79</v>
      </c>
      <c r="B49" s="13" t="s">
        <v>77</v>
      </c>
      <c r="C49" s="26">
        <v>45044.398999999998</v>
      </c>
      <c r="D49" s="26"/>
      <c r="E49" s="1">
        <f t="shared" si="11"/>
        <v>25245.480936740492</v>
      </c>
      <c r="F49" s="1">
        <f t="shared" si="12"/>
        <v>25245.5</v>
      </c>
      <c r="G49" s="1">
        <f t="shared" si="13"/>
        <v>-8.0030400058603846E-3</v>
      </c>
      <c r="I49" s="1">
        <f>+G49</f>
        <v>-8.0030400058603846E-3</v>
      </c>
      <c r="Q49" s="27">
        <f t="shared" si="38"/>
        <v>30025.898999999998</v>
      </c>
      <c r="T49" s="1">
        <f t="shared" si="17"/>
        <v>-1.87421989131549E-2</v>
      </c>
      <c r="U49" s="1">
        <f t="shared" si="18"/>
        <v>1.0739158907294516E-2</v>
      </c>
      <c r="V49" s="1">
        <f t="shared" si="19"/>
        <v>-8.0030400058603846E-3</v>
      </c>
      <c r="Y49" s="27">
        <f t="shared" si="20"/>
        <v>30025.898999999998</v>
      </c>
      <c r="Z49" s="13"/>
      <c r="AA49" s="1">
        <f t="shared" si="21"/>
        <v>-1.828383579252111E-2</v>
      </c>
      <c r="AB49" s="1">
        <f t="shared" si="22"/>
        <v>0.94654599342821377</v>
      </c>
      <c r="AC49" s="1">
        <f t="shared" si="23"/>
        <v>-0.69591017612528283</v>
      </c>
      <c r="AD49" s="1">
        <f t="shared" si="24"/>
        <v>-0.51724526984925001</v>
      </c>
      <c r="AE49" s="1">
        <f t="shared" si="30"/>
        <v>-1.6737744016897684</v>
      </c>
      <c r="AF49" s="1">
        <f t="shared" si="25"/>
        <v>-1.1086694069506295</v>
      </c>
      <c r="AG49" s="1">
        <f t="shared" si="39"/>
        <v>5.1688391252044887</v>
      </c>
      <c r="AH49" s="1">
        <f t="shared" si="39"/>
        <v>5.1721763542121533</v>
      </c>
      <c r="AI49" s="1">
        <f t="shared" si="39"/>
        <v>5.1574959359953807</v>
      </c>
      <c r="AJ49" s="1">
        <f t="shared" si="39"/>
        <v>5.2191254327048524</v>
      </c>
      <c r="AK49" s="1">
        <f t="shared" si="39"/>
        <v>4.8320319811189796</v>
      </c>
      <c r="AL49" s="1">
        <f t="shared" si="27"/>
        <v>-0.25107028102758078</v>
      </c>
      <c r="AM49" s="1">
        <f t="shared" si="27"/>
        <v>0.53323210000075771</v>
      </c>
      <c r="AN49" s="1">
        <f t="shared" si="28"/>
        <v>4.7028427516311684</v>
      </c>
      <c r="AP49" s="1">
        <v>22000</v>
      </c>
      <c r="AQ49" s="1">
        <f t="shared" si="31"/>
        <v>-4.7046114290127854E-3</v>
      </c>
      <c r="AR49" s="1">
        <f t="shared" si="32"/>
        <v>-4.5178841294916585E-3</v>
      </c>
      <c r="AS49" s="1">
        <f t="shared" si="33"/>
        <v>-1.8672729952112728E-4</v>
      </c>
      <c r="AT49" s="1">
        <f t="shared" si="34"/>
        <v>0.53356636439144367</v>
      </c>
      <c r="AU49" s="1">
        <f t="shared" si="35"/>
        <v>0.23793855299467551</v>
      </c>
      <c r="AV49" s="1">
        <f t="shared" si="9"/>
        <v>-2.6837038482496496</v>
      </c>
      <c r="AW49" s="1">
        <f t="shared" si="36"/>
        <v>-4.2912898615250121</v>
      </c>
      <c r="AX49" s="1">
        <f t="shared" si="40"/>
        <v>3.9277873271463086</v>
      </c>
      <c r="AY49" s="1">
        <f t="shared" si="40"/>
        <v>3.9288048836277598</v>
      </c>
      <c r="AZ49" s="1">
        <f t="shared" si="40"/>
        <v>3.926036303816022</v>
      </c>
      <c r="BA49" s="1">
        <f t="shared" si="40"/>
        <v>3.9335871967426579</v>
      </c>
      <c r="BB49" s="1">
        <f t="shared" si="40"/>
        <v>3.9131253511229382</v>
      </c>
      <c r="BC49" s="1">
        <f t="shared" si="40"/>
        <v>3.9695990392519902</v>
      </c>
      <c r="BD49" s="1">
        <f t="shared" si="40"/>
        <v>3.820549066809257</v>
      </c>
      <c r="BE49" s="1">
        <f t="shared" si="37"/>
        <v>4.2961492721724488</v>
      </c>
    </row>
    <row r="50" spans="1:57">
      <c r="A50" s="1" t="s">
        <v>80</v>
      </c>
      <c r="B50" s="13"/>
      <c r="C50" s="26">
        <v>45715.534</v>
      </c>
      <c r="D50" s="26"/>
      <c r="E50" s="1">
        <f t="shared" si="11"/>
        <v>26844.126034789428</v>
      </c>
      <c r="F50" s="1">
        <f t="shared" si="12"/>
        <v>26844</v>
      </c>
      <c r="G50" s="1">
        <f t="shared" si="13"/>
        <v>5.2911279999534599E-2</v>
      </c>
      <c r="Q50" s="27">
        <f t="shared" si="38"/>
        <v>30697.034</v>
      </c>
      <c r="T50" s="1">
        <f t="shared" si="17"/>
        <v>-2.3633021478359197E-2</v>
      </c>
      <c r="U50" s="1">
        <f t="shared" si="18"/>
        <v>7.6544301477893789E-2</v>
      </c>
      <c r="V50" s="1">
        <f t="shared" si="19"/>
        <v>5.2911279999534599E-2</v>
      </c>
      <c r="Y50" s="27">
        <f t="shared" si="20"/>
        <v>30697.034</v>
      </c>
      <c r="Z50" s="13"/>
      <c r="AA50" s="1">
        <f t="shared" si="21"/>
        <v>-1.9006424335062996E-2</v>
      </c>
      <c r="AB50" s="1">
        <f t="shared" si="22"/>
        <v>1.0413202096115233</v>
      </c>
      <c r="AC50" s="1">
        <f t="shared" si="23"/>
        <v>-0.81469928583375484</v>
      </c>
      <c r="AD50" s="1">
        <f t="shared" si="24"/>
        <v>-0.51835570825221922</v>
      </c>
      <c r="AE50" s="1">
        <f t="shared" si="30"/>
        <v>-1.4912505236309008</v>
      </c>
      <c r="AF50" s="1">
        <f t="shared" si="25"/>
        <v>-0.92345812492830304</v>
      </c>
      <c r="AG50" s="1">
        <f t="shared" si="39"/>
        <v>5.3258183141646587</v>
      </c>
      <c r="AH50" s="1">
        <f t="shared" si="39"/>
        <v>5.3342044106485025</v>
      </c>
      <c r="AI50" s="1">
        <f t="shared" si="39"/>
        <v>5.305958593273985</v>
      </c>
      <c r="AJ50" s="1">
        <f t="shared" si="39"/>
        <v>5.3970546647361983</v>
      </c>
      <c r="AK50" s="1">
        <f t="shared" si="39"/>
        <v>5.0305404905574624</v>
      </c>
      <c r="AL50" s="1">
        <f t="shared" si="27"/>
        <v>-0.2474993926741941</v>
      </c>
      <c r="AM50" s="1">
        <f t="shared" si="27"/>
        <v>0.52263265614917664</v>
      </c>
      <c r="AN50" s="1">
        <f t="shared" si="28"/>
        <v>4.9031507247985573</v>
      </c>
      <c r="AP50" s="1">
        <v>23000</v>
      </c>
      <c r="AQ50" s="1">
        <f t="shared" si="31"/>
        <v>-6.3776881900789693E-3</v>
      </c>
      <c r="AR50" s="1">
        <f t="shared" si="32"/>
        <v>-4.4034312076468747E-3</v>
      </c>
      <c r="AS50" s="1">
        <f t="shared" si="33"/>
        <v>-1.9742569824320942E-3</v>
      </c>
      <c r="AT50" s="1">
        <f t="shared" si="34"/>
        <v>0.54789220825907747</v>
      </c>
      <c r="AU50" s="1">
        <f t="shared" si="35"/>
        <v>0.18040591507619391</v>
      </c>
      <c r="AV50" s="1">
        <f t="shared" si="9"/>
        <v>-2.6248600747649018</v>
      </c>
      <c r="AW50" s="1">
        <f t="shared" si="36"/>
        <v>-3.7839661673795906</v>
      </c>
      <c r="AX50" s="1">
        <f t="shared" si="40"/>
        <v>4.0207684830261146</v>
      </c>
      <c r="AY50" s="1">
        <f t="shared" si="40"/>
        <v>4.0213105969137066</v>
      </c>
      <c r="AZ50" s="1">
        <f t="shared" si="40"/>
        <v>4.0196765368719429</v>
      </c>
      <c r="BA50" s="1">
        <f t="shared" si="40"/>
        <v>4.024611825404385</v>
      </c>
      <c r="BB50" s="1">
        <f t="shared" si="40"/>
        <v>4.009794326164978</v>
      </c>
      <c r="BC50" s="1">
        <f t="shared" si="40"/>
        <v>4.0551192893413726</v>
      </c>
      <c r="BD50" s="1">
        <f t="shared" si="40"/>
        <v>3.923310882431533</v>
      </c>
      <c r="BE50" s="1">
        <f t="shared" si="37"/>
        <v>4.4214592334908032</v>
      </c>
    </row>
    <row r="51" spans="1:57">
      <c r="A51" s="1" t="s">
        <v>81</v>
      </c>
      <c r="B51" s="13" t="s">
        <v>77</v>
      </c>
      <c r="C51" s="26">
        <v>45809.366000000002</v>
      </c>
      <c r="D51" s="26"/>
      <c r="E51" s="1">
        <f t="shared" si="11"/>
        <v>27067.634072427354</v>
      </c>
      <c r="F51" s="1">
        <f t="shared" si="12"/>
        <v>27067.5</v>
      </c>
      <c r="G51" s="1">
        <f t="shared" si="13"/>
        <v>5.6285600003320724E-2</v>
      </c>
      <c r="Q51" s="27">
        <f t="shared" si="38"/>
        <v>30790.866000000002</v>
      </c>
      <c r="T51" s="1">
        <f t="shared" si="17"/>
        <v>-2.4266925450905464E-2</v>
      </c>
      <c r="U51" s="1">
        <f t="shared" si="18"/>
        <v>8.0552525454226184E-2</v>
      </c>
      <c r="V51" s="1">
        <f t="shared" si="19"/>
        <v>5.6285600003320724E-2</v>
      </c>
      <c r="Y51" s="27">
        <f t="shared" si="20"/>
        <v>30790.866000000002</v>
      </c>
      <c r="Z51" s="13"/>
      <c r="AA51" s="1">
        <f t="shared" si="21"/>
        <v>-1.9068526647431659E-2</v>
      </c>
      <c r="AB51" s="1">
        <f t="shared" si="22"/>
        <v>1.054807433548794</v>
      </c>
      <c r="AC51" s="1">
        <f t="shared" si="23"/>
        <v>-0.82952670665274919</v>
      </c>
      <c r="AD51" s="1">
        <f t="shared" si="24"/>
        <v>-0.51710361169478847</v>
      </c>
      <c r="AE51" s="1">
        <f t="shared" si="30"/>
        <v>-1.4652012892315371</v>
      </c>
      <c r="AF51" s="1">
        <f t="shared" si="25"/>
        <v>-0.89961190742132724</v>
      </c>
      <c r="AG51" s="1">
        <f t="shared" ref="AG51:AK60" si="41">$AN51-$U$7*SIN(AH51)</f>
        <v>5.3470485351110906</v>
      </c>
      <c r="AH51" s="1">
        <f t="shared" si="41"/>
        <v>5.3562392580408043</v>
      </c>
      <c r="AI51" s="1">
        <f t="shared" si="41"/>
        <v>5.326189486989052</v>
      </c>
      <c r="AJ51" s="1">
        <f t="shared" si="41"/>
        <v>5.4203691899262259</v>
      </c>
      <c r="AK51" s="1">
        <f t="shared" si="41"/>
        <v>5.0582269928129522</v>
      </c>
      <c r="AL51" s="1">
        <f t="shared" ref="AL51:AM70" si="42">$AS42-$U$7*SIN(AM51)</f>
        <v>-0.24686417397758167</v>
      </c>
      <c r="AM51" s="1">
        <f t="shared" si="42"/>
        <v>0.51839485351616987</v>
      </c>
      <c r="AN51" s="1">
        <f t="shared" si="28"/>
        <v>4.9311575011532094</v>
      </c>
      <c r="AP51" s="1">
        <v>24000</v>
      </c>
      <c r="AQ51" s="1">
        <f t="shared" si="31"/>
        <v>-8.0690897142304159E-3</v>
      </c>
      <c r="AR51" s="1">
        <f t="shared" si="32"/>
        <v>-4.2750026003867663E-3</v>
      </c>
      <c r="AS51" s="1">
        <f t="shared" si="33"/>
        <v>-3.79408711384365E-3</v>
      </c>
      <c r="AT51" s="1">
        <f t="shared" si="34"/>
        <v>0.56474678709320369</v>
      </c>
      <c r="AU51" s="1">
        <f t="shared" si="35"/>
        <v>0.11887760575974425</v>
      </c>
      <c r="AV51" s="1">
        <f t="shared" si="9"/>
        <v>-2.5626203483673455</v>
      </c>
      <c r="AW51" s="1">
        <f t="shared" si="36"/>
        <v>-3.357357839364322</v>
      </c>
      <c r="AX51" s="1">
        <f t="shared" si="40"/>
        <v>4.1163625446772114</v>
      </c>
      <c r="AY51" s="1">
        <f t="shared" si="40"/>
        <v>4.1165983706897551</v>
      </c>
      <c r="AZ51" s="1">
        <f t="shared" si="40"/>
        <v>4.1157906884739335</v>
      </c>
      <c r="BA51" s="1">
        <f t="shared" si="40"/>
        <v>4.1185609333666973</v>
      </c>
      <c r="BB51" s="1">
        <f t="shared" si="40"/>
        <v>4.1091059391716067</v>
      </c>
      <c r="BC51" s="1">
        <f t="shared" si="40"/>
        <v>4.1419427793737338</v>
      </c>
      <c r="BD51" s="1">
        <f t="shared" si="40"/>
        <v>4.0338846851813388</v>
      </c>
      <c r="BE51" s="1">
        <f t="shared" si="37"/>
        <v>4.5467691948091575</v>
      </c>
    </row>
    <row r="52" spans="1:57">
      <c r="A52" s="1" t="s">
        <v>82</v>
      </c>
      <c r="B52" s="13"/>
      <c r="C52" s="26">
        <v>46095.608</v>
      </c>
      <c r="D52" s="26"/>
      <c r="E52" s="1">
        <f t="shared" si="11"/>
        <v>27749.463168146875</v>
      </c>
      <c r="F52" s="1">
        <f t="shared" si="12"/>
        <v>27749.5</v>
      </c>
      <c r="G52" s="1">
        <f t="shared" si="13"/>
        <v>-1.5462560004380066E-2</v>
      </c>
      <c r="I52" s="1">
        <f t="shared" ref="I52:I69" si="43">+G52</f>
        <v>-1.5462560004380066E-2</v>
      </c>
      <c r="Q52" s="27">
        <f t="shared" si="38"/>
        <v>31077.108</v>
      </c>
      <c r="R52" s="1">
        <f t="shared" ref="R52:R71" si="44">+(P52-G52)^2</f>
        <v>2.3909076188905406E-4</v>
      </c>
      <c r="T52" s="1">
        <f t="shared" si="17"/>
        <v>-2.6119555073104185E-2</v>
      </c>
      <c r="U52" s="1">
        <f t="shared" si="18"/>
        <v>1.0656995068724119E-2</v>
      </c>
      <c r="V52" s="1">
        <f t="shared" si="19"/>
        <v>-1.5462560004380066E-2</v>
      </c>
      <c r="Y52" s="27">
        <f t="shared" si="20"/>
        <v>31077.108</v>
      </c>
      <c r="Z52" s="13"/>
      <c r="AA52" s="1">
        <f t="shared" si="21"/>
        <v>-1.9203411146859983E-2</v>
      </c>
      <c r="AB52" s="1">
        <f t="shared" si="22"/>
        <v>1.0961523963863726</v>
      </c>
      <c r="AC52" s="1">
        <f t="shared" si="23"/>
        <v>-0.87169144447984048</v>
      </c>
      <c r="AD52" s="1">
        <f t="shared" si="24"/>
        <v>-0.51103298980511813</v>
      </c>
      <c r="AE52" s="1">
        <f t="shared" si="30"/>
        <v>-1.3848176170232451</v>
      </c>
      <c r="AF52" s="1">
        <f t="shared" si="25"/>
        <v>-0.82939382010398455</v>
      </c>
      <c r="AG52" s="1">
        <f t="shared" si="41"/>
        <v>5.4108962022082761</v>
      </c>
      <c r="AH52" s="1">
        <f t="shared" si="41"/>
        <v>5.4225980339855955</v>
      </c>
      <c r="AI52" s="1">
        <f t="shared" si="41"/>
        <v>5.3873535133892938</v>
      </c>
      <c r="AJ52" s="1">
        <f t="shared" si="41"/>
        <v>5.4894873638058543</v>
      </c>
      <c r="AK52" s="1">
        <f t="shared" si="41"/>
        <v>5.1414363993103134</v>
      </c>
      <c r="AL52" s="1">
        <f t="shared" si="42"/>
        <v>-0.24240052724157024</v>
      </c>
      <c r="AM52" s="1">
        <f t="shared" si="42"/>
        <v>0.50555022487893153</v>
      </c>
      <c r="AN52" s="1">
        <f t="shared" si="28"/>
        <v>5.0166188947723276</v>
      </c>
      <c r="AP52" s="1">
        <v>25000</v>
      </c>
      <c r="AQ52" s="1">
        <f t="shared" si="31"/>
        <v>-9.7689548129721634E-3</v>
      </c>
      <c r="AR52" s="1">
        <f t="shared" si="32"/>
        <v>-4.1325983077113377E-3</v>
      </c>
      <c r="AS52" s="1">
        <f t="shared" si="33"/>
        <v>-5.6363565052608257E-3</v>
      </c>
      <c r="AT52" s="1">
        <f t="shared" si="34"/>
        <v>0.58457600599698778</v>
      </c>
      <c r="AU52" s="1">
        <f t="shared" si="35"/>
        <v>5.2762173533931318E-2</v>
      </c>
      <c r="AV52" s="1">
        <f t="shared" si="9"/>
        <v>-2.496247637346841</v>
      </c>
      <c r="AW52" s="1">
        <f t="shared" si="36"/>
        <v>-2.990805889779161</v>
      </c>
      <c r="AX52" s="1">
        <f t="shared" ref="AX52:BD61" si="45">$BE52+$U$7*SIN(AY52)</f>
        <v>4.2150543603644266</v>
      </c>
      <c r="AY52" s="1">
        <f t="shared" si="45"/>
        <v>4.2151309636437215</v>
      </c>
      <c r="AZ52" s="1">
        <f t="shared" si="45"/>
        <v>4.2148222283501751</v>
      </c>
      <c r="BA52" s="1">
        <f t="shared" si="45"/>
        <v>4.2160676030360289</v>
      </c>
      <c r="BB52" s="1">
        <f t="shared" si="45"/>
        <v>4.2110613617689827</v>
      </c>
      <c r="BC52" s="1">
        <f t="shared" si="45"/>
        <v>4.2314754025366854</v>
      </c>
      <c r="BD52" s="1">
        <f t="shared" si="45"/>
        <v>4.1525015682276099</v>
      </c>
      <c r="BE52" s="1">
        <f t="shared" si="37"/>
        <v>4.6720791561275119</v>
      </c>
    </row>
    <row r="53" spans="1:57">
      <c r="A53" s="1" t="s">
        <v>83</v>
      </c>
      <c r="B53" s="13" t="s">
        <v>77</v>
      </c>
      <c r="C53" s="26">
        <v>46862.400000000001</v>
      </c>
      <c r="D53" s="26"/>
      <c r="E53" s="1">
        <f t="shared" si="11"/>
        <v>29575.963457988913</v>
      </c>
      <c r="F53" s="1">
        <f t="shared" si="12"/>
        <v>29576</v>
      </c>
      <c r="G53" s="1">
        <f t="shared" si="13"/>
        <v>-1.5340880003350321E-2</v>
      </c>
      <c r="I53" s="1">
        <f t="shared" si="43"/>
        <v>-1.5340880003350321E-2</v>
      </c>
      <c r="Q53" s="27">
        <f t="shared" si="38"/>
        <v>31843.9</v>
      </c>
      <c r="R53" s="1">
        <f t="shared" si="44"/>
        <v>2.3534259927719374E-4</v>
      </c>
      <c r="T53" s="1">
        <f t="shared" si="17"/>
        <v>-3.0423183583062313E-2</v>
      </c>
      <c r="U53" s="1">
        <f t="shared" si="18"/>
        <v>1.5082303579711992E-2</v>
      </c>
      <c r="V53" s="1">
        <f t="shared" si="19"/>
        <v>-1.5340880003350321E-2</v>
      </c>
      <c r="Y53" s="27">
        <f t="shared" si="20"/>
        <v>31843.9</v>
      </c>
      <c r="Z53" s="13"/>
      <c r="AA53" s="1">
        <f t="shared" si="21"/>
        <v>-1.918861668234954E-2</v>
      </c>
      <c r="AB53" s="1">
        <f t="shared" si="22"/>
        <v>1.206675918895268</v>
      </c>
      <c r="AC53" s="1">
        <f t="shared" si="23"/>
        <v>-0.95841772064053743</v>
      </c>
      <c r="AD53" s="1">
        <f t="shared" si="24"/>
        <v>-0.47716356163143531</v>
      </c>
      <c r="AE53" s="1">
        <f t="shared" si="30"/>
        <v>-1.1620560537568334</v>
      </c>
      <c r="AF53" s="1">
        <f t="shared" si="25"/>
        <v>-0.65663874255919341</v>
      </c>
      <c r="AG53" s="1">
        <f t="shared" si="41"/>
        <v>5.5761867638554197</v>
      </c>
      <c r="AH53" s="1">
        <f t="shared" si="41"/>
        <v>5.5939583099509154</v>
      </c>
      <c r="AI53" s="1">
        <f t="shared" si="41"/>
        <v>5.548819082481466</v>
      </c>
      <c r="AJ53" s="1">
        <f t="shared" si="41"/>
        <v>5.6603866359252057</v>
      </c>
      <c r="AK53" s="1">
        <f t="shared" si="41"/>
        <v>5.3594422718198107</v>
      </c>
      <c r="AL53" s="1">
        <f t="shared" si="42"/>
        <v>-0.22091705821228447</v>
      </c>
      <c r="AM53" s="1">
        <f t="shared" si="42"/>
        <v>0.45583243161436837</v>
      </c>
      <c r="AN53" s="1">
        <f t="shared" si="28"/>
        <v>5.2454975391203016</v>
      </c>
      <c r="AP53" s="1">
        <v>26000</v>
      </c>
      <c r="AQ53" s="1">
        <f t="shared" si="31"/>
        <v>-1.1465262514017582E-2</v>
      </c>
      <c r="AR53" s="1">
        <f t="shared" si="32"/>
        <v>-3.9762183296205818E-3</v>
      </c>
      <c r="AS53" s="1">
        <f t="shared" si="33"/>
        <v>-7.4890441843970014E-3</v>
      </c>
      <c r="AT53" s="1">
        <f t="shared" si="34"/>
        <v>0.60795708327400411</v>
      </c>
      <c r="AU53" s="1">
        <f t="shared" si="35"/>
        <v>-1.8641679552882571E-2</v>
      </c>
      <c r="AV53" s="1">
        <f t="shared" si="9"/>
        <v>-2.4248181933684023</v>
      </c>
      <c r="AW53" s="1">
        <f t="shared" si="36"/>
        <v>-2.6697799759412857</v>
      </c>
      <c r="AX53" s="1">
        <f t="shared" si="45"/>
        <v>4.3174213749369459</v>
      </c>
      <c r="AY53" s="1">
        <f t="shared" si="45"/>
        <v>4.3174366044331238</v>
      </c>
      <c r="AZ53" s="1">
        <f t="shared" si="45"/>
        <v>4.3173604933583096</v>
      </c>
      <c r="BA53" s="1">
        <f t="shared" si="45"/>
        <v>4.3177410057117989</v>
      </c>
      <c r="BB53" s="1">
        <f t="shared" si="45"/>
        <v>4.3158421176127435</v>
      </c>
      <c r="BC53" s="1">
        <f t="shared" si="45"/>
        <v>4.3254061011647931</v>
      </c>
      <c r="BD53" s="1">
        <f t="shared" si="45"/>
        <v>4.2792664927554913</v>
      </c>
      <c r="BE53" s="1">
        <f t="shared" si="37"/>
        <v>4.7973891174458663</v>
      </c>
    </row>
    <row r="54" spans="1:57">
      <c r="A54" s="1" t="s">
        <v>84</v>
      </c>
      <c r="B54" s="13" t="s">
        <v>77</v>
      </c>
      <c r="C54" s="26">
        <v>46909.4211</v>
      </c>
      <c r="D54" s="26"/>
      <c r="E54" s="1">
        <f t="shared" ref="E54:E85" si="46">+(C54-C$7)/C$8</f>
        <v>29687.967825247164</v>
      </c>
      <c r="F54" s="1">
        <f t="shared" ref="F54:F85" si="47">ROUND(2*E54,0)/2</f>
        <v>29688</v>
      </c>
      <c r="G54" s="1">
        <f t="shared" ref="G54:G85" si="48">+C54-(C$7+F54*C$8)</f>
        <v>-1.3507440002285875E-2</v>
      </c>
      <c r="I54" s="1">
        <f t="shared" si="43"/>
        <v>-1.3507440002285875E-2</v>
      </c>
      <c r="Q54" s="27">
        <f t="shared" si="38"/>
        <v>31890.9211</v>
      </c>
      <c r="R54" s="1">
        <f t="shared" si="44"/>
        <v>1.8245093541535264E-4</v>
      </c>
      <c r="T54" s="1">
        <f t="shared" si="17"/>
        <v>-3.0653460405911263E-2</v>
      </c>
      <c r="U54" s="1">
        <f t="shared" si="18"/>
        <v>1.7146020403625388E-2</v>
      </c>
      <c r="V54" s="1">
        <f t="shared" si="19"/>
        <v>-1.3507440002285875E-2</v>
      </c>
      <c r="Y54" s="27">
        <f t="shared" si="20"/>
        <v>31890.9211</v>
      </c>
      <c r="Z54" s="13"/>
      <c r="AA54" s="1">
        <f t="shared" si="21"/>
        <v>-1.9171001840317638E-2</v>
      </c>
      <c r="AB54" s="1">
        <f t="shared" si="22"/>
        <v>1.2133648934392494</v>
      </c>
      <c r="AC54" s="1">
        <f t="shared" si="23"/>
        <v>-0.96233555006122184</v>
      </c>
      <c r="AD54" s="1">
        <f t="shared" si="24"/>
        <v>-0.47421031436237004</v>
      </c>
      <c r="AE54" s="1">
        <f t="shared" si="30"/>
        <v>-1.1479945696286245</v>
      </c>
      <c r="AF54" s="1">
        <f t="shared" si="25"/>
        <v>-0.64662260029720497</v>
      </c>
      <c r="AG54" s="1">
        <f t="shared" si="41"/>
        <v>5.5861129117823705</v>
      </c>
      <c r="AH54" s="1">
        <f t="shared" si="41"/>
        <v>5.6041537108875854</v>
      </c>
      <c r="AI54" s="1">
        <f t="shared" si="41"/>
        <v>5.5587220847826453</v>
      </c>
      <c r="AJ54" s="1">
        <f t="shared" si="41"/>
        <v>5.6701348920284369</v>
      </c>
      <c r="AK54" s="1">
        <f t="shared" si="41"/>
        <v>5.3729951130768736</v>
      </c>
      <c r="AL54" s="1">
        <f t="shared" si="42"/>
        <v>-0.21996739558737224</v>
      </c>
      <c r="AM54" s="1">
        <f t="shared" si="42"/>
        <v>0.45056798812529658</v>
      </c>
      <c r="AN54" s="1">
        <f t="shared" si="28"/>
        <v>5.2595322547879579</v>
      </c>
      <c r="AP54" s="1">
        <v>27000</v>
      </c>
      <c r="AQ54" s="1">
        <f t="shared" si="31"/>
        <v>-1.3142772634907551E-2</v>
      </c>
      <c r="AR54" s="1">
        <f t="shared" si="32"/>
        <v>-3.8058626661145014E-3</v>
      </c>
      <c r="AS54" s="1">
        <f t="shared" si="33"/>
        <v>-9.3369099687930501E-3</v>
      </c>
      <c r="AT54" s="1">
        <f t="shared" si="34"/>
        <v>0.63564141031755306</v>
      </c>
      <c r="AU54" s="1">
        <f t="shared" si="35"/>
        <v>-9.6152266348050422E-2</v>
      </c>
      <c r="AV54" s="1">
        <f t="shared" si="9"/>
        <v>-2.3471599078789285</v>
      </c>
      <c r="AW54" s="1">
        <f t="shared" si="36"/>
        <v>-2.3837001318458708</v>
      </c>
      <c r="AX54" s="1">
        <f t="shared" si="45"/>
        <v>4.4241509232939578</v>
      </c>
      <c r="AY54" s="1">
        <f t="shared" si="45"/>
        <v>4.4241517446680483</v>
      </c>
      <c r="AZ54" s="1">
        <f t="shared" si="45"/>
        <v>4.4241461880080237</v>
      </c>
      <c r="BA54" s="1">
        <f t="shared" si="45"/>
        <v>4.4241837812790887</v>
      </c>
      <c r="BB54" s="1">
        <f t="shared" si="45"/>
        <v>4.4239295390068385</v>
      </c>
      <c r="BC54" s="1">
        <f t="shared" si="45"/>
        <v>4.4256532432272468</v>
      </c>
      <c r="BD54" s="1">
        <f t="shared" si="45"/>
        <v>4.4141566419598304</v>
      </c>
      <c r="BE54" s="1">
        <f t="shared" si="37"/>
        <v>4.9226990787642206</v>
      </c>
    </row>
    <row r="55" spans="1:57">
      <c r="A55" s="1" t="s">
        <v>84</v>
      </c>
      <c r="B55" s="13" t="s">
        <v>77</v>
      </c>
      <c r="C55" s="26">
        <v>46909.421799999996</v>
      </c>
      <c r="D55" s="26"/>
      <c r="E55" s="1">
        <f t="shared" si="46"/>
        <v>29687.96949264875</v>
      </c>
      <c r="F55" s="1">
        <f t="shared" si="47"/>
        <v>29688</v>
      </c>
      <c r="G55" s="1">
        <f t="shared" si="48"/>
        <v>-1.2807440005417448E-2</v>
      </c>
      <c r="I55" s="1">
        <f t="shared" si="43"/>
        <v>-1.2807440005417448E-2</v>
      </c>
      <c r="Q55" s="27">
        <f t="shared" si="38"/>
        <v>31890.921799999996</v>
      </c>
      <c r="R55" s="1">
        <f t="shared" si="44"/>
        <v>1.6403051949236727E-4</v>
      </c>
      <c r="T55" s="1">
        <f t="shared" si="17"/>
        <v>-3.0653443357019611E-2</v>
      </c>
      <c r="U55" s="1">
        <f t="shared" si="18"/>
        <v>1.7846003351602163E-2</v>
      </c>
      <c r="V55" s="1">
        <f t="shared" si="19"/>
        <v>-1.2807440005417448E-2</v>
      </c>
      <c r="Y55" s="27">
        <f t="shared" si="20"/>
        <v>31890.921799999996</v>
      </c>
      <c r="Z55" s="13"/>
      <c r="AA55" s="1">
        <f t="shared" si="21"/>
        <v>-1.9170984791425982E-2</v>
      </c>
      <c r="AB55" s="1">
        <f t="shared" si="22"/>
        <v>1.213371035416688</v>
      </c>
      <c r="AC55" s="1">
        <f t="shared" si="23"/>
        <v>-0.96233907118247886</v>
      </c>
      <c r="AD55" s="1">
        <f t="shared" si="24"/>
        <v>-0.47420755080999133</v>
      </c>
      <c r="AE55" s="1">
        <f t="shared" si="30"/>
        <v>-1.1479816175793978</v>
      </c>
      <c r="AF55" s="1">
        <f t="shared" si="25"/>
        <v>-0.6466134165505395</v>
      </c>
      <c r="AG55" s="1">
        <f t="shared" si="41"/>
        <v>5.5861220295469511</v>
      </c>
      <c r="AH55" s="1">
        <f t="shared" si="41"/>
        <v>5.6041311784487453</v>
      </c>
      <c r="AI55" s="1">
        <f t="shared" si="41"/>
        <v>5.5587799471032557</v>
      </c>
      <c r="AJ55" s="1">
        <f t="shared" si="41"/>
        <v>5.6699988369301462</v>
      </c>
      <c r="AK55" s="1">
        <f t="shared" si="41"/>
        <v>5.3734214079992313</v>
      </c>
      <c r="AL55" s="1">
        <f t="shared" si="42"/>
        <v>-0.22080751362356679</v>
      </c>
      <c r="AM55" s="1">
        <f t="shared" si="42"/>
        <v>0.4489879794332447</v>
      </c>
      <c r="AN55" s="1">
        <f t="shared" si="28"/>
        <v>5.2595322547879579</v>
      </c>
      <c r="AP55" s="1">
        <v>28000</v>
      </c>
      <c r="AQ55" s="1">
        <f t="shared" si="31"/>
        <v>-1.4781688394782253E-2</v>
      </c>
      <c r="AR55" s="1">
        <f t="shared" si="32"/>
        <v>-3.6215313171931015E-3</v>
      </c>
      <c r="AS55" s="1">
        <f t="shared" si="33"/>
        <v>-1.1160157077589151E-2</v>
      </c>
      <c r="AT55" s="1">
        <f t="shared" si="34"/>
        <v>0.66861494577135505</v>
      </c>
      <c r="AU55" s="1">
        <f t="shared" si="35"/>
        <v>-0.18070427244751255</v>
      </c>
      <c r="AV55" s="1">
        <f t="shared" si="9"/>
        <v>-2.2617584879681627</v>
      </c>
      <c r="AW55" s="1">
        <f t="shared" si="36"/>
        <v>-2.124589151006409</v>
      </c>
      <c r="AX55" s="1">
        <f t="shared" si="45"/>
        <v>4.5360710201444707</v>
      </c>
      <c r="AY55" s="1">
        <f t="shared" si="45"/>
        <v>4.5360708836865102</v>
      </c>
      <c r="AZ55" s="1">
        <f t="shared" si="45"/>
        <v>4.5360723797603599</v>
      </c>
      <c r="BA55" s="1">
        <f t="shared" si="45"/>
        <v>4.5360559780543825</v>
      </c>
      <c r="BB55" s="1">
        <f t="shared" si="45"/>
        <v>4.5362358752184688</v>
      </c>
      <c r="BC55" s="1">
        <f t="shared" si="45"/>
        <v>4.534272556792752</v>
      </c>
      <c r="BD55" s="1">
        <f t="shared" si="45"/>
        <v>4.5570217788594425</v>
      </c>
      <c r="BE55" s="1">
        <f t="shared" si="37"/>
        <v>5.048009040082575</v>
      </c>
    </row>
    <row r="56" spans="1:57">
      <c r="A56" s="1" t="s">
        <v>83</v>
      </c>
      <c r="B56" s="13"/>
      <c r="C56" s="26">
        <v>47214.411</v>
      </c>
      <c r="D56" s="26"/>
      <c r="E56" s="1">
        <f t="shared" si="46"/>
        <v>30414.454461452151</v>
      </c>
      <c r="F56" s="1">
        <f t="shared" si="47"/>
        <v>30414.5</v>
      </c>
      <c r="G56" s="1">
        <f t="shared" si="48"/>
        <v>-1.91177599990624E-2</v>
      </c>
      <c r="I56" s="1">
        <f t="shared" si="43"/>
        <v>-1.91177599990624E-2</v>
      </c>
      <c r="Q56" s="27">
        <f t="shared" si="38"/>
        <v>32195.911</v>
      </c>
      <c r="R56" s="1">
        <f t="shared" si="44"/>
        <v>3.6548874738175037E-4</v>
      </c>
      <c r="T56" s="1">
        <f t="shared" si="17"/>
        <v>-3.2045928499940125E-2</v>
      </c>
      <c r="U56" s="1">
        <f t="shared" si="18"/>
        <v>1.2928168500877725E-2</v>
      </c>
      <c r="V56" s="1">
        <f t="shared" si="19"/>
        <v>-1.91177599990624E-2</v>
      </c>
      <c r="Y56" s="27">
        <f t="shared" si="20"/>
        <v>32195.911</v>
      </c>
      <c r="Z56" s="13"/>
      <c r="AA56" s="1">
        <f t="shared" si="21"/>
        <v>-1.9012536711809386E-2</v>
      </c>
      <c r="AB56" s="1">
        <f t="shared" si="22"/>
        <v>1.2561865329388862</v>
      </c>
      <c r="AC56" s="1">
        <f t="shared" si="23"/>
        <v>-0.98330572122866344</v>
      </c>
      <c r="AD56" s="1">
        <f t="shared" si="24"/>
        <v>-0.45251349188809054</v>
      </c>
      <c r="AE56" s="1">
        <f t="shared" si="30"/>
        <v>-1.0556451522681991</v>
      </c>
      <c r="AF56" s="1">
        <f t="shared" si="25"/>
        <v>-0.58299580408169693</v>
      </c>
      <c r="AG56" s="1">
        <f t="shared" si="41"/>
        <v>5.6499941466434436</v>
      </c>
      <c r="AH56" s="1">
        <f t="shared" si="41"/>
        <v>5.6695837117994277</v>
      </c>
      <c r="AI56" s="1">
        <f t="shared" si="41"/>
        <v>5.6227153846015288</v>
      </c>
      <c r="AJ56" s="1">
        <f t="shared" si="41"/>
        <v>5.7323999299687074</v>
      </c>
      <c r="AK56" s="1">
        <f t="shared" si="41"/>
        <v>5.4585674263424639</v>
      </c>
      <c r="AL56" s="1">
        <f t="shared" si="42"/>
        <v>-0.20921028628207394</v>
      </c>
      <c r="AM56" s="1">
        <f t="shared" si="42"/>
        <v>0.42091214340649724</v>
      </c>
      <c r="AN56" s="1">
        <f t="shared" si="28"/>
        <v>5.350569941685742</v>
      </c>
      <c r="AP56" s="1">
        <v>29000</v>
      </c>
      <c r="AQ56" s="1">
        <f t="shared" si="31"/>
        <v>-1.6355847900962082E-2</v>
      </c>
      <c r="AR56" s="1">
        <f t="shared" si="32"/>
        <v>-3.4232242828563745E-3</v>
      </c>
      <c r="AS56" s="1">
        <f t="shared" si="33"/>
        <v>-1.2932623618105706E-2</v>
      </c>
      <c r="AT56" s="1">
        <f t="shared" si="34"/>
        <v>0.70818336673590587</v>
      </c>
      <c r="AU56" s="1">
        <f t="shared" si="35"/>
        <v>-0.27332389732906331</v>
      </c>
      <c r="AV56" s="1">
        <f t="shared" si="9"/>
        <v>-2.1666141344883689</v>
      </c>
      <c r="AW56" s="1">
        <f t="shared" si="36"/>
        <v>-1.8861967005724194</v>
      </c>
      <c r="AX56" s="1">
        <f t="shared" si="45"/>
        <v>4.6541991283439614</v>
      </c>
      <c r="AY56" s="1">
        <f t="shared" si="45"/>
        <v>4.6541991275852315</v>
      </c>
      <c r="AZ56" s="1">
        <f t="shared" si="45"/>
        <v>4.654199152674134</v>
      </c>
      <c r="BA56" s="1">
        <f t="shared" si="45"/>
        <v>4.654198323065474</v>
      </c>
      <c r="BB56" s="1">
        <f t="shared" si="45"/>
        <v>4.6542257618003902</v>
      </c>
      <c r="BC56" s="1">
        <f t="shared" si="45"/>
        <v>4.6533249977265223</v>
      </c>
      <c r="BD56" s="1">
        <f t="shared" si="45"/>
        <v>4.707586602320899</v>
      </c>
      <c r="BE56" s="1">
        <f t="shared" si="37"/>
        <v>5.1733190014009294</v>
      </c>
    </row>
    <row r="57" spans="1:57">
      <c r="A57" s="1" t="s">
        <v>83</v>
      </c>
      <c r="B57" s="13"/>
      <c r="C57" s="26">
        <v>47239.392599999999</v>
      </c>
      <c r="D57" s="26"/>
      <c r="E57" s="1">
        <f t="shared" si="46"/>
        <v>30473.960689530581</v>
      </c>
      <c r="F57" s="1">
        <f t="shared" si="47"/>
        <v>30474</v>
      </c>
      <c r="G57" s="1">
        <f t="shared" si="48"/>
        <v>-1.6503120001289062E-2</v>
      </c>
      <c r="I57" s="1">
        <f t="shared" si="43"/>
        <v>-1.6503120001289062E-2</v>
      </c>
      <c r="Q57" s="27">
        <f t="shared" si="38"/>
        <v>32220.892599999999</v>
      </c>
      <c r="R57" s="1">
        <f t="shared" si="44"/>
        <v>2.7235296977694707E-4</v>
      </c>
      <c r="T57" s="1">
        <f t="shared" si="17"/>
        <v>-3.2151980288525561E-2</v>
      </c>
      <c r="U57" s="1">
        <f t="shared" si="18"/>
        <v>1.5648860287236499E-2</v>
      </c>
      <c r="V57" s="1">
        <f t="shared" si="19"/>
        <v>-1.6503120001289062E-2</v>
      </c>
      <c r="Y57" s="27">
        <f t="shared" si="20"/>
        <v>32220.892599999999</v>
      </c>
      <c r="Z57" s="13"/>
      <c r="AA57" s="1">
        <f t="shared" si="21"/>
        <v>-1.8996182004671548E-2</v>
      </c>
      <c r="AB57" s="1">
        <f t="shared" si="22"/>
        <v>1.259650737804376</v>
      </c>
      <c r="AC57" s="1">
        <f t="shared" si="23"/>
        <v>-0.98467281183880329</v>
      </c>
      <c r="AD57" s="1">
        <f t="shared" si="24"/>
        <v>-0.45053467608791592</v>
      </c>
      <c r="AE57" s="1">
        <f t="shared" si="30"/>
        <v>-1.0479729416473649</v>
      </c>
      <c r="AF57" s="1">
        <f t="shared" si="25"/>
        <v>-0.57786731191545504</v>
      </c>
      <c r="AG57" s="1">
        <f t="shared" si="41"/>
        <v>5.6552038166647005</v>
      </c>
      <c r="AH57" s="1">
        <f t="shared" si="41"/>
        <v>5.6748575324858992</v>
      </c>
      <c r="AI57" s="1">
        <f t="shared" si="41"/>
        <v>5.6280183612482411</v>
      </c>
      <c r="AJ57" s="1">
        <f t="shared" si="41"/>
        <v>5.7372516014473067</v>
      </c>
      <c r="AK57" s="1">
        <f t="shared" si="41"/>
        <v>5.4659159187511497</v>
      </c>
      <c r="AL57" s="1">
        <f t="shared" si="42"/>
        <v>-0.20899904977887174</v>
      </c>
      <c r="AM57" s="1">
        <f t="shared" si="42"/>
        <v>0.41689266698208105</v>
      </c>
      <c r="AN57" s="1">
        <f t="shared" si="28"/>
        <v>5.3580258843841841</v>
      </c>
      <c r="AP57" s="1">
        <v>30000</v>
      </c>
      <c r="AQ57" s="1">
        <f t="shared" si="31"/>
        <v>-1.7830039539201953E-2</v>
      </c>
      <c r="AR57" s="1">
        <f t="shared" si="32"/>
        <v>-3.2109415631043255E-3</v>
      </c>
      <c r="AS57" s="1">
        <f t="shared" si="33"/>
        <v>-1.4619097976097629E-2</v>
      </c>
      <c r="AT57" s="1">
        <f t="shared" si="34"/>
        <v>0.75608769857967228</v>
      </c>
      <c r="AU57" s="1">
        <f t="shared" si="35"/>
        <v>-0.37503645827455401</v>
      </c>
      <c r="AV57" s="1">
        <f t="shared" si="9"/>
        <v>-2.059024849721665</v>
      </c>
      <c r="AW57" s="1">
        <f t="shared" si="36"/>
        <v>-1.6634058462235057</v>
      </c>
      <c r="AX57" s="1">
        <f t="shared" si="45"/>
        <v>4.7798103831946834</v>
      </c>
      <c r="AY57" s="1">
        <f t="shared" si="45"/>
        <v>4.779810390582389</v>
      </c>
      <c r="AZ57" s="1">
        <f t="shared" si="45"/>
        <v>4.7798106014630726</v>
      </c>
      <c r="BA57" s="1">
        <f t="shared" si="45"/>
        <v>4.7798166207353159</v>
      </c>
      <c r="BB57" s="1">
        <f t="shared" si="45"/>
        <v>4.779988206172086</v>
      </c>
      <c r="BC57" s="1">
        <f t="shared" si="45"/>
        <v>4.7847086773254377</v>
      </c>
      <c r="BD57" s="1">
        <f t="shared" si="45"/>
        <v>4.8654550643445429</v>
      </c>
      <c r="BE57" s="1">
        <f t="shared" si="37"/>
        <v>5.2986289627192837</v>
      </c>
    </row>
    <row r="58" spans="1:57">
      <c r="A58" s="1" t="s">
        <v>85</v>
      </c>
      <c r="B58" s="13" t="s">
        <v>77</v>
      </c>
      <c r="C58" s="26">
        <v>47592.4565</v>
      </c>
      <c r="D58" s="26"/>
      <c r="E58" s="1">
        <f t="shared" si="46"/>
        <v>31314.959703191082</v>
      </c>
      <c r="F58" s="1">
        <f t="shared" si="47"/>
        <v>31315</v>
      </c>
      <c r="G58" s="1">
        <f t="shared" si="48"/>
        <v>-1.6917200002353638E-2</v>
      </c>
      <c r="I58" s="1">
        <f t="shared" si="43"/>
        <v>-1.6917200002353638E-2</v>
      </c>
      <c r="Q58" s="27">
        <f t="shared" si="38"/>
        <v>32573.9565</v>
      </c>
      <c r="R58" s="1">
        <f t="shared" si="44"/>
        <v>2.8619165591963397E-4</v>
      </c>
      <c r="T58" s="1">
        <f t="shared" si="17"/>
        <v>-3.351751612107693E-2</v>
      </c>
      <c r="U58" s="1">
        <f t="shared" si="18"/>
        <v>1.6600316118723292E-2</v>
      </c>
      <c r="V58" s="1">
        <f t="shared" si="19"/>
        <v>-1.6917200002353638E-2</v>
      </c>
      <c r="Y58" s="27">
        <f t="shared" si="20"/>
        <v>32573.9565</v>
      </c>
      <c r="Z58" s="13"/>
      <c r="AA58" s="1">
        <f t="shared" si="21"/>
        <v>-1.8712900179364948E-2</v>
      </c>
      <c r="AB58" s="1">
        <f t="shared" si="22"/>
        <v>1.3074334456119523</v>
      </c>
      <c r="AC58" s="1">
        <f t="shared" si="23"/>
        <v>-0.99785149774340698</v>
      </c>
      <c r="AD58" s="1">
        <f t="shared" si="24"/>
        <v>-0.41938607096464575</v>
      </c>
      <c r="AE58" s="1">
        <f t="shared" si="30"/>
        <v>-0.93822790903482944</v>
      </c>
      <c r="AF58" s="1">
        <f t="shared" si="25"/>
        <v>-0.50685172709507376</v>
      </c>
      <c r="AG58" s="1">
        <f t="shared" si="41"/>
        <v>5.7282287137071206</v>
      </c>
      <c r="AH58" s="1">
        <f t="shared" si="41"/>
        <v>5.7488562268648966</v>
      </c>
      <c r="AI58" s="1">
        <f t="shared" si="41"/>
        <v>5.7020992638504202</v>
      </c>
      <c r="AJ58" s="1">
        <f t="shared" si="41"/>
        <v>5.806299337962824</v>
      </c>
      <c r="AK58" s="1">
        <f t="shared" si="41"/>
        <v>5.5631654914219641</v>
      </c>
      <c r="AL58" s="1">
        <f t="shared" si="42"/>
        <v>-0.19303100224544584</v>
      </c>
      <c r="AM58" s="1">
        <f t="shared" si="42"/>
        <v>0.37992882944488743</v>
      </c>
      <c r="AN58" s="1">
        <f t="shared" si="28"/>
        <v>5.4634115618529204</v>
      </c>
      <c r="AP58" s="1">
        <v>31000</v>
      </c>
      <c r="AQ58" s="1">
        <f t="shared" si="31"/>
        <v>-1.9155846982167907E-2</v>
      </c>
      <c r="AR58" s="1">
        <f t="shared" si="32"/>
        <v>-2.9846831579369518E-3</v>
      </c>
      <c r="AS58" s="1">
        <f t="shared" si="33"/>
        <v>-1.6171163824230957E-2</v>
      </c>
      <c r="AT58" s="1">
        <f t="shared" si="34"/>
        <v>0.81464680626047969</v>
      </c>
      <c r="AU58" s="1">
        <f t="shared" si="35"/>
        <v>-0.48660616032967363</v>
      </c>
      <c r="AV58" s="1">
        <f t="shared" si="9"/>
        <v>-1.9352602161354551</v>
      </c>
      <c r="AW58" s="1">
        <f t="shared" si="36"/>
        <v>-1.4518106443990262</v>
      </c>
      <c r="AX58" s="1">
        <f t="shared" si="45"/>
        <v>4.914526465804836</v>
      </c>
      <c r="AY58" s="1">
        <f t="shared" si="45"/>
        <v>4.9145281778918308</v>
      </c>
      <c r="AZ58" s="1">
        <f t="shared" si="45"/>
        <v>4.9145445768468496</v>
      </c>
      <c r="BA58" s="1">
        <f t="shared" si="45"/>
        <v>4.9147015852264104</v>
      </c>
      <c r="BB58" s="1">
        <f t="shared" si="45"/>
        <v>4.9161987902757041</v>
      </c>
      <c r="BC58" s="1">
        <f t="shared" si="45"/>
        <v>4.9299660745245726</v>
      </c>
      <c r="BD58" s="1">
        <f t="shared" si="45"/>
        <v>5.0301165809088477</v>
      </c>
      <c r="BE58" s="1">
        <f t="shared" si="37"/>
        <v>5.423938924037639</v>
      </c>
    </row>
    <row r="59" spans="1:57">
      <c r="A59" s="1" t="s">
        <v>85</v>
      </c>
      <c r="B59" s="13" t="s">
        <v>77</v>
      </c>
      <c r="C59" s="26">
        <v>47592.456700000002</v>
      </c>
      <c r="D59" s="26"/>
      <c r="E59" s="1">
        <f t="shared" si="46"/>
        <v>31314.960179591541</v>
      </c>
      <c r="F59" s="1">
        <f t="shared" si="47"/>
        <v>31315</v>
      </c>
      <c r="G59" s="1">
        <f t="shared" si="48"/>
        <v>-1.6717200000130106E-2</v>
      </c>
      <c r="I59" s="1">
        <f t="shared" si="43"/>
        <v>-1.6717200000130106E-2</v>
      </c>
      <c r="Q59" s="27">
        <f t="shared" si="38"/>
        <v>32573.956700000002</v>
      </c>
      <c r="R59" s="1">
        <f t="shared" si="44"/>
        <v>2.7946477584435002E-4</v>
      </c>
      <c r="T59" s="1">
        <f t="shared" si="17"/>
        <v>-3.3517440469393187E-2</v>
      </c>
      <c r="U59" s="1">
        <f t="shared" si="18"/>
        <v>1.6800240469263081E-2</v>
      </c>
      <c r="V59" s="1">
        <f t="shared" si="19"/>
        <v>-1.6717200000130106E-2</v>
      </c>
      <c r="Y59" s="27">
        <f t="shared" si="20"/>
        <v>32573.956700000002</v>
      </c>
      <c r="Z59" s="13"/>
      <c r="AA59" s="1">
        <f t="shared" si="21"/>
        <v>-1.8712824527681207E-2</v>
      </c>
      <c r="AB59" s="1">
        <f t="shared" si="22"/>
        <v>1.3074440804865772</v>
      </c>
      <c r="AC59" s="1">
        <f t="shared" si="23"/>
        <v>-0.99785315881381809</v>
      </c>
      <c r="AD59" s="1">
        <f t="shared" si="24"/>
        <v>-0.41937827479945006</v>
      </c>
      <c r="AE59" s="1">
        <f t="shared" si="30"/>
        <v>-0.93820255060208679</v>
      </c>
      <c r="AF59" s="1">
        <f t="shared" si="25"/>
        <v>-0.50683579070725271</v>
      </c>
      <c r="AG59" s="1">
        <f t="shared" si="41"/>
        <v>5.7282452806915725</v>
      </c>
      <c r="AH59" s="1">
        <f t="shared" si="41"/>
        <v>5.7488192067093964</v>
      </c>
      <c r="AI59" s="1">
        <f t="shared" si="41"/>
        <v>5.7021844336413769</v>
      </c>
      <c r="AJ59" s="1">
        <f t="shared" si="41"/>
        <v>5.8061149721522858</v>
      </c>
      <c r="AK59" s="1">
        <f t="shared" si="41"/>
        <v>5.5636369995484793</v>
      </c>
      <c r="AL59" s="1">
        <f t="shared" si="42"/>
        <v>-0.19395499164557348</v>
      </c>
      <c r="AM59" s="1">
        <f t="shared" si="42"/>
        <v>0.37814129976197647</v>
      </c>
      <c r="AN59" s="1">
        <f t="shared" si="28"/>
        <v>5.4634115618529204</v>
      </c>
      <c r="AP59" s="1">
        <v>32000</v>
      </c>
      <c r="AQ59" s="1">
        <f t="shared" si="31"/>
        <v>-2.0265278106863589E-2</v>
      </c>
      <c r="AR59" s="1">
        <f t="shared" si="32"/>
        <v>-2.7444490673542536E-3</v>
      </c>
      <c r="AS59" s="1">
        <f t="shared" si="33"/>
        <v>-1.7520829039509335E-2</v>
      </c>
      <c r="AT59" s="1">
        <f t="shared" si="34"/>
        <v>0.88689028006190818</v>
      </c>
      <c r="AU59" s="1">
        <f t="shared" si="35"/>
        <v>-0.60788407382348109</v>
      </c>
      <c r="AV59" s="1">
        <f t="shared" si="9"/>
        <v>-1.7900678967143224</v>
      </c>
      <c r="AW59" s="1">
        <f t="shared" si="36"/>
        <v>-1.2473859064543027</v>
      </c>
      <c r="AX59" s="1">
        <f t="shared" si="45"/>
        <v>5.0604314688312444</v>
      </c>
      <c r="AY59" s="1">
        <f t="shared" si="45"/>
        <v>5.0604568177271538</v>
      </c>
      <c r="AZ59" s="1">
        <f t="shared" si="45"/>
        <v>5.0605997108109664</v>
      </c>
      <c r="BA59" s="1">
        <f t="shared" si="45"/>
        <v>5.0614041569590622</v>
      </c>
      <c r="BB59" s="1">
        <f t="shared" si="45"/>
        <v>5.0659001884166468</v>
      </c>
      <c r="BC59" s="1">
        <f t="shared" si="45"/>
        <v>5.0900851046609015</v>
      </c>
      <c r="BD59" s="1">
        <f t="shared" si="45"/>
        <v>5.2009540389743396</v>
      </c>
      <c r="BE59" s="1">
        <f t="shared" si="37"/>
        <v>5.5492488853559934</v>
      </c>
    </row>
    <row r="60" spans="1:57">
      <c r="A60" s="34" t="s">
        <v>87</v>
      </c>
      <c r="B60" s="35"/>
      <c r="C60" s="33">
        <v>48068.525999999998</v>
      </c>
      <c r="D60" s="36">
        <v>1E-3</v>
      </c>
      <c r="E60" s="1">
        <f t="shared" si="46"/>
        <v>32448.95833611233</v>
      </c>
      <c r="F60" s="1">
        <f t="shared" si="47"/>
        <v>32449</v>
      </c>
      <c r="G60" s="1">
        <f t="shared" si="48"/>
        <v>-1.7491120001068339E-2</v>
      </c>
      <c r="I60" s="1">
        <f t="shared" si="43"/>
        <v>-1.7491120001068339E-2</v>
      </c>
      <c r="Q60" s="27">
        <f t="shared" si="38"/>
        <v>33050.025999999998</v>
      </c>
      <c r="R60" s="1">
        <f t="shared" si="44"/>
        <v>3.0593927889177287E-4</v>
      </c>
      <c r="T60" s="1">
        <f t="shared" si="17"/>
        <v>-3.4944659370801365E-2</v>
      </c>
      <c r="U60" s="1">
        <f t="shared" si="18"/>
        <v>1.7453539369733026E-2</v>
      </c>
      <c r="V60" s="1">
        <f t="shared" si="19"/>
        <v>-1.7491120001068339E-2</v>
      </c>
      <c r="Y60" s="27">
        <f t="shared" si="20"/>
        <v>33050.025999999998</v>
      </c>
      <c r="Z60" s="13"/>
      <c r="AA60" s="1">
        <f t="shared" si="21"/>
        <v>-1.8179959182652392E-2</v>
      </c>
      <c r="AB60" s="1">
        <f t="shared" si="22"/>
        <v>1.3676165373371516</v>
      </c>
      <c r="AC60" s="1">
        <f t="shared" si="23"/>
        <v>-0.99621339602130343</v>
      </c>
      <c r="AD60" s="1">
        <f t="shared" si="24"/>
        <v>-0.36777449813199758</v>
      </c>
      <c r="AE60" s="1">
        <f t="shared" si="30"/>
        <v>-0.78561296176294093</v>
      </c>
      <c r="AF60" s="1">
        <f t="shared" si="25"/>
        <v>-0.41433939394067687</v>
      </c>
      <c r="AG60" s="1">
        <f t="shared" si="41"/>
        <v>5.8256598474476924</v>
      </c>
      <c r="AH60" s="1">
        <f t="shared" si="41"/>
        <v>5.8460352916949461</v>
      </c>
      <c r="AI60" s="1">
        <f t="shared" si="41"/>
        <v>5.8023242505399617</v>
      </c>
      <c r="AJ60" s="1">
        <f t="shared" si="41"/>
        <v>5.8950284156570891</v>
      </c>
      <c r="AK60" s="1">
        <f t="shared" si="41"/>
        <v>5.6927047138305182</v>
      </c>
      <c r="AL60" s="1">
        <f t="shared" si="42"/>
        <v>-0.16847208379500297</v>
      </c>
      <c r="AM60" s="1">
        <f t="shared" si="42"/>
        <v>0.32223620271587794</v>
      </c>
      <c r="AN60" s="1">
        <f t="shared" si="28"/>
        <v>5.6055130579879338</v>
      </c>
      <c r="AP60" s="1">
        <v>33000</v>
      </c>
      <c r="AQ60" s="1">
        <f t="shared" si="31"/>
        <v>-2.1061174324489895E-2</v>
      </c>
      <c r="AR60" s="1">
        <f t="shared" si="32"/>
        <v>-2.4902392913562334E-3</v>
      </c>
      <c r="AS60" s="1">
        <f t="shared" si="33"/>
        <v>-1.8570935033133663E-2</v>
      </c>
      <c r="AT60" s="1">
        <f t="shared" si="34"/>
        <v>0.97653242549333541</v>
      </c>
      <c r="AU60" s="1">
        <f t="shared" si="35"/>
        <v>-0.73625496605207374</v>
      </c>
      <c r="AV60" s="1">
        <f t="shared" si="9"/>
        <v>-1.6159416112825846</v>
      </c>
      <c r="AW60" s="1">
        <f t="shared" si="36"/>
        <v>-1.0461958941203184</v>
      </c>
      <c r="AX60" s="1">
        <f t="shared" si="45"/>
        <v>5.2202185941232511</v>
      </c>
      <c r="AY60" s="1">
        <f t="shared" si="45"/>
        <v>5.2203640247727598</v>
      </c>
      <c r="AZ60" s="1">
        <f t="shared" si="45"/>
        <v>5.2209387059058727</v>
      </c>
      <c r="BA60" s="1">
        <f t="shared" si="45"/>
        <v>5.2232038348084613</v>
      </c>
      <c r="BB60" s="1">
        <f t="shared" si="45"/>
        <v>5.2320442708536516</v>
      </c>
      <c r="BC60" s="1">
        <f t="shared" si="45"/>
        <v>5.2653186421553215</v>
      </c>
      <c r="BD60" s="1">
        <f t="shared" si="45"/>
        <v>5.3772534740808728</v>
      </c>
      <c r="BE60" s="1">
        <f t="shared" si="37"/>
        <v>5.6745588466743477</v>
      </c>
    </row>
    <row r="61" spans="1:57">
      <c r="A61" s="1" t="s">
        <v>88</v>
      </c>
      <c r="B61" s="13"/>
      <c r="C61" s="26">
        <v>48279.478199999998</v>
      </c>
      <c r="D61" s="26"/>
      <c r="E61" s="1">
        <f t="shared" si="46"/>
        <v>32951.446956811051</v>
      </c>
      <c r="F61" s="1">
        <f t="shared" si="47"/>
        <v>32951.5</v>
      </c>
      <c r="G61" s="1">
        <f t="shared" si="48"/>
        <v>-2.2268320004513953E-2</v>
      </c>
      <c r="I61" s="1">
        <f t="shared" si="43"/>
        <v>-2.2268320004513953E-2</v>
      </c>
      <c r="Q61" s="27">
        <f t="shared" si="38"/>
        <v>33260.978199999998</v>
      </c>
      <c r="R61" s="1">
        <f t="shared" si="44"/>
        <v>4.9587807582343634E-4</v>
      </c>
      <c r="T61" s="1">
        <f t="shared" si="17"/>
        <v>-3.5417571522114749E-2</v>
      </c>
      <c r="U61" s="1">
        <f t="shared" si="18"/>
        <v>1.3149251517600796E-2</v>
      </c>
      <c r="V61" s="1">
        <f t="shared" si="19"/>
        <v>-2.2268320004513953E-2</v>
      </c>
      <c r="Y61" s="27">
        <f t="shared" si="20"/>
        <v>33260.978199999998</v>
      </c>
      <c r="Z61" s="13"/>
      <c r="AA61" s="1">
        <f t="shared" si="21"/>
        <v>-1.7890267442384113E-2</v>
      </c>
      <c r="AB61" s="1">
        <f t="shared" si="22"/>
        <v>1.39220373812701</v>
      </c>
      <c r="AC61" s="1">
        <f t="shared" si="23"/>
        <v>-0.98780049545221815</v>
      </c>
      <c r="AD61" s="1">
        <f t="shared" si="24"/>
        <v>-0.34143261091934357</v>
      </c>
      <c r="AE61" s="1">
        <f t="shared" si="30"/>
        <v>-0.71630356810884033</v>
      </c>
      <c r="AF61" s="1">
        <f t="shared" si="25"/>
        <v>-0.37429424661248695</v>
      </c>
      <c r="AG61" s="1">
        <f t="shared" ref="AG61:AK70" si="49">$AN61-$U$7*SIN(AH61)</f>
        <v>5.8685588617905564</v>
      </c>
      <c r="AH61" s="1">
        <f t="shared" si="49"/>
        <v>5.8882326232073492</v>
      </c>
      <c r="AI61" s="1">
        <f t="shared" si="49"/>
        <v>5.846874608499081</v>
      </c>
      <c r="AJ61" s="1">
        <f t="shared" si="49"/>
        <v>5.9330083522189172</v>
      </c>
      <c r="AK61" s="1">
        <f t="shared" si="49"/>
        <v>5.749504374944669</v>
      </c>
      <c r="AL61" s="1">
        <f t="shared" si="42"/>
        <v>-0.15645103907836905</v>
      </c>
      <c r="AM61" s="1">
        <f t="shared" si="42"/>
        <v>0.29425634146643254</v>
      </c>
      <c r="AN61" s="1">
        <f t="shared" si="28"/>
        <v>5.6684813135504069</v>
      </c>
      <c r="AP61" s="1">
        <v>34000</v>
      </c>
      <c r="AQ61" s="1">
        <f t="shared" si="31"/>
        <v>-2.1403283969849508E-2</v>
      </c>
      <c r="AR61" s="1">
        <f t="shared" si="32"/>
        <v>-2.2220538299428886E-3</v>
      </c>
      <c r="AS61" s="1">
        <f t="shared" si="33"/>
        <v>-1.9181230139906618E-2</v>
      </c>
      <c r="AT61" s="1">
        <f t="shared" si="34"/>
        <v>1.0872573454131584</v>
      </c>
      <c r="AU61" s="1">
        <f t="shared" si="35"/>
        <v>-0.86304383065689594</v>
      </c>
      <c r="AV61" s="1">
        <f t="shared" si="9"/>
        <v>-1.4021961013100568</v>
      </c>
      <c r="AW61" s="1">
        <f t="shared" si="36"/>
        <v>-0.84416718125488144</v>
      </c>
      <c r="AX61" s="1">
        <f t="shared" si="45"/>
        <v>5.397298969048979</v>
      </c>
      <c r="AY61" s="1">
        <f t="shared" si="45"/>
        <v>5.3977781565439287</v>
      </c>
      <c r="AZ61" s="1">
        <f t="shared" si="45"/>
        <v>5.3992327111710319</v>
      </c>
      <c r="BA61" s="1">
        <f t="shared" si="45"/>
        <v>5.4036322491358124</v>
      </c>
      <c r="BB61" s="1">
        <f t="shared" si="45"/>
        <v>5.416799562121394</v>
      </c>
      <c r="BC61" s="1">
        <f t="shared" si="45"/>
        <v>5.4550500388267187</v>
      </c>
      <c r="BD61" s="1">
        <f t="shared" si="45"/>
        <v>5.5582152667736695</v>
      </c>
      <c r="BE61" s="1">
        <f t="shared" si="37"/>
        <v>5.7998688079927021</v>
      </c>
    </row>
    <row r="62" spans="1:57">
      <c r="A62" s="1" t="s">
        <v>88</v>
      </c>
      <c r="B62" s="13"/>
      <c r="C62" s="26">
        <v>48279.482799999998</v>
      </c>
      <c r="D62" s="26"/>
      <c r="E62" s="1">
        <f t="shared" si="46"/>
        <v>32951.457914021528</v>
      </c>
      <c r="F62" s="1">
        <f t="shared" si="47"/>
        <v>32951.5</v>
      </c>
      <c r="G62" s="1">
        <f t="shared" si="48"/>
        <v>-1.7668320004304405E-2</v>
      </c>
      <c r="I62" s="1">
        <f t="shared" si="43"/>
        <v>-1.7668320004304405E-2</v>
      </c>
      <c r="Q62" s="27">
        <f t="shared" si="38"/>
        <v>33260.982799999998</v>
      </c>
      <c r="R62" s="1">
        <f t="shared" si="44"/>
        <v>3.1216953177450323E-4</v>
      </c>
      <c r="T62" s="1">
        <f t="shared" si="17"/>
        <v>-3.541740275287774E-2</v>
      </c>
      <c r="U62" s="1">
        <f t="shared" si="18"/>
        <v>1.7749082748573335E-2</v>
      </c>
      <c r="V62" s="1">
        <f t="shared" si="19"/>
        <v>-1.7668320004304405E-2</v>
      </c>
      <c r="Y62" s="27">
        <f t="shared" si="20"/>
        <v>33260.982799999998</v>
      </c>
      <c r="Z62" s="13"/>
      <c r="AA62" s="1">
        <f t="shared" si="21"/>
        <v>-1.7890098673147101E-2</v>
      </c>
      <c r="AB62" s="1">
        <f t="shared" si="22"/>
        <v>1.3922168939013544</v>
      </c>
      <c r="AC62" s="1">
        <f t="shared" si="23"/>
        <v>-0.98779449434213851</v>
      </c>
      <c r="AD62" s="1">
        <f t="shared" si="24"/>
        <v>-0.34141749828966539</v>
      </c>
      <c r="AE62" s="1">
        <f t="shared" si="30"/>
        <v>-0.71626503615529602</v>
      </c>
      <c r="AF62" s="1">
        <f t="shared" si="25"/>
        <v>-0.37427228170429577</v>
      </c>
      <c r="AG62" s="1">
        <f t="shared" si="49"/>
        <v>5.8685825023959133</v>
      </c>
      <c r="AH62" s="1">
        <f t="shared" si="49"/>
        <v>5.8881833681241247</v>
      </c>
      <c r="AI62" s="1">
        <f t="shared" si="49"/>
        <v>5.8469791183056969</v>
      </c>
      <c r="AJ62" s="1">
        <f t="shared" si="49"/>
        <v>5.9327943783231154</v>
      </c>
      <c r="AK62" s="1">
        <f t="shared" si="49"/>
        <v>5.7499822595826977</v>
      </c>
      <c r="AL62" s="1">
        <f t="shared" si="42"/>
        <v>-0.1573814795295238</v>
      </c>
      <c r="AM62" s="1">
        <f t="shared" si="42"/>
        <v>0.29240365378729638</v>
      </c>
      <c r="AN62" s="1">
        <f t="shared" si="28"/>
        <v>5.6684813135504069</v>
      </c>
      <c r="AP62" s="1">
        <v>35000</v>
      </c>
      <c r="AQ62" s="1">
        <f t="shared" si="31"/>
        <v>-2.109243494932778E-2</v>
      </c>
      <c r="AR62" s="1">
        <f t="shared" si="32"/>
        <v>-1.9398926831142201E-3</v>
      </c>
      <c r="AS62" s="1">
        <f t="shared" si="33"/>
        <v>-1.915254226621356E-2</v>
      </c>
      <c r="AT62" s="1">
        <f t="shared" si="34"/>
        <v>1.2197063668276884</v>
      </c>
      <c r="AU62" s="1">
        <f t="shared" si="35"/>
        <v>-0.96589554443807646</v>
      </c>
      <c r="AV62" s="1">
        <f t="shared" si="9"/>
        <v>-1.1345809883514315</v>
      </c>
      <c r="AW62" s="1">
        <f t="shared" si="36"/>
        <v>-0.63715248870874397</v>
      </c>
      <c r="AX62" s="1">
        <f t="shared" ref="AX62:BD71" si="50">$BE62+$U$7*SIN(AY62)</f>
        <v>5.5955309868781047</v>
      </c>
      <c r="AY62" s="1">
        <f t="shared" si="50"/>
        <v>5.5965506916142331</v>
      </c>
      <c r="AZ62" s="1">
        <f t="shared" si="50"/>
        <v>5.599083637142118</v>
      </c>
      <c r="BA62" s="1">
        <f t="shared" si="50"/>
        <v>5.6053529817984256</v>
      </c>
      <c r="BB62" s="1">
        <f t="shared" si="50"/>
        <v>5.6207364479930844</v>
      </c>
      <c r="BC62" s="1">
        <f t="shared" si="50"/>
        <v>5.657730551472695</v>
      </c>
      <c r="BD62" s="1">
        <f t="shared" si="50"/>
        <v>5.7429666822752354</v>
      </c>
      <c r="BE62" s="1">
        <f t="shared" si="37"/>
        <v>5.9251787693110565</v>
      </c>
    </row>
    <row r="63" spans="1:57">
      <c r="A63" s="1" t="s">
        <v>90</v>
      </c>
      <c r="B63" s="13"/>
      <c r="C63" s="26">
        <v>48691.318299999999</v>
      </c>
      <c r="D63" s="26"/>
      <c r="E63" s="1">
        <f t="shared" si="46"/>
        <v>33932.451012693971</v>
      </c>
      <c r="F63" s="1">
        <f t="shared" si="47"/>
        <v>33932.5</v>
      </c>
      <c r="G63" s="1">
        <f t="shared" si="48"/>
        <v>-2.0565600003465079E-2</v>
      </c>
      <c r="I63" s="1">
        <f t="shared" si="43"/>
        <v>-2.0565600003465079E-2</v>
      </c>
      <c r="Q63" s="27">
        <f t="shared" si="38"/>
        <v>33672.818299999999</v>
      </c>
      <c r="R63" s="1">
        <f t="shared" si="44"/>
        <v>4.2294390350252286E-4</v>
      </c>
      <c r="T63" s="1">
        <f t="shared" ref="T63:T94" si="51">U$6*SIN(U$18*(F63-U$11))+AA63</f>
        <v>-3.6046658158162347E-2</v>
      </c>
      <c r="U63" s="1">
        <f t="shared" si="18"/>
        <v>1.5481058154697268E-2</v>
      </c>
      <c r="V63" s="1">
        <f t="shared" si="19"/>
        <v>-2.0565600003465079E-2</v>
      </c>
      <c r="Y63" s="27">
        <f t="shared" ref="Y63:Y94" si="52">+C63-15018.5</f>
        <v>33672.818299999999</v>
      </c>
      <c r="Z63" s="13"/>
      <c r="AA63" s="1">
        <f t="shared" ref="AA63:AA94" si="53">$U$6*($U$11/AB63*AC63+$U$12)</f>
        <v>-1.723328772398542E-2</v>
      </c>
      <c r="AB63" s="1">
        <f t="shared" ref="AB63:AB94" si="54">1+$U$7*COS(AE63)</f>
        <v>1.4354780649834051</v>
      </c>
      <c r="AC63" s="1">
        <f t="shared" ref="AC63:AC94" si="55">SIN(AE63+$U$9)</f>
        <v>-0.95695230660186581</v>
      </c>
      <c r="AD63" s="1">
        <f t="shared" ref="AD63:AD94" si="56">$U$7*SIN(AE63)</f>
        <v>-0.28418102490896413</v>
      </c>
      <c r="AE63" s="1">
        <f t="shared" si="30"/>
        <v>-0.57818155590599218</v>
      </c>
      <c r="AF63" s="1">
        <f t="shared" ref="AF63:AF94" si="57">SQRT((1+$U$7)/(1-$U$7))*TAN(AG63/2)</f>
        <v>-0.29742286644110438</v>
      </c>
      <c r="AG63" s="1">
        <f t="shared" si="49"/>
        <v>5.9519723469417265</v>
      </c>
      <c r="AH63" s="1">
        <f t="shared" si="49"/>
        <v>5.9692825792943633</v>
      </c>
      <c r="AI63" s="1">
        <f t="shared" si="49"/>
        <v>5.9340750082505966</v>
      </c>
      <c r="AJ63" s="1">
        <f t="shared" si="49"/>
        <v>6.0052663609441117</v>
      </c>
      <c r="AK63" s="1">
        <f t="shared" si="49"/>
        <v>5.8593477301753216</v>
      </c>
      <c r="AL63" s="1">
        <f t="shared" si="42"/>
        <v>-0.13102329970251503</v>
      </c>
      <c r="AM63" s="1">
        <f t="shared" si="42"/>
        <v>0.23620252321419383</v>
      </c>
      <c r="AN63" s="1">
        <f t="shared" ref="AN63:AN94" si="58">$U$9+$U$18*(F63-U$15)</f>
        <v>5.7914103856037134</v>
      </c>
      <c r="AP63" s="1">
        <v>36000</v>
      </c>
      <c r="AQ63" s="1">
        <f t="shared" si="31"/>
        <v>-1.9873481148576323E-2</v>
      </c>
      <c r="AR63" s="1">
        <f t="shared" si="32"/>
        <v>-1.6437558508702287E-3</v>
      </c>
      <c r="AS63" s="1">
        <f t="shared" si="33"/>
        <v>-1.8229725297706095E-2</v>
      </c>
      <c r="AT63" s="1">
        <f t="shared" si="34"/>
        <v>1.3629385212448035</v>
      </c>
      <c r="AU63" s="1">
        <f t="shared" si="35"/>
        <v>-0.99723275004340162</v>
      </c>
      <c r="AV63" s="1">
        <f t="shared" si="9"/>
        <v>-0.79825324006778109</v>
      </c>
      <c r="AW63" s="1">
        <f t="shared" si="36"/>
        <v>-0.42176409826763528</v>
      </c>
      <c r="AX63" s="1">
        <f t="shared" si="50"/>
        <v>5.817751659466742</v>
      </c>
      <c r="AY63" s="1">
        <f t="shared" si="50"/>
        <v>5.8191377427886408</v>
      </c>
      <c r="AZ63" s="1">
        <f t="shared" si="50"/>
        <v>5.8221162931015575</v>
      </c>
      <c r="BA63" s="1">
        <f t="shared" si="50"/>
        <v>5.8285020606385611</v>
      </c>
      <c r="BB63" s="1">
        <f t="shared" si="50"/>
        <v>5.8421262140320538</v>
      </c>
      <c r="BC63" s="1">
        <f t="shared" si="50"/>
        <v>5.8709076846705983</v>
      </c>
      <c r="BD63" s="1">
        <f t="shared" si="50"/>
        <v>5.9305755567553913</v>
      </c>
      <c r="BE63" s="1">
        <f t="shared" si="37"/>
        <v>6.0504887306294108</v>
      </c>
    </row>
    <row r="64" spans="1:57">
      <c r="A64" s="1" t="s">
        <v>90</v>
      </c>
      <c r="B64" s="13"/>
      <c r="C64" s="26">
        <v>48691.318899999998</v>
      </c>
      <c r="D64" s="26"/>
      <c r="E64" s="1">
        <f t="shared" si="46"/>
        <v>33932.452441895337</v>
      </c>
      <c r="F64" s="1">
        <f t="shared" si="47"/>
        <v>33932.5</v>
      </c>
      <c r="G64" s="1">
        <f t="shared" si="48"/>
        <v>-1.9965600004070438E-2</v>
      </c>
      <c r="I64" s="1">
        <f t="shared" si="43"/>
        <v>-1.9965600004070438E-2</v>
      </c>
      <c r="Q64" s="27">
        <f t="shared" si="38"/>
        <v>33672.818899999998</v>
      </c>
      <c r="R64" s="1">
        <f t="shared" si="44"/>
        <v>3.986251835225375E-4</v>
      </c>
      <c r="T64" s="1">
        <f t="shared" si="51"/>
        <v>-3.6046429134845716E-2</v>
      </c>
      <c r="U64" s="1">
        <f t="shared" si="18"/>
        <v>1.6080829130775277E-2</v>
      </c>
      <c r="V64" s="1">
        <f t="shared" si="19"/>
        <v>-1.9965600004070438E-2</v>
      </c>
      <c r="Y64" s="27">
        <f t="shared" si="52"/>
        <v>33672.818899999998</v>
      </c>
      <c r="Z64" s="13"/>
      <c r="AA64" s="1">
        <f t="shared" si="53"/>
        <v>-1.7233058700668789E-2</v>
      </c>
      <c r="AB64" s="1">
        <f t="shared" si="54"/>
        <v>1.4354907759795441</v>
      </c>
      <c r="AC64" s="1">
        <f t="shared" si="55"/>
        <v>-0.95693932296137152</v>
      </c>
      <c r="AD64" s="1">
        <f t="shared" si="56"/>
        <v>-0.28416154566854146</v>
      </c>
      <c r="AE64" s="1">
        <f t="shared" si="30"/>
        <v>-0.57813682585480486</v>
      </c>
      <c r="AF64" s="1">
        <f t="shared" si="57"/>
        <v>-0.29739852315918641</v>
      </c>
      <c r="AG64" s="1">
        <f t="shared" si="49"/>
        <v>5.9519989629746091</v>
      </c>
      <c r="AH64" s="1">
        <f t="shared" si="49"/>
        <v>5.9692287645520992</v>
      </c>
      <c r="AI64" s="1">
        <f t="shared" si="49"/>
        <v>5.9341851394645957</v>
      </c>
      <c r="AJ64" s="1">
        <f t="shared" si="49"/>
        <v>6.0050461122104588</v>
      </c>
      <c r="AK64" s="1">
        <f t="shared" si="49"/>
        <v>5.8598123520005334</v>
      </c>
      <c r="AL64" s="1">
        <f t="shared" si="42"/>
        <v>-0.13192458153602718</v>
      </c>
      <c r="AM64" s="1">
        <f t="shared" si="42"/>
        <v>0.23437927610539772</v>
      </c>
      <c r="AN64" s="1">
        <f t="shared" si="58"/>
        <v>5.7914103856037134</v>
      </c>
      <c r="AP64" s="1">
        <v>37000</v>
      </c>
      <c r="AQ64" s="1">
        <f t="shared" si="31"/>
        <v>-1.7513314230010082E-2</v>
      </c>
      <c r="AR64" s="1">
        <f t="shared" si="32"/>
        <v>-1.3336433332109127E-3</v>
      </c>
      <c r="AS64" s="1">
        <f t="shared" si="33"/>
        <v>-1.617967089679917E-2</v>
      </c>
      <c r="AT64" s="1">
        <f t="shared" si="34"/>
        <v>1.4810659676417659</v>
      </c>
      <c r="AU64" s="1">
        <f t="shared" si="35"/>
        <v>-0.88549507993483745</v>
      </c>
      <c r="AV64" s="1">
        <f t="shared" si="9"/>
        <v>-0.38942672375282089</v>
      </c>
      <c r="AW64" s="1">
        <f t="shared" si="36"/>
        <v>-0.19721200301377137</v>
      </c>
      <c r="AX64" s="1">
        <f t="shared" si="50"/>
        <v>6.0624389352961421</v>
      </c>
      <c r="AY64" s="1">
        <f t="shared" si="50"/>
        <v>6.0634210747753627</v>
      </c>
      <c r="AZ64" s="1">
        <f t="shared" si="50"/>
        <v>6.0653559331855433</v>
      </c>
      <c r="BA64" s="1">
        <f t="shared" si="50"/>
        <v>6.0691652748844804</v>
      </c>
      <c r="BB64" s="1">
        <f t="shared" si="50"/>
        <v>6.076655941436826</v>
      </c>
      <c r="BC64" s="1">
        <f t="shared" si="50"/>
        <v>6.091351751854055</v>
      </c>
      <c r="BD64" s="1">
        <f t="shared" si="50"/>
        <v>6.1200649155706515</v>
      </c>
      <c r="BE64" s="1">
        <f t="shared" si="37"/>
        <v>6.1757986919477652</v>
      </c>
    </row>
    <row r="65" spans="1:57">
      <c r="A65" s="1" t="s">
        <v>90</v>
      </c>
      <c r="B65" s="13" t="s">
        <v>77</v>
      </c>
      <c r="C65" s="26">
        <v>48691.529399999999</v>
      </c>
      <c r="D65" s="26"/>
      <c r="E65" s="1">
        <f t="shared" si="46"/>
        <v>33932.953853374609</v>
      </c>
      <c r="F65" s="1">
        <f t="shared" si="47"/>
        <v>33933</v>
      </c>
      <c r="G65" s="1">
        <f t="shared" si="48"/>
        <v>-1.9373039998754393E-2</v>
      </c>
      <c r="I65" s="1">
        <f t="shared" si="43"/>
        <v>-1.9373039998754393E-2</v>
      </c>
      <c r="Q65" s="27">
        <f t="shared" si="38"/>
        <v>33673.029399999999</v>
      </c>
      <c r="R65" s="1">
        <f t="shared" si="44"/>
        <v>3.7531467879333764E-4</v>
      </c>
      <c r="T65" s="1">
        <f t="shared" si="51"/>
        <v>-3.6046426243579149E-2</v>
      </c>
      <c r="U65" s="1">
        <f t="shared" si="18"/>
        <v>1.6673386244824756E-2</v>
      </c>
      <c r="V65" s="1">
        <f t="shared" si="19"/>
        <v>-1.9373039998754393E-2</v>
      </c>
      <c r="Y65" s="27">
        <f t="shared" si="52"/>
        <v>33673.029399999999</v>
      </c>
      <c r="Z65" s="13"/>
      <c r="AA65" s="1">
        <f t="shared" si="53"/>
        <v>-1.7232471247851572E-2</v>
      </c>
      <c r="AB65" s="1">
        <f t="shared" si="54"/>
        <v>1.4355233735628927</v>
      </c>
      <c r="AC65" s="1">
        <f t="shared" si="55"/>
        <v>-0.95690601335491277</v>
      </c>
      <c r="AD65" s="1">
        <f t="shared" si="56"/>
        <v>-0.28411158209477666</v>
      </c>
      <c r="AE65" s="1">
        <f t="shared" si="30"/>
        <v>-0.57802210079841809</v>
      </c>
      <c r="AF65" s="1">
        <f t="shared" si="57"/>
        <v>-0.29733608821665986</v>
      </c>
      <c r="AG65" s="1">
        <f t="shared" si="49"/>
        <v>5.9520672275440107</v>
      </c>
      <c r="AH65" s="1">
        <f t="shared" si="49"/>
        <v>5.9692174224498817</v>
      </c>
      <c r="AI65" s="1">
        <f t="shared" si="49"/>
        <v>5.9343365663863459</v>
      </c>
      <c r="AJ65" s="1">
        <f t="shared" si="49"/>
        <v>6.0048685692843344</v>
      </c>
      <c r="AK65" s="1">
        <f t="shared" si="49"/>
        <v>5.8603189463869079</v>
      </c>
      <c r="AL65" s="1">
        <f t="shared" si="42"/>
        <v>-0.13278584393797588</v>
      </c>
      <c r="AM65" s="1">
        <f t="shared" si="42"/>
        <v>0.23257808941850741</v>
      </c>
      <c r="AN65" s="1">
        <f t="shared" si="58"/>
        <v>5.7914730405843722</v>
      </c>
      <c r="AP65" s="1">
        <v>38000</v>
      </c>
      <c r="AQ65" s="1">
        <f t="shared" si="31"/>
        <v>-1.3988676525749755E-2</v>
      </c>
      <c r="AR65" s="1">
        <f t="shared" si="32"/>
        <v>-1.0095551301362721E-3</v>
      </c>
      <c r="AS65" s="1">
        <f t="shared" si="33"/>
        <v>-1.2979121395613483E-2</v>
      </c>
      <c r="AT65" s="1">
        <f t="shared" si="34"/>
        <v>1.5188657635086784</v>
      </c>
      <c r="AU65" s="1">
        <f t="shared" si="35"/>
        <v>-0.59081680415491999</v>
      </c>
      <c r="AV65" s="1">
        <f t="shared" si="9"/>
        <v>6.6060842254682117E-2</v>
      </c>
      <c r="AW65" s="1">
        <f t="shared" si="36"/>
        <v>3.3042438530961907E-2</v>
      </c>
      <c r="AX65" s="1">
        <f t="shared" si="50"/>
        <v>6.3203175350207959</v>
      </c>
      <c r="AY65" s="1">
        <f t="shared" si="50"/>
        <v>6.3201338708336863</v>
      </c>
      <c r="AZ65" s="1">
        <f t="shared" si="50"/>
        <v>6.3197804315442063</v>
      </c>
      <c r="BA65" s="1">
        <f t="shared" si="50"/>
        <v>6.3191002936422533</v>
      </c>
      <c r="BB65" s="1">
        <f t="shared" si="50"/>
        <v>6.317791522525348</v>
      </c>
      <c r="BC65" s="1">
        <f t="shared" si="50"/>
        <v>6.3152732542653514</v>
      </c>
      <c r="BD65" s="1">
        <f t="shared" si="50"/>
        <v>6.3104282942289975</v>
      </c>
      <c r="BE65" s="1">
        <f t="shared" si="37"/>
        <v>6.3011086532661196</v>
      </c>
    </row>
    <row r="66" spans="1:57">
      <c r="A66" s="1" t="s">
        <v>90</v>
      </c>
      <c r="B66" s="13" t="s">
        <v>77</v>
      </c>
      <c r="C66" s="26">
        <v>48691.529799999997</v>
      </c>
      <c r="D66" s="26"/>
      <c r="E66" s="1">
        <f t="shared" si="46"/>
        <v>33932.954806175512</v>
      </c>
      <c r="F66" s="1">
        <f t="shared" si="47"/>
        <v>33933</v>
      </c>
      <c r="G66" s="1">
        <f t="shared" si="48"/>
        <v>-1.8973040001583286E-2</v>
      </c>
      <c r="I66" s="1">
        <f t="shared" si="43"/>
        <v>-1.8973040001583286E-2</v>
      </c>
      <c r="Q66" s="27">
        <f t="shared" si="38"/>
        <v>33673.029799999997</v>
      </c>
      <c r="R66" s="1">
        <f t="shared" si="44"/>
        <v>3.5997624690167946E-4</v>
      </c>
      <c r="T66" s="1">
        <f t="shared" si="51"/>
        <v>-3.604621451012361E-2</v>
      </c>
      <c r="U66" s="1">
        <f t="shared" si="18"/>
        <v>1.7073174508540324E-2</v>
      </c>
      <c r="V66" s="1">
        <f t="shared" si="19"/>
        <v>-1.8973040001583286E-2</v>
      </c>
      <c r="Y66" s="27">
        <f t="shared" si="52"/>
        <v>33673.029799999997</v>
      </c>
      <c r="Z66" s="13"/>
      <c r="AA66" s="1">
        <f t="shared" si="53"/>
        <v>-1.7232259514396036E-2</v>
      </c>
      <c r="AB66" s="1">
        <f t="shared" si="54"/>
        <v>1.4355351202737019</v>
      </c>
      <c r="AC66" s="1">
        <f t="shared" si="55"/>
        <v>-0.95689400553941906</v>
      </c>
      <c r="AD66" s="1">
        <f t="shared" si="56"/>
        <v>-0.28409357438733451</v>
      </c>
      <c r="AE66" s="1">
        <f t="shared" si="30"/>
        <v>-0.57798075407470884</v>
      </c>
      <c r="AF66" s="1">
        <f t="shared" si="57"/>
        <v>-0.29731358728704721</v>
      </c>
      <c r="AG66" s="1">
        <f t="shared" si="49"/>
        <v>5.9520918296037983</v>
      </c>
      <c r="AH66" s="1">
        <f t="shared" si="49"/>
        <v>5.9691676787240651</v>
      </c>
      <c r="AI66" s="1">
        <f t="shared" si="49"/>
        <v>5.9344383567826187</v>
      </c>
      <c r="AJ66" s="1">
        <f t="shared" si="49"/>
        <v>6.0046649785022383</v>
      </c>
      <c r="AK66" s="1">
        <f t="shared" si="49"/>
        <v>5.8607482433383717</v>
      </c>
      <c r="AL66" s="1">
        <f t="shared" si="42"/>
        <v>-0.1336187935562568</v>
      </c>
      <c r="AM66" s="1">
        <f t="shared" si="42"/>
        <v>0.2308916150605155</v>
      </c>
      <c r="AN66" s="1">
        <f t="shared" si="58"/>
        <v>5.7914730405843722</v>
      </c>
      <c r="AP66" s="1">
        <v>39000</v>
      </c>
      <c r="AQ66" s="1">
        <f t="shared" ref="AQ66:AQ95" si="59">U$3+U$4*AP66+U$5*AP66^2+AS66</f>
        <v>-9.6318944013078847E-3</v>
      </c>
      <c r="AR66" s="1">
        <f t="shared" ref="AR66:AR95" si="60">U$3+U$4*AP66+U$5*AP66^2</f>
        <v>-6.7149124164630862E-4</v>
      </c>
      <c r="AS66" s="1">
        <f t="shared" ref="AS66:AS95" si="61">$U$6*($U$11/AT66*AU66+$U$12)</f>
        <v>-8.9604031596615761E-3</v>
      </c>
      <c r="AT66" s="1">
        <f t="shared" ref="AT66:AT95" si="62">1+$U$7*COS(AV66)</f>
        <v>1.4530686944569073</v>
      </c>
      <c r="AU66" s="1">
        <f t="shared" ref="AU66:AU95" si="63">SIN(AV66+$U$9)</f>
        <v>-0.1840958127231723</v>
      </c>
      <c r="AV66" s="1">
        <f t="shared" si="9"/>
        <v>0.51297982796060182</v>
      </c>
      <c r="AW66" s="1">
        <f t="shared" ref="AW66:AW95" si="64">SQRT((1+$U$7)/(1-$U$7))*TAN(AX66/2)</f>
        <v>0.26226654666937022</v>
      </c>
      <c r="AX66" s="1">
        <f t="shared" si="50"/>
        <v>6.5758406548172363</v>
      </c>
      <c r="AY66" s="1">
        <f t="shared" si="50"/>
        <v>6.574644389969162</v>
      </c>
      <c r="AZ66" s="1">
        <f t="shared" si="50"/>
        <v>6.5722434484523182</v>
      </c>
      <c r="BA66" s="1">
        <f t="shared" si="50"/>
        <v>6.5674298343463366</v>
      </c>
      <c r="BB66" s="1">
        <f t="shared" si="50"/>
        <v>6.5577993092674349</v>
      </c>
      <c r="BC66" s="1">
        <f t="shared" si="50"/>
        <v>6.5386087975420653</v>
      </c>
      <c r="BD66" s="1">
        <f t="shared" si="50"/>
        <v>6.5006455218159207</v>
      </c>
      <c r="BE66" s="1">
        <f t="shared" ref="BE66:BE95" si="65">$U$9+$U$18*(AP66-U$15)</f>
        <v>6.4264186145844739</v>
      </c>
    </row>
    <row r="67" spans="1:57">
      <c r="A67" s="1" t="s">
        <v>91</v>
      </c>
      <c r="B67" s="13" t="s">
        <v>77</v>
      </c>
      <c r="C67" s="26">
        <v>49005.551700000004</v>
      </c>
      <c r="D67" s="26"/>
      <c r="E67" s="1">
        <f t="shared" si="46"/>
        <v>34680.95568694469</v>
      </c>
      <c r="F67" s="1">
        <f t="shared" si="47"/>
        <v>34681</v>
      </c>
      <c r="G67" s="1">
        <f t="shared" si="48"/>
        <v>-1.8603279997478239E-2</v>
      </c>
      <c r="I67" s="1">
        <f t="shared" si="43"/>
        <v>-1.8603279997478239E-2</v>
      </c>
      <c r="Q67" s="27">
        <f t="shared" si="38"/>
        <v>33987.051700000004</v>
      </c>
      <c r="R67" s="1">
        <f t="shared" si="44"/>
        <v>3.4608202666457398E-4</v>
      </c>
      <c r="T67" s="1">
        <f t="shared" si="51"/>
        <v>-3.6257123306133454E-2</v>
      </c>
      <c r="U67" s="1">
        <f t="shared" si="18"/>
        <v>1.7653843308655215E-2</v>
      </c>
      <c r="V67" s="1">
        <f t="shared" si="19"/>
        <v>-1.8603279997478239E-2</v>
      </c>
      <c r="Y67" s="27">
        <f t="shared" si="52"/>
        <v>33987.051700000004</v>
      </c>
      <c r="Z67" s="13"/>
      <c r="AA67" s="1">
        <f t="shared" si="53"/>
        <v>-1.6652585361772269E-2</v>
      </c>
      <c r="AB67" s="1">
        <f t="shared" si="54"/>
        <v>1.4635205653085019</v>
      </c>
      <c r="AC67" s="1">
        <f t="shared" si="55"/>
        <v>-0.92017792061285875</v>
      </c>
      <c r="AD67" s="1">
        <f t="shared" si="56"/>
        <v>-0.2356876864328869</v>
      </c>
      <c r="AE67" s="1">
        <f t="shared" si="30"/>
        <v>-0.47040300024612614</v>
      </c>
      <c r="AF67" s="1">
        <f t="shared" si="57"/>
        <v>-0.23963676484889618</v>
      </c>
      <c r="AG67" s="1">
        <f t="shared" si="49"/>
        <v>6.0154673884126488</v>
      </c>
      <c r="AH67" s="1">
        <f t="shared" si="49"/>
        <v>6.0299836602063586</v>
      </c>
      <c r="AI67" s="1">
        <f t="shared" si="49"/>
        <v>6.0010358992678512</v>
      </c>
      <c r="AJ67" s="1">
        <f t="shared" si="49"/>
        <v>6.0585488810517969</v>
      </c>
      <c r="AK67" s="1">
        <f t="shared" si="49"/>
        <v>5.9433266621287242</v>
      </c>
      <c r="AL67" s="1">
        <f t="shared" si="42"/>
        <v>-0.11200668527247368</v>
      </c>
      <c r="AM67" s="1">
        <f t="shared" si="42"/>
        <v>0.18535867841869808</v>
      </c>
      <c r="AN67" s="1">
        <f t="shared" si="58"/>
        <v>5.8852048916505009</v>
      </c>
      <c r="AP67" s="1">
        <v>40000</v>
      </c>
      <c r="AQ67" s="1">
        <f t="shared" si="59"/>
        <v>-4.9917783857503688E-3</v>
      </c>
      <c r="AR67" s="1">
        <f t="shared" si="60"/>
        <v>-3.1945166774102231E-4</v>
      </c>
      <c r="AS67" s="1">
        <f t="shared" si="61"/>
        <v>-4.6723267180093465E-3</v>
      </c>
      <c r="AT67" s="1">
        <f t="shared" si="62"/>
        <v>1.3223806178576509</v>
      </c>
      <c r="AU67" s="1">
        <f t="shared" si="63"/>
        <v>0.20255805912071356</v>
      </c>
      <c r="AV67" s="1">
        <f t="shared" ref="AV67:AV95" si="66">2*ATAN(AW67)</f>
        <v>0.90210112877365978</v>
      </c>
      <c r="AW67" s="1">
        <f t="shared" si="64"/>
        <v>0.48435142936109038</v>
      </c>
      <c r="AX67" s="1">
        <f t="shared" si="50"/>
        <v>6.8146742299492571</v>
      </c>
      <c r="AY67" s="1">
        <f t="shared" si="50"/>
        <v>6.8133375822145039</v>
      </c>
      <c r="AZ67" s="1">
        <f t="shared" si="50"/>
        <v>6.8103607071522756</v>
      </c>
      <c r="BA67" s="1">
        <f t="shared" si="50"/>
        <v>6.8037492776301054</v>
      </c>
      <c r="BB67" s="1">
        <f t="shared" si="50"/>
        <v>6.7891542368822551</v>
      </c>
      <c r="BC67" s="1">
        <f t="shared" si="50"/>
        <v>6.7573414063773622</v>
      </c>
      <c r="BD67" s="1">
        <f t="shared" si="50"/>
        <v>6.6896987193652553</v>
      </c>
      <c r="BE67" s="1">
        <f t="shared" si="65"/>
        <v>6.5517285759028283</v>
      </c>
    </row>
    <row r="68" spans="1:57">
      <c r="A68" s="1" t="s">
        <v>91</v>
      </c>
      <c r="B68" s="13" t="s">
        <v>77</v>
      </c>
      <c r="C68" s="26">
        <v>49005.551800000001</v>
      </c>
      <c r="D68" s="26"/>
      <c r="E68" s="1">
        <f t="shared" si="46"/>
        <v>34680.95592514491</v>
      </c>
      <c r="F68" s="1">
        <f t="shared" si="47"/>
        <v>34681</v>
      </c>
      <c r="G68" s="1">
        <f t="shared" si="48"/>
        <v>-1.8503280000004452E-2</v>
      </c>
      <c r="I68" s="1">
        <f t="shared" si="43"/>
        <v>-1.8503280000004452E-2</v>
      </c>
      <c r="Q68" s="27">
        <f t="shared" si="38"/>
        <v>33987.051800000001</v>
      </c>
      <c r="R68" s="1">
        <f t="shared" si="44"/>
        <v>3.4237137075856475E-4</v>
      </c>
      <c r="T68" s="1">
        <f t="shared" si="51"/>
        <v>-3.6256917065492708E-2</v>
      </c>
      <c r="U68" s="1">
        <f t="shared" si="18"/>
        <v>1.7753637065488256E-2</v>
      </c>
      <c r="V68" s="1">
        <f t="shared" si="19"/>
        <v>-1.8503280000004452E-2</v>
      </c>
      <c r="Y68" s="27">
        <f t="shared" si="52"/>
        <v>33987.051800000001</v>
      </c>
      <c r="Z68" s="13"/>
      <c r="AA68" s="1">
        <f t="shared" si="53"/>
        <v>-1.665237912113153E-2</v>
      </c>
      <c r="AB68" s="1">
        <f t="shared" si="54"/>
        <v>1.4635291681383868</v>
      </c>
      <c r="AC68" s="1">
        <f t="shared" si="55"/>
        <v>-0.92016362933988416</v>
      </c>
      <c r="AD68" s="1">
        <f t="shared" si="56"/>
        <v>-0.23567076671690762</v>
      </c>
      <c r="AE68" s="1">
        <f t="shared" si="30"/>
        <v>-0.4703664979628786</v>
      </c>
      <c r="AF68" s="1">
        <f t="shared" si="57"/>
        <v>-0.23961746570565126</v>
      </c>
      <c r="AG68" s="1">
        <f t="shared" si="49"/>
        <v>6.0154886924707327</v>
      </c>
      <c r="AH68" s="1">
        <f t="shared" si="49"/>
        <v>6.0299413413168805</v>
      </c>
      <c r="AI68" s="1">
        <f t="shared" si="49"/>
        <v>6.0011206311116405</v>
      </c>
      <c r="AJ68" s="1">
        <f t="shared" si="49"/>
        <v>6.0583817325051275</v>
      </c>
      <c r="AK68" s="1">
        <f t="shared" si="49"/>
        <v>5.9436675822967571</v>
      </c>
      <c r="AL68" s="1">
        <f t="shared" si="42"/>
        <v>-0.11266645962909591</v>
      </c>
      <c r="AM68" s="1">
        <f t="shared" si="42"/>
        <v>0.1840090132034197</v>
      </c>
      <c r="AN68" s="1">
        <f t="shared" si="58"/>
        <v>5.8852048916505009</v>
      </c>
      <c r="AP68" s="1">
        <v>41000</v>
      </c>
      <c r="AQ68" s="1">
        <f t="shared" si="59"/>
        <v>-5.2673152595016602E-4</v>
      </c>
      <c r="AR68" s="1">
        <f t="shared" si="60"/>
        <v>4.6563591579588601E-5</v>
      </c>
      <c r="AS68" s="1">
        <f t="shared" si="61"/>
        <v>-5.7329511752975462E-4</v>
      </c>
      <c r="AT68" s="1">
        <f t="shared" si="62"/>
        <v>1.1798841119368897</v>
      </c>
      <c r="AU68" s="1">
        <f t="shared" si="63"/>
        <v>0.4963886785024772</v>
      </c>
      <c r="AV68" s="1">
        <f t="shared" si="66"/>
        <v>1.2175654771801196</v>
      </c>
      <c r="AW68" s="1">
        <f t="shared" si="64"/>
        <v>0.69710852307453131</v>
      </c>
      <c r="AX68" s="1">
        <f t="shared" si="50"/>
        <v>7.029918276208174</v>
      </c>
      <c r="AY68" s="1">
        <f t="shared" si="50"/>
        <v>7.0290604840565596</v>
      </c>
      <c r="AZ68" s="1">
        <f t="shared" si="50"/>
        <v>7.0268169080613667</v>
      </c>
      <c r="BA68" s="1">
        <f t="shared" si="50"/>
        <v>7.0209705263123725</v>
      </c>
      <c r="BB68" s="1">
        <f t="shared" si="50"/>
        <v>7.0058793471232956</v>
      </c>
      <c r="BC68" s="1">
        <f t="shared" si="50"/>
        <v>6.9678149711836097</v>
      </c>
      <c r="BD68" s="1">
        <f t="shared" si="50"/>
        <v>6.8765882622875685</v>
      </c>
      <c r="BE68" s="1">
        <f t="shared" si="65"/>
        <v>6.6770385372211827</v>
      </c>
    </row>
    <row r="69" spans="1:57">
      <c r="A69" s="1" t="s">
        <v>91</v>
      </c>
      <c r="B69" s="13"/>
      <c r="C69" s="26">
        <v>49057.394200000002</v>
      </c>
      <c r="D69" s="26"/>
      <c r="E69" s="1">
        <f t="shared" si="46"/>
        <v>34804.444639980371</v>
      </c>
      <c r="F69" s="1">
        <f t="shared" si="47"/>
        <v>34804.5</v>
      </c>
      <c r="G69" s="1">
        <f t="shared" si="48"/>
        <v>-2.3240959999384359E-2</v>
      </c>
      <c r="I69" s="1">
        <f t="shared" si="43"/>
        <v>-2.3240959999384359E-2</v>
      </c>
      <c r="Q69" s="27">
        <f t="shared" si="38"/>
        <v>34038.894200000002</v>
      </c>
      <c r="R69" s="1">
        <f t="shared" si="44"/>
        <v>5.4014222169298381E-4</v>
      </c>
      <c r="T69" s="1">
        <f t="shared" si="51"/>
        <v>-3.6268851597842613E-2</v>
      </c>
      <c r="U69" s="1">
        <f t="shared" si="18"/>
        <v>1.3027891598458255E-2</v>
      </c>
      <c r="V69" s="1">
        <f t="shared" si="19"/>
        <v>-2.3240959999384359E-2</v>
      </c>
      <c r="Y69" s="27">
        <f t="shared" si="52"/>
        <v>34038.894200000002</v>
      </c>
      <c r="Z69" s="13"/>
      <c r="AA69" s="1">
        <f t="shared" si="53"/>
        <v>-1.6550173158948637E-2</v>
      </c>
      <c r="AB69" s="1">
        <f t="shared" si="54"/>
        <v>1.4676853814586677</v>
      </c>
      <c r="AC69" s="1">
        <f t="shared" si="55"/>
        <v>-0.91298625763180541</v>
      </c>
      <c r="AD69" s="1">
        <f t="shared" si="56"/>
        <v>-0.22731120511285977</v>
      </c>
      <c r="AE69" s="1">
        <f t="shared" si="30"/>
        <v>-0.45241287586817686</v>
      </c>
      <c r="AF69" s="1">
        <f t="shared" si="57"/>
        <v>-0.23014535739827818</v>
      </c>
      <c r="AG69" s="1">
        <f t="shared" si="49"/>
        <v>6.0259521078174965</v>
      </c>
      <c r="AH69" s="1">
        <f t="shared" si="49"/>
        <v>6.0398854452991815</v>
      </c>
      <c r="AI69" s="1">
        <f t="shared" si="49"/>
        <v>6.012178650947118</v>
      </c>
      <c r="AJ69" s="1">
        <f t="shared" si="49"/>
        <v>6.0670881559539804</v>
      </c>
      <c r="AK69" s="1">
        <f t="shared" si="49"/>
        <v>5.9574406285895778</v>
      </c>
      <c r="AL69" s="1">
        <f t="shared" si="42"/>
        <v>-0.1093716862398374</v>
      </c>
      <c r="AM69" s="1">
        <f t="shared" si="42"/>
        <v>0.17551660525604817</v>
      </c>
      <c r="AN69" s="1">
        <f t="shared" si="58"/>
        <v>5.9006806718733182</v>
      </c>
      <c r="AP69" s="1">
        <v>42000</v>
      </c>
      <c r="AQ69" s="1">
        <f t="shared" si="59"/>
        <v>3.5339889046801715E-3</v>
      </c>
      <c r="AR69" s="1">
        <f t="shared" si="60"/>
        <v>4.265545363155241E-4</v>
      </c>
      <c r="AS69" s="1">
        <f t="shared" si="61"/>
        <v>3.1074343683646474E-3</v>
      </c>
      <c r="AT69" s="1">
        <f t="shared" si="62"/>
        <v>1.0532778928670887</v>
      </c>
      <c r="AU69" s="1">
        <f t="shared" si="63"/>
        <v>0.69615464281898587</v>
      </c>
      <c r="AV69" s="1">
        <f t="shared" si="66"/>
        <v>1.4681587298512631</v>
      </c>
      <c r="AW69" s="1">
        <f t="shared" si="64"/>
        <v>0.90229092420030999</v>
      </c>
      <c r="AX69" s="1">
        <f t="shared" si="50"/>
        <v>7.2217187055240979</v>
      </c>
      <c r="AY69" s="1">
        <f t="shared" si="50"/>
        <v>7.2213616166828478</v>
      </c>
      <c r="AZ69" s="1">
        <f t="shared" si="50"/>
        <v>7.2202011007730622</v>
      </c>
      <c r="BA69" s="1">
        <f t="shared" si="50"/>
        <v>7.2164420815310324</v>
      </c>
      <c r="BB69" s="1">
        <f t="shared" si="50"/>
        <v>7.2043948667752282</v>
      </c>
      <c r="BC69" s="1">
        <f t="shared" si="50"/>
        <v>7.1670036135083821</v>
      </c>
      <c r="BD69" s="1">
        <f t="shared" si="50"/>
        <v>7.0603484565325143</v>
      </c>
      <c r="BE69" s="1">
        <f t="shared" si="65"/>
        <v>6.802348498539537</v>
      </c>
    </row>
    <row r="70" spans="1:57">
      <c r="A70" s="1" t="s">
        <v>92</v>
      </c>
      <c r="B70" s="13" t="s">
        <v>77</v>
      </c>
      <c r="C70" s="26">
        <v>49789.36</v>
      </c>
      <c r="D70" s="26">
        <v>2E-3</v>
      </c>
      <c r="E70" s="1">
        <f t="shared" si="46"/>
        <v>36547.988842129656</v>
      </c>
      <c r="F70" s="1">
        <f t="shared" si="47"/>
        <v>36548</v>
      </c>
      <c r="G70" s="1">
        <f t="shared" si="48"/>
        <v>-4.6842400042805821E-3</v>
      </c>
      <c r="H70" s="1">
        <f>+G70</f>
        <v>-4.6842400042805821E-3</v>
      </c>
      <c r="Q70" s="27">
        <f t="shared" si="38"/>
        <v>34770.86</v>
      </c>
      <c r="R70" s="1">
        <f t="shared" si="44"/>
        <v>2.1942104417702547E-5</v>
      </c>
      <c r="T70" s="1">
        <f t="shared" si="51"/>
        <v>-3.5740974389258079E-2</v>
      </c>
      <c r="U70" s="1">
        <f t="shared" si="18"/>
        <v>3.1056734384977497E-2</v>
      </c>
      <c r="V70" s="1">
        <f t="shared" si="19"/>
        <v>-4.6842400042805821E-3</v>
      </c>
      <c r="Y70" s="27">
        <f t="shared" si="52"/>
        <v>34770.86</v>
      </c>
      <c r="Z70" s="13"/>
      <c r="AA70" s="1">
        <f t="shared" si="53"/>
        <v>-1.4925467255966995E-2</v>
      </c>
      <c r="AB70" s="1">
        <f t="shared" si="54"/>
        <v>1.5101116130348462</v>
      </c>
      <c r="AC70" s="1">
        <f t="shared" si="55"/>
        <v>-0.77924528383505731</v>
      </c>
      <c r="AD70" s="1">
        <f t="shared" si="56"/>
        <v>-0.10092641996517665</v>
      </c>
      <c r="AE70" s="1">
        <f t="shared" si="30"/>
        <v>-0.1953289796231735</v>
      </c>
      <c r="AF70" s="1">
        <f t="shared" si="57"/>
        <v>-9.7976198586708432E-2</v>
      </c>
      <c r="AG70" s="1">
        <f t="shared" si="49"/>
        <v>6.1731806314304398</v>
      </c>
      <c r="AH70" s="1">
        <f t="shared" si="49"/>
        <v>6.1791089761743017</v>
      </c>
      <c r="AI70" s="1">
        <f t="shared" si="49"/>
        <v>6.167639165777846</v>
      </c>
      <c r="AJ70" s="1">
        <f t="shared" si="49"/>
        <v>6.1898178337812002</v>
      </c>
      <c r="AK70" s="1">
        <f t="shared" si="49"/>
        <v>6.1468804687400471</v>
      </c>
      <c r="AL70" s="1">
        <f t="shared" si="42"/>
        <v>-5.3336591349610177E-2</v>
      </c>
      <c r="AM70" s="1">
        <f t="shared" si="42"/>
        <v>6.5730708591005785E-2</v>
      </c>
      <c r="AN70" s="1">
        <f t="shared" si="58"/>
        <v>6.1191585894318692</v>
      </c>
      <c r="AP70" s="1">
        <v>43000</v>
      </c>
      <c r="AQ70" s="1">
        <f t="shared" si="59"/>
        <v>7.1310420226214965E-3</v>
      </c>
      <c r="AR70" s="1">
        <f t="shared" si="60"/>
        <v>8.2052116646678074E-4</v>
      </c>
      <c r="AS70" s="1">
        <f t="shared" si="61"/>
        <v>6.3105208561547157E-3</v>
      </c>
      <c r="AT70" s="1">
        <f t="shared" si="62"/>
        <v>0.94888052394377576</v>
      </c>
      <c r="AU70" s="1">
        <f t="shared" si="63"/>
        <v>0.82552417027858294</v>
      </c>
      <c r="AV70" s="1">
        <f t="shared" si="66"/>
        <v>1.6692620467678658</v>
      </c>
      <c r="AW70" s="1">
        <f t="shared" si="64"/>
        <v>1.1036525941225768</v>
      </c>
      <c r="AX70" s="1">
        <f t="shared" si="50"/>
        <v>7.3934645378878825</v>
      </c>
      <c r="AY70" s="1">
        <f t="shared" si="50"/>
        <v>7.3933702769338847</v>
      </c>
      <c r="AZ70" s="1">
        <f t="shared" si="50"/>
        <v>7.3929626316213666</v>
      </c>
      <c r="BA70" s="1">
        <f t="shared" si="50"/>
        <v>7.3912035470698925</v>
      </c>
      <c r="BB70" s="1">
        <f t="shared" si="50"/>
        <v>7.3836826884342752</v>
      </c>
      <c r="BC70" s="1">
        <f t="shared" si="50"/>
        <v>7.3527047385322595</v>
      </c>
      <c r="BD70" s="1">
        <f t="shared" si="50"/>
        <v>7.2400626826507786</v>
      </c>
      <c r="BE70" s="1">
        <f t="shared" si="65"/>
        <v>6.9276584598578914</v>
      </c>
    </row>
    <row r="71" spans="1:57">
      <c r="A71" s="1" t="s">
        <v>94</v>
      </c>
      <c r="B71" s="13" t="s">
        <v>77</v>
      </c>
      <c r="C71" s="38">
        <v>50548.378900000003</v>
      </c>
      <c r="D71" s="38">
        <v>4.0000000000000002E-4</v>
      </c>
      <c r="E71" s="1">
        <f t="shared" si="46"/>
        <v>38355.973590073801</v>
      </c>
      <c r="F71" s="1">
        <f t="shared" si="47"/>
        <v>38356</v>
      </c>
      <c r="G71" s="1">
        <f t="shared" si="48"/>
        <v>-1.1087279999628663E-2</v>
      </c>
      <c r="I71" s="1">
        <f t="shared" ref="I71:I76" si="67">+G71</f>
        <v>-1.1087279999628663E-2</v>
      </c>
      <c r="Q71" s="27">
        <f t="shared" si="38"/>
        <v>35529.878900000003</v>
      </c>
      <c r="R71" s="1">
        <f t="shared" si="44"/>
        <v>1.2292777779016577E-4</v>
      </c>
      <c r="T71" s="1">
        <f t="shared" si="51"/>
        <v>-3.3811276782562814E-2</v>
      </c>
      <c r="U71" s="1">
        <f t="shared" si="18"/>
        <v>2.2723996782934151E-2</v>
      </c>
      <c r="V71" s="1">
        <f t="shared" si="19"/>
        <v>-1.1087279999628663E-2</v>
      </c>
      <c r="Y71" s="27">
        <f t="shared" si="52"/>
        <v>35529.878900000003</v>
      </c>
      <c r="Z71" s="13"/>
      <c r="AA71" s="1">
        <f t="shared" si="53"/>
        <v>-1.290380616006424E-2</v>
      </c>
      <c r="AB71" s="1">
        <f t="shared" si="54"/>
        <v>1.5185207181315876</v>
      </c>
      <c r="AC71" s="1">
        <f t="shared" si="55"/>
        <v>-0.58321810853205514</v>
      </c>
      <c r="AD71" s="1">
        <f t="shared" si="56"/>
        <v>3.9195214864862674E-2</v>
      </c>
      <c r="AE71" s="1">
        <f t="shared" si="30"/>
        <v>7.5446969942372072E-2</v>
      </c>
      <c r="AF71" s="1">
        <f t="shared" si="57"/>
        <v>3.7741389440336982E-2</v>
      </c>
      <c r="AG71" s="1">
        <f t="shared" ref="AG71:AK80" si="68">$AN71-$U$7*SIN(AH71)</f>
        <v>6.3255966087008986</v>
      </c>
      <c r="AH71" s="1">
        <f t="shared" si="68"/>
        <v>6.3218918768507528</v>
      </c>
      <c r="AI71" s="1">
        <f t="shared" si="68"/>
        <v>6.3290227464793025</v>
      </c>
      <c r="AJ71" s="1">
        <f t="shared" si="68"/>
        <v>6.3152990055261533</v>
      </c>
      <c r="AK71" s="1">
        <f t="shared" si="68"/>
        <v>6.3417187139901117</v>
      </c>
      <c r="AL71" s="1">
        <f t="shared" ref="AL71:AM90" si="69">$AS62-$U$7*SIN(AM71)</f>
        <v>7.6929326203326147E-3</v>
      </c>
      <c r="AM71" s="1">
        <f t="shared" si="69"/>
        <v>-5.1648873322443771E-2</v>
      </c>
      <c r="AN71" s="1">
        <f t="shared" si="58"/>
        <v>6.3457189994954541</v>
      </c>
      <c r="AP71" s="1">
        <v>44000</v>
      </c>
      <c r="AQ71" s="1">
        <f t="shared" si="59"/>
        <v>1.0281374867193641E-2</v>
      </c>
      <c r="AR71" s="1">
        <f t="shared" si="60"/>
        <v>1.2284634820333637E-3</v>
      </c>
      <c r="AS71" s="1">
        <f t="shared" si="61"/>
        <v>9.0529113851602772E-3</v>
      </c>
      <c r="AT71" s="1">
        <f t="shared" si="62"/>
        <v>0.86462011069404454</v>
      </c>
      <c r="AU71" s="1">
        <f t="shared" si="63"/>
        <v>0.90697485334695838</v>
      </c>
      <c r="AV71" s="1">
        <f t="shared" si="66"/>
        <v>1.8341768090951034</v>
      </c>
      <c r="AW71" s="1">
        <f t="shared" si="64"/>
        <v>1.305360783149571</v>
      </c>
      <c r="AX71" s="1">
        <f t="shared" si="50"/>
        <v>7.5489640028258762</v>
      </c>
      <c r="AY71" s="1">
        <f t="shared" si="50"/>
        <v>7.5489506805828341</v>
      </c>
      <c r="AZ71" s="1">
        <f t="shared" si="50"/>
        <v>7.548865384904393</v>
      </c>
      <c r="BA71" s="1">
        <f t="shared" si="50"/>
        <v>7.5483198256441746</v>
      </c>
      <c r="BB71" s="1">
        <f t="shared" si="50"/>
        <v>7.5448524369558108</v>
      </c>
      <c r="BC71" s="1">
        <f t="shared" si="50"/>
        <v>7.5236375810183551</v>
      </c>
      <c r="BD71" s="1">
        <f t="shared" si="50"/>
        <v>7.4148777702657158</v>
      </c>
      <c r="BE71" s="1">
        <f t="shared" si="65"/>
        <v>7.0529684211762458</v>
      </c>
    </row>
    <row r="72" spans="1:57">
      <c r="A72" s="28" t="s">
        <v>94</v>
      </c>
      <c r="B72" s="143" t="s">
        <v>77</v>
      </c>
      <c r="C72" s="29">
        <v>50548.378900000003</v>
      </c>
      <c r="D72" s="29">
        <v>4.0000000000000002E-4</v>
      </c>
      <c r="E72" s="1">
        <f t="shared" si="46"/>
        <v>38355.973590073801</v>
      </c>
      <c r="F72" s="1">
        <f t="shared" si="47"/>
        <v>38356</v>
      </c>
      <c r="G72" s="1">
        <f t="shared" si="48"/>
        <v>-1.1087279999628663E-2</v>
      </c>
      <c r="I72" s="1">
        <f t="shared" si="67"/>
        <v>-1.1087279999628663E-2</v>
      </c>
      <c r="Q72" s="27">
        <f t="shared" si="38"/>
        <v>35529.878900000003</v>
      </c>
      <c r="T72" s="1">
        <f t="shared" si="51"/>
        <v>-3.381151699053065E-2</v>
      </c>
      <c r="U72" s="1">
        <f t="shared" si="18"/>
        <v>2.2724236990901987E-2</v>
      </c>
      <c r="V72" s="1">
        <f t="shared" si="19"/>
        <v>-1.1087279999628663E-2</v>
      </c>
      <c r="Y72" s="27">
        <f t="shared" si="52"/>
        <v>35529.878900000003</v>
      </c>
      <c r="Z72" s="13"/>
      <c r="AA72" s="1">
        <f t="shared" si="53"/>
        <v>-1.2904046368032074E-2</v>
      </c>
      <c r="AB72" s="1">
        <f t="shared" si="54"/>
        <v>1.5185218883144094</v>
      </c>
      <c r="AC72" s="1">
        <f t="shared" si="55"/>
        <v>-0.58324236494615822</v>
      </c>
      <c r="AD72" s="1">
        <f t="shared" si="56"/>
        <v>3.9179731224949471E-2</v>
      </c>
      <c r="AE72" s="1">
        <f t="shared" si="30"/>
        <v>7.5417108797196722E-2</v>
      </c>
      <c r="AF72" s="1">
        <f t="shared" si="57"/>
        <v>3.7726437608879677E-2</v>
      </c>
      <c r="AG72" s="1">
        <f t="shared" si="68"/>
        <v>6.3255798118455342</v>
      </c>
      <c r="AH72" s="1">
        <f t="shared" si="68"/>
        <v>6.3219242027281766</v>
      </c>
      <c r="AI72" s="1">
        <f t="shared" si="68"/>
        <v>6.3289605160552762</v>
      </c>
      <c r="AJ72" s="1">
        <f t="shared" si="68"/>
        <v>6.3154187413848293</v>
      </c>
      <c r="AK72" s="1">
        <f t="shared" si="68"/>
        <v>6.3414880592603637</v>
      </c>
      <c r="AL72" s="1">
        <f t="shared" si="69"/>
        <v>8.1365133054491119E-3</v>
      </c>
      <c r="AM72" s="1">
        <f t="shared" si="69"/>
        <v>-5.0726056353936302E-2</v>
      </c>
      <c r="AN72" s="1">
        <f t="shared" si="58"/>
        <v>6.3457189994954541</v>
      </c>
      <c r="AP72" s="1">
        <v>45000</v>
      </c>
      <c r="AQ72" s="1">
        <f t="shared" si="59"/>
        <v>1.3025487658530737E-2</v>
      </c>
      <c r="AR72" s="1">
        <f t="shared" si="60"/>
        <v>1.6503814830152695E-3</v>
      </c>
      <c r="AS72" s="1">
        <f t="shared" si="61"/>
        <v>1.1375106175515468E-2</v>
      </c>
      <c r="AT72" s="1">
        <f t="shared" si="62"/>
        <v>0.79664462647009537</v>
      </c>
      <c r="AU72" s="1">
        <f t="shared" si="63"/>
        <v>0.9564117059599162</v>
      </c>
      <c r="AV72" s="1">
        <f t="shared" si="66"/>
        <v>1.9725880753230265</v>
      </c>
      <c r="AW72" s="1">
        <f t="shared" si="64"/>
        <v>1.5114361135415986</v>
      </c>
      <c r="AX72" s="1">
        <f t="shared" ref="AX72:BD81" si="70">$BE72+$U$7*SIN(AY72)</f>
        <v>7.6914228583863196</v>
      </c>
      <c r="AY72" s="1">
        <f t="shared" si="70"/>
        <v>7.6914222859835117</v>
      </c>
      <c r="AZ72" s="1">
        <f t="shared" si="70"/>
        <v>7.6914154846841676</v>
      </c>
      <c r="BA72" s="1">
        <f t="shared" si="70"/>
        <v>7.6913346931102371</v>
      </c>
      <c r="BB72" s="1">
        <f t="shared" si="70"/>
        <v>7.6903780074620105</v>
      </c>
      <c r="BC72" s="1">
        <f t="shared" si="70"/>
        <v>7.6794442059287578</v>
      </c>
      <c r="BD72" s="1">
        <f t="shared" si="70"/>
        <v>7.5840173775334687</v>
      </c>
      <c r="BE72" s="1">
        <f t="shared" si="65"/>
        <v>7.178278382494601</v>
      </c>
    </row>
    <row r="73" spans="1:57">
      <c r="A73" s="1" t="s">
        <v>95</v>
      </c>
      <c r="B73" s="13" t="s">
        <v>65</v>
      </c>
      <c r="C73" s="38">
        <v>50823.570099999997</v>
      </c>
      <c r="D73" s="38">
        <v>2.0000000000000001E-4</v>
      </c>
      <c r="E73" s="1">
        <f t="shared" si="46"/>
        <v>39011.479655032708</v>
      </c>
      <c r="F73" s="1">
        <f t="shared" si="47"/>
        <v>39011.5</v>
      </c>
      <c r="G73" s="1">
        <f t="shared" si="48"/>
        <v>-8.5411200052476488E-3</v>
      </c>
      <c r="I73" s="1">
        <f t="shared" si="67"/>
        <v>-8.5411200052476488E-3</v>
      </c>
      <c r="Q73" s="27">
        <f t="shared" si="38"/>
        <v>35805.070099999997</v>
      </c>
      <c r="R73" s="1">
        <f>+(P73-G73)^2</f>
        <v>7.2950730944041592E-5</v>
      </c>
      <c r="T73" s="1">
        <f t="shared" si="51"/>
        <v>-3.2770513254182405E-2</v>
      </c>
      <c r="U73" s="1">
        <f t="shared" si="18"/>
        <v>2.4229393248934757E-2</v>
      </c>
      <c r="V73" s="1">
        <f t="shared" si="19"/>
        <v>-8.5411200052476488E-3</v>
      </c>
      <c r="Y73" s="27">
        <f t="shared" si="52"/>
        <v>35805.070099999997</v>
      </c>
      <c r="Z73" s="13"/>
      <c r="AA73" s="1">
        <f t="shared" si="53"/>
        <v>-1.2095103292004432E-2</v>
      </c>
      <c r="AB73" s="1">
        <f t="shared" si="54"/>
        <v>1.5122013148974518</v>
      </c>
      <c r="AC73" s="1">
        <f t="shared" si="55"/>
        <v>-0.5009741860660436</v>
      </c>
      <c r="AD73" s="1">
        <f t="shared" si="56"/>
        <v>8.9720750204851929E-2</v>
      </c>
      <c r="AE73" s="1">
        <f t="shared" si="30"/>
        <v>0.17340766626439089</v>
      </c>
      <c r="AF73" s="1">
        <f t="shared" si="57"/>
        <v>8.692175538815855E-2</v>
      </c>
      <c r="AG73" s="1">
        <f t="shared" si="68"/>
        <v>6.380799343018813</v>
      </c>
      <c r="AH73" s="1">
        <f t="shared" si="68"/>
        <v>6.3738099500389991</v>
      </c>
      <c r="AI73" s="1">
        <f t="shared" si="68"/>
        <v>6.3873151724375656</v>
      </c>
      <c r="AJ73" s="1">
        <f t="shared" si="68"/>
        <v>6.3612347306848527</v>
      </c>
      <c r="AK73" s="1">
        <f t="shared" si="68"/>
        <v>6.4116633727420931</v>
      </c>
      <c r="AL73" s="1">
        <f t="shared" si="69"/>
        <v>3.1151781282965592E-2</v>
      </c>
      <c r="AM73" s="1">
        <f t="shared" si="69"/>
        <v>-9.114818071406168E-2</v>
      </c>
      <c r="AN73" s="1">
        <f t="shared" si="58"/>
        <v>6.427859679139635</v>
      </c>
      <c r="AP73" s="1">
        <v>46000</v>
      </c>
      <c r="AQ73" s="1">
        <f t="shared" si="59"/>
        <v>1.5407248036352437E-2</v>
      </c>
      <c r="AR73" s="1">
        <f t="shared" si="60"/>
        <v>2.0862751694124982E-3</v>
      </c>
      <c r="AS73" s="1">
        <f t="shared" si="61"/>
        <v>1.3320972866939939E-2</v>
      </c>
      <c r="AT73" s="1">
        <f t="shared" si="62"/>
        <v>0.74140985349741162</v>
      </c>
      <c r="AU73" s="1">
        <f t="shared" si="63"/>
        <v>0.98425978743230846</v>
      </c>
      <c r="AV73" s="1">
        <f t="shared" si="66"/>
        <v>2.091267231964022</v>
      </c>
      <c r="AW73" s="1">
        <f t="shared" si="64"/>
        <v>1.7258119615053802</v>
      </c>
      <c r="AX73" s="1">
        <f t="shared" si="70"/>
        <v>7.8233443151192663</v>
      </c>
      <c r="AY73" s="1">
        <f t="shared" si="70"/>
        <v>7.8233443149377608</v>
      </c>
      <c r="AZ73" s="1">
        <f t="shared" si="70"/>
        <v>7.8233443035430286</v>
      </c>
      <c r="BA73" s="1">
        <f t="shared" si="70"/>
        <v>7.8233435882026434</v>
      </c>
      <c r="BB73" s="1">
        <f t="shared" si="70"/>
        <v>7.8232987138232364</v>
      </c>
      <c r="BC73" s="1">
        <f t="shared" si="70"/>
        <v>7.8206040228636517</v>
      </c>
      <c r="BD73" s="1">
        <f t="shared" si="70"/>
        <v>7.7467941657742365</v>
      </c>
      <c r="BE73" s="1">
        <f t="shared" si="65"/>
        <v>7.3035883438129554</v>
      </c>
    </row>
    <row r="74" spans="1:57">
      <c r="A74" s="144" t="s">
        <v>95</v>
      </c>
      <c r="B74" s="28"/>
      <c r="C74" s="29">
        <v>50823.570099999997</v>
      </c>
      <c r="D74" s="29">
        <v>2.0000000000000001E-4</v>
      </c>
      <c r="E74" s="1">
        <f t="shared" si="46"/>
        <v>39011.479655032708</v>
      </c>
      <c r="F74" s="1">
        <f t="shared" si="47"/>
        <v>39011.5</v>
      </c>
      <c r="G74" s="1">
        <f t="shared" si="48"/>
        <v>-8.5411200052476488E-3</v>
      </c>
      <c r="I74" s="1">
        <f t="shared" si="67"/>
        <v>-8.5411200052476488E-3</v>
      </c>
      <c r="Q74" s="27">
        <f t="shared" si="38"/>
        <v>35805.070099999997</v>
      </c>
      <c r="T74" s="1">
        <f t="shared" si="51"/>
        <v>-3.277137408858187E-2</v>
      </c>
      <c r="U74" s="1">
        <f t="shared" si="18"/>
        <v>2.4230254083334221E-2</v>
      </c>
      <c r="V74" s="1">
        <f t="shared" si="19"/>
        <v>-8.5411200052476488E-3</v>
      </c>
      <c r="Y74" s="27">
        <f t="shared" si="52"/>
        <v>35805.070099999997</v>
      </c>
      <c r="Z74" s="13"/>
      <c r="AA74" s="1">
        <f t="shared" si="53"/>
        <v>-1.2095964126403898E-2</v>
      </c>
      <c r="AB74" s="1">
        <f t="shared" si="54"/>
        <v>1.5122104335937312</v>
      </c>
      <c r="AC74" s="1">
        <f t="shared" si="55"/>
        <v>-0.50106216956710214</v>
      </c>
      <c r="AD74" s="1">
        <f t="shared" si="56"/>
        <v>8.9668677461653065E-2</v>
      </c>
      <c r="AE74" s="1">
        <f t="shared" si="30"/>
        <v>0.17330600256670153</v>
      </c>
      <c r="AF74" s="1">
        <f t="shared" si="57"/>
        <v>8.6870539711039044E-2</v>
      </c>
      <c r="AG74" s="1">
        <f t="shared" si="68"/>
        <v>6.3807419184961978</v>
      </c>
      <c r="AH74" s="1">
        <f t="shared" si="68"/>
        <v>6.3739208374076526</v>
      </c>
      <c r="AI74" s="1">
        <f t="shared" si="68"/>
        <v>6.3871007685413925</v>
      </c>
      <c r="AJ74" s="1">
        <f t="shared" si="68"/>
        <v>6.361648311618648</v>
      </c>
      <c r="AK74" s="1">
        <f t="shared" si="68"/>
        <v>6.4108614565425679</v>
      </c>
      <c r="AL74" s="1">
        <f t="shared" si="69"/>
        <v>3.2694714103311026E-2</v>
      </c>
      <c r="AM74" s="1">
        <f t="shared" si="69"/>
        <v>-8.7947631212875993E-2</v>
      </c>
      <c r="AN74" s="1">
        <f t="shared" si="58"/>
        <v>6.427859679139635</v>
      </c>
      <c r="AP74" s="1">
        <v>47000</v>
      </c>
      <c r="AQ74" s="1">
        <f t="shared" si="59"/>
        <v>1.7467400301599698E-2</v>
      </c>
      <c r="AR74" s="1">
        <f t="shared" si="60"/>
        <v>2.5361445412250497E-3</v>
      </c>
      <c r="AS74" s="1">
        <f t="shared" si="61"/>
        <v>1.4931255760374646E-2</v>
      </c>
      <c r="AT74" s="1">
        <f t="shared" si="62"/>
        <v>0.69609878777162093</v>
      </c>
      <c r="AU74" s="1">
        <f t="shared" si="63"/>
        <v>0.99726621080726729</v>
      </c>
      <c r="AV74" s="1">
        <f t="shared" si="66"/>
        <v>2.194968096519843</v>
      </c>
      <c r="AW74" s="1">
        <f t="shared" si="64"/>
        <v>1.9525915502446753</v>
      </c>
      <c r="AX74" s="1">
        <f t="shared" si="70"/>
        <v>7.9466663828513813</v>
      </c>
      <c r="AY74" s="1">
        <f t="shared" si="70"/>
        <v>7.9466663920189609</v>
      </c>
      <c r="AZ74" s="1">
        <f t="shared" si="70"/>
        <v>7.946666201531901</v>
      </c>
      <c r="BA74" s="1">
        <f t="shared" si="70"/>
        <v>7.9466701594557643</v>
      </c>
      <c r="BB74" s="1">
        <f t="shared" si="70"/>
        <v>7.9465878873940738</v>
      </c>
      <c r="BC74" s="1">
        <f t="shared" si="70"/>
        <v>7.9482833321882183</v>
      </c>
      <c r="BD74" s="1">
        <f t="shared" si="70"/>
        <v>7.9026205783515193</v>
      </c>
      <c r="BE74" s="1">
        <f t="shared" si="65"/>
        <v>7.4288983051313098</v>
      </c>
    </row>
    <row r="75" spans="1:57">
      <c r="A75" s="1" t="s">
        <v>97</v>
      </c>
      <c r="B75" s="13" t="s">
        <v>65</v>
      </c>
      <c r="C75" s="26">
        <v>50897.456200000001</v>
      </c>
      <c r="D75" s="26">
        <v>6.9999999999999999E-4</v>
      </c>
      <c r="E75" s="1">
        <f t="shared" si="46"/>
        <v>39187.47651345755</v>
      </c>
      <c r="F75" s="1">
        <f t="shared" si="47"/>
        <v>39187.5</v>
      </c>
      <c r="G75" s="1">
        <f t="shared" si="48"/>
        <v>-9.8600000055739656E-3</v>
      </c>
      <c r="I75" s="1">
        <f t="shared" si="67"/>
        <v>-9.8600000055739656E-3</v>
      </c>
      <c r="Q75" s="27">
        <f t="shared" si="38"/>
        <v>35878.956200000001</v>
      </c>
      <c r="R75" s="1">
        <f t="shared" ref="R75:R101" si="71">+(P75-G75)^2</f>
        <v>9.7219600109918605E-5</v>
      </c>
      <c r="T75" s="1">
        <f t="shared" si="51"/>
        <v>-3.2462549350924789E-2</v>
      </c>
      <c r="U75" s="1">
        <f t="shared" si="18"/>
        <v>2.2602549345350824E-2</v>
      </c>
      <c r="V75" s="1">
        <f t="shared" si="19"/>
        <v>-9.8600000055739656E-3</v>
      </c>
      <c r="Y75" s="27">
        <f t="shared" si="52"/>
        <v>35878.956200000001</v>
      </c>
      <c r="Z75" s="13"/>
      <c r="AA75" s="1">
        <f t="shared" si="53"/>
        <v>-1.187327676704684E-2</v>
      </c>
      <c r="AB75" s="1">
        <f t="shared" si="54"/>
        <v>1.5096934477211961</v>
      </c>
      <c r="AC75" s="1">
        <f t="shared" si="55"/>
        <v>-0.47828597853873012</v>
      </c>
      <c r="AD75" s="1">
        <f t="shared" si="56"/>
        <v>0.10301742255599455</v>
      </c>
      <c r="AE75" s="1">
        <f t="shared" si="30"/>
        <v>0.19942976268655974</v>
      </c>
      <c r="AF75" s="1">
        <f t="shared" si="57"/>
        <v>0.10004669135652106</v>
      </c>
      <c r="AG75" s="1">
        <f t="shared" si="68"/>
        <v>6.3955098339305216</v>
      </c>
      <c r="AH75" s="1">
        <f t="shared" si="68"/>
        <v>6.3880009679728982</v>
      </c>
      <c r="AI75" s="1">
        <f t="shared" si="68"/>
        <v>6.4025323999878765</v>
      </c>
      <c r="AJ75" s="1">
        <f t="shared" si="68"/>
        <v>6.3744307771146449</v>
      </c>
      <c r="AK75" s="1">
        <f t="shared" si="68"/>
        <v>6.4288604866534227</v>
      </c>
      <c r="AL75" s="1">
        <f t="shared" si="69"/>
        <v>4.0499042452496137E-2</v>
      </c>
      <c r="AM75" s="1">
        <f t="shared" si="69"/>
        <v>-9.5258317800706524E-2</v>
      </c>
      <c r="AN75" s="1">
        <f t="shared" si="58"/>
        <v>6.4499142323316656</v>
      </c>
      <c r="AP75" s="1">
        <v>48000</v>
      </c>
      <c r="AQ75" s="1">
        <f t="shared" si="59"/>
        <v>1.9241755099496174E-2</v>
      </c>
      <c r="AR75" s="1">
        <f t="shared" si="60"/>
        <v>2.9999895984529294E-3</v>
      </c>
      <c r="AS75" s="1">
        <f t="shared" si="61"/>
        <v>1.6241765501043243E-2</v>
      </c>
      <c r="AT75" s="1">
        <f t="shared" si="62"/>
        <v>0.65857316366823104</v>
      </c>
      <c r="AU75" s="1">
        <f t="shared" si="63"/>
        <v>0.99983516359018554</v>
      </c>
      <c r="AV75" s="1">
        <f t="shared" si="66"/>
        <v>2.287085171559704</v>
      </c>
      <c r="AW75" s="1">
        <f t="shared" si="64"/>
        <v>2.1963477437347416</v>
      </c>
      <c r="AX75" s="1">
        <f t="shared" si="70"/>
        <v>8.0629011487084181</v>
      </c>
      <c r="AY75" s="1">
        <f t="shared" si="70"/>
        <v>8.0629013359047974</v>
      </c>
      <c r="AZ75" s="1">
        <f t="shared" si="70"/>
        <v>8.0628996001818791</v>
      </c>
      <c r="BA75" s="1">
        <f t="shared" si="70"/>
        <v>8.0629156936130055</v>
      </c>
      <c r="BB75" s="1">
        <f t="shared" si="70"/>
        <v>8.0627664302209645</v>
      </c>
      <c r="BC75" s="1">
        <f t="shared" si="70"/>
        <v>8.0641468100658553</v>
      </c>
      <c r="BD75" s="1">
        <f t="shared" si="70"/>
        <v>8.0510180547644019</v>
      </c>
      <c r="BE75" s="1">
        <f t="shared" si="65"/>
        <v>7.5542082664496641</v>
      </c>
    </row>
    <row r="76" spans="1:57">
      <c r="A76" s="1" t="s">
        <v>97</v>
      </c>
      <c r="B76" s="13" t="s">
        <v>77</v>
      </c>
      <c r="C76" s="26">
        <v>50904.383699999998</v>
      </c>
      <c r="D76" s="26">
        <v>4.0000000000000002E-4</v>
      </c>
      <c r="E76" s="1">
        <f t="shared" si="46"/>
        <v>39203.977834230165</v>
      </c>
      <c r="F76" s="1">
        <f t="shared" si="47"/>
        <v>39204</v>
      </c>
      <c r="G76" s="1">
        <f t="shared" si="48"/>
        <v>-9.3055200050002895E-3</v>
      </c>
      <c r="I76" s="1">
        <f t="shared" si="67"/>
        <v>-9.3055200050002895E-3</v>
      </c>
      <c r="Q76" s="27">
        <f t="shared" si="38"/>
        <v>35885.883699999998</v>
      </c>
      <c r="R76" s="1">
        <f t="shared" si="71"/>
        <v>8.6592702563460588E-5</v>
      </c>
      <c r="T76" s="1">
        <f t="shared" si="51"/>
        <v>-3.243400519362373E-2</v>
      </c>
      <c r="U76" s="1">
        <f t="shared" si="18"/>
        <v>2.312848518862344E-2</v>
      </c>
      <c r="V76" s="1">
        <f t="shared" si="19"/>
        <v>-9.3055200050002895E-3</v>
      </c>
      <c r="Y76" s="27">
        <f t="shared" si="52"/>
        <v>35885.883699999998</v>
      </c>
      <c r="Z76" s="13"/>
      <c r="AA76" s="1">
        <f t="shared" si="53"/>
        <v>-1.185332210505765E-2</v>
      </c>
      <c r="AB76" s="1">
        <f t="shared" si="54"/>
        <v>1.5094526663509102</v>
      </c>
      <c r="AC76" s="1">
        <f t="shared" si="55"/>
        <v>-0.47624380414428763</v>
      </c>
      <c r="AD76" s="1">
        <f t="shared" si="56"/>
        <v>0.10420163505410146</v>
      </c>
      <c r="AE76" s="1">
        <f t="shared" si="30"/>
        <v>0.20175369239358773</v>
      </c>
      <c r="AF76" s="1">
        <f t="shared" si="57"/>
        <v>0.10122042368734045</v>
      </c>
      <c r="AG76" s="1">
        <f t="shared" si="68"/>
        <v>6.3968247898646666</v>
      </c>
      <c r="AH76" s="1">
        <f t="shared" si="68"/>
        <v>6.3894564874478483</v>
      </c>
      <c r="AI76" s="1">
        <f t="shared" si="68"/>
        <v>6.4037180233301108</v>
      </c>
      <c r="AJ76" s="1">
        <f t="shared" si="68"/>
        <v>6.3761341326236014</v>
      </c>
      <c r="AK76" s="1">
        <f t="shared" si="68"/>
        <v>6.4295685202970754</v>
      </c>
      <c r="AL76" s="1">
        <f t="shared" si="69"/>
        <v>4.3115908133424578E-2</v>
      </c>
      <c r="AM76" s="1">
        <f t="shared" si="69"/>
        <v>-9.2030306266188439E-2</v>
      </c>
      <c r="AN76" s="1">
        <f t="shared" si="58"/>
        <v>6.4519818466934185</v>
      </c>
      <c r="AP76" s="1">
        <v>49000</v>
      </c>
      <c r="AQ76" s="1">
        <f t="shared" si="59"/>
        <v>2.0761077880126513E-2</v>
      </c>
      <c r="AR76" s="1">
        <f t="shared" si="60"/>
        <v>3.4778103410961284E-3</v>
      </c>
      <c r="AS76" s="1">
        <f t="shared" si="61"/>
        <v>1.7283267539030384E-2</v>
      </c>
      <c r="AT76" s="1">
        <f t="shared" si="62"/>
        <v>0.62723012119574717</v>
      </c>
      <c r="AU76" s="1">
        <f t="shared" si="63"/>
        <v>0.99488729550003574</v>
      </c>
      <c r="AV76" s="1">
        <f t="shared" si="66"/>
        <v>2.3700919250468382</v>
      </c>
      <c r="AW76" s="1">
        <f t="shared" si="64"/>
        <v>2.4624727304030287</v>
      </c>
      <c r="AX76" s="1">
        <f t="shared" si="70"/>
        <v>8.1732419219233883</v>
      </c>
      <c r="AY76" s="1">
        <f t="shared" si="70"/>
        <v>8.1732393871625479</v>
      </c>
      <c r="AZ76" s="1">
        <f t="shared" si="70"/>
        <v>8.1732549176409659</v>
      </c>
      <c r="BA76" s="1">
        <f t="shared" si="70"/>
        <v>8.1731597509443041</v>
      </c>
      <c r="BB76" s="1">
        <f t="shared" si="70"/>
        <v>8.1737424777301531</v>
      </c>
      <c r="BC76" s="1">
        <f t="shared" si="70"/>
        <v>8.1701580438242765</v>
      </c>
      <c r="BD76" s="1">
        <f t="shared" si="70"/>
        <v>8.1916245354570503</v>
      </c>
      <c r="BE76" s="1">
        <f t="shared" si="65"/>
        <v>7.6795182277680185</v>
      </c>
    </row>
    <row r="77" spans="1:57">
      <c r="A77" s="1" t="s">
        <v>99</v>
      </c>
      <c r="B77" s="39" t="s">
        <v>100</v>
      </c>
      <c r="C77" s="25">
        <v>51275.0893</v>
      </c>
      <c r="D77" s="26"/>
      <c r="E77" s="1">
        <f t="shared" si="46"/>
        <v>40086.999417457519</v>
      </c>
      <c r="F77" s="1">
        <f t="shared" si="47"/>
        <v>40087</v>
      </c>
      <c r="G77" s="1">
        <f t="shared" si="48"/>
        <v>-2.4456000392092392E-4</v>
      </c>
      <c r="Q77" s="27">
        <f t="shared" si="38"/>
        <v>36256.5893</v>
      </c>
      <c r="R77" s="1">
        <f t="shared" si="71"/>
        <v>5.9809595517802322E-8</v>
      </c>
      <c r="T77" s="1">
        <f t="shared" si="51"/>
        <v>-3.0685329499916536E-2</v>
      </c>
      <c r="U77" s="1">
        <f t="shared" si="18"/>
        <v>3.0440769495995612E-2</v>
      </c>
      <c r="V77" s="1">
        <f t="shared" si="19"/>
        <v>-2.4456000392092392E-4</v>
      </c>
      <c r="Y77" s="27">
        <f t="shared" si="52"/>
        <v>36256.5893</v>
      </c>
      <c r="Z77" s="13"/>
      <c r="AA77" s="1">
        <f t="shared" si="53"/>
        <v>-1.0691584447555979E-2</v>
      </c>
      <c r="AB77" s="1">
        <f t="shared" si="54"/>
        <v>1.4915105066027854</v>
      </c>
      <c r="AC77" s="1">
        <f t="shared" si="55"/>
        <v>-0.35749133815348239</v>
      </c>
      <c r="AD77" s="1">
        <f t="shared" si="56"/>
        <v>0.16975694948682787</v>
      </c>
      <c r="AE77" s="1">
        <f t="shared" si="30"/>
        <v>0.33255136675894265</v>
      </c>
      <c r="AF77" s="1">
        <f t="shared" si="57"/>
        <v>0.16782519645491981</v>
      </c>
      <c r="AG77" s="1">
        <f t="shared" si="68"/>
        <v>6.4712482977332391</v>
      </c>
      <c r="AH77" s="1">
        <f t="shared" si="68"/>
        <v>6.4598377324434546</v>
      </c>
      <c r="AI77" s="1">
        <f t="shared" si="68"/>
        <v>6.4821744079975518</v>
      </c>
      <c r="AJ77" s="1">
        <f t="shared" si="68"/>
        <v>6.4385327177869032</v>
      </c>
      <c r="AK77" s="1">
        <f t="shared" si="68"/>
        <v>6.5241604051734674</v>
      </c>
      <c r="AL77" s="1">
        <f t="shared" si="69"/>
        <v>7.4048685564337219E-2</v>
      </c>
      <c r="AM77" s="1">
        <f t="shared" si="69"/>
        <v>-0.14400096729185871</v>
      </c>
      <c r="AN77" s="1">
        <f t="shared" si="58"/>
        <v>6.5626305425375255</v>
      </c>
      <c r="AP77" s="1">
        <v>50000</v>
      </c>
      <c r="AQ77" s="1">
        <f t="shared" si="59"/>
        <v>2.2051613766038154E-2</v>
      </c>
      <c r="AR77" s="1">
        <f t="shared" si="60"/>
        <v>3.969606769154652E-3</v>
      </c>
      <c r="AS77" s="1">
        <f t="shared" si="61"/>
        <v>1.8082006996883504E-2</v>
      </c>
      <c r="AT77" s="1">
        <f t="shared" si="62"/>
        <v>0.60086585708425311</v>
      </c>
      <c r="AU77" s="1">
        <f t="shared" si="63"/>
        <v>0.98439345172412296</v>
      </c>
      <c r="AV77" s="1">
        <f t="shared" si="66"/>
        <v>2.4458308943214435</v>
      </c>
      <c r="AW77" s="1">
        <f t="shared" si="64"/>
        <v>2.7576403907982572</v>
      </c>
      <c r="AX77" s="1">
        <f t="shared" si="70"/>
        <v>8.2786458604132882</v>
      </c>
      <c r="AY77" s="1">
        <f t="shared" si="70"/>
        <v>8.2786198861786087</v>
      </c>
      <c r="AZ77" s="1">
        <f t="shared" si="70"/>
        <v>8.278741111480528</v>
      </c>
      <c r="BA77" s="1">
        <f t="shared" si="70"/>
        <v>8.2781750580129057</v>
      </c>
      <c r="BB77" s="1">
        <f t="shared" si="70"/>
        <v>8.2808121668718879</v>
      </c>
      <c r="BC77" s="1">
        <f t="shared" si="70"/>
        <v>8.2683922296033376</v>
      </c>
      <c r="BD77" s="1">
        <f t="shared" si="70"/>
        <v>8.3242001396546002</v>
      </c>
      <c r="BE77" s="1">
        <f t="shared" si="65"/>
        <v>7.8048281890863729</v>
      </c>
    </row>
    <row r="78" spans="1:57">
      <c r="A78" s="40" t="s">
        <v>101</v>
      </c>
      <c r="B78" s="41" t="s">
        <v>77</v>
      </c>
      <c r="C78" s="30">
        <v>51600.443800000001</v>
      </c>
      <c r="D78" s="30">
        <v>6.9999999999999999E-4</v>
      </c>
      <c r="E78" s="1">
        <f t="shared" si="46"/>
        <v>40861.994577228899</v>
      </c>
      <c r="F78" s="1">
        <f t="shared" si="47"/>
        <v>40862</v>
      </c>
      <c r="G78" s="1">
        <f t="shared" si="48"/>
        <v>-2.2765600006096065E-3</v>
      </c>
      <c r="I78" s="1">
        <f>+G78</f>
        <v>-2.2765600006096065E-3</v>
      </c>
      <c r="Q78" s="27">
        <f t="shared" si="38"/>
        <v>36581.943800000001</v>
      </c>
      <c r="R78" s="1">
        <f t="shared" si="71"/>
        <v>5.1827254363756116E-6</v>
      </c>
      <c r="T78" s="1">
        <f t="shared" si="51"/>
        <v>-2.8898286555629198E-2</v>
      </c>
      <c r="U78" s="1">
        <f t="shared" si="18"/>
        <v>2.6621726555019591E-2</v>
      </c>
      <c r="V78" s="1">
        <f t="shared" si="19"/>
        <v>-2.2765600006096065E-3</v>
      </c>
      <c r="Y78" s="27">
        <f t="shared" si="52"/>
        <v>36581.943800000001</v>
      </c>
      <c r="Z78" s="13"/>
      <c r="AA78" s="1">
        <f t="shared" si="53"/>
        <v>-9.6215065986863177E-3</v>
      </c>
      <c r="AB78" s="1">
        <f t="shared" si="54"/>
        <v>1.4691462882183226</v>
      </c>
      <c r="AC78" s="1">
        <f t="shared" si="55"/>
        <v>-0.24952415474088954</v>
      </c>
      <c r="AD78" s="1">
        <f t="shared" si="56"/>
        <v>0.2242805391713035</v>
      </c>
      <c r="AE78" s="1">
        <f t="shared" si="30"/>
        <v>0.44594286536915267</v>
      </c>
      <c r="AF78" s="1">
        <f t="shared" si="57"/>
        <v>0.22674152634721378</v>
      </c>
      <c r="AG78" s="1">
        <f t="shared" si="68"/>
        <v>6.5366549547969299</v>
      </c>
      <c r="AH78" s="1">
        <f t="shared" si="68"/>
        <v>6.5221667004145862</v>
      </c>
      <c r="AI78" s="1">
        <f t="shared" si="68"/>
        <v>6.5509486223107443</v>
      </c>
      <c r="AJ78" s="1">
        <f t="shared" si="68"/>
        <v>6.4939679345695893</v>
      </c>
      <c r="AK78" s="1">
        <f t="shared" si="68"/>
        <v>6.6076521728472875</v>
      </c>
      <c r="AL78" s="1">
        <f t="shared" si="69"/>
        <v>0.1003483097292097</v>
      </c>
      <c r="AM78" s="1">
        <f t="shared" si="69"/>
        <v>-0.18810909668556794</v>
      </c>
      <c r="AN78" s="1">
        <f t="shared" si="58"/>
        <v>6.6597457625592504</v>
      </c>
      <c r="AP78" s="1">
        <v>51000</v>
      </c>
      <c r="AQ78" s="1">
        <f t="shared" si="59"/>
        <v>2.3135743912082896E-2</v>
      </c>
      <c r="AR78" s="1">
        <f t="shared" si="60"/>
        <v>4.4753788826285019E-3</v>
      </c>
      <c r="AS78" s="1">
        <f t="shared" si="61"/>
        <v>1.8660365029454395E-2</v>
      </c>
      <c r="AT78" s="1">
        <f t="shared" si="62"/>
        <v>0.57856898803410406</v>
      </c>
      <c r="AU78" s="1">
        <f t="shared" si="63"/>
        <v>0.96970443678982987</v>
      </c>
      <c r="AV78" s="1">
        <f t="shared" si="66"/>
        <v>2.51570639530502</v>
      </c>
      <c r="AW78" s="1">
        <f t="shared" si="64"/>
        <v>3.0904669340286306</v>
      </c>
      <c r="AX78" s="1">
        <f t="shared" si="70"/>
        <v>8.379896593907775</v>
      </c>
      <c r="AY78" s="1">
        <f t="shared" si="70"/>
        <v>8.3797868355293197</v>
      </c>
      <c r="AZ78" s="1">
        <f t="shared" si="70"/>
        <v>8.3802072247439607</v>
      </c>
      <c r="BA78" s="1">
        <f t="shared" si="70"/>
        <v>8.3785954237852707</v>
      </c>
      <c r="BB78" s="1">
        <f t="shared" si="70"/>
        <v>8.3847510821683819</v>
      </c>
      <c r="BC78" s="1">
        <f t="shared" si="70"/>
        <v>8.3608775619133446</v>
      </c>
      <c r="BD78" s="1">
        <f t="shared" si="70"/>
        <v>8.4486309271853646</v>
      </c>
      <c r="BE78" s="1">
        <f t="shared" si="65"/>
        <v>7.9301381504047272</v>
      </c>
    </row>
    <row r="79" spans="1:57">
      <c r="A79" s="34" t="s">
        <v>87</v>
      </c>
      <c r="B79" s="42"/>
      <c r="C79" s="43">
        <v>51655.468050000003</v>
      </c>
      <c r="D79" s="44">
        <v>5.0000000000000001E-4</v>
      </c>
      <c r="E79" s="1">
        <f t="shared" si="46"/>
        <v>40993.062466008836</v>
      </c>
      <c r="F79" s="1">
        <f t="shared" si="47"/>
        <v>40993</v>
      </c>
      <c r="G79" s="1">
        <f t="shared" si="48"/>
        <v>2.6224160006677266E-2</v>
      </c>
      <c r="Q79" s="27">
        <f t="shared" si="38"/>
        <v>36636.968050000003</v>
      </c>
      <c r="R79" s="1">
        <f t="shared" si="71"/>
        <v>6.8770656805581143E-4</v>
      </c>
      <c r="T79" s="1">
        <f t="shared" si="51"/>
        <v>-2.8574362478619299E-2</v>
      </c>
      <c r="U79" s="1">
        <f t="shared" si="18"/>
        <v>5.4798522485296569E-2</v>
      </c>
      <c r="V79" s="1">
        <f t="shared" si="19"/>
        <v>2.6224160006677266E-2</v>
      </c>
      <c r="Y79" s="27">
        <f t="shared" si="52"/>
        <v>36636.968050000003</v>
      </c>
      <c r="Z79" s="13"/>
      <c r="AA79" s="1">
        <f t="shared" si="53"/>
        <v>-9.4369321937022542E-3</v>
      </c>
      <c r="AB79" s="1">
        <f t="shared" si="54"/>
        <v>1.4648151935797225</v>
      </c>
      <c r="AC79" s="1">
        <f t="shared" si="55"/>
        <v>-0.23114238960812061</v>
      </c>
      <c r="AD79" s="1">
        <f t="shared" si="56"/>
        <v>0.2331240781589177</v>
      </c>
      <c r="AE79" s="1">
        <f t="shared" si="30"/>
        <v>0.46487999473262215</v>
      </c>
      <c r="AF79" s="1">
        <f t="shared" si="57"/>
        <v>0.23671860434192815</v>
      </c>
      <c r="AG79" s="1">
        <f t="shared" si="68"/>
        <v>6.5476812173665921</v>
      </c>
      <c r="AH79" s="1">
        <f t="shared" si="68"/>
        <v>6.5328480905157571</v>
      </c>
      <c r="AI79" s="1">
        <f t="shared" si="68"/>
        <v>6.5624016811400345</v>
      </c>
      <c r="AJ79" s="1">
        <f t="shared" si="68"/>
        <v>6.5037376580815787</v>
      </c>
      <c r="AK79" s="1">
        <f t="shared" si="68"/>
        <v>6.6211674355149714</v>
      </c>
      <c r="AL79" s="1">
        <f t="shared" si="69"/>
        <v>0.10595570415454249</v>
      </c>
      <c r="AM79" s="1">
        <f t="shared" si="69"/>
        <v>-0.1928179216722973</v>
      </c>
      <c r="AN79" s="1">
        <f t="shared" si="58"/>
        <v>6.6761613674919547</v>
      </c>
      <c r="AP79" s="1">
        <v>52000</v>
      </c>
      <c r="AQ79" s="1">
        <f t="shared" si="59"/>
        <v>2.4032566232734868E-2</v>
      </c>
      <c r="AR79" s="1">
        <f t="shared" si="60"/>
        <v>4.9951266815176712E-3</v>
      </c>
      <c r="AS79" s="1">
        <f t="shared" si="61"/>
        <v>1.9037439551217197E-2</v>
      </c>
      <c r="AT79" s="1">
        <f t="shared" si="62"/>
        <v>0.55964321687527518</v>
      </c>
      <c r="AU79" s="1">
        <f t="shared" si="63"/>
        <v>0.95175728093916856</v>
      </c>
      <c r="AV79" s="1">
        <f t="shared" si="66"/>
        <v>2.5808115996435435</v>
      </c>
      <c r="AW79" s="1">
        <f t="shared" si="64"/>
        <v>3.4724972256900126</v>
      </c>
      <c r="AX79" s="1">
        <f t="shared" si="70"/>
        <v>8.4776475781078471</v>
      </c>
      <c r="AY79" s="1">
        <f t="shared" si="70"/>
        <v>8.4773408413280436</v>
      </c>
      <c r="AZ79" s="1">
        <f t="shared" si="70"/>
        <v>8.4783506033472626</v>
      </c>
      <c r="BA79" s="1">
        <f t="shared" si="70"/>
        <v>8.4750211488322016</v>
      </c>
      <c r="BB79" s="1">
        <f t="shared" si="70"/>
        <v>8.48594164761416</v>
      </c>
      <c r="BC79" s="1">
        <f t="shared" si="70"/>
        <v>8.4494744253670433</v>
      </c>
      <c r="BD79" s="1">
        <f t="shared" si="70"/>
        <v>8.5649306852962521</v>
      </c>
      <c r="BE79" s="1">
        <f t="shared" si="65"/>
        <v>8.0554481117230825</v>
      </c>
    </row>
    <row r="80" spans="1:57">
      <c r="A80" s="34" t="s">
        <v>87</v>
      </c>
      <c r="C80" s="26">
        <v>51663.418400000002</v>
      </c>
      <c r="D80" s="26">
        <v>1E-4</v>
      </c>
      <c r="E80" s="1">
        <f t="shared" si="46"/>
        <v>41012.000217810295</v>
      </c>
      <c r="F80" s="1">
        <f t="shared" si="47"/>
        <v>41012</v>
      </c>
      <c r="G80" s="1">
        <f t="shared" si="48"/>
        <v>9.1440000687725842E-5</v>
      </c>
      <c r="I80" s="1">
        <f>+G80</f>
        <v>9.1440000687725842E-5</v>
      </c>
      <c r="Q80" s="27">
        <f t="shared" si="38"/>
        <v>36644.918400000002</v>
      </c>
      <c r="R80" s="1">
        <f t="shared" si="71"/>
        <v>8.3612737257713025E-9</v>
      </c>
      <c r="T80" s="1">
        <f t="shared" si="51"/>
        <v>-2.8527455810262576E-2</v>
      </c>
      <c r="U80" s="1">
        <f t="shared" si="18"/>
        <v>2.8618895810950302E-2</v>
      </c>
      <c r="V80" s="1">
        <f t="shared" si="19"/>
        <v>9.1440000687725842E-5</v>
      </c>
      <c r="Y80" s="27">
        <f t="shared" si="52"/>
        <v>36644.918400000002</v>
      </c>
      <c r="Z80" s="13"/>
      <c r="AA80" s="1">
        <f t="shared" si="53"/>
        <v>-9.4106656658414813E-3</v>
      </c>
      <c r="AB80" s="1">
        <f t="shared" si="54"/>
        <v>1.4641885713994975</v>
      </c>
      <c r="AC80" s="1">
        <f t="shared" si="55"/>
        <v>-0.22853338473784734</v>
      </c>
      <c r="AD80" s="1">
        <f t="shared" si="56"/>
        <v>0.2343693029858937</v>
      </c>
      <c r="AE80" s="1">
        <f t="shared" si="30"/>
        <v>0.46756076768140614</v>
      </c>
      <c r="AF80" s="1">
        <f t="shared" si="57"/>
        <v>0.23813455042728754</v>
      </c>
      <c r="AG80" s="1">
        <f t="shared" si="68"/>
        <v>6.549244769746668</v>
      </c>
      <c r="AH80" s="1">
        <f t="shared" si="68"/>
        <v>6.5344705202383899</v>
      </c>
      <c r="AI80" s="1">
        <f t="shared" si="68"/>
        <v>6.5639193519504628</v>
      </c>
      <c r="AJ80" s="1">
        <f t="shared" si="68"/>
        <v>6.5054392286271696</v>
      </c>
      <c r="AK80" s="1">
        <f t="shared" si="68"/>
        <v>6.6225524949342018</v>
      </c>
      <c r="AL80" s="1">
        <f t="shared" si="69"/>
        <v>0.1078817603294554</v>
      </c>
      <c r="AM80" s="1">
        <f t="shared" si="69"/>
        <v>-0.19121865492527748</v>
      </c>
      <c r="AN80" s="1">
        <f t="shared" si="58"/>
        <v>6.6785422567570034</v>
      </c>
      <c r="AP80" s="1">
        <v>53000</v>
      </c>
      <c r="AQ80" s="1">
        <f t="shared" si="59"/>
        <v>2.4758389215889694E-2</v>
      </c>
      <c r="AR80" s="1">
        <f t="shared" si="60"/>
        <v>5.5288501658221686E-3</v>
      </c>
      <c r="AS80" s="1">
        <f t="shared" si="61"/>
        <v>1.9229539050067527E-2</v>
      </c>
      <c r="AT80" s="1">
        <f t="shared" si="62"/>
        <v>0.54355266353092235</v>
      </c>
      <c r="AU80" s="1">
        <f t="shared" si="63"/>
        <v>0.93120784685525226</v>
      </c>
      <c r="AV80" s="1">
        <f t="shared" si="66"/>
        <v>2.6420116018488056</v>
      </c>
      <c r="AW80" s="1">
        <f t="shared" si="64"/>
        <v>3.9197424668634633</v>
      </c>
      <c r="AX80" s="1">
        <f t="shared" si="70"/>
        <v>8.5724484381086015</v>
      </c>
      <c r="AY80" s="1">
        <f t="shared" si="70"/>
        <v>8.5717874917276546</v>
      </c>
      <c r="AZ80" s="1">
        <f t="shared" si="70"/>
        <v>8.5737178299338179</v>
      </c>
      <c r="BA80" s="1">
        <f t="shared" si="70"/>
        <v>8.5680681223775075</v>
      </c>
      <c r="BB80" s="1">
        <f t="shared" si="70"/>
        <v>8.5845024004684873</v>
      </c>
      <c r="BC80" s="1">
        <f t="shared" si="70"/>
        <v>8.5357946987098998</v>
      </c>
      <c r="BD80" s="1">
        <f t="shared" si="70"/>
        <v>8.6732407124404673</v>
      </c>
      <c r="BE80" s="1">
        <f t="shared" si="65"/>
        <v>8.1807580730414369</v>
      </c>
    </row>
    <row r="81" spans="1:57">
      <c r="A81" s="45" t="s">
        <v>104</v>
      </c>
      <c r="B81" s="46" t="s">
        <v>65</v>
      </c>
      <c r="C81" s="47">
        <v>51965.470099999999</v>
      </c>
      <c r="D81" s="47">
        <v>3.5999999999999999E-3</v>
      </c>
      <c r="E81" s="1">
        <f t="shared" si="46"/>
        <v>41731.488054925539</v>
      </c>
      <c r="F81" s="1">
        <f t="shared" si="47"/>
        <v>41731.5</v>
      </c>
      <c r="G81" s="1">
        <f t="shared" si="48"/>
        <v>-5.014720001781825E-3</v>
      </c>
      <c r="K81" s="1">
        <f t="shared" ref="K81:K107" si="72">G81</f>
        <v>-5.014720001781825E-3</v>
      </c>
      <c r="Q81" s="27">
        <f t="shared" si="38"/>
        <v>36946.970099999999</v>
      </c>
      <c r="R81" s="1">
        <f t="shared" si="71"/>
        <v>2.5147416696270708E-5</v>
      </c>
      <c r="T81" s="1">
        <f t="shared" si="51"/>
        <v>-2.6627049583783459E-2</v>
      </c>
      <c r="U81" s="1">
        <f t="shared" si="18"/>
        <v>2.1612329582001634E-2</v>
      </c>
      <c r="V81" s="1">
        <f t="shared" si="19"/>
        <v>-5.014720001781825E-3</v>
      </c>
      <c r="Y81" s="27">
        <f t="shared" si="52"/>
        <v>36946.970099999999</v>
      </c>
      <c r="Z81" s="13"/>
      <c r="AA81" s="1">
        <f t="shared" si="53"/>
        <v>-8.3705070442048942E-3</v>
      </c>
      <c r="AB81" s="1">
        <f t="shared" si="54"/>
        <v>1.4375045972427607</v>
      </c>
      <c r="AC81" s="1">
        <f t="shared" si="55"/>
        <v>-0.12677863833343167</v>
      </c>
      <c r="AD81" s="1">
        <f t="shared" si="56"/>
        <v>0.28105111170648239</v>
      </c>
      <c r="AE81" s="1">
        <f t="shared" si="30"/>
        <v>0.5710109672404533</v>
      </c>
      <c r="AF81" s="1">
        <f t="shared" si="57"/>
        <v>0.29352455592986165</v>
      </c>
      <c r="AG81" s="1">
        <f t="shared" ref="AG81:AK90" si="73">$AN81-$U$7*SIN(AH81)</f>
        <v>6.6101344979032586</v>
      </c>
      <c r="AH81" s="1">
        <f t="shared" si="73"/>
        <v>6.5930596771591734</v>
      </c>
      <c r="AI81" s="1">
        <f t="shared" si="73"/>
        <v>6.6277374607757054</v>
      </c>
      <c r="AJ81" s="1">
        <f t="shared" si="73"/>
        <v>6.5577075918030507</v>
      </c>
      <c r="AK81" s="1">
        <f t="shared" si="73"/>
        <v>6.7009954752041647</v>
      </c>
      <c r="AL81" s="1">
        <f t="shared" si="69"/>
        <v>0.13057709225926001</v>
      </c>
      <c r="AM81" s="1">
        <f t="shared" si="69"/>
        <v>-0.23129125900035247</v>
      </c>
      <c r="AN81" s="1">
        <f t="shared" si="58"/>
        <v>6.7687027739255594</v>
      </c>
      <c r="AP81" s="1">
        <v>54000</v>
      </c>
      <c r="AQ81" s="1">
        <f t="shared" si="59"/>
        <v>2.5327200696714132E-2</v>
      </c>
      <c r="AR81" s="1">
        <f t="shared" si="60"/>
        <v>6.0765493355419888E-3</v>
      </c>
      <c r="AS81" s="1">
        <f t="shared" si="61"/>
        <v>1.9250651361172145E-2</v>
      </c>
      <c r="AT81" s="1">
        <f t="shared" si="62"/>
        <v>0.52988284482542569</v>
      </c>
      <c r="AU81" s="1">
        <f t="shared" si="63"/>
        <v>0.90851902787260064</v>
      </c>
      <c r="AV81" s="1">
        <f t="shared" si="66"/>
        <v>2.6999983860796473</v>
      </c>
      <c r="AW81" s="1">
        <f t="shared" si="64"/>
        <v>4.4552049353097241</v>
      </c>
      <c r="AX81" s="1">
        <f t="shared" si="70"/>
        <v>8.664759565692929</v>
      </c>
      <c r="AY81" s="1">
        <f t="shared" si="70"/>
        <v>8.6635770570250195</v>
      </c>
      <c r="AZ81" s="1">
        <f t="shared" si="70"/>
        <v>8.6667133013073006</v>
      </c>
      <c r="BA81" s="1">
        <f t="shared" si="70"/>
        <v>8.6583747189588003</v>
      </c>
      <c r="BB81" s="1">
        <f t="shared" si="70"/>
        <v>8.6804021356727521</v>
      </c>
      <c r="BC81" s="1">
        <f t="shared" si="70"/>
        <v>8.6211582369058704</v>
      </c>
      <c r="BD81" s="1">
        <f t="shared" si="70"/>
        <v>8.7738276024281774</v>
      </c>
      <c r="BE81" s="1">
        <f t="shared" si="65"/>
        <v>8.3060680343597912</v>
      </c>
    </row>
    <row r="82" spans="1:57">
      <c r="A82" s="40" t="s">
        <v>101</v>
      </c>
      <c r="B82" s="46"/>
      <c r="C82" s="30">
        <v>51971.360999999997</v>
      </c>
      <c r="D82" s="30">
        <v>5.0000000000000001E-4</v>
      </c>
      <c r="E82" s="1">
        <f t="shared" si="46"/>
        <v>41745.520192138014</v>
      </c>
      <c r="F82" s="1">
        <f t="shared" si="47"/>
        <v>41745.5</v>
      </c>
      <c r="G82" s="1">
        <f t="shared" si="48"/>
        <v>8.4769599998253398E-3</v>
      </c>
      <c r="K82" s="1">
        <f t="shared" si="72"/>
        <v>8.4769599998253398E-3</v>
      </c>
      <c r="Q82" s="27">
        <f t="shared" si="38"/>
        <v>36952.860999999997</v>
      </c>
      <c r="R82" s="1">
        <f t="shared" si="71"/>
        <v>7.1858850838638831E-5</v>
      </c>
      <c r="T82" s="1">
        <f t="shared" si="51"/>
        <v>-2.6588712704798408E-2</v>
      </c>
      <c r="U82" s="1">
        <f t="shared" si="18"/>
        <v>3.5065672704623747E-2</v>
      </c>
      <c r="V82" s="1">
        <f t="shared" si="19"/>
        <v>8.4769599998253398E-3</v>
      </c>
      <c r="Y82" s="27">
        <f t="shared" si="52"/>
        <v>36952.860999999997</v>
      </c>
      <c r="Z82" s="13"/>
      <c r="AA82" s="1">
        <f t="shared" si="53"/>
        <v>-8.3504044274279928E-3</v>
      </c>
      <c r="AB82" s="1">
        <f t="shared" si="54"/>
        <v>1.4369559340531943</v>
      </c>
      <c r="AC82" s="1">
        <f t="shared" si="55"/>
        <v>-0.1248449000442745</v>
      </c>
      <c r="AD82" s="1">
        <f t="shared" si="56"/>
        <v>0.28190337297680645</v>
      </c>
      <c r="AE82" s="1">
        <f t="shared" si="30"/>
        <v>0.57296019415230659</v>
      </c>
      <c r="AF82" s="1">
        <f t="shared" si="57"/>
        <v>0.29458344208473891</v>
      </c>
      <c r="AG82" s="1">
        <f t="shared" si="73"/>
        <v>6.6112929509091183</v>
      </c>
      <c r="AH82" s="1">
        <f t="shared" si="73"/>
        <v>6.5942631530366311</v>
      </c>
      <c r="AI82" s="1">
        <f t="shared" si="73"/>
        <v>6.6288631908009288</v>
      </c>
      <c r="AJ82" s="1">
        <f t="shared" si="73"/>
        <v>6.5589637057030048</v>
      </c>
      <c r="AK82" s="1">
        <f t="shared" si="73"/>
        <v>6.7020440207347658</v>
      </c>
      <c r="AL82" s="1">
        <f t="shared" si="69"/>
        <v>0.1319461657606549</v>
      </c>
      <c r="AM82" s="1">
        <f t="shared" si="69"/>
        <v>-0.23015184876868347</v>
      </c>
      <c r="AN82" s="1">
        <f t="shared" si="58"/>
        <v>6.7704571133840163</v>
      </c>
      <c r="AP82" s="1">
        <v>55000</v>
      </c>
      <c r="AQ82" s="1">
        <f t="shared" si="59"/>
        <v>2.5751149322656944E-2</v>
      </c>
      <c r="AR82" s="1">
        <f t="shared" si="60"/>
        <v>6.6382241906771285E-3</v>
      </c>
      <c r="AS82" s="1">
        <f t="shared" si="61"/>
        <v>1.9112925131979815E-2</v>
      </c>
      <c r="AT82" s="1">
        <f t="shared" si="62"/>
        <v>0.51831192470068843</v>
      </c>
      <c r="AU82" s="1">
        <f t="shared" si="63"/>
        <v>0.88402080512601966</v>
      </c>
      <c r="AV82" s="1">
        <f t="shared" si="66"/>
        <v>2.7553292801649709</v>
      </c>
      <c r="AW82" s="1">
        <f t="shared" si="64"/>
        <v>5.1132763683741258</v>
      </c>
      <c r="AX82" s="1">
        <f t="shared" ref="AX82:BD91" si="74">$BE82+$U$7*SIN(AY82)</f>
        <v>8.7549616167088882</v>
      </c>
      <c r="AY82" s="1">
        <f t="shared" si="74"/>
        <v>8.753130838388909</v>
      </c>
      <c r="AZ82" s="1">
        <f t="shared" si="74"/>
        <v>8.7576204626515519</v>
      </c>
      <c r="BA82" s="1">
        <f t="shared" si="74"/>
        <v>8.7465818334474612</v>
      </c>
      <c r="BB82" s="1">
        <f t="shared" si="74"/>
        <v>8.7735528697230389</v>
      </c>
      <c r="BC82" s="1">
        <f t="shared" si="74"/>
        <v>8.7065802851685987</v>
      </c>
      <c r="BD82" s="1">
        <f t="shared" si="74"/>
        <v>8.8670790636891681</v>
      </c>
      <c r="BE82" s="1">
        <f t="shared" si="65"/>
        <v>8.4313779956781456</v>
      </c>
    </row>
    <row r="83" spans="1:57">
      <c r="A83" s="1" t="s">
        <v>105</v>
      </c>
      <c r="C83" s="25">
        <v>52001.369500000001</v>
      </c>
      <c r="D83" s="26"/>
      <c r="E83" s="1">
        <f t="shared" si="46"/>
        <v>41817.000507461766</v>
      </c>
      <c r="F83" s="1">
        <f t="shared" si="47"/>
        <v>41817</v>
      </c>
      <c r="G83" s="1">
        <f t="shared" si="48"/>
        <v>2.1303999528754503E-4</v>
      </c>
      <c r="K83" s="1">
        <f t="shared" si="72"/>
        <v>2.1303999528754503E-4</v>
      </c>
      <c r="Q83" s="27">
        <f t="shared" si="38"/>
        <v>36982.869500000001</v>
      </c>
      <c r="R83" s="1">
        <f t="shared" si="71"/>
        <v>4.5386039592117207E-8</v>
      </c>
      <c r="T83" s="1">
        <f t="shared" si="51"/>
        <v>-2.6389723097363413E-2</v>
      </c>
      <c r="U83" s="1">
        <f t="shared" si="18"/>
        <v>2.6602763092650958E-2</v>
      </c>
      <c r="V83" s="1">
        <f t="shared" si="19"/>
        <v>2.1303999528754503E-4</v>
      </c>
      <c r="Y83" s="27">
        <f t="shared" si="52"/>
        <v>36982.869500000001</v>
      </c>
      <c r="Z83" s="13"/>
      <c r="AA83" s="1">
        <f t="shared" si="53"/>
        <v>-8.2454139796263159E-3</v>
      </c>
      <c r="AB83" s="1">
        <f t="shared" si="54"/>
        <v>1.4340719781015687</v>
      </c>
      <c r="AC83" s="1">
        <f t="shared" si="55"/>
        <v>-0.11476743576368795</v>
      </c>
      <c r="AD83" s="1">
        <f t="shared" si="56"/>
        <v>0.28632414817299512</v>
      </c>
      <c r="AE83" s="1">
        <f t="shared" si="30"/>
        <v>0.58311081545045729</v>
      </c>
      <c r="AF83" s="1">
        <f t="shared" si="57"/>
        <v>0.30010749162000183</v>
      </c>
      <c r="AG83" s="1">
        <f t="shared" si="73"/>
        <v>6.6173328075933266</v>
      </c>
      <c r="AH83" s="1">
        <f t="shared" si="73"/>
        <v>6.6001668847569714</v>
      </c>
      <c r="AI83" s="1">
        <f t="shared" si="73"/>
        <v>6.6351165552166265</v>
      </c>
      <c r="AJ83" s="1">
        <f t="shared" si="73"/>
        <v>6.5643766762042066</v>
      </c>
      <c r="AK83" s="1">
        <f t="shared" si="73"/>
        <v>6.709522506060873</v>
      </c>
      <c r="AL83" s="1">
        <f t="shared" si="69"/>
        <v>0.13482011126247995</v>
      </c>
      <c r="AM83" s="1">
        <f t="shared" si="69"/>
        <v>-0.23264851537655878</v>
      </c>
      <c r="AN83" s="1">
        <f t="shared" si="58"/>
        <v>6.7794167756182784</v>
      </c>
      <c r="AP83" s="1">
        <v>56000</v>
      </c>
      <c r="AQ83" s="1">
        <f t="shared" si="59"/>
        <v>2.6041016415766956E-2</v>
      </c>
      <c r="AR83" s="1">
        <f t="shared" si="60"/>
        <v>7.2138747312275962E-3</v>
      </c>
      <c r="AS83" s="1">
        <f t="shared" si="61"/>
        <v>1.8827141684539361E-2</v>
      </c>
      <c r="AT83" s="1">
        <f t="shared" si="62"/>
        <v>0.50858882910734904</v>
      </c>
      <c r="AU83" s="1">
        <f t="shared" si="63"/>
        <v>0.8579509550231762</v>
      </c>
      <c r="AV83" s="1">
        <f t="shared" si="66"/>
        <v>2.8084566173518759</v>
      </c>
      <c r="AW83" s="1">
        <f t="shared" si="64"/>
        <v>5.9479278080622375</v>
      </c>
      <c r="AX83" s="1">
        <f t="shared" si="74"/>
        <v>8.8433655946901304</v>
      </c>
      <c r="AY83" s="1">
        <f t="shared" si="74"/>
        <v>8.8408525694641131</v>
      </c>
      <c r="AZ83" s="1">
        <f t="shared" si="74"/>
        <v>8.8466340927307048</v>
      </c>
      <c r="BA83" s="1">
        <f t="shared" si="74"/>
        <v>8.8332997469957792</v>
      </c>
      <c r="BB83" s="1">
        <f t="shared" si="74"/>
        <v>8.8638812228879686</v>
      </c>
      <c r="BC83" s="1">
        <f t="shared" si="74"/>
        <v>8.7927821164820195</v>
      </c>
      <c r="BD83" s="1">
        <f t="shared" si="74"/>
        <v>8.9534978392100264</v>
      </c>
      <c r="BE83" s="1">
        <f t="shared" si="65"/>
        <v>8.5566879569965</v>
      </c>
    </row>
    <row r="84" spans="1:57">
      <c r="A84" s="40" t="s">
        <v>107</v>
      </c>
      <c r="B84" s="46" t="s">
        <v>77</v>
      </c>
      <c r="C84" s="47">
        <v>52341.425799999997</v>
      </c>
      <c r="D84" s="47">
        <v>4.0000000000000002E-4</v>
      </c>
      <c r="E84" s="1">
        <f t="shared" si="46"/>
        <v>42627.015388306383</v>
      </c>
      <c r="F84" s="1">
        <f t="shared" si="47"/>
        <v>42627</v>
      </c>
      <c r="G84" s="1">
        <f t="shared" si="48"/>
        <v>6.4602399943396449E-3</v>
      </c>
      <c r="K84" s="1">
        <f t="shared" si="72"/>
        <v>6.4602399943396449E-3</v>
      </c>
      <c r="Q84" s="27">
        <f t="shared" si="38"/>
        <v>37322.925799999997</v>
      </c>
      <c r="R84" s="1">
        <f t="shared" si="71"/>
        <v>4.1734700784465495E-5</v>
      </c>
      <c r="T84" s="1">
        <f t="shared" si="51"/>
        <v>-2.4008664162555933E-2</v>
      </c>
      <c r="U84" s="1">
        <f t="shared" si="18"/>
        <v>3.0468904156895578E-2</v>
      </c>
      <c r="V84" s="1">
        <f t="shared" si="19"/>
        <v>6.4602399943396449E-3</v>
      </c>
      <c r="Y84" s="27">
        <f t="shared" si="52"/>
        <v>37322.925799999997</v>
      </c>
      <c r="Z84" s="13"/>
      <c r="AA84" s="1">
        <f t="shared" si="53"/>
        <v>-7.0290489109015673E-3</v>
      </c>
      <c r="AB84" s="1">
        <f t="shared" si="54"/>
        <v>1.3986422208007339</v>
      </c>
      <c r="AC84" s="1">
        <f t="shared" si="55"/>
        <v>-8.9534911410123208E-4</v>
      </c>
      <c r="AD84" s="1">
        <f t="shared" si="56"/>
        <v>0.33389276691036451</v>
      </c>
      <c r="AE84" s="1">
        <f t="shared" si="30"/>
        <v>0.69723635156400487</v>
      </c>
      <c r="AF84" s="1">
        <f t="shared" si="57"/>
        <v>0.36346333681389814</v>
      </c>
      <c r="AG84" s="1">
        <f t="shared" si="73"/>
        <v>6.6861404082132241</v>
      </c>
      <c r="AH84" s="1">
        <f t="shared" si="73"/>
        <v>6.6671204245535574</v>
      </c>
      <c r="AI84" s="1">
        <f t="shared" si="73"/>
        <v>6.7068993497354104</v>
      </c>
      <c r="AJ84" s="1">
        <f t="shared" si="73"/>
        <v>6.6244201071712574</v>
      </c>
      <c r="AK84" s="1">
        <f t="shared" si="73"/>
        <v>6.7990243392247747</v>
      </c>
      <c r="AL84" s="1">
        <f t="shared" si="69"/>
        <v>0.15814589394392733</v>
      </c>
      <c r="AM84" s="1">
        <f t="shared" si="69"/>
        <v>-0.27639842940826159</v>
      </c>
      <c r="AN84" s="1">
        <f t="shared" si="58"/>
        <v>6.8809178442861452</v>
      </c>
      <c r="AP84" s="1">
        <v>57000</v>
      </c>
      <c r="AQ84" s="1">
        <f t="shared" si="59"/>
        <v>2.6206613246685682E-2</v>
      </c>
      <c r="AR84" s="1">
        <f t="shared" si="60"/>
        <v>7.8035009571933867E-3</v>
      </c>
      <c r="AS84" s="1">
        <f t="shared" si="61"/>
        <v>1.8403112289492297E-2</v>
      </c>
      <c r="AT84" s="1">
        <f t="shared" si="62"/>
        <v>0.50051639028809225</v>
      </c>
      <c r="AU84" s="1">
        <f t="shared" si="63"/>
        <v>0.83048143469466185</v>
      </c>
      <c r="AV84" s="1">
        <f t="shared" si="66"/>
        <v>2.8597529626683755</v>
      </c>
      <c r="AW84" s="1">
        <f t="shared" si="64"/>
        <v>7.049197003162023</v>
      </c>
      <c r="AX84" s="1">
        <f t="shared" si="74"/>
        <v>8.9302266691937113</v>
      </c>
      <c r="AY84" s="1">
        <f t="shared" si="74"/>
        <v>8.927126726238221</v>
      </c>
      <c r="AZ84" s="1">
        <f t="shared" si="74"/>
        <v>8.9338986468434172</v>
      </c>
      <c r="BA84" s="1">
        <f t="shared" si="74"/>
        <v>8.9190727779980481</v>
      </c>
      <c r="BB84" s="1">
        <f t="shared" si="74"/>
        <v>8.951379985816283</v>
      </c>
      <c r="BC84" s="1">
        <f t="shared" si="74"/>
        <v>8.8802171971369503</v>
      </c>
      <c r="BD84" s="1">
        <f t="shared" si="74"/>
        <v>9.0336938224937189</v>
      </c>
      <c r="BE84" s="1">
        <f t="shared" si="65"/>
        <v>8.6819979183148543</v>
      </c>
    </row>
    <row r="85" spans="1:57">
      <c r="A85" s="49" t="s">
        <v>113</v>
      </c>
      <c r="B85" s="50" t="s">
        <v>77</v>
      </c>
      <c r="C85" s="45">
        <v>53091.2258</v>
      </c>
      <c r="D85" s="45">
        <v>1E-4</v>
      </c>
      <c r="E85" s="1">
        <f t="shared" si="46"/>
        <v>44413.040695460819</v>
      </c>
      <c r="F85" s="1">
        <f t="shared" si="47"/>
        <v>44413</v>
      </c>
      <c r="G85" s="1">
        <f t="shared" si="48"/>
        <v>1.7084560000512283E-2</v>
      </c>
      <c r="K85" s="1">
        <f t="shared" si="72"/>
        <v>1.7084560000512283E-2</v>
      </c>
      <c r="Q85" s="27">
        <f t="shared" si="38"/>
        <v>38072.7258</v>
      </c>
      <c r="R85" s="1">
        <f t="shared" si="71"/>
        <v>2.9188219041110429E-4</v>
      </c>
      <c r="T85" s="1">
        <f t="shared" si="51"/>
        <v>-1.8026342454071149E-2</v>
      </c>
      <c r="U85" s="1">
        <f t="shared" si="18"/>
        <v>3.5110902454583433E-2</v>
      </c>
      <c r="V85" s="1">
        <f t="shared" si="19"/>
        <v>1.7084560000512283E-2</v>
      </c>
      <c r="Y85" s="27">
        <f t="shared" si="52"/>
        <v>38072.7258</v>
      </c>
      <c r="Z85" s="13"/>
      <c r="AA85" s="1">
        <f t="shared" si="53"/>
        <v>-4.2126800760732526E-3</v>
      </c>
      <c r="AB85" s="1">
        <f t="shared" si="54"/>
        <v>1.3067546118392346</v>
      </c>
      <c r="AC85" s="1">
        <f t="shared" si="55"/>
        <v>0.23936703972286039</v>
      </c>
      <c r="AD85" s="1">
        <f t="shared" si="56"/>
        <v>0.41988285046588958</v>
      </c>
      <c r="AE85" s="1">
        <f t="shared" si="30"/>
        <v>0.93984558748651048</v>
      </c>
      <c r="AF85" s="1">
        <f t="shared" si="57"/>
        <v>0.5078687732165168</v>
      </c>
      <c r="AG85" s="1">
        <f t="shared" si="73"/>
        <v>6.8391990291241544</v>
      </c>
      <c r="AH85" s="1">
        <f t="shared" si="73"/>
        <v>6.8190910492534496</v>
      </c>
      <c r="AI85" s="1">
        <f t="shared" si="73"/>
        <v>6.8646986981481426</v>
      </c>
      <c r="AJ85" s="1">
        <f t="shared" si="73"/>
        <v>6.7629632342997716</v>
      </c>
      <c r="AK85" s="1">
        <f t="shared" si="73"/>
        <v>7.0003193307965317</v>
      </c>
      <c r="AL85" s="1">
        <f t="shared" si="69"/>
        <v>0.20214720770235853</v>
      </c>
      <c r="AM85" s="1">
        <f t="shared" si="69"/>
        <v>-0.36345706427153596</v>
      </c>
      <c r="AN85" s="1">
        <f t="shared" si="58"/>
        <v>7.1047214352007266</v>
      </c>
      <c r="AP85" s="1">
        <v>58000</v>
      </c>
      <c r="AQ85" s="1">
        <f t="shared" si="59"/>
        <v>2.6257037519439082E-2</v>
      </c>
      <c r="AR85" s="1">
        <f t="shared" si="60"/>
        <v>8.4071028685745001E-3</v>
      </c>
      <c r="AS85" s="1">
        <f t="shared" si="61"/>
        <v>1.7849934650864582E-2</v>
      </c>
      <c r="AT85" s="1">
        <f t="shared" si="62"/>
        <v>0.49393863818901207</v>
      </c>
      <c r="AU85" s="1">
        <f t="shared" si="63"/>
        <v>0.80173393148181504</v>
      </c>
      <c r="AV85" s="1">
        <f t="shared" si="66"/>
        <v>2.9095336573416786</v>
      </c>
      <c r="AW85" s="1">
        <f t="shared" si="64"/>
        <v>8.5797867643571664</v>
      </c>
      <c r="AX85" s="1">
        <f t="shared" si="74"/>
        <v>9.0157619469884143</v>
      </c>
      <c r="AY85" s="1">
        <f t="shared" si="74"/>
        <v>9.0123081700444185</v>
      </c>
      <c r="AZ85" s="1">
        <f t="shared" si="74"/>
        <v>9.0195466721942061</v>
      </c>
      <c r="BA85" s="1">
        <f t="shared" si="74"/>
        <v>9.0043496251526882</v>
      </c>
      <c r="BB85" s="1">
        <f t="shared" si="74"/>
        <v>9.0361420171714055</v>
      </c>
      <c r="BC85" s="1">
        <f t="shared" si="74"/>
        <v>8.9691061799675094</v>
      </c>
      <c r="BD85" s="1">
        <f t="shared" si="74"/>
        <v>9.1083744931794506</v>
      </c>
      <c r="BE85" s="1">
        <f t="shared" si="65"/>
        <v>8.8073078796332087</v>
      </c>
    </row>
    <row r="86" spans="1:57">
      <c r="A86" s="51" t="s">
        <v>114</v>
      </c>
      <c r="B86" s="52"/>
      <c r="C86" s="33">
        <v>53094.376100000001</v>
      </c>
      <c r="D86" s="33">
        <v>5.0000000000000001E-4</v>
      </c>
      <c r="E86" s="1">
        <f t="shared" ref="E86:E101" si="75">+(C86-C$7)/C$8</f>
        <v>44420.544717233461</v>
      </c>
      <c r="F86" s="1">
        <f>ROUND(2*E86,0)/2</f>
        <v>44420.5</v>
      </c>
      <c r="G86" s="1">
        <f t="shared" ref="G86:G101" si="76">+C86-(C$7+F86*C$8)</f>
        <v>1.8772960000205785E-2</v>
      </c>
      <c r="K86" s="1">
        <f t="shared" si="72"/>
        <v>1.8772960000205785E-2</v>
      </c>
      <c r="Q86" s="27">
        <f t="shared" si="38"/>
        <v>38075.876100000001</v>
      </c>
      <c r="R86" s="1">
        <f t="shared" si="71"/>
        <v>3.5242402716932641E-4</v>
      </c>
      <c r="T86" s="1">
        <f t="shared" si="51"/>
        <v>-1.7999425828464366E-2</v>
      </c>
      <c r="U86" s="1">
        <f t="shared" si="18"/>
        <v>3.6772385828670151E-2</v>
      </c>
      <c r="V86" s="1">
        <f t="shared" si="19"/>
        <v>1.8772960000205785E-2</v>
      </c>
      <c r="Y86" s="27">
        <f t="shared" si="52"/>
        <v>38075.876100000001</v>
      </c>
      <c r="Z86" s="13"/>
      <c r="AA86" s="1">
        <f t="shared" si="53"/>
        <v>-4.2006349120705432E-3</v>
      </c>
      <c r="AB86" s="1">
        <f t="shared" si="54"/>
        <v>1.3063429023901518</v>
      </c>
      <c r="AC86" s="1">
        <f t="shared" si="55"/>
        <v>0.24031861312091843</v>
      </c>
      <c r="AD86" s="1">
        <f t="shared" si="56"/>
        <v>0.42018332446109508</v>
      </c>
      <c r="AE86" s="1">
        <f t="shared" si="30"/>
        <v>0.94082577078256013</v>
      </c>
      <c r="AF86" s="1">
        <f t="shared" si="57"/>
        <v>0.50848542807802632</v>
      </c>
      <c r="AG86" s="1">
        <f t="shared" si="73"/>
        <v>6.8398398314569429</v>
      </c>
      <c r="AH86" s="1">
        <f t="shared" si="73"/>
        <v>6.8197599873538133</v>
      </c>
      <c r="AI86" s="1">
        <f t="shared" si="73"/>
        <v>6.8653222290833051</v>
      </c>
      <c r="AJ86" s="1">
        <f t="shared" si="73"/>
        <v>6.7636490280095174</v>
      </c>
      <c r="AK86" s="1">
        <f t="shared" si="73"/>
        <v>7.0009676845710587</v>
      </c>
      <c r="AL86" s="1">
        <f t="shared" si="69"/>
        <v>0.20271941302769692</v>
      </c>
      <c r="AM86" s="1">
        <f t="shared" si="69"/>
        <v>-0.3629910148789387</v>
      </c>
      <c r="AN86" s="1">
        <f t="shared" si="58"/>
        <v>7.1056612599106144</v>
      </c>
      <c r="AP86" s="1">
        <v>59000</v>
      </c>
      <c r="AQ86" s="1">
        <f t="shared" si="59"/>
        <v>2.6200759470368234E-2</v>
      </c>
      <c r="AR86" s="1">
        <f t="shared" si="60"/>
        <v>9.0246804653709382E-3</v>
      </c>
      <c r="AS86" s="1">
        <f t="shared" si="61"/>
        <v>1.7176079004997295E-2</v>
      </c>
      <c r="AT86" s="1">
        <f t="shared" si="62"/>
        <v>0.48873175680848557</v>
      </c>
      <c r="AU86" s="1">
        <f t="shared" si="63"/>
        <v>0.7717876138836578</v>
      </c>
      <c r="AV86" s="1">
        <f t="shared" si="66"/>
        <v>2.9580767365341503</v>
      </c>
      <c r="AW86" s="1">
        <f t="shared" si="64"/>
        <v>10.867634064518899</v>
      </c>
      <c r="AX86" s="1">
        <f t="shared" si="74"/>
        <v>9.1001700706101865</v>
      </c>
      <c r="AY86" s="1">
        <f t="shared" si="74"/>
        <v>9.0967087403737654</v>
      </c>
      <c r="AZ86" s="1">
        <f t="shared" si="74"/>
        <v>9.1037318202185151</v>
      </c>
      <c r="BA86" s="1">
        <f t="shared" si="74"/>
        <v>9.0894643353873992</v>
      </c>
      <c r="BB86" s="1">
        <f t="shared" si="74"/>
        <v>9.1183783722375313</v>
      </c>
      <c r="BC86" s="1">
        <f t="shared" si="74"/>
        <v>9.0594755246272491</v>
      </c>
      <c r="BD86" s="1">
        <f t="shared" si="74"/>
        <v>9.178333822311906</v>
      </c>
      <c r="BE86" s="1">
        <f t="shared" si="65"/>
        <v>8.9326178409515631</v>
      </c>
    </row>
    <row r="87" spans="1:57">
      <c r="A87" s="33" t="s">
        <v>115</v>
      </c>
      <c r="B87" s="32" t="s">
        <v>77</v>
      </c>
      <c r="C87" s="33">
        <v>53386.55732</v>
      </c>
      <c r="D87" s="33">
        <v>4.0000000000000002E-4</v>
      </c>
      <c r="E87" s="1">
        <f t="shared" si="75"/>
        <v>45116.521048515475</v>
      </c>
      <c r="F87" s="1">
        <f>ROUND(2*E87,0)/2</f>
        <v>45116.5</v>
      </c>
      <c r="G87" s="1">
        <f t="shared" si="76"/>
        <v>8.8364799958071671E-3</v>
      </c>
      <c r="K87" s="1">
        <f t="shared" si="72"/>
        <v>8.8364799958071671E-3</v>
      </c>
      <c r="Q87" s="27">
        <f t="shared" si="38"/>
        <v>38368.05732</v>
      </c>
      <c r="R87" s="1">
        <f t="shared" si="71"/>
        <v>7.8083378716300227E-5</v>
      </c>
      <c r="T87" s="1">
        <f t="shared" si="51"/>
        <v>-1.5425616905310368E-2</v>
      </c>
      <c r="U87" s="1">
        <f t="shared" si="18"/>
        <v>2.4262096901117535E-2</v>
      </c>
      <c r="V87" s="1">
        <f t="shared" si="19"/>
        <v>8.8364799958071671E-3</v>
      </c>
      <c r="Y87" s="27">
        <f t="shared" si="52"/>
        <v>38368.05732</v>
      </c>
      <c r="Z87" s="13"/>
      <c r="AA87" s="1">
        <f t="shared" si="53"/>
        <v>-3.0581612719340614E-3</v>
      </c>
      <c r="AB87" s="1">
        <f t="shared" si="54"/>
        <v>1.2668944879203188</v>
      </c>
      <c r="AC87" s="1">
        <f t="shared" si="55"/>
        <v>0.32752908905173195</v>
      </c>
      <c r="AD87" s="1">
        <f t="shared" si="56"/>
        <v>0.44628167374176458</v>
      </c>
      <c r="AE87" s="1">
        <f t="shared" si="30"/>
        <v>1.0318189261816271</v>
      </c>
      <c r="AF87" s="1">
        <f t="shared" si="57"/>
        <v>0.5671429659155971</v>
      </c>
      <c r="AG87" s="1">
        <f t="shared" si="73"/>
        <v>6.9002442223854636</v>
      </c>
      <c r="AH87" s="1">
        <f t="shared" si="73"/>
        <v>6.8809005720984056</v>
      </c>
      <c r="AI87" s="1">
        <f t="shared" si="73"/>
        <v>6.9266297366241432</v>
      </c>
      <c r="AJ87" s="1">
        <f t="shared" si="73"/>
        <v>6.820713059769318</v>
      </c>
      <c r="AK87" s="1">
        <f t="shared" si="73"/>
        <v>7.0808109954901592</v>
      </c>
      <c r="AL87" s="1">
        <f t="shared" si="69"/>
        <v>0.2172156428773919</v>
      </c>
      <c r="AM87" s="1">
        <f t="shared" si="69"/>
        <v>-0.39178316230557653</v>
      </c>
      <c r="AN87" s="1">
        <f t="shared" si="58"/>
        <v>7.1928769929881895</v>
      </c>
      <c r="AP87" s="1">
        <v>60000</v>
      </c>
      <c r="AQ87" s="1">
        <f t="shared" si="59"/>
        <v>2.6045562163289473E-2</v>
      </c>
      <c r="AR87" s="1">
        <f t="shared" si="60"/>
        <v>9.6562337475826973E-3</v>
      </c>
      <c r="AS87" s="1">
        <f t="shared" si="61"/>
        <v>1.6389328415706776E-2</v>
      </c>
      <c r="AT87" s="1">
        <f t="shared" si="62"/>
        <v>0.48479825324589054</v>
      </c>
      <c r="AU87" s="1">
        <f t="shared" si="63"/>
        <v>0.74068200561316344</v>
      </c>
      <c r="AV87" s="1">
        <f t="shared" si="66"/>
        <v>3.0056394560528568</v>
      </c>
      <c r="AW87" s="1">
        <f t="shared" si="64"/>
        <v>14.688279065621973</v>
      </c>
      <c r="AX87" s="1">
        <f t="shared" si="74"/>
        <v>9.1836493060865845</v>
      </c>
      <c r="AY87" s="1">
        <f t="shared" si="74"/>
        <v>9.1805862204872071</v>
      </c>
      <c r="AZ87" s="1">
        <f t="shared" si="74"/>
        <v>9.1866523201524952</v>
      </c>
      <c r="BA87" s="1">
        <f t="shared" si="74"/>
        <v>9.1746301731894349</v>
      </c>
      <c r="BB87" s="1">
        <f t="shared" si="74"/>
        <v>9.1984223107320204</v>
      </c>
      <c r="BC87" s="1">
        <f t="shared" si="74"/>
        <v>9.1511961668722783</v>
      </c>
      <c r="BD87" s="1">
        <f t="shared" si="74"/>
        <v>9.2444398212479797</v>
      </c>
      <c r="BE87" s="1">
        <f t="shared" si="65"/>
        <v>9.0579278022699174</v>
      </c>
    </row>
    <row r="88" spans="1:57">
      <c r="A88" s="33" t="s">
        <v>115</v>
      </c>
      <c r="B88" s="32" t="s">
        <v>77</v>
      </c>
      <c r="C88" s="33">
        <v>53400.432979999998</v>
      </c>
      <c r="D88" s="33">
        <v>4.0000000000000002E-4</v>
      </c>
      <c r="E88" s="1">
        <f t="shared" si="75"/>
        <v>45149.572902227759</v>
      </c>
      <c r="F88" s="1">
        <f>ROUND(2*E88,0)/2</f>
        <v>45149.5</v>
      </c>
      <c r="G88" s="1">
        <f t="shared" si="76"/>
        <v>3.0605439998907968E-2</v>
      </c>
      <c r="K88" s="1">
        <f t="shared" si="72"/>
        <v>3.0605439998907968E-2</v>
      </c>
      <c r="Q88" s="27">
        <f t="shared" si="38"/>
        <v>38381.932979999998</v>
      </c>
      <c r="R88" s="1">
        <f t="shared" si="71"/>
        <v>9.3669295752675584E-4</v>
      </c>
      <c r="T88" s="1">
        <f t="shared" si="51"/>
        <v>-1.5300634000355827E-2</v>
      </c>
      <c r="U88" s="1">
        <f t="shared" si="18"/>
        <v>4.5906073999263795E-2</v>
      </c>
      <c r="V88" s="1">
        <f t="shared" si="19"/>
        <v>3.0605439998907968E-2</v>
      </c>
      <c r="Y88" s="27">
        <f t="shared" si="52"/>
        <v>38381.932979999998</v>
      </c>
      <c r="Z88" s="13"/>
      <c r="AA88" s="1">
        <f t="shared" si="53"/>
        <v>-3.0034666770209729E-3</v>
      </c>
      <c r="AB88" s="1">
        <f t="shared" si="54"/>
        <v>1.2649902546299119</v>
      </c>
      <c r="AC88" s="1">
        <f t="shared" si="55"/>
        <v>0.33155251416642961</v>
      </c>
      <c r="AD88" s="1">
        <f t="shared" si="56"/>
        <v>0.44741498069596924</v>
      </c>
      <c r="AE88" s="1">
        <f t="shared" si="30"/>
        <v>1.0360803954378712</v>
      </c>
      <c r="AF88" s="1">
        <f t="shared" si="57"/>
        <v>0.56996246521162941</v>
      </c>
      <c r="AG88" s="1">
        <f t="shared" si="73"/>
        <v>6.903119552944827</v>
      </c>
      <c r="AH88" s="1">
        <f t="shared" si="73"/>
        <v>6.8838345640492982</v>
      </c>
      <c r="AI88" s="1">
        <f t="shared" si="73"/>
        <v>6.9295203392769036</v>
      </c>
      <c r="AJ88" s="1">
        <f t="shared" si="73"/>
        <v>6.8235018486066394</v>
      </c>
      <c r="AK88" s="1">
        <f t="shared" si="73"/>
        <v>7.0845255162788696</v>
      </c>
      <c r="AL88" s="1">
        <f t="shared" si="69"/>
        <v>0.21804424167200906</v>
      </c>
      <c r="AM88" s="1">
        <f t="shared" si="69"/>
        <v>-0.39272284717467587</v>
      </c>
      <c r="AN88" s="1">
        <f t="shared" si="58"/>
        <v>7.1970122217116952</v>
      </c>
      <c r="AP88" s="1">
        <v>61000</v>
      </c>
      <c r="AQ88" s="1">
        <f t="shared" si="59"/>
        <v>2.5798408083059977E-2</v>
      </c>
      <c r="AR88" s="1">
        <f t="shared" si="60"/>
        <v>1.0301762715209786E-2</v>
      </c>
      <c r="AS88" s="1">
        <f t="shared" si="61"/>
        <v>1.5496645367850189E-2</v>
      </c>
      <c r="AT88" s="1">
        <f t="shared" si="62"/>
        <v>0.48206374740647284</v>
      </c>
      <c r="AU88" s="1">
        <f t="shared" si="63"/>
        <v>0.70841768568383412</v>
      </c>
      <c r="AV88" s="1">
        <f t="shared" si="66"/>
        <v>3.0524705693407594</v>
      </c>
      <c r="AW88" s="1">
        <f t="shared" si="64"/>
        <v>22.426271227636594</v>
      </c>
      <c r="AX88" s="1">
        <f t="shared" si="74"/>
        <v>9.2664108150685536</v>
      </c>
      <c r="AY88" s="1">
        <f t="shared" si="74"/>
        <v>9.2641398080328941</v>
      </c>
      <c r="AZ88" s="1">
        <f t="shared" si="74"/>
        <v>9.2685625197538375</v>
      </c>
      <c r="BA88" s="1">
        <f t="shared" si="74"/>
        <v>9.2599465090411357</v>
      </c>
      <c r="BB88" s="1">
        <f t="shared" si="74"/>
        <v>9.2767208103400325</v>
      </c>
      <c r="BC88" s="1">
        <f t="shared" si="74"/>
        <v>9.2440201493765599</v>
      </c>
      <c r="BD88" s="1">
        <f t="shared" si="74"/>
        <v>9.3076209294596577</v>
      </c>
      <c r="BE88" s="1">
        <f t="shared" si="65"/>
        <v>9.1832377635882718</v>
      </c>
    </row>
    <row r="89" spans="1:57">
      <c r="A89" s="53" t="s">
        <v>116</v>
      </c>
      <c r="B89" s="32" t="s">
        <v>65</v>
      </c>
      <c r="C89" s="33">
        <v>53410.7111</v>
      </c>
      <c r="D89" s="33">
        <v>8.9999999999999998E-4</v>
      </c>
      <c r="E89" s="1">
        <f t="shared" si="75"/>
        <v>45174.055407469117</v>
      </c>
      <c r="F89" s="1">
        <f>ROUND(2*E89,0)/2</f>
        <v>45174</v>
      </c>
      <c r="G89" s="1">
        <f t="shared" si="76"/>
        <v>2.3260879999725148E-2</v>
      </c>
      <c r="K89" s="1">
        <f t="shared" si="72"/>
        <v>2.3260879999725148E-2</v>
      </c>
      <c r="Q89" s="27">
        <f t="shared" si="38"/>
        <v>38392.2111</v>
      </c>
      <c r="R89" s="1">
        <f t="shared" si="71"/>
        <v>5.4106853836161344E-4</v>
      </c>
      <c r="T89" s="1">
        <f t="shared" si="51"/>
        <v>-1.5207661383884984E-2</v>
      </c>
      <c r="U89" s="1">
        <f t="shared" si="18"/>
        <v>3.8468541383610132E-2</v>
      </c>
      <c r="V89" s="1">
        <f t="shared" si="19"/>
        <v>2.3260879999725148E-2</v>
      </c>
      <c r="Y89" s="27">
        <f t="shared" si="52"/>
        <v>38392.2111</v>
      </c>
      <c r="Z89" s="13"/>
      <c r="AA89" s="1">
        <f t="shared" si="53"/>
        <v>-2.9628138855092292E-3</v>
      </c>
      <c r="AB89" s="1">
        <f t="shared" si="54"/>
        <v>1.2635742013240328</v>
      </c>
      <c r="AC89" s="1">
        <f t="shared" si="55"/>
        <v>0.33453400882027046</v>
      </c>
      <c r="AD89" s="1">
        <f t="shared" si="56"/>
        <v>0.44825064461347769</v>
      </c>
      <c r="AE89" s="1">
        <f t="shared" si="30"/>
        <v>1.0392424060945702</v>
      </c>
      <c r="AF89" s="1">
        <f t="shared" si="57"/>
        <v>0.57205896245186849</v>
      </c>
      <c r="AG89" s="1">
        <f t="shared" si="73"/>
        <v>6.9052558501808443</v>
      </c>
      <c r="AH89" s="1">
        <f t="shared" si="73"/>
        <v>6.8860129560459411</v>
      </c>
      <c r="AI89" s="1">
        <f t="shared" si="73"/>
        <v>6.9316701731721233</v>
      </c>
      <c r="AJ89" s="1">
        <f t="shared" si="73"/>
        <v>6.8255668449111555</v>
      </c>
      <c r="AK89" s="1">
        <f t="shared" si="73"/>
        <v>7.087307661428313</v>
      </c>
      <c r="AL89" s="1">
        <f t="shared" si="69"/>
        <v>0.21861145463937628</v>
      </c>
      <c r="AM89" s="1">
        <f t="shared" si="69"/>
        <v>-0.39350378874291519</v>
      </c>
      <c r="AN89" s="1">
        <f t="shared" si="58"/>
        <v>7.2000823157639946</v>
      </c>
      <c r="AP89" s="1">
        <v>62000</v>
      </c>
      <c r="AQ89" s="1">
        <f t="shared" si="59"/>
        <v>2.5465326585490937E-2</v>
      </c>
      <c r="AR89" s="1">
        <f t="shared" si="60"/>
        <v>1.0961267368252196E-2</v>
      </c>
      <c r="AS89" s="1">
        <f t="shared" si="61"/>
        <v>1.4504059217238742E-2</v>
      </c>
      <c r="AT89" s="1">
        <f t="shared" si="62"/>
        <v>0.48047564389258512</v>
      </c>
      <c r="AU89" s="1">
        <f t="shared" si="63"/>
        <v>0.6749570139776796</v>
      </c>
      <c r="AV89" s="1">
        <f t="shared" si="66"/>
        <v>3.0988179116640104</v>
      </c>
      <c r="AW89" s="1">
        <f t="shared" si="64"/>
        <v>46.749435630623097</v>
      </c>
      <c r="AX89" s="1">
        <f t="shared" si="74"/>
        <v>9.3486848787120298</v>
      </c>
      <c r="AY89" s="1">
        <f t="shared" si="74"/>
        <v>9.347514276264377</v>
      </c>
      <c r="AZ89" s="1">
        <f t="shared" si="74"/>
        <v>9.349771975527192</v>
      </c>
      <c r="BA89" s="1">
        <f t="shared" si="74"/>
        <v>9.3454172781354821</v>
      </c>
      <c r="BB89" s="1">
        <f t="shared" si="74"/>
        <v>9.3538154313460442</v>
      </c>
      <c r="BC89" s="1">
        <f t="shared" si="74"/>
        <v>9.3376143502253708</v>
      </c>
      <c r="BD89" s="1">
        <f t="shared" si="74"/>
        <v>9.3688514547002129</v>
      </c>
      <c r="BE89" s="1">
        <f t="shared" si="65"/>
        <v>9.3085477249066262</v>
      </c>
    </row>
    <row r="90" spans="1:57">
      <c r="A90" s="53" t="s">
        <v>116</v>
      </c>
      <c r="B90" s="32" t="s">
        <v>77</v>
      </c>
      <c r="C90" s="33">
        <v>53411.759599999998</v>
      </c>
      <c r="D90" s="33">
        <v>1.4E-3</v>
      </c>
      <c r="E90" s="1">
        <f t="shared" si="75"/>
        <v>45176.552936856351</v>
      </c>
      <c r="F90" s="1">
        <f>ROUND(2*E90,0)/2</f>
        <v>45176.5</v>
      </c>
      <c r="G90" s="1">
        <f t="shared" si="76"/>
        <v>2.2223679996386636E-2</v>
      </c>
      <c r="K90" s="1">
        <f t="shared" si="72"/>
        <v>2.2223679996386636E-2</v>
      </c>
      <c r="Q90" s="27">
        <f t="shared" si="38"/>
        <v>38393.259599999998</v>
      </c>
      <c r="R90" s="1">
        <f t="shared" si="71"/>
        <v>4.9389195258179555E-4</v>
      </c>
      <c r="T90" s="1">
        <f t="shared" si="51"/>
        <v>-1.5198166502184182E-2</v>
      </c>
      <c r="U90" s="1">
        <f t="shared" si="18"/>
        <v>3.7421846498570818E-2</v>
      </c>
      <c r="V90" s="1">
        <f t="shared" si="19"/>
        <v>2.2223679996386636E-2</v>
      </c>
      <c r="Y90" s="27">
        <f t="shared" si="52"/>
        <v>38393.259599999998</v>
      </c>
      <c r="Z90" s="13"/>
      <c r="AA90" s="1">
        <f t="shared" si="53"/>
        <v>-2.958664259068682E-3</v>
      </c>
      <c r="AB90" s="1">
        <f t="shared" si="54"/>
        <v>1.2634296254005302</v>
      </c>
      <c r="AC90" s="1">
        <f t="shared" si="55"/>
        <v>0.33483791306831434</v>
      </c>
      <c r="AD90" s="1">
        <f t="shared" si="56"/>
        <v>0.44833562479613021</v>
      </c>
      <c r="AE90" s="1">
        <f t="shared" si="30"/>
        <v>1.0395649091869825</v>
      </c>
      <c r="AF90" s="1">
        <f t="shared" si="57"/>
        <v>0.57227300354759703</v>
      </c>
      <c r="AG90" s="1">
        <f t="shared" si="73"/>
        <v>6.9054738722172386</v>
      </c>
      <c r="AH90" s="1">
        <f t="shared" si="73"/>
        <v>6.8862353485087118</v>
      </c>
      <c r="AI90" s="1">
        <f t="shared" si="73"/>
        <v>6.9318894811882075</v>
      </c>
      <c r="AJ90" s="1">
        <f t="shared" si="73"/>
        <v>6.8257778441881927</v>
      </c>
      <c r="AK90" s="1">
        <f t="shared" si="73"/>
        <v>7.0875912141016979</v>
      </c>
      <c r="AL90" s="1">
        <f t="shared" si="69"/>
        <v>0.21867000671246251</v>
      </c>
      <c r="AM90" s="1">
        <f t="shared" si="69"/>
        <v>-0.39358174775771498</v>
      </c>
      <c r="AN90" s="1">
        <f t="shared" si="58"/>
        <v>7.2003955906672905</v>
      </c>
      <c r="AP90" s="1">
        <v>63000</v>
      </c>
      <c r="AQ90" s="1">
        <f t="shared" si="59"/>
        <v>2.5051406894262468E-2</v>
      </c>
      <c r="AR90" s="1">
        <f t="shared" si="60"/>
        <v>1.1634747706709924E-2</v>
      </c>
      <c r="AS90" s="1">
        <f t="shared" si="61"/>
        <v>1.3416659187552544E-2</v>
      </c>
      <c r="AT90" s="1">
        <f t="shared" si="62"/>
        <v>0.48000289852538303</v>
      </c>
      <c r="AU90" s="1">
        <f t="shared" si="63"/>
        <v>0.64022629352892191</v>
      </c>
      <c r="AV90" s="1">
        <f t="shared" si="66"/>
        <v>-3.1382537638181747</v>
      </c>
      <c r="AW90" s="1">
        <f t="shared" si="64"/>
        <v>-599.0009490487862</v>
      </c>
      <c r="AX90" s="1">
        <f t="shared" si="74"/>
        <v>9.4307195467041982</v>
      </c>
      <c r="AY90" s="1">
        <f t="shared" si="74"/>
        <v>9.4308128810953562</v>
      </c>
      <c r="AZ90" s="1">
        <f t="shared" si="74"/>
        <v>9.430633388709273</v>
      </c>
      <c r="BA90" s="1">
        <f t="shared" si="74"/>
        <v>9.4309785726479891</v>
      </c>
      <c r="BB90" s="1">
        <f t="shared" si="74"/>
        <v>9.430314745937439</v>
      </c>
      <c r="BC90" s="1">
        <f t="shared" si="74"/>
        <v>9.4315913601918062</v>
      </c>
      <c r="BD90" s="1">
        <f t="shared" si="74"/>
        <v>9.4291362938617365</v>
      </c>
      <c r="BE90" s="1">
        <f t="shared" si="65"/>
        <v>9.4338576862249806</v>
      </c>
    </row>
    <row r="91" spans="1:57">
      <c r="A91" s="53" t="s">
        <v>116</v>
      </c>
      <c r="B91" s="32" t="s">
        <v>65</v>
      </c>
      <c r="C91" s="33">
        <v>53412.807500000003</v>
      </c>
      <c r="D91" s="33">
        <v>1E-3</v>
      </c>
      <c r="E91" s="1">
        <f t="shared" si="75"/>
        <v>45179.049037042234</v>
      </c>
      <c r="F91" s="1">
        <f t="shared" ref="F91:F98" si="77">ROUND(2*E91,0)/2</f>
        <v>45179</v>
      </c>
      <c r="G91" s="1">
        <f t="shared" si="76"/>
        <v>2.0586480000929441E-2</v>
      </c>
      <c r="K91" s="1">
        <f t="shared" si="72"/>
        <v>2.0586480000929441E-2</v>
      </c>
      <c r="Q91" s="27">
        <f t="shared" si="38"/>
        <v>38394.307500000003</v>
      </c>
      <c r="R91" s="1">
        <f t="shared" si="71"/>
        <v>4.2380315882866782E-4</v>
      </c>
      <c r="T91" s="1">
        <f t="shared" si="51"/>
        <v>-1.5188647405000545E-2</v>
      </c>
      <c r="U91" s="1">
        <f t="shared" si="18"/>
        <v>3.5775127405929988E-2</v>
      </c>
      <c r="V91" s="1">
        <f t="shared" si="19"/>
        <v>2.0586480000929441E-2</v>
      </c>
      <c r="Y91" s="27">
        <f t="shared" si="52"/>
        <v>38394.307500000003</v>
      </c>
      <c r="Z91" s="13"/>
      <c r="AA91" s="1">
        <f t="shared" si="53"/>
        <v>-2.954491618344299E-3</v>
      </c>
      <c r="AB91" s="1">
        <f t="shared" si="54"/>
        <v>1.2632842416432228</v>
      </c>
      <c r="AC91" s="1">
        <f t="shared" si="55"/>
        <v>0.33514342224579313</v>
      </c>
      <c r="AD91" s="1">
        <f t="shared" si="56"/>
        <v>0.44842101657075911</v>
      </c>
      <c r="AE91" s="1">
        <f t="shared" si="30"/>
        <v>1.0398891526870069</v>
      </c>
      <c r="AF91" s="1">
        <f t="shared" si="57"/>
        <v>0.57248823955660499</v>
      </c>
      <c r="AG91" s="1">
        <f t="shared" ref="AG91:AK100" si="78">$AN91-$U$7*SIN(AH91)</f>
        <v>6.9056930959775622</v>
      </c>
      <c r="AH91" s="1">
        <f t="shared" si="78"/>
        <v>6.886454968657473</v>
      </c>
      <c r="AI91" s="1">
        <f t="shared" si="78"/>
        <v>6.9321155172196525</v>
      </c>
      <c r="AJ91" s="1">
        <f t="shared" si="78"/>
        <v>6.825973759980454</v>
      </c>
      <c r="AK91" s="1">
        <f t="shared" si="78"/>
        <v>7.0879166877163966</v>
      </c>
      <c r="AL91" s="1">
        <f t="shared" ref="AL91:AM101" si="79">$AS82-$U$7*SIN(AM91)</f>
        <v>0.21864597545427333</v>
      </c>
      <c r="AM91" s="1">
        <f t="shared" si="79"/>
        <v>-0.39381850479695951</v>
      </c>
      <c r="AN91" s="1">
        <f t="shared" si="58"/>
        <v>7.2007088655705864</v>
      </c>
      <c r="AP91" s="1">
        <v>64000</v>
      </c>
      <c r="AQ91" s="1">
        <f t="shared" si="59"/>
        <v>2.4560943646256293E-2</v>
      </c>
      <c r="AR91" s="1">
        <f t="shared" si="60"/>
        <v>1.2322203730582983E-2</v>
      </c>
      <c r="AS91" s="1">
        <f t="shared" si="61"/>
        <v>1.2238739915673312E-2</v>
      </c>
      <c r="AT91" s="1">
        <f t="shared" si="62"/>
        <v>0.48063618395162344</v>
      </c>
      <c r="AU91" s="1">
        <f t="shared" si="63"/>
        <v>0.6041198251268215</v>
      </c>
      <c r="AV91" s="1">
        <f t="shared" si="66"/>
        <v>-3.0921218496467007</v>
      </c>
      <c r="AW91" s="1">
        <f t="shared" si="64"/>
        <v>-40.419640082145754</v>
      </c>
      <c r="AX91" s="1">
        <f t="shared" si="74"/>
        <v>9.5127730364116214</v>
      </c>
      <c r="AY91" s="1">
        <f t="shared" si="74"/>
        <v>9.514117162742874</v>
      </c>
      <c r="AZ91" s="1">
        <f t="shared" si="74"/>
        <v>9.5115222531577075</v>
      </c>
      <c r="BA91" s="1">
        <f t="shared" si="74"/>
        <v>9.5165324099531308</v>
      </c>
      <c r="BB91" s="1">
        <f t="shared" si="74"/>
        <v>9.5068609451850605</v>
      </c>
      <c r="BC91" s="1">
        <f t="shared" si="74"/>
        <v>9.5255381832173356</v>
      </c>
      <c r="BD91" s="1">
        <f t="shared" si="74"/>
        <v>9.4894951741322728</v>
      </c>
      <c r="BE91" s="1">
        <f t="shared" si="65"/>
        <v>9.5591676475433349</v>
      </c>
    </row>
    <row r="92" spans="1:57">
      <c r="A92" s="53" t="s">
        <v>116</v>
      </c>
      <c r="B92" s="32" t="s">
        <v>65</v>
      </c>
      <c r="C92" s="33">
        <v>53413.650099999999</v>
      </c>
      <c r="D92" s="33">
        <v>1.1000000000000001E-3</v>
      </c>
      <c r="E92" s="1">
        <f t="shared" si="75"/>
        <v>45181.056112160673</v>
      </c>
      <c r="F92" s="1">
        <f t="shared" si="77"/>
        <v>45181</v>
      </c>
      <c r="G92" s="1">
        <f t="shared" si="76"/>
        <v>2.3556719999760389E-2</v>
      </c>
      <c r="K92" s="1">
        <f t="shared" si="72"/>
        <v>2.3556719999760389E-2</v>
      </c>
      <c r="Q92" s="27">
        <f t="shared" si="38"/>
        <v>38395.150099999999</v>
      </c>
      <c r="R92" s="1">
        <f t="shared" si="71"/>
        <v>5.5491905714711112E-4</v>
      </c>
      <c r="T92" s="1">
        <f t="shared" si="51"/>
        <v>-1.518100596756551E-2</v>
      </c>
      <c r="U92" s="1">
        <f t="shared" si="18"/>
        <v>3.8737725967325901E-2</v>
      </c>
      <c r="V92" s="1">
        <f t="shared" si="19"/>
        <v>2.3556719999760389E-2</v>
      </c>
      <c r="Y92" s="27">
        <f t="shared" si="52"/>
        <v>38395.150099999999</v>
      </c>
      <c r="Z92" s="13"/>
      <c r="AA92" s="1">
        <f t="shared" si="53"/>
        <v>-2.9511282105873561E-3</v>
      </c>
      <c r="AB92" s="1">
        <f t="shared" si="54"/>
        <v>1.2631670489331503</v>
      </c>
      <c r="AC92" s="1">
        <f t="shared" si="55"/>
        <v>0.33538962283126156</v>
      </c>
      <c r="AD92" s="1">
        <f t="shared" si="56"/>
        <v>0.44848980407119277</v>
      </c>
      <c r="AE92" s="1">
        <f t="shared" si="30"/>
        <v>1.0401504779084414</v>
      </c>
      <c r="AF92" s="1">
        <f t="shared" si="57"/>
        <v>0.57266173887440319</v>
      </c>
      <c r="AG92" s="1">
        <f t="shared" si="78"/>
        <v>6.9058697985229918</v>
      </c>
      <c r="AH92" s="1">
        <f t="shared" si="78"/>
        <v>6.8866275974894151</v>
      </c>
      <c r="AI92" s="1">
        <f t="shared" si="78"/>
        <v>6.9323037785290662</v>
      </c>
      <c r="AJ92" s="1">
        <f t="shared" si="78"/>
        <v>6.8261138153807783</v>
      </c>
      <c r="AK92" s="1">
        <f t="shared" si="78"/>
        <v>7.0882234185701032</v>
      </c>
      <c r="AL92" s="1">
        <f t="shared" si="79"/>
        <v>0.21853543950741244</v>
      </c>
      <c r="AM92" s="1">
        <f t="shared" si="79"/>
        <v>-0.39418348371449657</v>
      </c>
      <c r="AN92" s="1">
        <f t="shared" si="58"/>
        <v>7.2009594854932226</v>
      </c>
      <c r="AP92" s="1">
        <v>65000</v>
      </c>
      <c r="AQ92" s="1">
        <f t="shared" si="59"/>
        <v>2.3997729679797214E-2</v>
      </c>
      <c r="AR92" s="1">
        <f t="shared" si="60"/>
        <v>1.302363543987136E-2</v>
      </c>
      <c r="AS92" s="1">
        <f t="shared" si="61"/>
        <v>1.0974094239925855E-2</v>
      </c>
      <c r="AT92" s="1">
        <f t="shared" si="62"/>
        <v>0.48238798551227813</v>
      </c>
      <c r="AU92" s="1">
        <f t="shared" si="63"/>
        <v>0.56650536453413336</v>
      </c>
      <c r="AV92" s="1">
        <f t="shared" si="66"/>
        <v>-3.0457198317790626</v>
      </c>
      <c r="AW92" s="1">
        <f t="shared" si="64"/>
        <v>-20.844988126232678</v>
      </c>
      <c r="AX92" s="1">
        <f t="shared" ref="AX92:BD95" si="80">$BE92+$U$7*SIN(AY92)</f>
        <v>9.5951027312841397</v>
      </c>
      <c r="AY92" s="1">
        <f t="shared" si="80"/>
        <v>9.5975103999496891</v>
      </c>
      <c r="AZ92" s="1">
        <f t="shared" si="80"/>
        <v>9.592812233427221</v>
      </c>
      <c r="BA92" s="1">
        <f t="shared" si="80"/>
        <v>9.6019835028073075</v>
      </c>
      <c r="BB92" s="1">
        <f t="shared" si="80"/>
        <v>9.5840935614189888</v>
      </c>
      <c r="BC92" s="1">
        <f t="shared" si="80"/>
        <v>9.6190438091584483</v>
      </c>
      <c r="BD92" s="1">
        <f t="shared" si="80"/>
        <v>9.550946661583529</v>
      </c>
      <c r="BE92" s="1">
        <f t="shared" si="65"/>
        <v>9.6844776088616893</v>
      </c>
    </row>
    <row r="93" spans="1:57">
      <c r="A93" s="54" t="s">
        <v>118</v>
      </c>
      <c r="B93" s="13" t="s">
        <v>77</v>
      </c>
      <c r="C93" s="26">
        <v>53464.446400000001</v>
      </c>
      <c r="D93" s="26">
        <v>8.0000000000000004E-4</v>
      </c>
      <c r="E93" s="1">
        <f t="shared" si="75"/>
        <v>45302.053014414356</v>
      </c>
      <c r="F93" s="1">
        <f t="shared" si="77"/>
        <v>45302</v>
      </c>
      <c r="G93" s="1">
        <f t="shared" si="76"/>
        <v>2.2256240001297556E-2</v>
      </c>
      <c r="K93" s="1">
        <f t="shared" si="72"/>
        <v>2.2256240001297556E-2</v>
      </c>
      <c r="Q93" s="27">
        <f t="shared" si="38"/>
        <v>38445.946400000001</v>
      </c>
      <c r="R93" s="1">
        <f t="shared" si="71"/>
        <v>4.9534021899535748E-4</v>
      </c>
      <c r="T93" s="1">
        <f t="shared" si="51"/>
        <v>-1.4719347977153276E-2</v>
      </c>
      <c r="U93" s="1">
        <f t="shared" si="18"/>
        <v>3.6975587978450832E-2</v>
      </c>
      <c r="V93" s="1">
        <f t="shared" si="19"/>
        <v>2.2256240001297556E-2</v>
      </c>
      <c r="Y93" s="27">
        <f t="shared" si="52"/>
        <v>38445.946400000001</v>
      </c>
      <c r="Z93" s="13"/>
      <c r="AA93" s="1">
        <f t="shared" si="53"/>
        <v>-2.7497101444410072E-3</v>
      </c>
      <c r="AB93" s="1">
        <f t="shared" si="54"/>
        <v>1.2561422311872579</v>
      </c>
      <c r="AC93" s="1">
        <f t="shared" si="55"/>
        <v>0.35003770072248702</v>
      </c>
      <c r="AD93" s="1">
        <f t="shared" si="56"/>
        <v>0.45253857007156134</v>
      </c>
      <c r="AE93" s="1">
        <f t="shared" si="30"/>
        <v>1.0557430510597827</v>
      </c>
      <c r="AF93" s="1">
        <f t="shared" si="57"/>
        <v>0.58306139247096134</v>
      </c>
      <c r="AG93" s="1">
        <f t="shared" si="78"/>
        <v>6.9164430369051368</v>
      </c>
      <c r="AH93" s="1">
        <f t="shared" si="78"/>
        <v>6.8973862391283847</v>
      </c>
      <c r="AI93" s="1">
        <f t="shared" si="78"/>
        <v>6.9429783808100156</v>
      </c>
      <c r="AJ93" s="1">
        <f t="shared" si="78"/>
        <v>6.8362249414952538</v>
      </c>
      <c r="AK93" s="1">
        <f t="shared" si="78"/>
        <v>7.1023434658226332</v>
      </c>
      <c r="AL93" s="1">
        <f t="shared" si="79"/>
        <v>0.22058947855515984</v>
      </c>
      <c r="AM93" s="1">
        <f t="shared" si="79"/>
        <v>-0.39935039583275722</v>
      </c>
      <c r="AN93" s="1">
        <f t="shared" si="58"/>
        <v>7.2161219908127441</v>
      </c>
      <c r="AP93" s="1">
        <v>66000</v>
      </c>
      <c r="AQ93" s="1">
        <f t="shared" si="59"/>
        <v>2.336544082507026E-2</v>
      </c>
      <c r="AR93" s="1">
        <f t="shared" si="60"/>
        <v>1.3739042834575065E-2</v>
      </c>
      <c r="AS93" s="1">
        <f t="shared" si="61"/>
        <v>9.6263979904951946E-3</v>
      </c>
      <c r="AT93" s="1">
        <f t="shared" si="62"/>
        <v>0.48529247780293094</v>
      </c>
      <c r="AU93" s="1">
        <f t="shared" si="63"/>
        <v>0.52722974386773891</v>
      </c>
      <c r="AV93" s="1">
        <f t="shared" si="66"/>
        <v>-2.9987980200418747</v>
      </c>
      <c r="AW93" s="1">
        <f t="shared" si="64"/>
        <v>-13.982321396592063</v>
      </c>
      <c r="AX93" s="1">
        <f t="shared" si="80"/>
        <v>9.6779544545439027</v>
      </c>
      <c r="AY93" s="1">
        <f t="shared" si="80"/>
        <v>9.6811007708983379</v>
      </c>
      <c r="AZ93" s="1">
        <f t="shared" si="80"/>
        <v>9.6748508831564219</v>
      </c>
      <c r="BA93" s="1">
        <f t="shared" si="80"/>
        <v>9.6872757945102084</v>
      </c>
      <c r="BB93" s="1">
        <f t="shared" si="80"/>
        <v>9.662613417963323</v>
      </c>
      <c r="BC93" s="1">
        <f t="shared" si="80"/>
        <v>9.7117268764533762</v>
      </c>
      <c r="BD93" s="1">
        <f t="shared" si="80"/>
        <v>9.6144921879672545</v>
      </c>
      <c r="BE93" s="1">
        <f t="shared" si="65"/>
        <v>9.8097875701800437</v>
      </c>
    </row>
    <row r="94" spans="1:57">
      <c r="A94" s="54" t="s">
        <v>119</v>
      </c>
      <c r="B94" s="55" t="s">
        <v>77</v>
      </c>
      <c r="C94" s="38">
        <v>53498.660400000001</v>
      </c>
      <c r="D94" s="38">
        <v>1.2999999999999999E-3</v>
      </c>
      <c r="E94" s="1">
        <f t="shared" si="75"/>
        <v>45383.550840313233</v>
      </c>
      <c r="F94" s="1">
        <f t="shared" si="77"/>
        <v>45383.5</v>
      </c>
      <c r="G94" s="1">
        <f t="shared" si="76"/>
        <v>2.1343519998481497E-2</v>
      </c>
      <c r="K94" s="1">
        <f t="shared" si="72"/>
        <v>2.1343519998481497E-2</v>
      </c>
      <c r="Q94" s="27">
        <f t="shared" si="38"/>
        <v>38480.160400000001</v>
      </c>
      <c r="R94" s="1">
        <f t="shared" si="71"/>
        <v>4.555458459255796E-4</v>
      </c>
      <c r="T94" s="1">
        <f t="shared" si="51"/>
        <v>-1.4406426046203374E-2</v>
      </c>
      <c r="U94" s="1">
        <f t="shared" si="18"/>
        <v>3.5749946044684872E-2</v>
      </c>
      <c r="V94" s="1">
        <f t="shared" si="19"/>
        <v>2.1343519998481497E-2</v>
      </c>
      <c r="Y94" s="27">
        <f t="shared" si="52"/>
        <v>38480.160400000001</v>
      </c>
      <c r="Z94" s="13"/>
      <c r="AA94" s="1">
        <f t="shared" si="53"/>
        <v>-2.613628423116938E-3</v>
      </c>
      <c r="AB94" s="1">
        <f t="shared" si="54"/>
        <v>1.251389344479914</v>
      </c>
      <c r="AC94" s="1">
        <f t="shared" si="55"/>
        <v>0.35982771097140859</v>
      </c>
      <c r="AD94" s="1">
        <f t="shared" si="56"/>
        <v>0.45519599897402352</v>
      </c>
      <c r="AE94" s="1">
        <f t="shared" si="30"/>
        <v>1.066214930033611</v>
      </c>
      <c r="AF94" s="1">
        <f t="shared" si="57"/>
        <v>0.59009889393912451</v>
      </c>
      <c r="AG94" s="1">
        <f t="shared" si="78"/>
        <v>6.9235773198423001</v>
      </c>
      <c r="AH94" s="1">
        <f t="shared" si="78"/>
        <v>6.9046490326929222</v>
      </c>
      <c r="AI94" s="1">
        <f t="shared" si="78"/>
        <v>6.9501785021736522</v>
      </c>
      <c r="AJ94" s="1">
        <f t="shared" si="78"/>
        <v>6.8430478274220325</v>
      </c>
      <c r="AK94" s="1">
        <f t="shared" si="78"/>
        <v>7.1119398066467481</v>
      </c>
      <c r="AL94" s="1">
        <f t="shared" si="79"/>
        <v>0.22180450720076522</v>
      </c>
      <c r="AM94" s="1">
        <f t="shared" si="79"/>
        <v>-0.40304409603896824</v>
      </c>
      <c r="AN94" s="1">
        <f t="shared" si="58"/>
        <v>7.2263347526601898</v>
      </c>
      <c r="AP94" s="1">
        <v>67000</v>
      </c>
      <c r="AQ94" s="1">
        <f t="shared" si="59"/>
        <v>2.2668025644309829E-2</v>
      </c>
      <c r="AR94" s="1">
        <f t="shared" si="60"/>
        <v>1.4468425914694091E-2</v>
      </c>
      <c r="AS94" s="1">
        <f t="shared" si="61"/>
        <v>8.1995997296157377E-3</v>
      </c>
      <c r="AT94" s="1">
        <f t="shared" si="62"/>
        <v>0.48940538121815569</v>
      </c>
      <c r="AU94" s="1">
        <f t="shared" si="63"/>
        <v>0.48612301594261881</v>
      </c>
      <c r="AV94" s="1">
        <f t="shared" si="66"/>
        <v>-2.9511087382609702</v>
      </c>
      <c r="AW94" s="1">
        <f t="shared" si="64"/>
        <v>-10.467807650218571</v>
      </c>
      <c r="AX94" s="1">
        <f t="shared" si="80"/>
        <v>9.7615556273203623</v>
      </c>
      <c r="AY94" s="1">
        <f t="shared" si="80"/>
        <v>9.7650403306742586</v>
      </c>
      <c r="AZ94" s="1">
        <f t="shared" si="80"/>
        <v>9.7579402667301647</v>
      </c>
      <c r="BA94" s="1">
        <f t="shared" si="80"/>
        <v>9.7724255259551374</v>
      </c>
      <c r="BB94" s="1">
        <f t="shared" si="80"/>
        <v>9.7429499041556547</v>
      </c>
      <c r="BC94" s="1">
        <f t="shared" si="80"/>
        <v>9.8032646294837047</v>
      </c>
      <c r="BD94" s="1">
        <f t="shared" si="80"/>
        <v>9.6811003462128902</v>
      </c>
      <c r="BE94" s="1">
        <f t="shared" si="65"/>
        <v>9.935097531498398</v>
      </c>
    </row>
    <row r="95" spans="1:57">
      <c r="A95" s="33" t="s">
        <v>120</v>
      </c>
      <c r="B95" s="55"/>
      <c r="C95" s="26">
        <v>53769.442900000002</v>
      </c>
      <c r="D95" s="26">
        <v>5.0000000000000001E-4</v>
      </c>
      <c r="E95" s="1">
        <f t="shared" si="75"/>
        <v>46028.555371834373</v>
      </c>
      <c r="F95" s="1">
        <f t="shared" si="77"/>
        <v>46028.5</v>
      </c>
      <c r="G95" s="1">
        <f t="shared" si="76"/>
        <v>2.3245919997862075E-2</v>
      </c>
      <c r="K95" s="1">
        <f t="shared" si="72"/>
        <v>2.3245919997862075E-2</v>
      </c>
      <c r="Q95" s="27">
        <f t="shared" si="38"/>
        <v>38750.942900000002</v>
      </c>
      <c r="R95" s="1">
        <f t="shared" si="71"/>
        <v>5.4037279654700393E-4</v>
      </c>
      <c r="T95" s="1">
        <f t="shared" ref="T95:T101" si="81">U$6*SIN(U$18*(F95-U$11))+AA95</f>
        <v>-1.1877992106917531E-2</v>
      </c>
      <c r="U95" s="1">
        <f t="shared" ref="U95:U101" si="82">+G95-T95</f>
        <v>3.5123912104779609E-2</v>
      </c>
      <c r="V95" s="1">
        <f t="shared" ref="V95:V101" si="83">+G95-P95</f>
        <v>2.3245919997862075E-2</v>
      </c>
      <c r="Y95" s="27">
        <f t="shared" ref="Y95:Y101" si="84">+C95-15018.5</f>
        <v>38750.942900000002</v>
      </c>
      <c r="Z95" s="13"/>
      <c r="AA95" s="1">
        <f t="shared" ref="AA95:AA101" si="85">$U$6*($U$11/AB95*AC95+$U$12)</f>
        <v>-1.526588606299715E-3</v>
      </c>
      <c r="AB95" s="1">
        <f t="shared" ref="AB95:AB101" si="86">1+$U$7*COS(AE95)</f>
        <v>1.2133037341489896</v>
      </c>
      <c r="AC95" s="1">
        <f t="shared" ref="AC95:AC101" si="87">SIN(AE95+$U$9)</f>
        <v>0.43495818275967674</v>
      </c>
      <c r="AD95" s="1">
        <f t="shared" ref="AD95:AD101" si="88">$U$7*SIN(AE95)</f>
        <v>0.47423782746434001</v>
      </c>
      <c r="AE95" s="1">
        <f t="shared" si="30"/>
        <v>1.1481235367012093</v>
      </c>
      <c r="AF95" s="1">
        <f t="shared" ref="AF95:AF101" si="89">SQRT((1+$U$7)/(1-$U$7))*TAN(AG95/2)</f>
        <v>0.64671404955369616</v>
      </c>
      <c r="AG95" s="1">
        <f t="shared" si="78"/>
        <v>6.9803484931534951</v>
      </c>
      <c r="AH95" s="1">
        <f t="shared" si="78"/>
        <v>6.962786724710579</v>
      </c>
      <c r="AI95" s="1">
        <f t="shared" si="78"/>
        <v>7.0070105481739482</v>
      </c>
      <c r="AJ95" s="1">
        <f t="shared" si="78"/>
        <v>6.8984930663709134</v>
      </c>
      <c r="AK95" s="1">
        <f t="shared" si="78"/>
        <v>7.1873312501638722</v>
      </c>
      <c r="AL95" s="1">
        <f t="shared" si="79"/>
        <v>0.23252909205127598</v>
      </c>
      <c r="AM95" s="1">
        <f t="shared" si="79"/>
        <v>-0.42699821618721379</v>
      </c>
      <c r="AN95" s="1">
        <f t="shared" ref="AN95:AN101" si="90">$U$9+$U$18*(F95-U$15)</f>
        <v>7.3071596777105281</v>
      </c>
      <c r="AP95" s="1">
        <v>68000</v>
      </c>
      <c r="AQ95" s="1">
        <f t="shared" si="59"/>
        <v>2.1910009837164155E-2</v>
      </c>
      <c r="AR95" s="1">
        <f t="shared" si="60"/>
        <v>1.5211784680228449E-2</v>
      </c>
      <c r="AS95" s="1">
        <f t="shared" si="61"/>
        <v>6.698225156935707E-3</v>
      </c>
      <c r="AT95" s="1">
        <f t="shared" si="62"/>
        <v>0.49480430718682533</v>
      </c>
      <c r="AU95" s="1">
        <f t="shared" si="63"/>
        <v>0.44299950322421028</v>
      </c>
      <c r="AV95" s="1">
        <f t="shared" si="66"/>
        <v>-2.9024025825767921</v>
      </c>
      <c r="AW95" s="1">
        <f t="shared" si="64"/>
        <v>-8.3216480179632786</v>
      </c>
      <c r="AX95" s="1">
        <f t="shared" si="80"/>
        <v>9.8461149755709449</v>
      </c>
      <c r="AY95" s="1">
        <f t="shared" si="80"/>
        <v>9.8495367250933317</v>
      </c>
      <c r="AZ95" s="1">
        <f t="shared" si="80"/>
        <v>9.842326367436069</v>
      </c>
      <c r="BA95" s="1">
        <f t="shared" si="80"/>
        <v>9.8575476793719137</v>
      </c>
      <c r="BB95" s="1">
        <f t="shared" si="80"/>
        <v>9.8255344742384363</v>
      </c>
      <c r="BC95" s="1">
        <f t="shared" si="80"/>
        <v>9.8934241790406947</v>
      </c>
      <c r="BD95" s="1">
        <f t="shared" si="80"/>
        <v>9.751691700905246</v>
      </c>
      <c r="BE95" s="1">
        <f t="shared" si="65"/>
        <v>10.060407492816752</v>
      </c>
    </row>
    <row r="96" spans="1:57">
      <c r="A96" s="33" t="s">
        <v>115</v>
      </c>
      <c r="B96" s="32" t="s">
        <v>65</v>
      </c>
      <c r="C96" s="33">
        <v>53818.354140000003</v>
      </c>
      <c r="D96" s="33">
        <v>2.0000000000000001E-4</v>
      </c>
      <c r="E96" s="1">
        <f t="shared" si="75"/>
        <v>46145.062056876122</v>
      </c>
      <c r="F96" s="1">
        <f t="shared" si="77"/>
        <v>46145</v>
      </c>
      <c r="G96" s="1">
        <f t="shared" si="76"/>
        <v>2.6052400004118681E-2</v>
      </c>
      <c r="K96" s="1">
        <f t="shared" si="72"/>
        <v>2.6052400004118681E-2</v>
      </c>
      <c r="Q96" s="27">
        <f t="shared" si="38"/>
        <v>38799.854140000003</v>
      </c>
      <c r="R96" s="1">
        <f t="shared" si="71"/>
        <v>6.7872754597460305E-4</v>
      </c>
      <c r="T96" s="1">
        <f t="shared" si="81"/>
        <v>-1.141178780757633E-2</v>
      </c>
      <c r="U96" s="1">
        <f t="shared" si="82"/>
        <v>3.7464187811695013E-2</v>
      </c>
      <c r="V96" s="1">
        <f t="shared" si="83"/>
        <v>2.6052400004118681E-2</v>
      </c>
      <c r="Y96" s="27">
        <f t="shared" si="84"/>
        <v>38799.854140000003</v>
      </c>
      <c r="Z96" s="13"/>
      <c r="AA96" s="1">
        <f t="shared" si="85"/>
        <v>-1.3282166601183483E-3</v>
      </c>
      <c r="AB96" s="1">
        <f t="shared" si="86"/>
        <v>1.2063444541094526</v>
      </c>
      <c r="AC96" s="1">
        <f t="shared" si="87"/>
        <v>0.44808213802952129</v>
      </c>
      <c r="AD96" s="1">
        <f t="shared" si="88"/>
        <v>0.4773069937244499</v>
      </c>
      <c r="AE96" s="1">
        <f t="shared" si="30"/>
        <v>1.1627506058739852</v>
      </c>
      <c r="AF96" s="1">
        <f t="shared" si="89"/>
        <v>0.65713586855930584</v>
      </c>
      <c r="AG96" s="1">
        <f t="shared" si="78"/>
        <v>6.9906755686762825</v>
      </c>
      <c r="AH96" s="1">
        <f t="shared" si="78"/>
        <v>6.9733932422490357</v>
      </c>
      <c r="AI96" s="1">
        <f t="shared" si="78"/>
        <v>7.0173035503264165</v>
      </c>
      <c r="AJ96" s="1">
        <f t="shared" si="78"/>
        <v>6.9086695168682173</v>
      </c>
      <c r="AK96" s="1">
        <f t="shared" si="78"/>
        <v>7.2012068645980545</v>
      </c>
      <c r="AL96" s="1">
        <f t="shared" si="79"/>
        <v>0.23395816595626018</v>
      </c>
      <c r="AM96" s="1">
        <f t="shared" si="79"/>
        <v>-0.43168477259550708</v>
      </c>
      <c r="AN96" s="1">
        <f t="shared" si="90"/>
        <v>7.3217582882041166</v>
      </c>
    </row>
    <row r="97" spans="1:40">
      <c r="A97" s="33" t="s">
        <v>120</v>
      </c>
      <c r="B97" s="56"/>
      <c r="C97" s="33">
        <v>54173.312700000002</v>
      </c>
      <c r="D97" s="33">
        <v>2.8999999999999998E-3</v>
      </c>
      <c r="E97" s="1">
        <f t="shared" si="75"/>
        <v>46990.574154970403</v>
      </c>
      <c r="F97" s="1">
        <f t="shared" si="77"/>
        <v>46990.5</v>
      </c>
      <c r="G97" s="1">
        <f t="shared" si="76"/>
        <v>3.1131360003200825E-2</v>
      </c>
      <c r="K97" s="1">
        <f t="shared" si="72"/>
        <v>3.1131360003200825E-2</v>
      </c>
      <c r="Q97" s="27">
        <f t="shared" si="38"/>
        <v>39154.812700000002</v>
      </c>
      <c r="R97" s="1">
        <f t="shared" si="71"/>
        <v>9.6916157564889212E-4</v>
      </c>
      <c r="T97" s="1">
        <f t="shared" si="81"/>
        <v>-7.9508541501690962E-3</v>
      </c>
      <c r="U97" s="1">
        <f t="shared" si="82"/>
        <v>3.9082214153369918E-2</v>
      </c>
      <c r="V97" s="1">
        <f t="shared" si="83"/>
        <v>3.1131360003200825E-2</v>
      </c>
      <c r="Y97" s="27">
        <f t="shared" si="84"/>
        <v>39154.812700000002</v>
      </c>
      <c r="Z97" s="13"/>
      <c r="AA97" s="1">
        <f t="shared" si="85"/>
        <v>1.2816002028868568E-4</v>
      </c>
      <c r="AB97" s="1">
        <f t="shared" si="86"/>
        <v>1.1553805828234394</v>
      </c>
      <c r="AC97" s="1">
        <f t="shared" si="87"/>
        <v>0.53897556438697103</v>
      </c>
      <c r="AD97" s="1">
        <f t="shared" si="88"/>
        <v>0.49624275761107922</v>
      </c>
      <c r="AE97" s="1">
        <f>2*ATAN(AF97)</f>
        <v>1.2673521311596485</v>
      </c>
      <c r="AF97" s="1">
        <f t="shared" si="89"/>
        <v>0.73476017853004938</v>
      </c>
      <c r="AG97" s="1">
        <f t="shared" si="78"/>
        <v>7.0663393119946258</v>
      </c>
      <c r="AH97" s="1">
        <f t="shared" si="78"/>
        <v>7.0515210906389836</v>
      </c>
      <c r="AI97" s="1">
        <f t="shared" si="78"/>
        <v>7.0919517617342276</v>
      </c>
      <c r="AJ97" s="1">
        <f t="shared" si="78"/>
        <v>6.9851050575778162</v>
      </c>
      <c r="AK97" s="1">
        <f t="shared" si="78"/>
        <v>7.3013751206453978</v>
      </c>
      <c r="AL97" s="1">
        <f t="shared" si="79"/>
        <v>0.2454033156756536</v>
      </c>
      <c r="AM97" s="1">
        <f t="shared" si="79"/>
        <v>-0.45797000581759317</v>
      </c>
      <c r="AN97" s="1">
        <f t="shared" si="90"/>
        <v>7.427707860498785</v>
      </c>
    </row>
    <row r="98" spans="1:40">
      <c r="A98" s="33" t="s">
        <v>120</v>
      </c>
      <c r="B98" s="32" t="s">
        <v>77</v>
      </c>
      <c r="C98" s="33">
        <v>54173.523399999998</v>
      </c>
      <c r="D98" s="33">
        <v>1.8E-3</v>
      </c>
      <c r="E98" s="1">
        <f t="shared" si="75"/>
        <v>46991.076042850116</v>
      </c>
      <c r="F98" s="1">
        <f t="shared" si="77"/>
        <v>46991</v>
      </c>
      <c r="G98" s="1">
        <f t="shared" si="76"/>
        <v>3.1923919996188488E-2</v>
      </c>
      <c r="K98" s="1">
        <f t="shared" si="72"/>
        <v>3.1923919996188488E-2</v>
      </c>
      <c r="Q98" s="27">
        <f>+C98-15018.5</f>
        <v>39155.023399999998</v>
      </c>
      <c r="R98" s="1">
        <f t="shared" si="71"/>
        <v>1.0191366679230432E-3</v>
      </c>
      <c r="T98" s="1">
        <f t="shared" si="81"/>
        <v>-7.9486948622700913E-3</v>
      </c>
      <c r="U98" s="1">
        <f t="shared" si="82"/>
        <v>3.9872614858458583E-2</v>
      </c>
      <c r="V98" s="1">
        <f t="shared" si="83"/>
        <v>3.1923919996188488E-2</v>
      </c>
      <c r="Y98" s="27">
        <f t="shared" si="84"/>
        <v>39155.023399999998</v>
      </c>
      <c r="Z98" s="13"/>
      <c r="AA98" s="1">
        <f t="shared" si="85"/>
        <v>1.2910480422769261E-4</v>
      </c>
      <c r="AB98" s="1">
        <f t="shared" si="86"/>
        <v>1.1553476585100502</v>
      </c>
      <c r="AC98" s="1">
        <f t="shared" si="87"/>
        <v>0.53903144827968252</v>
      </c>
      <c r="AD98" s="1">
        <f t="shared" si="88"/>
        <v>0.49625306547712617</v>
      </c>
      <c r="AE98" s="1">
        <f>2*ATAN(AF98)</f>
        <v>1.2674184776622963</v>
      </c>
      <c r="AF98" s="1">
        <f t="shared" si="89"/>
        <v>0.73481126235331617</v>
      </c>
      <c r="AG98" s="1">
        <f t="shared" si="78"/>
        <v>7.0663883622836465</v>
      </c>
      <c r="AH98" s="1">
        <f t="shared" si="78"/>
        <v>7.0515574756838797</v>
      </c>
      <c r="AI98" s="1">
        <f t="shared" si="78"/>
        <v>7.0920249391347117</v>
      </c>
      <c r="AJ98" s="1">
        <f t="shared" si="78"/>
        <v>6.985078557985184</v>
      </c>
      <c r="AK98" s="1">
        <f t="shared" si="78"/>
        <v>7.3017018382323009</v>
      </c>
      <c r="AL98" s="1">
        <f t="shared" si="79"/>
        <v>0.24487985298745926</v>
      </c>
      <c r="AM98" s="1">
        <f t="shared" si="79"/>
        <v>-0.45897606249064393</v>
      </c>
      <c r="AN98" s="1">
        <f t="shared" si="90"/>
        <v>7.4277705154794447</v>
      </c>
    </row>
    <row r="99" spans="1:40">
      <c r="A99" s="33" t="s">
        <v>115</v>
      </c>
      <c r="B99" s="32" t="s">
        <v>77</v>
      </c>
      <c r="C99" s="33">
        <v>54191.364099999999</v>
      </c>
      <c r="D99" s="33">
        <v>2E-3</v>
      </c>
      <c r="E99" s="1">
        <f t="shared" si="75"/>
        <v>47033.572630870061</v>
      </c>
      <c r="F99" s="1">
        <f>ROUND(2*E99,0)/2</f>
        <v>47033.5</v>
      </c>
      <c r="G99" s="1">
        <f t="shared" si="76"/>
        <v>3.0491520003124606E-2</v>
      </c>
      <c r="K99" s="1">
        <f t="shared" si="72"/>
        <v>3.0491520003124606E-2</v>
      </c>
      <c r="Q99" s="27">
        <f>+C99-15018.5</f>
        <v>39172.864099999999</v>
      </c>
      <c r="R99" s="1">
        <f t="shared" si="71"/>
        <v>9.2973279210094794E-4</v>
      </c>
      <c r="T99" s="1">
        <f t="shared" si="81"/>
        <v>-7.7712869290398881E-3</v>
      </c>
      <c r="U99" s="1">
        <f t="shared" si="82"/>
        <v>3.8262806932164495E-2</v>
      </c>
      <c r="V99" s="1">
        <f t="shared" si="83"/>
        <v>3.0491520003124606E-2</v>
      </c>
      <c r="Y99" s="27">
        <f t="shared" si="84"/>
        <v>39172.864099999999</v>
      </c>
      <c r="Z99" s="13"/>
      <c r="AA99" s="1">
        <f t="shared" si="85"/>
        <v>2.0316448686701313E-4</v>
      </c>
      <c r="AB99" s="1">
        <f t="shared" si="86"/>
        <v>1.1527675562580169</v>
      </c>
      <c r="AC99" s="1">
        <f t="shared" si="87"/>
        <v>0.54339979995609622</v>
      </c>
      <c r="AD99" s="1">
        <f t="shared" si="88"/>
        <v>0.49705339125183901</v>
      </c>
      <c r="AE99" s="1">
        <f>2*ATAN(AF99)</f>
        <v>1.2726134432884106</v>
      </c>
      <c r="AF99" s="1">
        <f t="shared" si="89"/>
        <v>0.73881890799920102</v>
      </c>
      <c r="AG99" s="1">
        <f t="shared" si="78"/>
        <v>7.0702333738742382</v>
      </c>
      <c r="AH99" s="1">
        <f t="shared" si="78"/>
        <v>7.0555251166279529</v>
      </c>
      <c r="AI99" s="1">
        <f t="shared" si="78"/>
        <v>7.0958155508344598</v>
      </c>
      <c r="AJ99" s="1">
        <f t="shared" si="78"/>
        <v>6.9889507523779208</v>
      </c>
      <c r="AK99" s="1">
        <f t="shared" si="78"/>
        <v>7.3070529558922805</v>
      </c>
      <c r="AL99" s="1">
        <f t="shared" si="79"/>
        <v>0.2448294172659464</v>
      </c>
      <c r="AM99" s="1">
        <f t="shared" si="79"/>
        <v>-0.46120165792649259</v>
      </c>
      <c r="AN99" s="1">
        <f t="shared" si="90"/>
        <v>7.4330961888354743</v>
      </c>
    </row>
    <row r="100" spans="1:40">
      <c r="A100" s="33" t="s">
        <v>127</v>
      </c>
      <c r="B100" s="32" t="s">
        <v>65</v>
      </c>
      <c r="C100" s="33">
        <v>54862.868699999999</v>
      </c>
      <c r="D100" s="33">
        <v>2.9999999999999997E-4</v>
      </c>
      <c r="E100" s="1">
        <f t="shared" si="75"/>
        <v>48633.0981169605</v>
      </c>
      <c r="F100" s="1">
        <f>ROUND(2*E100,0)/2</f>
        <v>48633</v>
      </c>
      <c r="G100" s="1">
        <f t="shared" si="76"/>
        <v>4.1190960000676569E-2</v>
      </c>
      <c r="K100" s="1">
        <f t="shared" si="72"/>
        <v>4.1190960000676569E-2</v>
      </c>
      <c r="Q100" s="27">
        <f>+C100-15018.5</f>
        <v>39844.368699999999</v>
      </c>
      <c r="R100" s="1">
        <f t="shared" si="71"/>
        <v>1.6966951857773371E-3</v>
      </c>
      <c r="T100" s="1">
        <f t="shared" si="81"/>
        <v>-9.1000039258755817E-4</v>
      </c>
      <c r="U100" s="1">
        <f t="shared" si="82"/>
        <v>4.2100960393264129E-2</v>
      </c>
      <c r="V100" s="1">
        <f t="shared" si="83"/>
        <v>4.1190960000676569E-2</v>
      </c>
      <c r="Y100" s="27">
        <f t="shared" si="84"/>
        <v>39844.368699999999</v>
      </c>
      <c r="Z100" s="13"/>
      <c r="AA100" s="1">
        <f t="shared" si="85"/>
        <v>3.0370084583951629E-3</v>
      </c>
      <c r="AB100" s="1">
        <f t="shared" si="86"/>
        <v>1.0556423053753867</v>
      </c>
      <c r="AC100" s="1">
        <f t="shared" si="87"/>
        <v>0.69286510825572278</v>
      </c>
      <c r="AD100" s="1">
        <f t="shared" si="88"/>
        <v>0.51701444259567086</v>
      </c>
      <c r="AE100" s="1">
        <f>2*ATAN(AF100)</f>
        <v>1.4635866348083879</v>
      </c>
      <c r="AF100" s="1">
        <f t="shared" si="89"/>
        <v>0.89815226880956278</v>
      </c>
      <c r="AG100" s="1">
        <f t="shared" si="78"/>
        <v>7.2180150750006931</v>
      </c>
      <c r="AH100" s="1">
        <f t="shared" si="78"/>
        <v>7.2089257161862923</v>
      </c>
      <c r="AI100" s="1">
        <f t="shared" si="78"/>
        <v>7.2385869797616387</v>
      </c>
      <c r="AJ100" s="1">
        <f t="shared" si="78"/>
        <v>7.1457368137007569</v>
      </c>
      <c r="AK100" s="1">
        <f t="shared" si="78"/>
        <v>7.5001812942594741</v>
      </c>
      <c r="AL100" s="1">
        <f t="shared" si="79"/>
        <v>0.25933599064450819</v>
      </c>
      <c r="AM100" s="1">
        <f t="shared" si="79"/>
        <v>-0.49517657078664618</v>
      </c>
      <c r="AN100" s="1">
        <f t="shared" si="90"/>
        <v>7.6335294719641826</v>
      </c>
    </row>
    <row r="101" spans="1:40">
      <c r="A101" s="58" t="s">
        <v>132</v>
      </c>
      <c r="B101" s="59" t="s">
        <v>77</v>
      </c>
      <c r="C101" s="58">
        <v>55298.847999999998</v>
      </c>
      <c r="D101" s="58">
        <v>5.0000000000000001E-3</v>
      </c>
      <c r="E101" s="1">
        <f t="shared" si="75"/>
        <v>49671.601802203862</v>
      </c>
      <c r="F101" s="1">
        <f>ROUND(2*E101,0)/2</f>
        <v>49671.5</v>
      </c>
      <c r="G101" s="1">
        <f t="shared" si="76"/>
        <v>4.2738079995615408E-2</v>
      </c>
      <c r="K101" s="1">
        <f t="shared" si="72"/>
        <v>4.2738079995615408E-2</v>
      </c>
      <c r="Q101" s="27">
        <f>+C101-15018.5</f>
        <v>40280.347999999998</v>
      </c>
      <c r="R101" s="1">
        <f t="shared" si="71"/>
        <v>1.8265434817116219E-3</v>
      </c>
      <c r="T101" s="1">
        <f t="shared" si="81"/>
        <v>3.6844508489323243E-3</v>
      </c>
      <c r="U101" s="1">
        <f t="shared" si="82"/>
        <v>3.9053629146683082E-2</v>
      </c>
      <c r="V101" s="1">
        <f t="shared" si="83"/>
        <v>4.2738079995615408E-2</v>
      </c>
      <c r="Y101" s="27">
        <f t="shared" si="84"/>
        <v>40280.347999999998</v>
      </c>
      <c r="Z101" s="13"/>
      <c r="AA101" s="1">
        <f t="shared" si="85"/>
        <v>4.921537012429659E-3</v>
      </c>
      <c r="AB101" s="1">
        <f t="shared" si="86"/>
        <v>0.99337101212471635</v>
      </c>
      <c r="AC101" s="1">
        <f t="shared" si="87"/>
        <v>0.77417648545479933</v>
      </c>
      <c r="AD101" s="1">
        <f t="shared" si="88"/>
        <v>0.51995774493678748</v>
      </c>
      <c r="AE101" s="1">
        <f>2*ATAN(AF101)</f>
        <v>1.5835447257135962</v>
      </c>
      <c r="AF101" s="1">
        <f t="shared" si="89"/>
        <v>1.0128303559346099</v>
      </c>
      <c r="AG101" s="1">
        <f>$AN101-$U$7*SIN(AH101)</f>
        <v>7.3180561886599005</v>
      </c>
      <c r="AH101" s="1">
        <f>$AN101-$U$7*SIN(AI101)</f>
        <v>7.3124842140422173</v>
      </c>
      <c r="AI101" s="1">
        <f>$AN101-$U$7*SIN(AJ101)</f>
        <v>7.3336476441480185</v>
      </c>
      <c r="AJ101" s="1">
        <f>$AN101-$U$7*SIN(AK101)</f>
        <v>7.2568543672422807</v>
      </c>
      <c r="AK101" s="1">
        <f>$AN101-$U$7*SIN(AL101)</f>
        <v>7.6282635782695438</v>
      </c>
      <c r="AL101" s="1">
        <f t="shared" si="79"/>
        <v>0.26342111291037057</v>
      </c>
      <c r="AM101" s="1">
        <f t="shared" si="79"/>
        <v>-0.50690644934338347</v>
      </c>
      <c r="AN101" s="1">
        <f t="shared" si="90"/>
        <v>7.7636638667932933</v>
      </c>
    </row>
    <row r="102" spans="1:40">
      <c r="A102" s="40" t="s">
        <v>133</v>
      </c>
      <c r="B102" s="57" t="s">
        <v>65</v>
      </c>
      <c r="C102" s="40">
        <v>55579.921199999997</v>
      </c>
      <c r="D102" s="40">
        <v>8.9999999999999998E-4</v>
      </c>
      <c r="E102" s="1">
        <f t="shared" ref="E102:E107" si="91">+(C102-C$7)/C$8</f>
        <v>50341.118804554986</v>
      </c>
      <c r="F102" s="1">
        <f t="shared" ref="F102:F107" si="92">ROUND(2*E102,0)/2</f>
        <v>50341</v>
      </c>
      <c r="G102" s="1">
        <f t="shared" ref="G102:G107" si="93">+C102-(C$7+F102*C$8)</f>
        <v>4.9875919998157769E-2</v>
      </c>
      <c r="K102" s="1">
        <f t="shared" si="72"/>
        <v>4.9875919998157769E-2</v>
      </c>
      <c r="Q102" s="27">
        <f t="shared" ref="Q102:Q107" si="94">+C102-15018.5</f>
        <v>40561.421199999997</v>
      </c>
      <c r="R102" s="1">
        <f t="shared" ref="R102:R107" si="95">+(P102-G102)^2</f>
        <v>2.4876073956626339E-3</v>
      </c>
      <c r="Y102" s="27"/>
      <c r="Z102" s="13"/>
    </row>
    <row r="103" spans="1:40">
      <c r="A103" s="53" t="s">
        <v>135</v>
      </c>
      <c r="B103" s="56" t="s">
        <v>65</v>
      </c>
      <c r="C103" s="43">
        <v>55648.350899999998</v>
      </c>
      <c r="D103" s="43">
        <v>2.9999999999999997E-4</v>
      </c>
      <c r="E103" s="1">
        <f t="shared" si="91"/>
        <v>50504.118505756625</v>
      </c>
      <c r="F103" s="1">
        <f t="shared" si="92"/>
        <v>50504</v>
      </c>
      <c r="G103" s="1">
        <f t="shared" si="93"/>
        <v>4.9750479993235786E-2</v>
      </c>
      <c r="K103" s="1">
        <f t="shared" si="72"/>
        <v>4.9750479993235786E-2</v>
      </c>
      <c r="Q103" s="27">
        <f t="shared" si="94"/>
        <v>40629.850899999998</v>
      </c>
      <c r="R103" s="1">
        <f t="shared" si="95"/>
        <v>2.4751102595573543E-3</v>
      </c>
      <c r="Y103" s="27"/>
      <c r="Z103" s="13"/>
    </row>
    <row r="104" spans="1:40">
      <c r="A104" s="40" t="s">
        <v>133</v>
      </c>
      <c r="B104" s="57" t="s">
        <v>77</v>
      </c>
      <c r="C104" s="40">
        <v>55668.712699999996</v>
      </c>
      <c r="D104" s="40">
        <v>5.9999999999999995E-4</v>
      </c>
      <c r="E104" s="1">
        <f t="shared" si="91"/>
        <v>50552.620359716631</v>
      </c>
      <c r="F104" s="1">
        <f t="shared" si="92"/>
        <v>50552.5</v>
      </c>
      <c r="G104" s="1">
        <f t="shared" si="93"/>
        <v>5.0528799991298001E-2</v>
      </c>
      <c r="K104" s="1">
        <f t="shared" si="72"/>
        <v>5.0528799991298001E-2</v>
      </c>
      <c r="Q104" s="27">
        <f t="shared" si="94"/>
        <v>40650.212699999996</v>
      </c>
      <c r="R104" s="1">
        <f t="shared" si="95"/>
        <v>2.553159628560597E-3</v>
      </c>
      <c r="Y104" s="27"/>
      <c r="Z104" s="13"/>
    </row>
    <row r="105" spans="1:40">
      <c r="A105" s="33" t="s">
        <v>136</v>
      </c>
      <c r="B105" s="32" t="s">
        <v>77</v>
      </c>
      <c r="C105" s="33">
        <v>55952.933100000002</v>
      </c>
      <c r="D105" s="33">
        <v>2.9999999999999997E-4</v>
      </c>
      <c r="E105" s="1">
        <f t="shared" si="91"/>
        <v>51229.633999633363</v>
      </c>
      <c r="F105" s="1">
        <f t="shared" si="92"/>
        <v>51229.5</v>
      </c>
      <c r="G105" s="1">
        <f t="shared" si="93"/>
        <v>5.6255039999086875E-2</v>
      </c>
      <c r="K105" s="1">
        <f t="shared" si="72"/>
        <v>5.6255039999086875E-2</v>
      </c>
      <c r="Q105" s="27">
        <f t="shared" si="94"/>
        <v>40934.433100000002</v>
      </c>
      <c r="R105" s="1">
        <f t="shared" si="95"/>
        <v>3.1646295252988643E-3</v>
      </c>
      <c r="Y105" s="27"/>
      <c r="Z105" s="13"/>
    </row>
    <row r="106" spans="1:40">
      <c r="A106" s="36" t="s">
        <v>138</v>
      </c>
      <c r="B106" s="35" t="s">
        <v>65</v>
      </c>
      <c r="C106" s="36">
        <v>56009.394</v>
      </c>
      <c r="D106" s="36">
        <v>2E-3</v>
      </c>
      <c r="E106" s="1">
        <f t="shared" si="91"/>
        <v>51364.123991984277</v>
      </c>
      <c r="F106" s="1">
        <f t="shared" si="92"/>
        <v>51364</v>
      </c>
      <c r="G106" s="1">
        <f t="shared" si="93"/>
        <v>5.2053680003155023E-2</v>
      </c>
      <c r="K106" s="1">
        <f t="shared" si="72"/>
        <v>5.2053680003155023E-2</v>
      </c>
      <c r="Q106" s="27">
        <f t="shared" si="94"/>
        <v>40990.894</v>
      </c>
      <c r="R106" s="1">
        <f t="shared" si="95"/>
        <v>2.7095856018708609E-3</v>
      </c>
      <c r="Y106" s="27"/>
      <c r="Z106" s="13"/>
    </row>
    <row r="107" spans="1:40">
      <c r="A107" s="33" t="s">
        <v>136</v>
      </c>
      <c r="B107" s="32" t="s">
        <v>77</v>
      </c>
      <c r="C107" s="33">
        <v>56035.642999999996</v>
      </c>
      <c r="D107" s="33">
        <v>2E-3</v>
      </c>
      <c r="E107" s="1">
        <f t="shared" si="91"/>
        <v>51426.649169748329</v>
      </c>
      <c r="F107" s="1">
        <f t="shared" si="92"/>
        <v>51426.5</v>
      </c>
      <c r="G107" s="1">
        <f t="shared" si="93"/>
        <v>6.2623679994430859E-2</v>
      </c>
      <c r="K107" s="1">
        <f t="shared" si="72"/>
        <v>6.2623679994430859E-2</v>
      </c>
      <c r="Q107" s="27">
        <f t="shared" si="94"/>
        <v>41017.142999999996</v>
      </c>
      <c r="R107" s="1">
        <f t="shared" si="95"/>
        <v>3.9217252960448796E-3</v>
      </c>
      <c r="Y107" s="27"/>
      <c r="Z107" s="13"/>
    </row>
    <row r="108" spans="1:40">
      <c r="C108" s="26"/>
      <c r="D108" s="26"/>
      <c r="Y108" s="27"/>
      <c r="Z108" s="13"/>
    </row>
    <row r="109" spans="1:40">
      <c r="C109" s="26"/>
      <c r="D109" s="26"/>
      <c r="Y109" s="27"/>
      <c r="Z109" s="13"/>
    </row>
    <row r="110" spans="1:40">
      <c r="C110" s="26"/>
      <c r="D110" s="26"/>
      <c r="Y110" s="27"/>
      <c r="Z110" s="13"/>
    </row>
    <row r="111" spans="1:40">
      <c r="C111" s="26"/>
      <c r="D111" s="26"/>
      <c r="Y111" s="27"/>
      <c r="Z111" s="13"/>
    </row>
    <row r="112" spans="1:40">
      <c r="C112" s="26"/>
      <c r="D112" s="26"/>
      <c r="Y112" s="27"/>
      <c r="Z112" s="13"/>
    </row>
    <row r="113" spans="3:26">
      <c r="C113" s="26"/>
      <c r="D113" s="26"/>
      <c r="Y113" s="27"/>
      <c r="Z113" s="13"/>
    </row>
    <row r="114" spans="3:26">
      <c r="C114" s="26"/>
      <c r="D114" s="26"/>
      <c r="Y114" s="27"/>
      <c r="Z114" s="13"/>
    </row>
    <row r="115" spans="3:26">
      <c r="C115" s="26"/>
      <c r="D115" s="26"/>
      <c r="Y115" s="27"/>
      <c r="Z115" s="13"/>
    </row>
    <row r="116" spans="3:26">
      <c r="C116" s="26"/>
      <c r="D116" s="26"/>
      <c r="Y116" s="27"/>
      <c r="Z116" s="13"/>
    </row>
    <row r="117" spans="3:26">
      <c r="C117" s="26"/>
      <c r="D117" s="26"/>
      <c r="Y117" s="27"/>
      <c r="Z117" s="13"/>
    </row>
    <row r="118" spans="3:26">
      <c r="C118" s="26"/>
      <c r="D118" s="26"/>
      <c r="Y118" s="27"/>
      <c r="Z118" s="13"/>
    </row>
    <row r="119" spans="3:26">
      <c r="C119" s="26"/>
      <c r="D119" s="26"/>
      <c r="Y119" s="27"/>
      <c r="Z119" s="13"/>
    </row>
    <row r="120" spans="3:26">
      <c r="C120" s="26"/>
      <c r="D120" s="26"/>
      <c r="Y120" s="27"/>
      <c r="Z120" s="13"/>
    </row>
    <row r="121" spans="3:26">
      <c r="C121" s="26"/>
      <c r="D121" s="26"/>
      <c r="Y121" s="27"/>
      <c r="Z121" s="13"/>
    </row>
    <row r="122" spans="3:26">
      <c r="C122" s="26"/>
      <c r="D122" s="26"/>
      <c r="Y122" s="27"/>
      <c r="Z122" s="13"/>
    </row>
    <row r="123" spans="3:26">
      <c r="C123" s="26"/>
      <c r="D123" s="26"/>
      <c r="Y123" s="27"/>
      <c r="Z123" s="13"/>
    </row>
    <row r="124" spans="3:26">
      <c r="C124" s="26"/>
      <c r="D124" s="26"/>
      <c r="Y124" s="27"/>
      <c r="Z124" s="13"/>
    </row>
    <row r="125" spans="3:26">
      <c r="C125" s="26"/>
      <c r="D125" s="26"/>
      <c r="Y125" s="27"/>
      <c r="Z125" s="13"/>
    </row>
    <row r="126" spans="3:26">
      <c r="C126" s="26"/>
      <c r="D126" s="26"/>
      <c r="Y126" s="27"/>
      <c r="Z126" s="13"/>
    </row>
    <row r="127" spans="3:26">
      <c r="C127" s="26"/>
      <c r="D127" s="26"/>
      <c r="Y127" s="27"/>
      <c r="Z127" s="13"/>
    </row>
    <row r="128" spans="3:26">
      <c r="C128" s="26"/>
      <c r="D128" s="26"/>
      <c r="Y128" s="27"/>
      <c r="Z128" s="13"/>
    </row>
    <row r="129" spans="3:26">
      <c r="C129" s="26"/>
      <c r="D129" s="26"/>
      <c r="Y129" s="27"/>
      <c r="Z129" s="13"/>
    </row>
    <row r="130" spans="3:26">
      <c r="C130" s="26"/>
      <c r="D130" s="26"/>
      <c r="Y130" s="27"/>
      <c r="Z130" s="13"/>
    </row>
    <row r="131" spans="3:26">
      <c r="C131" s="26"/>
      <c r="D131" s="26"/>
      <c r="Y131" s="27"/>
      <c r="Z131" s="13"/>
    </row>
    <row r="132" spans="3:26">
      <c r="C132" s="26"/>
      <c r="D132" s="26"/>
      <c r="Y132" s="27"/>
      <c r="Z132" s="13"/>
    </row>
    <row r="133" spans="3:26">
      <c r="C133" s="26"/>
      <c r="D133" s="26"/>
      <c r="Y133" s="27"/>
      <c r="Z133" s="13"/>
    </row>
    <row r="134" spans="3:26">
      <c r="C134" s="26"/>
      <c r="D134" s="26"/>
      <c r="Y134" s="27"/>
      <c r="Z134" s="13"/>
    </row>
    <row r="135" spans="3:26">
      <c r="C135" s="26"/>
      <c r="D135" s="26"/>
      <c r="Y135" s="27"/>
      <c r="Z135" s="13"/>
    </row>
    <row r="136" spans="3:26">
      <c r="C136" s="26"/>
      <c r="D136" s="26"/>
      <c r="Y136" s="27"/>
      <c r="Z136" s="13"/>
    </row>
    <row r="137" spans="3:26">
      <c r="C137" s="26"/>
      <c r="D137" s="26"/>
      <c r="Y137" s="27"/>
      <c r="Z137" s="13"/>
    </row>
    <row r="138" spans="3:26">
      <c r="C138" s="26"/>
      <c r="D138" s="26"/>
      <c r="Y138" s="27"/>
      <c r="Z138" s="13"/>
    </row>
    <row r="139" spans="3:26">
      <c r="C139" s="26"/>
      <c r="D139" s="26"/>
      <c r="Y139" s="27"/>
      <c r="Z139" s="13"/>
    </row>
    <row r="140" spans="3:26">
      <c r="C140" s="26"/>
      <c r="D140" s="26"/>
      <c r="Y140" s="27"/>
      <c r="Z140" s="13"/>
    </row>
    <row r="141" spans="3:26">
      <c r="C141" s="26"/>
      <c r="D141" s="26"/>
      <c r="Y141" s="27"/>
      <c r="Z141" s="13"/>
    </row>
    <row r="142" spans="3:26">
      <c r="C142" s="26"/>
      <c r="D142" s="26"/>
      <c r="Y142" s="27"/>
      <c r="Z142" s="13"/>
    </row>
    <row r="143" spans="3:26">
      <c r="C143" s="26"/>
      <c r="D143" s="26"/>
      <c r="Y143" s="27"/>
      <c r="Z143" s="13"/>
    </row>
    <row r="144" spans="3:26">
      <c r="C144" s="26"/>
      <c r="D144" s="26"/>
      <c r="Y144" s="27"/>
      <c r="Z144" s="13"/>
    </row>
    <row r="145" spans="3:26">
      <c r="C145" s="26"/>
      <c r="D145" s="26"/>
      <c r="Y145" s="27"/>
      <c r="Z145" s="13"/>
    </row>
    <row r="146" spans="3:26">
      <c r="C146" s="26"/>
      <c r="D146" s="26"/>
      <c r="Y146" s="27"/>
      <c r="Z146" s="13"/>
    </row>
    <row r="147" spans="3:26">
      <c r="C147" s="26"/>
      <c r="D147" s="26"/>
      <c r="Y147" s="27"/>
      <c r="Z147" s="13"/>
    </row>
    <row r="148" spans="3:26">
      <c r="C148" s="26"/>
      <c r="D148" s="26"/>
      <c r="Y148" s="27"/>
      <c r="Z148" s="13"/>
    </row>
    <row r="149" spans="3:26">
      <c r="C149" s="26"/>
      <c r="D149" s="26"/>
      <c r="Y149" s="27"/>
      <c r="Z149" s="13"/>
    </row>
    <row r="150" spans="3:26">
      <c r="C150" s="26"/>
      <c r="D150" s="26"/>
      <c r="Y150" s="27"/>
      <c r="Z150" s="13"/>
    </row>
    <row r="151" spans="3:26">
      <c r="C151" s="26"/>
      <c r="D151" s="26"/>
      <c r="Y151" s="27"/>
      <c r="Z151" s="13"/>
    </row>
    <row r="152" spans="3:26">
      <c r="C152" s="26"/>
      <c r="D152" s="26"/>
      <c r="Y152" s="27"/>
      <c r="Z152" s="13"/>
    </row>
    <row r="153" spans="3:26">
      <c r="C153" s="26"/>
      <c r="D153" s="26"/>
      <c r="Y153" s="27"/>
      <c r="Z153" s="13"/>
    </row>
    <row r="154" spans="3:26">
      <c r="C154" s="26"/>
      <c r="D154" s="26"/>
      <c r="Y154" s="27"/>
      <c r="Z154" s="13"/>
    </row>
    <row r="155" spans="3:26">
      <c r="C155" s="26"/>
      <c r="D155" s="26"/>
      <c r="Y155" s="27"/>
      <c r="Z155" s="13"/>
    </row>
    <row r="156" spans="3:26">
      <c r="C156" s="26"/>
      <c r="D156" s="26"/>
      <c r="Y156" s="27"/>
      <c r="Z156" s="13"/>
    </row>
    <row r="157" spans="3:26">
      <c r="C157" s="26"/>
      <c r="D157" s="26"/>
      <c r="Y157" s="27"/>
      <c r="Z157" s="13"/>
    </row>
    <row r="158" spans="3:26">
      <c r="C158" s="26"/>
      <c r="D158" s="26"/>
      <c r="Y158" s="27"/>
      <c r="Z158" s="13"/>
    </row>
    <row r="159" spans="3:26">
      <c r="C159" s="26"/>
      <c r="D159" s="26"/>
      <c r="Y159" s="27"/>
      <c r="Z159" s="13"/>
    </row>
    <row r="160" spans="3:26">
      <c r="C160" s="26"/>
      <c r="D160" s="26"/>
      <c r="Y160" s="27"/>
      <c r="Z160" s="13"/>
    </row>
    <row r="161" spans="3:26">
      <c r="C161" s="26"/>
      <c r="D161" s="26"/>
      <c r="Y161" s="27"/>
      <c r="Z161" s="13"/>
    </row>
    <row r="162" spans="3:26">
      <c r="C162" s="26"/>
      <c r="D162" s="26"/>
      <c r="Y162" s="27"/>
      <c r="Z162" s="13"/>
    </row>
    <row r="163" spans="3:26">
      <c r="C163" s="26"/>
      <c r="D163" s="26"/>
      <c r="Y163" s="27"/>
      <c r="Z163" s="13"/>
    </row>
    <row r="164" spans="3:26">
      <c r="C164" s="26"/>
      <c r="D164" s="26"/>
      <c r="Y164" s="27"/>
      <c r="Z164" s="13"/>
    </row>
    <row r="165" spans="3:26">
      <c r="C165" s="26"/>
      <c r="D165" s="26"/>
      <c r="Y165" s="27"/>
      <c r="Z165" s="13"/>
    </row>
    <row r="166" spans="3:26">
      <c r="C166" s="26"/>
      <c r="D166" s="26"/>
      <c r="Y166" s="27"/>
      <c r="Z166" s="13"/>
    </row>
    <row r="167" spans="3:26">
      <c r="C167" s="26"/>
      <c r="D167" s="26"/>
      <c r="Y167" s="27"/>
      <c r="Z167" s="13"/>
    </row>
    <row r="168" spans="3:26">
      <c r="C168" s="26"/>
      <c r="D168" s="26"/>
      <c r="Y168" s="27"/>
      <c r="Z168" s="13"/>
    </row>
    <row r="169" spans="3:26">
      <c r="C169" s="26"/>
      <c r="D169" s="26"/>
      <c r="Y169" s="27"/>
      <c r="Z169" s="13"/>
    </row>
    <row r="170" spans="3:26">
      <c r="C170" s="26"/>
      <c r="D170" s="26"/>
      <c r="Y170" s="27"/>
      <c r="Z170" s="13"/>
    </row>
    <row r="171" spans="3:26">
      <c r="C171" s="26"/>
      <c r="D171" s="26"/>
      <c r="Y171" s="27"/>
      <c r="Z171" s="13"/>
    </row>
    <row r="172" spans="3:26">
      <c r="C172" s="26"/>
      <c r="D172" s="26"/>
      <c r="Y172" s="27"/>
      <c r="Z172" s="13"/>
    </row>
    <row r="173" spans="3:26">
      <c r="C173" s="26"/>
      <c r="D173" s="26"/>
      <c r="Y173" s="27"/>
      <c r="Z173" s="13"/>
    </row>
    <row r="174" spans="3:26">
      <c r="C174" s="26"/>
      <c r="D174" s="26"/>
      <c r="Y174" s="27"/>
      <c r="Z174" s="13"/>
    </row>
    <row r="175" spans="3:26">
      <c r="C175" s="26"/>
      <c r="D175" s="26"/>
      <c r="Y175" s="27"/>
      <c r="Z175" s="13"/>
    </row>
    <row r="176" spans="3:26">
      <c r="C176" s="26"/>
      <c r="D176" s="26"/>
      <c r="Y176" s="27"/>
      <c r="Z176" s="13"/>
    </row>
    <row r="177" spans="3:26">
      <c r="C177" s="26"/>
      <c r="D177" s="26"/>
      <c r="Y177" s="27"/>
      <c r="Z177" s="13"/>
    </row>
    <row r="178" spans="3:26">
      <c r="C178" s="26"/>
      <c r="D178" s="26"/>
      <c r="Y178" s="27"/>
      <c r="Z178" s="13"/>
    </row>
    <row r="179" spans="3:26">
      <c r="C179" s="26"/>
      <c r="D179" s="26"/>
      <c r="Y179" s="27"/>
      <c r="Z179" s="13"/>
    </row>
    <row r="180" spans="3:26">
      <c r="C180" s="26"/>
      <c r="D180" s="26"/>
      <c r="Y180" s="27"/>
      <c r="Z180" s="13"/>
    </row>
    <row r="181" spans="3:26">
      <c r="C181" s="26"/>
      <c r="D181" s="26"/>
      <c r="Y181" s="27"/>
      <c r="Z181" s="13"/>
    </row>
    <row r="182" spans="3:26">
      <c r="C182" s="26"/>
      <c r="D182" s="26"/>
      <c r="Y182" s="27"/>
      <c r="Z182" s="13"/>
    </row>
    <row r="183" spans="3:26">
      <c r="C183" s="26"/>
      <c r="D183" s="26"/>
      <c r="Y183" s="27"/>
      <c r="Z183" s="13"/>
    </row>
    <row r="184" spans="3:26">
      <c r="C184" s="26"/>
      <c r="D184" s="26"/>
      <c r="Y184" s="27"/>
      <c r="Z184" s="13"/>
    </row>
    <row r="185" spans="3:26">
      <c r="C185" s="26"/>
      <c r="D185" s="26"/>
      <c r="Y185" s="27"/>
      <c r="Z185" s="13"/>
    </row>
    <row r="186" spans="3:26">
      <c r="C186" s="26"/>
      <c r="D186" s="26"/>
      <c r="Y186" s="27"/>
      <c r="Z186" s="13"/>
    </row>
    <row r="187" spans="3:26">
      <c r="C187" s="26"/>
      <c r="D187" s="26"/>
      <c r="Y187" s="27"/>
      <c r="Z187" s="13"/>
    </row>
    <row r="188" spans="3:26">
      <c r="C188" s="26"/>
      <c r="D188" s="26"/>
      <c r="Y188" s="27"/>
      <c r="Z188" s="13"/>
    </row>
    <row r="189" spans="3:26">
      <c r="C189" s="26"/>
      <c r="D189" s="26"/>
      <c r="Y189" s="27"/>
      <c r="Z189" s="13"/>
    </row>
    <row r="190" spans="3:26">
      <c r="C190" s="26"/>
      <c r="D190" s="26"/>
      <c r="Y190" s="27"/>
      <c r="Z190" s="13"/>
    </row>
    <row r="191" spans="3:26">
      <c r="C191" s="26"/>
      <c r="D191" s="26"/>
      <c r="Y191" s="27"/>
      <c r="Z191" s="13"/>
    </row>
    <row r="192" spans="3:26">
      <c r="C192" s="26"/>
      <c r="D192" s="26"/>
      <c r="Y192" s="27"/>
      <c r="Z192" s="13"/>
    </row>
    <row r="193" spans="3:40">
      <c r="C193" s="26"/>
      <c r="D193" s="26"/>
      <c r="Y193" s="27"/>
      <c r="Z193" s="13"/>
    </row>
    <row r="194" spans="3:40">
      <c r="C194" s="26"/>
      <c r="D194" s="26"/>
      <c r="Y194" s="27"/>
      <c r="Z194" s="13"/>
    </row>
    <row r="195" spans="3:40">
      <c r="C195" s="26"/>
      <c r="D195" s="26"/>
      <c r="Y195" s="27"/>
      <c r="Z195" s="13"/>
    </row>
    <row r="196" spans="3:40">
      <c r="C196" s="26"/>
      <c r="D196" s="26"/>
      <c r="Y196" s="27"/>
      <c r="Z196" s="13"/>
    </row>
    <row r="197" spans="3:40">
      <c r="C197" s="26"/>
      <c r="D197" s="26"/>
      <c r="Y197" s="27"/>
      <c r="Z197" s="13"/>
    </row>
    <row r="198" spans="3:40">
      <c r="C198" s="26"/>
      <c r="D198" s="26"/>
      <c r="Y198" s="27"/>
      <c r="Z198" s="13"/>
    </row>
    <row r="199" spans="3:40">
      <c r="C199" s="26"/>
      <c r="D199" s="26"/>
      <c r="Y199" s="27"/>
      <c r="Z199" s="13"/>
    </row>
    <row r="200" spans="3:40">
      <c r="C200" s="26"/>
      <c r="D200" s="26"/>
      <c r="Y200" s="27"/>
      <c r="Z200" s="13"/>
    </row>
    <row r="201" spans="3:40">
      <c r="C201" s="26"/>
      <c r="D201" s="26"/>
      <c r="Y201" s="27"/>
      <c r="Z201" s="13"/>
    </row>
    <row r="202" spans="3:40">
      <c r="C202" s="26"/>
      <c r="D202" s="26"/>
      <c r="T202" s="1">
        <f t="shared" ref="T202:T233" si="96">U$6*SIN(N$7*(F202-P$10))</f>
        <v>0</v>
      </c>
      <c r="U202" s="1">
        <f t="shared" ref="U202:U213" si="97">+G202-T202</f>
        <v>0</v>
      </c>
      <c r="V202" s="1">
        <f t="shared" ref="V202:V213" si="98">+G202-P202</f>
        <v>0</v>
      </c>
      <c r="W202" s="1" t="e">
        <f>W$9*SIN(#REF!*(F202-#REF!))</f>
        <v>#REF!</v>
      </c>
      <c r="X202" s="1" t="e">
        <f t="shared" ref="X202:X265" si="99">+(V202-W202)</f>
        <v>#REF!</v>
      </c>
      <c r="Y202" s="27">
        <f t="shared" ref="Y202:Y212" si="100">+C202-15018.5</f>
        <v>-15018.5</v>
      </c>
      <c r="Z202" s="13"/>
      <c r="AA202" s="1">
        <f t="shared" ref="AA202:AA233" si="101">$U$6*($O$10/AB202*AC202+$O$11)</f>
        <v>0</v>
      </c>
      <c r="AB202" s="1">
        <f t="shared" ref="AB202:AB265" si="102">1+$N$6*COS(AE202)</f>
        <v>1</v>
      </c>
      <c r="AC202" s="1">
        <f t="shared" ref="AC202:AC265" si="103">SIN(AE202+$N$8)</f>
        <v>0</v>
      </c>
      <c r="AD202" s="1">
        <f t="shared" ref="AD202:AD265" si="104">$N$6*SIN(AE202)</f>
        <v>0</v>
      </c>
      <c r="AE202" s="1">
        <f t="shared" ref="AE202:AE265" si="105">2*ATAN(AF202)</f>
        <v>0</v>
      </c>
      <c r="AF202" s="1">
        <f t="shared" ref="AF202:AF265" si="106">SQRT((1+$N$6)/(1-$N$6))*TAN(AG202/2)</f>
        <v>0</v>
      </c>
      <c r="AG202" s="1">
        <f t="shared" ref="AG202:AM217" si="107">$AN202-$N$6*SIN(AH202)</f>
        <v>0</v>
      </c>
      <c r="AH202" s="1">
        <f t="shared" si="107"/>
        <v>0</v>
      </c>
      <c r="AI202" s="1">
        <f t="shared" si="107"/>
        <v>0</v>
      </c>
      <c r="AJ202" s="1">
        <f t="shared" si="107"/>
        <v>0</v>
      </c>
      <c r="AK202" s="1">
        <f t="shared" si="107"/>
        <v>0</v>
      </c>
      <c r="AL202" s="1">
        <f t="shared" si="107"/>
        <v>0</v>
      </c>
      <c r="AM202" s="1">
        <f t="shared" si="107"/>
        <v>0</v>
      </c>
      <c r="AN202" s="1">
        <f t="shared" ref="AN202:AN265" si="108">$N$8+$N$7*F202</f>
        <v>0</v>
      </c>
    </row>
    <row r="203" spans="3:40">
      <c r="C203" s="26"/>
      <c r="D203" s="26"/>
      <c r="T203" s="1">
        <f t="shared" si="96"/>
        <v>0</v>
      </c>
      <c r="U203" s="1">
        <f t="shared" si="97"/>
        <v>0</v>
      </c>
      <c r="V203" s="1">
        <f t="shared" si="98"/>
        <v>0</v>
      </c>
      <c r="W203" s="1" t="e">
        <f>W$9*SIN(#REF!*(F203-#REF!))</f>
        <v>#REF!</v>
      </c>
      <c r="X203" s="1" t="e">
        <f t="shared" si="99"/>
        <v>#REF!</v>
      </c>
      <c r="Y203" s="27">
        <f t="shared" si="100"/>
        <v>-15018.5</v>
      </c>
      <c r="Z203" s="13"/>
      <c r="AA203" s="1">
        <f t="shared" si="101"/>
        <v>0</v>
      </c>
      <c r="AB203" s="1">
        <f t="shared" si="102"/>
        <v>1</v>
      </c>
      <c r="AC203" s="1">
        <f t="shared" si="103"/>
        <v>0</v>
      </c>
      <c r="AD203" s="1">
        <f t="shared" si="104"/>
        <v>0</v>
      </c>
      <c r="AE203" s="1">
        <f t="shared" si="105"/>
        <v>0</v>
      </c>
      <c r="AF203" s="1">
        <f t="shared" si="106"/>
        <v>0</v>
      </c>
      <c r="AG203" s="1">
        <f t="shared" si="107"/>
        <v>0</v>
      </c>
      <c r="AH203" s="1">
        <f t="shared" si="107"/>
        <v>0</v>
      </c>
      <c r="AI203" s="1">
        <f t="shared" si="107"/>
        <v>0</v>
      </c>
      <c r="AJ203" s="1">
        <f t="shared" si="107"/>
        <v>0</v>
      </c>
      <c r="AK203" s="1">
        <f t="shared" si="107"/>
        <v>0</v>
      </c>
      <c r="AL203" s="1">
        <f t="shared" si="107"/>
        <v>0</v>
      </c>
      <c r="AM203" s="1">
        <f t="shared" si="107"/>
        <v>0</v>
      </c>
      <c r="AN203" s="1">
        <f t="shared" si="108"/>
        <v>0</v>
      </c>
    </row>
    <row r="204" spans="3:40">
      <c r="C204" s="26"/>
      <c r="D204" s="26"/>
      <c r="T204" s="1">
        <f t="shared" si="96"/>
        <v>0</v>
      </c>
      <c r="U204" s="1">
        <f t="shared" si="97"/>
        <v>0</v>
      </c>
      <c r="V204" s="1">
        <f t="shared" si="98"/>
        <v>0</v>
      </c>
      <c r="W204" s="1" t="e">
        <f>W$9*SIN(#REF!*(F204-#REF!))</f>
        <v>#REF!</v>
      </c>
      <c r="X204" s="1" t="e">
        <f t="shared" si="99"/>
        <v>#REF!</v>
      </c>
      <c r="Y204" s="27">
        <f t="shared" si="100"/>
        <v>-15018.5</v>
      </c>
      <c r="Z204" s="13"/>
      <c r="AA204" s="1">
        <f t="shared" si="101"/>
        <v>0</v>
      </c>
      <c r="AB204" s="1">
        <f t="shared" si="102"/>
        <v>1</v>
      </c>
      <c r="AC204" s="1">
        <f t="shared" si="103"/>
        <v>0</v>
      </c>
      <c r="AD204" s="1">
        <f t="shared" si="104"/>
        <v>0</v>
      </c>
      <c r="AE204" s="1">
        <f t="shared" si="105"/>
        <v>0</v>
      </c>
      <c r="AF204" s="1">
        <f t="shared" si="106"/>
        <v>0</v>
      </c>
      <c r="AG204" s="1">
        <f t="shared" si="107"/>
        <v>0</v>
      </c>
      <c r="AH204" s="1">
        <f t="shared" si="107"/>
        <v>0</v>
      </c>
      <c r="AI204" s="1">
        <f t="shared" si="107"/>
        <v>0</v>
      </c>
      <c r="AJ204" s="1">
        <f t="shared" si="107"/>
        <v>0</v>
      </c>
      <c r="AK204" s="1">
        <f t="shared" si="107"/>
        <v>0</v>
      </c>
      <c r="AL204" s="1">
        <f t="shared" si="107"/>
        <v>0</v>
      </c>
      <c r="AM204" s="1">
        <f t="shared" si="107"/>
        <v>0</v>
      </c>
      <c r="AN204" s="1">
        <f t="shared" si="108"/>
        <v>0</v>
      </c>
    </row>
    <row r="205" spans="3:40">
      <c r="C205" s="26"/>
      <c r="D205" s="26"/>
      <c r="T205" s="1">
        <f t="shared" si="96"/>
        <v>0</v>
      </c>
      <c r="U205" s="1">
        <f t="shared" si="97"/>
        <v>0</v>
      </c>
      <c r="V205" s="1">
        <f t="shared" si="98"/>
        <v>0</v>
      </c>
      <c r="W205" s="1" t="e">
        <f>W$9*SIN(#REF!*(F205-#REF!))</f>
        <v>#REF!</v>
      </c>
      <c r="X205" s="1" t="e">
        <f t="shared" si="99"/>
        <v>#REF!</v>
      </c>
      <c r="Y205" s="27">
        <f t="shared" si="100"/>
        <v>-15018.5</v>
      </c>
      <c r="Z205" s="13"/>
      <c r="AA205" s="1">
        <f t="shared" si="101"/>
        <v>0</v>
      </c>
      <c r="AB205" s="1">
        <f t="shared" si="102"/>
        <v>1</v>
      </c>
      <c r="AC205" s="1">
        <f t="shared" si="103"/>
        <v>0</v>
      </c>
      <c r="AD205" s="1">
        <f t="shared" si="104"/>
        <v>0</v>
      </c>
      <c r="AE205" s="1">
        <f t="shared" si="105"/>
        <v>0</v>
      </c>
      <c r="AF205" s="1">
        <f t="shared" si="106"/>
        <v>0</v>
      </c>
      <c r="AG205" s="1">
        <f t="shared" si="107"/>
        <v>0</v>
      </c>
      <c r="AH205" s="1">
        <f t="shared" si="107"/>
        <v>0</v>
      </c>
      <c r="AI205" s="1">
        <f t="shared" si="107"/>
        <v>0</v>
      </c>
      <c r="AJ205" s="1">
        <f t="shared" si="107"/>
        <v>0</v>
      </c>
      <c r="AK205" s="1">
        <f t="shared" si="107"/>
        <v>0</v>
      </c>
      <c r="AL205" s="1">
        <f t="shared" si="107"/>
        <v>0</v>
      </c>
      <c r="AM205" s="1">
        <f t="shared" si="107"/>
        <v>0</v>
      </c>
      <c r="AN205" s="1">
        <f t="shared" si="108"/>
        <v>0</v>
      </c>
    </row>
    <row r="206" spans="3:40">
      <c r="C206" s="26"/>
      <c r="D206" s="26"/>
      <c r="T206" s="1">
        <f t="shared" si="96"/>
        <v>0</v>
      </c>
      <c r="U206" s="1">
        <f t="shared" si="97"/>
        <v>0</v>
      </c>
      <c r="V206" s="1">
        <f t="shared" si="98"/>
        <v>0</v>
      </c>
      <c r="W206" s="1" t="e">
        <f>W$9*SIN(#REF!*(F206-#REF!))</f>
        <v>#REF!</v>
      </c>
      <c r="X206" s="1" t="e">
        <f t="shared" si="99"/>
        <v>#REF!</v>
      </c>
      <c r="Y206" s="27">
        <f t="shared" si="100"/>
        <v>-15018.5</v>
      </c>
      <c r="Z206" s="13"/>
      <c r="AA206" s="1">
        <f t="shared" si="101"/>
        <v>0</v>
      </c>
      <c r="AB206" s="1">
        <f t="shared" si="102"/>
        <v>1</v>
      </c>
      <c r="AC206" s="1">
        <f t="shared" si="103"/>
        <v>0</v>
      </c>
      <c r="AD206" s="1">
        <f t="shared" si="104"/>
        <v>0</v>
      </c>
      <c r="AE206" s="1">
        <f t="shared" si="105"/>
        <v>0</v>
      </c>
      <c r="AF206" s="1">
        <f t="shared" si="106"/>
        <v>0</v>
      </c>
      <c r="AG206" s="1">
        <f t="shared" si="107"/>
        <v>0</v>
      </c>
      <c r="AH206" s="1">
        <f t="shared" si="107"/>
        <v>0</v>
      </c>
      <c r="AI206" s="1">
        <f t="shared" si="107"/>
        <v>0</v>
      </c>
      <c r="AJ206" s="1">
        <f t="shared" si="107"/>
        <v>0</v>
      </c>
      <c r="AK206" s="1">
        <f t="shared" si="107"/>
        <v>0</v>
      </c>
      <c r="AL206" s="1">
        <f t="shared" si="107"/>
        <v>0</v>
      </c>
      <c r="AM206" s="1">
        <f t="shared" si="107"/>
        <v>0</v>
      </c>
      <c r="AN206" s="1">
        <f t="shared" si="108"/>
        <v>0</v>
      </c>
    </row>
    <row r="207" spans="3:40">
      <c r="C207" s="26"/>
      <c r="D207" s="26"/>
      <c r="T207" s="1">
        <f t="shared" si="96"/>
        <v>0</v>
      </c>
      <c r="U207" s="1">
        <f t="shared" si="97"/>
        <v>0</v>
      </c>
      <c r="V207" s="1">
        <f t="shared" si="98"/>
        <v>0</v>
      </c>
      <c r="W207" s="1" t="e">
        <f>W$9*SIN(#REF!*(F207-#REF!))</f>
        <v>#REF!</v>
      </c>
      <c r="X207" s="1" t="e">
        <f t="shared" si="99"/>
        <v>#REF!</v>
      </c>
      <c r="Y207" s="27">
        <f t="shared" si="100"/>
        <v>-15018.5</v>
      </c>
      <c r="Z207" s="13"/>
      <c r="AA207" s="1">
        <f t="shared" si="101"/>
        <v>0</v>
      </c>
      <c r="AB207" s="1">
        <f t="shared" si="102"/>
        <v>1</v>
      </c>
      <c r="AC207" s="1">
        <f t="shared" si="103"/>
        <v>0</v>
      </c>
      <c r="AD207" s="1">
        <f t="shared" si="104"/>
        <v>0</v>
      </c>
      <c r="AE207" s="1">
        <f t="shared" si="105"/>
        <v>0</v>
      </c>
      <c r="AF207" s="1">
        <f t="shared" si="106"/>
        <v>0</v>
      </c>
      <c r="AG207" s="1">
        <f t="shared" si="107"/>
        <v>0</v>
      </c>
      <c r="AH207" s="1">
        <f t="shared" si="107"/>
        <v>0</v>
      </c>
      <c r="AI207" s="1">
        <f t="shared" si="107"/>
        <v>0</v>
      </c>
      <c r="AJ207" s="1">
        <f t="shared" si="107"/>
        <v>0</v>
      </c>
      <c r="AK207" s="1">
        <f t="shared" si="107"/>
        <v>0</v>
      </c>
      <c r="AL207" s="1">
        <f t="shared" si="107"/>
        <v>0</v>
      </c>
      <c r="AM207" s="1">
        <f t="shared" si="107"/>
        <v>0</v>
      </c>
      <c r="AN207" s="1">
        <f t="shared" si="108"/>
        <v>0</v>
      </c>
    </row>
    <row r="208" spans="3:40">
      <c r="C208" s="26"/>
      <c r="D208" s="26"/>
      <c r="T208" s="1">
        <f t="shared" si="96"/>
        <v>0</v>
      </c>
      <c r="U208" s="1">
        <f t="shared" si="97"/>
        <v>0</v>
      </c>
      <c r="V208" s="1">
        <f t="shared" si="98"/>
        <v>0</v>
      </c>
      <c r="W208" s="1" t="e">
        <f>W$9*SIN(#REF!*(F208-#REF!))</f>
        <v>#REF!</v>
      </c>
      <c r="X208" s="1" t="e">
        <f t="shared" si="99"/>
        <v>#REF!</v>
      </c>
      <c r="Y208" s="27">
        <f t="shared" si="100"/>
        <v>-15018.5</v>
      </c>
      <c r="Z208" s="13"/>
      <c r="AA208" s="1">
        <f t="shared" si="101"/>
        <v>0</v>
      </c>
      <c r="AB208" s="1">
        <f t="shared" si="102"/>
        <v>1</v>
      </c>
      <c r="AC208" s="1">
        <f t="shared" si="103"/>
        <v>0</v>
      </c>
      <c r="AD208" s="1">
        <f t="shared" si="104"/>
        <v>0</v>
      </c>
      <c r="AE208" s="1">
        <f t="shared" si="105"/>
        <v>0</v>
      </c>
      <c r="AF208" s="1">
        <f t="shared" si="106"/>
        <v>0</v>
      </c>
      <c r="AG208" s="1">
        <f t="shared" si="107"/>
        <v>0</v>
      </c>
      <c r="AH208" s="1">
        <f t="shared" si="107"/>
        <v>0</v>
      </c>
      <c r="AI208" s="1">
        <f t="shared" si="107"/>
        <v>0</v>
      </c>
      <c r="AJ208" s="1">
        <f t="shared" si="107"/>
        <v>0</v>
      </c>
      <c r="AK208" s="1">
        <f t="shared" si="107"/>
        <v>0</v>
      </c>
      <c r="AL208" s="1">
        <f t="shared" si="107"/>
        <v>0</v>
      </c>
      <c r="AM208" s="1">
        <f t="shared" si="107"/>
        <v>0</v>
      </c>
      <c r="AN208" s="1">
        <f t="shared" si="108"/>
        <v>0</v>
      </c>
    </row>
    <row r="209" spans="3:40">
      <c r="C209" s="26"/>
      <c r="D209" s="26"/>
      <c r="T209" s="1">
        <f t="shared" si="96"/>
        <v>0</v>
      </c>
      <c r="U209" s="1">
        <f t="shared" si="97"/>
        <v>0</v>
      </c>
      <c r="V209" s="1">
        <f t="shared" si="98"/>
        <v>0</v>
      </c>
      <c r="W209" s="1" t="e">
        <f>W$9*SIN(#REF!*(F209-#REF!))</f>
        <v>#REF!</v>
      </c>
      <c r="X209" s="1" t="e">
        <f t="shared" si="99"/>
        <v>#REF!</v>
      </c>
      <c r="Y209" s="27">
        <f t="shared" si="100"/>
        <v>-15018.5</v>
      </c>
      <c r="Z209" s="13"/>
      <c r="AA209" s="1">
        <f t="shared" si="101"/>
        <v>0</v>
      </c>
      <c r="AB209" s="1">
        <f t="shared" si="102"/>
        <v>1</v>
      </c>
      <c r="AC209" s="1">
        <f t="shared" si="103"/>
        <v>0</v>
      </c>
      <c r="AD209" s="1">
        <f t="shared" si="104"/>
        <v>0</v>
      </c>
      <c r="AE209" s="1">
        <f t="shared" si="105"/>
        <v>0</v>
      </c>
      <c r="AF209" s="1">
        <f t="shared" si="106"/>
        <v>0</v>
      </c>
      <c r="AG209" s="1">
        <f t="shared" si="107"/>
        <v>0</v>
      </c>
      <c r="AH209" s="1">
        <f t="shared" si="107"/>
        <v>0</v>
      </c>
      <c r="AI209" s="1">
        <f t="shared" si="107"/>
        <v>0</v>
      </c>
      <c r="AJ209" s="1">
        <f t="shared" si="107"/>
        <v>0</v>
      </c>
      <c r="AK209" s="1">
        <f t="shared" si="107"/>
        <v>0</v>
      </c>
      <c r="AL209" s="1">
        <f t="shared" si="107"/>
        <v>0</v>
      </c>
      <c r="AM209" s="1">
        <f t="shared" si="107"/>
        <v>0</v>
      </c>
      <c r="AN209" s="1">
        <f t="shared" si="108"/>
        <v>0</v>
      </c>
    </row>
    <row r="210" spans="3:40">
      <c r="C210" s="26"/>
      <c r="D210" s="26"/>
      <c r="T210" s="1">
        <f t="shared" si="96"/>
        <v>0</v>
      </c>
      <c r="U210" s="1">
        <f t="shared" si="97"/>
        <v>0</v>
      </c>
      <c r="V210" s="1">
        <f t="shared" si="98"/>
        <v>0</v>
      </c>
      <c r="W210" s="1" t="e">
        <f>W$9*SIN(#REF!*(F210-#REF!))</f>
        <v>#REF!</v>
      </c>
      <c r="X210" s="1" t="e">
        <f t="shared" si="99"/>
        <v>#REF!</v>
      </c>
      <c r="Y210" s="27">
        <f t="shared" si="100"/>
        <v>-15018.5</v>
      </c>
      <c r="Z210" s="13"/>
      <c r="AA210" s="1">
        <f t="shared" si="101"/>
        <v>0</v>
      </c>
      <c r="AB210" s="1">
        <f t="shared" si="102"/>
        <v>1</v>
      </c>
      <c r="AC210" s="1">
        <f t="shared" si="103"/>
        <v>0</v>
      </c>
      <c r="AD210" s="1">
        <f t="shared" si="104"/>
        <v>0</v>
      </c>
      <c r="AE210" s="1">
        <f t="shared" si="105"/>
        <v>0</v>
      </c>
      <c r="AF210" s="1">
        <f t="shared" si="106"/>
        <v>0</v>
      </c>
      <c r="AG210" s="1">
        <f t="shared" si="107"/>
        <v>0</v>
      </c>
      <c r="AH210" s="1">
        <f t="shared" si="107"/>
        <v>0</v>
      </c>
      <c r="AI210" s="1">
        <f t="shared" si="107"/>
        <v>0</v>
      </c>
      <c r="AJ210" s="1">
        <f t="shared" si="107"/>
        <v>0</v>
      </c>
      <c r="AK210" s="1">
        <f t="shared" si="107"/>
        <v>0</v>
      </c>
      <c r="AL210" s="1">
        <f t="shared" si="107"/>
        <v>0</v>
      </c>
      <c r="AM210" s="1">
        <f t="shared" si="107"/>
        <v>0</v>
      </c>
      <c r="AN210" s="1">
        <f t="shared" si="108"/>
        <v>0</v>
      </c>
    </row>
    <row r="211" spans="3:40">
      <c r="C211" s="26"/>
      <c r="D211" s="26"/>
      <c r="T211" s="1">
        <f t="shared" si="96"/>
        <v>0</v>
      </c>
      <c r="U211" s="1">
        <f t="shared" si="97"/>
        <v>0</v>
      </c>
      <c r="V211" s="1">
        <f t="shared" si="98"/>
        <v>0</v>
      </c>
      <c r="W211" s="1" t="e">
        <f>W$9*SIN(#REF!*(F211-#REF!))</f>
        <v>#REF!</v>
      </c>
      <c r="X211" s="1" t="e">
        <f t="shared" si="99"/>
        <v>#REF!</v>
      </c>
      <c r="Y211" s="27">
        <f t="shared" si="100"/>
        <v>-15018.5</v>
      </c>
      <c r="Z211" s="13"/>
      <c r="AA211" s="1">
        <f t="shared" si="101"/>
        <v>0</v>
      </c>
      <c r="AB211" s="1">
        <f t="shared" si="102"/>
        <v>1</v>
      </c>
      <c r="AC211" s="1">
        <f t="shared" si="103"/>
        <v>0</v>
      </c>
      <c r="AD211" s="1">
        <f t="shared" si="104"/>
        <v>0</v>
      </c>
      <c r="AE211" s="1">
        <f t="shared" si="105"/>
        <v>0</v>
      </c>
      <c r="AF211" s="1">
        <f t="shared" si="106"/>
        <v>0</v>
      </c>
      <c r="AG211" s="1">
        <f t="shared" si="107"/>
        <v>0</v>
      </c>
      <c r="AH211" s="1">
        <f t="shared" si="107"/>
        <v>0</v>
      </c>
      <c r="AI211" s="1">
        <f t="shared" si="107"/>
        <v>0</v>
      </c>
      <c r="AJ211" s="1">
        <f t="shared" si="107"/>
        <v>0</v>
      </c>
      <c r="AK211" s="1">
        <f t="shared" si="107"/>
        <v>0</v>
      </c>
      <c r="AL211" s="1">
        <f t="shared" si="107"/>
        <v>0</v>
      </c>
      <c r="AM211" s="1">
        <f t="shared" si="107"/>
        <v>0</v>
      </c>
      <c r="AN211" s="1">
        <f t="shared" si="108"/>
        <v>0</v>
      </c>
    </row>
    <row r="212" spans="3:40">
      <c r="C212" s="26"/>
      <c r="D212" s="26"/>
      <c r="T212" s="1">
        <f t="shared" si="96"/>
        <v>0</v>
      </c>
      <c r="U212" s="1">
        <f t="shared" si="97"/>
        <v>0</v>
      </c>
      <c r="V212" s="1">
        <f t="shared" si="98"/>
        <v>0</v>
      </c>
      <c r="W212" s="1" t="e">
        <f>W$9*SIN(#REF!*(F212-#REF!))</f>
        <v>#REF!</v>
      </c>
      <c r="X212" s="1" t="e">
        <f t="shared" si="99"/>
        <v>#REF!</v>
      </c>
      <c r="Y212" s="27">
        <f t="shared" si="100"/>
        <v>-15018.5</v>
      </c>
      <c r="Z212" s="13"/>
      <c r="AA212" s="1">
        <f t="shared" si="101"/>
        <v>0</v>
      </c>
      <c r="AB212" s="1">
        <f t="shared" si="102"/>
        <v>1</v>
      </c>
      <c r="AC212" s="1">
        <f t="shared" si="103"/>
        <v>0</v>
      </c>
      <c r="AD212" s="1">
        <f t="shared" si="104"/>
        <v>0</v>
      </c>
      <c r="AE212" s="1">
        <f t="shared" si="105"/>
        <v>0</v>
      </c>
      <c r="AF212" s="1">
        <f t="shared" si="106"/>
        <v>0</v>
      </c>
      <c r="AG212" s="1">
        <f t="shared" si="107"/>
        <v>0</v>
      </c>
      <c r="AH212" s="1">
        <f t="shared" si="107"/>
        <v>0</v>
      </c>
      <c r="AI212" s="1">
        <f t="shared" si="107"/>
        <v>0</v>
      </c>
      <c r="AJ212" s="1">
        <f t="shared" si="107"/>
        <v>0</v>
      </c>
      <c r="AK212" s="1">
        <f t="shared" si="107"/>
        <v>0</v>
      </c>
      <c r="AL212" s="1">
        <f t="shared" si="107"/>
        <v>0</v>
      </c>
      <c r="AM212" s="1">
        <f t="shared" si="107"/>
        <v>0</v>
      </c>
      <c r="AN212" s="1">
        <f t="shared" si="108"/>
        <v>0</v>
      </c>
    </row>
    <row r="213" spans="3:40">
      <c r="C213" s="26"/>
      <c r="D213" s="26"/>
      <c r="T213" s="1">
        <f t="shared" si="96"/>
        <v>0</v>
      </c>
      <c r="U213" s="1">
        <f t="shared" si="97"/>
        <v>0</v>
      </c>
      <c r="V213" s="1">
        <f t="shared" si="98"/>
        <v>0</v>
      </c>
      <c r="W213" s="1" t="e">
        <f>W$9*SIN(#REF!*(F213-#REF!))</f>
        <v>#REF!</v>
      </c>
      <c r="X213" s="1" t="e">
        <f t="shared" si="99"/>
        <v>#REF!</v>
      </c>
      <c r="Y213" s="27">
        <f t="shared" ref="Y213:Y276" si="109">+C213-15018.5</f>
        <v>-15018.5</v>
      </c>
      <c r="Z213" s="13"/>
      <c r="AA213" s="1">
        <f t="shared" si="101"/>
        <v>0</v>
      </c>
      <c r="AB213" s="1">
        <f t="shared" si="102"/>
        <v>1</v>
      </c>
      <c r="AC213" s="1">
        <f t="shared" si="103"/>
        <v>0</v>
      </c>
      <c r="AD213" s="1">
        <f t="shared" si="104"/>
        <v>0</v>
      </c>
      <c r="AE213" s="1">
        <f t="shared" si="105"/>
        <v>0</v>
      </c>
      <c r="AF213" s="1">
        <f t="shared" si="106"/>
        <v>0</v>
      </c>
      <c r="AG213" s="1">
        <f t="shared" si="107"/>
        <v>0</v>
      </c>
      <c r="AH213" s="1">
        <f t="shared" si="107"/>
        <v>0</v>
      </c>
      <c r="AI213" s="1">
        <f t="shared" si="107"/>
        <v>0</v>
      </c>
      <c r="AJ213" s="1">
        <f t="shared" si="107"/>
        <v>0</v>
      </c>
      <c r="AK213" s="1">
        <f t="shared" si="107"/>
        <v>0</v>
      </c>
      <c r="AL213" s="1">
        <f t="shared" si="107"/>
        <v>0</v>
      </c>
      <c r="AM213" s="1">
        <f t="shared" si="107"/>
        <v>0</v>
      </c>
      <c r="AN213" s="1">
        <f t="shared" si="108"/>
        <v>0</v>
      </c>
    </row>
    <row r="214" spans="3:40">
      <c r="C214" s="26"/>
      <c r="D214" s="26"/>
      <c r="T214" s="1">
        <f t="shared" si="96"/>
        <v>0</v>
      </c>
      <c r="U214" s="1">
        <f t="shared" ref="U214:U276" si="110">+G214-T214</f>
        <v>0</v>
      </c>
      <c r="V214" s="1">
        <f t="shared" ref="V214:V279" si="111">+G214-P214</f>
        <v>0</v>
      </c>
      <c r="W214" s="1" t="e">
        <f>W$9*SIN(#REF!*(F214-#REF!))</f>
        <v>#REF!</v>
      </c>
      <c r="X214" s="1" t="e">
        <f t="shared" si="99"/>
        <v>#REF!</v>
      </c>
      <c r="Y214" s="27">
        <f t="shared" si="109"/>
        <v>-15018.5</v>
      </c>
      <c r="Z214" s="13"/>
      <c r="AA214" s="1">
        <f t="shared" si="101"/>
        <v>0</v>
      </c>
      <c r="AB214" s="1">
        <f t="shared" si="102"/>
        <v>1</v>
      </c>
      <c r="AC214" s="1">
        <f t="shared" si="103"/>
        <v>0</v>
      </c>
      <c r="AD214" s="1">
        <f t="shared" si="104"/>
        <v>0</v>
      </c>
      <c r="AE214" s="1">
        <f t="shared" si="105"/>
        <v>0</v>
      </c>
      <c r="AF214" s="1">
        <f t="shared" si="106"/>
        <v>0</v>
      </c>
      <c r="AG214" s="1">
        <f t="shared" si="107"/>
        <v>0</v>
      </c>
      <c r="AH214" s="1">
        <f t="shared" si="107"/>
        <v>0</v>
      </c>
      <c r="AI214" s="1">
        <f t="shared" si="107"/>
        <v>0</v>
      </c>
      <c r="AJ214" s="1">
        <f t="shared" si="107"/>
        <v>0</v>
      </c>
      <c r="AK214" s="1">
        <f t="shared" si="107"/>
        <v>0</v>
      </c>
      <c r="AL214" s="1">
        <f t="shared" si="107"/>
        <v>0</v>
      </c>
      <c r="AM214" s="1">
        <f t="shared" si="107"/>
        <v>0</v>
      </c>
      <c r="AN214" s="1">
        <f t="shared" si="108"/>
        <v>0</v>
      </c>
    </row>
    <row r="215" spans="3:40">
      <c r="C215" s="26"/>
      <c r="D215" s="26"/>
      <c r="T215" s="1">
        <f t="shared" si="96"/>
        <v>0</v>
      </c>
      <c r="U215" s="1">
        <f t="shared" si="110"/>
        <v>0</v>
      </c>
      <c r="V215" s="1">
        <f t="shared" si="111"/>
        <v>0</v>
      </c>
      <c r="W215" s="1" t="e">
        <f>W$9*SIN(#REF!*(F215-#REF!))</f>
        <v>#REF!</v>
      </c>
      <c r="X215" s="1" t="e">
        <f t="shared" si="99"/>
        <v>#REF!</v>
      </c>
      <c r="Y215" s="27">
        <f t="shared" si="109"/>
        <v>-15018.5</v>
      </c>
      <c r="Z215" s="13"/>
      <c r="AA215" s="1">
        <f t="shared" si="101"/>
        <v>0</v>
      </c>
      <c r="AB215" s="1">
        <f t="shared" si="102"/>
        <v>1</v>
      </c>
      <c r="AC215" s="1">
        <f t="shared" si="103"/>
        <v>0</v>
      </c>
      <c r="AD215" s="1">
        <f t="shared" si="104"/>
        <v>0</v>
      </c>
      <c r="AE215" s="1">
        <f t="shared" si="105"/>
        <v>0</v>
      </c>
      <c r="AF215" s="1">
        <f t="shared" si="106"/>
        <v>0</v>
      </c>
      <c r="AG215" s="1">
        <f t="shared" si="107"/>
        <v>0</v>
      </c>
      <c r="AH215" s="1">
        <f t="shared" si="107"/>
        <v>0</v>
      </c>
      <c r="AI215" s="1">
        <f t="shared" si="107"/>
        <v>0</v>
      </c>
      <c r="AJ215" s="1">
        <f t="shared" si="107"/>
        <v>0</v>
      </c>
      <c r="AK215" s="1">
        <f t="shared" si="107"/>
        <v>0</v>
      </c>
      <c r="AL215" s="1">
        <f t="shared" si="107"/>
        <v>0</v>
      </c>
      <c r="AM215" s="1">
        <f t="shared" si="107"/>
        <v>0</v>
      </c>
      <c r="AN215" s="1">
        <f t="shared" si="108"/>
        <v>0</v>
      </c>
    </row>
    <row r="216" spans="3:40">
      <c r="C216" s="26"/>
      <c r="D216" s="26"/>
      <c r="T216" s="1">
        <f t="shared" si="96"/>
        <v>0</v>
      </c>
      <c r="U216" s="1">
        <f t="shared" si="110"/>
        <v>0</v>
      </c>
      <c r="V216" s="1">
        <f t="shared" si="111"/>
        <v>0</v>
      </c>
      <c r="W216" s="1" t="e">
        <f>W$9*SIN(#REF!*(F216-#REF!))</f>
        <v>#REF!</v>
      </c>
      <c r="X216" s="1" t="e">
        <f t="shared" si="99"/>
        <v>#REF!</v>
      </c>
      <c r="Y216" s="27">
        <f t="shared" si="109"/>
        <v>-15018.5</v>
      </c>
      <c r="Z216" s="13"/>
      <c r="AA216" s="1">
        <f t="shared" si="101"/>
        <v>0</v>
      </c>
      <c r="AB216" s="1">
        <f t="shared" si="102"/>
        <v>1</v>
      </c>
      <c r="AC216" s="1">
        <f t="shared" si="103"/>
        <v>0</v>
      </c>
      <c r="AD216" s="1">
        <f t="shared" si="104"/>
        <v>0</v>
      </c>
      <c r="AE216" s="1">
        <f t="shared" si="105"/>
        <v>0</v>
      </c>
      <c r="AF216" s="1">
        <f t="shared" si="106"/>
        <v>0</v>
      </c>
      <c r="AG216" s="1">
        <f t="shared" si="107"/>
        <v>0</v>
      </c>
      <c r="AH216" s="1">
        <f t="shared" si="107"/>
        <v>0</v>
      </c>
      <c r="AI216" s="1">
        <f t="shared" si="107"/>
        <v>0</v>
      </c>
      <c r="AJ216" s="1">
        <f t="shared" si="107"/>
        <v>0</v>
      </c>
      <c r="AK216" s="1">
        <f t="shared" si="107"/>
        <v>0</v>
      </c>
      <c r="AL216" s="1">
        <f t="shared" si="107"/>
        <v>0</v>
      </c>
      <c r="AM216" s="1">
        <f t="shared" si="107"/>
        <v>0</v>
      </c>
      <c r="AN216" s="1">
        <f t="shared" si="108"/>
        <v>0</v>
      </c>
    </row>
    <row r="217" spans="3:40">
      <c r="C217" s="26"/>
      <c r="D217" s="26"/>
      <c r="T217" s="1">
        <f t="shared" si="96"/>
        <v>0</v>
      </c>
      <c r="U217" s="1">
        <f t="shared" si="110"/>
        <v>0</v>
      </c>
      <c r="V217" s="1">
        <f t="shared" si="111"/>
        <v>0</v>
      </c>
      <c r="W217" s="1" t="e">
        <f>W$9*SIN(#REF!*(F217-#REF!))</f>
        <v>#REF!</v>
      </c>
      <c r="X217" s="1" t="e">
        <f t="shared" si="99"/>
        <v>#REF!</v>
      </c>
      <c r="Y217" s="27">
        <f t="shared" si="109"/>
        <v>-15018.5</v>
      </c>
      <c r="Z217" s="13"/>
      <c r="AA217" s="1">
        <f t="shared" si="101"/>
        <v>0</v>
      </c>
      <c r="AB217" s="1">
        <f t="shared" si="102"/>
        <v>1</v>
      </c>
      <c r="AC217" s="1">
        <f t="shared" si="103"/>
        <v>0</v>
      </c>
      <c r="AD217" s="1">
        <f t="shared" si="104"/>
        <v>0</v>
      </c>
      <c r="AE217" s="1">
        <f t="shared" si="105"/>
        <v>0</v>
      </c>
      <c r="AF217" s="1">
        <f t="shared" si="106"/>
        <v>0</v>
      </c>
      <c r="AG217" s="1">
        <f t="shared" si="107"/>
        <v>0</v>
      </c>
      <c r="AH217" s="1">
        <f t="shared" si="107"/>
        <v>0</v>
      </c>
      <c r="AI217" s="1">
        <f t="shared" si="107"/>
        <v>0</v>
      </c>
      <c r="AJ217" s="1">
        <f t="shared" si="107"/>
        <v>0</v>
      </c>
      <c r="AK217" s="1">
        <f t="shared" si="107"/>
        <v>0</v>
      </c>
      <c r="AL217" s="1">
        <f t="shared" si="107"/>
        <v>0</v>
      </c>
      <c r="AM217" s="1">
        <f t="shared" si="107"/>
        <v>0</v>
      </c>
      <c r="AN217" s="1">
        <f t="shared" si="108"/>
        <v>0</v>
      </c>
    </row>
    <row r="218" spans="3:40">
      <c r="C218" s="26"/>
      <c r="D218" s="26"/>
      <c r="T218" s="1">
        <f t="shared" si="96"/>
        <v>0</v>
      </c>
      <c r="U218" s="1">
        <f t="shared" si="110"/>
        <v>0</v>
      </c>
      <c r="V218" s="1">
        <f t="shared" si="111"/>
        <v>0</v>
      </c>
      <c r="W218" s="1" t="e">
        <f>W$9*SIN(#REF!*(F218-#REF!))</f>
        <v>#REF!</v>
      </c>
      <c r="X218" s="1" t="e">
        <f t="shared" si="99"/>
        <v>#REF!</v>
      </c>
      <c r="Y218" s="27">
        <f t="shared" si="109"/>
        <v>-15018.5</v>
      </c>
      <c r="Z218" s="13"/>
      <c r="AA218" s="1">
        <f t="shared" si="101"/>
        <v>0</v>
      </c>
      <c r="AB218" s="1">
        <f t="shared" si="102"/>
        <v>1</v>
      </c>
      <c r="AC218" s="1">
        <f t="shared" si="103"/>
        <v>0</v>
      </c>
      <c r="AD218" s="1">
        <f t="shared" si="104"/>
        <v>0</v>
      </c>
      <c r="AE218" s="1">
        <f t="shared" si="105"/>
        <v>0</v>
      </c>
      <c r="AF218" s="1">
        <f t="shared" si="106"/>
        <v>0</v>
      </c>
      <c r="AG218" s="1">
        <f t="shared" ref="AG218:AM233" si="112">$AN218-$N$6*SIN(AH218)</f>
        <v>0</v>
      </c>
      <c r="AH218" s="1">
        <f t="shared" si="112"/>
        <v>0</v>
      </c>
      <c r="AI218" s="1">
        <f t="shared" si="112"/>
        <v>0</v>
      </c>
      <c r="AJ218" s="1">
        <f t="shared" si="112"/>
        <v>0</v>
      </c>
      <c r="AK218" s="1">
        <f t="shared" si="112"/>
        <v>0</v>
      </c>
      <c r="AL218" s="1">
        <f t="shared" si="112"/>
        <v>0</v>
      </c>
      <c r="AM218" s="1">
        <f t="shared" si="112"/>
        <v>0</v>
      </c>
      <c r="AN218" s="1">
        <f t="shared" si="108"/>
        <v>0</v>
      </c>
    </row>
    <row r="219" spans="3:40">
      <c r="C219" s="26"/>
      <c r="D219" s="26"/>
      <c r="T219" s="1">
        <f t="shared" si="96"/>
        <v>0</v>
      </c>
      <c r="U219" s="1">
        <f t="shared" si="110"/>
        <v>0</v>
      </c>
      <c r="V219" s="1">
        <f t="shared" si="111"/>
        <v>0</v>
      </c>
      <c r="W219" s="1" t="e">
        <f>W$9*SIN(#REF!*(F219-#REF!))</f>
        <v>#REF!</v>
      </c>
      <c r="X219" s="1" t="e">
        <f t="shared" si="99"/>
        <v>#REF!</v>
      </c>
      <c r="Y219" s="27">
        <f t="shared" si="109"/>
        <v>-15018.5</v>
      </c>
      <c r="Z219" s="13"/>
      <c r="AA219" s="1">
        <f t="shared" si="101"/>
        <v>0</v>
      </c>
      <c r="AB219" s="1">
        <f t="shared" si="102"/>
        <v>1</v>
      </c>
      <c r="AC219" s="1">
        <f t="shared" si="103"/>
        <v>0</v>
      </c>
      <c r="AD219" s="1">
        <f t="shared" si="104"/>
        <v>0</v>
      </c>
      <c r="AE219" s="1">
        <f t="shared" si="105"/>
        <v>0</v>
      </c>
      <c r="AF219" s="1">
        <f t="shared" si="106"/>
        <v>0</v>
      </c>
      <c r="AG219" s="1">
        <f t="shared" si="112"/>
        <v>0</v>
      </c>
      <c r="AH219" s="1">
        <f t="shared" si="112"/>
        <v>0</v>
      </c>
      <c r="AI219" s="1">
        <f t="shared" si="112"/>
        <v>0</v>
      </c>
      <c r="AJ219" s="1">
        <f t="shared" si="112"/>
        <v>0</v>
      </c>
      <c r="AK219" s="1">
        <f t="shared" si="112"/>
        <v>0</v>
      </c>
      <c r="AL219" s="1">
        <f t="shared" si="112"/>
        <v>0</v>
      </c>
      <c r="AM219" s="1">
        <f t="shared" si="112"/>
        <v>0</v>
      </c>
      <c r="AN219" s="1">
        <f t="shared" si="108"/>
        <v>0</v>
      </c>
    </row>
    <row r="220" spans="3:40">
      <c r="C220" s="26"/>
      <c r="D220" s="26"/>
      <c r="T220" s="1">
        <f t="shared" si="96"/>
        <v>0</v>
      </c>
      <c r="U220" s="1">
        <f t="shared" si="110"/>
        <v>0</v>
      </c>
      <c r="V220" s="1">
        <f t="shared" si="111"/>
        <v>0</v>
      </c>
      <c r="W220" s="1" t="e">
        <f>W$9*SIN(#REF!*(F220-#REF!))</f>
        <v>#REF!</v>
      </c>
      <c r="X220" s="1" t="e">
        <f t="shared" si="99"/>
        <v>#REF!</v>
      </c>
      <c r="Y220" s="27">
        <f t="shared" si="109"/>
        <v>-15018.5</v>
      </c>
      <c r="Z220" s="13"/>
      <c r="AA220" s="1">
        <f t="shared" si="101"/>
        <v>0</v>
      </c>
      <c r="AB220" s="1">
        <f t="shared" si="102"/>
        <v>1</v>
      </c>
      <c r="AC220" s="1">
        <f t="shared" si="103"/>
        <v>0</v>
      </c>
      <c r="AD220" s="1">
        <f t="shared" si="104"/>
        <v>0</v>
      </c>
      <c r="AE220" s="1">
        <f t="shared" si="105"/>
        <v>0</v>
      </c>
      <c r="AF220" s="1">
        <f t="shared" si="106"/>
        <v>0</v>
      </c>
      <c r="AG220" s="1">
        <f t="shared" si="112"/>
        <v>0</v>
      </c>
      <c r="AH220" s="1">
        <f t="shared" si="112"/>
        <v>0</v>
      </c>
      <c r="AI220" s="1">
        <f t="shared" si="112"/>
        <v>0</v>
      </c>
      <c r="AJ220" s="1">
        <f t="shared" si="112"/>
        <v>0</v>
      </c>
      <c r="AK220" s="1">
        <f t="shared" si="112"/>
        <v>0</v>
      </c>
      <c r="AL220" s="1">
        <f t="shared" si="112"/>
        <v>0</v>
      </c>
      <c r="AM220" s="1">
        <f t="shared" si="112"/>
        <v>0</v>
      </c>
      <c r="AN220" s="1">
        <f t="shared" si="108"/>
        <v>0</v>
      </c>
    </row>
    <row r="221" spans="3:40">
      <c r="C221" s="26"/>
      <c r="D221" s="26"/>
      <c r="T221" s="1">
        <f t="shared" si="96"/>
        <v>0</v>
      </c>
      <c r="U221" s="1">
        <f t="shared" si="110"/>
        <v>0</v>
      </c>
      <c r="V221" s="1">
        <f t="shared" si="111"/>
        <v>0</v>
      </c>
      <c r="W221" s="1" t="e">
        <f>W$9*SIN(#REF!*(F221-#REF!))</f>
        <v>#REF!</v>
      </c>
      <c r="X221" s="1" t="e">
        <f t="shared" si="99"/>
        <v>#REF!</v>
      </c>
      <c r="Y221" s="27">
        <f t="shared" si="109"/>
        <v>-15018.5</v>
      </c>
      <c r="Z221" s="13"/>
      <c r="AA221" s="1">
        <f t="shared" si="101"/>
        <v>0</v>
      </c>
      <c r="AB221" s="1">
        <f t="shared" si="102"/>
        <v>1</v>
      </c>
      <c r="AC221" s="1">
        <f t="shared" si="103"/>
        <v>0</v>
      </c>
      <c r="AD221" s="1">
        <f t="shared" si="104"/>
        <v>0</v>
      </c>
      <c r="AE221" s="1">
        <f t="shared" si="105"/>
        <v>0</v>
      </c>
      <c r="AF221" s="1">
        <f t="shared" si="106"/>
        <v>0</v>
      </c>
      <c r="AG221" s="1">
        <f t="shared" si="112"/>
        <v>0</v>
      </c>
      <c r="AH221" s="1">
        <f t="shared" si="112"/>
        <v>0</v>
      </c>
      <c r="AI221" s="1">
        <f t="shared" si="112"/>
        <v>0</v>
      </c>
      <c r="AJ221" s="1">
        <f t="shared" si="112"/>
        <v>0</v>
      </c>
      <c r="AK221" s="1">
        <f t="shared" si="112"/>
        <v>0</v>
      </c>
      <c r="AL221" s="1">
        <f t="shared" si="112"/>
        <v>0</v>
      </c>
      <c r="AM221" s="1">
        <f t="shared" si="112"/>
        <v>0</v>
      </c>
      <c r="AN221" s="1">
        <f t="shared" si="108"/>
        <v>0</v>
      </c>
    </row>
    <row r="222" spans="3:40">
      <c r="C222" s="26"/>
      <c r="D222" s="26"/>
      <c r="T222" s="1">
        <f t="shared" si="96"/>
        <v>0</v>
      </c>
      <c r="U222" s="1">
        <f t="shared" si="110"/>
        <v>0</v>
      </c>
      <c r="V222" s="1">
        <f t="shared" si="111"/>
        <v>0</v>
      </c>
      <c r="W222" s="1" t="e">
        <f>W$9*SIN(#REF!*(F222-#REF!))</f>
        <v>#REF!</v>
      </c>
      <c r="X222" s="1" t="e">
        <f t="shared" si="99"/>
        <v>#REF!</v>
      </c>
      <c r="Y222" s="27">
        <f t="shared" si="109"/>
        <v>-15018.5</v>
      </c>
      <c r="Z222" s="13"/>
      <c r="AA222" s="1">
        <f t="shared" si="101"/>
        <v>0</v>
      </c>
      <c r="AB222" s="1">
        <f t="shared" si="102"/>
        <v>1</v>
      </c>
      <c r="AC222" s="1">
        <f t="shared" si="103"/>
        <v>0</v>
      </c>
      <c r="AD222" s="1">
        <f t="shared" si="104"/>
        <v>0</v>
      </c>
      <c r="AE222" s="1">
        <f t="shared" si="105"/>
        <v>0</v>
      </c>
      <c r="AF222" s="1">
        <f t="shared" si="106"/>
        <v>0</v>
      </c>
      <c r="AG222" s="1">
        <f t="shared" si="112"/>
        <v>0</v>
      </c>
      <c r="AH222" s="1">
        <f t="shared" si="112"/>
        <v>0</v>
      </c>
      <c r="AI222" s="1">
        <f t="shared" si="112"/>
        <v>0</v>
      </c>
      <c r="AJ222" s="1">
        <f t="shared" si="112"/>
        <v>0</v>
      </c>
      <c r="AK222" s="1">
        <f t="shared" si="112"/>
        <v>0</v>
      </c>
      <c r="AL222" s="1">
        <f t="shared" si="112"/>
        <v>0</v>
      </c>
      <c r="AM222" s="1">
        <f t="shared" si="112"/>
        <v>0</v>
      </c>
      <c r="AN222" s="1">
        <f t="shared" si="108"/>
        <v>0</v>
      </c>
    </row>
    <row r="223" spans="3:40">
      <c r="C223" s="26"/>
      <c r="D223" s="26"/>
      <c r="T223" s="1">
        <f t="shared" si="96"/>
        <v>0</v>
      </c>
      <c r="U223" s="1">
        <f t="shared" si="110"/>
        <v>0</v>
      </c>
      <c r="V223" s="1">
        <f t="shared" si="111"/>
        <v>0</v>
      </c>
      <c r="W223" s="1" t="e">
        <f>W$9*SIN(#REF!*(F223-#REF!))</f>
        <v>#REF!</v>
      </c>
      <c r="X223" s="1" t="e">
        <f t="shared" si="99"/>
        <v>#REF!</v>
      </c>
      <c r="Y223" s="27">
        <f t="shared" si="109"/>
        <v>-15018.5</v>
      </c>
      <c r="Z223" s="13"/>
      <c r="AA223" s="1">
        <f t="shared" si="101"/>
        <v>0</v>
      </c>
      <c r="AB223" s="1">
        <f t="shared" si="102"/>
        <v>1</v>
      </c>
      <c r="AC223" s="1">
        <f t="shared" si="103"/>
        <v>0</v>
      </c>
      <c r="AD223" s="1">
        <f t="shared" si="104"/>
        <v>0</v>
      </c>
      <c r="AE223" s="1">
        <f t="shared" si="105"/>
        <v>0</v>
      </c>
      <c r="AF223" s="1">
        <f t="shared" si="106"/>
        <v>0</v>
      </c>
      <c r="AG223" s="1">
        <f t="shared" si="112"/>
        <v>0</v>
      </c>
      <c r="AH223" s="1">
        <f t="shared" si="112"/>
        <v>0</v>
      </c>
      <c r="AI223" s="1">
        <f t="shared" si="112"/>
        <v>0</v>
      </c>
      <c r="AJ223" s="1">
        <f t="shared" si="112"/>
        <v>0</v>
      </c>
      <c r="AK223" s="1">
        <f t="shared" si="112"/>
        <v>0</v>
      </c>
      <c r="AL223" s="1">
        <f t="shared" si="112"/>
        <v>0</v>
      </c>
      <c r="AM223" s="1">
        <f t="shared" si="112"/>
        <v>0</v>
      </c>
      <c r="AN223" s="1">
        <f t="shared" si="108"/>
        <v>0</v>
      </c>
    </row>
    <row r="224" spans="3:40">
      <c r="C224" s="26"/>
      <c r="D224" s="26"/>
      <c r="T224" s="1">
        <f t="shared" si="96"/>
        <v>0</v>
      </c>
      <c r="U224" s="1">
        <f t="shared" si="110"/>
        <v>0</v>
      </c>
      <c r="V224" s="1">
        <f t="shared" si="111"/>
        <v>0</v>
      </c>
      <c r="W224" s="1" t="e">
        <f>W$9*SIN(#REF!*(F224-#REF!))</f>
        <v>#REF!</v>
      </c>
      <c r="X224" s="1" t="e">
        <f t="shared" si="99"/>
        <v>#REF!</v>
      </c>
      <c r="Y224" s="27">
        <f t="shared" si="109"/>
        <v>-15018.5</v>
      </c>
      <c r="Z224" s="13"/>
      <c r="AA224" s="1">
        <f t="shared" si="101"/>
        <v>0</v>
      </c>
      <c r="AB224" s="1">
        <f t="shared" si="102"/>
        <v>1</v>
      </c>
      <c r="AC224" s="1">
        <f t="shared" si="103"/>
        <v>0</v>
      </c>
      <c r="AD224" s="1">
        <f t="shared" si="104"/>
        <v>0</v>
      </c>
      <c r="AE224" s="1">
        <f t="shared" si="105"/>
        <v>0</v>
      </c>
      <c r="AF224" s="1">
        <f t="shared" si="106"/>
        <v>0</v>
      </c>
      <c r="AG224" s="1">
        <f t="shared" si="112"/>
        <v>0</v>
      </c>
      <c r="AH224" s="1">
        <f t="shared" si="112"/>
        <v>0</v>
      </c>
      <c r="AI224" s="1">
        <f t="shared" si="112"/>
        <v>0</v>
      </c>
      <c r="AJ224" s="1">
        <f t="shared" si="112"/>
        <v>0</v>
      </c>
      <c r="AK224" s="1">
        <f t="shared" si="112"/>
        <v>0</v>
      </c>
      <c r="AL224" s="1">
        <f t="shared" si="112"/>
        <v>0</v>
      </c>
      <c r="AM224" s="1">
        <f t="shared" si="112"/>
        <v>0</v>
      </c>
      <c r="AN224" s="1">
        <f t="shared" si="108"/>
        <v>0</v>
      </c>
    </row>
    <row r="225" spans="3:40">
      <c r="C225" s="26"/>
      <c r="D225" s="26"/>
      <c r="T225" s="1">
        <f t="shared" si="96"/>
        <v>0</v>
      </c>
      <c r="U225" s="1">
        <f t="shared" si="110"/>
        <v>0</v>
      </c>
      <c r="V225" s="1">
        <f t="shared" si="111"/>
        <v>0</v>
      </c>
      <c r="W225" s="1" t="e">
        <f>W$9*SIN(#REF!*(F225-#REF!))</f>
        <v>#REF!</v>
      </c>
      <c r="X225" s="1" t="e">
        <f t="shared" si="99"/>
        <v>#REF!</v>
      </c>
      <c r="Y225" s="27">
        <f t="shared" si="109"/>
        <v>-15018.5</v>
      </c>
      <c r="Z225" s="13"/>
      <c r="AA225" s="1">
        <f t="shared" si="101"/>
        <v>0</v>
      </c>
      <c r="AB225" s="1">
        <f t="shared" si="102"/>
        <v>1</v>
      </c>
      <c r="AC225" s="1">
        <f t="shared" si="103"/>
        <v>0</v>
      </c>
      <c r="AD225" s="1">
        <f t="shared" si="104"/>
        <v>0</v>
      </c>
      <c r="AE225" s="1">
        <f t="shared" si="105"/>
        <v>0</v>
      </c>
      <c r="AF225" s="1">
        <f t="shared" si="106"/>
        <v>0</v>
      </c>
      <c r="AG225" s="1">
        <f t="shared" si="112"/>
        <v>0</v>
      </c>
      <c r="AH225" s="1">
        <f t="shared" si="112"/>
        <v>0</v>
      </c>
      <c r="AI225" s="1">
        <f t="shared" si="112"/>
        <v>0</v>
      </c>
      <c r="AJ225" s="1">
        <f t="shared" si="112"/>
        <v>0</v>
      </c>
      <c r="AK225" s="1">
        <f t="shared" si="112"/>
        <v>0</v>
      </c>
      <c r="AL225" s="1">
        <f t="shared" si="112"/>
        <v>0</v>
      </c>
      <c r="AM225" s="1">
        <f t="shared" si="112"/>
        <v>0</v>
      </c>
      <c r="AN225" s="1">
        <f t="shared" si="108"/>
        <v>0</v>
      </c>
    </row>
    <row r="226" spans="3:40">
      <c r="C226" s="26"/>
      <c r="D226" s="26"/>
      <c r="T226" s="1">
        <f t="shared" si="96"/>
        <v>0</v>
      </c>
      <c r="U226" s="1">
        <f t="shared" si="110"/>
        <v>0</v>
      </c>
      <c r="V226" s="1">
        <f t="shared" si="111"/>
        <v>0</v>
      </c>
      <c r="W226" s="1" t="e">
        <f>W$9*SIN(#REF!*(F226-#REF!))</f>
        <v>#REF!</v>
      </c>
      <c r="X226" s="1" t="e">
        <f t="shared" si="99"/>
        <v>#REF!</v>
      </c>
      <c r="Y226" s="27">
        <f t="shared" si="109"/>
        <v>-15018.5</v>
      </c>
      <c r="Z226" s="13"/>
      <c r="AA226" s="1">
        <f t="shared" si="101"/>
        <v>0</v>
      </c>
      <c r="AB226" s="1">
        <f t="shared" si="102"/>
        <v>1</v>
      </c>
      <c r="AC226" s="1">
        <f t="shared" si="103"/>
        <v>0</v>
      </c>
      <c r="AD226" s="1">
        <f t="shared" si="104"/>
        <v>0</v>
      </c>
      <c r="AE226" s="1">
        <f t="shared" si="105"/>
        <v>0</v>
      </c>
      <c r="AF226" s="1">
        <f t="shared" si="106"/>
        <v>0</v>
      </c>
      <c r="AG226" s="1">
        <f t="shared" si="112"/>
        <v>0</v>
      </c>
      <c r="AH226" s="1">
        <f t="shared" si="112"/>
        <v>0</v>
      </c>
      <c r="AI226" s="1">
        <f t="shared" si="112"/>
        <v>0</v>
      </c>
      <c r="AJ226" s="1">
        <f t="shared" si="112"/>
        <v>0</v>
      </c>
      <c r="AK226" s="1">
        <f t="shared" si="112"/>
        <v>0</v>
      </c>
      <c r="AL226" s="1">
        <f t="shared" si="112"/>
        <v>0</v>
      </c>
      <c r="AM226" s="1">
        <f t="shared" si="112"/>
        <v>0</v>
      </c>
      <c r="AN226" s="1">
        <f t="shared" si="108"/>
        <v>0</v>
      </c>
    </row>
    <row r="227" spans="3:40">
      <c r="C227" s="26"/>
      <c r="D227" s="26"/>
      <c r="T227" s="1">
        <f t="shared" si="96"/>
        <v>0</v>
      </c>
      <c r="U227" s="1">
        <f t="shared" si="110"/>
        <v>0</v>
      </c>
      <c r="V227" s="1">
        <f t="shared" si="111"/>
        <v>0</v>
      </c>
      <c r="W227" s="1" t="e">
        <f>W$9*SIN(#REF!*(F227-#REF!))</f>
        <v>#REF!</v>
      </c>
      <c r="X227" s="1" t="e">
        <f t="shared" si="99"/>
        <v>#REF!</v>
      </c>
      <c r="Y227" s="27">
        <f t="shared" si="109"/>
        <v>-15018.5</v>
      </c>
      <c r="Z227" s="13"/>
      <c r="AA227" s="1">
        <f t="shared" si="101"/>
        <v>0</v>
      </c>
      <c r="AB227" s="1">
        <f t="shared" si="102"/>
        <v>1</v>
      </c>
      <c r="AC227" s="1">
        <f t="shared" si="103"/>
        <v>0</v>
      </c>
      <c r="AD227" s="1">
        <f t="shared" si="104"/>
        <v>0</v>
      </c>
      <c r="AE227" s="1">
        <f t="shared" si="105"/>
        <v>0</v>
      </c>
      <c r="AF227" s="1">
        <f t="shared" si="106"/>
        <v>0</v>
      </c>
      <c r="AG227" s="1">
        <f t="shared" si="112"/>
        <v>0</v>
      </c>
      <c r="AH227" s="1">
        <f t="shared" si="112"/>
        <v>0</v>
      </c>
      <c r="AI227" s="1">
        <f t="shared" si="112"/>
        <v>0</v>
      </c>
      <c r="AJ227" s="1">
        <f t="shared" si="112"/>
        <v>0</v>
      </c>
      <c r="AK227" s="1">
        <f t="shared" si="112"/>
        <v>0</v>
      </c>
      <c r="AL227" s="1">
        <f t="shared" si="112"/>
        <v>0</v>
      </c>
      <c r="AM227" s="1">
        <f t="shared" si="112"/>
        <v>0</v>
      </c>
      <c r="AN227" s="1">
        <f t="shared" si="108"/>
        <v>0</v>
      </c>
    </row>
    <row r="228" spans="3:40">
      <c r="C228" s="26"/>
      <c r="D228" s="26"/>
      <c r="T228" s="1">
        <f t="shared" si="96"/>
        <v>0</v>
      </c>
      <c r="U228" s="1">
        <f t="shared" si="110"/>
        <v>0</v>
      </c>
      <c r="V228" s="1">
        <f t="shared" si="111"/>
        <v>0</v>
      </c>
      <c r="W228" s="1" t="e">
        <f>W$9*SIN(#REF!*(F228-#REF!))</f>
        <v>#REF!</v>
      </c>
      <c r="X228" s="1" t="e">
        <f t="shared" si="99"/>
        <v>#REF!</v>
      </c>
      <c r="Y228" s="27">
        <f t="shared" si="109"/>
        <v>-15018.5</v>
      </c>
      <c r="Z228" s="13"/>
      <c r="AA228" s="1">
        <f t="shared" si="101"/>
        <v>0</v>
      </c>
      <c r="AB228" s="1">
        <f t="shared" si="102"/>
        <v>1</v>
      </c>
      <c r="AC228" s="1">
        <f t="shared" si="103"/>
        <v>0</v>
      </c>
      <c r="AD228" s="1">
        <f t="shared" si="104"/>
        <v>0</v>
      </c>
      <c r="AE228" s="1">
        <f t="shared" si="105"/>
        <v>0</v>
      </c>
      <c r="AF228" s="1">
        <f t="shared" si="106"/>
        <v>0</v>
      </c>
      <c r="AG228" s="1">
        <f t="shared" si="112"/>
        <v>0</v>
      </c>
      <c r="AH228" s="1">
        <f t="shared" si="112"/>
        <v>0</v>
      </c>
      <c r="AI228" s="1">
        <f t="shared" si="112"/>
        <v>0</v>
      </c>
      <c r="AJ228" s="1">
        <f t="shared" si="112"/>
        <v>0</v>
      </c>
      <c r="AK228" s="1">
        <f t="shared" si="112"/>
        <v>0</v>
      </c>
      <c r="AL228" s="1">
        <f t="shared" si="112"/>
        <v>0</v>
      </c>
      <c r="AM228" s="1">
        <f t="shared" si="112"/>
        <v>0</v>
      </c>
      <c r="AN228" s="1">
        <f t="shared" si="108"/>
        <v>0</v>
      </c>
    </row>
    <row r="229" spans="3:40">
      <c r="C229" s="26"/>
      <c r="D229" s="26"/>
      <c r="T229" s="1">
        <f t="shared" si="96"/>
        <v>0</v>
      </c>
      <c r="U229" s="1">
        <f t="shared" si="110"/>
        <v>0</v>
      </c>
      <c r="V229" s="1">
        <f t="shared" si="111"/>
        <v>0</v>
      </c>
      <c r="W229" s="1" t="e">
        <f>W$9*SIN(#REF!*(F229-#REF!))</f>
        <v>#REF!</v>
      </c>
      <c r="X229" s="1" t="e">
        <f t="shared" si="99"/>
        <v>#REF!</v>
      </c>
      <c r="Y229" s="27">
        <f t="shared" si="109"/>
        <v>-15018.5</v>
      </c>
      <c r="Z229" s="13"/>
      <c r="AA229" s="1">
        <f t="shared" si="101"/>
        <v>0</v>
      </c>
      <c r="AB229" s="1">
        <f t="shared" si="102"/>
        <v>1</v>
      </c>
      <c r="AC229" s="1">
        <f t="shared" si="103"/>
        <v>0</v>
      </c>
      <c r="AD229" s="1">
        <f t="shared" si="104"/>
        <v>0</v>
      </c>
      <c r="AE229" s="1">
        <f t="shared" si="105"/>
        <v>0</v>
      </c>
      <c r="AF229" s="1">
        <f t="shared" si="106"/>
        <v>0</v>
      </c>
      <c r="AG229" s="1">
        <f t="shared" si="112"/>
        <v>0</v>
      </c>
      <c r="AH229" s="1">
        <f t="shared" si="112"/>
        <v>0</v>
      </c>
      <c r="AI229" s="1">
        <f t="shared" si="112"/>
        <v>0</v>
      </c>
      <c r="AJ229" s="1">
        <f t="shared" si="112"/>
        <v>0</v>
      </c>
      <c r="AK229" s="1">
        <f t="shared" si="112"/>
        <v>0</v>
      </c>
      <c r="AL229" s="1">
        <f t="shared" si="112"/>
        <v>0</v>
      </c>
      <c r="AM229" s="1">
        <f t="shared" si="112"/>
        <v>0</v>
      </c>
      <c r="AN229" s="1">
        <f t="shared" si="108"/>
        <v>0</v>
      </c>
    </row>
    <row r="230" spans="3:40">
      <c r="C230" s="26"/>
      <c r="D230" s="26"/>
      <c r="T230" s="1">
        <f t="shared" si="96"/>
        <v>0</v>
      </c>
      <c r="U230" s="1">
        <f t="shared" si="110"/>
        <v>0</v>
      </c>
      <c r="V230" s="1">
        <f t="shared" si="111"/>
        <v>0</v>
      </c>
      <c r="W230" s="1" t="e">
        <f>W$9*SIN(#REF!*(F230-#REF!))</f>
        <v>#REF!</v>
      </c>
      <c r="X230" s="1" t="e">
        <f t="shared" si="99"/>
        <v>#REF!</v>
      </c>
      <c r="Y230" s="27">
        <f t="shared" si="109"/>
        <v>-15018.5</v>
      </c>
      <c r="Z230" s="13"/>
      <c r="AA230" s="1">
        <f t="shared" si="101"/>
        <v>0</v>
      </c>
      <c r="AB230" s="1">
        <f t="shared" si="102"/>
        <v>1</v>
      </c>
      <c r="AC230" s="1">
        <f t="shared" si="103"/>
        <v>0</v>
      </c>
      <c r="AD230" s="1">
        <f t="shared" si="104"/>
        <v>0</v>
      </c>
      <c r="AE230" s="1">
        <f t="shared" si="105"/>
        <v>0</v>
      </c>
      <c r="AF230" s="1">
        <f t="shared" si="106"/>
        <v>0</v>
      </c>
      <c r="AG230" s="1">
        <f t="shared" si="112"/>
        <v>0</v>
      </c>
      <c r="AH230" s="1">
        <f t="shared" si="112"/>
        <v>0</v>
      </c>
      <c r="AI230" s="1">
        <f t="shared" si="112"/>
        <v>0</v>
      </c>
      <c r="AJ230" s="1">
        <f t="shared" si="112"/>
        <v>0</v>
      </c>
      <c r="AK230" s="1">
        <f t="shared" si="112"/>
        <v>0</v>
      </c>
      <c r="AL230" s="1">
        <f t="shared" si="112"/>
        <v>0</v>
      </c>
      <c r="AM230" s="1">
        <f t="shared" si="112"/>
        <v>0</v>
      </c>
      <c r="AN230" s="1">
        <f t="shared" si="108"/>
        <v>0</v>
      </c>
    </row>
    <row r="231" spans="3:40">
      <c r="C231" s="26"/>
      <c r="D231" s="26"/>
      <c r="T231" s="1">
        <f t="shared" si="96"/>
        <v>0</v>
      </c>
      <c r="U231" s="1">
        <f t="shared" si="110"/>
        <v>0</v>
      </c>
      <c r="V231" s="1">
        <f t="shared" si="111"/>
        <v>0</v>
      </c>
      <c r="W231" s="1" t="e">
        <f>W$9*SIN(#REF!*(F231-#REF!))</f>
        <v>#REF!</v>
      </c>
      <c r="X231" s="1" t="e">
        <f t="shared" si="99"/>
        <v>#REF!</v>
      </c>
      <c r="Y231" s="27">
        <f t="shared" si="109"/>
        <v>-15018.5</v>
      </c>
      <c r="Z231" s="13"/>
      <c r="AA231" s="1">
        <f t="shared" si="101"/>
        <v>0</v>
      </c>
      <c r="AB231" s="1">
        <f t="shared" si="102"/>
        <v>1</v>
      </c>
      <c r="AC231" s="1">
        <f t="shared" si="103"/>
        <v>0</v>
      </c>
      <c r="AD231" s="1">
        <f t="shared" si="104"/>
        <v>0</v>
      </c>
      <c r="AE231" s="1">
        <f t="shared" si="105"/>
        <v>0</v>
      </c>
      <c r="AF231" s="1">
        <f t="shared" si="106"/>
        <v>0</v>
      </c>
      <c r="AG231" s="1">
        <f t="shared" si="112"/>
        <v>0</v>
      </c>
      <c r="AH231" s="1">
        <f t="shared" si="112"/>
        <v>0</v>
      </c>
      <c r="AI231" s="1">
        <f t="shared" si="112"/>
        <v>0</v>
      </c>
      <c r="AJ231" s="1">
        <f t="shared" si="112"/>
        <v>0</v>
      </c>
      <c r="AK231" s="1">
        <f t="shared" si="112"/>
        <v>0</v>
      </c>
      <c r="AL231" s="1">
        <f t="shared" si="112"/>
        <v>0</v>
      </c>
      <c r="AM231" s="1">
        <f t="shared" si="112"/>
        <v>0</v>
      </c>
      <c r="AN231" s="1">
        <f t="shared" si="108"/>
        <v>0</v>
      </c>
    </row>
    <row r="232" spans="3:40">
      <c r="C232" s="26"/>
      <c r="D232" s="26"/>
      <c r="T232" s="1">
        <f t="shared" si="96"/>
        <v>0</v>
      </c>
      <c r="U232" s="1">
        <f t="shared" si="110"/>
        <v>0</v>
      </c>
      <c r="V232" s="1">
        <f t="shared" si="111"/>
        <v>0</v>
      </c>
      <c r="W232" s="1" t="e">
        <f>W$9*SIN(#REF!*(F232-#REF!))</f>
        <v>#REF!</v>
      </c>
      <c r="X232" s="1" t="e">
        <f t="shared" si="99"/>
        <v>#REF!</v>
      </c>
      <c r="Y232" s="27">
        <f t="shared" si="109"/>
        <v>-15018.5</v>
      </c>
      <c r="Z232" s="13"/>
      <c r="AA232" s="1">
        <f t="shared" si="101"/>
        <v>0</v>
      </c>
      <c r="AB232" s="1">
        <f t="shared" si="102"/>
        <v>1</v>
      </c>
      <c r="AC232" s="1">
        <f t="shared" si="103"/>
        <v>0</v>
      </c>
      <c r="AD232" s="1">
        <f t="shared" si="104"/>
        <v>0</v>
      </c>
      <c r="AE232" s="1">
        <f t="shared" si="105"/>
        <v>0</v>
      </c>
      <c r="AF232" s="1">
        <f t="shared" si="106"/>
        <v>0</v>
      </c>
      <c r="AG232" s="1">
        <f t="shared" si="112"/>
        <v>0</v>
      </c>
      <c r="AH232" s="1">
        <f t="shared" si="112"/>
        <v>0</v>
      </c>
      <c r="AI232" s="1">
        <f t="shared" si="112"/>
        <v>0</v>
      </c>
      <c r="AJ232" s="1">
        <f t="shared" si="112"/>
        <v>0</v>
      </c>
      <c r="AK232" s="1">
        <f t="shared" si="112"/>
        <v>0</v>
      </c>
      <c r="AL232" s="1">
        <f t="shared" si="112"/>
        <v>0</v>
      </c>
      <c r="AM232" s="1">
        <f t="shared" si="112"/>
        <v>0</v>
      </c>
      <c r="AN232" s="1">
        <f t="shared" si="108"/>
        <v>0</v>
      </c>
    </row>
    <row r="233" spans="3:40">
      <c r="C233" s="26"/>
      <c r="D233" s="26"/>
      <c r="T233" s="1">
        <f t="shared" si="96"/>
        <v>0</v>
      </c>
      <c r="U233" s="1">
        <f t="shared" si="110"/>
        <v>0</v>
      </c>
      <c r="V233" s="1">
        <f t="shared" si="111"/>
        <v>0</v>
      </c>
      <c r="W233" s="1" t="e">
        <f>W$9*SIN(#REF!*(F233-#REF!))</f>
        <v>#REF!</v>
      </c>
      <c r="X233" s="1" t="e">
        <f t="shared" si="99"/>
        <v>#REF!</v>
      </c>
      <c r="Y233" s="27">
        <f t="shared" si="109"/>
        <v>-15018.5</v>
      </c>
      <c r="Z233" s="13"/>
      <c r="AA233" s="1">
        <f t="shared" si="101"/>
        <v>0</v>
      </c>
      <c r="AB233" s="1">
        <f t="shared" si="102"/>
        <v>1</v>
      </c>
      <c r="AC233" s="1">
        <f t="shared" si="103"/>
        <v>0</v>
      </c>
      <c r="AD233" s="1">
        <f t="shared" si="104"/>
        <v>0</v>
      </c>
      <c r="AE233" s="1">
        <f t="shared" si="105"/>
        <v>0</v>
      </c>
      <c r="AF233" s="1">
        <f t="shared" si="106"/>
        <v>0</v>
      </c>
      <c r="AG233" s="1">
        <f t="shared" si="112"/>
        <v>0</v>
      </c>
      <c r="AH233" s="1">
        <f t="shared" si="112"/>
        <v>0</v>
      </c>
      <c r="AI233" s="1">
        <f t="shared" si="112"/>
        <v>0</v>
      </c>
      <c r="AJ233" s="1">
        <f t="shared" si="112"/>
        <v>0</v>
      </c>
      <c r="AK233" s="1">
        <f t="shared" si="112"/>
        <v>0</v>
      </c>
      <c r="AL233" s="1">
        <f t="shared" si="112"/>
        <v>0</v>
      </c>
      <c r="AM233" s="1">
        <f t="shared" si="112"/>
        <v>0</v>
      </c>
      <c r="AN233" s="1">
        <f t="shared" si="108"/>
        <v>0</v>
      </c>
    </row>
    <row r="234" spans="3:40">
      <c r="C234" s="26"/>
      <c r="D234" s="26"/>
      <c r="T234" s="1">
        <f t="shared" ref="T234:T265" si="113">U$6*SIN(N$7*(F234-P$10))</f>
        <v>0</v>
      </c>
      <c r="U234" s="1">
        <f t="shared" si="110"/>
        <v>0</v>
      </c>
      <c r="V234" s="1">
        <f t="shared" si="111"/>
        <v>0</v>
      </c>
      <c r="W234" s="1" t="e">
        <f>W$9*SIN(#REF!*(F234-#REF!))</f>
        <v>#REF!</v>
      </c>
      <c r="X234" s="1" t="e">
        <f t="shared" si="99"/>
        <v>#REF!</v>
      </c>
      <c r="Y234" s="27">
        <f t="shared" si="109"/>
        <v>-15018.5</v>
      </c>
      <c r="Z234" s="13"/>
      <c r="AA234" s="1">
        <f t="shared" ref="AA234:AA265" si="114">$U$6*($O$10/AB234*AC234+$O$11)</f>
        <v>0</v>
      </c>
      <c r="AB234" s="1">
        <f t="shared" si="102"/>
        <v>1</v>
      </c>
      <c r="AC234" s="1">
        <f t="shared" si="103"/>
        <v>0</v>
      </c>
      <c r="AD234" s="1">
        <f t="shared" si="104"/>
        <v>0</v>
      </c>
      <c r="AE234" s="1">
        <f t="shared" si="105"/>
        <v>0</v>
      </c>
      <c r="AF234" s="1">
        <f t="shared" si="106"/>
        <v>0</v>
      </c>
      <c r="AG234" s="1">
        <f t="shared" ref="AG234:AM249" si="115">$AN234-$N$6*SIN(AH234)</f>
        <v>0</v>
      </c>
      <c r="AH234" s="1">
        <f t="shared" si="115"/>
        <v>0</v>
      </c>
      <c r="AI234" s="1">
        <f t="shared" si="115"/>
        <v>0</v>
      </c>
      <c r="AJ234" s="1">
        <f t="shared" si="115"/>
        <v>0</v>
      </c>
      <c r="AK234" s="1">
        <f t="shared" si="115"/>
        <v>0</v>
      </c>
      <c r="AL234" s="1">
        <f t="shared" si="115"/>
        <v>0</v>
      </c>
      <c r="AM234" s="1">
        <f t="shared" si="115"/>
        <v>0</v>
      </c>
      <c r="AN234" s="1">
        <f t="shared" si="108"/>
        <v>0</v>
      </c>
    </row>
    <row r="235" spans="3:40">
      <c r="C235" s="26"/>
      <c r="D235" s="26"/>
      <c r="T235" s="1">
        <f t="shared" si="113"/>
        <v>0</v>
      </c>
      <c r="U235" s="1">
        <f t="shared" si="110"/>
        <v>0</v>
      </c>
      <c r="V235" s="1">
        <f t="shared" si="111"/>
        <v>0</v>
      </c>
      <c r="W235" s="1" t="e">
        <f>W$9*SIN(#REF!*(F235-#REF!))</f>
        <v>#REF!</v>
      </c>
      <c r="X235" s="1" t="e">
        <f t="shared" si="99"/>
        <v>#REF!</v>
      </c>
      <c r="Y235" s="27">
        <f t="shared" si="109"/>
        <v>-15018.5</v>
      </c>
      <c r="Z235" s="13"/>
      <c r="AA235" s="1">
        <f t="shared" si="114"/>
        <v>0</v>
      </c>
      <c r="AB235" s="1">
        <f t="shared" si="102"/>
        <v>1</v>
      </c>
      <c r="AC235" s="1">
        <f t="shared" si="103"/>
        <v>0</v>
      </c>
      <c r="AD235" s="1">
        <f t="shared" si="104"/>
        <v>0</v>
      </c>
      <c r="AE235" s="1">
        <f t="shared" si="105"/>
        <v>0</v>
      </c>
      <c r="AF235" s="1">
        <f t="shared" si="106"/>
        <v>0</v>
      </c>
      <c r="AG235" s="1">
        <f t="shared" si="115"/>
        <v>0</v>
      </c>
      <c r="AH235" s="1">
        <f t="shared" si="115"/>
        <v>0</v>
      </c>
      <c r="AI235" s="1">
        <f t="shared" si="115"/>
        <v>0</v>
      </c>
      <c r="AJ235" s="1">
        <f t="shared" si="115"/>
        <v>0</v>
      </c>
      <c r="AK235" s="1">
        <f t="shared" si="115"/>
        <v>0</v>
      </c>
      <c r="AL235" s="1">
        <f t="shared" si="115"/>
        <v>0</v>
      </c>
      <c r="AM235" s="1">
        <f t="shared" si="115"/>
        <v>0</v>
      </c>
      <c r="AN235" s="1">
        <f t="shared" si="108"/>
        <v>0</v>
      </c>
    </row>
    <row r="236" spans="3:40">
      <c r="C236" s="26"/>
      <c r="D236" s="26"/>
      <c r="T236" s="1">
        <f t="shared" si="113"/>
        <v>0</v>
      </c>
      <c r="U236" s="1">
        <f t="shared" si="110"/>
        <v>0</v>
      </c>
      <c r="V236" s="1">
        <f t="shared" si="111"/>
        <v>0</v>
      </c>
      <c r="W236" s="1" t="e">
        <f>W$9*SIN(#REF!*(F236-#REF!))</f>
        <v>#REF!</v>
      </c>
      <c r="X236" s="1" t="e">
        <f t="shared" si="99"/>
        <v>#REF!</v>
      </c>
      <c r="Y236" s="27">
        <f t="shared" si="109"/>
        <v>-15018.5</v>
      </c>
      <c r="Z236" s="13"/>
      <c r="AA236" s="1">
        <f t="shared" si="114"/>
        <v>0</v>
      </c>
      <c r="AB236" s="1">
        <f t="shared" si="102"/>
        <v>1</v>
      </c>
      <c r="AC236" s="1">
        <f t="shared" si="103"/>
        <v>0</v>
      </c>
      <c r="AD236" s="1">
        <f t="shared" si="104"/>
        <v>0</v>
      </c>
      <c r="AE236" s="1">
        <f t="shared" si="105"/>
        <v>0</v>
      </c>
      <c r="AF236" s="1">
        <f t="shared" si="106"/>
        <v>0</v>
      </c>
      <c r="AG236" s="1">
        <f t="shared" si="115"/>
        <v>0</v>
      </c>
      <c r="AH236" s="1">
        <f t="shared" si="115"/>
        <v>0</v>
      </c>
      <c r="AI236" s="1">
        <f t="shared" si="115"/>
        <v>0</v>
      </c>
      <c r="AJ236" s="1">
        <f t="shared" si="115"/>
        <v>0</v>
      </c>
      <c r="AK236" s="1">
        <f t="shared" si="115"/>
        <v>0</v>
      </c>
      <c r="AL236" s="1">
        <f t="shared" si="115"/>
        <v>0</v>
      </c>
      <c r="AM236" s="1">
        <f t="shared" si="115"/>
        <v>0</v>
      </c>
      <c r="AN236" s="1">
        <f t="shared" si="108"/>
        <v>0</v>
      </c>
    </row>
    <row r="237" spans="3:40">
      <c r="C237" s="26"/>
      <c r="D237" s="26"/>
      <c r="T237" s="1">
        <f t="shared" si="113"/>
        <v>0</v>
      </c>
      <c r="U237" s="1">
        <f t="shared" si="110"/>
        <v>0</v>
      </c>
      <c r="V237" s="1">
        <f t="shared" si="111"/>
        <v>0</v>
      </c>
      <c r="W237" s="1" t="e">
        <f>W$9*SIN(#REF!*(F237-#REF!))</f>
        <v>#REF!</v>
      </c>
      <c r="X237" s="1" t="e">
        <f t="shared" si="99"/>
        <v>#REF!</v>
      </c>
      <c r="Y237" s="27">
        <f t="shared" si="109"/>
        <v>-15018.5</v>
      </c>
      <c r="Z237" s="13"/>
      <c r="AA237" s="1">
        <f t="shared" si="114"/>
        <v>0</v>
      </c>
      <c r="AB237" s="1">
        <f t="shared" si="102"/>
        <v>1</v>
      </c>
      <c r="AC237" s="1">
        <f t="shared" si="103"/>
        <v>0</v>
      </c>
      <c r="AD237" s="1">
        <f t="shared" si="104"/>
        <v>0</v>
      </c>
      <c r="AE237" s="1">
        <f t="shared" si="105"/>
        <v>0</v>
      </c>
      <c r="AF237" s="1">
        <f t="shared" si="106"/>
        <v>0</v>
      </c>
      <c r="AG237" s="1">
        <f t="shared" si="115"/>
        <v>0</v>
      </c>
      <c r="AH237" s="1">
        <f t="shared" si="115"/>
        <v>0</v>
      </c>
      <c r="AI237" s="1">
        <f t="shared" si="115"/>
        <v>0</v>
      </c>
      <c r="AJ237" s="1">
        <f t="shared" si="115"/>
        <v>0</v>
      </c>
      <c r="AK237" s="1">
        <f t="shared" si="115"/>
        <v>0</v>
      </c>
      <c r="AL237" s="1">
        <f t="shared" si="115"/>
        <v>0</v>
      </c>
      <c r="AM237" s="1">
        <f t="shared" si="115"/>
        <v>0</v>
      </c>
      <c r="AN237" s="1">
        <f t="shared" si="108"/>
        <v>0</v>
      </c>
    </row>
    <row r="238" spans="3:40">
      <c r="C238" s="26"/>
      <c r="D238" s="26"/>
      <c r="T238" s="1">
        <f t="shared" si="113"/>
        <v>0</v>
      </c>
      <c r="U238" s="1">
        <f t="shared" si="110"/>
        <v>0</v>
      </c>
      <c r="V238" s="1">
        <f t="shared" si="111"/>
        <v>0</v>
      </c>
      <c r="W238" s="1" t="e">
        <f>W$9*SIN(#REF!*(F238-#REF!))</f>
        <v>#REF!</v>
      </c>
      <c r="X238" s="1" t="e">
        <f t="shared" si="99"/>
        <v>#REF!</v>
      </c>
      <c r="Y238" s="27">
        <f t="shared" si="109"/>
        <v>-15018.5</v>
      </c>
      <c r="Z238" s="13"/>
      <c r="AA238" s="1">
        <f t="shared" si="114"/>
        <v>0</v>
      </c>
      <c r="AB238" s="1">
        <f t="shared" si="102"/>
        <v>1</v>
      </c>
      <c r="AC238" s="1">
        <f t="shared" si="103"/>
        <v>0</v>
      </c>
      <c r="AD238" s="1">
        <f t="shared" si="104"/>
        <v>0</v>
      </c>
      <c r="AE238" s="1">
        <f t="shared" si="105"/>
        <v>0</v>
      </c>
      <c r="AF238" s="1">
        <f t="shared" si="106"/>
        <v>0</v>
      </c>
      <c r="AG238" s="1">
        <f t="shared" si="115"/>
        <v>0</v>
      </c>
      <c r="AH238" s="1">
        <f t="shared" si="115"/>
        <v>0</v>
      </c>
      <c r="AI238" s="1">
        <f t="shared" si="115"/>
        <v>0</v>
      </c>
      <c r="AJ238" s="1">
        <f t="shared" si="115"/>
        <v>0</v>
      </c>
      <c r="AK238" s="1">
        <f t="shared" si="115"/>
        <v>0</v>
      </c>
      <c r="AL238" s="1">
        <f t="shared" si="115"/>
        <v>0</v>
      </c>
      <c r="AM238" s="1">
        <f t="shared" si="115"/>
        <v>0</v>
      </c>
      <c r="AN238" s="1">
        <f t="shared" si="108"/>
        <v>0</v>
      </c>
    </row>
    <row r="239" spans="3:40">
      <c r="C239" s="26"/>
      <c r="D239" s="26"/>
      <c r="T239" s="1">
        <f t="shared" si="113"/>
        <v>0</v>
      </c>
      <c r="U239" s="1">
        <f t="shared" si="110"/>
        <v>0</v>
      </c>
      <c r="V239" s="1">
        <f t="shared" si="111"/>
        <v>0</v>
      </c>
      <c r="W239" s="1" t="e">
        <f>W$9*SIN(#REF!*(F239-#REF!))</f>
        <v>#REF!</v>
      </c>
      <c r="X239" s="1" t="e">
        <f t="shared" si="99"/>
        <v>#REF!</v>
      </c>
      <c r="Y239" s="27">
        <f t="shared" si="109"/>
        <v>-15018.5</v>
      </c>
      <c r="Z239" s="13"/>
      <c r="AA239" s="1">
        <f t="shared" si="114"/>
        <v>0</v>
      </c>
      <c r="AB239" s="1">
        <f t="shared" si="102"/>
        <v>1</v>
      </c>
      <c r="AC239" s="1">
        <f t="shared" si="103"/>
        <v>0</v>
      </c>
      <c r="AD239" s="1">
        <f t="shared" si="104"/>
        <v>0</v>
      </c>
      <c r="AE239" s="1">
        <f t="shared" si="105"/>
        <v>0</v>
      </c>
      <c r="AF239" s="1">
        <f t="shared" si="106"/>
        <v>0</v>
      </c>
      <c r="AG239" s="1">
        <f t="shared" si="115"/>
        <v>0</v>
      </c>
      <c r="AH239" s="1">
        <f t="shared" si="115"/>
        <v>0</v>
      </c>
      <c r="AI239" s="1">
        <f t="shared" si="115"/>
        <v>0</v>
      </c>
      <c r="AJ239" s="1">
        <f t="shared" si="115"/>
        <v>0</v>
      </c>
      <c r="AK239" s="1">
        <f t="shared" si="115"/>
        <v>0</v>
      </c>
      <c r="AL239" s="1">
        <f t="shared" si="115"/>
        <v>0</v>
      </c>
      <c r="AM239" s="1">
        <f t="shared" si="115"/>
        <v>0</v>
      </c>
      <c r="AN239" s="1">
        <f t="shared" si="108"/>
        <v>0</v>
      </c>
    </row>
    <row r="240" spans="3:40">
      <c r="C240" s="26"/>
      <c r="D240" s="26"/>
      <c r="T240" s="1">
        <f t="shared" si="113"/>
        <v>0</v>
      </c>
      <c r="U240" s="1">
        <f t="shared" si="110"/>
        <v>0</v>
      </c>
      <c r="V240" s="1">
        <f t="shared" si="111"/>
        <v>0</v>
      </c>
      <c r="W240" s="1" t="e">
        <f>W$9*SIN(#REF!*(F240-#REF!))</f>
        <v>#REF!</v>
      </c>
      <c r="X240" s="1" t="e">
        <f t="shared" si="99"/>
        <v>#REF!</v>
      </c>
      <c r="Y240" s="27">
        <f t="shared" si="109"/>
        <v>-15018.5</v>
      </c>
      <c r="Z240" s="13"/>
      <c r="AA240" s="1">
        <f t="shared" si="114"/>
        <v>0</v>
      </c>
      <c r="AB240" s="1">
        <f t="shared" si="102"/>
        <v>1</v>
      </c>
      <c r="AC240" s="1">
        <f t="shared" si="103"/>
        <v>0</v>
      </c>
      <c r="AD240" s="1">
        <f t="shared" si="104"/>
        <v>0</v>
      </c>
      <c r="AE240" s="1">
        <f t="shared" si="105"/>
        <v>0</v>
      </c>
      <c r="AF240" s="1">
        <f t="shared" si="106"/>
        <v>0</v>
      </c>
      <c r="AG240" s="1">
        <f t="shared" si="115"/>
        <v>0</v>
      </c>
      <c r="AH240" s="1">
        <f t="shared" si="115"/>
        <v>0</v>
      </c>
      <c r="AI240" s="1">
        <f t="shared" si="115"/>
        <v>0</v>
      </c>
      <c r="AJ240" s="1">
        <f t="shared" si="115"/>
        <v>0</v>
      </c>
      <c r="AK240" s="1">
        <f t="shared" si="115"/>
        <v>0</v>
      </c>
      <c r="AL240" s="1">
        <f t="shared" si="115"/>
        <v>0</v>
      </c>
      <c r="AM240" s="1">
        <f t="shared" si="115"/>
        <v>0</v>
      </c>
      <c r="AN240" s="1">
        <f t="shared" si="108"/>
        <v>0</v>
      </c>
    </row>
    <row r="241" spans="3:40">
      <c r="C241" s="26"/>
      <c r="D241" s="26"/>
      <c r="T241" s="1">
        <f t="shared" si="113"/>
        <v>0</v>
      </c>
      <c r="U241" s="1">
        <f t="shared" si="110"/>
        <v>0</v>
      </c>
      <c r="V241" s="1">
        <f t="shared" si="111"/>
        <v>0</v>
      </c>
      <c r="W241" s="1" t="e">
        <f>W$9*SIN(#REF!*(F241-#REF!))</f>
        <v>#REF!</v>
      </c>
      <c r="X241" s="1" t="e">
        <f t="shared" si="99"/>
        <v>#REF!</v>
      </c>
      <c r="Y241" s="27">
        <f t="shared" si="109"/>
        <v>-15018.5</v>
      </c>
      <c r="Z241" s="13"/>
      <c r="AA241" s="1">
        <f t="shared" si="114"/>
        <v>0</v>
      </c>
      <c r="AB241" s="1">
        <f t="shared" si="102"/>
        <v>1</v>
      </c>
      <c r="AC241" s="1">
        <f t="shared" si="103"/>
        <v>0</v>
      </c>
      <c r="AD241" s="1">
        <f t="shared" si="104"/>
        <v>0</v>
      </c>
      <c r="AE241" s="1">
        <f t="shared" si="105"/>
        <v>0</v>
      </c>
      <c r="AF241" s="1">
        <f t="shared" si="106"/>
        <v>0</v>
      </c>
      <c r="AG241" s="1">
        <f t="shared" si="115"/>
        <v>0</v>
      </c>
      <c r="AH241" s="1">
        <f t="shared" si="115"/>
        <v>0</v>
      </c>
      <c r="AI241" s="1">
        <f t="shared" si="115"/>
        <v>0</v>
      </c>
      <c r="AJ241" s="1">
        <f t="shared" si="115"/>
        <v>0</v>
      </c>
      <c r="AK241" s="1">
        <f t="shared" si="115"/>
        <v>0</v>
      </c>
      <c r="AL241" s="1">
        <f t="shared" si="115"/>
        <v>0</v>
      </c>
      <c r="AM241" s="1">
        <f t="shared" si="115"/>
        <v>0</v>
      </c>
      <c r="AN241" s="1">
        <f t="shared" si="108"/>
        <v>0</v>
      </c>
    </row>
    <row r="242" spans="3:40">
      <c r="C242" s="26"/>
      <c r="D242" s="26"/>
      <c r="T242" s="1">
        <f t="shared" si="113"/>
        <v>0</v>
      </c>
      <c r="U242" s="1">
        <f t="shared" si="110"/>
        <v>0</v>
      </c>
      <c r="V242" s="1">
        <f t="shared" si="111"/>
        <v>0</v>
      </c>
      <c r="W242" s="1" t="e">
        <f>W$9*SIN(#REF!*(F242-#REF!))</f>
        <v>#REF!</v>
      </c>
      <c r="X242" s="1" t="e">
        <f t="shared" si="99"/>
        <v>#REF!</v>
      </c>
      <c r="Y242" s="27">
        <f t="shared" si="109"/>
        <v>-15018.5</v>
      </c>
      <c r="Z242" s="13"/>
      <c r="AA242" s="1">
        <f t="shared" si="114"/>
        <v>0</v>
      </c>
      <c r="AB242" s="1">
        <f t="shared" si="102"/>
        <v>1</v>
      </c>
      <c r="AC242" s="1">
        <f t="shared" si="103"/>
        <v>0</v>
      </c>
      <c r="AD242" s="1">
        <f t="shared" si="104"/>
        <v>0</v>
      </c>
      <c r="AE242" s="1">
        <f t="shared" si="105"/>
        <v>0</v>
      </c>
      <c r="AF242" s="1">
        <f t="shared" si="106"/>
        <v>0</v>
      </c>
      <c r="AG242" s="1">
        <f t="shared" si="115"/>
        <v>0</v>
      </c>
      <c r="AH242" s="1">
        <f t="shared" si="115"/>
        <v>0</v>
      </c>
      <c r="AI242" s="1">
        <f t="shared" si="115"/>
        <v>0</v>
      </c>
      <c r="AJ242" s="1">
        <f t="shared" si="115"/>
        <v>0</v>
      </c>
      <c r="AK242" s="1">
        <f t="shared" si="115"/>
        <v>0</v>
      </c>
      <c r="AL242" s="1">
        <f t="shared" si="115"/>
        <v>0</v>
      </c>
      <c r="AM242" s="1">
        <f t="shared" si="115"/>
        <v>0</v>
      </c>
      <c r="AN242" s="1">
        <f t="shared" si="108"/>
        <v>0</v>
      </c>
    </row>
    <row r="243" spans="3:40">
      <c r="C243" s="26"/>
      <c r="D243" s="26"/>
      <c r="T243" s="1">
        <f t="shared" si="113"/>
        <v>0</v>
      </c>
      <c r="U243" s="1">
        <f t="shared" si="110"/>
        <v>0</v>
      </c>
      <c r="V243" s="1">
        <f t="shared" si="111"/>
        <v>0</v>
      </c>
      <c r="W243" s="1" t="e">
        <f>W$9*SIN(#REF!*(F243-#REF!))</f>
        <v>#REF!</v>
      </c>
      <c r="X243" s="1" t="e">
        <f t="shared" si="99"/>
        <v>#REF!</v>
      </c>
      <c r="Y243" s="27">
        <f t="shared" si="109"/>
        <v>-15018.5</v>
      </c>
      <c r="Z243" s="13"/>
      <c r="AA243" s="1">
        <f t="shared" si="114"/>
        <v>0</v>
      </c>
      <c r="AB243" s="1">
        <f t="shared" si="102"/>
        <v>1</v>
      </c>
      <c r="AC243" s="1">
        <f t="shared" si="103"/>
        <v>0</v>
      </c>
      <c r="AD243" s="1">
        <f t="shared" si="104"/>
        <v>0</v>
      </c>
      <c r="AE243" s="1">
        <f t="shared" si="105"/>
        <v>0</v>
      </c>
      <c r="AF243" s="1">
        <f t="shared" si="106"/>
        <v>0</v>
      </c>
      <c r="AG243" s="1">
        <f t="shared" si="115"/>
        <v>0</v>
      </c>
      <c r="AH243" s="1">
        <f t="shared" si="115"/>
        <v>0</v>
      </c>
      <c r="AI243" s="1">
        <f t="shared" si="115"/>
        <v>0</v>
      </c>
      <c r="AJ243" s="1">
        <f t="shared" si="115"/>
        <v>0</v>
      </c>
      <c r="AK243" s="1">
        <f t="shared" si="115"/>
        <v>0</v>
      </c>
      <c r="AL243" s="1">
        <f t="shared" si="115"/>
        <v>0</v>
      </c>
      <c r="AM243" s="1">
        <f t="shared" si="115"/>
        <v>0</v>
      </c>
      <c r="AN243" s="1">
        <f t="shared" si="108"/>
        <v>0</v>
      </c>
    </row>
    <row r="244" spans="3:40">
      <c r="C244" s="26"/>
      <c r="D244" s="26"/>
      <c r="T244" s="1">
        <f t="shared" si="113"/>
        <v>0</v>
      </c>
      <c r="U244" s="1">
        <f t="shared" si="110"/>
        <v>0</v>
      </c>
      <c r="V244" s="1">
        <f t="shared" si="111"/>
        <v>0</v>
      </c>
      <c r="W244" s="1" t="e">
        <f>W$9*SIN(#REF!*(F244-#REF!))</f>
        <v>#REF!</v>
      </c>
      <c r="X244" s="1" t="e">
        <f t="shared" si="99"/>
        <v>#REF!</v>
      </c>
      <c r="Y244" s="27">
        <f t="shared" si="109"/>
        <v>-15018.5</v>
      </c>
      <c r="Z244" s="13"/>
      <c r="AA244" s="1">
        <f t="shared" si="114"/>
        <v>0</v>
      </c>
      <c r="AB244" s="1">
        <f t="shared" si="102"/>
        <v>1</v>
      </c>
      <c r="AC244" s="1">
        <f t="shared" si="103"/>
        <v>0</v>
      </c>
      <c r="AD244" s="1">
        <f t="shared" si="104"/>
        <v>0</v>
      </c>
      <c r="AE244" s="1">
        <f t="shared" si="105"/>
        <v>0</v>
      </c>
      <c r="AF244" s="1">
        <f t="shared" si="106"/>
        <v>0</v>
      </c>
      <c r="AG244" s="1">
        <f t="shared" si="115"/>
        <v>0</v>
      </c>
      <c r="AH244" s="1">
        <f t="shared" si="115"/>
        <v>0</v>
      </c>
      <c r="AI244" s="1">
        <f t="shared" si="115"/>
        <v>0</v>
      </c>
      <c r="AJ244" s="1">
        <f t="shared" si="115"/>
        <v>0</v>
      </c>
      <c r="AK244" s="1">
        <f t="shared" si="115"/>
        <v>0</v>
      </c>
      <c r="AL244" s="1">
        <f t="shared" si="115"/>
        <v>0</v>
      </c>
      <c r="AM244" s="1">
        <f t="shared" si="115"/>
        <v>0</v>
      </c>
      <c r="AN244" s="1">
        <f t="shared" si="108"/>
        <v>0</v>
      </c>
    </row>
    <row r="245" spans="3:40">
      <c r="C245" s="26"/>
      <c r="D245" s="26"/>
      <c r="T245" s="1">
        <f t="shared" si="113"/>
        <v>0</v>
      </c>
      <c r="U245" s="1">
        <f t="shared" si="110"/>
        <v>0</v>
      </c>
      <c r="V245" s="1">
        <f t="shared" si="111"/>
        <v>0</v>
      </c>
      <c r="W245" s="1" t="e">
        <f>W$9*SIN(#REF!*(F245-#REF!))</f>
        <v>#REF!</v>
      </c>
      <c r="X245" s="1" t="e">
        <f t="shared" si="99"/>
        <v>#REF!</v>
      </c>
      <c r="Y245" s="27">
        <f t="shared" si="109"/>
        <v>-15018.5</v>
      </c>
      <c r="Z245" s="13"/>
      <c r="AA245" s="1">
        <f t="shared" si="114"/>
        <v>0</v>
      </c>
      <c r="AB245" s="1">
        <f t="shared" si="102"/>
        <v>1</v>
      </c>
      <c r="AC245" s="1">
        <f t="shared" si="103"/>
        <v>0</v>
      </c>
      <c r="AD245" s="1">
        <f t="shared" si="104"/>
        <v>0</v>
      </c>
      <c r="AE245" s="1">
        <f t="shared" si="105"/>
        <v>0</v>
      </c>
      <c r="AF245" s="1">
        <f t="shared" si="106"/>
        <v>0</v>
      </c>
      <c r="AG245" s="1">
        <f t="shared" si="115"/>
        <v>0</v>
      </c>
      <c r="AH245" s="1">
        <f t="shared" si="115"/>
        <v>0</v>
      </c>
      <c r="AI245" s="1">
        <f t="shared" si="115"/>
        <v>0</v>
      </c>
      <c r="AJ245" s="1">
        <f t="shared" si="115"/>
        <v>0</v>
      </c>
      <c r="AK245" s="1">
        <f t="shared" si="115"/>
        <v>0</v>
      </c>
      <c r="AL245" s="1">
        <f t="shared" si="115"/>
        <v>0</v>
      </c>
      <c r="AM245" s="1">
        <f t="shared" si="115"/>
        <v>0</v>
      </c>
      <c r="AN245" s="1">
        <f t="shared" si="108"/>
        <v>0</v>
      </c>
    </row>
    <row r="246" spans="3:40">
      <c r="C246" s="26"/>
      <c r="D246" s="26"/>
      <c r="T246" s="1">
        <f t="shared" si="113"/>
        <v>0</v>
      </c>
      <c r="U246" s="1">
        <f t="shared" si="110"/>
        <v>0</v>
      </c>
      <c r="V246" s="1">
        <f t="shared" si="111"/>
        <v>0</v>
      </c>
      <c r="W246" s="1" t="e">
        <f>W$9*SIN(#REF!*(F246-#REF!))</f>
        <v>#REF!</v>
      </c>
      <c r="X246" s="1" t="e">
        <f t="shared" si="99"/>
        <v>#REF!</v>
      </c>
      <c r="Y246" s="27">
        <f t="shared" si="109"/>
        <v>-15018.5</v>
      </c>
      <c r="Z246" s="13"/>
      <c r="AA246" s="1">
        <f t="shared" si="114"/>
        <v>0</v>
      </c>
      <c r="AB246" s="1">
        <f t="shared" si="102"/>
        <v>1</v>
      </c>
      <c r="AC246" s="1">
        <f t="shared" si="103"/>
        <v>0</v>
      </c>
      <c r="AD246" s="1">
        <f t="shared" si="104"/>
        <v>0</v>
      </c>
      <c r="AE246" s="1">
        <f t="shared" si="105"/>
        <v>0</v>
      </c>
      <c r="AF246" s="1">
        <f t="shared" si="106"/>
        <v>0</v>
      </c>
      <c r="AG246" s="1">
        <f t="shared" si="115"/>
        <v>0</v>
      </c>
      <c r="AH246" s="1">
        <f t="shared" si="115"/>
        <v>0</v>
      </c>
      <c r="AI246" s="1">
        <f t="shared" si="115"/>
        <v>0</v>
      </c>
      <c r="AJ246" s="1">
        <f t="shared" si="115"/>
        <v>0</v>
      </c>
      <c r="AK246" s="1">
        <f t="shared" si="115"/>
        <v>0</v>
      </c>
      <c r="AL246" s="1">
        <f t="shared" si="115"/>
        <v>0</v>
      </c>
      <c r="AM246" s="1">
        <f t="shared" si="115"/>
        <v>0</v>
      </c>
      <c r="AN246" s="1">
        <f t="shared" si="108"/>
        <v>0</v>
      </c>
    </row>
    <row r="247" spans="3:40">
      <c r="C247" s="26"/>
      <c r="D247" s="26"/>
      <c r="T247" s="1">
        <f t="shared" si="113"/>
        <v>0</v>
      </c>
      <c r="U247" s="1">
        <f t="shared" si="110"/>
        <v>0</v>
      </c>
      <c r="V247" s="1">
        <f t="shared" si="111"/>
        <v>0</v>
      </c>
      <c r="W247" s="1" t="e">
        <f>W$9*SIN(#REF!*(F247-#REF!))</f>
        <v>#REF!</v>
      </c>
      <c r="X247" s="1" t="e">
        <f t="shared" si="99"/>
        <v>#REF!</v>
      </c>
      <c r="Y247" s="27">
        <f t="shared" si="109"/>
        <v>-15018.5</v>
      </c>
      <c r="Z247" s="13"/>
      <c r="AA247" s="1">
        <f t="shared" si="114"/>
        <v>0</v>
      </c>
      <c r="AB247" s="1">
        <f t="shared" si="102"/>
        <v>1</v>
      </c>
      <c r="AC247" s="1">
        <f t="shared" si="103"/>
        <v>0</v>
      </c>
      <c r="AD247" s="1">
        <f t="shared" si="104"/>
        <v>0</v>
      </c>
      <c r="AE247" s="1">
        <f t="shared" si="105"/>
        <v>0</v>
      </c>
      <c r="AF247" s="1">
        <f t="shared" si="106"/>
        <v>0</v>
      </c>
      <c r="AG247" s="1">
        <f t="shared" si="115"/>
        <v>0</v>
      </c>
      <c r="AH247" s="1">
        <f t="shared" si="115"/>
        <v>0</v>
      </c>
      <c r="AI247" s="1">
        <f t="shared" si="115"/>
        <v>0</v>
      </c>
      <c r="AJ247" s="1">
        <f t="shared" si="115"/>
        <v>0</v>
      </c>
      <c r="AK247" s="1">
        <f t="shared" si="115"/>
        <v>0</v>
      </c>
      <c r="AL247" s="1">
        <f t="shared" si="115"/>
        <v>0</v>
      </c>
      <c r="AM247" s="1">
        <f t="shared" si="115"/>
        <v>0</v>
      </c>
      <c r="AN247" s="1">
        <f t="shared" si="108"/>
        <v>0</v>
      </c>
    </row>
    <row r="248" spans="3:40">
      <c r="C248" s="26"/>
      <c r="D248" s="26"/>
      <c r="T248" s="1">
        <f t="shared" si="113"/>
        <v>0</v>
      </c>
      <c r="U248" s="1">
        <f t="shared" si="110"/>
        <v>0</v>
      </c>
      <c r="V248" s="1">
        <f t="shared" si="111"/>
        <v>0</v>
      </c>
      <c r="W248" s="1" t="e">
        <f>W$9*SIN(#REF!*(F248-#REF!))</f>
        <v>#REF!</v>
      </c>
      <c r="X248" s="1" t="e">
        <f t="shared" si="99"/>
        <v>#REF!</v>
      </c>
      <c r="Y248" s="27">
        <f t="shared" si="109"/>
        <v>-15018.5</v>
      </c>
      <c r="Z248" s="13"/>
      <c r="AA248" s="1">
        <f t="shared" si="114"/>
        <v>0</v>
      </c>
      <c r="AB248" s="1">
        <f t="shared" si="102"/>
        <v>1</v>
      </c>
      <c r="AC248" s="1">
        <f t="shared" si="103"/>
        <v>0</v>
      </c>
      <c r="AD248" s="1">
        <f t="shared" si="104"/>
        <v>0</v>
      </c>
      <c r="AE248" s="1">
        <f t="shared" si="105"/>
        <v>0</v>
      </c>
      <c r="AF248" s="1">
        <f t="shared" si="106"/>
        <v>0</v>
      </c>
      <c r="AG248" s="1">
        <f t="shared" si="115"/>
        <v>0</v>
      </c>
      <c r="AH248" s="1">
        <f t="shared" si="115"/>
        <v>0</v>
      </c>
      <c r="AI248" s="1">
        <f t="shared" si="115"/>
        <v>0</v>
      </c>
      <c r="AJ248" s="1">
        <f t="shared" si="115"/>
        <v>0</v>
      </c>
      <c r="AK248" s="1">
        <f t="shared" si="115"/>
        <v>0</v>
      </c>
      <c r="AL248" s="1">
        <f t="shared" si="115"/>
        <v>0</v>
      </c>
      <c r="AM248" s="1">
        <f t="shared" si="115"/>
        <v>0</v>
      </c>
      <c r="AN248" s="1">
        <f t="shared" si="108"/>
        <v>0</v>
      </c>
    </row>
    <row r="249" spans="3:40">
      <c r="C249" s="26"/>
      <c r="D249" s="26"/>
      <c r="T249" s="1">
        <f t="shared" si="113"/>
        <v>0</v>
      </c>
      <c r="U249" s="1">
        <f t="shared" si="110"/>
        <v>0</v>
      </c>
      <c r="V249" s="1">
        <f t="shared" si="111"/>
        <v>0</v>
      </c>
      <c r="W249" s="1" t="e">
        <f>W$9*SIN(#REF!*(F249-#REF!))</f>
        <v>#REF!</v>
      </c>
      <c r="X249" s="1" t="e">
        <f t="shared" si="99"/>
        <v>#REF!</v>
      </c>
      <c r="Y249" s="27">
        <f t="shared" si="109"/>
        <v>-15018.5</v>
      </c>
      <c r="Z249" s="13"/>
      <c r="AA249" s="1">
        <f t="shared" si="114"/>
        <v>0</v>
      </c>
      <c r="AB249" s="1">
        <f t="shared" si="102"/>
        <v>1</v>
      </c>
      <c r="AC249" s="1">
        <f t="shared" si="103"/>
        <v>0</v>
      </c>
      <c r="AD249" s="1">
        <f t="shared" si="104"/>
        <v>0</v>
      </c>
      <c r="AE249" s="1">
        <f t="shared" si="105"/>
        <v>0</v>
      </c>
      <c r="AF249" s="1">
        <f t="shared" si="106"/>
        <v>0</v>
      </c>
      <c r="AG249" s="1">
        <f t="shared" si="115"/>
        <v>0</v>
      </c>
      <c r="AH249" s="1">
        <f t="shared" si="115"/>
        <v>0</v>
      </c>
      <c r="AI249" s="1">
        <f t="shared" si="115"/>
        <v>0</v>
      </c>
      <c r="AJ249" s="1">
        <f t="shared" si="115"/>
        <v>0</v>
      </c>
      <c r="AK249" s="1">
        <f t="shared" si="115"/>
        <v>0</v>
      </c>
      <c r="AL249" s="1">
        <f t="shared" si="115"/>
        <v>0</v>
      </c>
      <c r="AM249" s="1">
        <f t="shared" si="115"/>
        <v>0</v>
      </c>
      <c r="AN249" s="1">
        <f t="shared" si="108"/>
        <v>0</v>
      </c>
    </row>
    <row r="250" spans="3:40">
      <c r="C250" s="26"/>
      <c r="D250" s="26"/>
      <c r="T250" s="1">
        <f t="shared" si="113"/>
        <v>0</v>
      </c>
      <c r="U250" s="1">
        <f t="shared" si="110"/>
        <v>0</v>
      </c>
      <c r="V250" s="1">
        <f t="shared" si="111"/>
        <v>0</v>
      </c>
      <c r="W250" s="1" t="e">
        <f>W$9*SIN(#REF!*(F250-#REF!))</f>
        <v>#REF!</v>
      </c>
      <c r="X250" s="1" t="e">
        <f t="shared" si="99"/>
        <v>#REF!</v>
      </c>
      <c r="Y250" s="27">
        <f t="shared" si="109"/>
        <v>-15018.5</v>
      </c>
      <c r="Z250" s="13"/>
      <c r="AA250" s="1">
        <f t="shared" si="114"/>
        <v>0</v>
      </c>
      <c r="AB250" s="1">
        <f t="shared" si="102"/>
        <v>1</v>
      </c>
      <c r="AC250" s="1">
        <f t="shared" si="103"/>
        <v>0</v>
      </c>
      <c r="AD250" s="1">
        <f t="shared" si="104"/>
        <v>0</v>
      </c>
      <c r="AE250" s="1">
        <f t="shared" si="105"/>
        <v>0</v>
      </c>
      <c r="AF250" s="1">
        <f t="shared" si="106"/>
        <v>0</v>
      </c>
      <c r="AG250" s="1">
        <f t="shared" ref="AG250:AM265" si="116">$AN250-$N$6*SIN(AH250)</f>
        <v>0</v>
      </c>
      <c r="AH250" s="1">
        <f t="shared" si="116"/>
        <v>0</v>
      </c>
      <c r="AI250" s="1">
        <f t="shared" si="116"/>
        <v>0</v>
      </c>
      <c r="AJ250" s="1">
        <f t="shared" si="116"/>
        <v>0</v>
      </c>
      <c r="AK250" s="1">
        <f t="shared" si="116"/>
        <v>0</v>
      </c>
      <c r="AL250" s="1">
        <f t="shared" si="116"/>
        <v>0</v>
      </c>
      <c r="AM250" s="1">
        <f t="shared" si="116"/>
        <v>0</v>
      </c>
      <c r="AN250" s="1">
        <f t="shared" si="108"/>
        <v>0</v>
      </c>
    </row>
    <row r="251" spans="3:40">
      <c r="C251" s="26"/>
      <c r="D251" s="26"/>
      <c r="T251" s="1">
        <f t="shared" si="113"/>
        <v>0</v>
      </c>
      <c r="U251" s="1">
        <f t="shared" si="110"/>
        <v>0</v>
      </c>
      <c r="V251" s="1">
        <f t="shared" si="111"/>
        <v>0</v>
      </c>
      <c r="W251" s="1" t="e">
        <f>W$9*SIN(#REF!*(F251-#REF!))</f>
        <v>#REF!</v>
      </c>
      <c r="X251" s="1" t="e">
        <f t="shared" si="99"/>
        <v>#REF!</v>
      </c>
      <c r="Y251" s="27">
        <f t="shared" si="109"/>
        <v>-15018.5</v>
      </c>
      <c r="Z251" s="13"/>
      <c r="AA251" s="1">
        <f t="shared" si="114"/>
        <v>0</v>
      </c>
      <c r="AB251" s="1">
        <f t="shared" si="102"/>
        <v>1</v>
      </c>
      <c r="AC251" s="1">
        <f t="shared" si="103"/>
        <v>0</v>
      </c>
      <c r="AD251" s="1">
        <f t="shared" si="104"/>
        <v>0</v>
      </c>
      <c r="AE251" s="1">
        <f t="shared" si="105"/>
        <v>0</v>
      </c>
      <c r="AF251" s="1">
        <f t="shared" si="106"/>
        <v>0</v>
      </c>
      <c r="AG251" s="1">
        <f t="shared" si="116"/>
        <v>0</v>
      </c>
      <c r="AH251" s="1">
        <f t="shared" si="116"/>
        <v>0</v>
      </c>
      <c r="AI251" s="1">
        <f t="shared" si="116"/>
        <v>0</v>
      </c>
      <c r="AJ251" s="1">
        <f t="shared" si="116"/>
        <v>0</v>
      </c>
      <c r="AK251" s="1">
        <f t="shared" si="116"/>
        <v>0</v>
      </c>
      <c r="AL251" s="1">
        <f t="shared" si="116"/>
        <v>0</v>
      </c>
      <c r="AM251" s="1">
        <f t="shared" si="116"/>
        <v>0</v>
      </c>
      <c r="AN251" s="1">
        <f t="shared" si="108"/>
        <v>0</v>
      </c>
    </row>
    <row r="252" spans="3:40">
      <c r="C252" s="26"/>
      <c r="D252" s="26"/>
      <c r="T252" s="1">
        <f t="shared" si="113"/>
        <v>0</v>
      </c>
      <c r="U252" s="1">
        <f t="shared" si="110"/>
        <v>0</v>
      </c>
      <c r="V252" s="1">
        <f t="shared" si="111"/>
        <v>0</v>
      </c>
      <c r="W252" s="1" t="e">
        <f>W$9*SIN(#REF!*(F252-#REF!))</f>
        <v>#REF!</v>
      </c>
      <c r="X252" s="1" t="e">
        <f t="shared" si="99"/>
        <v>#REF!</v>
      </c>
      <c r="Y252" s="27">
        <f t="shared" si="109"/>
        <v>-15018.5</v>
      </c>
      <c r="Z252" s="13"/>
      <c r="AA252" s="1">
        <f t="shared" si="114"/>
        <v>0</v>
      </c>
      <c r="AB252" s="1">
        <f t="shared" si="102"/>
        <v>1</v>
      </c>
      <c r="AC252" s="1">
        <f t="shared" si="103"/>
        <v>0</v>
      </c>
      <c r="AD252" s="1">
        <f t="shared" si="104"/>
        <v>0</v>
      </c>
      <c r="AE252" s="1">
        <f t="shared" si="105"/>
        <v>0</v>
      </c>
      <c r="AF252" s="1">
        <f t="shared" si="106"/>
        <v>0</v>
      </c>
      <c r="AG252" s="1">
        <f t="shared" si="116"/>
        <v>0</v>
      </c>
      <c r="AH252" s="1">
        <f t="shared" si="116"/>
        <v>0</v>
      </c>
      <c r="AI252" s="1">
        <f t="shared" si="116"/>
        <v>0</v>
      </c>
      <c r="AJ252" s="1">
        <f t="shared" si="116"/>
        <v>0</v>
      </c>
      <c r="AK252" s="1">
        <f t="shared" si="116"/>
        <v>0</v>
      </c>
      <c r="AL252" s="1">
        <f t="shared" si="116"/>
        <v>0</v>
      </c>
      <c r="AM252" s="1">
        <f t="shared" si="116"/>
        <v>0</v>
      </c>
      <c r="AN252" s="1">
        <f t="shared" si="108"/>
        <v>0</v>
      </c>
    </row>
    <row r="253" spans="3:40">
      <c r="C253" s="26"/>
      <c r="D253" s="26"/>
      <c r="T253" s="1">
        <f t="shared" si="113"/>
        <v>0</v>
      </c>
      <c r="U253" s="1">
        <f t="shared" si="110"/>
        <v>0</v>
      </c>
      <c r="V253" s="1">
        <f t="shared" si="111"/>
        <v>0</v>
      </c>
      <c r="W253" s="1" t="e">
        <f>W$9*SIN(#REF!*(F253-#REF!))</f>
        <v>#REF!</v>
      </c>
      <c r="X253" s="1" t="e">
        <f t="shared" si="99"/>
        <v>#REF!</v>
      </c>
      <c r="Y253" s="27">
        <f t="shared" si="109"/>
        <v>-15018.5</v>
      </c>
      <c r="Z253" s="13"/>
      <c r="AA253" s="1">
        <f t="shared" si="114"/>
        <v>0</v>
      </c>
      <c r="AB253" s="1">
        <f t="shared" si="102"/>
        <v>1</v>
      </c>
      <c r="AC253" s="1">
        <f t="shared" si="103"/>
        <v>0</v>
      </c>
      <c r="AD253" s="1">
        <f t="shared" si="104"/>
        <v>0</v>
      </c>
      <c r="AE253" s="1">
        <f t="shared" si="105"/>
        <v>0</v>
      </c>
      <c r="AF253" s="1">
        <f t="shared" si="106"/>
        <v>0</v>
      </c>
      <c r="AG253" s="1">
        <f t="shared" si="116"/>
        <v>0</v>
      </c>
      <c r="AH253" s="1">
        <f t="shared" si="116"/>
        <v>0</v>
      </c>
      <c r="AI253" s="1">
        <f t="shared" si="116"/>
        <v>0</v>
      </c>
      <c r="AJ253" s="1">
        <f t="shared" si="116"/>
        <v>0</v>
      </c>
      <c r="AK253" s="1">
        <f t="shared" si="116"/>
        <v>0</v>
      </c>
      <c r="AL253" s="1">
        <f t="shared" si="116"/>
        <v>0</v>
      </c>
      <c r="AM253" s="1">
        <f t="shared" si="116"/>
        <v>0</v>
      </c>
      <c r="AN253" s="1">
        <f t="shared" si="108"/>
        <v>0</v>
      </c>
    </row>
    <row r="254" spans="3:40">
      <c r="C254" s="26"/>
      <c r="D254" s="26"/>
      <c r="T254" s="1">
        <f t="shared" si="113"/>
        <v>0</v>
      </c>
      <c r="U254" s="1">
        <f t="shared" si="110"/>
        <v>0</v>
      </c>
      <c r="V254" s="1">
        <f t="shared" si="111"/>
        <v>0</v>
      </c>
      <c r="W254" s="1" t="e">
        <f>W$9*SIN(#REF!*(F254-#REF!))</f>
        <v>#REF!</v>
      </c>
      <c r="X254" s="1" t="e">
        <f t="shared" si="99"/>
        <v>#REF!</v>
      </c>
      <c r="Y254" s="27">
        <f t="shared" si="109"/>
        <v>-15018.5</v>
      </c>
      <c r="Z254" s="13"/>
      <c r="AA254" s="1">
        <f t="shared" si="114"/>
        <v>0</v>
      </c>
      <c r="AB254" s="1">
        <f t="shared" si="102"/>
        <v>1</v>
      </c>
      <c r="AC254" s="1">
        <f t="shared" si="103"/>
        <v>0</v>
      </c>
      <c r="AD254" s="1">
        <f t="shared" si="104"/>
        <v>0</v>
      </c>
      <c r="AE254" s="1">
        <f t="shared" si="105"/>
        <v>0</v>
      </c>
      <c r="AF254" s="1">
        <f t="shared" si="106"/>
        <v>0</v>
      </c>
      <c r="AG254" s="1">
        <f t="shared" si="116"/>
        <v>0</v>
      </c>
      <c r="AH254" s="1">
        <f t="shared" si="116"/>
        <v>0</v>
      </c>
      <c r="AI254" s="1">
        <f t="shared" si="116"/>
        <v>0</v>
      </c>
      <c r="AJ254" s="1">
        <f t="shared" si="116"/>
        <v>0</v>
      </c>
      <c r="AK254" s="1">
        <f t="shared" si="116"/>
        <v>0</v>
      </c>
      <c r="AL254" s="1">
        <f t="shared" si="116"/>
        <v>0</v>
      </c>
      <c r="AM254" s="1">
        <f t="shared" si="116"/>
        <v>0</v>
      </c>
      <c r="AN254" s="1">
        <f t="shared" si="108"/>
        <v>0</v>
      </c>
    </row>
    <row r="255" spans="3:40">
      <c r="C255" s="26"/>
      <c r="D255" s="26"/>
      <c r="T255" s="1">
        <f t="shared" si="113"/>
        <v>0</v>
      </c>
      <c r="U255" s="1">
        <f t="shared" si="110"/>
        <v>0</v>
      </c>
      <c r="V255" s="1">
        <f t="shared" si="111"/>
        <v>0</v>
      </c>
      <c r="W255" s="1" t="e">
        <f>W$9*SIN(#REF!*(F255-#REF!))</f>
        <v>#REF!</v>
      </c>
      <c r="X255" s="1" t="e">
        <f t="shared" si="99"/>
        <v>#REF!</v>
      </c>
      <c r="Y255" s="27">
        <f t="shared" si="109"/>
        <v>-15018.5</v>
      </c>
      <c r="Z255" s="13"/>
      <c r="AA255" s="1">
        <f t="shared" si="114"/>
        <v>0</v>
      </c>
      <c r="AB255" s="1">
        <f t="shared" si="102"/>
        <v>1</v>
      </c>
      <c r="AC255" s="1">
        <f t="shared" si="103"/>
        <v>0</v>
      </c>
      <c r="AD255" s="1">
        <f t="shared" si="104"/>
        <v>0</v>
      </c>
      <c r="AE255" s="1">
        <f t="shared" si="105"/>
        <v>0</v>
      </c>
      <c r="AF255" s="1">
        <f t="shared" si="106"/>
        <v>0</v>
      </c>
      <c r="AG255" s="1">
        <f t="shared" si="116"/>
        <v>0</v>
      </c>
      <c r="AH255" s="1">
        <f t="shared" si="116"/>
        <v>0</v>
      </c>
      <c r="AI255" s="1">
        <f t="shared" si="116"/>
        <v>0</v>
      </c>
      <c r="AJ255" s="1">
        <f t="shared" si="116"/>
        <v>0</v>
      </c>
      <c r="AK255" s="1">
        <f t="shared" si="116"/>
        <v>0</v>
      </c>
      <c r="AL255" s="1">
        <f t="shared" si="116"/>
        <v>0</v>
      </c>
      <c r="AM255" s="1">
        <f t="shared" si="116"/>
        <v>0</v>
      </c>
      <c r="AN255" s="1">
        <f t="shared" si="108"/>
        <v>0</v>
      </c>
    </row>
    <row r="256" spans="3:40">
      <c r="C256" s="26"/>
      <c r="D256" s="26"/>
      <c r="T256" s="1">
        <f t="shared" si="113"/>
        <v>0</v>
      </c>
      <c r="U256" s="1">
        <f t="shared" si="110"/>
        <v>0</v>
      </c>
      <c r="V256" s="1">
        <f t="shared" si="111"/>
        <v>0</v>
      </c>
      <c r="W256" s="1" t="e">
        <f>W$9*SIN(#REF!*(F256-#REF!))</f>
        <v>#REF!</v>
      </c>
      <c r="X256" s="1" t="e">
        <f t="shared" si="99"/>
        <v>#REF!</v>
      </c>
      <c r="Y256" s="27">
        <f t="shared" si="109"/>
        <v>-15018.5</v>
      </c>
      <c r="Z256" s="13"/>
      <c r="AA256" s="1">
        <f t="shared" si="114"/>
        <v>0</v>
      </c>
      <c r="AB256" s="1">
        <f t="shared" si="102"/>
        <v>1</v>
      </c>
      <c r="AC256" s="1">
        <f t="shared" si="103"/>
        <v>0</v>
      </c>
      <c r="AD256" s="1">
        <f t="shared" si="104"/>
        <v>0</v>
      </c>
      <c r="AE256" s="1">
        <f t="shared" si="105"/>
        <v>0</v>
      </c>
      <c r="AF256" s="1">
        <f t="shared" si="106"/>
        <v>0</v>
      </c>
      <c r="AG256" s="1">
        <f t="shared" si="116"/>
        <v>0</v>
      </c>
      <c r="AH256" s="1">
        <f t="shared" si="116"/>
        <v>0</v>
      </c>
      <c r="AI256" s="1">
        <f t="shared" si="116"/>
        <v>0</v>
      </c>
      <c r="AJ256" s="1">
        <f t="shared" si="116"/>
        <v>0</v>
      </c>
      <c r="AK256" s="1">
        <f t="shared" si="116"/>
        <v>0</v>
      </c>
      <c r="AL256" s="1">
        <f t="shared" si="116"/>
        <v>0</v>
      </c>
      <c r="AM256" s="1">
        <f t="shared" si="116"/>
        <v>0</v>
      </c>
      <c r="AN256" s="1">
        <f t="shared" si="108"/>
        <v>0</v>
      </c>
    </row>
    <row r="257" spans="3:40">
      <c r="C257" s="26"/>
      <c r="D257" s="26"/>
      <c r="T257" s="1">
        <f t="shared" si="113"/>
        <v>0</v>
      </c>
      <c r="U257" s="1">
        <f t="shared" si="110"/>
        <v>0</v>
      </c>
      <c r="V257" s="1">
        <f t="shared" si="111"/>
        <v>0</v>
      </c>
      <c r="W257" s="1" t="e">
        <f>W$9*SIN(#REF!*(F257-#REF!))</f>
        <v>#REF!</v>
      </c>
      <c r="X257" s="1" t="e">
        <f t="shared" si="99"/>
        <v>#REF!</v>
      </c>
      <c r="Y257" s="27">
        <f t="shared" si="109"/>
        <v>-15018.5</v>
      </c>
      <c r="Z257" s="13"/>
      <c r="AA257" s="1">
        <f t="shared" si="114"/>
        <v>0</v>
      </c>
      <c r="AB257" s="1">
        <f t="shared" si="102"/>
        <v>1</v>
      </c>
      <c r="AC257" s="1">
        <f t="shared" si="103"/>
        <v>0</v>
      </c>
      <c r="AD257" s="1">
        <f t="shared" si="104"/>
        <v>0</v>
      </c>
      <c r="AE257" s="1">
        <f t="shared" si="105"/>
        <v>0</v>
      </c>
      <c r="AF257" s="1">
        <f t="shared" si="106"/>
        <v>0</v>
      </c>
      <c r="AG257" s="1">
        <f t="shared" si="116"/>
        <v>0</v>
      </c>
      <c r="AH257" s="1">
        <f t="shared" si="116"/>
        <v>0</v>
      </c>
      <c r="AI257" s="1">
        <f t="shared" si="116"/>
        <v>0</v>
      </c>
      <c r="AJ257" s="1">
        <f t="shared" si="116"/>
        <v>0</v>
      </c>
      <c r="AK257" s="1">
        <f t="shared" si="116"/>
        <v>0</v>
      </c>
      <c r="AL257" s="1">
        <f t="shared" si="116"/>
        <v>0</v>
      </c>
      <c r="AM257" s="1">
        <f t="shared" si="116"/>
        <v>0</v>
      </c>
      <c r="AN257" s="1">
        <f t="shared" si="108"/>
        <v>0</v>
      </c>
    </row>
    <row r="258" spans="3:40">
      <c r="C258" s="26"/>
      <c r="D258" s="26"/>
      <c r="T258" s="1">
        <f t="shared" si="113"/>
        <v>0</v>
      </c>
      <c r="U258" s="1">
        <f t="shared" si="110"/>
        <v>0</v>
      </c>
      <c r="V258" s="1">
        <f t="shared" si="111"/>
        <v>0</v>
      </c>
      <c r="W258" s="1" t="e">
        <f>W$9*SIN(#REF!*(F258-#REF!))</f>
        <v>#REF!</v>
      </c>
      <c r="X258" s="1" t="e">
        <f t="shared" si="99"/>
        <v>#REF!</v>
      </c>
      <c r="Y258" s="27">
        <f t="shared" si="109"/>
        <v>-15018.5</v>
      </c>
      <c r="Z258" s="13"/>
      <c r="AA258" s="1">
        <f t="shared" si="114"/>
        <v>0</v>
      </c>
      <c r="AB258" s="1">
        <f t="shared" si="102"/>
        <v>1</v>
      </c>
      <c r="AC258" s="1">
        <f t="shared" si="103"/>
        <v>0</v>
      </c>
      <c r="AD258" s="1">
        <f t="shared" si="104"/>
        <v>0</v>
      </c>
      <c r="AE258" s="1">
        <f t="shared" si="105"/>
        <v>0</v>
      </c>
      <c r="AF258" s="1">
        <f t="shared" si="106"/>
        <v>0</v>
      </c>
      <c r="AG258" s="1">
        <f t="shared" si="116"/>
        <v>0</v>
      </c>
      <c r="AH258" s="1">
        <f t="shared" si="116"/>
        <v>0</v>
      </c>
      <c r="AI258" s="1">
        <f t="shared" si="116"/>
        <v>0</v>
      </c>
      <c r="AJ258" s="1">
        <f t="shared" si="116"/>
        <v>0</v>
      </c>
      <c r="AK258" s="1">
        <f t="shared" si="116"/>
        <v>0</v>
      </c>
      <c r="AL258" s="1">
        <f t="shared" si="116"/>
        <v>0</v>
      </c>
      <c r="AM258" s="1">
        <f t="shared" si="116"/>
        <v>0</v>
      </c>
      <c r="AN258" s="1">
        <f t="shared" si="108"/>
        <v>0</v>
      </c>
    </row>
    <row r="259" spans="3:40">
      <c r="C259" s="26"/>
      <c r="D259" s="26"/>
      <c r="T259" s="1">
        <f t="shared" si="113"/>
        <v>0</v>
      </c>
      <c r="U259" s="1">
        <f t="shared" si="110"/>
        <v>0</v>
      </c>
      <c r="V259" s="1">
        <f t="shared" si="111"/>
        <v>0</v>
      </c>
      <c r="W259" s="1" t="e">
        <f>W$9*SIN(#REF!*(F259-#REF!))</f>
        <v>#REF!</v>
      </c>
      <c r="X259" s="1" t="e">
        <f t="shared" si="99"/>
        <v>#REF!</v>
      </c>
      <c r="Y259" s="27">
        <f t="shared" si="109"/>
        <v>-15018.5</v>
      </c>
      <c r="Z259" s="13"/>
      <c r="AA259" s="1">
        <f t="shared" si="114"/>
        <v>0</v>
      </c>
      <c r="AB259" s="1">
        <f t="shared" si="102"/>
        <v>1</v>
      </c>
      <c r="AC259" s="1">
        <f t="shared" si="103"/>
        <v>0</v>
      </c>
      <c r="AD259" s="1">
        <f t="shared" si="104"/>
        <v>0</v>
      </c>
      <c r="AE259" s="1">
        <f t="shared" si="105"/>
        <v>0</v>
      </c>
      <c r="AF259" s="1">
        <f t="shared" si="106"/>
        <v>0</v>
      </c>
      <c r="AG259" s="1">
        <f t="shared" si="116"/>
        <v>0</v>
      </c>
      <c r="AH259" s="1">
        <f t="shared" si="116"/>
        <v>0</v>
      </c>
      <c r="AI259" s="1">
        <f t="shared" si="116"/>
        <v>0</v>
      </c>
      <c r="AJ259" s="1">
        <f t="shared" si="116"/>
        <v>0</v>
      </c>
      <c r="AK259" s="1">
        <f t="shared" si="116"/>
        <v>0</v>
      </c>
      <c r="AL259" s="1">
        <f t="shared" si="116"/>
        <v>0</v>
      </c>
      <c r="AM259" s="1">
        <f t="shared" si="116"/>
        <v>0</v>
      </c>
      <c r="AN259" s="1">
        <f t="shared" si="108"/>
        <v>0</v>
      </c>
    </row>
    <row r="260" spans="3:40">
      <c r="C260" s="26"/>
      <c r="D260" s="26"/>
      <c r="T260" s="1">
        <f t="shared" si="113"/>
        <v>0</v>
      </c>
      <c r="U260" s="1">
        <f t="shared" si="110"/>
        <v>0</v>
      </c>
      <c r="V260" s="1">
        <f t="shared" si="111"/>
        <v>0</v>
      </c>
      <c r="W260" s="1" t="e">
        <f>W$9*SIN(#REF!*(F260-#REF!))</f>
        <v>#REF!</v>
      </c>
      <c r="X260" s="1" t="e">
        <f t="shared" si="99"/>
        <v>#REF!</v>
      </c>
      <c r="Y260" s="27">
        <f t="shared" si="109"/>
        <v>-15018.5</v>
      </c>
      <c r="Z260" s="13"/>
      <c r="AA260" s="1">
        <f t="shared" si="114"/>
        <v>0</v>
      </c>
      <c r="AB260" s="1">
        <f t="shared" si="102"/>
        <v>1</v>
      </c>
      <c r="AC260" s="1">
        <f t="shared" si="103"/>
        <v>0</v>
      </c>
      <c r="AD260" s="1">
        <f t="shared" si="104"/>
        <v>0</v>
      </c>
      <c r="AE260" s="1">
        <f t="shared" si="105"/>
        <v>0</v>
      </c>
      <c r="AF260" s="1">
        <f t="shared" si="106"/>
        <v>0</v>
      </c>
      <c r="AG260" s="1">
        <f t="shared" si="116"/>
        <v>0</v>
      </c>
      <c r="AH260" s="1">
        <f t="shared" si="116"/>
        <v>0</v>
      </c>
      <c r="AI260" s="1">
        <f t="shared" si="116"/>
        <v>0</v>
      </c>
      <c r="AJ260" s="1">
        <f t="shared" si="116"/>
        <v>0</v>
      </c>
      <c r="AK260" s="1">
        <f t="shared" si="116"/>
        <v>0</v>
      </c>
      <c r="AL260" s="1">
        <f t="shared" si="116"/>
        <v>0</v>
      </c>
      <c r="AM260" s="1">
        <f t="shared" si="116"/>
        <v>0</v>
      </c>
      <c r="AN260" s="1">
        <f t="shared" si="108"/>
        <v>0</v>
      </c>
    </row>
    <row r="261" spans="3:40">
      <c r="C261" s="26"/>
      <c r="D261" s="26"/>
      <c r="T261" s="1">
        <f t="shared" si="113"/>
        <v>0</v>
      </c>
      <c r="U261" s="1">
        <f t="shared" si="110"/>
        <v>0</v>
      </c>
      <c r="V261" s="1">
        <f t="shared" si="111"/>
        <v>0</v>
      </c>
      <c r="W261" s="1" t="e">
        <f>W$9*SIN(#REF!*(F261-#REF!))</f>
        <v>#REF!</v>
      </c>
      <c r="X261" s="1" t="e">
        <f t="shared" si="99"/>
        <v>#REF!</v>
      </c>
      <c r="Y261" s="27">
        <f t="shared" si="109"/>
        <v>-15018.5</v>
      </c>
      <c r="Z261" s="13"/>
      <c r="AA261" s="1">
        <f t="shared" si="114"/>
        <v>0</v>
      </c>
      <c r="AB261" s="1">
        <f t="shared" si="102"/>
        <v>1</v>
      </c>
      <c r="AC261" s="1">
        <f t="shared" si="103"/>
        <v>0</v>
      </c>
      <c r="AD261" s="1">
        <f t="shared" si="104"/>
        <v>0</v>
      </c>
      <c r="AE261" s="1">
        <f t="shared" si="105"/>
        <v>0</v>
      </c>
      <c r="AF261" s="1">
        <f t="shared" si="106"/>
        <v>0</v>
      </c>
      <c r="AG261" s="1">
        <f t="shared" si="116"/>
        <v>0</v>
      </c>
      <c r="AH261" s="1">
        <f t="shared" si="116"/>
        <v>0</v>
      </c>
      <c r="AI261" s="1">
        <f t="shared" si="116"/>
        <v>0</v>
      </c>
      <c r="AJ261" s="1">
        <f t="shared" si="116"/>
        <v>0</v>
      </c>
      <c r="AK261" s="1">
        <f t="shared" si="116"/>
        <v>0</v>
      </c>
      <c r="AL261" s="1">
        <f t="shared" si="116"/>
        <v>0</v>
      </c>
      <c r="AM261" s="1">
        <f t="shared" si="116"/>
        <v>0</v>
      </c>
      <c r="AN261" s="1">
        <f t="shared" si="108"/>
        <v>0</v>
      </c>
    </row>
    <row r="262" spans="3:40">
      <c r="C262" s="26"/>
      <c r="D262" s="26"/>
      <c r="T262" s="1">
        <f t="shared" si="113"/>
        <v>0</v>
      </c>
      <c r="U262" s="1">
        <f t="shared" si="110"/>
        <v>0</v>
      </c>
      <c r="V262" s="1">
        <f t="shared" si="111"/>
        <v>0</v>
      </c>
      <c r="W262" s="1" t="e">
        <f>W$9*SIN(#REF!*(F262-#REF!))</f>
        <v>#REF!</v>
      </c>
      <c r="X262" s="1" t="e">
        <f t="shared" si="99"/>
        <v>#REF!</v>
      </c>
      <c r="Y262" s="27">
        <f t="shared" si="109"/>
        <v>-15018.5</v>
      </c>
      <c r="Z262" s="13"/>
      <c r="AA262" s="1">
        <f t="shared" si="114"/>
        <v>0</v>
      </c>
      <c r="AB262" s="1">
        <f t="shared" si="102"/>
        <v>1</v>
      </c>
      <c r="AC262" s="1">
        <f t="shared" si="103"/>
        <v>0</v>
      </c>
      <c r="AD262" s="1">
        <f t="shared" si="104"/>
        <v>0</v>
      </c>
      <c r="AE262" s="1">
        <f t="shared" si="105"/>
        <v>0</v>
      </c>
      <c r="AF262" s="1">
        <f t="shared" si="106"/>
        <v>0</v>
      </c>
      <c r="AG262" s="1">
        <f t="shared" si="116"/>
        <v>0</v>
      </c>
      <c r="AH262" s="1">
        <f t="shared" si="116"/>
        <v>0</v>
      </c>
      <c r="AI262" s="1">
        <f t="shared" si="116"/>
        <v>0</v>
      </c>
      <c r="AJ262" s="1">
        <f t="shared" si="116"/>
        <v>0</v>
      </c>
      <c r="AK262" s="1">
        <f t="shared" si="116"/>
        <v>0</v>
      </c>
      <c r="AL262" s="1">
        <f t="shared" si="116"/>
        <v>0</v>
      </c>
      <c r="AM262" s="1">
        <f t="shared" si="116"/>
        <v>0</v>
      </c>
      <c r="AN262" s="1">
        <f t="shared" si="108"/>
        <v>0</v>
      </c>
    </row>
    <row r="263" spans="3:40">
      <c r="C263" s="26"/>
      <c r="D263" s="26"/>
      <c r="T263" s="1">
        <f t="shared" si="113"/>
        <v>0</v>
      </c>
      <c r="U263" s="1">
        <f t="shared" si="110"/>
        <v>0</v>
      </c>
      <c r="V263" s="1">
        <f t="shared" si="111"/>
        <v>0</v>
      </c>
      <c r="W263" s="1" t="e">
        <f>W$9*SIN(#REF!*(F263-#REF!))</f>
        <v>#REF!</v>
      </c>
      <c r="X263" s="1" t="e">
        <f t="shared" si="99"/>
        <v>#REF!</v>
      </c>
      <c r="Y263" s="27">
        <f t="shared" si="109"/>
        <v>-15018.5</v>
      </c>
      <c r="Z263" s="13"/>
      <c r="AA263" s="1">
        <f t="shared" si="114"/>
        <v>0</v>
      </c>
      <c r="AB263" s="1">
        <f t="shared" si="102"/>
        <v>1</v>
      </c>
      <c r="AC263" s="1">
        <f t="shared" si="103"/>
        <v>0</v>
      </c>
      <c r="AD263" s="1">
        <f t="shared" si="104"/>
        <v>0</v>
      </c>
      <c r="AE263" s="1">
        <f t="shared" si="105"/>
        <v>0</v>
      </c>
      <c r="AF263" s="1">
        <f t="shared" si="106"/>
        <v>0</v>
      </c>
      <c r="AG263" s="1">
        <f t="shared" si="116"/>
        <v>0</v>
      </c>
      <c r="AH263" s="1">
        <f t="shared" si="116"/>
        <v>0</v>
      </c>
      <c r="AI263" s="1">
        <f t="shared" si="116"/>
        <v>0</v>
      </c>
      <c r="AJ263" s="1">
        <f t="shared" si="116"/>
        <v>0</v>
      </c>
      <c r="AK263" s="1">
        <f t="shared" si="116"/>
        <v>0</v>
      </c>
      <c r="AL263" s="1">
        <f t="shared" si="116"/>
        <v>0</v>
      </c>
      <c r="AM263" s="1">
        <f t="shared" si="116"/>
        <v>0</v>
      </c>
      <c r="AN263" s="1">
        <f t="shared" si="108"/>
        <v>0</v>
      </c>
    </row>
    <row r="264" spans="3:40">
      <c r="C264" s="26"/>
      <c r="D264" s="26"/>
      <c r="T264" s="1">
        <f t="shared" si="113"/>
        <v>0</v>
      </c>
      <c r="U264" s="1">
        <f t="shared" si="110"/>
        <v>0</v>
      </c>
      <c r="V264" s="1">
        <f t="shared" si="111"/>
        <v>0</v>
      </c>
      <c r="W264" s="1" t="e">
        <f>W$9*SIN(#REF!*(F264-#REF!))</f>
        <v>#REF!</v>
      </c>
      <c r="X264" s="1" t="e">
        <f t="shared" si="99"/>
        <v>#REF!</v>
      </c>
      <c r="Y264" s="27">
        <f t="shared" si="109"/>
        <v>-15018.5</v>
      </c>
      <c r="Z264" s="13"/>
      <c r="AA264" s="1">
        <f t="shared" si="114"/>
        <v>0</v>
      </c>
      <c r="AB264" s="1">
        <f t="shared" si="102"/>
        <v>1</v>
      </c>
      <c r="AC264" s="1">
        <f t="shared" si="103"/>
        <v>0</v>
      </c>
      <c r="AD264" s="1">
        <f t="shared" si="104"/>
        <v>0</v>
      </c>
      <c r="AE264" s="1">
        <f t="shared" si="105"/>
        <v>0</v>
      </c>
      <c r="AF264" s="1">
        <f t="shared" si="106"/>
        <v>0</v>
      </c>
      <c r="AG264" s="1">
        <f t="shared" si="116"/>
        <v>0</v>
      </c>
      <c r="AH264" s="1">
        <f t="shared" si="116"/>
        <v>0</v>
      </c>
      <c r="AI264" s="1">
        <f t="shared" si="116"/>
        <v>0</v>
      </c>
      <c r="AJ264" s="1">
        <f t="shared" si="116"/>
        <v>0</v>
      </c>
      <c r="AK264" s="1">
        <f t="shared" si="116"/>
        <v>0</v>
      </c>
      <c r="AL264" s="1">
        <f t="shared" si="116"/>
        <v>0</v>
      </c>
      <c r="AM264" s="1">
        <f t="shared" si="116"/>
        <v>0</v>
      </c>
      <c r="AN264" s="1">
        <f t="shared" si="108"/>
        <v>0</v>
      </c>
    </row>
    <row r="265" spans="3:40">
      <c r="C265" s="26"/>
      <c r="D265" s="26"/>
      <c r="T265" s="1">
        <f t="shared" si="113"/>
        <v>0</v>
      </c>
      <c r="U265" s="1">
        <f t="shared" si="110"/>
        <v>0</v>
      </c>
      <c r="V265" s="1">
        <f t="shared" si="111"/>
        <v>0</v>
      </c>
      <c r="W265" s="1" t="e">
        <f>W$9*SIN(#REF!*(F265-#REF!))</f>
        <v>#REF!</v>
      </c>
      <c r="X265" s="1" t="e">
        <f t="shared" si="99"/>
        <v>#REF!</v>
      </c>
      <c r="Y265" s="27">
        <f t="shared" si="109"/>
        <v>-15018.5</v>
      </c>
      <c r="Z265" s="13"/>
      <c r="AA265" s="1">
        <f t="shared" si="114"/>
        <v>0</v>
      </c>
      <c r="AB265" s="1">
        <f t="shared" si="102"/>
        <v>1</v>
      </c>
      <c r="AC265" s="1">
        <f t="shared" si="103"/>
        <v>0</v>
      </c>
      <c r="AD265" s="1">
        <f t="shared" si="104"/>
        <v>0</v>
      </c>
      <c r="AE265" s="1">
        <f t="shared" si="105"/>
        <v>0</v>
      </c>
      <c r="AF265" s="1">
        <f t="shared" si="106"/>
        <v>0</v>
      </c>
      <c r="AG265" s="1">
        <f t="shared" si="116"/>
        <v>0</v>
      </c>
      <c r="AH265" s="1">
        <f t="shared" si="116"/>
        <v>0</v>
      </c>
      <c r="AI265" s="1">
        <f t="shared" si="116"/>
        <v>0</v>
      </c>
      <c r="AJ265" s="1">
        <f t="shared" si="116"/>
        <v>0</v>
      </c>
      <c r="AK265" s="1">
        <f t="shared" si="116"/>
        <v>0</v>
      </c>
      <c r="AL265" s="1">
        <f t="shared" si="116"/>
        <v>0</v>
      </c>
      <c r="AM265" s="1">
        <f t="shared" si="116"/>
        <v>0</v>
      </c>
      <c r="AN265" s="1">
        <f t="shared" si="108"/>
        <v>0</v>
      </c>
    </row>
    <row r="266" spans="3:40">
      <c r="C266" s="26"/>
      <c r="D266" s="26"/>
      <c r="T266" s="1">
        <f t="shared" ref="T266:T297" si="117">U$6*SIN(N$7*(F266-P$10))</f>
        <v>0</v>
      </c>
      <c r="U266" s="1">
        <f t="shared" si="110"/>
        <v>0</v>
      </c>
      <c r="V266" s="1">
        <f t="shared" si="111"/>
        <v>0</v>
      </c>
      <c r="W266" s="1" t="e">
        <f>W$9*SIN(#REF!*(F266-#REF!))</f>
        <v>#REF!</v>
      </c>
      <c r="X266" s="1" t="e">
        <f t="shared" ref="X266:X276" si="118">+(V266-W266)</f>
        <v>#REF!</v>
      </c>
      <c r="Y266" s="27">
        <f t="shared" si="109"/>
        <v>-15018.5</v>
      </c>
      <c r="Z266" s="13"/>
      <c r="AA266" s="1">
        <f t="shared" ref="AA266:AA297" si="119">$U$6*($O$10/AB266*AC266+$O$11)</f>
        <v>0</v>
      </c>
      <c r="AB266" s="1">
        <f t="shared" ref="AB266:AB320" si="120">1+$N$6*COS(AE266)</f>
        <v>1</v>
      </c>
      <c r="AC266" s="1">
        <f t="shared" ref="AC266:AC320" si="121">SIN(AE266+$N$8)</f>
        <v>0</v>
      </c>
      <c r="AD266" s="1">
        <f t="shared" ref="AD266:AD320" si="122">$N$6*SIN(AE266)</f>
        <v>0</v>
      </c>
      <c r="AE266" s="1">
        <f t="shared" ref="AE266:AE320" si="123">2*ATAN(AF266)</f>
        <v>0</v>
      </c>
      <c r="AF266" s="1">
        <f t="shared" ref="AF266:AF320" si="124">SQRT((1+$N$6)/(1-$N$6))*TAN(AG266/2)</f>
        <v>0</v>
      </c>
      <c r="AG266" s="1">
        <f t="shared" ref="AG266:AM281" si="125">$AN266-$N$6*SIN(AH266)</f>
        <v>0</v>
      </c>
      <c r="AH266" s="1">
        <f t="shared" si="125"/>
        <v>0</v>
      </c>
      <c r="AI266" s="1">
        <f t="shared" si="125"/>
        <v>0</v>
      </c>
      <c r="AJ266" s="1">
        <f t="shared" si="125"/>
        <v>0</v>
      </c>
      <c r="AK266" s="1">
        <f t="shared" si="125"/>
        <v>0</v>
      </c>
      <c r="AL266" s="1">
        <f t="shared" si="125"/>
        <v>0</v>
      </c>
      <c r="AM266" s="1">
        <f t="shared" si="125"/>
        <v>0</v>
      </c>
      <c r="AN266" s="1">
        <f t="shared" ref="AN266:AN320" si="126">$N$8+$N$7*F266</f>
        <v>0</v>
      </c>
    </row>
    <row r="267" spans="3:40">
      <c r="C267" s="26"/>
      <c r="D267" s="26"/>
      <c r="T267" s="1">
        <f t="shared" si="117"/>
        <v>0</v>
      </c>
      <c r="U267" s="1">
        <f t="shared" si="110"/>
        <v>0</v>
      </c>
      <c r="V267" s="1">
        <f t="shared" si="111"/>
        <v>0</v>
      </c>
      <c r="W267" s="1" t="e">
        <f>W$9*SIN(#REF!*(F267-#REF!))</f>
        <v>#REF!</v>
      </c>
      <c r="X267" s="1" t="e">
        <f t="shared" si="118"/>
        <v>#REF!</v>
      </c>
      <c r="Y267" s="27">
        <f t="shared" si="109"/>
        <v>-15018.5</v>
      </c>
      <c r="Z267" s="13"/>
      <c r="AA267" s="1">
        <f t="shared" si="119"/>
        <v>0</v>
      </c>
      <c r="AB267" s="1">
        <f t="shared" si="120"/>
        <v>1</v>
      </c>
      <c r="AC267" s="1">
        <f t="shared" si="121"/>
        <v>0</v>
      </c>
      <c r="AD267" s="1">
        <f t="shared" si="122"/>
        <v>0</v>
      </c>
      <c r="AE267" s="1">
        <f t="shared" si="123"/>
        <v>0</v>
      </c>
      <c r="AF267" s="1">
        <f t="shared" si="124"/>
        <v>0</v>
      </c>
      <c r="AG267" s="1">
        <f t="shared" si="125"/>
        <v>0</v>
      </c>
      <c r="AH267" s="1">
        <f t="shared" si="125"/>
        <v>0</v>
      </c>
      <c r="AI267" s="1">
        <f t="shared" si="125"/>
        <v>0</v>
      </c>
      <c r="AJ267" s="1">
        <f t="shared" si="125"/>
        <v>0</v>
      </c>
      <c r="AK267" s="1">
        <f t="shared" si="125"/>
        <v>0</v>
      </c>
      <c r="AL267" s="1">
        <f t="shared" si="125"/>
        <v>0</v>
      </c>
      <c r="AM267" s="1">
        <f t="shared" si="125"/>
        <v>0</v>
      </c>
      <c r="AN267" s="1">
        <f t="shared" si="126"/>
        <v>0</v>
      </c>
    </row>
    <row r="268" spans="3:40">
      <c r="C268" s="26"/>
      <c r="D268" s="26"/>
      <c r="T268" s="1">
        <f t="shared" si="117"/>
        <v>0</v>
      </c>
      <c r="U268" s="1">
        <f t="shared" si="110"/>
        <v>0</v>
      </c>
      <c r="V268" s="1">
        <f t="shared" si="111"/>
        <v>0</v>
      </c>
      <c r="W268" s="1" t="e">
        <f>W$9*SIN(#REF!*(F268-#REF!))</f>
        <v>#REF!</v>
      </c>
      <c r="X268" s="1" t="e">
        <f t="shared" si="118"/>
        <v>#REF!</v>
      </c>
      <c r="Y268" s="27">
        <f t="shared" si="109"/>
        <v>-15018.5</v>
      </c>
      <c r="Z268" s="13"/>
      <c r="AA268" s="1">
        <f t="shared" si="119"/>
        <v>0</v>
      </c>
      <c r="AB268" s="1">
        <f t="shared" si="120"/>
        <v>1</v>
      </c>
      <c r="AC268" s="1">
        <f t="shared" si="121"/>
        <v>0</v>
      </c>
      <c r="AD268" s="1">
        <f t="shared" si="122"/>
        <v>0</v>
      </c>
      <c r="AE268" s="1">
        <f t="shared" si="123"/>
        <v>0</v>
      </c>
      <c r="AF268" s="1">
        <f t="shared" si="124"/>
        <v>0</v>
      </c>
      <c r="AG268" s="1">
        <f t="shared" si="125"/>
        <v>0</v>
      </c>
      <c r="AH268" s="1">
        <f t="shared" si="125"/>
        <v>0</v>
      </c>
      <c r="AI268" s="1">
        <f t="shared" si="125"/>
        <v>0</v>
      </c>
      <c r="AJ268" s="1">
        <f t="shared" si="125"/>
        <v>0</v>
      </c>
      <c r="AK268" s="1">
        <f t="shared" si="125"/>
        <v>0</v>
      </c>
      <c r="AL268" s="1">
        <f t="shared" si="125"/>
        <v>0</v>
      </c>
      <c r="AM268" s="1">
        <f t="shared" si="125"/>
        <v>0</v>
      </c>
      <c r="AN268" s="1">
        <f t="shared" si="126"/>
        <v>0</v>
      </c>
    </row>
    <row r="269" spans="3:40">
      <c r="C269" s="26"/>
      <c r="D269" s="26"/>
      <c r="T269" s="1">
        <f t="shared" si="117"/>
        <v>0</v>
      </c>
      <c r="U269" s="1">
        <f t="shared" si="110"/>
        <v>0</v>
      </c>
      <c r="V269" s="1">
        <f t="shared" si="111"/>
        <v>0</v>
      </c>
      <c r="W269" s="1" t="e">
        <f>W$9*SIN(#REF!*(F269-#REF!))</f>
        <v>#REF!</v>
      </c>
      <c r="X269" s="1" t="e">
        <f t="shared" si="118"/>
        <v>#REF!</v>
      </c>
      <c r="Y269" s="27">
        <f t="shared" si="109"/>
        <v>-15018.5</v>
      </c>
      <c r="Z269" s="13"/>
      <c r="AA269" s="1">
        <f t="shared" si="119"/>
        <v>0</v>
      </c>
      <c r="AB269" s="1">
        <f t="shared" si="120"/>
        <v>1</v>
      </c>
      <c r="AC269" s="1">
        <f t="shared" si="121"/>
        <v>0</v>
      </c>
      <c r="AD269" s="1">
        <f t="shared" si="122"/>
        <v>0</v>
      </c>
      <c r="AE269" s="1">
        <f t="shared" si="123"/>
        <v>0</v>
      </c>
      <c r="AF269" s="1">
        <f t="shared" si="124"/>
        <v>0</v>
      </c>
      <c r="AG269" s="1">
        <f t="shared" si="125"/>
        <v>0</v>
      </c>
      <c r="AH269" s="1">
        <f t="shared" si="125"/>
        <v>0</v>
      </c>
      <c r="AI269" s="1">
        <f t="shared" si="125"/>
        <v>0</v>
      </c>
      <c r="AJ269" s="1">
        <f t="shared" si="125"/>
        <v>0</v>
      </c>
      <c r="AK269" s="1">
        <f t="shared" si="125"/>
        <v>0</v>
      </c>
      <c r="AL269" s="1">
        <f t="shared" si="125"/>
        <v>0</v>
      </c>
      <c r="AM269" s="1">
        <f t="shared" si="125"/>
        <v>0</v>
      </c>
      <c r="AN269" s="1">
        <f t="shared" si="126"/>
        <v>0</v>
      </c>
    </row>
    <row r="270" spans="3:40">
      <c r="C270" s="26"/>
      <c r="D270" s="26"/>
      <c r="T270" s="1">
        <f t="shared" si="117"/>
        <v>0</v>
      </c>
      <c r="U270" s="1">
        <f t="shared" si="110"/>
        <v>0</v>
      </c>
      <c r="V270" s="1">
        <f t="shared" si="111"/>
        <v>0</v>
      </c>
      <c r="W270" s="1" t="e">
        <f>W$9*SIN(#REF!*(F270-#REF!))</f>
        <v>#REF!</v>
      </c>
      <c r="X270" s="1" t="e">
        <f t="shared" si="118"/>
        <v>#REF!</v>
      </c>
      <c r="Y270" s="27">
        <f t="shared" si="109"/>
        <v>-15018.5</v>
      </c>
      <c r="Z270" s="13"/>
      <c r="AA270" s="1">
        <f t="shared" si="119"/>
        <v>0</v>
      </c>
      <c r="AB270" s="1">
        <f t="shared" si="120"/>
        <v>1</v>
      </c>
      <c r="AC270" s="1">
        <f t="shared" si="121"/>
        <v>0</v>
      </c>
      <c r="AD270" s="1">
        <f t="shared" si="122"/>
        <v>0</v>
      </c>
      <c r="AE270" s="1">
        <f t="shared" si="123"/>
        <v>0</v>
      </c>
      <c r="AF270" s="1">
        <f t="shared" si="124"/>
        <v>0</v>
      </c>
      <c r="AG270" s="1">
        <f t="shared" si="125"/>
        <v>0</v>
      </c>
      <c r="AH270" s="1">
        <f t="shared" si="125"/>
        <v>0</v>
      </c>
      <c r="AI270" s="1">
        <f t="shared" si="125"/>
        <v>0</v>
      </c>
      <c r="AJ270" s="1">
        <f t="shared" si="125"/>
        <v>0</v>
      </c>
      <c r="AK270" s="1">
        <f t="shared" si="125"/>
        <v>0</v>
      </c>
      <c r="AL270" s="1">
        <f t="shared" si="125"/>
        <v>0</v>
      </c>
      <c r="AM270" s="1">
        <f t="shared" si="125"/>
        <v>0</v>
      </c>
      <c r="AN270" s="1">
        <f t="shared" si="126"/>
        <v>0</v>
      </c>
    </row>
    <row r="271" spans="3:40">
      <c r="C271" s="26"/>
      <c r="D271" s="26"/>
      <c r="T271" s="1">
        <f t="shared" si="117"/>
        <v>0</v>
      </c>
      <c r="U271" s="1">
        <f t="shared" si="110"/>
        <v>0</v>
      </c>
      <c r="V271" s="1">
        <f t="shared" si="111"/>
        <v>0</v>
      </c>
      <c r="W271" s="1" t="e">
        <f>W$9*SIN(#REF!*(F271-#REF!))</f>
        <v>#REF!</v>
      </c>
      <c r="X271" s="1" t="e">
        <f t="shared" si="118"/>
        <v>#REF!</v>
      </c>
      <c r="Y271" s="27">
        <f t="shared" si="109"/>
        <v>-15018.5</v>
      </c>
      <c r="Z271" s="13"/>
      <c r="AA271" s="1">
        <f t="shared" si="119"/>
        <v>0</v>
      </c>
      <c r="AB271" s="1">
        <f t="shared" si="120"/>
        <v>1</v>
      </c>
      <c r="AC271" s="1">
        <f t="shared" si="121"/>
        <v>0</v>
      </c>
      <c r="AD271" s="1">
        <f t="shared" si="122"/>
        <v>0</v>
      </c>
      <c r="AE271" s="1">
        <f t="shared" si="123"/>
        <v>0</v>
      </c>
      <c r="AF271" s="1">
        <f t="shared" si="124"/>
        <v>0</v>
      </c>
      <c r="AG271" s="1">
        <f t="shared" si="125"/>
        <v>0</v>
      </c>
      <c r="AH271" s="1">
        <f t="shared" si="125"/>
        <v>0</v>
      </c>
      <c r="AI271" s="1">
        <f t="shared" si="125"/>
        <v>0</v>
      </c>
      <c r="AJ271" s="1">
        <f t="shared" si="125"/>
        <v>0</v>
      </c>
      <c r="AK271" s="1">
        <f t="shared" si="125"/>
        <v>0</v>
      </c>
      <c r="AL271" s="1">
        <f t="shared" si="125"/>
        <v>0</v>
      </c>
      <c r="AM271" s="1">
        <f t="shared" si="125"/>
        <v>0</v>
      </c>
      <c r="AN271" s="1">
        <f t="shared" si="126"/>
        <v>0</v>
      </c>
    </row>
    <row r="272" spans="3:40">
      <c r="C272" s="26"/>
      <c r="D272" s="26"/>
      <c r="T272" s="1">
        <f t="shared" si="117"/>
        <v>0</v>
      </c>
      <c r="U272" s="1">
        <f t="shared" si="110"/>
        <v>0</v>
      </c>
      <c r="V272" s="1">
        <f t="shared" si="111"/>
        <v>0</v>
      </c>
      <c r="W272" s="1" t="e">
        <f>W$9*SIN(#REF!*(F272-#REF!))</f>
        <v>#REF!</v>
      </c>
      <c r="X272" s="1" t="e">
        <f t="shared" si="118"/>
        <v>#REF!</v>
      </c>
      <c r="Y272" s="27">
        <f t="shared" si="109"/>
        <v>-15018.5</v>
      </c>
      <c r="Z272" s="13"/>
      <c r="AA272" s="1">
        <f t="shared" si="119"/>
        <v>0</v>
      </c>
      <c r="AB272" s="1">
        <f t="shared" si="120"/>
        <v>1</v>
      </c>
      <c r="AC272" s="1">
        <f t="shared" si="121"/>
        <v>0</v>
      </c>
      <c r="AD272" s="1">
        <f t="shared" si="122"/>
        <v>0</v>
      </c>
      <c r="AE272" s="1">
        <f t="shared" si="123"/>
        <v>0</v>
      </c>
      <c r="AF272" s="1">
        <f t="shared" si="124"/>
        <v>0</v>
      </c>
      <c r="AG272" s="1">
        <f t="shared" si="125"/>
        <v>0</v>
      </c>
      <c r="AH272" s="1">
        <f t="shared" si="125"/>
        <v>0</v>
      </c>
      <c r="AI272" s="1">
        <f t="shared" si="125"/>
        <v>0</v>
      </c>
      <c r="AJ272" s="1">
        <f t="shared" si="125"/>
        <v>0</v>
      </c>
      <c r="AK272" s="1">
        <f t="shared" si="125"/>
        <v>0</v>
      </c>
      <c r="AL272" s="1">
        <f t="shared" si="125"/>
        <v>0</v>
      </c>
      <c r="AM272" s="1">
        <f t="shared" si="125"/>
        <v>0</v>
      </c>
      <c r="AN272" s="1">
        <f t="shared" si="126"/>
        <v>0</v>
      </c>
    </row>
    <row r="273" spans="3:40">
      <c r="C273" s="26"/>
      <c r="D273" s="26"/>
      <c r="T273" s="1">
        <f t="shared" si="117"/>
        <v>0</v>
      </c>
      <c r="U273" s="1">
        <f t="shared" si="110"/>
        <v>0</v>
      </c>
      <c r="V273" s="1">
        <f t="shared" si="111"/>
        <v>0</v>
      </c>
      <c r="W273" s="1" t="e">
        <f>W$9*SIN(#REF!*(F273-#REF!))</f>
        <v>#REF!</v>
      </c>
      <c r="X273" s="1" t="e">
        <f t="shared" si="118"/>
        <v>#REF!</v>
      </c>
      <c r="Y273" s="27">
        <f t="shared" si="109"/>
        <v>-15018.5</v>
      </c>
      <c r="Z273" s="13"/>
      <c r="AA273" s="1">
        <f t="shared" si="119"/>
        <v>0</v>
      </c>
      <c r="AB273" s="1">
        <f t="shared" si="120"/>
        <v>1</v>
      </c>
      <c r="AC273" s="1">
        <f t="shared" si="121"/>
        <v>0</v>
      </c>
      <c r="AD273" s="1">
        <f t="shared" si="122"/>
        <v>0</v>
      </c>
      <c r="AE273" s="1">
        <f t="shared" si="123"/>
        <v>0</v>
      </c>
      <c r="AF273" s="1">
        <f t="shared" si="124"/>
        <v>0</v>
      </c>
      <c r="AG273" s="1">
        <f t="shared" si="125"/>
        <v>0</v>
      </c>
      <c r="AH273" s="1">
        <f t="shared" si="125"/>
        <v>0</v>
      </c>
      <c r="AI273" s="1">
        <f t="shared" si="125"/>
        <v>0</v>
      </c>
      <c r="AJ273" s="1">
        <f t="shared" si="125"/>
        <v>0</v>
      </c>
      <c r="AK273" s="1">
        <f t="shared" si="125"/>
        <v>0</v>
      </c>
      <c r="AL273" s="1">
        <f t="shared" si="125"/>
        <v>0</v>
      </c>
      <c r="AM273" s="1">
        <f t="shared" si="125"/>
        <v>0</v>
      </c>
      <c r="AN273" s="1">
        <f t="shared" si="126"/>
        <v>0</v>
      </c>
    </row>
    <row r="274" spans="3:40">
      <c r="C274" s="26"/>
      <c r="D274" s="26"/>
      <c r="T274" s="1">
        <f t="shared" si="117"/>
        <v>0</v>
      </c>
      <c r="U274" s="1">
        <f t="shared" si="110"/>
        <v>0</v>
      </c>
      <c r="V274" s="1">
        <f t="shared" si="111"/>
        <v>0</v>
      </c>
      <c r="W274" s="1" t="e">
        <f>W$9*SIN(#REF!*(F274-#REF!))</f>
        <v>#REF!</v>
      </c>
      <c r="X274" s="1" t="e">
        <f t="shared" si="118"/>
        <v>#REF!</v>
      </c>
      <c r="Y274" s="27">
        <f t="shared" si="109"/>
        <v>-15018.5</v>
      </c>
      <c r="Z274" s="13"/>
      <c r="AA274" s="1">
        <f t="shared" si="119"/>
        <v>0</v>
      </c>
      <c r="AB274" s="1">
        <f t="shared" si="120"/>
        <v>1</v>
      </c>
      <c r="AC274" s="1">
        <f t="shared" si="121"/>
        <v>0</v>
      </c>
      <c r="AD274" s="1">
        <f t="shared" si="122"/>
        <v>0</v>
      </c>
      <c r="AE274" s="1">
        <f t="shared" si="123"/>
        <v>0</v>
      </c>
      <c r="AF274" s="1">
        <f t="shared" si="124"/>
        <v>0</v>
      </c>
      <c r="AG274" s="1">
        <f t="shared" si="125"/>
        <v>0</v>
      </c>
      <c r="AH274" s="1">
        <f t="shared" si="125"/>
        <v>0</v>
      </c>
      <c r="AI274" s="1">
        <f t="shared" si="125"/>
        <v>0</v>
      </c>
      <c r="AJ274" s="1">
        <f t="shared" si="125"/>
        <v>0</v>
      </c>
      <c r="AK274" s="1">
        <f t="shared" si="125"/>
        <v>0</v>
      </c>
      <c r="AL274" s="1">
        <f t="shared" si="125"/>
        <v>0</v>
      </c>
      <c r="AM274" s="1">
        <f t="shared" si="125"/>
        <v>0</v>
      </c>
      <c r="AN274" s="1">
        <f t="shared" si="126"/>
        <v>0</v>
      </c>
    </row>
    <row r="275" spans="3:40">
      <c r="C275" s="26"/>
      <c r="D275" s="26"/>
      <c r="T275" s="1">
        <f t="shared" si="117"/>
        <v>0</v>
      </c>
      <c r="U275" s="1">
        <f t="shared" si="110"/>
        <v>0</v>
      </c>
      <c r="V275" s="1">
        <f t="shared" si="111"/>
        <v>0</v>
      </c>
      <c r="W275" s="1" t="e">
        <f>W$9*SIN(#REF!*(F275-#REF!))</f>
        <v>#REF!</v>
      </c>
      <c r="X275" s="1" t="e">
        <f t="shared" si="118"/>
        <v>#REF!</v>
      </c>
      <c r="Y275" s="27">
        <f t="shared" si="109"/>
        <v>-15018.5</v>
      </c>
      <c r="Z275" s="13"/>
      <c r="AA275" s="1">
        <f t="shared" si="119"/>
        <v>0</v>
      </c>
      <c r="AB275" s="1">
        <f t="shared" si="120"/>
        <v>1</v>
      </c>
      <c r="AC275" s="1">
        <f t="shared" si="121"/>
        <v>0</v>
      </c>
      <c r="AD275" s="1">
        <f t="shared" si="122"/>
        <v>0</v>
      </c>
      <c r="AE275" s="1">
        <f t="shared" si="123"/>
        <v>0</v>
      </c>
      <c r="AF275" s="1">
        <f t="shared" si="124"/>
        <v>0</v>
      </c>
      <c r="AG275" s="1">
        <f t="shared" si="125"/>
        <v>0</v>
      </c>
      <c r="AH275" s="1">
        <f t="shared" si="125"/>
        <v>0</v>
      </c>
      <c r="AI275" s="1">
        <f t="shared" si="125"/>
        <v>0</v>
      </c>
      <c r="AJ275" s="1">
        <f t="shared" si="125"/>
        <v>0</v>
      </c>
      <c r="AK275" s="1">
        <f t="shared" si="125"/>
        <v>0</v>
      </c>
      <c r="AL275" s="1">
        <f t="shared" si="125"/>
        <v>0</v>
      </c>
      <c r="AM275" s="1">
        <f t="shared" si="125"/>
        <v>0</v>
      </c>
      <c r="AN275" s="1">
        <f t="shared" si="126"/>
        <v>0</v>
      </c>
    </row>
    <row r="276" spans="3:40">
      <c r="C276" s="26"/>
      <c r="D276" s="26"/>
      <c r="T276" s="1">
        <f t="shared" si="117"/>
        <v>0</v>
      </c>
      <c r="U276" s="1">
        <f t="shared" si="110"/>
        <v>0</v>
      </c>
      <c r="V276" s="1">
        <f t="shared" si="111"/>
        <v>0</v>
      </c>
      <c r="W276" s="1" t="e">
        <f>W$9*SIN(#REF!*(F276-#REF!))</f>
        <v>#REF!</v>
      </c>
      <c r="X276" s="1" t="e">
        <f t="shared" si="118"/>
        <v>#REF!</v>
      </c>
      <c r="Y276" s="27">
        <f t="shared" si="109"/>
        <v>-15018.5</v>
      </c>
      <c r="Z276" s="13"/>
      <c r="AA276" s="1">
        <f t="shared" si="119"/>
        <v>0</v>
      </c>
      <c r="AB276" s="1">
        <f t="shared" si="120"/>
        <v>1</v>
      </c>
      <c r="AC276" s="1">
        <f t="shared" si="121"/>
        <v>0</v>
      </c>
      <c r="AD276" s="1">
        <f t="shared" si="122"/>
        <v>0</v>
      </c>
      <c r="AE276" s="1">
        <f t="shared" si="123"/>
        <v>0</v>
      </c>
      <c r="AF276" s="1">
        <f t="shared" si="124"/>
        <v>0</v>
      </c>
      <c r="AG276" s="1">
        <f t="shared" si="125"/>
        <v>0</v>
      </c>
      <c r="AH276" s="1">
        <f t="shared" si="125"/>
        <v>0</v>
      </c>
      <c r="AI276" s="1">
        <f t="shared" si="125"/>
        <v>0</v>
      </c>
      <c r="AJ276" s="1">
        <f t="shared" si="125"/>
        <v>0</v>
      </c>
      <c r="AK276" s="1">
        <f t="shared" si="125"/>
        <v>0</v>
      </c>
      <c r="AL276" s="1">
        <f t="shared" si="125"/>
        <v>0</v>
      </c>
      <c r="AM276" s="1">
        <f t="shared" si="125"/>
        <v>0</v>
      </c>
      <c r="AN276" s="1">
        <f t="shared" si="126"/>
        <v>0</v>
      </c>
    </row>
    <row r="277" spans="3:40">
      <c r="C277" s="26"/>
      <c r="D277" s="26"/>
      <c r="T277" s="1">
        <f t="shared" si="117"/>
        <v>0</v>
      </c>
      <c r="U277" s="1">
        <f>+G277-T277</f>
        <v>0</v>
      </c>
      <c r="V277" s="1">
        <f t="shared" si="111"/>
        <v>0</v>
      </c>
      <c r="W277" s="1" t="e">
        <f>W$9*SIN(#REF!*(F277-#REF!))</f>
        <v>#REF!</v>
      </c>
      <c r="X277" s="1" t="e">
        <f>+(V277-W277)</f>
        <v>#REF!</v>
      </c>
      <c r="Y277" s="27">
        <f t="shared" ref="Y277:Y320" si="127">+C277-15018.5</f>
        <v>-15018.5</v>
      </c>
      <c r="Z277" s="13"/>
      <c r="AA277" s="1">
        <f t="shared" si="119"/>
        <v>0</v>
      </c>
      <c r="AB277" s="1">
        <f t="shared" si="120"/>
        <v>1</v>
      </c>
      <c r="AC277" s="1">
        <f t="shared" si="121"/>
        <v>0</v>
      </c>
      <c r="AD277" s="1">
        <f t="shared" si="122"/>
        <v>0</v>
      </c>
      <c r="AE277" s="1">
        <f t="shared" si="123"/>
        <v>0</v>
      </c>
      <c r="AF277" s="1">
        <f t="shared" si="124"/>
        <v>0</v>
      </c>
      <c r="AG277" s="1">
        <f t="shared" si="125"/>
        <v>0</v>
      </c>
      <c r="AH277" s="1">
        <f t="shared" si="125"/>
        <v>0</v>
      </c>
      <c r="AI277" s="1">
        <f t="shared" si="125"/>
        <v>0</v>
      </c>
      <c r="AJ277" s="1">
        <f t="shared" si="125"/>
        <v>0</v>
      </c>
      <c r="AK277" s="1">
        <f t="shared" si="125"/>
        <v>0</v>
      </c>
      <c r="AL277" s="1">
        <f t="shared" si="125"/>
        <v>0</v>
      </c>
      <c r="AM277" s="1">
        <f t="shared" si="125"/>
        <v>0</v>
      </c>
      <c r="AN277" s="1">
        <f t="shared" si="126"/>
        <v>0</v>
      </c>
    </row>
    <row r="278" spans="3:40">
      <c r="C278" s="26"/>
      <c r="D278" s="26"/>
      <c r="T278" s="1">
        <f t="shared" si="117"/>
        <v>0</v>
      </c>
      <c r="U278" s="1">
        <f>+G278-T278</f>
        <v>0</v>
      </c>
      <c r="V278" s="1">
        <f t="shared" si="111"/>
        <v>0</v>
      </c>
      <c r="W278" s="1" t="e">
        <f>W$9*SIN(#REF!*(F278-#REF!))</f>
        <v>#REF!</v>
      </c>
      <c r="X278" s="1" t="e">
        <f>+(V278-W278)</f>
        <v>#REF!</v>
      </c>
      <c r="Y278" s="27">
        <f t="shared" si="127"/>
        <v>-15018.5</v>
      </c>
      <c r="Z278" s="13"/>
      <c r="AA278" s="1">
        <f t="shared" si="119"/>
        <v>0</v>
      </c>
      <c r="AB278" s="1">
        <f t="shared" si="120"/>
        <v>1</v>
      </c>
      <c r="AC278" s="1">
        <f t="shared" si="121"/>
        <v>0</v>
      </c>
      <c r="AD278" s="1">
        <f t="shared" si="122"/>
        <v>0</v>
      </c>
      <c r="AE278" s="1">
        <f t="shared" si="123"/>
        <v>0</v>
      </c>
      <c r="AF278" s="1">
        <f t="shared" si="124"/>
        <v>0</v>
      </c>
      <c r="AG278" s="1">
        <f t="shared" si="125"/>
        <v>0</v>
      </c>
      <c r="AH278" s="1">
        <f t="shared" si="125"/>
        <v>0</v>
      </c>
      <c r="AI278" s="1">
        <f t="shared" si="125"/>
        <v>0</v>
      </c>
      <c r="AJ278" s="1">
        <f t="shared" si="125"/>
        <v>0</v>
      </c>
      <c r="AK278" s="1">
        <f t="shared" si="125"/>
        <v>0</v>
      </c>
      <c r="AL278" s="1">
        <f t="shared" si="125"/>
        <v>0</v>
      </c>
      <c r="AM278" s="1">
        <f t="shared" si="125"/>
        <v>0</v>
      </c>
      <c r="AN278" s="1">
        <f t="shared" si="126"/>
        <v>0</v>
      </c>
    </row>
    <row r="279" spans="3:40">
      <c r="C279" s="26"/>
      <c r="D279" s="26"/>
      <c r="T279" s="1">
        <f t="shared" si="117"/>
        <v>0</v>
      </c>
      <c r="U279" s="1">
        <f t="shared" ref="U279:U291" si="128">+G279-T279</f>
        <v>0</v>
      </c>
      <c r="V279" s="1">
        <f t="shared" si="111"/>
        <v>0</v>
      </c>
      <c r="W279" s="1" t="e">
        <f>W$9*SIN(#REF!*(F279-#REF!))</f>
        <v>#REF!</v>
      </c>
      <c r="X279" s="1" t="e">
        <f t="shared" ref="X279:X291" si="129">+(V279-W279)</f>
        <v>#REF!</v>
      </c>
      <c r="Y279" s="27">
        <f t="shared" si="127"/>
        <v>-15018.5</v>
      </c>
      <c r="Z279" s="13"/>
      <c r="AA279" s="1">
        <f t="shared" si="119"/>
        <v>0</v>
      </c>
      <c r="AB279" s="1">
        <f t="shared" si="120"/>
        <v>1</v>
      </c>
      <c r="AC279" s="1">
        <f t="shared" si="121"/>
        <v>0</v>
      </c>
      <c r="AD279" s="1">
        <f t="shared" si="122"/>
        <v>0</v>
      </c>
      <c r="AE279" s="1">
        <f t="shared" si="123"/>
        <v>0</v>
      </c>
      <c r="AF279" s="1">
        <f t="shared" si="124"/>
        <v>0</v>
      </c>
      <c r="AG279" s="1">
        <f t="shared" si="125"/>
        <v>0</v>
      </c>
      <c r="AH279" s="1">
        <f t="shared" si="125"/>
        <v>0</v>
      </c>
      <c r="AI279" s="1">
        <f t="shared" si="125"/>
        <v>0</v>
      </c>
      <c r="AJ279" s="1">
        <f t="shared" si="125"/>
        <v>0</v>
      </c>
      <c r="AK279" s="1">
        <f t="shared" si="125"/>
        <v>0</v>
      </c>
      <c r="AL279" s="1">
        <f t="shared" si="125"/>
        <v>0</v>
      </c>
      <c r="AM279" s="1">
        <f t="shared" si="125"/>
        <v>0</v>
      </c>
      <c r="AN279" s="1">
        <f t="shared" si="126"/>
        <v>0</v>
      </c>
    </row>
    <row r="280" spans="3:40">
      <c r="C280" s="26"/>
      <c r="D280" s="26"/>
      <c r="T280" s="1">
        <f t="shared" si="117"/>
        <v>0</v>
      </c>
      <c r="U280" s="1">
        <f t="shared" si="128"/>
        <v>0</v>
      </c>
      <c r="V280" s="1">
        <f t="shared" ref="V280:V291" si="130">+G280-P280</f>
        <v>0</v>
      </c>
      <c r="W280" s="1" t="e">
        <f>W$9*SIN(#REF!*(F280-#REF!))</f>
        <v>#REF!</v>
      </c>
      <c r="X280" s="1" t="e">
        <f t="shared" si="129"/>
        <v>#REF!</v>
      </c>
      <c r="Y280" s="27">
        <f t="shared" si="127"/>
        <v>-15018.5</v>
      </c>
      <c r="Z280" s="13"/>
      <c r="AA280" s="1">
        <f t="shared" si="119"/>
        <v>0</v>
      </c>
      <c r="AB280" s="1">
        <f t="shared" si="120"/>
        <v>1</v>
      </c>
      <c r="AC280" s="1">
        <f t="shared" si="121"/>
        <v>0</v>
      </c>
      <c r="AD280" s="1">
        <f t="shared" si="122"/>
        <v>0</v>
      </c>
      <c r="AE280" s="1">
        <f t="shared" si="123"/>
        <v>0</v>
      </c>
      <c r="AF280" s="1">
        <f t="shared" si="124"/>
        <v>0</v>
      </c>
      <c r="AG280" s="1">
        <f t="shared" si="125"/>
        <v>0</v>
      </c>
      <c r="AH280" s="1">
        <f t="shared" si="125"/>
        <v>0</v>
      </c>
      <c r="AI280" s="1">
        <f t="shared" si="125"/>
        <v>0</v>
      </c>
      <c r="AJ280" s="1">
        <f t="shared" si="125"/>
        <v>0</v>
      </c>
      <c r="AK280" s="1">
        <f t="shared" si="125"/>
        <v>0</v>
      </c>
      <c r="AL280" s="1">
        <f t="shared" si="125"/>
        <v>0</v>
      </c>
      <c r="AM280" s="1">
        <f t="shared" si="125"/>
        <v>0</v>
      </c>
      <c r="AN280" s="1">
        <f t="shared" si="126"/>
        <v>0</v>
      </c>
    </row>
    <row r="281" spans="3:40">
      <c r="C281" s="26"/>
      <c r="D281" s="26"/>
      <c r="T281" s="1">
        <f t="shared" si="117"/>
        <v>0</v>
      </c>
      <c r="U281" s="1">
        <f t="shared" si="128"/>
        <v>0</v>
      </c>
      <c r="V281" s="1">
        <f t="shared" si="130"/>
        <v>0</v>
      </c>
      <c r="W281" s="1" t="e">
        <f>W$9*SIN(#REF!*(F281-#REF!))</f>
        <v>#REF!</v>
      </c>
      <c r="X281" s="1" t="e">
        <f t="shared" si="129"/>
        <v>#REF!</v>
      </c>
      <c r="Y281" s="27">
        <f t="shared" si="127"/>
        <v>-15018.5</v>
      </c>
      <c r="Z281" s="13"/>
      <c r="AA281" s="1">
        <f t="shared" si="119"/>
        <v>0</v>
      </c>
      <c r="AB281" s="1">
        <f t="shared" si="120"/>
        <v>1</v>
      </c>
      <c r="AC281" s="1">
        <f t="shared" si="121"/>
        <v>0</v>
      </c>
      <c r="AD281" s="1">
        <f t="shared" si="122"/>
        <v>0</v>
      </c>
      <c r="AE281" s="1">
        <f t="shared" si="123"/>
        <v>0</v>
      </c>
      <c r="AF281" s="1">
        <f t="shared" si="124"/>
        <v>0</v>
      </c>
      <c r="AG281" s="1">
        <f t="shared" si="125"/>
        <v>0</v>
      </c>
      <c r="AH281" s="1">
        <f t="shared" si="125"/>
        <v>0</v>
      </c>
      <c r="AI281" s="1">
        <f t="shared" si="125"/>
        <v>0</v>
      </c>
      <c r="AJ281" s="1">
        <f t="shared" si="125"/>
        <v>0</v>
      </c>
      <c r="AK281" s="1">
        <f t="shared" si="125"/>
        <v>0</v>
      </c>
      <c r="AL281" s="1">
        <f t="shared" si="125"/>
        <v>0</v>
      </c>
      <c r="AM281" s="1">
        <f t="shared" si="125"/>
        <v>0</v>
      </c>
      <c r="AN281" s="1">
        <f t="shared" si="126"/>
        <v>0</v>
      </c>
    </row>
    <row r="282" spans="3:40">
      <c r="C282" s="26"/>
      <c r="D282" s="26"/>
      <c r="T282" s="1">
        <f t="shared" si="117"/>
        <v>0</v>
      </c>
      <c r="U282" s="1">
        <f t="shared" si="128"/>
        <v>0</v>
      </c>
      <c r="V282" s="1">
        <f t="shared" si="130"/>
        <v>0</v>
      </c>
      <c r="W282" s="1" t="e">
        <f>W$9*SIN(#REF!*(F282-#REF!))</f>
        <v>#REF!</v>
      </c>
      <c r="X282" s="1" t="e">
        <f t="shared" si="129"/>
        <v>#REF!</v>
      </c>
      <c r="Y282" s="27">
        <f t="shared" si="127"/>
        <v>-15018.5</v>
      </c>
      <c r="Z282" s="13"/>
      <c r="AA282" s="1">
        <f t="shared" si="119"/>
        <v>0</v>
      </c>
      <c r="AB282" s="1">
        <f t="shared" si="120"/>
        <v>1</v>
      </c>
      <c r="AC282" s="1">
        <f t="shared" si="121"/>
        <v>0</v>
      </c>
      <c r="AD282" s="1">
        <f t="shared" si="122"/>
        <v>0</v>
      </c>
      <c r="AE282" s="1">
        <f t="shared" si="123"/>
        <v>0</v>
      </c>
      <c r="AF282" s="1">
        <f t="shared" si="124"/>
        <v>0</v>
      </c>
      <c r="AG282" s="1">
        <f t="shared" ref="AG282:AM297" si="131">$AN282-$N$6*SIN(AH282)</f>
        <v>0</v>
      </c>
      <c r="AH282" s="1">
        <f t="shared" si="131"/>
        <v>0</v>
      </c>
      <c r="AI282" s="1">
        <f t="shared" si="131"/>
        <v>0</v>
      </c>
      <c r="AJ282" s="1">
        <f t="shared" si="131"/>
        <v>0</v>
      </c>
      <c r="AK282" s="1">
        <f t="shared" si="131"/>
        <v>0</v>
      </c>
      <c r="AL282" s="1">
        <f t="shared" si="131"/>
        <v>0</v>
      </c>
      <c r="AM282" s="1">
        <f t="shared" si="131"/>
        <v>0</v>
      </c>
      <c r="AN282" s="1">
        <f t="shared" si="126"/>
        <v>0</v>
      </c>
    </row>
    <row r="283" spans="3:40">
      <c r="C283" s="26"/>
      <c r="D283" s="26"/>
      <c r="T283" s="1">
        <f t="shared" si="117"/>
        <v>0</v>
      </c>
      <c r="U283" s="1">
        <f t="shared" si="128"/>
        <v>0</v>
      </c>
      <c r="V283" s="1">
        <f t="shared" si="130"/>
        <v>0</v>
      </c>
      <c r="W283" s="1" t="e">
        <f>W$9*SIN(#REF!*(F283-#REF!))</f>
        <v>#REF!</v>
      </c>
      <c r="X283" s="1" t="e">
        <f t="shared" si="129"/>
        <v>#REF!</v>
      </c>
      <c r="Y283" s="27">
        <f t="shared" si="127"/>
        <v>-15018.5</v>
      </c>
      <c r="Z283" s="13"/>
      <c r="AA283" s="1">
        <f t="shared" si="119"/>
        <v>0</v>
      </c>
      <c r="AB283" s="1">
        <f t="shared" si="120"/>
        <v>1</v>
      </c>
      <c r="AC283" s="1">
        <f t="shared" si="121"/>
        <v>0</v>
      </c>
      <c r="AD283" s="1">
        <f t="shared" si="122"/>
        <v>0</v>
      </c>
      <c r="AE283" s="1">
        <f t="shared" si="123"/>
        <v>0</v>
      </c>
      <c r="AF283" s="1">
        <f t="shared" si="124"/>
        <v>0</v>
      </c>
      <c r="AG283" s="1">
        <f t="shared" si="131"/>
        <v>0</v>
      </c>
      <c r="AH283" s="1">
        <f t="shared" si="131"/>
        <v>0</v>
      </c>
      <c r="AI283" s="1">
        <f t="shared" si="131"/>
        <v>0</v>
      </c>
      <c r="AJ283" s="1">
        <f t="shared" si="131"/>
        <v>0</v>
      </c>
      <c r="AK283" s="1">
        <f t="shared" si="131"/>
        <v>0</v>
      </c>
      <c r="AL283" s="1">
        <f t="shared" si="131"/>
        <v>0</v>
      </c>
      <c r="AM283" s="1">
        <f t="shared" si="131"/>
        <v>0</v>
      </c>
      <c r="AN283" s="1">
        <f t="shared" si="126"/>
        <v>0</v>
      </c>
    </row>
    <row r="284" spans="3:40">
      <c r="C284" s="26"/>
      <c r="D284" s="26"/>
      <c r="T284" s="1">
        <f t="shared" si="117"/>
        <v>0</v>
      </c>
      <c r="U284" s="1">
        <f t="shared" si="128"/>
        <v>0</v>
      </c>
      <c r="V284" s="1">
        <f t="shared" si="130"/>
        <v>0</v>
      </c>
      <c r="W284" s="1" t="e">
        <f>W$9*SIN(#REF!*(F284-#REF!))</f>
        <v>#REF!</v>
      </c>
      <c r="X284" s="1" t="e">
        <f t="shared" si="129"/>
        <v>#REF!</v>
      </c>
      <c r="Y284" s="27">
        <f t="shared" si="127"/>
        <v>-15018.5</v>
      </c>
      <c r="Z284" s="13"/>
      <c r="AA284" s="1">
        <f t="shared" si="119"/>
        <v>0</v>
      </c>
      <c r="AB284" s="1">
        <f t="shared" si="120"/>
        <v>1</v>
      </c>
      <c r="AC284" s="1">
        <f t="shared" si="121"/>
        <v>0</v>
      </c>
      <c r="AD284" s="1">
        <f t="shared" si="122"/>
        <v>0</v>
      </c>
      <c r="AE284" s="1">
        <f t="shared" si="123"/>
        <v>0</v>
      </c>
      <c r="AF284" s="1">
        <f t="shared" si="124"/>
        <v>0</v>
      </c>
      <c r="AG284" s="1">
        <f t="shared" si="131"/>
        <v>0</v>
      </c>
      <c r="AH284" s="1">
        <f t="shared" si="131"/>
        <v>0</v>
      </c>
      <c r="AI284" s="1">
        <f t="shared" si="131"/>
        <v>0</v>
      </c>
      <c r="AJ284" s="1">
        <f t="shared" si="131"/>
        <v>0</v>
      </c>
      <c r="AK284" s="1">
        <f t="shared" si="131"/>
        <v>0</v>
      </c>
      <c r="AL284" s="1">
        <f t="shared" si="131"/>
        <v>0</v>
      </c>
      <c r="AM284" s="1">
        <f t="shared" si="131"/>
        <v>0</v>
      </c>
      <c r="AN284" s="1">
        <f t="shared" si="126"/>
        <v>0</v>
      </c>
    </row>
    <row r="285" spans="3:40">
      <c r="C285" s="26"/>
      <c r="D285" s="26"/>
      <c r="T285" s="1">
        <f t="shared" si="117"/>
        <v>0</v>
      </c>
      <c r="U285" s="1">
        <f t="shared" si="128"/>
        <v>0</v>
      </c>
      <c r="V285" s="1">
        <f t="shared" si="130"/>
        <v>0</v>
      </c>
      <c r="W285" s="1" t="e">
        <f>W$9*SIN(#REF!*(F285-#REF!))</f>
        <v>#REF!</v>
      </c>
      <c r="X285" s="1" t="e">
        <f t="shared" si="129"/>
        <v>#REF!</v>
      </c>
      <c r="Y285" s="27">
        <f t="shared" si="127"/>
        <v>-15018.5</v>
      </c>
      <c r="Z285" s="13"/>
      <c r="AA285" s="1">
        <f t="shared" si="119"/>
        <v>0</v>
      </c>
      <c r="AB285" s="1">
        <f t="shared" si="120"/>
        <v>1</v>
      </c>
      <c r="AC285" s="1">
        <f t="shared" si="121"/>
        <v>0</v>
      </c>
      <c r="AD285" s="1">
        <f t="shared" si="122"/>
        <v>0</v>
      </c>
      <c r="AE285" s="1">
        <f t="shared" si="123"/>
        <v>0</v>
      </c>
      <c r="AF285" s="1">
        <f t="shared" si="124"/>
        <v>0</v>
      </c>
      <c r="AG285" s="1">
        <f t="shared" si="131"/>
        <v>0</v>
      </c>
      <c r="AH285" s="1">
        <f t="shared" si="131"/>
        <v>0</v>
      </c>
      <c r="AI285" s="1">
        <f t="shared" si="131"/>
        <v>0</v>
      </c>
      <c r="AJ285" s="1">
        <f t="shared" si="131"/>
        <v>0</v>
      </c>
      <c r="AK285" s="1">
        <f t="shared" si="131"/>
        <v>0</v>
      </c>
      <c r="AL285" s="1">
        <f t="shared" si="131"/>
        <v>0</v>
      </c>
      <c r="AM285" s="1">
        <f t="shared" si="131"/>
        <v>0</v>
      </c>
      <c r="AN285" s="1">
        <f t="shared" si="126"/>
        <v>0</v>
      </c>
    </row>
    <row r="286" spans="3:40">
      <c r="C286" s="26"/>
      <c r="D286" s="26"/>
      <c r="T286" s="1">
        <f t="shared" si="117"/>
        <v>0</v>
      </c>
      <c r="U286" s="1">
        <f t="shared" si="128"/>
        <v>0</v>
      </c>
      <c r="V286" s="1">
        <f t="shared" si="130"/>
        <v>0</v>
      </c>
      <c r="W286" s="1" t="e">
        <f>W$9*SIN(#REF!*(F286-#REF!))</f>
        <v>#REF!</v>
      </c>
      <c r="X286" s="1" t="e">
        <f t="shared" si="129"/>
        <v>#REF!</v>
      </c>
      <c r="Y286" s="27">
        <f t="shared" si="127"/>
        <v>-15018.5</v>
      </c>
      <c r="Z286" s="13"/>
      <c r="AA286" s="1">
        <f t="shared" si="119"/>
        <v>0</v>
      </c>
      <c r="AB286" s="1">
        <f t="shared" si="120"/>
        <v>1</v>
      </c>
      <c r="AC286" s="1">
        <f t="shared" si="121"/>
        <v>0</v>
      </c>
      <c r="AD286" s="1">
        <f t="shared" si="122"/>
        <v>0</v>
      </c>
      <c r="AE286" s="1">
        <f t="shared" si="123"/>
        <v>0</v>
      </c>
      <c r="AF286" s="1">
        <f t="shared" si="124"/>
        <v>0</v>
      </c>
      <c r="AG286" s="1">
        <f t="shared" si="131"/>
        <v>0</v>
      </c>
      <c r="AH286" s="1">
        <f t="shared" si="131"/>
        <v>0</v>
      </c>
      <c r="AI286" s="1">
        <f t="shared" si="131"/>
        <v>0</v>
      </c>
      <c r="AJ286" s="1">
        <f t="shared" si="131"/>
        <v>0</v>
      </c>
      <c r="AK286" s="1">
        <f t="shared" si="131"/>
        <v>0</v>
      </c>
      <c r="AL286" s="1">
        <f t="shared" si="131"/>
        <v>0</v>
      </c>
      <c r="AM286" s="1">
        <f t="shared" si="131"/>
        <v>0</v>
      </c>
      <c r="AN286" s="1">
        <f t="shared" si="126"/>
        <v>0</v>
      </c>
    </row>
    <row r="287" spans="3:40">
      <c r="C287" s="26"/>
      <c r="D287" s="26"/>
      <c r="T287" s="1">
        <f t="shared" si="117"/>
        <v>0</v>
      </c>
      <c r="U287" s="1">
        <f t="shared" si="128"/>
        <v>0</v>
      </c>
      <c r="V287" s="1">
        <f t="shared" si="130"/>
        <v>0</v>
      </c>
      <c r="W287" s="1" t="e">
        <f>W$9*SIN(#REF!*(F287-#REF!))</f>
        <v>#REF!</v>
      </c>
      <c r="X287" s="1" t="e">
        <f t="shared" si="129"/>
        <v>#REF!</v>
      </c>
      <c r="Y287" s="27">
        <f t="shared" si="127"/>
        <v>-15018.5</v>
      </c>
      <c r="Z287" s="13"/>
      <c r="AA287" s="1">
        <f t="shared" si="119"/>
        <v>0</v>
      </c>
      <c r="AB287" s="1">
        <f t="shared" si="120"/>
        <v>1</v>
      </c>
      <c r="AC287" s="1">
        <f t="shared" si="121"/>
        <v>0</v>
      </c>
      <c r="AD287" s="1">
        <f t="shared" si="122"/>
        <v>0</v>
      </c>
      <c r="AE287" s="1">
        <f t="shared" si="123"/>
        <v>0</v>
      </c>
      <c r="AF287" s="1">
        <f t="shared" si="124"/>
        <v>0</v>
      </c>
      <c r="AG287" s="1">
        <f t="shared" si="131"/>
        <v>0</v>
      </c>
      <c r="AH287" s="1">
        <f t="shared" si="131"/>
        <v>0</v>
      </c>
      <c r="AI287" s="1">
        <f t="shared" si="131"/>
        <v>0</v>
      </c>
      <c r="AJ287" s="1">
        <f t="shared" si="131"/>
        <v>0</v>
      </c>
      <c r="AK287" s="1">
        <f t="shared" si="131"/>
        <v>0</v>
      </c>
      <c r="AL287" s="1">
        <f t="shared" si="131"/>
        <v>0</v>
      </c>
      <c r="AM287" s="1">
        <f t="shared" si="131"/>
        <v>0</v>
      </c>
      <c r="AN287" s="1">
        <f t="shared" si="126"/>
        <v>0</v>
      </c>
    </row>
    <row r="288" spans="3:40">
      <c r="C288" s="26"/>
      <c r="D288" s="26"/>
      <c r="T288" s="1">
        <f t="shared" si="117"/>
        <v>0</v>
      </c>
      <c r="U288" s="1">
        <f t="shared" si="128"/>
        <v>0</v>
      </c>
      <c r="V288" s="1">
        <f t="shared" si="130"/>
        <v>0</v>
      </c>
      <c r="W288" s="1" t="e">
        <f>W$9*SIN(#REF!*(F288-#REF!))</f>
        <v>#REF!</v>
      </c>
      <c r="X288" s="1" t="e">
        <f t="shared" si="129"/>
        <v>#REF!</v>
      </c>
      <c r="Y288" s="27">
        <f t="shared" si="127"/>
        <v>-15018.5</v>
      </c>
      <c r="Z288" s="13"/>
      <c r="AA288" s="1">
        <f t="shared" si="119"/>
        <v>0</v>
      </c>
      <c r="AB288" s="1">
        <f t="shared" si="120"/>
        <v>1</v>
      </c>
      <c r="AC288" s="1">
        <f t="shared" si="121"/>
        <v>0</v>
      </c>
      <c r="AD288" s="1">
        <f t="shared" si="122"/>
        <v>0</v>
      </c>
      <c r="AE288" s="1">
        <f t="shared" si="123"/>
        <v>0</v>
      </c>
      <c r="AF288" s="1">
        <f t="shared" si="124"/>
        <v>0</v>
      </c>
      <c r="AG288" s="1">
        <f t="shared" si="131"/>
        <v>0</v>
      </c>
      <c r="AH288" s="1">
        <f t="shared" si="131"/>
        <v>0</v>
      </c>
      <c r="AI288" s="1">
        <f t="shared" si="131"/>
        <v>0</v>
      </c>
      <c r="AJ288" s="1">
        <f t="shared" si="131"/>
        <v>0</v>
      </c>
      <c r="AK288" s="1">
        <f t="shared" si="131"/>
        <v>0</v>
      </c>
      <c r="AL288" s="1">
        <f t="shared" si="131"/>
        <v>0</v>
      </c>
      <c r="AM288" s="1">
        <f t="shared" si="131"/>
        <v>0</v>
      </c>
      <c r="AN288" s="1">
        <f t="shared" si="126"/>
        <v>0</v>
      </c>
    </row>
    <row r="289" spans="3:40">
      <c r="C289" s="26"/>
      <c r="D289" s="26"/>
      <c r="T289" s="1">
        <f t="shared" si="117"/>
        <v>0</v>
      </c>
      <c r="U289" s="1">
        <f t="shared" si="128"/>
        <v>0</v>
      </c>
      <c r="V289" s="1">
        <f t="shared" si="130"/>
        <v>0</v>
      </c>
      <c r="W289" s="1" t="e">
        <f>W$9*SIN(#REF!*(F289-#REF!))</f>
        <v>#REF!</v>
      </c>
      <c r="X289" s="1" t="e">
        <f t="shared" si="129"/>
        <v>#REF!</v>
      </c>
      <c r="Y289" s="27">
        <f t="shared" si="127"/>
        <v>-15018.5</v>
      </c>
      <c r="Z289" s="13"/>
      <c r="AA289" s="1">
        <f t="shared" si="119"/>
        <v>0</v>
      </c>
      <c r="AB289" s="1">
        <f t="shared" si="120"/>
        <v>1</v>
      </c>
      <c r="AC289" s="1">
        <f t="shared" si="121"/>
        <v>0</v>
      </c>
      <c r="AD289" s="1">
        <f t="shared" si="122"/>
        <v>0</v>
      </c>
      <c r="AE289" s="1">
        <f t="shared" si="123"/>
        <v>0</v>
      </c>
      <c r="AF289" s="1">
        <f t="shared" si="124"/>
        <v>0</v>
      </c>
      <c r="AG289" s="1">
        <f t="shared" si="131"/>
        <v>0</v>
      </c>
      <c r="AH289" s="1">
        <f t="shared" si="131"/>
        <v>0</v>
      </c>
      <c r="AI289" s="1">
        <f t="shared" si="131"/>
        <v>0</v>
      </c>
      <c r="AJ289" s="1">
        <f t="shared" si="131"/>
        <v>0</v>
      </c>
      <c r="AK289" s="1">
        <f t="shared" si="131"/>
        <v>0</v>
      </c>
      <c r="AL289" s="1">
        <f t="shared" si="131"/>
        <v>0</v>
      </c>
      <c r="AM289" s="1">
        <f t="shared" si="131"/>
        <v>0</v>
      </c>
      <c r="AN289" s="1">
        <f t="shared" si="126"/>
        <v>0</v>
      </c>
    </row>
    <row r="290" spans="3:40">
      <c r="C290" s="26"/>
      <c r="D290" s="26"/>
      <c r="T290" s="1">
        <f t="shared" si="117"/>
        <v>0</v>
      </c>
      <c r="U290" s="1">
        <f t="shared" si="128"/>
        <v>0</v>
      </c>
      <c r="V290" s="1">
        <f t="shared" si="130"/>
        <v>0</v>
      </c>
      <c r="W290" s="1" t="e">
        <f>W$9*SIN(#REF!*(F290-#REF!))</f>
        <v>#REF!</v>
      </c>
      <c r="X290" s="1" t="e">
        <f t="shared" si="129"/>
        <v>#REF!</v>
      </c>
      <c r="Y290" s="27">
        <f t="shared" si="127"/>
        <v>-15018.5</v>
      </c>
      <c r="Z290" s="13"/>
      <c r="AA290" s="1">
        <f t="shared" si="119"/>
        <v>0</v>
      </c>
      <c r="AB290" s="1">
        <f t="shared" si="120"/>
        <v>1</v>
      </c>
      <c r="AC290" s="1">
        <f t="shared" si="121"/>
        <v>0</v>
      </c>
      <c r="AD290" s="1">
        <f t="shared" si="122"/>
        <v>0</v>
      </c>
      <c r="AE290" s="1">
        <f t="shared" si="123"/>
        <v>0</v>
      </c>
      <c r="AF290" s="1">
        <f t="shared" si="124"/>
        <v>0</v>
      </c>
      <c r="AG290" s="1">
        <f t="shared" si="131"/>
        <v>0</v>
      </c>
      <c r="AH290" s="1">
        <f t="shared" si="131"/>
        <v>0</v>
      </c>
      <c r="AI290" s="1">
        <f t="shared" si="131"/>
        <v>0</v>
      </c>
      <c r="AJ290" s="1">
        <f t="shared" si="131"/>
        <v>0</v>
      </c>
      <c r="AK290" s="1">
        <f t="shared" si="131"/>
        <v>0</v>
      </c>
      <c r="AL290" s="1">
        <f t="shared" si="131"/>
        <v>0</v>
      </c>
      <c r="AM290" s="1">
        <f t="shared" si="131"/>
        <v>0</v>
      </c>
      <c r="AN290" s="1">
        <f t="shared" si="126"/>
        <v>0</v>
      </c>
    </row>
    <row r="291" spans="3:40">
      <c r="C291" s="26"/>
      <c r="D291" s="26"/>
      <c r="T291" s="1">
        <f t="shared" si="117"/>
        <v>0</v>
      </c>
      <c r="U291" s="1">
        <f t="shared" si="128"/>
        <v>0</v>
      </c>
      <c r="V291" s="1">
        <f t="shared" si="130"/>
        <v>0</v>
      </c>
      <c r="W291" s="1" t="e">
        <f>W$9*SIN(#REF!*(F291-#REF!))</f>
        <v>#REF!</v>
      </c>
      <c r="X291" s="1" t="e">
        <f t="shared" si="129"/>
        <v>#REF!</v>
      </c>
      <c r="Y291" s="27">
        <f t="shared" si="127"/>
        <v>-15018.5</v>
      </c>
      <c r="Z291" s="13"/>
      <c r="AA291" s="1">
        <f t="shared" si="119"/>
        <v>0</v>
      </c>
      <c r="AB291" s="1">
        <f t="shared" si="120"/>
        <v>1</v>
      </c>
      <c r="AC291" s="1">
        <f t="shared" si="121"/>
        <v>0</v>
      </c>
      <c r="AD291" s="1">
        <f t="shared" si="122"/>
        <v>0</v>
      </c>
      <c r="AE291" s="1">
        <f t="shared" si="123"/>
        <v>0</v>
      </c>
      <c r="AF291" s="1">
        <f t="shared" si="124"/>
        <v>0</v>
      </c>
      <c r="AG291" s="1">
        <f t="shared" si="131"/>
        <v>0</v>
      </c>
      <c r="AH291" s="1">
        <f t="shared" si="131"/>
        <v>0</v>
      </c>
      <c r="AI291" s="1">
        <f t="shared" si="131"/>
        <v>0</v>
      </c>
      <c r="AJ291" s="1">
        <f t="shared" si="131"/>
        <v>0</v>
      </c>
      <c r="AK291" s="1">
        <f t="shared" si="131"/>
        <v>0</v>
      </c>
      <c r="AL291" s="1">
        <f t="shared" si="131"/>
        <v>0</v>
      </c>
      <c r="AM291" s="1">
        <f t="shared" si="131"/>
        <v>0</v>
      </c>
      <c r="AN291" s="1">
        <f t="shared" si="126"/>
        <v>0</v>
      </c>
    </row>
    <row r="292" spans="3:40">
      <c r="C292" s="26"/>
      <c r="D292" s="26"/>
      <c r="T292" s="1">
        <f t="shared" si="117"/>
        <v>0</v>
      </c>
      <c r="U292" s="1">
        <f>+G292-T292</f>
        <v>0</v>
      </c>
      <c r="V292" s="1">
        <f>+G292-P292</f>
        <v>0</v>
      </c>
      <c r="W292" s="1" t="e">
        <f>W$9*SIN(#REF!*(F292-#REF!))</f>
        <v>#REF!</v>
      </c>
      <c r="X292" s="1" t="e">
        <f>+(V292-W292)</f>
        <v>#REF!</v>
      </c>
      <c r="Y292" s="27">
        <f t="shared" si="127"/>
        <v>-15018.5</v>
      </c>
      <c r="Z292" s="13"/>
      <c r="AA292" s="1">
        <f t="shared" si="119"/>
        <v>0</v>
      </c>
      <c r="AB292" s="1">
        <f t="shared" si="120"/>
        <v>1</v>
      </c>
      <c r="AC292" s="1">
        <f t="shared" si="121"/>
        <v>0</v>
      </c>
      <c r="AD292" s="1">
        <f t="shared" si="122"/>
        <v>0</v>
      </c>
      <c r="AE292" s="1">
        <f t="shared" si="123"/>
        <v>0</v>
      </c>
      <c r="AF292" s="1">
        <f t="shared" si="124"/>
        <v>0</v>
      </c>
      <c r="AG292" s="1">
        <f t="shared" si="131"/>
        <v>0</v>
      </c>
      <c r="AH292" s="1">
        <f t="shared" si="131"/>
        <v>0</v>
      </c>
      <c r="AI292" s="1">
        <f t="shared" si="131"/>
        <v>0</v>
      </c>
      <c r="AJ292" s="1">
        <f t="shared" si="131"/>
        <v>0</v>
      </c>
      <c r="AK292" s="1">
        <f t="shared" si="131"/>
        <v>0</v>
      </c>
      <c r="AL292" s="1">
        <f t="shared" si="131"/>
        <v>0</v>
      </c>
      <c r="AM292" s="1">
        <f t="shared" si="131"/>
        <v>0</v>
      </c>
      <c r="AN292" s="1">
        <f t="shared" si="126"/>
        <v>0</v>
      </c>
    </row>
    <row r="293" spans="3:40">
      <c r="C293" s="26"/>
      <c r="D293" s="26"/>
      <c r="T293" s="1">
        <f t="shared" si="117"/>
        <v>0</v>
      </c>
      <c r="U293" s="1">
        <f>+G293-T293</f>
        <v>0</v>
      </c>
      <c r="V293" s="1">
        <f>+G293-P293</f>
        <v>0</v>
      </c>
      <c r="W293" s="1" t="e">
        <f>W$9*SIN(#REF!*(F293-#REF!))</f>
        <v>#REF!</v>
      </c>
      <c r="X293" s="1" t="e">
        <f>+(V293-W293)</f>
        <v>#REF!</v>
      </c>
      <c r="Y293" s="27">
        <f t="shared" si="127"/>
        <v>-15018.5</v>
      </c>
      <c r="Z293" s="13"/>
      <c r="AA293" s="1">
        <f t="shared" si="119"/>
        <v>0</v>
      </c>
      <c r="AB293" s="1">
        <f t="shared" si="120"/>
        <v>1</v>
      </c>
      <c r="AC293" s="1">
        <f t="shared" si="121"/>
        <v>0</v>
      </c>
      <c r="AD293" s="1">
        <f t="shared" si="122"/>
        <v>0</v>
      </c>
      <c r="AE293" s="1">
        <f t="shared" si="123"/>
        <v>0</v>
      </c>
      <c r="AF293" s="1">
        <f t="shared" si="124"/>
        <v>0</v>
      </c>
      <c r="AG293" s="1">
        <f t="shared" si="131"/>
        <v>0</v>
      </c>
      <c r="AH293" s="1">
        <f t="shared" si="131"/>
        <v>0</v>
      </c>
      <c r="AI293" s="1">
        <f t="shared" si="131"/>
        <v>0</v>
      </c>
      <c r="AJ293" s="1">
        <f t="shared" si="131"/>
        <v>0</v>
      </c>
      <c r="AK293" s="1">
        <f t="shared" si="131"/>
        <v>0</v>
      </c>
      <c r="AL293" s="1">
        <f t="shared" si="131"/>
        <v>0</v>
      </c>
      <c r="AM293" s="1">
        <f t="shared" si="131"/>
        <v>0</v>
      </c>
      <c r="AN293" s="1">
        <f t="shared" si="126"/>
        <v>0</v>
      </c>
    </row>
    <row r="294" spans="3:40">
      <c r="C294" s="26"/>
      <c r="D294" s="26"/>
      <c r="T294" s="1">
        <f t="shared" si="117"/>
        <v>0</v>
      </c>
      <c r="U294" s="1">
        <f>+G294-T294</f>
        <v>0</v>
      </c>
      <c r="V294" s="1">
        <f>+G294-P294</f>
        <v>0</v>
      </c>
      <c r="W294" s="1" t="e">
        <f>W$9*SIN(#REF!*(F294-#REF!))</f>
        <v>#REF!</v>
      </c>
      <c r="X294" s="1" t="e">
        <f>+(V294-W294)</f>
        <v>#REF!</v>
      </c>
      <c r="Y294" s="27">
        <f t="shared" si="127"/>
        <v>-15018.5</v>
      </c>
      <c r="Z294" s="13"/>
      <c r="AA294" s="1">
        <f t="shared" si="119"/>
        <v>0</v>
      </c>
      <c r="AB294" s="1">
        <f t="shared" si="120"/>
        <v>1</v>
      </c>
      <c r="AC294" s="1">
        <f t="shared" si="121"/>
        <v>0</v>
      </c>
      <c r="AD294" s="1">
        <f t="shared" si="122"/>
        <v>0</v>
      </c>
      <c r="AE294" s="1">
        <f t="shared" si="123"/>
        <v>0</v>
      </c>
      <c r="AF294" s="1">
        <f t="shared" si="124"/>
        <v>0</v>
      </c>
      <c r="AG294" s="1">
        <f t="shared" si="131"/>
        <v>0</v>
      </c>
      <c r="AH294" s="1">
        <f t="shared" si="131"/>
        <v>0</v>
      </c>
      <c r="AI294" s="1">
        <f t="shared" si="131"/>
        <v>0</v>
      </c>
      <c r="AJ294" s="1">
        <f t="shared" si="131"/>
        <v>0</v>
      </c>
      <c r="AK294" s="1">
        <f t="shared" si="131"/>
        <v>0</v>
      </c>
      <c r="AL294" s="1">
        <f t="shared" si="131"/>
        <v>0</v>
      </c>
      <c r="AM294" s="1">
        <f t="shared" si="131"/>
        <v>0</v>
      </c>
      <c r="AN294" s="1">
        <f t="shared" si="126"/>
        <v>0</v>
      </c>
    </row>
    <row r="295" spans="3:40">
      <c r="C295" s="26"/>
      <c r="D295" s="26"/>
      <c r="T295" s="1">
        <f t="shared" si="117"/>
        <v>0</v>
      </c>
      <c r="U295" s="1">
        <f t="shared" ref="U295:U320" si="132">+G295-T295</f>
        <v>0</v>
      </c>
      <c r="V295" s="1">
        <f t="shared" ref="V295:V320" si="133">+G295-P295</f>
        <v>0</v>
      </c>
      <c r="W295" s="1" t="e">
        <f>W$9*SIN(#REF!*(F295-#REF!))</f>
        <v>#REF!</v>
      </c>
      <c r="X295" s="1" t="e">
        <f t="shared" ref="X295:X320" si="134">+(V295-W295)</f>
        <v>#REF!</v>
      </c>
      <c r="Y295" s="27">
        <f t="shared" si="127"/>
        <v>-15018.5</v>
      </c>
      <c r="Z295" s="13"/>
      <c r="AA295" s="1">
        <f t="shared" si="119"/>
        <v>0</v>
      </c>
      <c r="AB295" s="1">
        <f t="shared" si="120"/>
        <v>1</v>
      </c>
      <c r="AC295" s="1">
        <f t="shared" si="121"/>
        <v>0</v>
      </c>
      <c r="AD295" s="1">
        <f t="shared" si="122"/>
        <v>0</v>
      </c>
      <c r="AE295" s="1">
        <f t="shared" si="123"/>
        <v>0</v>
      </c>
      <c r="AF295" s="1">
        <f t="shared" si="124"/>
        <v>0</v>
      </c>
      <c r="AG295" s="1">
        <f t="shared" si="131"/>
        <v>0</v>
      </c>
      <c r="AH295" s="1">
        <f t="shared" si="131"/>
        <v>0</v>
      </c>
      <c r="AI295" s="1">
        <f t="shared" si="131"/>
        <v>0</v>
      </c>
      <c r="AJ295" s="1">
        <f t="shared" si="131"/>
        <v>0</v>
      </c>
      <c r="AK295" s="1">
        <f t="shared" si="131"/>
        <v>0</v>
      </c>
      <c r="AL295" s="1">
        <f t="shared" si="131"/>
        <v>0</v>
      </c>
      <c r="AM295" s="1">
        <f t="shared" si="131"/>
        <v>0</v>
      </c>
      <c r="AN295" s="1">
        <f t="shared" si="126"/>
        <v>0</v>
      </c>
    </row>
    <row r="296" spans="3:40">
      <c r="C296" s="26"/>
      <c r="D296" s="26"/>
      <c r="T296" s="1">
        <f t="shared" si="117"/>
        <v>0</v>
      </c>
      <c r="U296" s="1">
        <f t="shared" si="132"/>
        <v>0</v>
      </c>
      <c r="V296" s="1">
        <f t="shared" si="133"/>
        <v>0</v>
      </c>
      <c r="W296" s="1" t="e">
        <f>W$9*SIN(#REF!*(F296-#REF!))</f>
        <v>#REF!</v>
      </c>
      <c r="X296" s="1" t="e">
        <f t="shared" si="134"/>
        <v>#REF!</v>
      </c>
      <c r="Y296" s="27">
        <f t="shared" si="127"/>
        <v>-15018.5</v>
      </c>
      <c r="Z296" s="13"/>
      <c r="AA296" s="1">
        <f t="shared" si="119"/>
        <v>0</v>
      </c>
      <c r="AB296" s="1">
        <f t="shared" si="120"/>
        <v>1</v>
      </c>
      <c r="AC296" s="1">
        <f t="shared" si="121"/>
        <v>0</v>
      </c>
      <c r="AD296" s="1">
        <f t="shared" si="122"/>
        <v>0</v>
      </c>
      <c r="AE296" s="1">
        <f t="shared" si="123"/>
        <v>0</v>
      </c>
      <c r="AF296" s="1">
        <f t="shared" si="124"/>
        <v>0</v>
      </c>
      <c r="AG296" s="1">
        <f t="shared" si="131"/>
        <v>0</v>
      </c>
      <c r="AH296" s="1">
        <f t="shared" si="131"/>
        <v>0</v>
      </c>
      <c r="AI296" s="1">
        <f t="shared" si="131"/>
        <v>0</v>
      </c>
      <c r="AJ296" s="1">
        <f t="shared" si="131"/>
        <v>0</v>
      </c>
      <c r="AK296" s="1">
        <f t="shared" si="131"/>
        <v>0</v>
      </c>
      <c r="AL296" s="1">
        <f t="shared" si="131"/>
        <v>0</v>
      </c>
      <c r="AM296" s="1">
        <f t="shared" si="131"/>
        <v>0</v>
      </c>
      <c r="AN296" s="1">
        <f t="shared" si="126"/>
        <v>0</v>
      </c>
    </row>
    <row r="297" spans="3:40">
      <c r="C297" s="26"/>
      <c r="D297" s="26"/>
      <c r="T297" s="1">
        <f t="shared" si="117"/>
        <v>0</v>
      </c>
      <c r="U297" s="1">
        <f t="shared" si="132"/>
        <v>0</v>
      </c>
      <c r="V297" s="1">
        <f t="shared" si="133"/>
        <v>0</v>
      </c>
      <c r="W297" s="1" t="e">
        <f>W$9*SIN(#REF!*(F297-#REF!))</f>
        <v>#REF!</v>
      </c>
      <c r="X297" s="1" t="e">
        <f t="shared" si="134"/>
        <v>#REF!</v>
      </c>
      <c r="Y297" s="27">
        <f t="shared" si="127"/>
        <v>-15018.5</v>
      </c>
      <c r="Z297" s="13"/>
      <c r="AA297" s="1">
        <f t="shared" si="119"/>
        <v>0</v>
      </c>
      <c r="AB297" s="1">
        <f t="shared" si="120"/>
        <v>1</v>
      </c>
      <c r="AC297" s="1">
        <f t="shared" si="121"/>
        <v>0</v>
      </c>
      <c r="AD297" s="1">
        <f t="shared" si="122"/>
        <v>0</v>
      </c>
      <c r="AE297" s="1">
        <f t="shared" si="123"/>
        <v>0</v>
      </c>
      <c r="AF297" s="1">
        <f t="shared" si="124"/>
        <v>0</v>
      </c>
      <c r="AG297" s="1">
        <f t="shared" si="131"/>
        <v>0</v>
      </c>
      <c r="AH297" s="1">
        <f t="shared" si="131"/>
        <v>0</v>
      </c>
      <c r="AI297" s="1">
        <f t="shared" si="131"/>
        <v>0</v>
      </c>
      <c r="AJ297" s="1">
        <f t="shared" si="131"/>
        <v>0</v>
      </c>
      <c r="AK297" s="1">
        <f t="shared" si="131"/>
        <v>0</v>
      </c>
      <c r="AL297" s="1">
        <f t="shared" si="131"/>
        <v>0</v>
      </c>
      <c r="AM297" s="1">
        <f t="shared" si="131"/>
        <v>0</v>
      </c>
      <c r="AN297" s="1">
        <f t="shared" si="126"/>
        <v>0</v>
      </c>
    </row>
    <row r="298" spans="3:40">
      <c r="C298" s="26"/>
      <c r="D298" s="26"/>
      <c r="T298" s="1">
        <f t="shared" ref="T298:T320" si="135">U$6*SIN(N$7*(F298-P$10))</f>
        <v>0</v>
      </c>
      <c r="U298" s="1">
        <f t="shared" si="132"/>
        <v>0</v>
      </c>
      <c r="V298" s="1">
        <f t="shared" si="133"/>
        <v>0</v>
      </c>
      <c r="W298" s="1" t="e">
        <f>W$9*SIN(#REF!*(F298-#REF!))</f>
        <v>#REF!</v>
      </c>
      <c r="X298" s="1" t="e">
        <f t="shared" si="134"/>
        <v>#REF!</v>
      </c>
      <c r="Y298" s="27">
        <f t="shared" si="127"/>
        <v>-15018.5</v>
      </c>
      <c r="Z298" s="13"/>
      <c r="AA298" s="1">
        <f t="shared" ref="AA298:AA320" si="136">$U$6*($O$10/AB298*AC298+$O$11)</f>
        <v>0</v>
      </c>
      <c r="AB298" s="1">
        <f t="shared" si="120"/>
        <v>1</v>
      </c>
      <c r="AC298" s="1">
        <f t="shared" si="121"/>
        <v>0</v>
      </c>
      <c r="AD298" s="1">
        <f t="shared" si="122"/>
        <v>0</v>
      </c>
      <c r="AE298" s="1">
        <f t="shared" si="123"/>
        <v>0</v>
      </c>
      <c r="AF298" s="1">
        <f t="shared" si="124"/>
        <v>0</v>
      </c>
      <c r="AG298" s="1">
        <f t="shared" ref="AG298:AM313" si="137">$AN298-$N$6*SIN(AH298)</f>
        <v>0</v>
      </c>
      <c r="AH298" s="1">
        <f t="shared" si="137"/>
        <v>0</v>
      </c>
      <c r="AI298" s="1">
        <f t="shared" si="137"/>
        <v>0</v>
      </c>
      <c r="AJ298" s="1">
        <f t="shared" si="137"/>
        <v>0</v>
      </c>
      <c r="AK298" s="1">
        <f t="shared" si="137"/>
        <v>0</v>
      </c>
      <c r="AL298" s="1">
        <f t="shared" si="137"/>
        <v>0</v>
      </c>
      <c r="AM298" s="1">
        <f t="shared" si="137"/>
        <v>0</v>
      </c>
      <c r="AN298" s="1">
        <f t="shared" si="126"/>
        <v>0</v>
      </c>
    </row>
    <row r="299" spans="3:40">
      <c r="C299" s="26"/>
      <c r="D299" s="26"/>
      <c r="T299" s="1">
        <f t="shared" si="135"/>
        <v>0</v>
      </c>
      <c r="U299" s="1">
        <f t="shared" si="132"/>
        <v>0</v>
      </c>
      <c r="V299" s="1">
        <f t="shared" si="133"/>
        <v>0</v>
      </c>
      <c r="W299" s="1" t="e">
        <f>W$9*SIN(#REF!*(F299-#REF!))</f>
        <v>#REF!</v>
      </c>
      <c r="X299" s="1" t="e">
        <f t="shared" si="134"/>
        <v>#REF!</v>
      </c>
      <c r="Y299" s="27">
        <f t="shared" si="127"/>
        <v>-15018.5</v>
      </c>
      <c r="Z299" s="13"/>
      <c r="AA299" s="1">
        <f t="shared" si="136"/>
        <v>0</v>
      </c>
      <c r="AB299" s="1">
        <f t="shared" si="120"/>
        <v>1</v>
      </c>
      <c r="AC299" s="1">
        <f t="shared" si="121"/>
        <v>0</v>
      </c>
      <c r="AD299" s="1">
        <f t="shared" si="122"/>
        <v>0</v>
      </c>
      <c r="AE299" s="1">
        <f t="shared" si="123"/>
        <v>0</v>
      </c>
      <c r="AF299" s="1">
        <f t="shared" si="124"/>
        <v>0</v>
      </c>
      <c r="AG299" s="1">
        <f t="shared" si="137"/>
        <v>0</v>
      </c>
      <c r="AH299" s="1">
        <f t="shared" si="137"/>
        <v>0</v>
      </c>
      <c r="AI299" s="1">
        <f t="shared" si="137"/>
        <v>0</v>
      </c>
      <c r="AJ299" s="1">
        <f t="shared" si="137"/>
        <v>0</v>
      </c>
      <c r="AK299" s="1">
        <f t="shared" si="137"/>
        <v>0</v>
      </c>
      <c r="AL299" s="1">
        <f t="shared" si="137"/>
        <v>0</v>
      </c>
      <c r="AM299" s="1">
        <f t="shared" si="137"/>
        <v>0</v>
      </c>
      <c r="AN299" s="1">
        <f t="shared" si="126"/>
        <v>0</v>
      </c>
    </row>
    <row r="300" spans="3:40">
      <c r="C300" s="26"/>
      <c r="D300" s="26"/>
      <c r="T300" s="1">
        <f t="shared" si="135"/>
        <v>0</v>
      </c>
      <c r="U300" s="1">
        <f t="shared" si="132"/>
        <v>0</v>
      </c>
      <c r="V300" s="1">
        <f t="shared" si="133"/>
        <v>0</v>
      </c>
      <c r="W300" s="1" t="e">
        <f>W$9*SIN(#REF!*(F300-#REF!))</f>
        <v>#REF!</v>
      </c>
      <c r="X300" s="1" t="e">
        <f t="shared" si="134"/>
        <v>#REF!</v>
      </c>
      <c r="Y300" s="27">
        <f t="shared" si="127"/>
        <v>-15018.5</v>
      </c>
      <c r="Z300" s="13"/>
      <c r="AA300" s="1">
        <f t="shared" si="136"/>
        <v>0</v>
      </c>
      <c r="AB300" s="1">
        <f t="shared" si="120"/>
        <v>1</v>
      </c>
      <c r="AC300" s="1">
        <f t="shared" si="121"/>
        <v>0</v>
      </c>
      <c r="AD300" s="1">
        <f t="shared" si="122"/>
        <v>0</v>
      </c>
      <c r="AE300" s="1">
        <f t="shared" si="123"/>
        <v>0</v>
      </c>
      <c r="AF300" s="1">
        <f t="shared" si="124"/>
        <v>0</v>
      </c>
      <c r="AG300" s="1">
        <f t="shared" si="137"/>
        <v>0</v>
      </c>
      <c r="AH300" s="1">
        <f t="shared" si="137"/>
        <v>0</v>
      </c>
      <c r="AI300" s="1">
        <f t="shared" si="137"/>
        <v>0</v>
      </c>
      <c r="AJ300" s="1">
        <f t="shared" si="137"/>
        <v>0</v>
      </c>
      <c r="AK300" s="1">
        <f t="shared" si="137"/>
        <v>0</v>
      </c>
      <c r="AL300" s="1">
        <f t="shared" si="137"/>
        <v>0</v>
      </c>
      <c r="AM300" s="1">
        <f t="shared" si="137"/>
        <v>0</v>
      </c>
      <c r="AN300" s="1">
        <f t="shared" si="126"/>
        <v>0</v>
      </c>
    </row>
    <row r="301" spans="3:40">
      <c r="C301" s="26"/>
      <c r="D301" s="26"/>
      <c r="T301" s="1">
        <f t="shared" si="135"/>
        <v>0</v>
      </c>
      <c r="U301" s="1">
        <f t="shared" si="132"/>
        <v>0</v>
      </c>
      <c r="V301" s="1">
        <f t="shared" si="133"/>
        <v>0</v>
      </c>
      <c r="W301" s="1" t="e">
        <f>W$9*SIN(#REF!*(F301-#REF!))</f>
        <v>#REF!</v>
      </c>
      <c r="X301" s="1" t="e">
        <f t="shared" si="134"/>
        <v>#REF!</v>
      </c>
      <c r="Y301" s="27">
        <f t="shared" si="127"/>
        <v>-15018.5</v>
      </c>
      <c r="Z301" s="13"/>
      <c r="AA301" s="1">
        <f t="shared" si="136"/>
        <v>0</v>
      </c>
      <c r="AB301" s="1">
        <f t="shared" si="120"/>
        <v>1</v>
      </c>
      <c r="AC301" s="1">
        <f t="shared" si="121"/>
        <v>0</v>
      </c>
      <c r="AD301" s="1">
        <f t="shared" si="122"/>
        <v>0</v>
      </c>
      <c r="AE301" s="1">
        <f t="shared" si="123"/>
        <v>0</v>
      </c>
      <c r="AF301" s="1">
        <f t="shared" si="124"/>
        <v>0</v>
      </c>
      <c r="AG301" s="1">
        <f t="shared" si="137"/>
        <v>0</v>
      </c>
      <c r="AH301" s="1">
        <f t="shared" si="137"/>
        <v>0</v>
      </c>
      <c r="AI301" s="1">
        <f t="shared" si="137"/>
        <v>0</v>
      </c>
      <c r="AJ301" s="1">
        <f t="shared" si="137"/>
        <v>0</v>
      </c>
      <c r="AK301" s="1">
        <f t="shared" si="137"/>
        <v>0</v>
      </c>
      <c r="AL301" s="1">
        <f t="shared" si="137"/>
        <v>0</v>
      </c>
      <c r="AM301" s="1">
        <f t="shared" si="137"/>
        <v>0</v>
      </c>
      <c r="AN301" s="1">
        <f t="shared" si="126"/>
        <v>0</v>
      </c>
    </row>
    <row r="302" spans="3:40">
      <c r="C302" s="26"/>
      <c r="D302" s="26"/>
      <c r="T302" s="1">
        <f t="shared" si="135"/>
        <v>0</v>
      </c>
      <c r="U302" s="1">
        <f t="shared" si="132"/>
        <v>0</v>
      </c>
      <c r="V302" s="1">
        <f t="shared" si="133"/>
        <v>0</v>
      </c>
      <c r="W302" s="1" t="e">
        <f>W$9*SIN(#REF!*(F302-#REF!))</f>
        <v>#REF!</v>
      </c>
      <c r="X302" s="1" t="e">
        <f t="shared" si="134"/>
        <v>#REF!</v>
      </c>
      <c r="Y302" s="27">
        <f t="shared" si="127"/>
        <v>-15018.5</v>
      </c>
      <c r="Z302" s="13"/>
      <c r="AA302" s="1">
        <f t="shared" si="136"/>
        <v>0</v>
      </c>
      <c r="AB302" s="1">
        <f t="shared" si="120"/>
        <v>1</v>
      </c>
      <c r="AC302" s="1">
        <f t="shared" si="121"/>
        <v>0</v>
      </c>
      <c r="AD302" s="1">
        <f t="shared" si="122"/>
        <v>0</v>
      </c>
      <c r="AE302" s="1">
        <f t="shared" si="123"/>
        <v>0</v>
      </c>
      <c r="AF302" s="1">
        <f t="shared" si="124"/>
        <v>0</v>
      </c>
      <c r="AG302" s="1">
        <f t="shared" si="137"/>
        <v>0</v>
      </c>
      <c r="AH302" s="1">
        <f t="shared" si="137"/>
        <v>0</v>
      </c>
      <c r="AI302" s="1">
        <f t="shared" si="137"/>
        <v>0</v>
      </c>
      <c r="AJ302" s="1">
        <f t="shared" si="137"/>
        <v>0</v>
      </c>
      <c r="AK302" s="1">
        <f t="shared" si="137"/>
        <v>0</v>
      </c>
      <c r="AL302" s="1">
        <f t="shared" si="137"/>
        <v>0</v>
      </c>
      <c r="AM302" s="1">
        <f t="shared" si="137"/>
        <v>0</v>
      </c>
      <c r="AN302" s="1">
        <f t="shared" si="126"/>
        <v>0</v>
      </c>
    </row>
    <row r="303" spans="3:40">
      <c r="C303" s="26"/>
      <c r="D303" s="26"/>
      <c r="T303" s="1">
        <f t="shared" si="135"/>
        <v>0</v>
      </c>
      <c r="U303" s="1">
        <f t="shared" si="132"/>
        <v>0</v>
      </c>
      <c r="V303" s="1">
        <f t="shared" si="133"/>
        <v>0</v>
      </c>
      <c r="W303" s="1" t="e">
        <f>W$9*SIN(#REF!*(F303-#REF!))</f>
        <v>#REF!</v>
      </c>
      <c r="X303" s="1" t="e">
        <f t="shared" si="134"/>
        <v>#REF!</v>
      </c>
      <c r="Y303" s="27">
        <f t="shared" si="127"/>
        <v>-15018.5</v>
      </c>
      <c r="Z303" s="13"/>
      <c r="AA303" s="1">
        <f t="shared" si="136"/>
        <v>0</v>
      </c>
      <c r="AB303" s="1">
        <f t="shared" si="120"/>
        <v>1</v>
      </c>
      <c r="AC303" s="1">
        <f t="shared" si="121"/>
        <v>0</v>
      </c>
      <c r="AD303" s="1">
        <f t="shared" si="122"/>
        <v>0</v>
      </c>
      <c r="AE303" s="1">
        <f t="shared" si="123"/>
        <v>0</v>
      </c>
      <c r="AF303" s="1">
        <f t="shared" si="124"/>
        <v>0</v>
      </c>
      <c r="AG303" s="1">
        <f t="shared" si="137"/>
        <v>0</v>
      </c>
      <c r="AH303" s="1">
        <f t="shared" si="137"/>
        <v>0</v>
      </c>
      <c r="AI303" s="1">
        <f t="shared" si="137"/>
        <v>0</v>
      </c>
      <c r="AJ303" s="1">
        <f t="shared" si="137"/>
        <v>0</v>
      </c>
      <c r="AK303" s="1">
        <f t="shared" si="137"/>
        <v>0</v>
      </c>
      <c r="AL303" s="1">
        <f t="shared" si="137"/>
        <v>0</v>
      </c>
      <c r="AM303" s="1">
        <f t="shared" si="137"/>
        <v>0</v>
      </c>
      <c r="AN303" s="1">
        <f t="shared" si="126"/>
        <v>0</v>
      </c>
    </row>
    <row r="304" spans="3:40">
      <c r="C304" s="26"/>
      <c r="D304" s="26"/>
      <c r="T304" s="1">
        <f t="shared" si="135"/>
        <v>0</v>
      </c>
      <c r="U304" s="1">
        <f t="shared" si="132"/>
        <v>0</v>
      </c>
      <c r="V304" s="1">
        <f t="shared" si="133"/>
        <v>0</v>
      </c>
      <c r="W304" s="1" t="e">
        <f>W$9*SIN(#REF!*(F304-#REF!))</f>
        <v>#REF!</v>
      </c>
      <c r="X304" s="1" t="e">
        <f t="shared" si="134"/>
        <v>#REF!</v>
      </c>
      <c r="Y304" s="27">
        <f t="shared" si="127"/>
        <v>-15018.5</v>
      </c>
      <c r="Z304" s="13"/>
      <c r="AA304" s="1">
        <f t="shared" si="136"/>
        <v>0</v>
      </c>
      <c r="AB304" s="1">
        <f t="shared" si="120"/>
        <v>1</v>
      </c>
      <c r="AC304" s="1">
        <f t="shared" si="121"/>
        <v>0</v>
      </c>
      <c r="AD304" s="1">
        <f t="shared" si="122"/>
        <v>0</v>
      </c>
      <c r="AE304" s="1">
        <f t="shared" si="123"/>
        <v>0</v>
      </c>
      <c r="AF304" s="1">
        <f t="shared" si="124"/>
        <v>0</v>
      </c>
      <c r="AG304" s="1">
        <f t="shared" si="137"/>
        <v>0</v>
      </c>
      <c r="AH304" s="1">
        <f t="shared" si="137"/>
        <v>0</v>
      </c>
      <c r="AI304" s="1">
        <f t="shared" si="137"/>
        <v>0</v>
      </c>
      <c r="AJ304" s="1">
        <f t="shared" si="137"/>
        <v>0</v>
      </c>
      <c r="AK304" s="1">
        <f t="shared" si="137"/>
        <v>0</v>
      </c>
      <c r="AL304" s="1">
        <f t="shared" si="137"/>
        <v>0</v>
      </c>
      <c r="AM304" s="1">
        <f t="shared" si="137"/>
        <v>0</v>
      </c>
      <c r="AN304" s="1">
        <f t="shared" si="126"/>
        <v>0</v>
      </c>
    </row>
    <row r="305" spans="3:40">
      <c r="C305" s="26"/>
      <c r="D305" s="26"/>
      <c r="T305" s="1">
        <f t="shared" si="135"/>
        <v>0</v>
      </c>
      <c r="U305" s="1">
        <f t="shared" si="132"/>
        <v>0</v>
      </c>
      <c r="V305" s="1">
        <f t="shared" si="133"/>
        <v>0</v>
      </c>
      <c r="W305" s="1" t="e">
        <f>W$9*SIN(#REF!*(F305-#REF!))</f>
        <v>#REF!</v>
      </c>
      <c r="X305" s="1" t="e">
        <f t="shared" si="134"/>
        <v>#REF!</v>
      </c>
      <c r="Y305" s="27">
        <f t="shared" si="127"/>
        <v>-15018.5</v>
      </c>
      <c r="Z305" s="13"/>
      <c r="AA305" s="1">
        <f t="shared" si="136"/>
        <v>0</v>
      </c>
      <c r="AB305" s="1">
        <f t="shared" si="120"/>
        <v>1</v>
      </c>
      <c r="AC305" s="1">
        <f t="shared" si="121"/>
        <v>0</v>
      </c>
      <c r="AD305" s="1">
        <f t="shared" si="122"/>
        <v>0</v>
      </c>
      <c r="AE305" s="1">
        <f t="shared" si="123"/>
        <v>0</v>
      </c>
      <c r="AF305" s="1">
        <f t="shared" si="124"/>
        <v>0</v>
      </c>
      <c r="AG305" s="1">
        <f t="shared" si="137"/>
        <v>0</v>
      </c>
      <c r="AH305" s="1">
        <f t="shared" si="137"/>
        <v>0</v>
      </c>
      <c r="AI305" s="1">
        <f t="shared" si="137"/>
        <v>0</v>
      </c>
      <c r="AJ305" s="1">
        <f t="shared" si="137"/>
        <v>0</v>
      </c>
      <c r="AK305" s="1">
        <f t="shared" si="137"/>
        <v>0</v>
      </c>
      <c r="AL305" s="1">
        <f t="shared" si="137"/>
        <v>0</v>
      </c>
      <c r="AM305" s="1">
        <f t="shared" si="137"/>
        <v>0</v>
      </c>
      <c r="AN305" s="1">
        <f t="shared" si="126"/>
        <v>0</v>
      </c>
    </row>
    <row r="306" spans="3:40">
      <c r="C306" s="26"/>
      <c r="D306" s="26"/>
      <c r="T306" s="1">
        <f t="shared" si="135"/>
        <v>0</v>
      </c>
      <c r="U306" s="1">
        <f t="shared" si="132"/>
        <v>0</v>
      </c>
      <c r="V306" s="1">
        <f t="shared" si="133"/>
        <v>0</v>
      </c>
      <c r="W306" s="1" t="e">
        <f>W$9*SIN(#REF!*(F306-#REF!))</f>
        <v>#REF!</v>
      </c>
      <c r="X306" s="1" t="e">
        <f t="shared" si="134"/>
        <v>#REF!</v>
      </c>
      <c r="Y306" s="27">
        <f t="shared" si="127"/>
        <v>-15018.5</v>
      </c>
      <c r="Z306" s="13"/>
      <c r="AA306" s="1">
        <f t="shared" si="136"/>
        <v>0</v>
      </c>
      <c r="AB306" s="1">
        <f t="shared" si="120"/>
        <v>1</v>
      </c>
      <c r="AC306" s="1">
        <f t="shared" si="121"/>
        <v>0</v>
      </c>
      <c r="AD306" s="1">
        <f t="shared" si="122"/>
        <v>0</v>
      </c>
      <c r="AE306" s="1">
        <f t="shared" si="123"/>
        <v>0</v>
      </c>
      <c r="AF306" s="1">
        <f t="shared" si="124"/>
        <v>0</v>
      </c>
      <c r="AG306" s="1">
        <f t="shared" si="137"/>
        <v>0</v>
      </c>
      <c r="AH306" s="1">
        <f t="shared" si="137"/>
        <v>0</v>
      </c>
      <c r="AI306" s="1">
        <f t="shared" si="137"/>
        <v>0</v>
      </c>
      <c r="AJ306" s="1">
        <f t="shared" si="137"/>
        <v>0</v>
      </c>
      <c r="AK306" s="1">
        <f t="shared" si="137"/>
        <v>0</v>
      </c>
      <c r="AL306" s="1">
        <f t="shared" si="137"/>
        <v>0</v>
      </c>
      <c r="AM306" s="1">
        <f t="shared" si="137"/>
        <v>0</v>
      </c>
      <c r="AN306" s="1">
        <f t="shared" si="126"/>
        <v>0</v>
      </c>
    </row>
    <row r="307" spans="3:40">
      <c r="C307" s="26"/>
      <c r="D307" s="26"/>
      <c r="T307" s="1">
        <f t="shared" si="135"/>
        <v>0</v>
      </c>
      <c r="U307" s="1">
        <f t="shared" si="132"/>
        <v>0</v>
      </c>
      <c r="V307" s="1">
        <f t="shared" si="133"/>
        <v>0</v>
      </c>
      <c r="W307" s="1" t="e">
        <f>W$9*SIN(#REF!*(F307-#REF!))</f>
        <v>#REF!</v>
      </c>
      <c r="X307" s="1" t="e">
        <f t="shared" si="134"/>
        <v>#REF!</v>
      </c>
      <c r="Y307" s="27">
        <f t="shared" si="127"/>
        <v>-15018.5</v>
      </c>
      <c r="Z307" s="13"/>
      <c r="AA307" s="1">
        <f t="shared" si="136"/>
        <v>0</v>
      </c>
      <c r="AB307" s="1">
        <f t="shared" si="120"/>
        <v>1</v>
      </c>
      <c r="AC307" s="1">
        <f t="shared" si="121"/>
        <v>0</v>
      </c>
      <c r="AD307" s="1">
        <f t="shared" si="122"/>
        <v>0</v>
      </c>
      <c r="AE307" s="1">
        <f t="shared" si="123"/>
        <v>0</v>
      </c>
      <c r="AF307" s="1">
        <f t="shared" si="124"/>
        <v>0</v>
      </c>
      <c r="AG307" s="1">
        <f t="shared" si="137"/>
        <v>0</v>
      </c>
      <c r="AH307" s="1">
        <f t="shared" si="137"/>
        <v>0</v>
      </c>
      <c r="AI307" s="1">
        <f t="shared" si="137"/>
        <v>0</v>
      </c>
      <c r="AJ307" s="1">
        <f t="shared" si="137"/>
        <v>0</v>
      </c>
      <c r="AK307" s="1">
        <f t="shared" si="137"/>
        <v>0</v>
      </c>
      <c r="AL307" s="1">
        <f t="shared" si="137"/>
        <v>0</v>
      </c>
      <c r="AM307" s="1">
        <f t="shared" si="137"/>
        <v>0</v>
      </c>
      <c r="AN307" s="1">
        <f t="shared" si="126"/>
        <v>0</v>
      </c>
    </row>
    <row r="308" spans="3:40">
      <c r="C308" s="26"/>
      <c r="D308" s="26"/>
      <c r="T308" s="1">
        <f t="shared" si="135"/>
        <v>0</v>
      </c>
      <c r="U308" s="1">
        <f t="shared" si="132"/>
        <v>0</v>
      </c>
      <c r="V308" s="1">
        <f t="shared" si="133"/>
        <v>0</v>
      </c>
      <c r="W308" s="1" t="e">
        <f>W$9*SIN(#REF!*(F308-#REF!))</f>
        <v>#REF!</v>
      </c>
      <c r="X308" s="1" t="e">
        <f t="shared" si="134"/>
        <v>#REF!</v>
      </c>
      <c r="Y308" s="27">
        <f t="shared" si="127"/>
        <v>-15018.5</v>
      </c>
      <c r="Z308" s="13"/>
      <c r="AA308" s="1">
        <f t="shared" si="136"/>
        <v>0</v>
      </c>
      <c r="AB308" s="1">
        <f t="shared" si="120"/>
        <v>1</v>
      </c>
      <c r="AC308" s="1">
        <f t="shared" si="121"/>
        <v>0</v>
      </c>
      <c r="AD308" s="1">
        <f t="shared" si="122"/>
        <v>0</v>
      </c>
      <c r="AE308" s="1">
        <f t="shared" si="123"/>
        <v>0</v>
      </c>
      <c r="AF308" s="1">
        <f t="shared" si="124"/>
        <v>0</v>
      </c>
      <c r="AG308" s="1">
        <f t="shared" si="137"/>
        <v>0</v>
      </c>
      <c r="AH308" s="1">
        <f t="shared" si="137"/>
        <v>0</v>
      </c>
      <c r="AI308" s="1">
        <f t="shared" si="137"/>
        <v>0</v>
      </c>
      <c r="AJ308" s="1">
        <f t="shared" si="137"/>
        <v>0</v>
      </c>
      <c r="AK308" s="1">
        <f t="shared" si="137"/>
        <v>0</v>
      </c>
      <c r="AL308" s="1">
        <f t="shared" si="137"/>
        <v>0</v>
      </c>
      <c r="AM308" s="1">
        <f t="shared" si="137"/>
        <v>0</v>
      </c>
      <c r="AN308" s="1">
        <f t="shared" si="126"/>
        <v>0</v>
      </c>
    </row>
    <row r="309" spans="3:40">
      <c r="C309" s="26"/>
      <c r="D309" s="26"/>
      <c r="T309" s="1">
        <f t="shared" si="135"/>
        <v>0</v>
      </c>
      <c r="U309" s="1">
        <f t="shared" si="132"/>
        <v>0</v>
      </c>
      <c r="V309" s="1">
        <f t="shared" si="133"/>
        <v>0</v>
      </c>
      <c r="W309" s="1" t="e">
        <f>W$9*SIN(#REF!*(F309-#REF!))</f>
        <v>#REF!</v>
      </c>
      <c r="X309" s="1" t="e">
        <f t="shared" si="134"/>
        <v>#REF!</v>
      </c>
      <c r="Y309" s="27">
        <f t="shared" si="127"/>
        <v>-15018.5</v>
      </c>
      <c r="Z309" s="13"/>
      <c r="AA309" s="1">
        <f t="shared" si="136"/>
        <v>0</v>
      </c>
      <c r="AB309" s="1">
        <f t="shared" si="120"/>
        <v>1</v>
      </c>
      <c r="AC309" s="1">
        <f t="shared" si="121"/>
        <v>0</v>
      </c>
      <c r="AD309" s="1">
        <f t="shared" si="122"/>
        <v>0</v>
      </c>
      <c r="AE309" s="1">
        <f t="shared" si="123"/>
        <v>0</v>
      </c>
      <c r="AF309" s="1">
        <f t="shared" si="124"/>
        <v>0</v>
      </c>
      <c r="AG309" s="1">
        <f t="shared" si="137"/>
        <v>0</v>
      </c>
      <c r="AH309" s="1">
        <f t="shared" si="137"/>
        <v>0</v>
      </c>
      <c r="AI309" s="1">
        <f t="shared" si="137"/>
        <v>0</v>
      </c>
      <c r="AJ309" s="1">
        <f t="shared" si="137"/>
        <v>0</v>
      </c>
      <c r="AK309" s="1">
        <f t="shared" si="137"/>
        <v>0</v>
      </c>
      <c r="AL309" s="1">
        <f t="shared" si="137"/>
        <v>0</v>
      </c>
      <c r="AM309" s="1">
        <f t="shared" si="137"/>
        <v>0</v>
      </c>
      <c r="AN309" s="1">
        <f t="shared" si="126"/>
        <v>0</v>
      </c>
    </row>
    <row r="310" spans="3:40">
      <c r="C310" s="26"/>
      <c r="D310" s="26"/>
      <c r="T310" s="1">
        <f t="shared" si="135"/>
        <v>0</v>
      </c>
      <c r="U310" s="1">
        <f t="shared" si="132"/>
        <v>0</v>
      </c>
      <c r="V310" s="1">
        <f t="shared" si="133"/>
        <v>0</v>
      </c>
      <c r="W310" s="1" t="e">
        <f>W$9*SIN(#REF!*(F310-#REF!))</f>
        <v>#REF!</v>
      </c>
      <c r="X310" s="1" t="e">
        <f t="shared" si="134"/>
        <v>#REF!</v>
      </c>
      <c r="Y310" s="27">
        <f t="shared" si="127"/>
        <v>-15018.5</v>
      </c>
      <c r="Z310" s="13"/>
      <c r="AA310" s="1">
        <f t="shared" si="136"/>
        <v>0</v>
      </c>
      <c r="AB310" s="1">
        <f t="shared" si="120"/>
        <v>1</v>
      </c>
      <c r="AC310" s="1">
        <f t="shared" si="121"/>
        <v>0</v>
      </c>
      <c r="AD310" s="1">
        <f t="shared" si="122"/>
        <v>0</v>
      </c>
      <c r="AE310" s="1">
        <f t="shared" si="123"/>
        <v>0</v>
      </c>
      <c r="AF310" s="1">
        <f t="shared" si="124"/>
        <v>0</v>
      </c>
      <c r="AG310" s="1">
        <f t="shared" si="137"/>
        <v>0</v>
      </c>
      <c r="AH310" s="1">
        <f t="shared" si="137"/>
        <v>0</v>
      </c>
      <c r="AI310" s="1">
        <f t="shared" si="137"/>
        <v>0</v>
      </c>
      <c r="AJ310" s="1">
        <f t="shared" si="137"/>
        <v>0</v>
      </c>
      <c r="AK310" s="1">
        <f t="shared" si="137"/>
        <v>0</v>
      </c>
      <c r="AL310" s="1">
        <f t="shared" si="137"/>
        <v>0</v>
      </c>
      <c r="AM310" s="1">
        <f t="shared" si="137"/>
        <v>0</v>
      </c>
      <c r="AN310" s="1">
        <f t="shared" si="126"/>
        <v>0</v>
      </c>
    </row>
    <row r="311" spans="3:40">
      <c r="C311" s="26"/>
      <c r="D311" s="26"/>
      <c r="T311" s="1">
        <f t="shared" si="135"/>
        <v>0</v>
      </c>
      <c r="U311" s="1">
        <f t="shared" si="132"/>
        <v>0</v>
      </c>
      <c r="V311" s="1">
        <f t="shared" si="133"/>
        <v>0</v>
      </c>
      <c r="W311" s="1" t="e">
        <f>W$9*SIN(#REF!*(F311-#REF!))</f>
        <v>#REF!</v>
      </c>
      <c r="X311" s="1" t="e">
        <f t="shared" si="134"/>
        <v>#REF!</v>
      </c>
      <c r="Y311" s="27">
        <f t="shared" si="127"/>
        <v>-15018.5</v>
      </c>
      <c r="Z311" s="13"/>
      <c r="AA311" s="1">
        <f t="shared" si="136"/>
        <v>0</v>
      </c>
      <c r="AB311" s="1">
        <f t="shared" si="120"/>
        <v>1</v>
      </c>
      <c r="AC311" s="1">
        <f t="shared" si="121"/>
        <v>0</v>
      </c>
      <c r="AD311" s="1">
        <f t="shared" si="122"/>
        <v>0</v>
      </c>
      <c r="AE311" s="1">
        <f t="shared" si="123"/>
        <v>0</v>
      </c>
      <c r="AF311" s="1">
        <f t="shared" si="124"/>
        <v>0</v>
      </c>
      <c r="AG311" s="1">
        <f t="shared" si="137"/>
        <v>0</v>
      </c>
      <c r="AH311" s="1">
        <f t="shared" si="137"/>
        <v>0</v>
      </c>
      <c r="AI311" s="1">
        <f t="shared" si="137"/>
        <v>0</v>
      </c>
      <c r="AJ311" s="1">
        <f t="shared" si="137"/>
        <v>0</v>
      </c>
      <c r="AK311" s="1">
        <f t="shared" si="137"/>
        <v>0</v>
      </c>
      <c r="AL311" s="1">
        <f t="shared" si="137"/>
        <v>0</v>
      </c>
      <c r="AM311" s="1">
        <f t="shared" si="137"/>
        <v>0</v>
      </c>
      <c r="AN311" s="1">
        <f t="shared" si="126"/>
        <v>0</v>
      </c>
    </row>
    <row r="312" spans="3:40">
      <c r="C312" s="26"/>
      <c r="D312" s="26"/>
      <c r="T312" s="1">
        <f t="shared" si="135"/>
        <v>0</v>
      </c>
      <c r="U312" s="1">
        <f t="shared" si="132"/>
        <v>0</v>
      </c>
      <c r="V312" s="1">
        <f t="shared" si="133"/>
        <v>0</v>
      </c>
      <c r="W312" s="1" t="e">
        <f>W$9*SIN(#REF!*(F312-#REF!))</f>
        <v>#REF!</v>
      </c>
      <c r="X312" s="1" t="e">
        <f t="shared" si="134"/>
        <v>#REF!</v>
      </c>
      <c r="Y312" s="27">
        <f t="shared" si="127"/>
        <v>-15018.5</v>
      </c>
      <c r="Z312" s="13"/>
      <c r="AA312" s="1">
        <f t="shared" si="136"/>
        <v>0</v>
      </c>
      <c r="AB312" s="1">
        <f t="shared" si="120"/>
        <v>1</v>
      </c>
      <c r="AC312" s="1">
        <f t="shared" si="121"/>
        <v>0</v>
      </c>
      <c r="AD312" s="1">
        <f t="shared" si="122"/>
        <v>0</v>
      </c>
      <c r="AE312" s="1">
        <f t="shared" si="123"/>
        <v>0</v>
      </c>
      <c r="AF312" s="1">
        <f t="shared" si="124"/>
        <v>0</v>
      </c>
      <c r="AG312" s="1">
        <f t="shared" si="137"/>
        <v>0</v>
      </c>
      <c r="AH312" s="1">
        <f t="shared" si="137"/>
        <v>0</v>
      </c>
      <c r="AI312" s="1">
        <f t="shared" si="137"/>
        <v>0</v>
      </c>
      <c r="AJ312" s="1">
        <f t="shared" si="137"/>
        <v>0</v>
      </c>
      <c r="AK312" s="1">
        <f t="shared" si="137"/>
        <v>0</v>
      </c>
      <c r="AL312" s="1">
        <f t="shared" si="137"/>
        <v>0</v>
      </c>
      <c r="AM312" s="1">
        <f t="shared" si="137"/>
        <v>0</v>
      </c>
      <c r="AN312" s="1">
        <f t="shared" si="126"/>
        <v>0</v>
      </c>
    </row>
    <row r="313" spans="3:40">
      <c r="C313" s="26"/>
      <c r="D313" s="26"/>
      <c r="T313" s="1">
        <f t="shared" si="135"/>
        <v>0</v>
      </c>
      <c r="U313" s="1">
        <f t="shared" si="132"/>
        <v>0</v>
      </c>
      <c r="V313" s="1">
        <f t="shared" si="133"/>
        <v>0</v>
      </c>
      <c r="W313" s="1" t="e">
        <f>W$9*SIN(#REF!*(F313-#REF!))</f>
        <v>#REF!</v>
      </c>
      <c r="X313" s="1" t="e">
        <f t="shared" si="134"/>
        <v>#REF!</v>
      </c>
      <c r="Y313" s="27">
        <f t="shared" si="127"/>
        <v>-15018.5</v>
      </c>
      <c r="Z313" s="13"/>
      <c r="AA313" s="1">
        <f t="shared" si="136"/>
        <v>0</v>
      </c>
      <c r="AB313" s="1">
        <f t="shared" si="120"/>
        <v>1</v>
      </c>
      <c r="AC313" s="1">
        <f t="shared" si="121"/>
        <v>0</v>
      </c>
      <c r="AD313" s="1">
        <f t="shared" si="122"/>
        <v>0</v>
      </c>
      <c r="AE313" s="1">
        <f t="shared" si="123"/>
        <v>0</v>
      </c>
      <c r="AF313" s="1">
        <f t="shared" si="124"/>
        <v>0</v>
      </c>
      <c r="AG313" s="1">
        <f t="shared" si="137"/>
        <v>0</v>
      </c>
      <c r="AH313" s="1">
        <f t="shared" si="137"/>
        <v>0</v>
      </c>
      <c r="AI313" s="1">
        <f t="shared" si="137"/>
        <v>0</v>
      </c>
      <c r="AJ313" s="1">
        <f t="shared" si="137"/>
        <v>0</v>
      </c>
      <c r="AK313" s="1">
        <f t="shared" si="137"/>
        <v>0</v>
      </c>
      <c r="AL313" s="1">
        <f t="shared" si="137"/>
        <v>0</v>
      </c>
      <c r="AM313" s="1">
        <f t="shared" si="137"/>
        <v>0</v>
      </c>
      <c r="AN313" s="1">
        <f t="shared" si="126"/>
        <v>0</v>
      </c>
    </row>
    <row r="314" spans="3:40">
      <c r="C314" s="26"/>
      <c r="D314" s="26"/>
      <c r="T314" s="1">
        <f t="shared" si="135"/>
        <v>0</v>
      </c>
      <c r="U314" s="1">
        <f t="shared" si="132"/>
        <v>0</v>
      </c>
      <c r="V314" s="1">
        <f t="shared" si="133"/>
        <v>0</v>
      </c>
      <c r="W314" s="1" t="e">
        <f>W$9*SIN(#REF!*(F314-#REF!))</f>
        <v>#REF!</v>
      </c>
      <c r="X314" s="1" t="e">
        <f t="shared" si="134"/>
        <v>#REF!</v>
      </c>
      <c r="Y314" s="27">
        <f t="shared" si="127"/>
        <v>-15018.5</v>
      </c>
      <c r="Z314" s="13"/>
      <c r="AA314" s="1">
        <f t="shared" si="136"/>
        <v>0</v>
      </c>
      <c r="AB314" s="1">
        <f t="shared" si="120"/>
        <v>1</v>
      </c>
      <c r="AC314" s="1">
        <f t="shared" si="121"/>
        <v>0</v>
      </c>
      <c r="AD314" s="1">
        <f t="shared" si="122"/>
        <v>0</v>
      </c>
      <c r="AE314" s="1">
        <f t="shared" si="123"/>
        <v>0</v>
      </c>
      <c r="AF314" s="1">
        <f t="shared" si="124"/>
        <v>0</v>
      </c>
      <c r="AG314" s="1">
        <f t="shared" ref="AG314:AM320" si="138">$AN314-$N$6*SIN(AH314)</f>
        <v>0</v>
      </c>
      <c r="AH314" s="1">
        <f t="shared" si="138"/>
        <v>0</v>
      </c>
      <c r="AI314" s="1">
        <f t="shared" si="138"/>
        <v>0</v>
      </c>
      <c r="AJ314" s="1">
        <f t="shared" si="138"/>
        <v>0</v>
      </c>
      <c r="AK314" s="1">
        <f t="shared" si="138"/>
        <v>0</v>
      </c>
      <c r="AL314" s="1">
        <f t="shared" si="138"/>
        <v>0</v>
      </c>
      <c r="AM314" s="1">
        <f t="shared" si="138"/>
        <v>0</v>
      </c>
      <c r="AN314" s="1">
        <f t="shared" si="126"/>
        <v>0</v>
      </c>
    </row>
    <row r="315" spans="3:40">
      <c r="C315" s="26"/>
      <c r="D315" s="26"/>
      <c r="T315" s="1">
        <f t="shared" si="135"/>
        <v>0</v>
      </c>
      <c r="U315" s="1">
        <f t="shared" si="132"/>
        <v>0</v>
      </c>
      <c r="V315" s="1">
        <f t="shared" si="133"/>
        <v>0</v>
      </c>
      <c r="W315" s="1" t="e">
        <f>W$9*SIN(#REF!*(F315-#REF!))</f>
        <v>#REF!</v>
      </c>
      <c r="X315" s="1" t="e">
        <f t="shared" si="134"/>
        <v>#REF!</v>
      </c>
      <c r="Y315" s="27">
        <f t="shared" si="127"/>
        <v>-15018.5</v>
      </c>
      <c r="Z315" s="13"/>
      <c r="AA315" s="1">
        <f t="shared" si="136"/>
        <v>0</v>
      </c>
      <c r="AB315" s="1">
        <f t="shared" si="120"/>
        <v>1</v>
      </c>
      <c r="AC315" s="1">
        <f t="shared" si="121"/>
        <v>0</v>
      </c>
      <c r="AD315" s="1">
        <f t="shared" si="122"/>
        <v>0</v>
      </c>
      <c r="AE315" s="1">
        <f t="shared" si="123"/>
        <v>0</v>
      </c>
      <c r="AF315" s="1">
        <f t="shared" si="124"/>
        <v>0</v>
      </c>
      <c r="AG315" s="1">
        <f t="shared" si="138"/>
        <v>0</v>
      </c>
      <c r="AH315" s="1">
        <f t="shared" si="138"/>
        <v>0</v>
      </c>
      <c r="AI315" s="1">
        <f t="shared" si="138"/>
        <v>0</v>
      </c>
      <c r="AJ315" s="1">
        <f t="shared" si="138"/>
        <v>0</v>
      </c>
      <c r="AK315" s="1">
        <f t="shared" si="138"/>
        <v>0</v>
      </c>
      <c r="AL315" s="1">
        <f t="shared" si="138"/>
        <v>0</v>
      </c>
      <c r="AM315" s="1">
        <f t="shared" si="138"/>
        <v>0</v>
      </c>
      <c r="AN315" s="1">
        <f t="shared" si="126"/>
        <v>0</v>
      </c>
    </row>
    <row r="316" spans="3:40">
      <c r="C316" s="26"/>
      <c r="D316" s="26"/>
      <c r="T316" s="1">
        <f t="shared" si="135"/>
        <v>0</v>
      </c>
      <c r="U316" s="1">
        <f t="shared" si="132"/>
        <v>0</v>
      </c>
      <c r="V316" s="1">
        <f t="shared" si="133"/>
        <v>0</v>
      </c>
      <c r="W316" s="1" t="e">
        <f>W$9*SIN(#REF!*(F316-#REF!))</f>
        <v>#REF!</v>
      </c>
      <c r="X316" s="1" t="e">
        <f t="shared" si="134"/>
        <v>#REF!</v>
      </c>
      <c r="Y316" s="27">
        <f t="shared" si="127"/>
        <v>-15018.5</v>
      </c>
      <c r="Z316" s="13"/>
      <c r="AA316" s="1">
        <f t="shared" si="136"/>
        <v>0</v>
      </c>
      <c r="AB316" s="1">
        <f t="shared" si="120"/>
        <v>1</v>
      </c>
      <c r="AC316" s="1">
        <f t="shared" si="121"/>
        <v>0</v>
      </c>
      <c r="AD316" s="1">
        <f t="shared" si="122"/>
        <v>0</v>
      </c>
      <c r="AE316" s="1">
        <f t="shared" si="123"/>
        <v>0</v>
      </c>
      <c r="AF316" s="1">
        <f t="shared" si="124"/>
        <v>0</v>
      </c>
      <c r="AG316" s="1">
        <f t="shared" si="138"/>
        <v>0</v>
      </c>
      <c r="AH316" s="1">
        <f t="shared" si="138"/>
        <v>0</v>
      </c>
      <c r="AI316" s="1">
        <f t="shared" si="138"/>
        <v>0</v>
      </c>
      <c r="AJ316" s="1">
        <f t="shared" si="138"/>
        <v>0</v>
      </c>
      <c r="AK316" s="1">
        <f t="shared" si="138"/>
        <v>0</v>
      </c>
      <c r="AL316" s="1">
        <f t="shared" si="138"/>
        <v>0</v>
      </c>
      <c r="AM316" s="1">
        <f t="shared" si="138"/>
        <v>0</v>
      </c>
      <c r="AN316" s="1">
        <f t="shared" si="126"/>
        <v>0</v>
      </c>
    </row>
    <row r="317" spans="3:40">
      <c r="C317" s="26"/>
      <c r="D317" s="26"/>
      <c r="T317" s="1">
        <f t="shared" si="135"/>
        <v>0</v>
      </c>
      <c r="U317" s="1">
        <f t="shared" si="132"/>
        <v>0</v>
      </c>
      <c r="V317" s="1">
        <f t="shared" si="133"/>
        <v>0</v>
      </c>
      <c r="W317" s="1" t="e">
        <f>W$9*SIN(#REF!*(F317-#REF!))</f>
        <v>#REF!</v>
      </c>
      <c r="X317" s="1" t="e">
        <f t="shared" si="134"/>
        <v>#REF!</v>
      </c>
      <c r="Y317" s="27">
        <f t="shared" si="127"/>
        <v>-15018.5</v>
      </c>
      <c r="Z317" s="13"/>
      <c r="AA317" s="1">
        <f t="shared" si="136"/>
        <v>0</v>
      </c>
      <c r="AB317" s="1">
        <f t="shared" si="120"/>
        <v>1</v>
      </c>
      <c r="AC317" s="1">
        <f t="shared" si="121"/>
        <v>0</v>
      </c>
      <c r="AD317" s="1">
        <f t="shared" si="122"/>
        <v>0</v>
      </c>
      <c r="AE317" s="1">
        <f t="shared" si="123"/>
        <v>0</v>
      </c>
      <c r="AF317" s="1">
        <f t="shared" si="124"/>
        <v>0</v>
      </c>
      <c r="AG317" s="1">
        <f t="shared" si="138"/>
        <v>0</v>
      </c>
      <c r="AH317" s="1">
        <f t="shared" si="138"/>
        <v>0</v>
      </c>
      <c r="AI317" s="1">
        <f t="shared" si="138"/>
        <v>0</v>
      </c>
      <c r="AJ317" s="1">
        <f t="shared" si="138"/>
        <v>0</v>
      </c>
      <c r="AK317" s="1">
        <f t="shared" si="138"/>
        <v>0</v>
      </c>
      <c r="AL317" s="1">
        <f t="shared" si="138"/>
        <v>0</v>
      </c>
      <c r="AM317" s="1">
        <f t="shared" si="138"/>
        <v>0</v>
      </c>
      <c r="AN317" s="1">
        <f t="shared" si="126"/>
        <v>0</v>
      </c>
    </row>
    <row r="318" spans="3:40">
      <c r="C318" s="26"/>
      <c r="D318" s="26"/>
      <c r="T318" s="1">
        <f t="shared" si="135"/>
        <v>0</v>
      </c>
      <c r="U318" s="1">
        <f t="shared" si="132"/>
        <v>0</v>
      </c>
      <c r="V318" s="1">
        <f t="shared" si="133"/>
        <v>0</v>
      </c>
      <c r="W318" s="1" t="e">
        <f>W$9*SIN(#REF!*(F318-#REF!))</f>
        <v>#REF!</v>
      </c>
      <c r="X318" s="1" t="e">
        <f t="shared" si="134"/>
        <v>#REF!</v>
      </c>
      <c r="Y318" s="27">
        <f t="shared" si="127"/>
        <v>-15018.5</v>
      </c>
      <c r="Z318" s="13"/>
      <c r="AA318" s="1">
        <f t="shared" si="136"/>
        <v>0</v>
      </c>
      <c r="AB318" s="1">
        <f t="shared" si="120"/>
        <v>1</v>
      </c>
      <c r="AC318" s="1">
        <f t="shared" si="121"/>
        <v>0</v>
      </c>
      <c r="AD318" s="1">
        <f t="shared" si="122"/>
        <v>0</v>
      </c>
      <c r="AE318" s="1">
        <f t="shared" si="123"/>
        <v>0</v>
      </c>
      <c r="AF318" s="1">
        <f t="shared" si="124"/>
        <v>0</v>
      </c>
      <c r="AG318" s="1">
        <f t="shared" si="138"/>
        <v>0</v>
      </c>
      <c r="AH318" s="1">
        <f t="shared" si="138"/>
        <v>0</v>
      </c>
      <c r="AI318" s="1">
        <f t="shared" si="138"/>
        <v>0</v>
      </c>
      <c r="AJ318" s="1">
        <f t="shared" si="138"/>
        <v>0</v>
      </c>
      <c r="AK318" s="1">
        <f t="shared" si="138"/>
        <v>0</v>
      </c>
      <c r="AL318" s="1">
        <f t="shared" si="138"/>
        <v>0</v>
      </c>
      <c r="AM318" s="1">
        <f t="shared" si="138"/>
        <v>0</v>
      </c>
      <c r="AN318" s="1">
        <f t="shared" si="126"/>
        <v>0</v>
      </c>
    </row>
    <row r="319" spans="3:40">
      <c r="C319" s="26"/>
      <c r="D319" s="26"/>
      <c r="T319" s="1">
        <f t="shared" si="135"/>
        <v>0</v>
      </c>
      <c r="U319" s="1">
        <f t="shared" si="132"/>
        <v>0</v>
      </c>
      <c r="V319" s="1">
        <f t="shared" si="133"/>
        <v>0</v>
      </c>
      <c r="W319" s="1" t="e">
        <f>W$9*SIN(#REF!*(F319-#REF!))</f>
        <v>#REF!</v>
      </c>
      <c r="X319" s="1" t="e">
        <f t="shared" si="134"/>
        <v>#REF!</v>
      </c>
      <c r="Y319" s="27">
        <f t="shared" si="127"/>
        <v>-15018.5</v>
      </c>
      <c r="Z319" s="13"/>
      <c r="AA319" s="1">
        <f t="shared" si="136"/>
        <v>0</v>
      </c>
      <c r="AB319" s="1">
        <f t="shared" si="120"/>
        <v>1</v>
      </c>
      <c r="AC319" s="1">
        <f t="shared" si="121"/>
        <v>0</v>
      </c>
      <c r="AD319" s="1">
        <f t="shared" si="122"/>
        <v>0</v>
      </c>
      <c r="AE319" s="1">
        <f t="shared" si="123"/>
        <v>0</v>
      </c>
      <c r="AF319" s="1">
        <f t="shared" si="124"/>
        <v>0</v>
      </c>
      <c r="AG319" s="1">
        <f t="shared" si="138"/>
        <v>0</v>
      </c>
      <c r="AH319" s="1">
        <f t="shared" si="138"/>
        <v>0</v>
      </c>
      <c r="AI319" s="1">
        <f t="shared" si="138"/>
        <v>0</v>
      </c>
      <c r="AJ319" s="1">
        <f t="shared" si="138"/>
        <v>0</v>
      </c>
      <c r="AK319" s="1">
        <f t="shared" si="138"/>
        <v>0</v>
      </c>
      <c r="AL319" s="1">
        <f t="shared" si="138"/>
        <v>0</v>
      </c>
      <c r="AM319" s="1">
        <f t="shared" si="138"/>
        <v>0</v>
      </c>
      <c r="AN319" s="1">
        <f t="shared" si="126"/>
        <v>0</v>
      </c>
    </row>
    <row r="320" spans="3:40">
      <c r="C320" s="26"/>
      <c r="D320" s="26"/>
      <c r="T320" s="1">
        <f t="shared" si="135"/>
        <v>0</v>
      </c>
      <c r="U320" s="1">
        <f t="shared" si="132"/>
        <v>0</v>
      </c>
      <c r="V320" s="1">
        <f t="shared" si="133"/>
        <v>0</v>
      </c>
      <c r="W320" s="1" t="e">
        <f>W$9*SIN(#REF!*(F320-#REF!))</f>
        <v>#REF!</v>
      </c>
      <c r="X320" s="1" t="e">
        <f t="shared" si="134"/>
        <v>#REF!</v>
      </c>
      <c r="Y320" s="27">
        <f t="shared" si="127"/>
        <v>-15018.5</v>
      </c>
      <c r="Z320" s="13"/>
      <c r="AA320" s="1">
        <f t="shared" si="136"/>
        <v>0</v>
      </c>
      <c r="AB320" s="1">
        <f t="shared" si="120"/>
        <v>1</v>
      </c>
      <c r="AC320" s="1">
        <f t="shared" si="121"/>
        <v>0</v>
      </c>
      <c r="AD320" s="1">
        <f t="shared" si="122"/>
        <v>0</v>
      </c>
      <c r="AE320" s="1">
        <f t="shared" si="123"/>
        <v>0</v>
      </c>
      <c r="AF320" s="1">
        <f t="shared" si="124"/>
        <v>0</v>
      </c>
      <c r="AG320" s="1">
        <f t="shared" si="138"/>
        <v>0</v>
      </c>
      <c r="AH320" s="1">
        <f t="shared" si="138"/>
        <v>0</v>
      </c>
      <c r="AI320" s="1">
        <f t="shared" si="138"/>
        <v>0</v>
      </c>
      <c r="AJ320" s="1">
        <f t="shared" si="138"/>
        <v>0</v>
      </c>
      <c r="AK320" s="1">
        <f t="shared" si="138"/>
        <v>0</v>
      </c>
      <c r="AL320" s="1">
        <f t="shared" si="138"/>
        <v>0</v>
      </c>
      <c r="AM320" s="1">
        <f t="shared" si="138"/>
        <v>0</v>
      </c>
      <c r="AN320" s="1">
        <f t="shared" si="126"/>
        <v>0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4"/>
  </sheetPr>
  <dimension ref="A1:AF110"/>
  <sheetViews>
    <sheetView workbookViewId="0"/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6.28515625" style="1" customWidth="1"/>
    <col min="7" max="7" width="12.85546875" style="1" customWidth="1"/>
    <col min="8" max="14" width="8.5703125" style="1" customWidth="1"/>
    <col min="15" max="15" width="8" style="1" customWidth="1"/>
    <col min="16" max="16" width="11.85546875" style="1" customWidth="1"/>
    <col min="17" max="17" width="9.85546875" style="1" customWidth="1"/>
    <col min="18" max="16384" width="10.28515625" style="1"/>
  </cols>
  <sheetData>
    <row r="1" spans="1:31" ht="20.25">
      <c r="A1" s="2" t="s">
        <v>0</v>
      </c>
      <c r="AB1" s="11" t="s">
        <v>34</v>
      </c>
      <c r="AC1" s="24" t="s">
        <v>287</v>
      </c>
      <c r="AD1" s="24" t="s">
        <v>281</v>
      </c>
      <c r="AE1" s="67" t="s">
        <v>288</v>
      </c>
    </row>
    <row r="2" spans="1:31">
      <c r="A2" s="1" t="s">
        <v>1</v>
      </c>
      <c r="B2" s="3" t="s">
        <v>2</v>
      </c>
      <c r="D2" s="8"/>
      <c r="AB2" s="1">
        <v>-60000</v>
      </c>
      <c r="AC2" s="1">
        <f>+R$11+R$12*AB2+R$13*AB2^2+R$14*SIN(RADIANS(R$15*AB2+R$16))</f>
        <v>-3.5043213620328528E-2</v>
      </c>
      <c r="AD2" s="1">
        <f>+R$14*SIN(RADIANS(R$15*AB2+R$16))</f>
        <v>0.38495456710621684</v>
      </c>
      <c r="AE2" s="1">
        <f>+R$11+R$12*AB2+R$13*AB2^2</f>
        <v>-0.41999778072654537</v>
      </c>
    </row>
    <row r="3" spans="1:31">
      <c r="A3" s="101" t="s">
        <v>289</v>
      </c>
      <c r="D3" s="8"/>
      <c r="AB3" s="1">
        <v>-58000</v>
      </c>
      <c r="AC3" s="1">
        <f t="shared" ref="AC3:AC36" si="0">+R$11+R$12*AB3+R$13*AB3^2+R$14*SIN(RADIANS(R$15*AB3+R$16))</f>
        <v>-2.909778088857562E-2</v>
      </c>
      <c r="AD3" s="1">
        <f t="shared" ref="AD3:AD66" si="1">+R$14*SIN(RADIANS(R$15*AB3+R$16))</f>
        <v>0.41629081349877584</v>
      </c>
      <c r="AE3" s="1">
        <f t="shared" ref="AE3:AE66" si="2">+R$11+R$12*AB3+R$13*AB3^2</f>
        <v>-0.44538859438735146</v>
      </c>
    </row>
    <row r="4" spans="1:31">
      <c r="A4" s="5" t="s">
        <v>4</v>
      </c>
      <c r="C4" s="6">
        <v>41766.288</v>
      </c>
      <c r="D4" s="7">
        <v>0.4198228</v>
      </c>
      <c r="E4" s="8"/>
      <c r="Q4" s="1" t="s">
        <v>290</v>
      </c>
      <c r="R4" s="1">
        <f>360/R15</f>
        <v>157915.79140672486</v>
      </c>
      <c r="S4" s="1" t="s">
        <v>291</v>
      </c>
      <c r="AB4" s="1">
        <v>-56000</v>
      </c>
      <c r="AC4" s="1">
        <f t="shared" si="0"/>
        <v>-2.3024108157235879E-2</v>
      </c>
      <c r="AD4" s="1">
        <f t="shared" si="1"/>
        <v>0.44499232912090847</v>
      </c>
      <c r="AE4" s="1">
        <f t="shared" si="2"/>
        <v>-0.46801643727814435</v>
      </c>
    </row>
    <row r="5" spans="1:31">
      <c r="A5" s="145" t="s">
        <v>292</v>
      </c>
      <c r="B5"/>
      <c r="C5" s="146">
        <v>8</v>
      </c>
      <c r="D5" t="s">
        <v>293</v>
      </c>
      <c r="E5" s="99"/>
      <c r="R5" s="1">
        <f>R4*C8</f>
        <v>66295.323219939353</v>
      </c>
      <c r="S5" s="1" t="s">
        <v>256</v>
      </c>
      <c r="AB5" s="1">
        <v>-54000</v>
      </c>
      <c r="AC5" s="1">
        <f t="shared" si="0"/>
        <v>-1.7003849125875603E-2</v>
      </c>
      <c r="AD5" s="1">
        <f t="shared" si="1"/>
        <v>0.47087746027304844</v>
      </c>
      <c r="AE5" s="1">
        <f t="shared" si="2"/>
        <v>-0.48788130939892405</v>
      </c>
    </row>
    <row r="6" spans="1:31">
      <c r="A6" s="5" t="s">
        <v>5</v>
      </c>
      <c r="R6" s="1">
        <f>R5/365.24</f>
        <v>181.51167237963901</v>
      </c>
      <c r="S6" s="1" t="s">
        <v>294</v>
      </c>
      <c r="AB6" s="1">
        <v>-52000</v>
      </c>
      <c r="AC6" s="1">
        <f t="shared" si="0"/>
        <v>-1.1200832419416273E-2</v>
      </c>
      <c r="AD6" s="1">
        <f t="shared" si="1"/>
        <v>0.49378237833027383</v>
      </c>
      <c r="AE6" s="1">
        <f t="shared" si="2"/>
        <v>-0.5049832107496901</v>
      </c>
    </row>
    <row r="7" spans="1:31">
      <c r="A7" s="1" t="s">
        <v>6</v>
      </c>
      <c r="C7" s="9">
        <v>52353.159599999999</v>
      </c>
      <c r="D7" s="10" t="s">
        <v>7</v>
      </c>
      <c r="AB7" s="1">
        <v>-50000</v>
      </c>
      <c r="AC7" s="1">
        <f t="shared" si="0"/>
        <v>-5.7600247064527599E-3</v>
      </c>
      <c r="AD7" s="1">
        <f t="shared" si="1"/>
        <v>0.51356211662399021</v>
      </c>
      <c r="AE7" s="1">
        <f t="shared" si="2"/>
        <v>-0.51932214133044297</v>
      </c>
    </row>
    <row r="8" spans="1:31">
      <c r="A8" s="1" t="s">
        <v>8</v>
      </c>
      <c r="C8" s="1">
        <v>0.41981439999999998</v>
      </c>
      <c r="D8" s="10" t="s">
        <v>7</v>
      </c>
      <c r="Q8" s="1" t="s">
        <v>272</v>
      </c>
      <c r="R8" s="1">
        <f>2*R13*365.24/C8</f>
        <v>6.0094856443685811E-7</v>
      </c>
      <c r="S8" s="1" t="s">
        <v>189</v>
      </c>
      <c r="AB8" s="1">
        <v>-48000</v>
      </c>
      <c r="AC8" s="1">
        <f t="shared" si="0"/>
        <v>-8.0661319607899795E-4</v>
      </c>
      <c r="AD8" s="1">
        <f t="shared" si="1"/>
        <v>0.5300914879451033</v>
      </c>
      <c r="AE8" s="1">
        <f t="shared" si="2"/>
        <v>-0.5308981011411823</v>
      </c>
    </row>
    <row r="9" spans="1:31">
      <c r="A9" s="8" t="s">
        <v>9</v>
      </c>
      <c r="B9" s="4">
        <v>21</v>
      </c>
      <c r="C9" s="8" t="str">
        <f>"F"&amp;B9</f>
        <v>F21</v>
      </c>
      <c r="D9" s="8" t="str">
        <f>"G"&amp;B9</f>
        <v>G21</v>
      </c>
      <c r="E9" s="8" t="str">
        <f>"G"&amp;C9</f>
        <v>GF21</v>
      </c>
      <c r="AB9" s="1">
        <v>-46000</v>
      </c>
      <c r="AC9" s="1">
        <f t="shared" si="0"/>
        <v>3.5547866798401051E-3</v>
      </c>
      <c r="AD9" s="1">
        <f t="shared" si="1"/>
        <v>0.54326587686174843</v>
      </c>
      <c r="AE9" s="1">
        <f t="shared" si="2"/>
        <v>-0.53971109018190833</v>
      </c>
    </row>
    <row r="10" spans="1:31">
      <c r="C10" s="11" t="s">
        <v>10</v>
      </c>
      <c r="D10" s="11" t="s">
        <v>11</v>
      </c>
      <c r="AB10" s="1">
        <v>-44000</v>
      </c>
      <c r="AC10" s="1">
        <f t="shared" si="0"/>
        <v>7.2407933843243732E-3</v>
      </c>
      <c r="AD10" s="1">
        <f t="shared" si="1"/>
        <v>0.55300190183694542</v>
      </c>
      <c r="AE10" s="1">
        <f t="shared" si="2"/>
        <v>-0.54576110845262105</v>
      </c>
    </row>
    <row r="11" spans="1:31">
      <c r="A11" s="1" t="s">
        <v>13</v>
      </c>
      <c r="C11" s="12">
        <f ca="1">INTERCEPT(INDIRECT(D9):G897,INDIRECT(C9):$F897)</f>
        <v>3.293320364104229E-2</v>
      </c>
      <c r="D11" s="147">
        <f>+E11*F11</f>
        <v>-1.7441307816057766E-3</v>
      </c>
      <c r="E11" s="148">
        <v>-1.7441307816057766E-3</v>
      </c>
      <c r="F11" s="1">
        <v>1</v>
      </c>
      <c r="Q11" s="1" t="s">
        <v>295</v>
      </c>
      <c r="R11" s="13">
        <f t="shared" ref="R11:R16" si="3">+S11*T11</f>
        <v>2.0170094405082988E-2</v>
      </c>
      <c r="S11" s="14">
        <v>2.0170094405082988E-2</v>
      </c>
      <c r="T11" s="1">
        <v>1</v>
      </c>
      <c r="AB11" s="1">
        <v>-42000</v>
      </c>
      <c r="AC11" s="1">
        <f t="shared" si="0"/>
        <v>1.0189787002275907E-2</v>
      </c>
      <c r="AD11" s="1">
        <f t="shared" si="1"/>
        <v>0.55923794295559626</v>
      </c>
      <c r="AE11" s="1">
        <f t="shared" si="2"/>
        <v>-0.54904815595332035</v>
      </c>
    </row>
    <row r="12" spans="1:31">
      <c r="A12" s="1" t="s">
        <v>15</v>
      </c>
      <c r="C12" s="12">
        <f ca="1">SLOPE(INDIRECT(D9):G897,INDIRECT(C9):$F897)</f>
        <v>9.2608901317848241E-7</v>
      </c>
      <c r="D12" s="147">
        <f>+E12*F12</f>
        <v>1.1767993738706099E-5</v>
      </c>
      <c r="E12" s="149">
        <v>0.11767993738706099</v>
      </c>
      <c r="F12" s="1">
        <v>1E-4</v>
      </c>
      <c r="Q12" s="1" t="s">
        <v>296</v>
      </c>
      <c r="R12" s="13">
        <f t="shared" si="3"/>
        <v>2.8058412027294083E-5</v>
      </c>
      <c r="S12" s="15">
        <v>0.28058412027294083</v>
      </c>
      <c r="T12" s="1">
        <v>1E-4</v>
      </c>
      <c r="AB12" s="1">
        <v>-40000</v>
      </c>
      <c r="AC12" s="1">
        <f t="shared" si="0"/>
        <v>1.2362299236801988E-2</v>
      </c>
      <c r="AD12" s="1">
        <f t="shared" si="1"/>
        <v>0.56193453192080822</v>
      </c>
      <c r="AE12" s="1">
        <f t="shared" si="2"/>
        <v>-0.54957223268400623</v>
      </c>
    </row>
    <row r="13" spans="1:31">
      <c r="A13" s="1" t="s">
        <v>17</v>
      </c>
      <c r="C13" s="13" t="s">
        <v>18</v>
      </c>
      <c r="D13" s="147">
        <f>+E13*F13</f>
        <v>4.5693277215875231E-10</v>
      </c>
      <c r="E13" s="150">
        <v>4.5693277215875232E-2</v>
      </c>
      <c r="F13" s="1">
        <v>1E-8</v>
      </c>
      <c r="Q13" s="1" t="s">
        <v>297</v>
      </c>
      <c r="R13" s="13">
        <f t="shared" si="3"/>
        <v>3.4537134625167136E-10</v>
      </c>
      <c r="S13" s="15">
        <v>3.4537134625167137E-2</v>
      </c>
      <c r="T13" s="1">
        <v>1E-8</v>
      </c>
      <c r="AB13" s="1">
        <v>-38000</v>
      </c>
      <c r="AC13" s="1">
        <f t="shared" si="0"/>
        <v>1.3741263206550558E-2</v>
      </c>
      <c r="AD13" s="1">
        <f t="shared" si="1"/>
        <v>0.56107460185122937</v>
      </c>
      <c r="AE13" s="1">
        <f t="shared" si="2"/>
        <v>-0.54733333864467881</v>
      </c>
    </row>
    <row r="14" spans="1:31">
      <c r="A14" s="1" t="s">
        <v>20</v>
      </c>
      <c r="D14" s="151"/>
      <c r="E14" s="151">
        <f>SUM(T21:T872)</f>
        <v>3.2844213791677433E-4</v>
      </c>
      <c r="Q14" s="1" t="s">
        <v>298</v>
      </c>
      <c r="R14" s="13">
        <f t="shared" si="3"/>
        <v>0.56205326827825686</v>
      </c>
      <c r="S14" s="15">
        <v>56.205326827825687</v>
      </c>
      <c r="T14" s="1">
        <v>0.01</v>
      </c>
      <c r="AB14" s="1">
        <v>-36000</v>
      </c>
      <c r="AC14" s="1">
        <f t="shared" si="0"/>
        <v>1.433212146307794E-2</v>
      </c>
      <c r="AD14" s="1">
        <f t="shared" si="1"/>
        <v>0.5566635952984158</v>
      </c>
      <c r="AE14" s="1">
        <f t="shared" si="2"/>
        <v>-0.54233147383533786</v>
      </c>
    </row>
    <row r="15" spans="1:31">
      <c r="A15" s="5" t="s">
        <v>22</v>
      </c>
      <c r="C15" s="17">
        <f ca="1">(C7+C11)+(C8+C12)*INT(MAX(F21:F3415))</f>
        <v>56035.392758330374</v>
      </c>
      <c r="D15" s="18">
        <f>+C7+INT(MAX(F21:F1470))*C8+D11+D12*INT(MAX(F21:F3905))+D13*INT(MAX(F21:F3932)^2)</f>
        <v>56035.48833138973</v>
      </c>
      <c r="E15" s="152" t="s">
        <v>299</v>
      </c>
      <c r="F15" s="146">
        <v>1</v>
      </c>
      <c r="Q15" s="1" t="s">
        <v>300</v>
      </c>
      <c r="R15" s="13">
        <f t="shared" si="3"/>
        <v>2.2796960126222651E-3</v>
      </c>
      <c r="S15" s="15">
        <v>2.279696012622265</v>
      </c>
      <c r="T15" s="128">
        <v>1E-3</v>
      </c>
      <c r="U15" s="1" t="s">
        <v>301</v>
      </c>
      <c r="AB15" s="1">
        <v>-34000</v>
      </c>
      <c r="AC15" s="1">
        <f t="shared" si="0"/>
        <v>1.4162791544595987E-2</v>
      </c>
      <c r="AD15" s="1">
        <f t="shared" si="1"/>
        <v>0.5487294298005797</v>
      </c>
      <c r="AE15" s="1">
        <f t="shared" si="2"/>
        <v>-0.53456663825598372</v>
      </c>
    </row>
    <row r="16" spans="1:31">
      <c r="A16" s="5" t="s">
        <v>24</v>
      </c>
      <c r="C16" s="17">
        <f ca="1">+C8+C12</f>
        <v>0.41981532608901317</v>
      </c>
      <c r="D16" s="19">
        <f>+C8+D12+2*D13*MAX(F21:F62)</f>
        <v>0.41983011040969687</v>
      </c>
      <c r="E16" s="152" t="s">
        <v>302</v>
      </c>
      <c r="F16" s="153">
        <f ca="1">NOW()+15018.5+$C$5/24</f>
        <v>60369.366442708335</v>
      </c>
      <c r="Q16" s="1" t="s">
        <v>303</v>
      </c>
      <c r="R16" s="13">
        <f t="shared" si="3"/>
        <v>180.01010329059898</v>
      </c>
      <c r="S16" s="16">
        <v>180.01010329059898</v>
      </c>
      <c r="T16" s="1">
        <v>1</v>
      </c>
      <c r="AB16" s="1">
        <v>-32000</v>
      </c>
      <c r="AC16" s="1">
        <f t="shared" si="0"/>
        <v>1.3283489284116046E-2</v>
      </c>
      <c r="AD16" s="1">
        <f t="shared" si="1"/>
        <v>0.53732232119073231</v>
      </c>
      <c r="AE16" s="1">
        <f t="shared" si="2"/>
        <v>-0.52403883190661626</v>
      </c>
    </row>
    <row r="17" spans="1:32">
      <c r="A17" s="12" t="s">
        <v>25</v>
      </c>
      <c r="C17" s="1">
        <f>COUNT(C21:C4621)</f>
        <v>77</v>
      </c>
      <c r="E17" s="152" t="s">
        <v>304</v>
      </c>
      <c r="F17" s="86">
        <f ca="1">ROUND(2*(F16-$C$7)/$C$8,0)/2+F15</f>
        <v>19095.5</v>
      </c>
      <c r="S17" s="1">
        <f>SUM(T21:T162)</f>
        <v>3.2844213791677433E-4</v>
      </c>
      <c r="AB17" s="1">
        <v>-30000</v>
      </c>
      <c r="AC17" s="1">
        <f t="shared" si="0"/>
        <v>1.1766410990279752E-2</v>
      </c>
      <c r="AD17" s="1">
        <f t="shared" si="1"/>
        <v>0.52251446577751515</v>
      </c>
      <c r="AE17" s="1">
        <f t="shared" si="2"/>
        <v>-0.51074805478723539</v>
      </c>
    </row>
    <row r="18" spans="1:32">
      <c r="A18" s="5" t="s">
        <v>305</v>
      </c>
      <c r="C18" s="20">
        <f ca="1">+C15</f>
        <v>56035.392758330374</v>
      </c>
      <c r="D18" s="21">
        <f ca="1">C16</f>
        <v>0.41981532608901317</v>
      </c>
      <c r="E18" s="152" t="s">
        <v>306</v>
      </c>
      <c r="F18" s="18">
        <f ca="1">ROUND(2*(F16-$C$15)/$C$16,0)/2+F15</f>
        <v>10324.5</v>
      </c>
      <c r="AB18" s="1">
        <v>-28000</v>
      </c>
      <c r="AC18" s="1">
        <f t="shared" si="0"/>
        <v>9.7052765123755158E-3</v>
      </c>
      <c r="AD18" s="1">
        <f t="shared" si="1"/>
        <v>0.50439958341021651</v>
      </c>
      <c r="AE18" s="1">
        <f t="shared" si="2"/>
        <v>-0.494694306897841</v>
      </c>
    </row>
    <row r="19" spans="1:32">
      <c r="A19" s="5" t="s">
        <v>307</v>
      </c>
      <c r="C19" s="22">
        <f>+D15</f>
        <v>56035.48833138973</v>
      </c>
      <c r="D19" s="23">
        <f>+D16</f>
        <v>0.41983011040969687</v>
      </c>
      <c r="E19" s="152" t="s">
        <v>308</v>
      </c>
      <c r="F19" s="154">
        <f ca="1">+$C$15+$C$16*F18-15018.5-$C$5/24</f>
        <v>45350.942759203055</v>
      </c>
      <c r="AB19" s="1">
        <v>-26000</v>
      </c>
      <c r="AC19" s="1">
        <f t="shared" si="0"/>
        <v>7.2147360815111861E-3</v>
      </c>
      <c r="AD19" s="1">
        <f t="shared" si="1"/>
        <v>0.48309232431994453</v>
      </c>
      <c r="AE19" s="1">
        <f t="shared" si="2"/>
        <v>-0.47587758823843335</v>
      </c>
    </row>
    <row r="20" spans="1:32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309</v>
      </c>
      <c r="L20" s="24" t="s">
        <v>39</v>
      </c>
      <c r="M20" s="24" t="s">
        <v>40</v>
      </c>
      <c r="N20" s="24" t="s">
        <v>310</v>
      </c>
      <c r="O20" s="24" t="s">
        <v>42</v>
      </c>
      <c r="P20" s="24" t="s">
        <v>311</v>
      </c>
      <c r="Q20" s="11" t="s">
        <v>44</v>
      </c>
      <c r="R20" s="24" t="s">
        <v>45</v>
      </c>
      <c r="S20" s="24" t="s">
        <v>46</v>
      </c>
      <c r="T20" s="24" t="s">
        <v>47</v>
      </c>
      <c r="U20" s="112" t="s">
        <v>285</v>
      </c>
      <c r="V20" s="155" t="s">
        <v>281</v>
      </c>
      <c r="W20" s="24" t="s">
        <v>312</v>
      </c>
      <c r="X20" s="24" t="s">
        <v>288</v>
      </c>
      <c r="Y20" s="24" t="s">
        <v>313</v>
      </c>
      <c r="Z20" s="24" t="s">
        <v>314</v>
      </c>
      <c r="AA20" s="67"/>
      <c r="AB20" s="1">
        <v>-24000</v>
      </c>
      <c r="AC20" s="1">
        <f t="shared" si="0"/>
        <v>4.4296446820827895E-3</v>
      </c>
      <c r="AD20" s="1">
        <f t="shared" si="1"/>
        <v>0.45872754349109507</v>
      </c>
      <c r="AE20" s="1">
        <f t="shared" si="2"/>
        <v>-0.45429789880901228</v>
      </c>
    </row>
    <row r="21" spans="1:32">
      <c r="A21" s="5" t="s">
        <v>49</v>
      </c>
      <c r="C21" s="156">
        <v>28122.7</v>
      </c>
      <c r="D21" s="26"/>
      <c r="E21" s="1">
        <f t="shared" ref="E21:E62" si="4">+(C21-C$7)/C$8</f>
        <v>-57717.075926885787</v>
      </c>
      <c r="F21" s="1">
        <f t="shared" ref="F21:F35" si="5">ROUND(2*E21,0)/2</f>
        <v>-57717</v>
      </c>
      <c r="G21" s="1">
        <f t="shared" ref="G21:G62" si="6">+C21-(C$7+F21*C$8)</f>
        <v>-3.1875199998466996E-2</v>
      </c>
      <c r="I21" s="1">
        <f>+G21</f>
        <v>-3.1875199998466996E-2</v>
      </c>
      <c r="O21" s="1">
        <f t="shared" ref="O21:O62" ca="1" si="7">+C$11+C$12*$F21</f>
        <v>-2.0517875932580178E-2</v>
      </c>
      <c r="P21" s="1">
        <f>+R$11+R$12*F21+R$13*F21^2+R$14*SIN(RADIANS(R$15*F21+R$16))</f>
        <v>-2.8241762539231885E-2</v>
      </c>
      <c r="Q21" s="27">
        <f t="shared" ref="Q21:Q62" si="8">+C21-15018.5</f>
        <v>13104.2</v>
      </c>
      <c r="R21" s="1">
        <f t="shared" ref="R21:R62" si="9">+(P21-G21)^2</f>
        <v>1.3201867770172903E-5</v>
      </c>
      <c r="S21" s="1">
        <v>1</v>
      </c>
      <c r="T21" s="1">
        <f t="shared" ref="T21:T55" si="10">S21*R21</f>
        <v>1.3201867770172903E-5</v>
      </c>
      <c r="V21" s="1">
        <f>R$14*SIN(RADIANS(R$15*F21+R$16))</f>
        <v>0.42051649135339525</v>
      </c>
      <c r="W21" s="157">
        <f>G21-V21</f>
        <v>-0.45239169135186225</v>
      </c>
      <c r="X21" s="157">
        <f>+R$11+R$12*F21+R$13*F21^2</f>
        <v>-0.44875825389262713</v>
      </c>
      <c r="Y21" s="157">
        <f>+R$11+R$12*F21+R$13*F21^2</f>
        <v>-0.44875825389262713</v>
      </c>
      <c r="Z21" s="157">
        <f>G21-Y21</f>
        <v>0.41688305389416014</v>
      </c>
      <c r="AA21" s="157"/>
      <c r="AB21" s="1">
        <v>-22000</v>
      </c>
      <c r="AC21" s="1">
        <f t="shared" si="0"/>
        <v>1.5042085460871824E-3</v>
      </c>
      <c r="AD21" s="1">
        <f t="shared" si="1"/>
        <v>0.43145944715566509</v>
      </c>
      <c r="AE21" s="1">
        <f t="shared" si="2"/>
        <v>-0.42995523860957791</v>
      </c>
    </row>
    <row r="22" spans="1:32">
      <c r="A22" s="5" t="s">
        <v>50</v>
      </c>
      <c r="C22" s="158">
        <v>31170.156999999999</v>
      </c>
      <c r="D22" s="26"/>
      <c r="E22" s="1">
        <f t="shared" si="4"/>
        <v>-50458.018114671628</v>
      </c>
      <c r="F22" s="1">
        <f t="shared" si="5"/>
        <v>-50458</v>
      </c>
      <c r="G22" s="1">
        <f t="shared" si="6"/>
        <v>-7.6048000009905081E-3</v>
      </c>
      <c r="I22" s="1">
        <f>G22</f>
        <v>-7.6048000009905081E-3</v>
      </c>
      <c r="O22" s="1">
        <f t="shared" ca="1" si="7"/>
        <v>-1.3795395785917576E-2</v>
      </c>
      <c r="P22" s="1">
        <f>+R$11+R$12*F22+R$13*F22^2+R$14*SIN(RADIANS(R$15*F22+R$16))</f>
        <v>-6.9671458317754897E-3</v>
      </c>
      <c r="Q22" s="27">
        <f t="shared" si="8"/>
        <v>16151.656999999999</v>
      </c>
      <c r="R22" s="1">
        <f t="shared" si="9"/>
        <v>4.0660283951729528E-7</v>
      </c>
      <c r="S22" s="1">
        <v>0.1</v>
      </c>
      <c r="T22" s="1">
        <f t="shared" si="10"/>
        <v>4.0660283951729531E-8</v>
      </c>
      <c r="V22" s="1">
        <f t="shared" ref="V22:V85" si="11">R$14*SIN(RADIANS(R$15*F22+R$16))</f>
        <v>0.50931529407376641</v>
      </c>
      <c r="W22" s="157">
        <f t="shared" ref="W22:W85" si="12">G22-V22</f>
        <v>-0.51692009407475692</v>
      </c>
      <c r="X22" s="157">
        <f t="shared" ref="X22:X85" si="13">+R$11+R$12*F22+R$13*F22^2</f>
        <v>-0.5162824399055419</v>
      </c>
      <c r="Y22" s="157">
        <f t="shared" ref="Y22:Y85" si="14">+R$11+R$12*F22+R$13*F22^2</f>
        <v>-0.5162824399055419</v>
      </c>
      <c r="Z22" s="157">
        <f t="shared" ref="Z22:Z85" si="15">G22-Y22</f>
        <v>0.50867763990455139</v>
      </c>
      <c r="AA22" s="157"/>
      <c r="AB22" s="1">
        <v>-20000</v>
      </c>
      <c r="AC22" s="1">
        <f t="shared" si="0"/>
        <v>-1.3889908278307272E-3</v>
      </c>
      <c r="AD22" s="1">
        <f t="shared" si="1"/>
        <v>0.40146061681229939</v>
      </c>
      <c r="AE22" s="1">
        <f t="shared" si="2"/>
        <v>-0.40284960764013011</v>
      </c>
      <c r="AF22" s="5" t="s">
        <v>315</v>
      </c>
    </row>
    <row r="23" spans="1:32">
      <c r="A23" s="5" t="s">
        <v>50</v>
      </c>
      <c r="C23" s="158">
        <v>31170.366999999998</v>
      </c>
      <c r="D23" s="26"/>
      <c r="E23" s="1">
        <f t="shared" si="4"/>
        <v>-50457.517893621567</v>
      </c>
      <c r="F23" s="1">
        <f t="shared" si="5"/>
        <v>-50457.5</v>
      </c>
      <c r="G23" s="1">
        <f t="shared" si="6"/>
        <v>-7.512000000133412E-3</v>
      </c>
      <c r="I23" s="1">
        <f>G23</f>
        <v>-7.512000000133412E-3</v>
      </c>
      <c r="O23" s="1">
        <f t="shared" ca="1" si="7"/>
        <v>-1.3794932741410984E-2</v>
      </c>
      <c r="P23" s="1">
        <f t="shared" ref="P23:P62" si="16">+R$11+R$12*F23+R$13*F23^2+R$14*SIN(RADIANS(R$15*F23+R$16))</f>
        <v>-6.9658145382033299E-3</v>
      </c>
      <c r="Q23" s="27">
        <f t="shared" si="8"/>
        <v>16151.866999999998</v>
      </c>
      <c r="R23" s="1">
        <f t="shared" si="9"/>
        <v>2.9831855882377718E-7</v>
      </c>
      <c r="S23" s="1">
        <v>0.1</v>
      </c>
      <c r="T23" s="1">
        <f t="shared" si="10"/>
        <v>2.9831855882377722E-8</v>
      </c>
      <c r="V23" s="1">
        <f t="shared" si="11"/>
        <v>0.50932002282237132</v>
      </c>
      <c r="W23" s="157">
        <f t="shared" si="12"/>
        <v>-0.51683202282250473</v>
      </c>
      <c r="X23" s="157">
        <f t="shared" si="13"/>
        <v>-0.51628583736057465</v>
      </c>
      <c r="Y23" s="157">
        <f t="shared" si="14"/>
        <v>-0.51628583736057465</v>
      </c>
      <c r="Z23" s="157">
        <f t="shared" si="15"/>
        <v>0.50877383736044124</v>
      </c>
      <c r="AA23" s="157"/>
      <c r="AB23" s="1">
        <v>-18000</v>
      </c>
      <c r="AC23" s="1">
        <f t="shared" si="0"/>
        <v>-4.060088953547758E-3</v>
      </c>
      <c r="AD23" s="1">
        <f t="shared" si="1"/>
        <v>0.3689209169471212</v>
      </c>
      <c r="AE23" s="1">
        <f t="shared" si="2"/>
        <v>-0.37298100590066896</v>
      </c>
    </row>
    <row r="24" spans="1:32">
      <c r="A24" s="5" t="s">
        <v>62</v>
      </c>
      <c r="C24" s="156">
        <v>34445.989000000001</v>
      </c>
      <c r="D24" s="26"/>
      <c r="E24" s="1">
        <f t="shared" si="4"/>
        <v>-42654.969910512831</v>
      </c>
      <c r="F24" s="1">
        <f t="shared" si="5"/>
        <v>-42655</v>
      </c>
      <c r="G24" s="1">
        <f t="shared" si="6"/>
        <v>1.2631999998120591E-2</v>
      </c>
      <c r="J24" s="1">
        <f>+G24</f>
        <v>1.2631999998120591E-2</v>
      </c>
      <c r="O24" s="1">
        <f t="shared" ca="1" si="7"/>
        <v>-6.5691232160858745E-3</v>
      </c>
      <c r="P24" s="1">
        <f t="shared" si="16"/>
        <v>9.3080305817853093E-3</v>
      </c>
      <c r="Q24" s="27">
        <f t="shared" si="8"/>
        <v>19427.489000000001</v>
      </c>
      <c r="R24" s="1">
        <f t="shared" si="9"/>
        <v>1.1048772680732314E-5</v>
      </c>
      <c r="S24" s="1">
        <v>1</v>
      </c>
      <c r="T24" s="1">
        <f t="shared" si="10"/>
        <v>1.1048772680732314E-5</v>
      </c>
      <c r="V24" s="1">
        <f t="shared" si="11"/>
        <v>0.55758394200039074</v>
      </c>
      <c r="W24" s="157">
        <f t="shared" si="12"/>
        <v>-0.54495194200227015</v>
      </c>
      <c r="X24" s="157">
        <f t="shared" si="13"/>
        <v>-0.54827591141860543</v>
      </c>
      <c r="Y24" s="157">
        <f t="shared" si="14"/>
        <v>-0.54827591141860543</v>
      </c>
      <c r="Z24" s="157">
        <f t="shared" si="15"/>
        <v>0.56090791141672602</v>
      </c>
      <c r="AA24" s="157"/>
      <c r="AB24" s="1">
        <v>-16000</v>
      </c>
      <c r="AC24" s="1">
        <f t="shared" si="0"/>
        <v>-6.3031400217526401E-3</v>
      </c>
      <c r="AD24" s="1">
        <f t="shared" si="1"/>
        <v>0.33404629336944186</v>
      </c>
      <c r="AE24" s="1">
        <f t="shared" si="2"/>
        <v>-0.3403494333911945</v>
      </c>
    </row>
    <row r="25" spans="1:32">
      <c r="A25" s="5" t="s">
        <v>62</v>
      </c>
      <c r="C25" s="156">
        <v>34770.089</v>
      </c>
      <c r="D25" s="26"/>
      <c r="E25" s="1">
        <f t="shared" si="4"/>
        <v>-41882.962089914021</v>
      </c>
      <c r="F25" s="1">
        <f t="shared" si="5"/>
        <v>-41883</v>
      </c>
      <c r="G25" s="1">
        <f t="shared" si="6"/>
        <v>1.5915200005110819E-2</v>
      </c>
      <c r="J25" s="1">
        <f>+G25</f>
        <v>1.5915200005110819E-2</v>
      </c>
      <c r="O25" s="1">
        <f t="shared" ca="1" si="7"/>
        <v>-5.854182497912086E-3</v>
      </c>
      <c r="P25" s="1">
        <f t="shared" si="16"/>
        <v>1.0338534219337281E-2</v>
      </c>
      <c r="Q25" s="27">
        <f t="shared" si="8"/>
        <v>19751.589</v>
      </c>
      <c r="R25" s="1">
        <f t="shared" si="9"/>
        <v>3.1099201286217195E-5</v>
      </c>
      <c r="S25" s="1">
        <v>1</v>
      </c>
      <c r="T25" s="1">
        <f t="shared" si="10"/>
        <v>3.1099201286217195E-5</v>
      </c>
      <c r="V25" s="1">
        <f t="shared" si="11"/>
        <v>0.55949343776806681</v>
      </c>
      <c r="W25" s="157">
        <f t="shared" si="12"/>
        <v>-0.543578237762956</v>
      </c>
      <c r="X25" s="157">
        <f t="shared" si="13"/>
        <v>-0.54915490354872953</v>
      </c>
      <c r="Y25" s="157">
        <f t="shared" si="14"/>
        <v>-0.54915490354872953</v>
      </c>
      <c r="Z25" s="157">
        <f t="shared" si="15"/>
        <v>0.56507010355384035</v>
      </c>
      <c r="AA25" s="157"/>
      <c r="AB25" s="1">
        <v>-14000</v>
      </c>
      <c r="AC25" s="1">
        <f t="shared" si="0"/>
        <v>-7.8974203439373669E-3</v>
      </c>
      <c r="AD25" s="1">
        <f t="shared" si="1"/>
        <v>0.29705746976776926</v>
      </c>
      <c r="AE25" s="1">
        <f t="shared" si="2"/>
        <v>-0.30495489011170662</v>
      </c>
    </row>
    <row r="26" spans="1:32">
      <c r="A26" s="5" t="s">
        <v>63</v>
      </c>
      <c r="C26" s="158">
        <v>34771.135000000002</v>
      </c>
      <c r="D26" s="26"/>
      <c r="E26" s="1">
        <f t="shared" si="4"/>
        <v>-41880.470512683693</v>
      </c>
      <c r="F26" s="1">
        <f t="shared" si="5"/>
        <v>-41880.5</v>
      </c>
      <c r="G26" s="1">
        <f t="shared" si="6"/>
        <v>1.2379200001305435E-2</v>
      </c>
      <c r="J26" s="1">
        <f>+G26</f>
        <v>1.2379200001305435E-2</v>
      </c>
      <c r="O26" s="1">
        <f t="shared" ca="1" si="7"/>
        <v>-5.8518672753791398E-3</v>
      </c>
      <c r="P26" s="1">
        <f t="shared" si="16"/>
        <v>1.0341683471234986E-2</v>
      </c>
      <c r="Q26" s="27">
        <f t="shared" si="8"/>
        <v>19752.635000000002</v>
      </c>
      <c r="R26" s="1">
        <f t="shared" si="9"/>
        <v>4.151473610310323E-6</v>
      </c>
      <c r="S26" s="1">
        <v>1</v>
      </c>
      <c r="T26" s="1">
        <f t="shared" si="10"/>
        <v>4.151473610310323E-6</v>
      </c>
      <c r="V26" s="1">
        <f t="shared" si="11"/>
        <v>0.55949876477180072</v>
      </c>
      <c r="W26" s="157">
        <f t="shared" si="12"/>
        <v>-0.54711956477049528</v>
      </c>
      <c r="X26" s="157">
        <f t="shared" si="13"/>
        <v>-0.54915708130056573</v>
      </c>
      <c r="Y26" s="157">
        <f t="shared" si="14"/>
        <v>-0.54915708130056573</v>
      </c>
      <c r="Z26" s="157">
        <f t="shared" si="15"/>
        <v>0.56153628130187117</v>
      </c>
      <c r="AA26" s="157"/>
      <c r="AB26" s="1">
        <v>-12000</v>
      </c>
      <c r="AC26" s="1">
        <f t="shared" si="0"/>
        <v>-8.6088253265221293E-3</v>
      </c>
      <c r="AD26" s="1">
        <f t="shared" si="1"/>
        <v>0.2581885507356832</v>
      </c>
      <c r="AE26" s="1">
        <f t="shared" si="2"/>
        <v>-0.26679737606220533</v>
      </c>
    </row>
    <row r="27" spans="1:32">
      <c r="A27" s="4" t="s">
        <v>316</v>
      </c>
      <c r="C27" s="159">
        <v>34838.74</v>
      </c>
      <c r="D27" s="26" t="s">
        <v>36</v>
      </c>
      <c r="E27" s="1">
        <f t="shared" si="4"/>
        <v>-41719.435064638092</v>
      </c>
      <c r="F27" s="1">
        <f t="shared" si="5"/>
        <v>-41719.5</v>
      </c>
      <c r="G27" s="1">
        <f t="shared" si="6"/>
        <v>2.7260800001386087E-2</v>
      </c>
      <c r="I27" s="1">
        <f>+G27</f>
        <v>2.7260800001386087E-2</v>
      </c>
      <c r="O27" s="1">
        <f t="shared" ca="1" si="7"/>
        <v>-5.7027669442574064E-3</v>
      </c>
      <c r="P27" s="1">
        <f t="shared" si="16"/>
        <v>1.0541926442454774E-2</v>
      </c>
      <c r="Q27" s="27">
        <f t="shared" si="8"/>
        <v>19820.239999999998</v>
      </c>
      <c r="R27" s="1">
        <f t="shared" si="9"/>
        <v>2.7952073307953258E-4</v>
      </c>
      <c r="S27" s="1">
        <v>0.1</v>
      </c>
      <c r="T27" s="1">
        <f t="shared" si="10"/>
        <v>2.795207330795326E-5</v>
      </c>
      <c r="V27" s="1">
        <f t="shared" si="11"/>
        <v>0.55983016357863502</v>
      </c>
      <c r="W27" s="157">
        <f t="shared" si="12"/>
        <v>-0.53256936357724893</v>
      </c>
      <c r="X27" s="157">
        <f t="shared" si="13"/>
        <v>-0.54928823713618025</v>
      </c>
      <c r="Y27" s="157">
        <f t="shared" si="14"/>
        <v>-0.54928823713618025</v>
      </c>
      <c r="Z27" s="157">
        <f t="shared" si="15"/>
        <v>0.57654903713756633</v>
      </c>
      <c r="AA27" s="157"/>
      <c r="AB27" s="1">
        <v>-10000</v>
      </c>
      <c r="AC27" s="1">
        <f t="shared" si="0"/>
        <v>-8.191351133567587E-3</v>
      </c>
      <c r="AD27" s="1">
        <f t="shared" si="1"/>
        <v>0.21768554010912311</v>
      </c>
      <c r="AE27" s="1">
        <f t="shared" si="2"/>
        <v>-0.2258768912426907</v>
      </c>
    </row>
    <row r="28" spans="1:32">
      <c r="A28" s="5" t="s">
        <v>67</v>
      </c>
      <c r="C28" s="156">
        <v>39521.96</v>
      </c>
      <c r="D28" s="26"/>
      <c r="E28" s="1">
        <f t="shared" si="4"/>
        <v>-30563.981607110192</v>
      </c>
      <c r="F28" s="1">
        <f t="shared" si="5"/>
        <v>-30564</v>
      </c>
      <c r="G28" s="1">
        <f t="shared" si="6"/>
        <v>7.721599999058526E-3</v>
      </c>
      <c r="J28" s="1">
        <f t="shared" ref="J28:J34" si="17">+G28</f>
        <v>7.721599999058526E-3</v>
      </c>
      <c r="O28" s="1">
        <f t="shared" ca="1" si="7"/>
        <v>4.6282190422551536E-3</v>
      </c>
      <c r="P28" s="1">
        <f t="shared" si="16"/>
        <v>1.2253755230096197E-2</v>
      </c>
      <c r="Q28" s="27">
        <f t="shared" si="8"/>
        <v>24503.46</v>
      </c>
      <c r="R28" s="1">
        <f t="shared" si="9"/>
        <v>2.0540431038222127E-5</v>
      </c>
      <c r="S28" s="1">
        <v>1</v>
      </c>
      <c r="T28" s="1">
        <f t="shared" si="10"/>
        <v>2.0540431038222127E-5</v>
      </c>
      <c r="V28" s="1">
        <f t="shared" si="11"/>
        <v>0.52702952679981141</v>
      </c>
      <c r="W28" s="157">
        <f t="shared" si="12"/>
        <v>-0.51930792680075288</v>
      </c>
      <c r="X28" s="157">
        <f t="shared" si="13"/>
        <v>-0.51477577156971521</v>
      </c>
      <c r="Y28" s="157">
        <f t="shared" si="14"/>
        <v>-0.51477577156971521</v>
      </c>
      <c r="Z28" s="157">
        <f t="shared" si="15"/>
        <v>0.52249737156877374</v>
      </c>
      <c r="AA28" s="157"/>
      <c r="AB28" s="1">
        <v>-8000</v>
      </c>
      <c r="AC28" s="1">
        <f t="shared" si="0"/>
        <v>-6.3886516605420884E-3</v>
      </c>
      <c r="AD28" s="1">
        <f t="shared" si="1"/>
        <v>0.17580478399262062</v>
      </c>
      <c r="AE28" s="1">
        <f t="shared" si="2"/>
        <v>-0.18219343565316271</v>
      </c>
    </row>
    <row r="29" spans="1:32">
      <c r="A29" s="5" t="s">
        <v>67</v>
      </c>
      <c r="C29" s="156">
        <v>39528.887999999999</v>
      </c>
      <c r="D29" s="26"/>
      <c r="E29" s="1">
        <f t="shared" si="4"/>
        <v>-30547.47907646808</v>
      </c>
      <c r="F29" s="1">
        <f t="shared" si="5"/>
        <v>-30547.5</v>
      </c>
      <c r="G29" s="1">
        <f t="shared" si="6"/>
        <v>8.7839999978314154E-3</v>
      </c>
      <c r="J29" s="1">
        <f t="shared" si="17"/>
        <v>8.7839999978314154E-3</v>
      </c>
      <c r="O29" s="1">
        <f t="shared" ca="1" si="7"/>
        <v>4.6434995109725999E-3</v>
      </c>
      <c r="P29" s="1">
        <f t="shared" si="16"/>
        <v>1.2240135519474893E-2</v>
      </c>
      <c r="Q29" s="27">
        <f t="shared" si="8"/>
        <v>24510.387999999999</v>
      </c>
      <c r="R29" s="1">
        <f t="shared" si="9"/>
        <v>1.1944872743965832E-5</v>
      </c>
      <c r="S29" s="1">
        <v>1</v>
      </c>
      <c r="T29" s="1">
        <f t="shared" si="10"/>
        <v>1.1944872743965832E-5</v>
      </c>
      <c r="V29" s="1">
        <f t="shared" si="11"/>
        <v>0.5269011949476764</v>
      </c>
      <c r="W29" s="157">
        <f t="shared" si="12"/>
        <v>-0.51811719494984498</v>
      </c>
      <c r="X29" s="157">
        <f t="shared" si="13"/>
        <v>-0.51466105942820151</v>
      </c>
      <c r="Y29" s="157">
        <f t="shared" si="14"/>
        <v>-0.51466105942820151</v>
      </c>
      <c r="Z29" s="157">
        <f t="shared" si="15"/>
        <v>0.52344505942603292</v>
      </c>
      <c r="AA29" s="157"/>
      <c r="AB29" s="1">
        <v>-6000</v>
      </c>
      <c r="AC29" s="1">
        <f t="shared" si="0"/>
        <v>-2.9356609649580923E-3</v>
      </c>
      <c r="AD29" s="1">
        <f t="shared" si="1"/>
        <v>0.13281134832866326</v>
      </c>
      <c r="AE29" s="1">
        <f t="shared" si="2"/>
        <v>-0.13574700929362135</v>
      </c>
    </row>
    <row r="30" spans="1:32">
      <c r="A30" s="5" t="s">
        <v>67</v>
      </c>
      <c r="C30" s="156">
        <v>39529.938000000002</v>
      </c>
      <c r="D30" s="26"/>
      <c r="E30" s="1">
        <f t="shared" si="4"/>
        <v>-30544.977971217751</v>
      </c>
      <c r="F30" s="1">
        <f t="shared" si="5"/>
        <v>-30545</v>
      </c>
      <c r="G30" s="1">
        <f t="shared" si="6"/>
        <v>9.2480000021168962E-3</v>
      </c>
      <c r="J30" s="1">
        <f t="shared" si="17"/>
        <v>9.2480000021168962E-3</v>
      </c>
      <c r="O30" s="1">
        <f t="shared" ca="1" si="7"/>
        <v>4.6458147335055461E-3</v>
      </c>
      <c r="P30" s="1">
        <f t="shared" si="16"/>
        <v>1.2238068519957568E-2</v>
      </c>
      <c r="Q30" s="27">
        <f t="shared" si="8"/>
        <v>24511.438000000002</v>
      </c>
      <c r="R30" s="1">
        <f t="shared" si="9"/>
        <v>8.9405097413819109E-6</v>
      </c>
      <c r="S30" s="1">
        <v>1</v>
      </c>
      <c r="T30" s="1">
        <f t="shared" si="10"/>
        <v>8.9405097413819109E-6</v>
      </c>
      <c r="V30" s="1">
        <f t="shared" si="11"/>
        <v>0.52688173091551815</v>
      </c>
      <c r="W30" s="157">
        <f t="shared" si="12"/>
        <v>-0.51763373091340126</v>
      </c>
      <c r="X30" s="157">
        <f t="shared" si="13"/>
        <v>-0.51464366239556059</v>
      </c>
      <c r="Y30" s="157">
        <f t="shared" si="14"/>
        <v>-0.51464366239556059</v>
      </c>
      <c r="Z30" s="157">
        <f t="shared" si="15"/>
        <v>0.52389166239767748</v>
      </c>
      <c r="AA30" s="157"/>
      <c r="AB30" s="1">
        <v>-4000</v>
      </c>
      <c r="AC30" s="1">
        <f t="shared" si="0"/>
        <v>2.4397291145871469E-3</v>
      </c>
      <c r="AD30" s="1">
        <f t="shared" si="1"/>
        <v>8.8977341278653768E-2</v>
      </c>
      <c r="AE30" s="1">
        <f t="shared" si="2"/>
        <v>-8.6537612164066621E-2</v>
      </c>
    </row>
    <row r="31" spans="1:32">
      <c r="A31" s="5" t="s">
        <v>67</v>
      </c>
      <c r="C31" s="156">
        <v>39539.803999999996</v>
      </c>
      <c r="D31" s="26"/>
      <c r="E31" s="1">
        <f t="shared" si="4"/>
        <v>-30521.477109884756</v>
      </c>
      <c r="F31" s="1">
        <f t="shared" si="5"/>
        <v>-30521.5</v>
      </c>
      <c r="G31" s="1">
        <f t="shared" si="6"/>
        <v>9.609599997929763E-3</v>
      </c>
      <c r="J31" s="1">
        <f t="shared" si="17"/>
        <v>9.609599997929763E-3</v>
      </c>
      <c r="O31" s="1">
        <f t="shared" ca="1" si="7"/>
        <v>4.6675778253152389E-3</v>
      </c>
      <c r="P31" s="1">
        <f t="shared" si="16"/>
        <v>1.2218594953084749E-2</v>
      </c>
      <c r="Q31" s="27">
        <f t="shared" si="8"/>
        <v>24521.303999999996</v>
      </c>
      <c r="R31" s="1">
        <f t="shared" si="9"/>
        <v>6.8068546760241687E-6</v>
      </c>
      <c r="S31" s="1">
        <v>1</v>
      </c>
      <c r="T31" s="1">
        <f t="shared" si="10"/>
        <v>6.8068546760241687E-6</v>
      </c>
      <c r="V31" s="1">
        <f t="shared" si="11"/>
        <v>0.52669851421992686</v>
      </c>
      <c r="W31" s="157">
        <f t="shared" si="12"/>
        <v>-0.5170889142219971</v>
      </c>
      <c r="X31" s="157">
        <f t="shared" si="13"/>
        <v>-0.51447991926684211</v>
      </c>
      <c r="Y31" s="157">
        <f t="shared" si="14"/>
        <v>-0.51447991926684211</v>
      </c>
      <c r="Z31" s="157">
        <f t="shared" si="15"/>
        <v>0.52408951926477187</v>
      </c>
      <c r="AA31" s="157"/>
      <c r="AB31" s="1">
        <v>-2000</v>
      </c>
      <c r="AC31" s="1">
        <f t="shared" si="0"/>
        <v>1.001494676872574E-2</v>
      </c>
      <c r="AD31" s="1">
        <f t="shared" si="1"/>
        <v>4.4580191033224234E-2</v>
      </c>
      <c r="AE31" s="1">
        <f t="shared" si="2"/>
        <v>-3.4565244264498494E-2</v>
      </c>
    </row>
    <row r="32" spans="1:32">
      <c r="A32" s="5" t="s">
        <v>74</v>
      </c>
      <c r="C32" s="156">
        <v>43965.691500000001</v>
      </c>
      <c r="D32" s="26"/>
      <c r="E32" s="1">
        <f t="shared" si="4"/>
        <v>-19978.990954097808</v>
      </c>
      <c r="F32" s="1">
        <f t="shared" si="5"/>
        <v>-19979</v>
      </c>
      <c r="G32" s="1">
        <f t="shared" si="6"/>
        <v>3.7976000021444634E-3</v>
      </c>
      <c r="J32" s="1">
        <f t="shared" si="17"/>
        <v>3.7976000021444634E-3</v>
      </c>
      <c r="O32" s="1">
        <f t="shared" ca="1" si="7"/>
        <v>1.443087124674939E-2</v>
      </c>
      <c r="P32" s="1">
        <f t="shared" si="16"/>
        <v>-1.4185379550543664E-3</v>
      </c>
      <c r="Q32" s="27">
        <f t="shared" si="8"/>
        <v>28947.191500000001</v>
      </c>
      <c r="R32" s="1">
        <f t="shared" si="9"/>
        <v>2.7208095188530382E-5</v>
      </c>
      <c r="S32" s="1">
        <v>1</v>
      </c>
      <c r="T32" s="1">
        <f t="shared" si="10"/>
        <v>2.7208095188530382E-5</v>
      </c>
      <c r="V32" s="1">
        <f t="shared" si="11"/>
        <v>0.40113180265459025</v>
      </c>
      <c r="W32" s="157">
        <f t="shared" si="12"/>
        <v>-0.39733420265244579</v>
      </c>
      <c r="X32" s="157">
        <f t="shared" si="13"/>
        <v>-0.40255034060964462</v>
      </c>
      <c r="Y32" s="157">
        <f t="shared" si="14"/>
        <v>-0.40255034060964462</v>
      </c>
      <c r="Z32" s="157">
        <f t="shared" si="15"/>
        <v>0.40634794061178908</v>
      </c>
      <c r="AA32" s="157"/>
      <c r="AB32" s="1">
        <v>0</v>
      </c>
      <c r="AC32" s="1">
        <f t="shared" si="0"/>
        <v>2.0070984356832473E-2</v>
      </c>
      <c r="AD32" s="1">
        <f t="shared" si="1"/>
        <v>-9.911004825051516E-5</v>
      </c>
      <c r="AE32" s="1">
        <f t="shared" si="2"/>
        <v>2.0170094405082988E-2</v>
      </c>
    </row>
    <row r="33" spans="1:31">
      <c r="A33" s="5" t="s">
        <v>75</v>
      </c>
      <c r="C33" s="156">
        <v>43973.667800000003</v>
      </c>
      <c r="D33" s="26"/>
      <c r="E33" s="1">
        <f t="shared" si="4"/>
        <v>-19959.991367613871</v>
      </c>
      <c r="F33" s="1">
        <f t="shared" si="5"/>
        <v>-19960</v>
      </c>
      <c r="G33" s="1">
        <f t="shared" si="6"/>
        <v>3.6240000044927001E-3</v>
      </c>
      <c r="J33" s="1">
        <f t="shared" si="17"/>
        <v>3.6240000044927001E-3</v>
      </c>
      <c r="O33" s="1">
        <f t="shared" ca="1" si="7"/>
        <v>1.4448466937999782E-2</v>
      </c>
      <c r="P33" s="1">
        <f t="shared" si="16"/>
        <v>-1.4452499064226965E-3</v>
      </c>
      <c r="Q33" s="27">
        <f t="shared" si="8"/>
        <v>28955.167800000003</v>
      </c>
      <c r="R33" s="1">
        <f t="shared" si="9"/>
        <v>2.5697294659315758E-5</v>
      </c>
      <c r="S33" s="1">
        <v>1</v>
      </c>
      <c r="T33" s="1">
        <f t="shared" si="10"/>
        <v>2.5697294659315758E-5</v>
      </c>
      <c r="V33" s="1">
        <f t="shared" si="11"/>
        <v>0.40083406281246436</v>
      </c>
      <c r="W33" s="157">
        <f t="shared" si="12"/>
        <v>-0.39721006280797166</v>
      </c>
      <c r="X33" s="157">
        <f t="shared" si="13"/>
        <v>-0.40227931271888706</v>
      </c>
      <c r="Y33" s="157">
        <f t="shared" si="14"/>
        <v>-0.40227931271888706</v>
      </c>
      <c r="Z33" s="157">
        <f t="shared" si="15"/>
        <v>0.40590331272337976</v>
      </c>
      <c r="AA33" s="157"/>
      <c r="AB33" s="1">
        <v>2000</v>
      </c>
      <c r="AC33" s="1">
        <f t="shared" si="0"/>
        <v>3.2890619988688433E-2</v>
      </c>
      <c r="AD33" s="1">
        <f t="shared" si="1"/>
        <v>-4.4777783855989406E-2</v>
      </c>
      <c r="AE33" s="1">
        <f t="shared" si="2"/>
        <v>7.7668403844677839E-2</v>
      </c>
    </row>
    <row r="34" spans="1:31">
      <c r="A34" s="5" t="s">
        <v>76</v>
      </c>
      <c r="B34" s="13" t="s">
        <v>77</v>
      </c>
      <c r="C34" s="156">
        <v>45001.362399999998</v>
      </c>
      <c r="D34" s="30">
        <v>2.0000000000000001E-4</v>
      </c>
      <c r="E34" s="1">
        <f t="shared" si="4"/>
        <v>-17512.017691627541</v>
      </c>
      <c r="F34" s="1">
        <f t="shared" si="5"/>
        <v>-17512</v>
      </c>
      <c r="G34" s="1">
        <f t="shared" si="6"/>
        <v>-7.427199998346623E-3</v>
      </c>
      <c r="J34" s="1">
        <f t="shared" si="17"/>
        <v>-7.427199998346623E-3</v>
      </c>
      <c r="O34" s="1">
        <f t="shared" ca="1" si="7"/>
        <v>1.6715532842260707E-2</v>
      </c>
      <c r="P34" s="1">
        <f t="shared" si="16"/>
        <v>-4.6550768452700564E-3</v>
      </c>
      <c r="Q34" s="27">
        <f t="shared" si="8"/>
        <v>29982.862399999998</v>
      </c>
      <c r="R34" s="1">
        <f t="shared" si="9"/>
        <v>7.684666775823165E-6</v>
      </c>
      <c r="S34" s="1">
        <v>1</v>
      </c>
      <c r="T34" s="1">
        <f t="shared" si="10"/>
        <v>7.684666775823165E-6</v>
      </c>
      <c r="V34" s="1">
        <f t="shared" si="11"/>
        <v>0.36061865968314699</v>
      </c>
      <c r="W34" s="157">
        <f t="shared" si="12"/>
        <v>-0.36804585968149361</v>
      </c>
      <c r="X34" s="157">
        <f t="shared" si="13"/>
        <v>-0.36527373652841705</v>
      </c>
      <c r="Y34" s="157">
        <f t="shared" si="14"/>
        <v>-0.36527373652841705</v>
      </c>
      <c r="Z34" s="157">
        <f t="shared" si="15"/>
        <v>0.35784653653007042</v>
      </c>
      <c r="AA34" s="157"/>
      <c r="AB34" s="1">
        <v>4000</v>
      </c>
      <c r="AC34" s="1">
        <f t="shared" si="0"/>
        <v>4.8756627804019959E-2</v>
      </c>
      <c r="AD34" s="1">
        <f t="shared" si="1"/>
        <v>-8.9173056250266114E-2</v>
      </c>
      <c r="AE34" s="1">
        <f t="shared" si="2"/>
        <v>0.13792968405428607</v>
      </c>
    </row>
    <row r="35" spans="1:31">
      <c r="A35" s="4" t="s">
        <v>317</v>
      </c>
      <c r="C35" s="159">
        <v>45044.398999999998</v>
      </c>
      <c r="E35" s="1">
        <f t="shared" si="4"/>
        <v>-17409.504295231422</v>
      </c>
      <c r="F35" s="1">
        <f t="shared" si="5"/>
        <v>-17409.5</v>
      </c>
      <c r="G35" s="1">
        <f t="shared" ref="G35:G51" si="18">+C35-(C$7+F35*C$8)</f>
        <v>-1.8032000007224269E-3</v>
      </c>
      <c r="I35" s="1">
        <f>+G35</f>
        <v>-1.8032000007224269E-3</v>
      </c>
      <c r="O35" s="1">
        <f t="shared" ref="O35:O51" ca="1" si="19">+C$11+C$12*$F35</f>
        <v>1.6810456966111501E-2</v>
      </c>
      <c r="P35" s="1">
        <f t="shared" si="16"/>
        <v>-4.7765268910525682E-3</v>
      </c>
      <c r="Q35" s="27">
        <f t="shared" ref="Q35:Q51" si="20">+C35-15018.5</f>
        <v>30025.898999999998</v>
      </c>
      <c r="R35" s="1">
        <f t="shared" ref="R35:R51" si="21">+(P35-G35)^2</f>
        <v>8.8406727967603085E-6</v>
      </c>
      <c r="S35" s="1">
        <v>0.1</v>
      </c>
      <c r="T35" s="1">
        <f t="shared" si="10"/>
        <v>8.840672796760309E-7</v>
      </c>
      <c r="V35" s="1">
        <f t="shared" si="11"/>
        <v>0.35885746316504996</v>
      </c>
      <c r="W35" s="157">
        <f t="shared" si="12"/>
        <v>-0.36066066316577239</v>
      </c>
      <c r="X35" s="157">
        <f t="shared" si="13"/>
        <v>-0.36363399005610253</v>
      </c>
      <c r="Y35" s="157">
        <f t="shared" si="14"/>
        <v>-0.36363399005610253</v>
      </c>
      <c r="Z35" s="157">
        <f t="shared" si="15"/>
        <v>0.3618307900553801</v>
      </c>
      <c r="AA35" s="157"/>
      <c r="AB35" s="1">
        <v>6000</v>
      </c>
      <c r="AC35" s="1">
        <f t="shared" si="0"/>
        <v>6.794998827716317E-2</v>
      </c>
      <c r="AD35" s="1">
        <f t="shared" si="1"/>
        <v>-0.13300394675674448</v>
      </c>
      <c r="AE35" s="1">
        <f t="shared" si="2"/>
        <v>0.20095393503390765</v>
      </c>
    </row>
    <row r="36" spans="1:31">
      <c r="A36" s="4" t="s">
        <v>317</v>
      </c>
      <c r="B36" s="13"/>
      <c r="C36" s="159">
        <v>46095.608</v>
      </c>
      <c r="D36" s="26"/>
      <c r="E36" s="1">
        <f t="shared" si="4"/>
        <v>-14905.519200865905</v>
      </c>
      <c r="F36" s="1">
        <f t="shared" ref="F36:F79" si="22">ROUND(2*E36,0)/2</f>
        <v>-14905.5</v>
      </c>
      <c r="G36" s="1">
        <f t="shared" si="18"/>
        <v>-8.0607999989297241E-3</v>
      </c>
      <c r="I36" s="1">
        <f>+G36</f>
        <v>-8.0607999989297241E-3</v>
      </c>
      <c r="O36" s="1">
        <f t="shared" ca="1" si="19"/>
        <v>1.912938385511042E-2</v>
      </c>
      <c r="P36" s="1">
        <f t="shared" si="16"/>
        <v>-7.2706463353146566E-3</v>
      </c>
      <c r="Q36" s="27">
        <f t="shared" si="20"/>
        <v>31077.108</v>
      </c>
      <c r="R36" s="1">
        <f t="shared" si="21"/>
        <v>6.2434281212431318E-7</v>
      </c>
      <c r="S36" s="1">
        <v>0.1</v>
      </c>
      <c r="T36" s="1">
        <f t="shared" si="10"/>
        <v>6.2434281212431326E-8</v>
      </c>
      <c r="V36" s="1">
        <f t="shared" si="11"/>
        <v>0.31405141033996686</v>
      </c>
      <c r="W36" s="157">
        <f t="shared" si="12"/>
        <v>-0.32211221033889659</v>
      </c>
      <c r="X36" s="157">
        <f t="shared" si="13"/>
        <v>-0.32132205667528152</v>
      </c>
      <c r="Y36" s="157">
        <f t="shared" si="14"/>
        <v>-0.32132205667528152</v>
      </c>
      <c r="Z36" s="157">
        <f t="shared" si="15"/>
        <v>0.3132612566763518</v>
      </c>
      <c r="AA36" s="157"/>
      <c r="AB36" s="1">
        <v>8000</v>
      </c>
      <c r="AC36" s="1">
        <f t="shared" si="0"/>
        <v>9.0748109873950267E-2</v>
      </c>
      <c r="AD36" s="1">
        <f t="shared" si="1"/>
        <v>-0.17599304690959239</v>
      </c>
      <c r="AE36" s="1">
        <f t="shared" si="2"/>
        <v>0.26674115678354265</v>
      </c>
    </row>
    <row r="37" spans="1:31">
      <c r="A37" s="4" t="s">
        <v>317</v>
      </c>
      <c r="B37" s="13"/>
      <c r="C37" s="159">
        <v>46862.400000000001</v>
      </c>
      <c r="D37" s="26"/>
      <c r="E37" s="1">
        <f t="shared" si="4"/>
        <v>-13079.016822672109</v>
      </c>
      <c r="F37" s="1">
        <f t="shared" si="22"/>
        <v>-13079</v>
      </c>
      <c r="G37" s="1">
        <f t="shared" si="18"/>
        <v>-7.0623999999952503E-3</v>
      </c>
      <c r="I37" s="1">
        <f>+G37</f>
        <v>-7.0623999999952503E-3</v>
      </c>
      <c r="O37" s="1">
        <f t="shared" ca="1" si="19"/>
        <v>2.0820885437680917E-2</v>
      </c>
      <c r="P37" s="1">
        <f t="shared" si="16"/>
        <v>-8.3493104665137707E-3</v>
      </c>
      <c r="Q37" s="27">
        <f t="shared" si="20"/>
        <v>31843.9</v>
      </c>
      <c r="R37" s="1">
        <f t="shared" si="21"/>
        <v>1.6561385488349161E-6</v>
      </c>
      <c r="S37" s="1">
        <v>0.1</v>
      </c>
      <c r="T37" s="1">
        <f t="shared" si="10"/>
        <v>1.6561385488349162E-7</v>
      </c>
      <c r="V37" s="1">
        <f t="shared" si="11"/>
        <v>0.27937726030907717</v>
      </c>
      <c r="W37" s="157">
        <f t="shared" si="12"/>
        <v>-0.28643966030907242</v>
      </c>
      <c r="X37" s="157">
        <f t="shared" si="13"/>
        <v>-0.28772657077559094</v>
      </c>
      <c r="Y37" s="157">
        <f t="shared" si="14"/>
        <v>-0.28772657077559094</v>
      </c>
      <c r="Z37" s="157">
        <f t="shared" si="15"/>
        <v>0.28066417077559569</v>
      </c>
      <c r="AA37" s="157"/>
      <c r="AB37" s="1">
        <v>10000</v>
      </c>
      <c r="AC37" s="1">
        <f t="shared" ref="AC37:AC90" si="23">+R$11+R$12*AB37+R$13*AB37^2+R$14*SIN(RADIANS(R$15*AB37+R$16))</f>
        <v>0.11742307331606075</v>
      </c>
      <c r="AD37" s="1">
        <f t="shared" si="1"/>
        <v>-0.21786827598713018</v>
      </c>
      <c r="AE37" s="1">
        <f t="shared" si="2"/>
        <v>0.33529134930319093</v>
      </c>
    </row>
    <row r="38" spans="1:31">
      <c r="A38" s="5" t="s">
        <v>84</v>
      </c>
      <c r="B38" s="13" t="s">
        <v>77</v>
      </c>
      <c r="C38" s="158">
        <v>46909.421499999997</v>
      </c>
      <c r="D38" s="26"/>
      <c r="E38" s="1">
        <f t="shared" ref="E38:E52" si="24">+(C38-C$7)/C$8</f>
        <v>-12967.011374550284</v>
      </c>
      <c r="F38" s="1">
        <f t="shared" si="22"/>
        <v>-12967</v>
      </c>
      <c r="G38" s="1">
        <f t="shared" si="18"/>
        <v>-4.7752000027685426E-3</v>
      </c>
      <c r="J38" s="1">
        <f>+G38</f>
        <v>-4.7752000027685426E-3</v>
      </c>
      <c r="O38" s="1">
        <f t="shared" ca="1" si="19"/>
        <v>2.092460740715691E-2</v>
      </c>
      <c r="P38" s="1">
        <f t="shared" si="16"/>
        <v>-8.3903671423640747E-3</v>
      </c>
      <c r="Q38" s="27">
        <f t="shared" si="20"/>
        <v>31890.921499999997</v>
      </c>
      <c r="R38" s="1">
        <f t="shared" si="21"/>
        <v>1.306943344721134E-5</v>
      </c>
      <c r="S38" s="1">
        <v>1</v>
      </c>
      <c r="T38" s="1">
        <f t="shared" ref="T38:T52" si="25">S38*R38</f>
        <v>1.306943344721134E-5</v>
      </c>
      <c r="V38" s="1">
        <f t="shared" si="11"/>
        <v>0.27720116219963076</v>
      </c>
      <c r="W38" s="157">
        <f t="shared" si="12"/>
        <v>-0.2819763622023993</v>
      </c>
      <c r="X38" s="157">
        <f t="shared" si="13"/>
        <v>-0.28559152934199483</v>
      </c>
      <c r="Y38" s="157">
        <f t="shared" si="14"/>
        <v>-0.28559152934199483</v>
      </c>
      <c r="Z38" s="157">
        <f t="shared" si="15"/>
        <v>0.28081632933922629</v>
      </c>
      <c r="AA38" s="157"/>
      <c r="AB38" s="1">
        <v>12000</v>
      </c>
      <c r="AC38" s="1">
        <f t="shared" si="23"/>
        <v>0.14823990956500527</v>
      </c>
      <c r="AD38" s="1">
        <f t="shared" si="1"/>
        <v>-0.25836460302784742</v>
      </c>
      <c r="AE38" s="1">
        <f t="shared" si="2"/>
        <v>0.40660451259285268</v>
      </c>
    </row>
    <row r="39" spans="1:31">
      <c r="A39" s="4" t="s">
        <v>317</v>
      </c>
      <c r="B39" s="13"/>
      <c r="C39" s="159">
        <v>47214.411</v>
      </c>
      <c r="D39" s="26"/>
      <c r="E39" s="1">
        <f t="shared" si="24"/>
        <v>-12240.524860509786</v>
      </c>
      <c r="F39" s="1">
        <f t="shared" si="22"/>
        <v>-12240.5</v>
      </c>
      <c r="G39" s="1">
        <f t="shared" si="18"/>
        <v>-1.0436799995659385E-2</v>
      </c>
      <c r="I39" s="1">
        <f>+G39</f>
        <v>-1.0436799995659385E-2</v>
      </c>
      <c r="O39" s="1">
        <f t="shared" ca="1" si="19"/>
        <v>2.1597411075231075E-2</v>
      </c>
      <c r="P39" s="1">
        <f t="shared" si="16"/>
        <v>-8.5780296131092171E-3</v>
      </c>
      <c r="Q39" s="27">
        <f t="shared" si="20"/>
        <v>32195.911</v>
      </c>
      <c r="R39" s="1">
        <f t="shared" si="21"/>
        <v>3.4550273350456971E-6</v>
      </c>
      <c r="S39" s="1">
        <v>0.1</v>
      </c>
      <c r="T39" s="1">
        <f t="shared" si="25"/>
        <v>3.4550273350456972E-7</v>
      </c>
      <c r="V39" s="1">
        <f t="shared" si="11"/>
        <v>0.2629539347660857</v>
      </c>
      <c r="W39" s="157">
        <f t="shared" si="12"/>
        <v>-0.27339073476174508</v>
      </c>
      <c r="X39" s="157">
        <f t="shared" si="13"/>
        <v>-0.27153196437919491</v>
      </c>
      <c r="Y39" s="157">
        <f t="shared" si="14"/>
        <v>-0.27153196437919491</v>
      </c>
      <c r="Z39" s="157">
        <f t="shared" si="15"/>
        <v>0.26109516438353553</v>
      </c>
      <c r="AA39" s="157"/>
      <c r="AB39" s="1">
        <v>14000</v>
      </c>
      <c r="AC39" s="1">
        <f t="shared" si="23"/>
        <v>0.18345492242447936</v>
      </c>
      <c r="AD39" s="1">
        <f t="shared" si="1"/>
        <v>-0.29722572422804838</v>
      </c>
      <c r="AE39" s="1">
        <f t="shared" si="2"/>
        <v>0.48068064665252774</v>
      </c>
    </row>
    <row r="40" spans="1:31">
      <c r="A40" s="5" t="s">
        <v>83</v>
      </c>
      <c r="B40" s="13"/>
      <c r="C40" s="156">
        <v>47239.392599999999</v>
      </c>
      <c r="D40" s="26"/>
      <c r="E40" s="1">
        <f t="shared" si="24"/>
        <v>-12181.018564394171</v>
      </c>
      <c r="F40" s="1">
        <f t="shared" si="22"/>
        <v>-12181</v>
      </c>
      <c r="G40" s="1">
        <f t="shared" si="18"/>
        <v>-7.7936000016052276E-3</v>
      </c>
      <c r="J40" s="1">
        <f t="shared" ref="J40:J52" si="26">+G40</f>
        <v>-7.7936000016052276E-3</v>
      </c>
      <c r="O40" s="1">
        <f t="shared" ca="1" si="19"/>
        <v>2.1652513371515195E-2</v>
      </c>
      <c r="P40" s="1">
        <f t="shared" si="16"/>
        <v>-8.5871432808004577E-3</v>
      </c>
      <c r="Q40" s="27">
        <f t="shared" si="20"/>
        <v>32220.892599999999</v>
      </c>
      <c r="R40" s="1">
        <f t="shared" si="21"/>
        <v>6.2971093595591898E-7</v>
      </c>
      <c r="S40" s="1">
        <v>1</v>
      </c>
      <c r="T40" s="1">
        <f t="shared" si="25"/>
        <v>6.2971093595591898E-7</v>
      </c>
      <c r="V40" s="1">
        <f t="shared" si="11"/>
        <v>0.26177719751955331</v>
      </c>
      <c r="W40" s="157">
        <f t="shared" si="12"/>
        <v>-0.26957079752115853</v>
      </c>
      <c r="X40" s="157">
        <f t="shared" si="13"/>
        <v>-0.27036434080035376</v>
      </c>
      <c r="Y40" s="157">
        <f t="shared" si="14"/>
        <v>-0.27036434080035376</v>
      </c>
      <c r="Z40" s="157">
        <f t="shared" si="15"/>
        <v>0.26257074079874854</v>
      </c>
      <c r="AA40" s="157"/>
      <c r="AB40" s="1">
        <v>16000</v>
      </c>
      <c r="AC40" s="1">
        <f t="shared" si="23"/>
        <v>0.2233140663774536</v>
      </c>
      <c r="AD40" s="1">
        <f t="shared" si="1"/>
        <v>-0.33420568510476262</v>
      </c>
      <c r="AE40" s="1">
        <f t="shared" si="2"/>
        <v>0.55751975148221622</v>
      </c>
    </row>
    <row r="41" spans="1:31">
      <c r="A41" s="5" t="s">
        <v>85</v>
      </c>
      <c r="B41" s="13" t="s">
        <v>77</v>
      </c>
      <c r="C41" s="158">
        <v>47592.456599999998</v>
      </c>
      <c r="D41" s="26"/>
      <c r="E41" s="1">
        <f t="shared" si="24"/>
        <v>-11340.018350966526</v>
      </c>
      <c r="F41" s="1">
        <f t="shared" si="22"/>
        <v>-11340</v>
      </c>
      <c r="G41" s="1">
        <f t="shared" si="18"/>
        <v>-7.7040000032866374E-3</v>
      </c>
      <c r="J41" s="1">
        <f t="shared" si="26"/>
        <v>-7.7040000032866374E-3</v>
      </c>
      <c r="O41" s="1">
        <f t="shared" ca="1" si="19"/>
        <v>2.24313542315983E-2</v>
      </c>
      <c r="P41" s="1">
        <f t="shared" si="16"/>
        <v>-8.6082236770503584E-3</v>
      </c>
      <c r="Q41" s="27">
        <f t="shared" si="20"/>
        <v>32573.956599999998</v>
      </c>
      <c r="R41" s="1">
        <f t="shared" si="21"/>
        <v>8.1762045219476018E-7</v>
      </c>
      <c r="S41" s="1">
        <v>1</v>
      </c>
      <c r="T41" s="1">
        <f t="shared" si="25"/>
        <v>8.1762045219476018E-7</v>
      </c>
      <c r="V41" s="1">
        <f t="shared" si="11"/>
        <v>0.24499083881334013</v>
      </c>
      <c r="W41" s="157">
        <f t="shared" si="12"/>
        <v>-0.2526948388166268</v>
      </c>
      <c r="X41" s="157">
        <f t="shared" si="13"/>
        <v>-0.25359906249039049</v>
      </c>
      <c r="Y41" s="157">
        <f t="shared" si="14"/>
        <v>-0.25359906249039049</v>
      </c>
      <c r="Z41" s="157">
        <f t="shared" si="15"/>
        <v>0.24589506248710385</v>
      </c>
      <c r="AA41" s="157"/>
      <c r="AB41" s="1">
        <v>18000</v>
      </c>
      <c r="AC41" s="1">
        <f t="shared" si="23"/>
        <v>0.26805138992476352</v>
      </c>
      <c r="AD41" s="1">
        <f t="shared" si="1"/>
        <v>-0.36907043715715449</v>
      </c>
      <c r="AE41" s="1">
        <f t="shared" si="2"/>
        <v>0.637121827081918</v>
      </c>
    </row>
    <row r="42" spans="1:31">
      <c r="A42" s="5" t="s">
        <v>88</v>
      </c>
      <c r="B42" s="13"/>
      <c r="C42" s="158">
        <v>48279.480499999998</v>
      </c>
      <c r="D42" s="26"/>
      <c r="E42" s="1">
        <f t="shared" si="24"/>
        <v>-9703.5239858375553</v>
      </c>
      <c r="F42" s="1">
        <f t="shared" si="22"/>
        <v>-9703.5</v>
      </c>
      <c r="G42" s="1">
        <f t="shared" si="18"/>
        <v>-1.0069600000861101E-2</v>
      </c>
      <c r="J42" s="1">
        <f t="shared" si="26"/>
        <v>-1.0069600000861101E-2</v>
      </c>
      <c r="O42" s="1">
        <f t="shared" ca="1" si="19"/>
        <v>2.3946898901664886E-2</v>
      </c>
      <c r="P42" s="1">
        <f t="shared" si="16"/>
        <v>-8.0178742717503249E-3</v>
      </c>
      <c r="Q42" s="27">
        <f t="shared" si="20"/>
        <v>33260.980499999998</v>
      </c>
      <c r="R42" s="1">
        <f t="shared" si="21"/>
        <v>4.2095784674951452E-6</v>
      </c>
      <c r="S42" s="1">
        <v>1</v>
      </c>
      <c r="T42" s="1">
        <f t="shared" si="25"/>
        <v>4.2095784674951452E-6</v>
      </c>
      <c r="V42" s="1">
        <f t="shared" si="11"/>
        <v>0.21155738751598557</v>
      </c>
      <c r="W42" s="157">
        <f t="shared" si="12"/>
        <v>-0.22162698751684667</v>
      </c>
      <c r="X42" s="157">
        <f t="shared" si="13"/>
        <v>-0.2195752617877359</v>
      </c>
      <c r="Y42" s="157">
        <f t="shared" si="14"/>
        <v>-0.2195752617877359</v>
      </c>
      <c r="Z42" s="157">
        <f t="shared" si="15"/>
        <v>0.2095056617868748</v>
      </c>
      <c r="AA42" s="157"/>
      <c r="AB42" s="1">
        <v>20000</v>
      </c>
      <c r="AC42" s="1">
        <f t="shared" si="23"/>
        <v>0.31788755427741172</v>
      </c>
      <c r="AD42" s="1">
        <f t="shared" si="1"/>
        <v>-0.40159931917422148</v>
      </c>
      <c r="AE42" s="1">
        <f t="shared" si="2"/>
        <v>0.7194868734516332</v>
      </c>
    </row>
    <row r="43" spans="1:31">
      <c r="A43" s="5" t="s">
        <v>90</v>
      </c>
      <c r="B43" s="13"/>
      <c r="C43" s="158">
        <v>48691.318599999999</v>
      </c>
      <c r="D43" s="26"/>
      <c r="E43" s="1">
        <f t="shared" si="24"/>
        <v>-8722.5235723214846</v>
      </c>
      <c r="F43" s="1">
        <f t="shared" si="22"/>
        <v>-8722.5</v>
      </c>
      <c r="G43" s="1">
        <f t="shared" si="18"/>
        <v>-9.8960000032093376E-3</v>
      </c>
      <c r="J43" s="1">
        <f t="shared" si="26"/>
        <v>-9.8960000032093376E-3</v>
      </c>
      <c r="O43" s="1">
        <f t="shared" ca="1" si="19"/>
        <v>2.4855392223592974E-2</v>
      </c>
      <c r="P43" s="1">
        <f t="shared" si="16"/>
        <v>-7.2162331728018447E-3</v>
      </c>
      <c r="Q43" s="27">
        <f t="shared" si="20"/>
        <v>33672.818599999999</v>
      </c>
      <c r="R43" s="1">
        <f t="shared" si="21"/>
        <v>7.1811502653522203E-6</v>
      </c>
      <c r="S43" s="1">
        <v>1</v>
      </c>
      <c r="T43" s="1">
        <f t="shared" si="25"/>
        <v>7.1811502653522203E-6</v>
      </c>
      <c r="V43" s="1">
        <f t="shared" si="11"/>
        <v>0.19107662640609724</v>
      </c>
      <c r="W43" s="157">
        <f t="shared" si="12"/>
        <v>-0.20097262640930658</v>
      </c>
      <c r="X43" s="157">
        <f t="shared" si="13"/>
        <v>-0.19829285957889908</v>
      </c>
      <c r="Y43" s="157">
        <f t="shared" si="14"/>
        <v>-0.19829285957889908</v>
      </c>
      <c r="Z43" s="157">
        <f t="shared" si="15"/>
        <v>0.18839685957568975</v>
      </c>
      <c r="AA43" s="157"/>
      <c r="AB43" s="1">
        <v>22000</v>
      </c>
      <c r="AC43" s="1">
        <f t="shared" si="23"/>
        <v>0.37302843677786768</v>
      </c>
      <c r="AD43" s="1">
        <f t="shared" si="1"/>
        <v>-0.43158645381349403</v>
      </c>
      <c r="AE43" s="1">
        <f t="shared" si="2"/>
        <v>0.80461489059136171</v>
      </c>
    </row>
    <row r="44" spans="1:31">
      <c r="A44" s="5" t="s">
        <v>90</v>
      </c>
      <c r="B44" s="13" t="s">
        <v>77</v>
      </c>
      <c r="C44" s="158">
        <v>48691.529199999997</v>
      </c>
      <c r="D44" s="26"/>
      <c r="E44" s="1">
        <f t="shared" si="24"/>
        <v>-8722.021922068423</v>
      </c>
      <c r="F44" s="1">
        <f t="shared" si="22"/>
        <v>-8722</v>
      </c>
      <c r="G44" s="1">
        <f t="shared" si="18"/>
        <v>-9.2032000029576011E-3</v>
      </c>
      <c r="J44" s="1">
        <f t="shared" si="26"/>
        <v>-9.2032000029576011E-3</v>
      </c>
      <c r="O44" s="1">
        <f t="shared" ca="1" si="19"/>
        <v>2.4855855268099566E-2</v>
      </c>
      <c r="P44" s="1">
        <f t="shared" si="16"/>
        <v>-7.2157319830205569E-3</v>
      </c>
      <c r="Q44" s="27">
        <f t="shared" si="20"/>
        <v>33673.029199999997</v>
      </c>
      <c r="R44" s="1">
        <f t="shared" si="21"/>
        <v>3.9500291302724751E-6</v>
      </c>
      <c r="S44" s="1">
        <v>1</v>
      </c>
      <c r="T44" s="1">
        <f t="shared" si="25"/>
        <v>3.9500291302724751E-6</v>
      </c>
      <c r="V44" s="1">
        <f t="shared" si="11"/>
        <v>0.19106611080508973</v>
      </c>
      <c r="W44" s="157">
        <f t="shared" si="12"/>
        <v>-0.20026931080804733</v>
      </c>
      <c r="X44" s="157">
        <f t="shared" si="13"/>
        <v>-0.19828184278811029</v>
      </c>
      <c r="Y44" s="157">
        <f t="shared" si="14"/>
        <v>-0.19828184278811029</v>
      </c>
      <c r="Z44" s="157">
        <f t="shared" si="15"/>
        <v>0.18907864278515268</v>
      </c>
      <c r="AA44" s="157"/>
      <c r="AB44" s="1">
        <v>24000</v>
      </c>
      <c r="AC44" s="1">
        <f t="shared" si="23"/>
        <v>0.43366382788940727</v>
      </c>
      <c r="AD44" s="1">
        <f t="shared" si="1"/>
        <v>-0.45884205061169647</v>
      </c>
      <c r="AE44" s="1">
        <f t="shared" si="2"/>
        <v>0.89250587850110374</v>
      </c>
    </row>
    <row r="45" spans="1:31">
      <c r="A45" s="5" t="s">
        <v>91</v>
      </c>
      <c r="B45" s="13" t="s">
        <v>77</v>
      </c>
      <c r="C45" s="158">
        <v>49005.551800000001</v>
      </c>
      <c r="D45" s="26"/>
      <c r="E45" s="1">
        <f t="shared" si="24"/>
        <v>-7974.01851865967</v>
      </c>
      <c r="F45" s="1">
        <f t="shared" si="22"/>
        <v>-7974</v>
      </c>
      <c r="G45" s="1">
        <f t="shared" si="18"/>
        <v>-7.7744000009261072E-3</v>
      </c>
      <c r="J45" s="1">
        <f t="shared" si="26"/>
        <v>-7.7744000009261072E-3</v>
      </c>
      <c r="O45" s="1">
        <f t="shared" ca="1" si="19"/>
        <v>2.554856984995707E-2</v>
      </c>
      <c r="P45" s="1">
        <f t="shared" si="16"/>
        <v>-6.3549328521947945E-3</v>
      </c>
      <c r="Q45" s="27">
        <f t="shared" si="20"/>
        <v>33987.051800000001</v>
      </c>
      <c r="R45" s="1">
        <f t="shared" si="21"/>
        <v>2.0148869863274024E-6</v>
      </c>
      <c r="S45" s="1">
        <v>1</v>
      </c>
      <c r="T45" s="1">
        <f t="shared" si="25"/>
        <v>2.0148869863274024E-6</v>
      </c>
      <c r="V45" s="1">
        <f t="shared" si="11"/>
        <v>0.1752524250972689</v>
      </c>
      <c r="W45" s="157">
        <f t="shared" si="12"/>
        <v>-0.18302682509819501</v>
      </c>
      <c r="X45" s="157">
        <f t="shared" si="13"/>
        <v>-0.1816073579494637</v>
      </c>
      <c r="Y45" s="157">
        <f t="shared" si="14"/>
        <v>-0.1816073579494637</v>
      </c>
      <c r="Z45" s="157">
        <f t="shared" si="15"/>
        <v>0.17383295794853759</v>
      </c>
      <c r="AA45" s="157"/>
      <c r="AB45" s="1">
        <v>26000</v>
      </c>
      <c r="AC45" s="1">
        <f t="shared" si="23"/>
        <v>0.49996623000031676</v>
      </c>
      <c r="AD45" s="1">
        <f t="shared" si="1"/>
        <v>-0.48319360718054222</v>
      </c>
      <c r="AE45" s="1">
        <f t="shared" si="2"/>
        <v>0.98315983718085898</v>
      </c>
    </row>
    <row r="46" spans="1:31">
      <c r="A46" s="5" t="s">
        <v>91</v>
      </c>
      <c r="B46" s="13"/>
      <c r="C46" s="160">
        <v>49057.394200000002</v>
      </c>
      <c r="D46" s="26"/>
      <c r="E46" s="1">
        <f t="shared" si="24"/>
        <v>-7850.5296626318604</v>
      </c>
      <c r="F46" s="1">
        <f t="shared" si="22"/>
        <v>-7850.5</v>
      </c>
      <c r="G46" s="1">
        <f t="shared" si="18"/>
        <v>-1.2452799994207453E-2</v>
      </c>
      <c r="J46" s="1">
        <f t="shared" si="26"/>
        <v>-1.2452799994207453E-2</v>
      </c>
      <c r="O46" s="1">
        <f t="shared" ca="1" si="19"/>
        <v>2.5662941843084614E-2</v>
      </c>
      <c r="P46" s="1">
        <f t="shared" si="16"/>
        <v>-6.1909429815350525E-3</v>
      </c>
      <c r="Q46" s="27">
        <f t="shared" si="20"/>
        <v>34038.894200000002</v>
      </c>
      <c r="R46" s="1">
        <f t="shared" si="21"/>
        <v>3.9210853247154516E-5</v>
      </c>
      <c r="S46" s="1">
        <v>1</v>
      </c>
      <c r="T46" s="1">
        <f t="shared" si="25"/>
        <v>3.9210853247154516E-5</v>
      </c>
      <c r="V46" s="1">
        <f t="shared" si="11"/>
        <v>0.17262616919784962</v>
      </c>
      <c r="W46" s="157">
        <f t="shared" si="12"/>
        <v>-0.18507896919205707</v>
      </c>
      <c r="X46" s="157">
        <f t="shared" si="13"/>
        <v>-0.17881711217938467</v>
      </c>
      <c r="Y46" s="157">
        <f t="shared" si="14"/>
        <v>-0.17881711217938467</v>
      </c>
      <c r="Z46" s="157">
        <f t="shared" si="15"/>
        <v>0.16636431218517722</v>
      </c>
      <c r="AA46" s="157"/>
      <c r="AB46" s="1">
        <v>28000</v>
      </c>
      <c r="AC46" s="1">
        <f t="shared" si="23"/>
        <v>0.57208976564541913</v>
      </c>
      <c r="AD46" s="1">
        <f t="shared" si="1"/>
        <v>-0.50448700098520849</v>
      </c>
      <c r="AE46" s="1">
        <f t="shared" si="2"/>
        <v>1.0765767666306276</v>
      </c>
    </row>
    <row r="47" spans="1:31">
      <c r="A47" s="5" t="s">
        <v>94</v>
      </c>
      <c r="B47" s="13" t="s">
        <v>77</v>
      </c>
      <c r="C47" s="161">
        <v>50548.378900000003</v>
      </c>
      <c r="D47" s="38">
        <v>4.0000000000000002E-4</v>
      </c>
      <c r="E47" s="1">
        <f t="shared" si="24"/>
        <v>-4298.9966518537613</v>
      </c>
      <c r="F47" s="1">
        <f t="shared" si="22"/>
        <v>-4299</v>
      </c>
      <c r="G47" s="1">
        <f t="shared" si="18"/>
        <v>1.4056000072741881E-3</v>
      </c>
      <c r="J47" s="1">
        <f t="shared" si="26"/>
        <v>1.4056000072741881E-3</v>
      </c>
      <c r="O47" s="1">
        <f t="shared" ca="1" si="19"/>
        <v>2.8951946973387994E-2</v>
      </c>
      <c r="P47" s="1">
        <f t="shared" si="16"/>
        <v>1.5030613587246194E-3</v>
      </c>
      <c r="Q47" s="27">
        <f t="shared" si="20"/>
        <v>35529.878900000003</v>
      </c>
      <c r="R47" s="1">
        <f t="shared" si="21"/>
        <v>9.4987150265444936E-9</v>
      </c>
      <c r="S47" s="1">
        <v>1</v>
      </c>
      <c r="T47" s="1">
        <f t="shared" si="25"/>
        <v>9.4987150265444936E-9</v>
      </c>
      <c r="V47" s="1">
        <f t="shared" si="11"/>
        <v>9.5573133914991906E-2</v>
      </c>
      <c r="W47" s="157">
        <f t="shared" si="12"/>
        <v>-9.4167533907717718E-2</v>
      </c>
      <c r="X47" s="157">
        <f t="shared" si="13"/>
        <v>-9.4070072556267287E-2</v>
      </c>
      <c r="Y47" s="157">
        <f t="shared" si="14"/>
        <v>-9.4070072556267287E-2</v>
      </c>
      <c r="Z47" s="157">
        <f t="shared" si="15"/>
        <v>9.5475672563541475E-2</v>
      </c>
      <c r="AA47" s="157"/>
      <c r="AB47" s="1">
        <v>30000</v>
      </c>
      <c r="AC47" s="1">
        <f t="shared" si="23"/>
        <v>0.65016920205484496</v>
      </c>
      <c r="AD47" s="1">
        <f t="shared" si="1"/>
        <v>-0.52258746479556473</v>
      </c>
      <c r="AE47" s="1">
        <f t="shared" si="2"/>
        <v>1.1727566668504097</v>
      </c>
    </row>
    <row r="48" spans="1:31">
      <c r="A48" s="5" t="s">
        <v>95</v>
      </c>
      <c r="B48" s="13" t="s">
        <v>65</v>
      </c>
      <c r="C48" s="161">
        <v>50823.570099999997</v>
      </c>
      <c r="D48" s="38">
        <v>2.0000000000000001E-4</v>
      </c>
      <c r="E48" s="1">
        <f t="shared" si="24"/>
        <v>-3643.4898374138716</v>
      </c>
      <c r="F48" s="1">
        <f t="shared" si="22"/>
        <v>-3643.5</v>
      </c>
      <c r="G48" s="1">
        <f t="shared" si="18"/>
        <v>4.2663999993237667E-3</v>
      </c>
      <c r="J48" s="1">
        <f t="shared" si="26"/>
        <v>4.2663999993237667E-3</v>
      </c>
      <c r="O48" s="1">
        <f t="shared" ca="1" si="19"/>
        <v>2.9558998321526489E-2</v>
      </c>
      <c r="P48" s="1">
        <f t="shared" si="16"/>
        <v>3.6208536684536469E-3</v>
      </c>
      <c r="Q48" s="27">
        <f t="shared" si="20"/>
        <v>35805.070099999997</v>
      </c>
      <c r="R48" s="1">
        <f t="shared" si="21"/>
        <v>4.167300652998742E-7</v>
      </c>
      <c r="S48" s="1">
        <v>1</v>
      </c>
      <c r="T48" s="1">
        <f t="shared" si="25"/>
        <v>4.167300652998742E-7</v>
      </c>
      <c r="V48" s="1">
        <f t="shared" si="11"/>
        <v>8.109674700281902E-2</v>
      </c>
      <c r="W48" s="157">
        <f t="shared" si="12"/>
        <v>-7.6830347003495253E-2</v>
      </c>
      <c r="X48" s="157">
        <f t="shared" si="13"/>
        <v>-7.7475893334365373E-2</v>
      </c>
      <c r="Y48" s="157">
        <f t="shared" si="14"/>
        <v>-7.7475893334365373E-2</v>
      </c>
      <c r="Z48" s="157">
        <f t="shared" si="15"/>
        <v>8.1742293333689139E-2</v>
      </c>
      <c r="AA48" s="157"/>
      <c r="AB48" s="1">
        <v>32000</v>
      </c>
      <c r="AC48" s="1">
        <f t="shared" si="23"/>
        <v>0.73431909820374697</v>
      </c>
      <c r="AD48" s="1">
        <f t="shared" si="1"/>
        <v>-0.53738043963645821</v>
      </c>
      <c r="AE48" s="1">
        <f t="shared" si="2"/>
        <v>1.2716995378402052</v>
      </c>
    </row>
    <row r="49" spans="1:31">
      <c r="A49" s="5" t="s">
        <v>97</v>
      </c>
      <c r="B49" s="13" t="s">
        <v>65</v>
      </c>
      <c r="C49" s="160">
        <v>50897.456200000001</v>
      </c>
      <c r="D49" s="26">
        <v>6.9999999999999999E-4</v>
      </c>
      <c r="E49" s="1">
        <f t="shared" si="24"/>
        <v>-3467.4927777608359</v>
      </c>
      <c r="F49" s="1">
        <f t="shared" si="22"/>
        <v>-3467.5</v>
      </c>
      <c r="G49" s="1">
        <f t="shared" si="18"/>
        <v>3.0320000005303882E-3</v>
      </c>
      <c r="J49" s="1">
        <f t="shared" si="26"/>
        <v>3.0320000005303882E-3</v>
      </c>
      <c r="O49" s="1">
        <f t="shared" ca="1" si="19"/>
        <v>2.9721989987845903E-2</v>
      </c>
      <c r="P49" s="1">
        <f t="shared" si="16"/>
        <v>4.230214860772602E-3</v>
      </c>
      <c r="Q49" s="27">
        <f t="shared" si="20"/>
        <v>35878.956200000001</v>
      </c>
      <c r="R49" s="1">
        <f t="shared" si="21"/>
        <v>1.4357188513052679E-6</v>
      </c>
      <c r="S49" s="1">
        <v>1</v>
      </c>
      <c r="T49" s="1">
        <f t="shared" si="25"/>
        <v>1.4357188513052679E-6</v>
      </c>
      <c r="V49" s="1">
        <f t="shared" si="11"/>
        <v>7.7200072351536655E-2</v>
      </c>
      <c r="W49" s="157">
        <f t="shared" si="12"/>
        <v>-7.4168072351006267E-2</v>
      </c>
      <c r="X49" s="157">
        <f t="shared" si="13"/>
        <v>-7.2969857490764053E-2</v>
      </c>
      <c r="Y49" s="157">
        <f t="shared" si="14"/>
        <v>-7.2969857490764053E-2</v>
      </c>
      <c r="Z49" s="157">
        <f t="shared" si="15"/>
        <v>7.6001857491294442E-2</v>
      </c>
      <c r="AA49" s="157"/>
      <c r="AB49" s="1">
        <v>34000</v>
      </c>
      <c r="AC49" s="1">
        <f t="shared" si="23"/>
        <v>0.82463307976133471</v>
      </c>
      <c r="AD49" s="1">
        <f t="shared" si="1"/>
        <v>-0.54877229983867915</v>
      </c>
      <c r="AE49" s="1">
        <f t="shared" si="2"/>
        <v>1.3734053796000139</v>
      </c>
    </row>
    <row r="50" spans="1:31">
      <c r="A50" s="5" t="s">
        <v>97</v>
      </c>
      <c r="B50" s="13" t="s">
        <v>77</v>
      </c>
      <c r="C50" s="160">
        <v>50904.383699999998</v>
      </c>
      <c r="D50" s="26">
        <v>4.0000000000000002E-4</v>
      </c>
      <c r="E50" s="1">
        <f t="shared" si="24"/>
        <v>-3450.9914381212284</v>
      </c>
      <c r="F50" s="1">
        <f t="shared" si="22"/>
        <v>-3451</v>
      </c>
      <c r="G50" s="1">
        <f t="shared" si="18"/>
        <v>3.5943999973824248E-3</v>
      </c>
      <c r="J50" s="1">
        <f t="shared" si="26"/>
        <v>3.5943999973824248E-3</v>
      </c>
      <c r="O50" s="1">
        <f t="shared" ca="1" si="19"/>
        <v>2.9737270456563346E-2</v>
      </c>
      <c r="P50" s="1">
        <f t="shared" si="16"/>
        <v>4.2882424045848216E-3</v>
      </c>
      <c r="Q50" s="27">
        <f t="shared" si="20"/>
        <v>35885.883699999998</v>
      </c>
      <c r="R50" s="1">
        <f t="shared" si="21"/>
        <v>4.8141728603241667E-7</v>
      </c>
      <c r="S50" s="1">
        <v>1</v>
      </c>
      <c r="T50" s="1">
        <f t="shared" si="25"/>
        <v>4.8141728603241667E-7</v>
      </c>
      <c r="V50" s="1">
        <f t="shared" si="11"/>
        <v>7.683456204927272E-2</v>
      </c>
      <c r="W50" s="157">
        <f t="shared" si="12"/>
        <v>-7.3240162051890295E-2</v>
      </c>
      <c r="X50" s="157">
        <f t="shared" si="13"/>
        <v>-7.2546319644687898E-2</v>
      </c>
      <c r="Y50" s="157">
        <f t="shared" si="14"/>
        <v>-7.2546319644687898E-2</v>
      </c>
      <c r="Z50" s="157">
        <f t="shared" si="15"/>
        <v>7.6140719642070323E-2</v>
      </c>
      <c r="AA50" s="157"/>
      <c r="AB50" s="1">
        <v>36000</v>
      </c>
      <c r="AC50" s="1">
        <f t="shared" si="23"/>
        <v>0.92118324652811734</v>
      </c>
      <c r="AD50" s="1">
        <f t="shared" si="1"/>
        <v>-0.55669094560171861</v>
      </c>
      <c r="AE50" s="1">
        <f t="shared" si="2"/>
        <v>1.477874192129836</v>
      </c>
    </row>
    <row r="51" spans="1:31">
      <c r="A51" s="49" t="s">
        <v>101</v>
      </c>
      <c r="B51" s="41" t="s">
        <v>77</v>
      </c>
      <c r="C51" s="49">
        <v>51600.443800000001</v>
      </c>
      <c r="D51" s="30">
        <v>6.9999999999999999E-4</v>
      </c>
      <c r="E51" s="1">
        <f t="shared" si="24"/>
        <v>-1792.9727994084963</v>
      </c>
      <c r="F51" s="1">
        <f t="shared" si="22"/>
        <v>-1793</v>
      </c>
      <c r="G51" s="1">
        <f t="shared" si="18"/>
        <v>1.1419200003729202E-2</v>
      </c>
      <c r="J51" s="1">
        <f t="shared" si="26"/>
        <v>1.1419200003729202E-2</v>
      </c>
      <c r="O51" s="1">
        <f t="shared" ca="1" si="19"/>
        <v>3.1272726040413271E-2</v>
      </c>
      <c r="P51" s="1">
        <f t="shared" si="16"/>
        <v>1.0935834507196658E-2</v>
      </c>
      <c r="Q51" s="27">
        <f t="shared" si="20"/>
        <v>36581.943800000001</v>
      </c>
      <c r="R51" s="1">
        <f t="shared" si="21"/>
        <v>2.3364220323815254E-7</v>
      </c>
      <c r="S51" s="1">
        <v>1</v>
      </c>
      <c r="T51" s="1">
        <f t="shared" si="25"/>
        <v>2.3364220323815254E-7</v>
      </c>
      <c r="V51" s="1">
        <f t="shared" si="11"/>
        <v>3.996415613992612E-2</v>
      </c>
      <c r="W51" s="157">
        <f t="shared" si="12"/>
        <v>-2.8544956136196918E-2</v>
      </c>
      <c r="X51" s="157">
        <f t="shared" si="13"/>
        <v>-2.9028321632729462E-2</v>
      </c>
      <c r="Y51" s="157">
        <f t="shared" si="14"/>
        <v>-2.9028321632729462E-2</v>
      </c>
      <c r="Z51" s="157">
        <f t="shared" si="15"/>
        <v>4.0447521636458664E-2</v>
      </c>
      <c r="AA51" s="157"/>
      <c r="AB51" s="1">
        <v>38000</v>
      </c>
      <c r="AC51" s="1">
        <f t="shared" si="23"/>
        <v>1.0240197161117277</v>
      </c>
      <c r="AD51" s="1">
        <f t="shared" si="1"/>
        <v>-0.56108625931794376</v>
      </c>
      <c r="AE51" s="1">
        <f t="shared" si="2"/>
        <v>1.5851059754296715</v>
      </c>
    </row>
    <row r="52" spans="1:31">
      <c r="A52" s="49" t="s">
        <v>101</v>
      </c>
      <c r="B52" s="46"/>
      <c r="C52" s="49">
        <v>51971.360999999997</v>
      </c>
      <c r="D52" s="30">
        <v>5.0000000000000001E-4</v>
      </c>
      <c r="E52" s="1">
        <f t="shared" si="24"/>
        <v>-909.44617430941366</v>
      </c>
      <c r="F52" s="1">
        <f>ROUND(2*E52,0)/2</f>
        <v>-909.5</v>
      </c>
      <c r="G52" s="1">
        <f>+C52-(C$7+F52*C$8)</f>
        <v>2.2596800001338124E-2</v>
      </c>
      <c r="J52" s="1">
        <f t="shared" si="26"/>
        <v>2.2596800001338124E-2</v>
      </c>
      <c r="O52" s="1">
        <f ca="1">+C$11+C$12*$F52</f>
        <v>3.2090925683556461E-2</v>
      </c>
      <c r="P52" s="1">
        <f t="shared" si="16"/>
        <v>1.5172401261707203E-2</v>
      </c>
      <c r="Q52" s="27">
        <f>+C52-15018.5</f>
        <v>36952.860999999997</v>
      </c>
      <c r="R52" s="1">
        <f>+(P52-G52)^2</f>
        <v>5.5121696645033215E-5</v>
      </c>
      <c r="S52" s="1">
        <v>1</v>
      </c>
      <c r="T52" s="1">
        <f t="shared" si="25"/>
        <v>5.5121696645033215E-5</v>
      </c>
      <c r="V52" s="1">
        <f t="shared" si="11"/>
        <v>2.0235744785199426E-2</v>
      </c>
      <c r="W52" s="157">
        <f t="shared" si="12"/>
        <v>2.361055216138698E-3</v>
      </c>
      <c r="X52" s="157">
        <f t="shared" si="13"/>
        <v>-5.0633435234922232E-3</v>
      </c>
      <c r="Y52" s="157">
        <f t="shared" si="14"/>
        <v>-5.0633435234922232E-3</v>
      </c>
      <c r="Z52" s="157">
        <f t="shared" si="15"/>
        <v>2.7660143524830347E-2</v>
      </c>
      <c r="AA52" s="157"/>
      <c r="AB52" s="1">
        <v>40000</v>
      </c>
      <c r="AC52" s="1">
        <f t="shared" si="23"/>
        <v>1.133170306729427</v>
      </c>
      <c r="AD52" s="1">
        <f t="shared" si="1"/>
        <v>-0.56193042277009331</v>
      </c>
      <c r="AE52" s="1">
        <f t="shared" si="2"/>
        <v>1.6951007294995204</v>
      </c>
    </row>
    <row r="53" spans="1:31">
      <c r="A53" s="162" t="s">
        <v>107</v>
      </c>
      <c r="B53" s="163" t="s">
        <v>77</v>
      </c>
      <c r="C53" s="164">
        <v>52341.425799999997</v>
      </c>
      <c r="D53" s="164">
        <v>4.0000000000000002E-4</v>
      </c>
      <c r="E53" s="1">
        <f t="shared" si="4"/>
        <v>-27.949970272581869</v>
      </c>
      <c r="F53" s="1">
        <f t="shared" si="22"/>
        <v>-28</v>
      </c>
      <c r="G53" s="1">
        <f t="shared" si="6"/>
        <v>2.1003199995902833E-2</v>
      </c>
      <c r="N53" s="1">
        <f>+G53</f>
        <v>2.1003199995902833E-2</v>
      </c>
      <c r="O53" s="1">
        <f t="shared" ca="1" si="7"/>
        <v>3.290727314867329E-2</v>
      </c>
      <c r="P53" s="1">
        <f t="shared" si="16"/>
        <v>1.9911785994694842E-2</v>
      </c>
      <c r="Q53" s="27">
        <f t="shared" si="8"/>
        <v>37322.925799999997</v>
      </c>
      <c r="R53" s="1">
        <f t="shared" si="9"/>
        <v>1.1911845220328364E-6</v>
      </c>
      <c r="T53" s="1">
        <f t="shared" si="10"/>
        <v>0</v>
      </c>
      <c r="V53" s="1">
        <f t="shared" si="11"/>
        <v>5.2705635524062536E-4</v>
      </c>
      <c r="W53" s="157">
        <f t="shared" si="12"/>
        <v>2.0476143640662206E-2</v>
      </c>
      <c r="X53" s="157">
        <f t="shared" si="13"/>
        <v>1.9384729639454215E-2</v>
      </c>
      <c r="Y53" s="157">
        <f t="shared" si="14"/>
        <v>1.9384729639454215E-2</v>
      </c>
      <c r="Z53" s="157">
        <f t="shared" si="15"/>
        <v>1.6184703564486175E-3</v>
      </c>
      <c r="AA53" s="157"/>
      <c r="AB53" s="1">
        <v>42000</v>
      </c>
      <c r="AC53" s="1">
        <f t="shared" si="23"/>
        <v>1.2486403611448569</v>
      </c>
      <c r="AD53" s="1">
        <f t="shared" si="1"/>
        <v>-0.55921809319452565</v>
      </c>
      <c r="AE53" s="1">
        <f t="shared" si="2"/>
        <v>1.8078584543393825</v>
      </c>
    </row>
    <row r="54" spans="1:31">
      <c r="A54" s="165" t="s">
        <v>108</v>
      </c>
      <c r="B54" s="46"/>
      <c r="C54" s="166">
        <v>52352.129000000001</v>
      </c>
      <c r="D54" s="47" t="s">
        <v>37</v>
      </c>
      <c r="E54" s="1">
        <f t="shared" si="4"/>
        <v>-2.4548943533100118</v>
      </c>
      <c r="F54" s="1">
        <f t="shared" si="22"/>
        <v>-2.5</v>
      </c>
      <c r="G54" s="1">
        <f t="shared" si="6"/>
        <v>1.8936000000394415E-2</v>
      </c>
      <c r="J54" s="1">
        <f>+G54</f>
        <v>1.8936000000394415E-2</v>
      </c>
      <c r="O54" s="1">
        <f t="shared" ca="1" si="7"/>
        <v>3.2930888418509344E-2</v>
      </c>
      <c r="P54" s="1">
        <f t="shared" si="16"/>
        <v>2.0056748206404237E-2</v>
      </c>
      <c r="Q54" s="27">
        <f t="shared" si="8"/>
        <v>37333.629000000001</v>
      </c>
      <c r="R54" s="1">
        <f t="shared" si="9"/>
        <v>1.2560765412742335E-6</v>
      </c>
      <c r="S54" s="1">
        <v>1</v>
      </c>
      <c r="T54" s="1">
        <f t="shared" si="10"/>
        <v>1.2560765412742335E-6</v>
      </c>
      <c r="V54" s="1">
        <f t="shared" si="11"/>
        <v>-4.3202327181431305E-5</v>
      </c>
      <c r="W54" s="157">
        <f t="shared" si="12"/>
        <v>1.8979202327575845E-2</v>
      </c>
      <c r="X54" s="157">
        <f t="shared" si="13"/>
        <v>2.0099950533585667E-2</v>
      </c>
      <c r="Y54" s="157">
        <f t="shared" si="14"/>
        <v>2.0099950533585667E-2</v>
      </c>
      <c r="Z54" s="157">
        <f t="shared" si="15"/>
        <v>-1.163950533191252E-3</v>
      </c>
      <c r="AA54" s="157"/>
      <c r="AB54" s="1">
        <v>44000</v>
      </c>
      <c r="AC54" s="1">
        <f t="shared" si="23"/>
        <v>1.3704127128533514</v>
      </c>
      <c r="AD54" s="1">
        <f t="shared" si="1"/>
        <v>-0.55296643709590676</v>
      </c>
      <c r="AE54" s="1">
        <f t="shared" si="2"/>
        <v>1.9233791499492583</v>
      </c>
    </row>
    <row r="55" spans="1:31" ht="12.75" customHeight="1">
      <c r="A55" s="167" t="s">
        <v>108</v>
      </c>
      <c r="B55" s="168"/>
      <c r="C55" s="169">
        <v>52353.179799999998</v>
      </c>
      <c r="D55" s="170" t="s">
        <v>37</v>
      </c>
      <c r="E55" s="141">
        <f t="shared" si="4"/>
        <v>4.8116501003829582E-2</v>
      </c>
      <c r="F55" s="141">
        <f t="shared" si="22"/>
        <v>0</v>
      </c>
      <c r="G55" s="1">
        <f t="shared" si="6"/>
        <v>2.0199999999022111E-2</v>
      </c>
      <c r="J55" s="1">
        <f>+G55</f>
        <v>2.0199999999022111E-2</v>
      </c>
      <c r="O55" s="1">
        <f t="shared" ca="1" si="7"/>
        <v>3.293320364104229E-2</v>
      </c>
      <c r="P55" s="1">
        <f t="shared" si="16"/>
        <v>2.0070984356832473E-2</v>
      </c>
      <c r="Q55" s="27">
        <f t="shared" si="8"/>
        <v>37334.679799999998</v>
      </c>
      <c r="R55" s="1">
        <f t="shared" si="9"/>
        <v>1.6645035929604689E-8</v>
      </c>
      <c r="S55" s="1">
        <v>1</v>
      </c>
      <c r="T55" s="1">
        <f t="shared" si="10"/>
        <v>1.6645035929604689E-8</v>
      </c>
      <c r="V55" s="1">
        <f t="shared" si="11"/>
        <v>-9.911004825051516E-5</v>
      </c>
      <c r="W55" s="157">
        <f t="shared" si="12"/>
        <v>2.0299110047272625E-2</v>
      </c>
      <c r="X55" s="157">
        <f t="shared" si="13"/>
        <v>2.0170094405082988E-2</v>
      </c>
      <c r="Y55" s="157">
        <f t="shared" si="14"/>
        <v>2.0170094405082988E-2</v>
      </c>
      <c r="Z55" s="157">
        <f t="shared" si="15"/>
        <v>2.9905593939123787E-5</v>
      </c>
      <c r="AA55" s="157"/>
      <c r="AB55" s="1">
        <v>46000</v>
      </c>
      <c r="AC55" s="1">
        <f t="shared" si="23"/>
        <v>1.4984477947298265</v>
      </c>
      <c r="AD55" s="1">
        <f t="shared" si="1"/>
        <v>-0.543215021599321</v>
      </c>
      <c r="AE55" s="1">
        <f t="shared" si="2"/>
        <v>2.0416628163291475</v>
      </c>
    </row>
    <row r="56" spans="1:31">
      <c r="A56" s="48" t="s">
        <v>112</v>
      </c>
      <c r="C56" s="26">
        <v>53078.210800000001</v>
      </c>
      <c r="D56" s="26" t="s">
        <v>37</v>
      </c>
      <c r="E56" s="1">
        <f t="shared" si="4"/>
        <v>1727.0755838770699</v>
      </c>
      <c r="F56" s="1">
        <f t="shared" si="22"/>
        <v>1727</v>
      </c>
      <c r="G56" s="1">
        <f t="shared" si="6"/>
        <v>3.173120000428753E-2</v>
      </c>
      <c r="N56" s="1">
        <f t="shared" ref="N56:N62" si="27">+G56</f>
        <v>3.173120000428753E-2</v>
      </c>
      <c r="O56" s="1">
        <f t="shared" ca="1" si="7"/>
        <v>3.4532559366801531E-2</v>
      </c>
      <c r="P56" s="1">
        <f t="shared" si="16"/>
        <v>3.0967507740406783E-2</v>
      </c>
      <c r="Q56" s="27">
        <f t="shared" si="8"/>
        <v>38059.710800000001</v>
      </c>
      <c r="R56" s="1">
        <f t="shared" si="9"/>
        <v>5.8322587391130043E-7</v>
      </c>
      <c r="S56" s="1">
        <v>1</v>
      </c>
      <c r="T56" s="1">
        <f t="shared" ref="T56:T79" si="28">S56*R56</f>
        <v>5.8322587391130043E-7</v>
      </c>
      <c r="V56" s="1">
        <f t="shared" si="11"/>
        <v>-3.8689544291777733E-2</v>
      </c>
      <c r="W56" s="157">
        <f t="shared" si="12"/>
        <v>7.0420744296065263E-2</v>
      </c>
      <c r="X56" s="157">
        <f t="shared" si="13"/>
        <v>6.9657052032184516E-2</v>
      </c>
      <c r="Y56" s="157">
        <f t="shared" si="14"/>
        <v>6.9657052032184516E-2</v>
      </c>
      <c r="Z56" s="157">
        <f t="shared" si="15"/>
        <v>-3.7925852027896986E-2</v>
      </c>
      <c r="AA56" s="157"/>
      <c r="AB56" s="1">
        <v>48000</v>
      </c>
      <c r="AC56" s="1">
        <f t="shared" si="23"/>
        <v>1.6326838894516049</v>
      </c>
      <c r="AD56" s="1">
        <f t="shared" si="1"/>
        <v>-0.53002556402744505</v>
      </c>
      <c r="AE56" s="1">
        <f t="shared" si="2"/>
        <v>2.1627094534790499</v>
      </c>
    </row>
    <row r="57" spans="1:31">
      <c r="A57" s="49" t="s">
        <v>113</v>
      </c>
      <c r="B57" s="50" t="s">
        <v>77</v>
      </c>
      <c r="C57" s="45">
        <v>53091.2258</v>
      </c>
      <c r="D57" s="45">
        <v>1E-4</v>
      </c>
      <c r="E57" s="1">
        <f t="shared" si="4"/>
        <v>1758.0773789560367</v>
      </c>
      <c r="F57" s="1">
        <f t="shared" si="22"/>
        <v>1758</v>
      </c>
      <c r="G57" s="1">
        <f t="shared" si="6"/>
        <v>3.2484800001839176E-2</v>
      </c>
      <c r="N57" s="1">
        <f t="shared" si="27"/>
        <v>3.2484800001839176E-2</v>
      </c>
      <c r="O57" s="1">
        <f t="shared" ca="1" si="7"/>
        <v>3.4561268126210062E-2</v>
      </c>
      <c r="P57" s="1">
        <f t="shared" si="16"/>
        <v>3.1183048979172477E-2</v>
      </c>
      <c r="Q57" s="27">
        <f t="shared" si="8"/>
        <v>38072.7258</v>
      </c>
      <c r="R57" s="1">
        <f t="shared" si="9"/>
        <v>1.6945557250137959E-6</v>
      </c>
      <c r="T57" s="1">
        <f t="shared" si="28"/>
        <v>0</v>
      </c>
      <c r="V57" s="1">
        <f t="shared" si="11"/>
        <v>-3.9381126019250458E-2</v>
      </c>
      <c r="W57" s="157">
        <f t="shared" si="12"/>
        <v>7.1865926021089627E-2</v>
      </c>
      <c r="X57" s="157">
        <f t="shared" si="13"/>
        <v>7.0564174998422935E-2</v>
      </c>
      <c r="Y57" s="157">
        <f t="shared" si="14"/>
        <v>7.0564174998422935E-2</v>
      </c>
      <c r="Z57" s="157">
        <f t="shared" si="15"/>
        <v>-3.8079374996583759E-2</v>
      </c>
      <c r="AA57" s="157"/>
      <c r="AB57" s="1">
        <v>50000</v>
      </c>
      <c r="AC57" s="1">
        <f t="shared" si="23"/>
        <v>1.7730375201112385</v>
      </c>
      <c r="AD57" s="1">
        <f t="shared" si="1"/>
        <v>-0.51348154128772661</v>
      </c>
      <c r="AE57" s="1">
        <f t="shared" si="2"/>
        <v>2.2865190613989652</v>
      </c>
    </row>
    <row r="58" spans="1:31">
      <c r="A58" s="51" t="s">
        <v>114</v>
      </c>
      <c r="B58" s="52"/>
      <c r="C58" s="33">
        <v>53094.376100000001</v>
      </c>
      <c r="D58" s="33">
        <v>5.0000000000000001E-4</v>
      </c>
      <c r="E58" s="1">
        <f t="shared" si="4"/>
        <v>1765.5814093084998</v>
      </c>
      <c r="F58" s="1">
        <f t="shared" si="22"/>
        <v>1765.5</v>
      </c>
      <c r="G58" s="1">
        <f t="shared" si="6"/>
        <v>3.4176799999841023E-2</v>
      </c>
      <c r="N58" s="1">
        <f t="shared" si="27"/>
        <v>3.4176799999841023E-2</v>
      </c>
      <c r="O58" s="1">
        <f t="shared" ca="1" si="7"/>
        <v>3.4568213793808901E-2</v>
      </c>
      <c r="P58" s="1">
        <f t="shared" si="16"/>
        <v>3.123530474006081E-2</v>
      </c>
      <c r="Q58" s="27">
        <f t="shared" si="8"/>
        <v>38075.876100000001</v>
      </c>
      <c r="R58" s="1">
        <f t="shared" si="9"/>
        <v>8.6523943633094655E-6</v>
      </c>
      <c r="T58" s="1">
        <f t="shared" si="28"/>
        <v>0</v>
      </c>
      <c r="V58" s="1">
        <f t="shared" si="11"/>
        <v>-3.9548435218105721E-2</v>
      </c>
      <c r="W58" s="157">
        <f t="shared" si="12"/>
        <v>7.3725235217946744E-2</v>
      </c>
      <c r="X58" s="157">
        <f t="shared" si="13"/>
        <v>7.0783739958166531E-2</v>
      </c>
      <c r="Y58" s="157">
        <f t="shared" si="14"/>
        <v>7.0783739958166531E-2</v>
      </c>
      <c r="Z58" s="157">
        <f t="shared" si="15"/>
        <v>-3.6606939958325507E-2</v>
      </c>
      <c r="AA58" s="157"/>
      <c r="AB58" s="1">
        <v>52000</v>
      </c>
      <c r="AC58" s="1">
        <f t="shared" si="23"/>
        <v>1.9194039785471126</v>
      </c>
      <c r="AD58" s="1">
        <f t="shared" si="1"/>
        <v>-0.4936876615417819</v>
      </c>
      <c r="AE58" s="1">
        <f t="shared" si="2"/>
        <v>2.4130916400888944</v>
      </c>
    </row>
    <row r="59" spans="1:31">
      <c r="A59" s="54" t="s">
        <v>118</v>
      </c>
      <c r="B59" s="13" t="s">
        <v>77</v>
      </c>
      <c r="C59" s="26">
        <v>53464.446400000001</v>
      </c>
      <c r="D59" s="26">
        <v>8.0000000000000004E-4</v>
      </c>
      <c r="E59" s="1">
        <f t="shared" si="4"/>
        <v>2647.0907143728318</v>
      </c>
      <c r="F59" s="1">
        <f t="shared" si="22"/>
        <v>2647</v>
      </c>
      <c r="G59" s="1">
        <f t="shared" si="6"/>
        <v>3.8083200000983197E-2</v>
      </c>
      <c r="N59" s="1">
        <f t="shared" si="27"/>
        <v>3.8083200000983197E-2</v>
      </c>
      <c r="O59" s="1">
        <f t="shared" ca="1" si="7"/>
        <v>3.538456125892573E-2</v>
      </c>
      <c r="P59" s="1">
        <f t="shared" si="16"/>
        <v>3.7676310488236081E-2</v>
      </c>
      <c r="Q59" s="27">
        <f t="shared" si="8"/>
        <v>38445.946400000001</v>
      </c>
      <c r="R59" s="1">
        <f t="shared" si="9"/>
        <v>1.655590755835856E-7</v>
      </c>
      <c r="T59" s="1">
        <f t="shared" si="28"/>
        <v>0</v>
      </c>
      <c r="V59" s="1">
        <f t="shared" si="11"/>
        <v>-5.9184282536083418E-2</v>
      </c>
      <c r="W59" s="157">
        <f t="shared" si="12"/>
        <v>9.7267482537066616E-2</v>
      </c>
      <c r="X59" s="157">
        <f t="shared" si="13"/>
        <v>9.68605930243195E-2</v>
      </c>
      <c r="Y59" s="157">
        <f t="shared" si="14"/>
        <v>9.68605930243195E-2</v>
      </c>
      <c r="Z59" s="157">
        <f t="shared" si="15"/>
        <v>-5.8777393023336302E-2</v>
      </c>
      <c r="AA59" s="157"/>
      <c r="AB59" s="1">
        <v>54000</v>
      </c>
      <c r="AC59" s="1">
        <f t="shared" si="23"/>
        <v>2.0716579880479911</v>
      </c>
      <c r="AD59" s="1">
        <f t="shared" si="1"/>
        <v>-0.47076920150084578</v>
      </c>
      <c r="AE59" s="1">
        <f t="shared" si="2"/>
        <v>2.5424271895488371</v>
      </c>
    </row>
    <row r="60" spans="1:31">
      <c r="A60" s="54" t="s">
        <v>119</v>
      </c>
      <c r="B60" s="55" t="s">
        <v>77</v>
      </c>
      <c r="C60" s="38">
        <v>53498.660400000001</v>
      </c>
      <c r="D60" s="38">
        <v>1.2999999999999999E-3</v>
      </c>
      <c r="E60" s="1">
        <f t="shared" si="4"/>
        <v>2728.5886334532634</v>
      </c>
      <c r="F60" s="1">
        <f t="shared" si="22"/>
        <v>2728.5</v>
      </c>
      <c r="G60" s="1">
        <f t="shared" si="6"/>
        <v>3.7209599999187049E-2</v>
      </c>
      <c r="N60" s="1">
        <f t="shared" si="27"/>
        <v>3.7209599999187049E-2</v>
      </c>
      <c r="O60" s="1">
        <f t="shared" ca="1" si="7"/>
        <v>3.5460037513499777E-2</v>
      </c>
      <c r="P60" s="1">
        <f t="shared" si="16"/>
        <v>3.830223472554712E-2</v>
      </c>
      <c r="Q60" s="27">
        <f t="shared" si="8"/>
        <v>38480.160400000001</v>
      </c>
      <c r="R60" s="1">
        <f t="shared" si="9"/>
        <v>1.1938506452479481E-6</v>
      </c>
      <c r="T60" s="1">
        <f t="shared" si="28"/>
        <v>0</v>
      </c>
      <c r="V60" s="1">
        <f t="shared" si="11"/>
        <v>-6.0996427188246584E-2</v>
      </c>
      <c r="W60" s="157">
        <f t="shared" si="12"/>
        <v>9.8206027187433625E-2</v>
      </c>
      <c r="X60" s="157">
        <f t="shared" si="13"/>
        <v>9.9298661913793704E-2</v>
      </c>
      <c r="Y60" s="157">
        <f t="shared" si="14"/>
        <v>9.9298661913793704E-2</v>
      </c>
      <c r="Z60" s="157">
        <f t="shared" si="15"/>
        <v>-6.2089061914606655E-2</v>
      </c>
      <c r="AA60" s="157"/>
      <c r="AB60" s="1">
        <v>56000</v>
      </c>
      <c r="AC60" s="1">
        <f t="shared" si="23"/>
        <v>2.2296544962372118</v>
      </c>
      <c r="AD60" s="1">
        <f t="shared" si="1"/>
        <v>-0.44487121354158149</v>
      </c>
      <c r="AE60" s="1">
        <f t="shared" si="2"/>
        <v>2.6745257097787931</v>
      </c>
    </row>
    <row r="61" spans="1:31">
      <c r="A61" s="48" t="s">
        <v>112</v>
      </c>
      <c r="C61" s="26">
        <v>53836.198600000003</v>
      </c>
      <c r="D61" s="26" t="s">
        <v>37</v>
      </c>
      <c r="E61" s="1">
        <f t="shared" si="4"/>
        <v>3532.6063136471839</v>
      </c>
      <c r="F61" s="1">
        <f t="shared" si="22"/>
        <v>3532.5</v>
      </c>
      <c r="G61" s="1">
        <f t="shared" si="6"/>
        <v>4.4632000004639849E-2</v>
      </c>
      <c r="N61" s="1">
        <f t="shared" si="27"/>
        <v>4.4632000004639849E-2</v>
      </c>
      <c r="O61" s="1">
        <f t="shared" ca="1" si="7"/>
        <v>3.6204613080095281E-2</v>
      </c>
      <c r="P61" s="1">
        <f t="shared" si="16"/>
        <v>4.4760269044675186E-2</v>
      </c>
      <c r="Q61" s="27">
        <f t="shared" si="8"/>
        <v>38817.698600000003</v>
      </c>
      <c r="R61" s="1">
        <f t="shared" si="9"/>
        <v>1.6452946631586747E-8</v>
      </c>
      <c r="T61" s="1">
        <f t="shared" si="28"/>
        <v>0</v>
      </c>
      <c r="V61" s="1">
        <f t="shared" si="11"/>
        <v>-7.8835901618163867E-2</v>
      </c>
      <c r="W61" s="157">
        <f t="shared" si="12"/>
        <v>0.12346790162280372</v>
      </c>
      <c r="X61" s="157">
        <f t="shared" si="13"/>
        <v>0.12359617066283905</v>
      </c>
      <c r="Y61" s="157">
        <f t="shared" si="14"/>
        <v>0.12359617066283905</v>
      </c>
      <c r="Z61" s="157">
        <f t="shared" si="15"/>
        <v>-7.8964170658199204E-2</v>
      </c>
      <c r="AA61" s="157"/>
      <c r="AB61" s="1">
        <v>58000</v>
      </c>
      <c r="AC61" s="1">
        <f t="shared" si="23"/>
        <v>2.3932295931183103</v>
      </c>
      <c r="AD61" s="1">
        <f t="shared" si="1"/>
        <v>-0.41615760766045212</v>
      </c>
      <c r="AE61" s="1">
        <f t="shared" si="2"/>
        <v>2.8093872007787626</v>
      </c>
    </row>
    <row r="62" spans="1:31">
      <c r="A62" s="48" t="s">
        <v>112</v>
      </c>
      <c r="C62" s="26">
        <v>54164.287499999999</v>
      </c>
      <c r="D62" s="26" t="s">
        <v>37</v>
      </c>
      <c r="E62" s="1">
        <f t="shared" si="4"/>
        <v>4314.1157139917059</v>
      </c>
      <c r="F62" s="1">
        <f t="shared" si="22"/>
        <v>4314</v>
      </c>
      <c r="G62" s="1">
        <f t="shared" si="6"/>
        <v>4.857839999749558E-2</v>
      </c>
      <c r="N62" s="1">
        <f t="shared" si="27"/>
        <v>4.857839999749558E-2</v>
      </c>
      <c r="O62" s="1">
        <f t="shared" ca="1" si="7"/>
        <v>3.6928351643894262E-2</v>
      </c>
      <c r="P62" s="1">
        <f t="shared" si="16"/>
        <v>5.154266526437043E-2</v>
      </c>
      <c r="Q62" s="27">
        <f t="shared" si="8"/>
        <v>39145.787499999999</v>
      </c>
      <c r="R62" s="1">
        <f t="shared" si="9"/>
        <v>8.7868685724006216E-6</v>
      </c>
      <c r="T62" s="1">
        <f t="shared" si="28"/>
        <v>0</v>
      </c>
      <c r="V62" s="1">
        <f t="shared" si="11"/>
        <v>-9.6098985221525185E-2</v>
      </c>
      <c r="W62" s="157">
        <f t="shared" si="12"/>
        <v>0.14467738521902077</v>
      </c>
      <c r="X62" s="157">
        <f t="shared" si="13"/>
        <v>0.14764165048589561</v>
      </c>
      <c r="Y62" s="157">
        <f t="shared" si="14"/>
        <v>0.14764165048589561</v>
      </c>
      <c r="Z62" s="157">
        <f t="shared" si="15"/>
        <v>-9.9063250488400034E-2</v>
      </c>
      <c r="AA62" s="157"/>
      <c r="AB62" s="1">
        <v>60000</v>
      </c>
      <c r="AC62" s="1">
        <f t="shared" si="23"/>
        <v>2.5622015484717107</v>
      </c>
      <c r="AD62" s="1">
        <f t="shared" si="1"/>
        <v>-0.38481011407703414</v>
      </c>
      <c r="AE62" s="1">
        <f t="shared" si="2"/>
        <v>2.9470116625487446</v>
      </c>
    </row>
    <row r="63" spans="1:31">
      <c r="A63" s="33" t="s">
        <v>120</v>
      </c>
      <c r="B63" s="56"/>
      <c r="C63" s="33">
        <v>54173.312700000002</v>
      </c>
      <c r="D63" s="33">
        <v>2.8999999999999998E-3</v>
      </c>
      <c r="E63" s="1">
        <f t="shared" ref="E63:E79" si="29">+(C63-C$7)/C$8</f>
        <v>4335.6137855204661</v>
      </c>
      <c r="F63" s="1">
        <f t="shared" si="22"/>
        <v>4335.5</v>
      </c>
      <c r="G63" s="1">
        <f t="shared" ref="G63:G79" si="30">+C63-(C$7+F63*C$8)</f>
        <v>4.7768800002813805E-2</v>
      </c>
      <c r="N63" s="1">
        <f t="shared" ref="N63:N79" si="31">+G63</f>
        <v>4.7768800002813805E-2</v>
      </c>
      <c r="O63" s="1">
        <f t="shared" ref="O63:O79" ca="1" si="32">+C$11+C$12*$F63</f>
        <v>3.6948262557677601E-2</v>
      </c>
      <c r="P63" s="1">
        <f t="shared" ref="P63:P79" si="33">+R$11+R$12*F63+R$13*F63^2+R$14*SIN(RADIANS(R$15*F63+R$16))</f>
        <v>5.173645664481194E-2</v>
      </c>
      <c r="Q63" s="27">
        <f t="shared" ref="Q63:Q79" si="34">+C63-15018.5</f>
        <v>39154.812700000002</v>
      </c>
      <c r="R63" s="1">
        <f t="shared" ref="R63:R79" si="35">+(P63-G63)^2</f>
        <v>1.5742299228791918E-5</v>
      </c>
      <c r="T63" s="1">
        <f t="shared" si="28"/>
        <v>0</v>
      </c>
      <c r="V63" s="1">
        <f t="shared" si="11"/>
        <v>-9.6572676423047704E-2</v>
      </c>
      <c r="W63" s="157">
        <f t="shared" si="12"/>
        <v>0.14434147642586151</v>
      </c>
      <c r="X63" s="157">
        <f t="shared" si="13"/>
        <v>0.14830913306785964</v>
      </c>
      <c r="Y63" s="157">
        <f t="shared" si="14"/>
        <v>0.14830913306785964</v>
      </c>
      <c r="Z63" s="157">
        <f t="shared" si="15"/>
        <v>-0.10054033306504584</v>
      </c>
      <c r="AA63" s="157"/>
      <c r="AB63" s="1">
        <v>62000</v>
      </c>
      <c r="AC63" s="1">
        <f t="shared" si="23"/>
        <v>2.7363719620367251</v>
      </c>
      <c r="AD63" s="1">
        <f t="shared" si="1"/>
        <v>-0.35102713305201566</v>
      </c>
      <c r="AE63" s="1">
        <f t="shared" si="2"/>
        <v>3.0873990950887409</v>
      </c>
    </row>
    <row r="64" spans="1:31">
      <c r="A64" s="33" t="s">
        <v>120</v>
      </c>
      <c r="B64" s="32" t="s">
        <v>77</v>
      </c>
      <c r="C64" s="33">
        <v>54173.523399999998</v>
      </c>
      <c r="D64" s="33">
        <v>1.8E-3</v>
      </c>
      <c r="E64" s="1">
        <f t="shared" si="29"/>
        <v>4336.1156739740209</v>
      </c>
      <c r="F64" s="1">
        <f t="shared" si="22"/>
        <v>4336</v>
      </c>
      <c r="G64" s="1">
        <f t="shared" si="30"/>
        <v>4.8561600000539329E-2</v>
      </c>
      <c r="N64" s="1">
        <f t="shared" si="31"/>
        <v>4.8561600000539329E-2</v>
      </c>
      <c r="O64" s="1">
        <f t="shared" ca="1" si="32"/>
        <v>3.6948725602184193E-2</v>
      </c>
      <c r="P64" s="1">
        <f t="shared" si="33"/>
        <v>5.1740968059706946E-2</v>
      </c>
      <c r="Q64" s="27">
        <f t="shared" si="34"/>
        <v>39155.023399999998</v>
      </c>
      <c r="R64" s="1">
        <f t="shared" si="35"/>
        <v>1.0108381255655261E-5</v>
      </c>
      <c r="T64" s="1">
        <f t="shared" si="28"/>
        <v>0</v>
      </c>
      <c r="V64" s="1">
        <f t="shared" si="11"/>
        <v>-9.658369165798085E-2</v>
      </c>
      <c r="W64" s="157">
        <f t="shared" si="12"/>
        <v>0.14514529165852019</v>
      </c>
      <c r="X64" s="157">
        <f t="shared" si="13"/>
        <v>0.1483246597176878</v>
      </c>
      <c r="Y64" s="157">
        <f t="shared" si="14"/>
        <v>0.1483246597176878</v>
      </c>
      <c r="Z64" s="157">
        <f t="shared" si="15"/>
        <v>-9.9763059717148467E-2</v>
      </c>
      <c r="AA64" s="157"/>
      <c r="AB64" s="1">
        <v>64000</v>
      </c>
      <c r="AC64" s="1">
        <f t="shared" si="23"/>
        <v>2.9155270191992981</v>
      </c>
      <c r="AD64" s="1">
        <f t="shared" si="1"/>
        <v>-0.31502247919945214</v>
      </c>
      <c r="AE64" s="1">
        <f t="shared" si="2"/>
        <v>3.2305494983987502</v>
      </c>
    </row>
    <row r="65" spans="1:31">
      <c r="A65" s="33" t="s">
        <v>115</v>
      </c>
      <c r="B65" s="32" t="s">
        <v>77</v>
      </c>
      <c r="C65" s="33">
        <v>54191.364099999999</v>
      </c>
      <c r="D65" s="33">
        <v>2E-3</v>
      </c>
      <c r="E65" s="1">
        <f t="shared" si="29"/>
        <v>4378.612310582962</v>
      </c>
      <c r="F65" s="1">
        <f t="shared" si="22"/>
        <v>4378.5</v>
      </c>
      <c r="G65" s="1">
        <f t="shared" si="30"/>
        <v>4.7149600002740044E-2</v>
      </c>
      <c r="N65" s="1">
        <f t="shared" si="31"/>
        <v>4.7149600002740044E-2</v>
      </c>
      <c r="O65" s="1">
        <f t="shared" ca="1" si="32"/>
        <v>3.6988084385244271E-2</v>
      </c>
      <c r="P65" s="1">
        <f t="shared" si="33"/>
        <v>5.2125209651999904E-2</v>
      </c>
      <c r="Q65" s="27">
        <f t="shared" si="34"/>
        <v>39172.864099999999</v>
      </c>
      <c r="R65" s="1">
        <f t="shared" si="35"/>
        <v>2.4756691381807828E-5</v>
      </c>
      <c r="T65" s="1">
        <f t="shared" si="28"/>
        <v>0</v>
      </c>
      <c r="V65" s="1">
        <f t="shared" si="11"/>
        <v>-9.7519846467216564E-2</v>
      </c>
      <c r="W65" s="157">
        <f t="shared" si="12"/>
        <v>0.14466944646995661</v>
      </c>
      <c r="X65" s="157">
        <f t="shared" si="13"/>
        <v>0.14964505611921647</v>
      </c>
      <c r="Y65" s="157">
        <f t="shared" si="14"/>
        <v>0.14964505611921647</v>
      </c>
      <c r="Z65" s="157">
        <f t="shared" si="15"/>
        <v>-0.10249545611647642</v>
      </c>
      <c r="AA65" s="157"/>
      <c r="AB65" s="1">
        <v>66000</v>
      </c>
      <c r="AC65" s="1">
        <f t="shared" si="23"/>
        <v>3.0994388442381591</v>
      </c>
      <c r="AD65" s="1">
        <f t="shared" si="1"/>
        <v>-0.27702402824061378</v>
      </c>
      <c r="AE65" s="1">
        <f t="shared" si="2"/>
        <v>3.3764628724787729</v>
      </c>
    </row>
    <row r="66" spans="1:31">
      <c r="A66" s="40" t="s">
        <v>123</v>
      </c>
      <c r="B66" s="57" t="s">
        <v>65</v>
      </c>
      <c r="C66" s="40">
        <v>54213.405299999999</v>
      </c>
      <c r="D66" s="40">
        <v>2.0000000000000001E-4</v>
      </c>
      <c r="E66" s="1">
        <f t="shared" si="29"/>
        <v>4431.114559195682</v>
      </c>
      <c r="F66" s="1">
        <f t="shared" si="22"/>
        <v>4431</v>
      </c>
      <c r="G66" s="1">
        <f t="shared" si="30"/>
        <v>4.8093600002175663E-2</v>
      </c>
      <c r="N66" s="1">
        <f t="shared" si="31"/>
        <v>4.8093600002175663E-2</v>
      </c>
      <c r="O66" s="1">
        <f t="shared" ca="1" si="32"/>
        <v>3.7036704058436148E-2</v>
      </c>
      <c r="P66" s="1">
        <f t="shared" si="33"/>
        <v>5.2601968854519676E-2</v>
      </c>
      <c r="Q66" s="27">
        <f t="shared" si="34"/>
        <v>39194.905299999999</v>
      </c>
      <c r="R66" s="1">
        <f t="shared" si="35"/>
        <v>2.0325389708785678E-5</v>
      </c>
      <c r="T66" s="1">
        <f t="shared" si="28"/>
        <v>0</v>
      </c>
      <c r="V66" s="1">
        <f t="shared" si="11"/>
        <v>-9.8675887712056959E-2</v>
      </c>
      <c r="W66" s="157">
        <f t="shared" si="12"/>
        <v>0.14676948771423262</v>
      </c>
      <c r="X66" s="157">
        <f t="shared" si="13"/>
        <v>0.15127785656657664</v>
      </c>
      <c r="Y66" s="157">
        <f t="shared" si="14"/>
        <v>0.15127785656657664</v>
      </c>
      <c r="Z66" s="157">
        <f t="shared" si="15"/>
        <v>-0.10318425656440097</v>
      </c>
      <c r="AA66" s="157"/>
      <c r="AB66" s="1">
        <v>68000</v>
      </c>
      <c r="AC66" s="1">
        <f t="shared" si="23"/>
        <v>3.2878669425646136</v>
      </c>
      <c r="AD66" s="1">
        <f t="shared" si="1"/>
        <v>-0.23727227476419499</v>
      </c>
      <c r="AE66" s="1">
        <f t="shared" si="2"/>
        <v>3.5251392173288085</v>
      </c>
    </row>
    <row r="67" spans="1:31">
      <c r="A67" s="40" t="s">
        <v>123</v>
      </c>
      <c r="B67" s="57" t="s">
        <v>77</v>
      </c>
      <c r="C67" s="40">
        <v>54507.496800000001</v>
      </c>
      <c r="D67" s="40">
        <v>4.0000000000000002E-4</v>
      </c>
      <c r="E67" s="1">
        <f t="shared" si="29"/>
        <v>5131.6419827428545</v>
      </c>
      <c r="F67" s="1">
        <f t="shared" si="22"/>
        <v>5131.5</v>
      </c>
      <c r="G67" s="1">
        <f t="shared" si="30"/>
        <v>5.9606400005577598E-2</v>
      </c>
      <c r="N67" s="1">
        <f t="shared" si="31"/>
        <v>5.9606400005577598E-2</v>
      </c>
      <c r="O67" s="1">
        <f t="shared" ca="1" si="32"/>
        <v>3.7685429412167674E-2</v>
      </c>
      <c r="P67" s="1">
        <f t="shared" si="33"/>
        <v>5.9188656569065357E-2</v>
      </c>
      <c r="Q67" s="27">
        <f t="shared" si="34"/>
        <v>39488.996800000001</v>
      </c>
      <c r="R67" s="1">
        <f t="shared" si="35"/>
        <v>1.7450957874905691E-7</v>
      </c>
      <c r="T67" s="1">
        <f t="shared" si="28"/>
        <v>0</v>
      </c>
      <c r="V67" s="1">
        <f t="shared" si="11"/>
        <v>-0.11405759837835217</v>
      </c>
      <c r="W67" s="157">
        <f t="shared" si="12"/>
        <v>0.17366399838392976</v>
      </c>
      <c r="X67" s="157">
        <f t="shared" si="13"/>
        <v>0.17324625494741752</v>
      </c>
      <c r="Y67" s="157">
        <f t="shared" si="14"/>
        <v>0.17324625494741752</v>
      </c>
      <c r="Z67" s="157">
        <f t="shared" si="15"/>
        <v>-0.11363985494183992</v>
      </c>
      <c r="AA67" s="157"/>
      <c r="AB67" s="1">
        <v>70000</v>
      </c>
      <c r="AC67" s="1">
        <f t="shared" si="23"/>
        <v>3.4805597228279379</v>
      </c>
      <c r="AD67" s="1">
        <f t="shared" ref="AD67:AD90" si="36">+R$14*SIN(RADIANS(R$15*AB67+R$16))</f>
        <v>-0.19601881012092068</v>
      </c>
      <c r="AE67" s="1">
        <f t="shared" ref="AE67:AE107" si="37">+R$11+R$12*AB67+R$13*AB67^2</f>
        <v>3.6765785329488585</v>
      </c>
    </row>
    <row r="68" spans="1:31">
      <c r="A68" s="40" t="s">
        <v>125</v>
      </c>
      <c r="B68" s="57" t="s">
        <v>77</v>
      </c>
      <c r="C68" s="40">
        <v>54838.517999999996</v>
      </c>
      <c r="D68" s="40" t="s">
        <v>126</v>
      </c>
      <c r="E68" s="1">
        <f t="shared" si="29"/>
        <v>5920.1361363497717</v>
      </c>
      <c r="F68" s="1">
        <f t="shared" si="22"/>
        <v>5920</v>
      </c>
      <c r="G68" s="1">
        <f t="shared" si="30"/>
        <v>5.7151999993948266E-2</v>
      </c>
      <c r="N68" s="1">
        <f t="shared" si="31"/>
        <v>5.7151999993948266E-2</v>
      </c>
      <c r="O68" s="1">
        <f t="shared" ca="1" si="32"/>
        <v>3.8415650599058909E-2</v>
      </c>
      <c r="P68" s="1">
        <f t="shared" si="33"/>
        <v>6.7114873816601361E-2</v>
      </c>
      <c r="Q68" s="27">
        <f t="shared" si="34"/>
        <v>39820.017999999996</v>
      </c>
      <c r="R68" s="1">
        <f t="shared" si="35"/>
        <v>9.9258854806106301E-5</v>
      </c>
      <c r="T68" s="1">
        <f t="shared" si="28"/>
        <v>0</v>
      </c>
      <c r="V68" s="1">
        <f t="shared" si="11"/>
        <v>-0.13126504213933718</v>
      </c>
      <c r="W68" s="157">
        <f t="shared" si="12"/>
        <v>0.18841704213328545</v>
      </c>
      <c r="X68" s="157">
        <f t="shared" si="13"/>
        <v>0.19837991595593854</v>
      </c>
      <c r="Y68" s="157">
        <f t="shared" si="14"/>
        <v>0.19837991595593854</v>
      </c>
      <c r="Z68" s="157">
        <f t="shared" si="15"/>
        <v>-0.14122791596199027</v>
      </c>
      <c r="AA68" s="157"/>
      <c r="AB68" s="1">
        <v>72000</v>
      </c>
      <c r="AC68" s="1">
        <f t="shared" si="23"/>
        <v>3.6772560892528743</v>
      </c>
      <c r="AD68" s="1">
        <f t="shared" si="36"/>
        <v>-0.15352473008604706</v>
      </c>
      <c r="AE68" s="1">
        <f t="shared" si="37"/>
        <v>3.8307808193389215</v>
      </c>
    </row>
    <row r="69" spans="1:31">
      <c r="A69" s="33" t="s">
        <v>127</v>
      </c>
      <c r="B69" s="32" t="s">
        <v>65</v>
      </c>
      <c r="C69" s="33">
        <v>54862.868699999999</v>
      </c>
      <c r="D69" s="33">
        <v>2.9999999999999997E-4</v>
      </c>
      <c r="E69" s="1">
        <f t="shared" si="29"/>
        <v>5978.139625510702</v>
      </c>
      <c r="F69" s="1">
        <f t="shared" si="22"/>
        <v>5978</v>
      </c>
      <c r="G69" s="1">
        <f t="shared" si="30"/>
        <v>5.8616800000891089E-2</v>
      </c>
      <c r="N69" s="1">
        <f t="shared" si="31"/>
        <v>5.8616800000891089E-2</v>
      </c>
      <c r="O69" s="1">
        <f t="shared" ca="1" si="32"/>
        <v>3.8469363761823257E-2</v>
      </c>
      <c r="P69" s="1">
        <f t="shared" si="33"/>
        <v>6.771975751653822E-2</v>
      </c>
      <c r="Q69" s="27">
        <f t="shared" si="34"/>
        <v>39844.368699999999</v>
      </c>
      <c r="R69" s="1">
        <f t="shared" si="35"/>
        <v>8.2863835531676584E-5</v>
      </c>
      <c r="T69" s="1">
        <f t="shared" si="28"/>
        <v>0</v>
      </c>
      <c r="V69" s="1">
        <f t="shared" si="11"/>
        <v>-0.13252588157709014</v>
      </c>
      <c r="W69" s="157">
        <f t="shared" si="12"/>
        <v>0.19114268157798123</v>
      </c>
      <c r="X69" s="157">
        <f t="shared" si="13"/>
        <v>0.20024563909362836</v>
      </c>
      <c r="Y69" s="157">
        <f t="shared" si="14"/>
        <v>0.20024563909362836</v>
      </c>
      <c r="Z69" s="157">
        <f t="shared" si="15"/>
        <v>-0.14162883909273727</v>
      </c>
      <c r="AA69" s="157"/>
      <c r="AB69" s="1">
        <v>74000</v>
      </c>
      <c r="AC69" s="1">
        <f t="shared" si="23"/>
        <v>3.8776870941312382</v>
      </c>
      <c r="AD69" s="1">
        <f t="shared" si="36"/>
        <v>-0.11005898236775938</v>
      </c>
      <c r="AE69" s="1">
        <f t="shared" si="37"/>
        <v>3.9877460764989978</v>
      </c>
    </row>
    <row r="70" spans="1:31">
      <c r="A70" s="53" t="s">
        <v>130</v>
      </c>
      <c r="B70" s="32" t="s">
        <v>65</v>
      </c>
      <c r="C70" s="33">
        <v>55244.482450000003</v>
      </c>
      <c r="D70" s="33">
        <v>2.9999999999999997E-4</v>
      </c>
      <c r="E70" s="1">
        <f t="shared" si="29"/>
        <v>6887.1454861958146</v>
      </c>
      <c r="F70" s="1">
        <f t="shared" si="22"/>
        <v>6887</v>
      </c>
      <c r="G70" s="1">
        <f t="shared" si="30"/>
        <v>6.1077200007275678E-2</v>
      </c>
      <c r="N70" s="1">
        <f t="shared" si="31"/>
        <v>6.1077200007275678E-2</v>
      </c>
      <c r="O70" s="1">
        <f t="shared" ca="1" si="32"/>
        <v>3.9311178674802501E-2</v>
      </c>
      <c r="P70" s="1">
        <f t="shared" si="33"/>
        <v>7.759981541880151E-2</v>
      </c>
      <c r="Q70" s="27">
        <f t="shared" si="34"/>
        <v>40225.982450000003</v>
      </c>
      <c r="R70" s="1">
        <f t="shared" si="35"/>
        <v>2.7299682003719094E-4</v>
      </c>
      <c r="T70" s="1">
        <f t="shared" si="28"/>
        <v>0</v>
      </c>
      <c r="V70" s="1">
        <f t="shared" si="11"/>
        <v>-0.15218979116153786</v>
      </c>
      <c r="W70" s="157">
        <f t="shared" si="12"/>
        <v>0.21326699116881354</v>
      </c>
      <c r="X70" s="157">
        <f t="shared" si="13"/>
        <v>0.22978960658033937</v>
      </c>
      <c r="Y70" s="157">
        <f t="shared" si="14"/>
        <v>0.22978960658033937</v>
      </c>
      <c r="Z70" s="157">
        <f t="shared" si="15"/>
        <v>-0.16871240657306369</v>
      </c>
      <c r="AA70" s="157"/>
      <c r="AB70" s="1">
        <v>76000</v>
      </c>
      <c r="AC70" s="1">
        <f t="shared" si="23"/>
        <v>4.0815776400088959</v>
      </c>
      <c r="AD70" s="1">
        <f t="shared" si="36"/>
        <v>-6.5896664420191348E-2</v>
      </c>
      <c r="AE70" s="1">
        <f t="shared" si="37"/>
        <v>4.1474743044290872</v>
      </c>
    </row>
    <row r="71" spans="1:31">
      <c r="A71" s="53" t="s">
        <v>130</v>
      </c>
      <c r="B71" s="32" t="s">
        <v>65</v>
      </c>
      <c r="C71" s="33">
        <v>55244.482550000001</v>
      </c>
      <c r="D71" s="33">
        <v>4.0000000000000002E-4</v>
      </c>
      <c r="E71" s="1">
        <f t="shared" si="29"/>
        <v>6887.1457243963087</v>
      </c>
      <c r="F71" s="1">
        <f t="shared" si="22"/>
        <v>6887</v>
      </c>
      <c r="G71" s="1">
        <f t="shared" si="30"/>
        <v>6.1177200004749466E-2</v>
      </c>
      <c r="N71" s="1">
        <f t="shared" si="31"/>
        <v>6.1177200004749466E-2</v>
      </c>
      <c r="O71" s="1">
        <f t="shared" ca="1" si="32"/>
        <v>3.9311178674802501E-2</v>
      </c>
      <c r="P71" s="1">
        <f t="shared" si="33"/>
        <v>7.759981541880151E-2</v>
      </c>
      <c r="Q71" s="27">
        <f t="shared" si="34"/>
        <v>40225.982550000001</v>
      </c>
      <c r="R71" s="1">
        <f t="shared" si="35"/>
        <v>2.6970229703785978E-4</v>
      </c>
      <c r="T71" s="1">
        <f t="shared" si="28"/>
        <v>0</v>
      </c>
      <c r="V71" s="1">
        <f t="shared" si="11"/>
        <v>-0.15218979116153786</v>
      </c>
      <c r="W71" s="157">
        <f t="shared" si="12"/>
        <v>0.21336699116628732</v>
      </c>
      <c r="X71" s="157">
        <f t="shared" si="13"/>
        <v>0.22978960658033937</v>
      </c>
      <c r="Y71" s="157">
        <f t="shared" si="14"/>
        <v>0.22978960658033937</v>
      </c>
      <c r="Z71" s="157">
        <f t="shared" si="15"/>
        <v>-0.1686124065755899</v>
      </c>
      <c r="AA71" s="157"/>
      <c r="AB71" s="1">
        <v>78000</v>
      </c>
      <c r="AC71" s="1">
        <f t="shared" si="23"/>
        <v>4.2886482207948724</v>
      </c>
      <c r="AD71" s="1">
        <f t="shared" si="36"/>
        <v>-2.1317282334317861E-2</v>
      </c>
      <c r="AE71" s="1">
        <f t="shared" si="37"/>
        <v>4.3099655031291899</v>
      </c>
    </row>
    <row r="72" spans="1:31">
      <c r="A72" s="52" t="s">
        <v>131</v>
      </c>
      <c r="B72" s="56" t="s">
        <v>65</v>
      </c>
      <c r="C72" s="43">
        <v>55265.474399999999</v>
      </c>
      <c r="D72" s="43">
        <v>4.0000000000000002E-4</v>
      </c>
      <c r="E72" s="1">
        <f t="shared" si="29"/>
        <v>6937.1484160619557</v>
      </c>
      <c r="F72" s="1">
        <f t="shared" si="22"/>
        <v>6937</v>
      </c>
      <c r="G72" s="1">
        <f t="shared" si="30"/>
        <v>6.2307200001669116E-2</v>
      </c>
      <c r="N72" s="1">
        <f t="shared" si="31"/>
        <v>6.2307200001669116E-2</v>
      </c>
      <c r="O72" s="1">
        <f t="shared" ca="1" si="32"/>
        <v>3.9357483125461425E-2</v>
      </c>
      <c r="P72" s="1">
        <f t="shared" si="33"/>
        <v>7.8165375306699147E-2</v>
      </c>
      <c r="Q72" s="27">
        <f t="shared" si="34"/>
        <v>40246.974399999999</v>
      </c>
      <c r="R72" s="1">
        <f t="shared" si="35"/>
        <v>2.514817240050643E-4</v>
      </c>
      <c r="T72" s="1">
        <f t="shared" si="28"/>
        <v>0</v>
      </c>
      <c r="V72" s="1">
        <f t="shared" si="11"/>
        <v>-0.15326587254953411</v>
      </c>
      <c r="W72" s="157">
        <f t="shared" si="12"/>
        <v>0.21557307255120323</v>
      </c>
      <c r="X72" s="157">
        <f t="shared" si="13"/>
        <v>0.23143124785623326</v>
      </c>
      <c r="Y72" s="157">
        <f t="shared" si="14"/>
        <v>0.23143124785623326</v>
      </c>
      <c r="Z72" s="157">
        <f t="shared" si="15"/>
        <v>-0.16912404785456414</v>
      </c>
      <c r="AA72" s="157"/>
      <c r="AB72" s="1">
        <v>80000</v>
      </c>
      <c r="AC72" s="1">
        <f t="shared" si="23"/>
        <v>4.4986166907730025</v>
      </c>
      <c r="AD72" s="1">
        <f t="shared" si="36"/>
        <v>2.3397018173695328E-2</v>
      </c>
      <c r="AE72" s="1">
        <f t="shared" si="37"/>
        <v>4.475219672599307</v>
      </c>
    </row>
    <row r="73" spans="1:31">
      <c r="A73" s="40" t="s">
        <v>132</v>
      </c>
      <c r="B73" s="57" t="s">
        <v>77</v>
      </c>
      <c r="C73" s="40">
        <v>55298.847999999998</v>
      </c>
      <c r="D73" s="40">
        <v>5.0000000000000001E-3</v>
      </c>
      <c r="E73" s="1">
        <f t="shared" si="29"/>
        <v>7016.6444981401291</v>
      </c>
      <c r="F73" s="1">
        <f t="shared" si="22"/>
        <v>7016.5</v>
      </c>
      <c r="G73" s="1">
        <f t="shared" si="30"/>
        <v>6.0662399999273475E-2</v>
      </c>
      <c r="N73" s="1">
        <f t="shared" si="31"/>
        <v>6.0662399999273475E-2</v>
      </c>
      <c r="O73" s="1">
        <f t="shared" ca="1" si="32"/>
        <v>3.9431107202009111E-2</v>
      </c>
      <c r="P73" s="1">
        <f t="shared" si="33"/>
        <v>7.9069421931936085E-2</v>
      </c>
      <c r="Q73" s="27">
        <f t="shared" si="34"/>
        <v>40280.347999999998</v>
      </c>
      <c r="R73" s="1">
        <f t="shared" si="35"/>
        <v>3.3881845642952233E-4</v>
      </c>
      <c r="T73" s="1">
        <f t="shared" si="28"/>
        <v>0</v>
      </c>
      <c r="V73" s="1">
        <f t="shared" si="11"/>
        <v>-0.15497559123732088</v>
      </c>
      <c r="W73" s="157">
        <f t="shared" si="12"/>
        <v>0.21563799123659436</v>
      </c>
      <c r="X73" s="157">
        <f t="shared" si="13"/>
        <v>0.23404501316925697</v>
      </c>
      <c r="Y73" s="157">
        <f t="shared" si="14"/>
        <v>0.23404501316925697</v>
      </c>
      <c r="Z73" s="157">
        <f t="shared" si="15"/>
        <v>-0.17338261316998349</v>
      </c>
      <c r="AA73" s="157"/>
      <c r="AB73" s="1">
        <v>82000</v>
      </c>
      <c r="AC73" s="1">
        <f t="shared" si="23"/>
        <v>4.7112000503199276</v>
      </c>
      <c r="AD73" s="1">
        <f t="shared" si="36"/>
        <v>6.7963237480491115E-2</v>
      </c>
      <c r="AE73" s="1">
        <f t="shared" si="37"/>
        <v>4.6432368128394366</v>
      </c>
    </row>
    <row r="74" spans="1:31">
      <c r="A74" s="40" t="s">
        <v>133</v>
      </c>
      <c r="B74" s="57" t="s">
        <v>65</v>
      </c>
      <c r="C74" s="40">
        <v>55579.921199999997</v>
      </c>
      <c r="D74" s="40">
        <v>8.9999999999999998E-4</v>
      </c>
      <c r="E74" s="1">
        <f t="shared" si="29"/>
        <v>7686.1622659918248</v>
      </c>
      <c r="F74" s="1">
        <f t="shared" si="22"/>
        <v>7686</v>
      </c>
      <c r="G74" s="1">
        <f t="shared" si="30"/>
        <v>6.8121600001177285E-2</v>
      </c>
      <c r="N74" s="1">
        <f t="shared" si="31"/>
        <v>6.8121600001177285E-2</v>
      </c>
      <c r="O74" s="1">
        <f t="shared" ca="1" si="32"/>
        <v>4.0051123796332105E-2</v>
      </c>
      <c r="P74" s="1">
        <f t="shared" si="33"/>
        <v>8.6919122535128152E-2</v>
      </c>
      <c r="Q74" s="27">
        <f t="shared" si="34"/>
        <v>40561.421199999997</v>
      </c>
      <c r="R74" s="1">
        <f t="shared" si="35"/>
        <v>3.5334685341439063E-4</v>
      </c>
      <c r="T74" s="1">
        <f t="shared" si="28"/>
        <v>0</v>
      </c>
      <c r="V74" s="1">
        <f t="shared" si="11"/>
        <v>-0.16931059946153079</v>
      </c>
      <c r="W74" s="157">
        <f t="shared" si="12"/>
        <v>0.23743219946270808</v>
      </c>
      <c r="X74" s="157">
        <f t="shared" si="13"/>
        <v>0.25622972199665894</v>
      </c>
      <c r="Y74" s="157">
        <f t="shared" si="14"/>
        <v>0.25622972199665894</v>
      </c>
      <c r="Z74" s="157">
        <f t="shared" si="15"/>
        <v>-0.18810812199548166</v>
      </c>
      <c r="AA74" s="157"/>
      <c r="AB74" s="1">
        <v>84000</v>
      </c>
      <c r="AC74" s="1">
        <f t="shared" si="23"/>
        <v>4.9261162370275393</v>
      </c>
      <c r="AD74" s="1">
        <f t="shared" si="36"/>
        <v>0.11209931317796035</v>
      </c>
      <c r="AE74" s="1">
        <f t="shared" si="37"/>
        <v>4.8140169238495787</v>
      </c>
    </row>
    <row r="75" spans="1:31">
      <c r="A75" s="53" t="s">
        <v>135</v>
      </c>
      <c r="B75" s="56" t="s">
        <v>65</v>
      </c>
      <c r="C75" s="43">
        <v>55648.350899999998</v>
      </c>
      <c r="D75" s="43">
        <v>2.9999999999999997E-4</v>
      </c>
      <c r="E75" s="1">
        <f t="shared" si="29"/>
        <v>7849.1621535611903</v>
      </c>
      <c r="F75" s="1">
        <f t="shared" si="22"/>
        <v>7849</v>
      </c>
      <c r="G75" s="1">
        <f t="shared" si="30"/>
        <v>6.8074399998295121E-2</v>
      </c>
      <c r="N75" s="1">
        <f t="shared" si="31"/>
        <v>6.8074399998295121E-2</v>
      </c>
      <c r="O75" s="1">
        <f t="shared" ca="1" si="32"/>
        <v>4.02020763054802E-2</v>
      </c>
      <c r="P75" s="1">
        <f t="shared" si="33"/>
        <v>8.8894916381423689E-2</v>
      </c>
      <c r="Q75" s="27">
        <f t="shared" si="34"/>
        <v>40629.850899999998</v>
      </c>
      <c r="R75" s="1">
        <f t="shared" si="35"/>
        <v>4.3349390246012509E-4</v>
      </c>
      <c r="T75" s="1">
        <f t="shared" si="28"/>
        <v>0</v>
      </c>
      <c r="V75" s="1">
        <f t="shared" si="11"/>
        <v>-0.17278287782551935</v>
      </c>
      <c r="W75" s="157">
        <f t="shared" si="12"/>
        <v>0.24085727782381447</v>
      </c>
      <c r="X75" s="157">
        <f t="shared" si="13"/>
        <v>0.26167779420694304</v>
      </c>
      <c r="Y75" s="157">
        <f t="shared" si="14"/>
        <v>0.26167779420694304</v>
      </c>
      <c r="Z75" s="157">
        <f t="shared" si="15"/>
        <v>-0.19360339420864792</v>
      </c>
      <c r="AA75" s="157"/>
      <c r="AB75" s="1">
        <v>86000</v>
      </c>
      <c r="AC75" s="1">
        <f t="shared" si="23"/>
        <v>5.1430859108937179</v>
      </c>
      <c r="AD75" s="1">
        <f t="shared" si="36"/>
        <v>0.1555259052639818</v>
      </c>
      <c r="AE75" s="1">
        <f t="shared" si="37"/>
        <v>4.987560005629736</v>
      </c>
    </row>
    <row r="76" spans="1:31">
      <c r="A76" s="40" t="s">
        <v>133</v>
      </c>
      <c r="B76" s="57" t="s">
        <v>77</v>
      </c>
      <c r="C76" s="40">
        <v>55668.712699999996</v>
      </c>
      <c r="D76" s="40">
        <v>5.9999999999999995E-4</v>
      </c>
      <c r="E76" s="1">
        <f t="shared" si="29"/>
        <v>7897.6640629763951</v>
      </c>
      <c r="F76" s="1">
        <f t="shared" si="22"/>
        <v>7897.5</v>
      </c>
      <c r="G76" s="1">
        <f t="shared" si="30"/>
        <v>6.8875999997544568E-2</v>
      </c>
      <c r="N76" s="1">
        <f t="shared" si="31"/>
        <v>6.8875999997544568E-2</v>
      </c>
      <c r="O76" s="1">
        <f t="shared" ca="1" si="32"/>
        <v>4.0246991622619355E-2</v>
      </c>
      <c r="P76" s="1">
        <f t="shared" si="33"/>
        <v>8.9487745011119973E-2</v>
      </c>
      <c r="Q76" s="27">
        <f t="shared" si="34"/>
        <v>40650.212699999996</v>
      </c>
      <c r="R76" s="1">
        <f t="shared" si="35"/>
        <v>4.2484403250465057E-4</v>
      </c>
      <c r="T76" s="1">
        <f t="shared" si="28"/>
        <v>0</v>
      </c>
      <c r="V76" s="1">
        <f t="shared" si="11"/>
        <v>-0.1738146440894788</v>
      </c>
      <c r="W76" s="157">
        <f t="shared" si="12"/>
        <v>0.24269064408702337</v>
      </c>
      <c r="X76" s="157">
        <f t="shared" si="13"/>
        <v>0.26330238910059878</v>
      </c>
      <c r="Y76" s="157">
        <f t="shared" si="14"/>
        <v>0.26330238910059878</v>
      </c>
      <c r="Z76" s="157">
        <f t="shared" si="15"/>
        <v>-0.19442638910305421</v>
      </c>
      <c r="AA76" s="157"/>
      <c r="AB76" s="1">
        <v>88000</v>
      </c>
      <c r="AC76" s="1">
        <f t="shared" si="23"/>
        <v>5.3618342222827895</v>
      </c>
      <c r="AD76" s="1">
        <f t="shared" si="36"/>
        <v>0.19796816410288384</v>
      </c>
      <c r="AE76" s="1">
        <f t="shared" si="37"/>
        <v>5.1638660581799058</v>
      </c>
    </row>
    <row r="77" spans="1:31">
      <c r="A77" s="33" t="s">
        <v>136</v>
      </c>
      <c r="B77" s="32" t="s">
        <v>77</v>
      </c>
      <c r="C77" s="33">
        <v>55952.933100000002</v>
      </c>
      <c r="D77" s="33">
        <v>2.9999999999999997E-4</v>
      </c>
      <c r="E77" s="1">
        <f t="shared" si="29"/>
        <v>8574.6784769650658</v>
      </c>
      <c r="F77" s="1">
        <f t="shared" si="22"/>
        <v>8574.5</v>
      </c>
      <c r="G77" s="1">
        <f t="shared" si="30"/>
        <v>7.4927200003003236E-2</v>
      </c>
      <c r="N77" s="1">
        <f t="shared" si="31"/>
        <v>7.4927200003003236E-2</v>
      </c>
      <c r="O77" s="1">
        <f t="shared" ca="1" si="32"/>
        <v>4.0873953884541188E-2</v>
      </c>
      <c r="P77" s="1">
        <f t="shared" si="33"/>
        <v>9.8001837164717054E-2</v>
      </c>
      <c r="Q77" s="27">
        <f t="shared" si="34"/>
        <v>40934.433100000002</v>
      </c>
      <c r="R77" s="1">
        <f t="shared" si="35"/>
        <v>5.3243888014474429E-4</v>
      </c>
      <c r="T77" s="1">
        <f t="shared" si="28"/>
        <v>0</v>
      </c>
      <c r="V77" s="1">
        <f t="shared" si="11"/>
        <v>-0.18814752064242457</v>
      </c>
      <c r="W77" s="157">
        <f t="shared" si="12"/>
        <v>0.26307472064542781</v>
      </c>
      <c r="X77" s="157">
        <f t="shared" si="13"/>
        <v>0.28614935780714162</v>
      </c>
      <c r="Y77" s="157">
        <f t="shared" si="14"/>
        <v>0.28614935780714162</v>
      </c>
      <c r="Z77" s="157">
        <f t="shared" si="15"/>
        <v>-0.21122215780413839</v>
      </c>
      <c r="AA77" s="157"/>
      <c r="AB77" s="1">
        <v>90000</v>
      </c>
      <c r="AC77" s="1">
        <f t="shared" si="23"/>
        <v>5.5820925514661814</v>
      </c>
      <c r="AD77" s="1">
        <f t="shared" si="36"/>
        <v>0.23915746996609305</v>
      </c>
      <c r="AE77" s="1">
        <f t="shared" si="37"/>
        <v>5.3429350815000882</v>
      </c>
    </row>
    <row r="78" spans="1:31">
      <c r="A78" s="36" t="s">
        <v>138</v>
      </c>
      <c r="B78" s="35" t="s">
        <v>65</v>
      </c>
      <c r="C78" s="36">
        <v>56009.394</v>
      </c>
      <c r="D78" s="36">
        <v>2E-3</v>
      </c>
      <c r="E78" s="1">
        <f t="shared" si="29"/>
        <v>8709.1686230867763</v>
      </c>
      <c r="F78" s="1">
        <f t="shared" si="22"/>
        <v>8709</v>
      </c>
      <c r="G78" s="1">
        <f t="shared" si="30"/>
        <v>7.0790400000987574E-2</v>
      </c>
      <c r="N78" s="1">
        <f t="shared" si="31"/>
        <v>7.0790400000987574E-2</v>
      </c>
      <c r="O78" s="1">
        <f t="shared" ca="1" si="32"/>
        <v>4.099851285681369E-2</v>
      </c>
      <c r="P78" s="1">
        <f t="shared" si="33"/>
        <v>9.9746958166394201E-2</v>
      </c>
      <c r="Q78" s="27">
        <f t="shared" si="34"/>
        <v>40990.894</v>
      </c>
      <c r="R78" s="1">
        <f t="shared" si="35"/>
        <v>8.3848226078657711E-4</v>
      </c>
      <c r="T78" s="1">
        <f t="shared" si="28"/>
        <v>0</v>
      </c>
      <c r="V78" s="1">
        <f t="shared" si="11"/>
        <v>-0.19097911691008404</v>
      </c>
      <c r="W78" s="157">
        <f t="shared" si="12"/>
        <v>0.26176951691107164</v>
      </c>
      <c r="X78" s="157">
        <f t="shared" si="13"/>
        <v>0.29072607507647824</v>
      </c>
      <c r="Y78" s="157">
        <f t="shared" si="14"/>
        <v>0.29072607507647824</v>
      </c>
      <c r="Z78" s="157">
        <f t="shared" si="15"/>
        <v>-0.21993567507549067</v>
      </c>
      <c r="AA78" s="157"/>
      <c r="AB78" s="1">
        <v>92000</v>
      </c>
      <c r="AC78" s="1">
        <f t="shared" si="23"/>
        <v>5.8036002087335978</v>
      </c>
      <c r="AD78" s="1">
        <f t="shared" si="36"/>
        <v>0.27883313314331332</v>
      </c>
      <c r="AE78" s="1">
        <f t="shared" si="37"/>
        <v>5.5247670755902849</v>
      </c>
    </row>
    <row r="79" spans="1:31">
      <c r="A79" s="33" t="s">
        <v>136</v>
      </c>
      <c r="B79" s="32" t="s">
        <v>77</v>
      </c>
      <c r="C79" s="33">
        <v>56035.642999999996</v>
      </c>
      <c r="D79" s="33">
        <v>2E-3</v>
      </c>
      <c r="E79" s="1">
        <f t="shared" si="29"/>
        <v>8771.6938723397707</v>
      </c>
      <c r="F79" s="1">
        <f t="shared" si="22"/>
        <v>8771.5</v>
      </c>
      <c r="G79" s="1">
        <f t="shared" si="30"/>
        <v>8.1390399995143525E-2</v>
      </c>
      <c r="N79" s="1">
        <f t="shared" si="31"/>
        <v>8.1390399995143525E-2</v>
      </c>
      <c r="O79" s="1">
        <f t="shared" ca="1" si="32"/>
        <v>4.1056393420137352E-2</v>
      </c>
      <c r="P79" s="1">
        <f t="shared" si="33"/>
        <v>0.10056399673753696</v>
      </c>
      <c r="Q79" s="27">
        <f t="shared" si="34"/>
        <v>41017.142999999996</v>
      </c>
      <c r="R79" s="1">
        <f t="shared" si="35"/>
        <v>3.676268120399203E-4</v>
      </c>
      <c r="T79" s="1">
        <f t="shared" si="28"/>
        <v>0</v>
      </c>
      <c r="V79" s="1">
        <f t="shared" si="11"/>
        <v>-0.19229305807928165</v>
      </c>
      <c r="W79" s="157">
        <f t="shared" si="12"/>
        <v>0.27368345807442518</v>
      </c>
      <c r="X79" s="157">
        <f t="shared" si="13"/>
        <v>0.29285705481681862</v>
      </c>
      <c r="Y79" s="157">
        <f t="shared" si="14"/>
        <v>0.29285705481681862</v>
      </c>
      <c r="Z79" s="157">
        <f t="shared" si="15"/>
        <v>-0.21146665482167509</v>
      </c>
      <c r="AA79" s="157"/>
      <c r="AB79" s="1">
        <v>94000</v>
      </c>
      <c r="AC79" s="1">
        <f t="shared" si="23"/>
        <v>6.0261060843146081</v>
      </c>
      <c r="AD79" s="1">
        <f t="shared" si="36"/>
        <v>0.31674404386411303</v>
      </c>
      <c r="AE79" s="1">
        <f t="shared" si="37"/>
        <v>5.709362040450495</v>
      </c>
    </row>
    <row r="80" spans="1:31">
      <c r="A80" s="8" t="s">
        <v>318</v>
      </c>
      <c r="B80" s="8"/>
      <c r="C80" s="171">
        <v>31179.625470588238</v>
      </c>
      <c r="D80" s="172"/>
      <c r="E80" s="8">
        <f t="shared" ref="E80:E97" si="38">+(C80-C$7)/C$8</f>
        <v>-50435.464170385203</v>
      </c>
      <c r="F80" s="8">
        <f t="shared" ref="F80:F97" si="39">ROUND(2*E80,0)/2</f>
        <v>-50435.5</v>
      </c>
      <c r="G80" s="1">
        <f>AVERAGE(G81:G97)</f>
        <v>-9.6531764707726651E-3</v>
      </c>
      <c r="V80" s="1">
        <f t="shared" si="11"/>
        <v>0.50952788817395078</v>
      </c>
      <c r="W80" s="157">
        <f t="shared" si="12"/>
        <v>-0.51918106464472347</v>
      </c>
      <c r="X80" s="157">
        <f t="shared" si="13"/>
        <v>-0.51643515442319632</v>
      </c>
      <c r="Y80" s="157">
        <f t="shared" si="14"/>
        <v>-0.51643515442319632</v>
      </c>
      <c r="Z80" s="157">
        <f t="shared" si="15"/>
        <v>0.50678197795242363</v>
      </c>
      <c r="AA80" s="157"/>
      <c r="AB80" s="1">
        <v>96000</v>
      </c>
      <c r="AC80" s="1">
        <f t="shared" si="23"/>
        <v>6.2493702376681952</v>
      </c>
      <c r="AD80" s="1">
        <f t="shared" si="36"/>
        <v>0.35265026158747642</v>
      </c>
      <c r="AE80" s="1">
        <f t="shared" si="37"/>
        <v>5.8967199760807185</v>
      </c>
    </row>
    <row r="81" spans="1:31">
      <c r="A81" s="1" t="s">
        <v>50</v>
      </c>
      <c r="C81" s="25">
        <v>31150.455000000002</v>
      </c>
      <c r="D81" s="26"/>
      <c r="E81" s="1">
        <f t="shared" si="38"/>
        <v>-50504.948377187633</v>
      </c>
      <c r="F81" s="1">
        <f t="shared" si="39"/>
        <v>-50505</v>
      </c>
      <c r="G81" s="1">
        <f t="shared" ref="G81:G97" si="40">+C81-(C$7+F81*C$8)</f>
        <v>2.1672000002581626E-2</v>
      </c>
      <c r="V81" s="1">
        <f t="shared" si="11"/>
        <v>0.50886989193459342</v>
      </c>
      <c r="W81" s="157">
        <f t="shared" si="12"/>
        <v>-0.4871978919320118</v>
      </c>
      <c r="X81" s="157">
        <f t="shared" si="13"/>
        <v>-0.51596230809093913</v>
      </c>
      <c r="Y81" s="157">
        <f t="shared" si="14"/>
        <v>-0.51596230809093913</v>
      </c>
      <c r="Z81" s="157">
        <f t="shared" si="15"/>
        <v>0.53763430809352075</v>
      </c>
      <c r="AA81" s="157"/>
      <c r="AB81" s="1">
        <v>98000</v>
      </c>
      <c r="AC81" s="1">
        <f t="shared" si="23"/>
        <v>6.4731654160815486</v>
      </c>
      <c r="AD81" s="1">
        <f t="shared" si="36"/>
        <v>0.38632453360059416</v>
      </c>
      <c r="AE81" s="1">
        <f t="shared" si="37"/>
        <v>6.0868408824809546</v>
      </c>
    </row>
    <row r="82" spans="1:31">
      <c r="A82" s="1" t="s">
        <v>50</v>
      </c>
      <c r="C82" s="25">
        <v>31156.31</v>
      </c>
      <c r="D82" s="26"/>
      <c r="E82" s="1">
        <f t="shared" si="38"/>
        <v>-50491.001737910847</v>
      </c>
      <c r="F82" s="1">
        <f t="shared" si="39"/>
        <v>-50491</v>
      </c>
      <c r="G82" s="1">
        <f t="shared" si="40"/>
        <v>-7.2960000034072436E-4</v>
      </c>
      <c r="V82" s="1">
        <f t="shared" si="11"/>
        <v>0.50900275107460036</v>
      </c>
      <c r="W82" s="157">
        <f t="shared" si="12"/>
        <v>-0.50973235107494108</v>
      </c>
      <c r="X82" s="157">
        <f t="shared" si="13"/>
        <v>-0.51605782606536155</v>
      </c>
      <c r="Y82" s="157">
        <f t="shared" si="14"/>
        <v>-0.51605782606536155</v>
      </c>
      <c r="Z82" s="157">
        <f t="shared" si="15"/>
        <v>0.51532822606502082</v>
      </c>
      <c r="AA82" s="157"/>
      <c r="AB82" s="1">
        <v>100000</v>
      </c>
      <c r="AC82" s="1">
        <f t="shared" si="23"/>
        <v>6.6972784929667952</v>
      </c>
      <c r="AD82" s="1">
        <f t="shared" si="36"/>
        <v>0.41755373331559076</v>
      </c>
      <c r="AE82" s="1">
        <f t="shared" si="37"/>
        <v>6.2797247596512049</v>
      </c>
    </row>
    <row r="83" spans="1:31">
      <c r="A83" s="1" t="s">
        <v>50</v>
      </c>
      <c r="C83" s="25">
        <v>31157.119999999999</v>
      </c>
      <c r="D83" s="26"/>
      <c r="E83" s="1">
        <f t="shared" si="38"/>
        <v>-50489.072313860604</v>
      </c>
      <c r="F83" s="1">
        <f t="shared" si="39"/>
        <v>-50489</v>
      </c>
      <c r="G83" s="1">
        <f t="shared" si="40"/>
        <v>-3.0358400003024144E-2</v>
      </c>
      <c r="V83" s="1">
        <f t="shared" si="11"/>
        <v>0.50902171805986141</v>
      </c>
      <c r="W83" s="157">
        <f t="shared" si="12"/>
        <v>-0.53938011806288555</v>
      </c>
      <c r="X83" s="157">
        <f t="shared" si="13"/>
        <v>-0.51607146043839602</v>
      </c>
      <c r="Y83" s="157">
        <f t="shared" si="14"/>
        <v>-0.51607146043839602</v>
      </c>
      <c r="Z83" s="157">
        <f t="shared" si="15"/>
        <v>0.48571306043537188</v>
      </c>
      <c r="AA83" s="157"/>
      <c r="AB83" s="1">
        <v>102000</v>
      </c>
      <c r="AC83" s="1">
        <f t="shared" si="23"/>
        <v>6.921511816752588</v>
      </c>
      <c r="AD83" s="1">
        <f t="shared" si="36"/>
        <v>0.44614020916112018</v>
      </c>
      <c r="AE83" s="1">
        <f t="shared" si="37"/>
        <v>6.4753716075914678</v>
      </c>
    </row>
    <row r="84" spans="1:31">
      <c r="A84" s="1" t="s">
        <v>50</v>
      </c>
      <c r="C84" s="25">
        <v>31157.32</v>
      </c>
      <c r="D84" s="26"/>
      <c r="E84" s="1">
        <f t="shared" si="38"/>
        <v>-50488.595912860539</v>
      </c>
      <c r="F84" s="1">
        <f t="shared" si="39"/>
        <v>-50488.5</v>
      </c>
      <c r="G84" s="1">
        <f t="shared" si="40"/>
        <v>-4.0265600000566337E-2</v>
      </c>
      <c r="V84" s="1">
        <f t="shared" si="11"/>
        <v>0.50902645930253598</v>
      </c>
      <c r="W84" s="157">
        <f t="shared" si="12"/>
        <v>-0.54929205930310232</v>
      </c>
      <c r="X84" s="157">
        <f t="shared" si="13"/>
        <v>-0.51607486859994023</v>
      </c>
      <c r="Y84" s="157">
        <f t="shared" si="14"/>
        <v>-0.51607486859994023</v>
      </c>
      <c r="Z84" s="157">
        <f t="shared" si="15"/>
        <v>0.47580926859937389</v>
      </c>
      <c r="AA84" s="157"/>
      <c r="AB84" s="1">
        <v>104000</v>
      </c>
      <c r="AC84" s="1">
        <f t="shared" si="23"/>
        <v>7.1456844618333522</v>
      </c>
      <c r="AD84" s="1">
        <f t="shared" si="36"/>
        <v>0.47190303553160629</v>
      </c>
      <c r="AE84" s="1">
        <f t="shared" si="37"/>
        <v>6.6737814263017459</v>
      </c>
    </row>
    <row r="85" spans="1:31">
      <c r="A85" s="1" t="s">
        <v>50</v>
      </c>
      <c r="C85" s="25">
        <v>31162.386999999999</v>
      </c>
      <c r="D85" s="26"/>
      <c r="E85" s="1">
        <f t="shared" si="38"/>
        <v>-50476.526293523995</v>
      </c>
      <c r="F85" s="1">
        <f t="shared" si="39"/>
        <v>-50476.5</v>
      </c>
      <c r="G85" s="1">
        <f t="shared" si="40"/>
        <v>-1.1038399999961257E-2</v>
      </c>
      <c r="V85" s="1">
        <f t="shared" si="11"/>
        <v>0.50914018868438782</v>
      </c>
      <c r="W85" s="157">
        <f t="shared" si="12"/>
        <v>-0.52017858868434907</v>
      </c>
      <c r="X85" s="157">
        <f t="shared" si="13"/>
        <v>-0.5161566126713043</v>
      </c>
      <c r="Y85" s="157">
        <f t="shared" si="14"/>
        <v>-0.5161566126713043</v>
      </c>
      <c r="Z85" s="157">
        <f t="shared" si="15"/>
        <v>0.50511821267134305</v>
      </c>
      <c r="AA85" s="157"/>
      <c r="AB85" s="1">
        <v>106000</v>
      </c>
      <c r="AC85" s="1">
        <f t="shared" si="23"/>
        <v>7.369633373658826</v>
      </c>
      <c r="AD85" s="1">
        <f t="shared" si="36"/>
        <v>0.4946791578767909</v>
      </c>
      <c r="AE85" s="1">
        <f t="shared" si="37"/>
        <v>6.8749542157820347</v>
      </c>
    </row>
    <row r="86" spans="1:31">
      <c r="A86" s="1" t="s">
        <v>50</v>
      </c>
      <c r="C86" s="25">
        <v>31163.215</v>
      </c>
      <c r="D86" s="26"/>
      <c r="E86" s="1">
        <f t="shared" si="38"/>
        <v>-50474.553993383743</v>
      </c>
      <c r="F86" s="1">
        <f t="shared" si="39"/>
        <v>-50474.5</v>
      </c>
      <c r="G86" s="1">
        <f t="shared" si="40"/>
        <v>-2.2667199998977594E-2</v>
      </c>
      <c r="V86" s="1">
        <f t="shared" ref="V86:V97" si="41">R$14*SIN(RADIANS(R$15*F86+R$16))</f>
        <v>0.50915913229777854</v>
      </c>
      <c r="W86" s="157">
        <f t="shared" ref="W86:W97" si="42">G86-V86</f>
        <v>-0.53182633229675613</v>
      </c>
      <c r="X86" s="157">
        <f t="shared" ref="X86:X97" si="43">+R$11+R$12*F86+R$13*F86^2</f>
        <v>-0.51617022701280069</v>
      </c>
      <c r="Y86" s="157">
        <f t="shared" ref="Y86:Y97" si="44">+R$11+R$12*F86+R$13*F86^2</f>
        <v>-0.51617022701280069</v>
      </c>
      <c r="Z86" s="157">
        <f t="shared" ref="Z86:Z97" si="45">G86-Y86</f>
        <v>0.49350302701382309</v>
      </c>
      <c r="AA86" s="157"/>
      <c r="AB86" s="1">
        <v>108000</v>
      </c>
      <c r="AC86" s="1">
        <f t="shared" si="23"/>
        <v>7.5932144007165894</v>
      </c>
      <c r="AD86" s="1">
        <f t="shared" si="36"/>
        <v>0.51432442468425088</v>
      </c>
      <c r="AE86" s="1">
        <f t="shared" si="37"/>
        <v>7.0788899760323387</v>
      </c>
    </row>
    <row r="87" spans="1:31">
      <c r="A87" s="1" t="s">
        <v>50</v>
      </c>
      <c r="C87" s="25">
        <v>31170.16</v>
      </c>
      <c r="D87" s="26"/>
      <c r="E87" s="1">
        <f t="shared" si="38"/>
        <v>-50458.010968656628</v>
      </c>
      <c r="F87" s="1">
        <f t="shared" si="39"/>
        <v>-50458</v>
      </c>
      <c r="G87" s="1">
        <f t="shared" si="40"/>
        <v>-4.6048000003793277E-3</v>
      </c>
      <c r="V87" s="1">
        <f t="shared" si="41"/>
        <v>0.50931529407376641</v>
      </c>
      <c r="W87" s="157">
        <f t="shared" si="42"/>
        <v>-0.51392009407414574</v>
      </c>
      <c r="X87" s="157">
        <f t="shared" si="43"/>
        <v>-0.5162824399055419</v>
      </c>
      <c r="Y87" s="157">
        <f t="shared" si="44"/>
        <v>-0.5162824399055419</v>
      </c>
      <c r="Z87" s="157">
        <f t="shared" si="45"/>
        <v>0.51167763990516257</v>
      </c>
      <c r="AA87" s="157"/>
      <c r="AB87" s="1">
        <v>110000</v>
      </c>
      <c r="AC87" s="1">
        <f t="shared" si="23"/>
        <v>7.816303206876051</v>
      </c>
      <c r="AD87" s="1">
        <f t="shared" si="36"/>
        <v>0.53071449982339547</v>
      </c>
      <c r="AE87" s="1">
        <f t="shared" si="37"/>
        <v>7.2855887070526553</v>
      </c>
    </row>
    <row r="88" spans="1:31">
      <c r="A88" s="1" t="s">
        <v>50</v>
      </c>
      <c r="C88" s="25">
        <v>31170.365000000002</v>
      </c>
      <c r="D88" s="26"/>
      <c r="E88" s="1">
        <f t="shared" si="38"/>
        <v>-50457.522657631562</v>
      </c>
      <c r="F88" s="1">
        <f t="shared" si="39"/>
        <v>-50457.5</v>
      </c>
      <c r="G88" s="1">
        <f t="shared" si="40"/>
        <v>-9.5119999969028868E-3</v>
      </c>
      <c r="V88" s="1">
        <f t="shared" si="41"/>
        <v>0.50932002282237132</v>
      </c>
      <c r="W88" s="157">
        <f t="shared" si="42"/>
        <v>-0.51883202281927421</v>
      </c>
      <c r="X88" s="157">
        <f t="shared" si="43"/>
        <v>-0.51628583736057465</v>
      </c>
      <c r="Y88" s="157">
        <f t="shared" si="44"/>
        <v>-0.51628583736057465</v>
      </c>
      <c r="Z88" s="157">
        <f t="shared" si="45"/>
        <v>0.50677383736367176</v>
      </c>
      <c r="AA88" s="157"/>
      <c r="AB88" s="1">
        <v>112000</v>
      </c>
      <c r="AC88" s="1">
        <f t="shared" si="23"/>
        <v>8.0387960583196527</v>
      </c>
      <c r="AD88" s="1">
        <f t="shared" si="36"/>
        <v>0.54374564947666604</v>
      </c>
      <c r="AE88" s="1">
        <f t="shared" si="37"/>
        <v>7.495050408842987</v>
      </c>
    </row>
    <row r="89" spans="1:31">
      <c r="A89" s="1" t="s">
        <v>50</v>
      </c>
      <c r="C89" s="25">
        <v>31176.26</v>
      </c>
      <c r="D89" s="26"/>
      <c r="E89" s="1">
        <f t="shared" si="38"/>
        <v>-50443.480738154773</v>
      </c>
      <c r="F89" s="1">
        <f t="shared" si="39"/>
        <v>-50443.5</v>
      </c>
      <c r="G89" s="1">
        <f t="shared" si="40"/>
        <v>8.0863999974098988E-3</v>
      </c>
      <c r="V89" s="1">
        <f t="shared" si="41"/>
        <v>0.50945234593651278</v>
      </c>
      <c r="W89" s="157">
        <f t="shared" si="42"/>
        <v>-0.50136594593910289</v>
      </c>
      <c r="X89" s="157">
        <f t="shared" si="43"/>
        <v>-0.51638089599110637</v>
      </c>
      <c r="Y89" s="157">
        <f t="shared" si="44"/>
        <v>-0.51638089599110637</v>
      </c>
      <c r="Z89" s="157">
        <f t="shared" si="45"/>
        <v>0.52446729598851627</v>
      </c>
      <c r="AA89" s="157"/>
      <c r="AB89" s="1">
        <v>114000</v>
      </c>
      <c r="AC89" s="1">
        <f t="shared" si="23"/>
        <v>8.2606104800807287</v>
      </c>
      <c r="AD89" s="1">
        <f t="shared" si="36"/>
        <v>0.55333539867739978</v>
      </c>
      <c r="AE89" s="1">
        <f t="shared" si="37"/>
        <v>7.7072750814033295</v>
      </c>
    </row>
    <row r="90" spans="1:31">
      <c r="A90" s="1" t="s">
        <v>50</v>
      </c>
      <c r="C90" s="25">
        <v>31178.134999999998</v>
      </c>
      <c r="D90" s="26"/>
      <c r="E90" s="1">
        <f t="shared" si="38"/>
        <v>-50439.014478779201</v>
      </c>
      <c r="F90" s="1">
        <f t="shared" si="39"/>
        <v>-50439</v>
      </c>
      <c r="G90" s="1">
        <f t="shared" si="40"/>
        <v>-6.0784000015701167E-3</v>
      </c>
      <c r="V90" s="1">
        <f t="shared" si="41"/>
        <v>0.50949484479686391</v>
      </c>
      <c r="W90" s="157">
        <f t="shared" si="42"/>
        <v>-0.51557324479843403</v>
      </c>
      <c r="X90" s="157">
        <f t="shared" si="43"/>
        <v>-0.51641142179875565</v>
      </c>
      <c r="Y90" s="157">
        <f t="shared" si="44"/>
        <v>-0.51641142179875565</v>
      </c>
      <c r="Z90" s="157">
        <f t="shared" si="45"/>
        <v>0.51033302179718554</v>
      </c>
      <c r="AA90" s="157"/>
      <c r="AB90" s="1">
        <v>116000</v>
      </c>
      <c r="AC90" s="1">
        <f t="shared" si="23"/>
        <v>8.481685778032773</v>
      </c>
      <c r="AD90" s="1">
        <f t="shared" si="36"/>
        <v>0.55942305329908559</v>
      </c>
      <c r="AE90" s="1">
        <f t="shared" si="37"/>
        <v>7.9222627247336872</v>
      </c>
    </row>
    <row r="91" spans="1:31">
      <c r="A91" s="1" t="s">
        <v>50</v>
      </c>
      <c r="C91" s="25">
        <v>31178.334999999999</v>
      </c>
      <c r="D91" s="26"/>
      <c r="E91" s="1">
        <f t="shared" si="38"/>
        <v>-50438.538077779136</v>
      </c>
      <c r="F91" s="1">
        <f t="shared" si="39"/>
        <v>-50438.5</v>
      </c>
      <c r="G91" s="1">
        <f t="shared" si="40"/>
        <v>-1.5985600002750289E-2</v>
      </c>
      <c r="V91" s="1">
        <f t="shared" si="41"/>
        <v>0.50949956588425616</v>
      </c>
      <c r="W91" s="157">
        <f t="shared" si="42"/>
        <v>-0.52548516588700644</v>
      </c>
      <c r="X91" s="157">
        <f t="shared" si="43"/>
        <v>-0.51641481269173284</v>
      </c>
      <c r="Y91" s="157">
        <f t="shared" si="44"/>
        <v>-0.51641481269173284</v>
      </c>
      <c r="Z91" s="157">
        <f t="shared" si="45"/>
        <v>0.50042921268898255</v>
      </c>
      <c r="AA91" s="157"/>
      <c r="AB91" s="1">
        <v>118000</v>
      </c>
      <c r="AC91" s="1">
        <f t="shared" ref="AC91:AC107" si="46">+R$11+R$12*AB91+R$13*AB91^2+R$14*SIN(RADIANS(R$15*AB91+R$16))</f>
        <v>8.7019834230263697</v>
      </c>
      <c r="AD91" s="1">
        <f t="shared" ref="AD91:AD107" si="47">+R$14*SIN(RADIANS(R$15*AB91+R$16))</f>
        <v>0.56197008419231309</v>
      </c>
      <c r="AE91" s="1">
        <f t="shared" si="37"/>
        <v>8.1400133388340574</v>
      </c>
    </row>
    <row r="92" spans="1:31">
      <c r="A92" s="1" t="s">
        <v>50</v>
      </c>
      <c r="C92" s="25">
        <v>31179.17</v>
      </c>
      <c r="D92" s="26"/>
      <c r="E92" s="1">
        <f t="shared" si="38"/>
        <v>-50436.54910360388</v>
      </c>
      <c r="F92" s="1">
        <f t="shared" si="39"/>
        <v>-50436.5</v>
      </c>
      <c r="G92" s="1">
        <f t="shared" si="40"/>
        <v>-2.0614400000340538E-2</v>
      </c>
      <c r="V92" s="1">
        <f t="shared" si="41"/>
        <v>0.50951844821733339</v>
      </c>
      <c r="W92" s="157">
        <f t="shared" si="42"/>
        <v>-0.53013284821767392</v>
      </c>
      <c r="X92" s="157">
        <f t="shared" si="43"/>
        <v>-0.51642837453678436</v>
      </c>
      <c r="Y92" s="157">
        <f t="shared" si="44"/>
        <v>-0.51642837453678436</v>
      </c>
      <c r="Z92" s="157">
        <f t="shared" si="45"/>
        <v>0.49581397453644382</v>
      </c>
      <c r="AA92" s="157"/>
      <c r="AB92" s="1">
        <v>120000</v>
      </c>
      <c r="AC92" s="1">
        <f t="shared" si="46"/>
        <v>8.9214872947426258</v>
      </c>
      <c r="AD92" s="1">
        <f t="shared" si="47"/>
        <v>0.56096037103818497</v>
      </c>
      <c r="AE92" s="1">
        <f t="shared" si="37"/>
        <v>8.3605269237044411</v>
      </c>
    </row>
    <row r="93" spans="1:31">
      <c r="A93" s="1" t="s">
        <v>50</v>
      </c>
      <c r="C93" s="25">
        <v>31197.24</v>
      </c>
      <c r="D93" s="26"/>
      <c r="E93" s="1">
        <f t="shared" si="38"/>
        <v>-50393.506273248364</v>
      </c>
      <c r="F93" s="1">
        <f t="shared" si="39"/>
        <v>-50393.5</v>
      </c>
      <c r="G93" s="1">
        <f t="shared" si="40"/>
        <v>-2.6335999973525759E-3</v>
      </c>
      <c r="V93" s="1">
        <f t="shared" si="41"/>
        <v>0.5099236377770382</v>
      </c>
      <c r="W93" s="157">
        <f t="shared" si="42"/>
        <v>-0.51255723777439077</v>
      </c>
      <c r="X93" s="157">
        <f t="shared" si="43"/>
        <v>-0.51671928591184069</v>
      </c>
      <c r="Y93" s="157">
        <f t="shared" si="44"/>
        <v>-0.51671928591184069</v>
      </c>
      <c r="Z93" s="157">
        <f t="shared" si="45"/>
        <v>0.51408568591448811</v>
      </c>
      <c r="AA93" s="157"/>
      <c r="AB93" s="1">
        <v>122000</v>
      </c>
      <c r="AC93" s="1">
        <f t="shared" si="46"/>
        <v>9.1402037837196684</v>
      </c>
      <c r="AD93" s="1">
        <f t="shared" si="47"/>
        <v>0.55640030437483035</v>
      </c>
      <c r="AE93" s="1">
        <f t="shared" si="37"/>
        <v>8.5838034793448372</v>
      </c>
    </row>
    <row r="94" spans="1:31">
      <c r="A94" s="1" t="s">
        <v>50</v>
      </c>
      <c r="C94" s="25">
        <v>31206.264999999999</v>
      </c>
      <c r="D94" s="26"/>
      <c r="E94" s="1">
        <f t="shared" si="38"/>
        <v>-50372.008678120619</v>
      </c>
      <c r="F94" s="1">
        <f t="shared" si="39"/>
        <v>-50372</v>
      </c>
      <c r="G94" s="1">
        <f t="shared" si="40"/>
        <v>-3.6432000015338417E-3</v>
      </c>
      <c r="V94" s="1">
        <f t="shared" si="41"/>
        <v>0.51012567289666322</v>
      </c>
      <c r="W94" s="157">
        <f t="shared" si="42"/>
        <v>-0.51376887289819706</v>
      </c>
      <c r="X94" s="157">
        <f t="shared" si="43"/>
        <v>-0.51686426265565433</v>
      </c>
      <c r="Y94" s="157">
        <f t="shared" si="44"/>
        <v>-0.51686426265565433</v>
      </c>
      <c r="Z94" s="157">
        <f t="shared" si="45"/>
        <v>0.51322106265412049</v>
      </c>
      <c r="AA94" s="157"/>
      <c r="AB94" s="1">
        <v>124000</v>
      </c>
      <c r="AC94" s="1">
        <f t="shared" si="46"/>
        <v>9.3581617509065342</v>
      </c>
      <c r="AD94" s="1">
        <f t="shared" si="47"/>
        <v>0.54831874515128654</v>
      </c>
      <c r="AE94" s="1">
        <f t="shared" si="37"/>
        <v>8.8098430057552477</v>
      </c>
    </row>
    <row r="95" spans="1:31">
      <c r="A95" s="1" t="s">
        <v>50</v>
      </c>
      <c r="C95" s="25">
        <v>31215.307000000001</v>
      </c>
      <c r="D95" s="26"/>
      <c r="E95" s="1">
        <f t="shared" si="38"/>
        <v>-50350.470588907861</v>
      </c>
      <c r="F95" s="1">
        <f t="shared" si="39"/>
        <v>-50350.5</v>
      </c>
      <c r="G95" s="1">
        <f t="shared" si="40"/>
        <v>1.2347200001386227E-2</v>
      </c>
      <c r="V95" s="1">
        <f t="shared" si="41"/>
        <v>0.51032733471224945</v>
      </c>
      <c r="W95" s="157">
        <f t="shared" si="42"/>
        <v>-0.49798013471086322</v>
      </c>
      <c r="X95" s="157">
        <f t="shared" si="43"/>
        <v>-0.51700892010365862</v>
      </c>
      <c r="Y95" s="157">
        <f t="shared" si="44"/>
        <v>-0.51700892010365862</v>
      </c>
      <c r="Z95" s="157">
        <f t="shared" si="45"/>
        <v>0.52935612010504485</v>
      </c>
      <c r="AA95" s="157"/>
      <c r="AB95" s="1">
        <v>126000</v>
      </c>
      <c r="AC95" s="1">
        <f t="shared" si="46"/>
        <v>9.5754123450004087</v>
      </c>
      <c r="AD95" s="1">
        <f t="shared" si="47"/>
        <v>0.53676684206473591</v>
      </c>
      <c r="AE95" s="1">
        <f t="shared" si="37"/>
        <v>9.0386455029356725</v>
      </c>
    </row>
    <row r="96" spans="1:31">
      <c r="A96" s="1" t="s">
        <v>50</v>
      </c>
      <c r="C96" s="25">
        <v>31216.316999999999</v>
      </c>
      <c r="D96" s="26"/>
      <c r="E96" s="1">
        <f t="shared" si="38"/>
        <v>-50348.064763857554</v>
      </c>
      <c r="F96" s="1">
        <f t="shared" si="39"/>
        <v>-50348</v>
      </c>
      <c r="G96" s="1">
        <f t="shared" si="40"/>
        <v>-2.7188800002477365E-2</v>
      </c>
      <c r="V96" s="1">
        <f t="shared" si="41"/>
        <v>0.51035075952640252</v>
      </c>
      <c r="W96" s="157">
        <f t="shared" si="42"/>
        <v>-0.53753955952887988</v>
      </c>
      <c r="X96" s="157">
        <f t="shared" si="43"/>
        <v>-0.51702572001486669</v>
      </c>
      <c r="Y96" s="157">
        <f t="shared" si="44"/>
        <v>-0.51702572001486669</v>
      </c>
      <c r="Z96" s="157">
        <f t="shared" si="45"/>
        <v>0.48983692001238932</v>
      </c>
      <c r="AA96" s="157"/>
      <c r="AB96" s="1">
        <v>128000</v>
      </c>
      <c r="AC96" s="1">
        <f t="shared" si="46"/>
        <v>9.7920286787232893</v>
      </c>
      <c r="AD96" s="1">
        <f t="shared" si="47"/>
        <v>0.52181770783717973</v>
      </c>
      <c r="AE96" s="1">
        <f t="shared" si="37"/>
        <v>9.2702109708861098</v>
      </c>
    </row>
    <row r="97" spans="1:31">
      <c r="A97" s="1" t="s">
        <v>50</v>
      </c>
      <c r="C97" s="25">
        <v>31219.272000000001</v>
      </c>
      <c r="D97" s="26"/>
      <c r="E97" s="1">
        <f t="shared" si="38"/>
        <v>-50341.02593908165</v>
      </c>
      <c r="F97" s="1">
        <f t="shared" si="39"/>
        <v>-50341</v>
      </c>
      <c r="G97" s="1">
        <f t="shared" si="40"/>
        <v>-1.0889599998336053E-2</v>
      </c>
      <c r="V97" s="1">
        <f t="shared" si="41"/>
        <v>0.51041632214139354</v>
      </c>
      <c r="W97" s="157">
        <f t="shared" si="42"/>
        <v>-0.52130592213972959</v>
      </c>
      <c r="X97" s="157">
        <f t="shared" si="43"/>
        <v>-0.51707273679905474</v>
      </c>
      <c r="Y97" s="157">
        <f t="shared" si="44"/>
        <v>-0.51707273679905474</v>
      </c>
      <c r="Z97" s="157">
        <f t="shared" si="45"/>
        <v>0.50618313680071869</v>
      </c>
      <c r="AA97" s="157"/>
      <c r="AB97" s="1">
        <v>130000</v>
      </c>
      <c r="AC97" s="1">
        <f t="shared" si="46"/>
        <v>10.008105366086976</v>
      </c>
      <c r="AD97" s="1">
        <f t="shared" si="47"/>
        <v>0.50356595648041758</v>
      </c>
      <c r="AE97" s="1">
        <f t="shared" si="37"/>
        <v>9.5045394096065596</v>
      </c>
    </row>
    <row r="98" spans="1:31">
      <c r="C98" s="26"/>
      <c r="D98" s="26"/>
      <c r="AB98" s="1">
        <v>132000</v>
      </c>
      <c r="AC98" s="1">
        <f t="shared" si="46"/>
        <v>10.223757923575034</v>
      </c>
      <c r="AD98" s="1">
        <f t="shared" si="47"/>
        <v>0.48212710447801044</v>
      </c>
      <c r="AE98" s="1">
        <f t="shared" si="37"/>
        <v>9.7416308190970238</v>
      </c>
    </row>
    <row r="99" spans="1:31">
      <c r="C99" s="26"/>
      <c r="D99" s="26"/>
      <c r="AB99" s="1">
        <v>134000</v>
      </c>
      <c r="AC99" s="1">
        <f t="shared" si="46"/>
        <v>10.43912203903168</v>
      </c>
      <c r="AD99" s="1">
        <f t="shared" si="47"/>
        <v>0.45763683967418067</v>
      </c>
      <c r="AE99" s="1">
        <f t="shared" si="37"/>
        <v>9.9814851993575004</v>
      </c>
    </row>
    <row r="100" spans="1:31">
      <c r="C100" s="26"/>
      <c r="D100" s="26"/>
      <c r="AB100" s="1">
        <v>136000</v>
      </c>
      <c r="AC100" s="1">
        <f t="shared" si="46"/>
        <v>10.654352712884895</v>
      </c>
      <c r="AD100" s="1">
        <f t="shared" si="47"/>
        <v>0.43025016249690379</v>
      </c>
      <c r="AE100" s="1">
        <f t="shared" si="37"/>
        <v>10.224102550387991</v>
      </c>
    </row>
    <row r="101" spans="1:31">
      <c r="C101" s="26"/>
      <c r="D101" s="26"/>
      <c r="AB101" s="1">
        <v>138000</v>
      </c>
      <c r="AC101" s="1">
        <f t="shared" si="46"/>
        <v>10.869623277138937</v>
      </c>
      <c r="AD101" s="1">
        <f t="shared" si="47"/>
        <v>0.40014040495043957</v>
      </c>
      <c r="AE101" s="1">
        <f t="shared" si="37"/>
        <v>10.469482872188497</v>
      </c>
    </row>
    <row r="102" spans="1:31">
      <c r="C102" s="26"/>
      <c r="D102" s="26"/>
      <c r="AB102" s="1">
        <v>140000</v>
      </c>
      <c r="AC102" s="1">
        <f t="shared" si="46"/>
        <v>11.085124298345175</v>
      </c>
      <c r="AD102" s="1">
        <f t="shared" si="47"/>
        <v>0.36749813358616268</v>
      </c>
      <c r="AE102" s="1">
        <f t="shared" si="37"/>
        <v>10.717626164759013</v>
      </c>
    </row>
    <row r="103" spans="1:31">
      <c r="C103" s="26"/>
      <c r="D103" s="26"/>
      <c r="AB103" s="1">
        <v>142000</v>
      </c>
      <c r="AC103" s="1">
        <f t="shared" si="46"/>
        <v>11.301062371494407</v>
      </c>
      <c r="AD103" s="1">
        <f t="shared" si="47"/>
        <v>0.33252994339486303</v>
      </c>
      <c r="AE103" s="1">
        <f t="shared" si="37"/>
        <v>10.968532428099543</v>
      </c>
    </row>
    <row r="104" spans="1:31">
      <c r="C104" s="26"/>
      <c r="D104" s="26"/>
      <c r="AB104" s="1">
        <v>144000</v>
      </c>
      <c r="AC104" s="1">
        <f t="shared" si="46"/>
        <v>11.517658812464125</v>
      </c>
      <c r="AD104" s="1">
        <f t="shared" si="47"/>
        <v>0.29545715025403535</v>
      </c>
      <c r="AE104" s="1">
        <f t="shared" si="37"/>
        <v>11.22220166221009</v>
      </c>
    </row>
    <row r="105" spans="1:31">
      <c r="C105" s="26"/>
      <c r="D105" s="26"/>
      <c r="AB105" s="1">
        <v>146000</v>
      </c>
      <c r="AC105" s="1">
        <f t="shared" si="46"/>
        <v>11.735148257296409</v>
      </c>
      <c r="AD105" s="1">
        <f t="shared" si="47"/>
        <v>0.25651439020576255</v>
      </c>
      <c r="AE105" s="1">
        <f t="shared" si="37"/>
        <v>11.478633867090647</v>
      </c>
    </row>
    <row r="106" spans="1:31">
      <c r="C106" s="26"/>
      <c r="D106" s="26"/>
      <c r="AB106" s="1">
        <v>148000</v>
      </c>
      <c r="AC106" s="1">
        <f t="shared" si="46"/>
        <v>11.95377717717164</v>
      </c>
      <c r="AD106" s="1">
        <f t="shared" si="47"/>
        <v>0.21594813443042163</v>
      </c>
      <c r="AE106" s="1">
        <f t="shared" si="37"/>
        <v>11.737829042741218</v>
      </c>
    </row>
    <row r="107" spans="1:31">
      <c r="C107" s="26"/>
      <c r="D107" s="26"/>
      <c r="AB107" s="1">
        <v>150000</v>
      </c>
      <c r="AC107" s="1">
        <f t="shared" si="46"/>
        <v>12.173802318476875</v>
      </c>
      <c r="AD107" s="1">
        <f t="shared" si="47"/>
        <v>0.17401512931507557</v>
      </c>
      <c r="AE107" s="1">
        <f t="shared" si="37"/>
        <v>11.9997871891618</v>
      </c>
    </row>
    <row r="108" spans="1:31">
      <c r="C108" s="26"/>
      <c r="D108" s="26"/>
      <c r="AB108" s="1">
        <v>152000</v>
      </c>
      <c r="AC108" s="1">
        <f>+R$11+R$12*AB108+R$13*AB108^2+R$14*SIN(RADIANS(R$15*AB108+R$16))</f>
        <v>12.395489077841813</v>
      </c>
      <c r="AD108" s="1">
        <f>+R$14*SIN(RADIANS(R$15*AB108+R$16))</f>
        <v>0.13098077148941439</v>
      </c>
      <c r="AE108" s="1">
        <f>+R$11+R$12*AB108+R$13*AB108^2</f>
        <v>12.264508306352399</v>
      </c>
    </row>
    <row r="109" spans="1:31">
      <c r="C109" s="26"/>
      <c r="D109" s="26"/>
      <c r="AB109" s="1">
        <v>154000</v>
      </c>
      <c r="AC109" s="1">
        <f>+R$11+R$12*AB109+R$13*AB109^2+R$14*SIN(RADIANS(R$15*AB109+R$16))</f>
        <v>12.61910982242679</v>
      </c>
      <c r="AD109" s="1">
        <f>+R$14*SIN(RADIANS(R$15*AB109+R$16))</f>
        <v>8.7117428113778386E-2</v>
      </c>
      <c r="AE109" s="1">
        <f>+R$11+R$12*AB109+R$13*AB109^2</f>
        <v>12.531992394313011</v>
      </c>
    </row>
    <row r="110" spans="1:31">
      <c r="C110" s="26"/>
      <c r="D110" s="26"/>
      <c r="AB110" s="1">
        <v>156000</v>
      </c>
      <c r="AC110" s="1">
        <f>+R$11+R$12*AB110+R$13*AB110^2+R$14*SIN(RADIANS(R$15*AB110+R$16))</f>
        <v>12.844942166093889</v>
      </c>
      <c r="AD110" s="1">
        <f>+R$14*SIN(RADIANS(R$15*AB110+R$16))</f>
        <v>4.2702713050253686E-2</v>
      </c>
      <c r="AE110" s="1">
        <f>+R$11+R$12*AB110+R$13*AB110^2</f>
        <v>12.802239453043635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4"/>
  </sheetPr>
  <dimension ref="A1:AB334"/>
  <sheetViews>
    <sheetView workbookViewId="0"/>
  </sheetViews>
  <sheetFormatPr defaultRowHeight="12.75"/>
  <cols>
    <col min="2" max="2" width="10.7109375" customWidth="1"/>
    <col min="5" max="5" width="10.285156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63" t="s">
        <v>142</v>
      </c>
      <c r="D1" s="64" t="s">
        <v>143</v>
      </c>
      <c r="M1" s="65" t="s">
        <v>144</v>
      </c>
      <c r="N1" t="s">
        <v>145</v>
      </c>
      <c r="O1">
        <f ca="1">H18*J18-I18*I18</f>
        <v>45418.468108692672</v>
      </c>
      <c r="P1" t="s">
        <v>146</v>
      </c>
      <c r="U1" s="24" t="s">
        <v>147</v>
      </c>
      <c r="V1" s="66" t="s">
        <v>148</v>
      </c>
      <c r="AA1">
        <v>1</v>
      </c>
      <c r="AB1" t="s">
        <v>55</v>
      </c>
    </row>
    <row r="2" spans="1:28">
      <c r="M2" s="65" t="s">
        <v>149</v>
      </c>
      <c r="N2" t="s">
        <v>150</v>
      </c>
      <c r="O2">
        <f ca="1">+F18*J18-H18*I18</f>
        <v>-16432.041380572715</v>
      </c>
      <c r="P2" t="s">
        <v>151</v>
      </c>
      <c r="U2">
        <v>-5</v>
      </c>
      <c r="V2">
        <f t="shared" ref="V2:V17" ca="1" si="0">+E$4+E$5*U2+E$6*U2^2</f>
        <v>-0.52366111477567745</v>
      </c>
      <c r="AA2">
        <v>2</v>
      </c>
      <c r="AB2" t="s">
        <v>53</v>
      </c>
    </row>
    <row r="3" spans="1:28">
      <c r="A3" t="s">
        <v>152</v>
      </c>
      <c r="B3" t="s">
        <v>153</v>
      </c>
      <c r="E3" s="67" t="s">
        <v>154</v>
      </c>
      <c r="F3" s="67" t="s">
        <v>155</v>
      </c>
      <c r="G3" s="67" t="s">
        <v>156</v>
      </c>
      <c r="H3" s="67" t="s">
        <v>157</v>
      </c>
      <c r="M3" s="65" t="s">
        <v>158</v>
      </c>
      <c r="N3" t="s">
        <v>159</v>
      </c>
      <c r="O3">
        <f ca="1">+F18*I18-H18*H18</f>
        <v>1448.6126391518919</v>
      </c>
      <c r="P3" t="s">
        <v>160</v>
      </c>
      <c r="U3">
        <v>-4.5</v>
      </c>
      <c r="V3">
        <f t="shared" ca="1" si="0"/>
        <v>-0.54425254433975123</v>
      </c>
      <c r="AA3">
        <v>3</v>
      </c>
      <c r="AB3" t="s">
        <v>161</v>
      </c>
    </row>
    <row r="4" spans="1:28">
      <c r="A4" t="s">
        <v>162</v>
      </c>
      <c r="B4" t="s">
        <v>163</v>
      </c>
      <c r="D4" s="68" t="s">
        <v>164</v>
      </c>
      <c r="E4" s="69">
        <f ca="1">(G18*O1-K18*O2+L18*O3)/O7</f>
        <v>1.6167565831487703E-2</v>
      </c>
      <c r="F4" s="70">
        <f ca="1">+E7/O7*O18</f>
        <v>1.6401960907674882E-3</v>
      </c>
      <c r="G4" s="71">
        <f>+B18</f>
        <v>1</v>
      </c>
      <c r="H4" s="72">
        <f ca="1">ABS(F4/E4)</f>
        <v>0.10144978581581325</v>
      </c>
      <c r="M4" s="65" t="s">
        <v>165</v>
      </c>
      <c r="N4" t="s">
        <v>166</v>
      </c>
      <c r="O4">
        <f ca="1">+C18*J18-H18*H18</f>
        <v>123542.67241517387</v>
      </c>
      <c r="P4" t="s">
        <v>167</v>
      </c>
      <c r="U4">
        <v>-4</v>
      </c>
      <c r="V4">
        <f t="shared" ca="1" si="0"/>
        <v>-0.54827190776498269</v>
      </c>
      <c r="AA4">
        <v>4</v>
      </c>
      <c r="AB4" t="s">
        <v>168</v>
      </c>
    </row>
    <row r="5" spans="1:28">
      <c r="A5" t="s">
        <v>169</v>
      </c>
      <c r="B5" s="73">
        <v>40323</v>
      </c>
      <c r="D5" s="74" t="s">
        <v>170</v>
      </c>
      <c r="E5" s="75">
        <f ca="1">+(-G18*O2+K18*O4-L18*O5)/O7</f>
        <v>0.27368639750985585</v>
      </c>
      <c r="F5" s="76">
        <f ca="1">P18*E7/O7</f>
        <v>2.3683527303976202E-3</v>
      </c>
      <c r="G5" s="77">
        <f>+B18/A18</f>
        <v>1E-4</v>
      </c>
      <c r="H5" s="72">
        <f ca="1">ABS(F5/E5)</f>
        <v>8.6535273654304735E-3</v>
      </c>
      <c r="M5" s="65" t="s">
        <v>171</v>
      </c>
      <c r="N5" t="s">
        <v>172</v>
      </c>
      <c r="O5">
        <f ca="1">+C18*I18-F18*H18</f>
        <v>-23913.678862696768</v>
      </c>
      <c r="P5" t="s">
        <v>173</v>
      </c>
      <c r="U5">
        <v>-3.5</v>
      </c>
      <c r="V5">
        <f t="shared" ca="1" si="0"/>
        <v>-0.53571920505137194</v>
      </c>
      <c r="AA5">
        <v>5</v>
      </c>
      <c r="AB5" t="s">
        <v>174</v>
      </c>
    </row>
    <row r="6" spans="1:28">
      <c r="D6" s="78" t="s">
        <v>175</v>
      </c>
      <c r="E6" s="79">
        <f ca="1">+(G18*O3-K18*O5+L18*O6)/O7</f>
        <v>3.3144132277684563E-2</v>
      </c>
      <c r="F6" s="80">
        <f ca="1">Q18*E7/O7</f>
        <v>4.8026959736434529E-4</v>
      </c>
      <c r="G6" s="81">
        <f>+B18/A18^2</f>
        <v>1E-8</v>
      </c>
      <c r="H6" s="72">
        <f ca="1">ABS(F6/E6)</f>
        <v>1.4490335524267246E-2</v>
      </c>
      <c r="M6" s="82" t="s">
        <v>176</v>
      </c>
      <c r="N6" s="83" t="s">
        <v>177</v>
      </c>
      <c r="O6" s="83">
        <f ca="1">+C18*H18-F18*F18</f>
        <v>4757.6145007693967</v>
      </c>
      <c r="P6" t="s">
        <v>178</v>
      </c>
      <c r="U6">
        <v>-3</v>
      </c>
      <c r="V6">
        <f t="shared" ca="1" si="0"/>
        <v>-0.50659443619891886</v>
      </c>
      <c r="AA6">
        <v>6</v>
      </c>
      <c r="AB6" t="s">
        <v>179</v>
      </c>
    </row>
    <row r="7" spans="1:28">
      <c r="D7" s="64" t="s">
        <v>180</v>
      </c>
      <c r="E7" s="84">
        <f ca="1">SQRT(N18/(B15-3))</f>
        <v>6.8253869373135724E-3</v>
      </c>
      <c r="G7" s="85">
        <f>+B22</f>
        <v>-0.51692009407475692</v>
      </c>
      <c r="M7" s="65" t="s">
        <v>181</v>
      </c>
      <c r="N7" t="s">
        <v>182</v>
      </c>
      <c r="O7">
        <f ca="1">+C18*O1-F18*O2+H18*O3</f>
        <v>562986.65479802969</v>
      </c>
      <c r="U7">
        <v>-2.5</v>
      </c>
      <c r="V7">
        <f t="shared" ca="1" si="0"/>
        <v>-0.46089760120762335</v>
      </c>
      <c r="AA7">
        <v>7</v>
      </c>
      <c r="AB7" t="s">
        <v>183</v>
      </c>
    </row>
    <row r="8" spans="1:28">
      <c r="A8" s="86">
        <v>21</v>
      </c>
      <c r="B8" t="s">
        <v>184</v>
      </c>
      <c r="C8" s="87">
        <v>21</v>
      </c>
      <c r="D8" s="64" t="s">
        <v>185</v>
      </c>
      <c r="F8" s="88">
        <f ca="1">CORREL(INDIRECT(E12):INDIRECT(E13),INDIRECT(M12):INDIRECT(M13))</f>
        <v>0.99954375424876496</v>
      </c>
      <c r="G8" s="84"/>
      <c r="K8" s="85"/>
      <c r="U8">
        <v>-2</v>
      </c>
      <c r="V8">
        <f t="shared" ca="1" si="0"/>
        <v>-0.39862870007748574</v>
      </c>
      <c r="AA8">
        <v>8</v>
      </c>
      <c r="AB8" t="s">
        <v>186</v>
      </c>
    </row>
    <row r="9" spans="1:28">
      <c r="A9" s="86">
        <f>20+COUNT(A21:A1441)</f>
        <v>97</v>
      </c>
      <c r="B9" t="s">
        <v>187</v>
      </c>
      <c r="C9" s="87">
        <f>A9</f>
        <v>97</v>
      </c>
      <c r="E9" s="89">
        <f ca="1">E6*G6</f>
        <v>3.3144132277684561E-10</v>
      </c>
      <c r="F9" s="90">
        <f ca="1">H6</f>
        <v>1.4490335524267246E-2</v>
      </c>
      <c r="G9" s="91">
        <f ca="1">F8</f>
        <v>0.99954375424876496</v>
      </c>
      <c r="K9" s="85"/>
      <c r="U9">
        <v>-1.5</v>
      </c>
      <c r="V9">
        <f t="shared" ca="1" si="0"/>
        <v>-0.31978773280850581</v>
      </c>
      <c r="AA9">
        <v>9</v>
      </c>
      <c r="AB9" t="s">
        <v>65</v>
      </c>
    </row>
    <row r="10" spans="1:28">
      <c r="A10" s="37" t="s">
        <v>8</v>
      </c>
      <c r="B10" s="36" t="e">
        <f>#REF!</f>
        <v>#REF!</v>
      </c>
      <c r="D10" t="s">
        <v>188</v>
      </c>
      <c r="E10" t="e">
        <f ca="1">2*E9*365.2422/B10</f>
        <v>#REF!</v>
      </c>
      <c r="F10" t="s">
        <v>189</v>
      </c>
      <c r="U10">
        <v>-1</v>
      </c>
      <c r="V10">
        <f t="shared" ca="1" si="0"/>
        <v>-0.22437469940068358</v>
      </c>
      <c r="AA10">
        <v>10</v>
      </c>
      <c r="AB10" t="s">
        <v>190</v>
      </c>
    </row>
    <row r="11" spans="1:28">
      <c r="U11">
        <v>-0.5</v>
      </c>
      <c r="V11">
        <f t="shared" ca="1" si="0"/>
        <v>-0.11238959985401908</v>
      </c>
      <c r="AA11">
        <v>11</v>
      </c>
      <c r="AB11" t="s">
        <v>51</v>
      </c>
    </row>
    <row r="12" spans="1:28">
      <c r="C12" s="13" t="str">
        <f t="shared" ref="C12:F13" si="1">C$15&amp;$C8</f>
        <v>C21</v>
      </c>
      <c r="D12" s="13" t="str">
        <f t="shared" si="1"/>
        <v>D21</v>
      </c>
      <c r="E12" s="13" t="str">
        <f t="shared" si="1"/>
        <v>E21</v>
      </c>
      <c r="F12" s="13" t="str">
        <f t="shared" si="1"/>
        <v>F21</v>
      </c>
      <c r="G12" s="13" t="str">
        <f t="shared" ref="G12:Q12" si="2">G15&amp;$C8</f>
        <v>G21</v>
      </c>
      <c r="H12" s="13" t="str">
        <f t="shared" si="2"/>
        <v>H21</v>
      </c>
      <c r="I12" s="13" t="str">
        <f t="shared" si="2"/>
        <v>I21</v>
      </c>
      <c r="J12" s="13" t="str">
        <f t="shared" si="2"/>
        <v>J21</v>
      </c>
      <c r="K12" s="13" t="str">
        <f t="shared" si="2"/>
        <v>K21</v>
      </c>
      <c r="L12" s="13" t="str">
        <f t="shared" si="2"/>
        <v>L21</v>
      </c>
      <c r="M12" s="13" t="str">
        <f t="shared" si="2"/>
        <v>M21</v>
      </c>
      <c r="N12" s="13" t="str">
        <f t="shared" si="2"/>
        <v>N21</v>
      </c>
      <c r="O12" s="13" t="str">
        <f t="shared" si="2"/>
        <v>O21</v>
      </c>
      <c r="P12" s="13" t="str">
        <f t="shared" si="2"/>
        <v>P21</v>
      </c>
      <c r="Q12" s="13" t="str">
        <f t="shared" si="2"/>
        <v>Q21</v>
      </c>
      <c r="U12">
        <v>0</v>
      </c>
      <c r="V12">
        <f t="shared" ca="1" si="0"/>
        <v>1.6167565831487703E-2</v>
      </c>
      <c r="AA12">
        <v>12</v>
      </c>
      <c r="AB12" t="s">
        <v>191</v>
      </c>
    </row>
    <row r="13" spans="1:28">
      <c r="C13" s="13" t="str">
        <f t="shared" si="1"/>
        <v>C97</v>
      </c>
      <c r="D13" s="13" t="str">
        <f t="shared" si="1"/>
        <v>D97</v>
      </c>
      <c r="E13" s="13" t="str">
        <f t="shared" si="1"/>
        <v>E97</v>
      </c>
      <c r="F13" s="13" t="str">
        <f t="shared" si="1"/>
        <v>F97</v>
      </c>
      <c r="G13" s="13" t="str">
        <f t="shared" ref="G13:Q13" si="3">G$15&amp;$C9</f>
        <v>G97</v>
      </c>
      <c r="H13" s="13" t="str">
        <f t="shared" si="3"/>
        <v>H97</v>
      </c>
      <c r="I13" s="13" t="str">
        <f t="shared" si="3"/>
        <v>I97</v>
      </c>
      <c r="J13" s="13" t="str">
        <f t="shared" si="3"/>
        <v>J97</v>
      </c>
      <c r="K13" s="13" t="str">
        <f t="shared" si="3"/>
        <v>K97</v>
      </c>
      <c r="L13" s="13" t="str">
        <f t="shared" si="3"/>
        <v>L97</v>
      </c>
      <c r="M13" s="13" t="str">
        <f t="shared" si="3"/>
        <v>M97</v>
      </c>
      <c r="N13" s="13" t="str">
        <f t="shared" si="3"/>
        <v>N97</v>
      </c>
      <c r="O13" s="13" t="str">
        <f t="shared" si="3"/>
        <v>O97</v>
      </c>
      <c r="P13" s="13" t="str">
        <f t="shared" si="3"/>
        <v>P97</v>
      </c>
      <c r="Q13" s="13" t="str">
        <f t="shared" si="3"/>
        <v>Q97</v>
      </c>
      <c r="U13">
        <v>0.5</v>
      </c>
      <c r="V13">
        <f t="shared" ca="1" si="0"/>
        <v>0.16129679765583677</v>
      </c>
      <c r="AA13">
        <v>13</v>
      </c>
      <c r="AB13" t="s">
        <v>192</v>
      </c>
    </row>
    <row r="14" spans="1:28">
      <c r="U14">
        <v>1</v>
      </c>
      <c r="V14">
        <f t="shared" ca="1" si="0"/>
        <v>0.32299809561902815</v>
      </c>
      <c r="AA14">
        <v>14</v>
      </c>
      <c r="AB14" t="s">
        <v>193</v>
      </c>
    </row>
    <row r="15" spans="1:28">
      <c r="A15" s="64" t="s">
        <v>194</v>
      </c>
      <c r="B15" s="64">
        <f>C9-C8+1</f>
        <v>77</v>
      </c>
      <c r="C15" s="13" t="str">
        <f t="shared" ref="C15:Q15" si="4">VLOOKUP(C16,$AA1:$AB26,2,FALSE)</f>
        <v>C</v>
      </c>
      <c r="D15" s="13" t="str">
        <f t="shared" si="4"/>
        <v>D</v>
      </c>
      <c r="E15" s="13" t="str">
        <f t="shared" si="4"/>
        <v>E</v>
      </c>
      <c r="F15" s="13" t="str">
        <f t="shared" si="4"/>
        <v>F</v>
      </c>
      <c r="G15" s="13" t="str">
        <f t="shared" si="4"/>
        <v>G</v>
      </c>
      <c r="H15" s="13" t="str">
        <f t="shared" si="4"/>
        <v>H</v>
      </c>
      <c r="I15" s="13" t="str">
        <f t="shared" si="4"/>
        <v>I</v>
      </c>
      <c r="J15" s="13" t="str">
        <f t="shared" si="4"/>
        <v>J</v>
      </c>
      <c r="K15" s="13" t="str">
        <f t="shared" si="4"/>
        <v>K</v>
      </c>
      <c r="L15" s="13" t="str">
        <f t="shared" si="4"/>
        <v>L</v>
      </c>
      <c r="M15" s="13" t="str">
        <f t="shared" si="4"/>
        <v>M</v>
      </c>
      <c r="N15" s="13" t="str">
        <f t="shared" si="4"/>
        <v>N</v>
      </c>
      <c r="O15" s="13" t="str">
        <f t="shared" si="4"/>
        <v>O</v>
      </c>
      <c r="P15" s="13" t="str">
        <f t="shared" si="4"/>
        <v>P</v>
      </c>
      <c r="Q15" s="13" t="str">
        <f t="shared" si="4"/>
        <v>Q</v>
      </c>
      <c r="U15">
        <v>1.5</v>
      </c>
      <c r="V15">
        <f t="shared" ca="1" si="0"/>
        <v>0.5012714597210618</v>
      </c>
      <c r="AA15">
        <v>15</v>
      </c>
      <c r="AB15" t="s">
        <v>195</v>
      </c>
    </row>
    <row r="16" spans="1:28">
      <c r="A16" s="13"/>
      <c r="C16" s="13">
        <f>COLUMN()</f>
        <v>3</v>
      </c>
      <c r="D16" s="13">
        <f>COLUMN()</f>
        <v>4</v>
      </c>
      <c r="E16" s="13">
        <f>COLUMN()</f>
        <v>5</v>
      </c>
      <c r="F16" s="13">
        <f>COLUMN()</f>
        <v>6</v>
      </c>
      <c r="G16" s="13">
        <f>COLUMN()</f>
        <v>7</v>
      </c>
      <c r="H16" s="13">
        <f>COLUMN()</f>
        <v>8</v>
      </c>
      <c r="I16" s="13">
        <f>COLUMN()</f>
        <v>9</v>
      </c>
      <c r="J16" s="13">
        <f>COLUMN()</f>
        <v>10</v>
      </c>
      <c r="K16" s="13">
        <f>COLUMN()</f>
        <v>11</v>
      </c>
      <c r="L16" s="13">
        <f>COLUMN()</f>
        <v>12</v>
      </c>
      <c r="M16" s="13">
        <f>COLUMN()</f>
        <v>13</v>
      </c>
      <c r="N16" s="13">
        <f>COLUMN()</f>
        <v>14</v>
      </c>
      <c r="O16" s="13">
        <f>COLUMN()</f>
        <v>15</v>
      </c>
      <c r="P16" s="13">
        <f>COLUMN()</f>
        <v>16</v>
      </c>
      <c r="Q16" s="13">
        <f>COLUMN()</f>
        <v>17</v>
      </c>
      <c r="U16">
        <v>2</v>
      </c>
      <c r="V16">
        <f t="shared" ca="1" si="0"/>
        <v>0.69611688996193766</v>
      </c>
      <c r="AA16">
        <v>16</v>
      </c>
      <c r="AB16" t="s">
        <v>196</v>
      </c>
    </row>
    <row r="17" spans="1:28">
      <c r="A17" s="64" t="s">
        <v>197</v>
      </c>
      <c r="U17">
        <v>2.5</v>
      </c>
      <c r="V17">
        <f t="shared" ca="1" si="0"/>
        <v>0.90753438634165584</v>
      </c>
      <c r="AA17">
        <v>17</v>
      </c>
      <c r="AB17" t="s">
        <v>198</v>
      </c>
    </row>
    <row r="18" spans="1:28">
      <c r="A18" s="92">
        <v>10000</v>
      </c>
      <c r="B18" s="92">
        <v>1</v>
      </c>
      <c r="C18">
        <f ca="1">SUM(INDIRECT(C12):INDIRECT(C13))</f>
        <v>28.249999999999993</v>
      </c>
      <c r="D18" s="93">
        <f ca="1">SUM(INDIRECT(D12):INDIRECT(D13))</f>
        <v>-143.87285</v>
      </c>
      <c r="E18" s="93">
        <f ca="1">SUM(INDIRECT(E12):INDIRECT(E13))</f>
        <v>-15.365872819942696</v>
      </c>
      <c r="F18" s="64">
        <f ca="1">SUM(INDIRECT(F12):INDIRECT(F13))</f>
        <v>-77.329827500000007</v>
      </c>
      <c r="G18" s="64">
        <f ca="1">SUM(INDIRECT(G12):INDIRECT(G13))</f>
        <v>-8.1096651803025619</v>
      </c>
      <c r="H18" s="64">
        <f ca="1">SUM(INDIRECT(H12):INDIRECT(H13))</f>
        <v>380.08908750262503</v>
      </c>
      <c r="I18" s="64">
        <f ca="1">SUM(INDIRECT(I12):INDIRECT(I13))</f>
        <v>-1886.9345994303428</v>
      </c>
      <c r="J18" s="64">
        <f ca="1">SUM(INDIRECT(J12):INDIRECT(J13))</f>
        <v>9487.0933399558253</v>
      </c>
      <c r="K18" s="64">
        <f ca="1">SUM(INDIRECT(K12):INDIRECT(K13))</f>
        <v>40.234168051698667</v>
      </c>
      <c r="L18" s="64">
        <f ca="1">SUM(INDIRECT(L12):INDIRECT(L13))</f>
        <v>-195.841740920527</v>
      </c>
      <c r="N18">
        <f ca="1">SUM(INDIRECT(N12):INDIRECT(N13))</f>
        <v>3.4473571064597554E-3</v>
      </c>
      <c r="O18">
        <f ca="1">SQRT(SUM(INDIRECT(O12):INDIRECT(O13)))</f>
        <v>135290.28007274284</v>
      </c>
      <c r="P18">
        <f ca="1">SQRT(SUM(INDIRECT(P12):INDIRECT(P13)))</f>
        <v>195351.70581744838</v>
      </c>
      <c r="Q18">
        <f ca="1">SQRT(SUM(INDIRECT(Q12):INDIRECT(Q13)))</f>
        <v>39614.658700620319</v>
      </c>
      <c r="AA18">
        <v>18</v>
      </c>
      <c r="AB18" t="s">
        <v>199</v>
      </c>
    </row>
    <row r="19" spans="1:28">
      <c r="A19" s="94" t="s">
        <v>200</v>
      </c>
      <c r="F19" s="95" t="s">
        <v>201</v>
      </c>
      <c r="G19" s="95" t="s">
        <v>202</v>
      </c>
      <c r="H19" s="95" t="s">
        <v>203</v>
      </c>
      <c r="I19" s="95" t="s">
        <v>204</v>
      </c>
      <c r="J19" s="95" t="s">
        <v>205</v>
      </c>
      <c r="K19" s="95" t="s">
        <v>206</v>
      </c>
      <c r="L19" s="95" t="s">
        <v>207</v>
      </c>
      <c r="AA19">
        <v>19</v>
      </c>
      <c r="AB19" t="s">
        <v>208</v>
      </c>
    </row>
    <row r="20" spans="1:28" ht="14.25">
      <c r="A20" s="24" t="s">
        <v>147</v>
      </c>
      <c r="B20" s="24" t="s">
        <v>209</v>
      </c>
      <c r="C20" s="24" t="s">
        <v>210</v>
      </c>
      <c r="D20" s="24" t="s">
        <v>147</v>
      </c>
      <c r="E20" s="24" t="s">
        <v>209</v>
      </c>
      <c r="F20" s="24" t="s">
        <v>211</v>
      </c>
      <c r="G20" s="24" t="s">
        <v>212</v>
      </c>
      <c r="H20" s="24" t="s">
        <v>213</v>
      </c>
      <c r="I20" s="24" t="s">
        <v>214</v>
      </c>
      <c r="J20" s="24" t="s">
        <v>215</v>
      </c>
      <c r="K20" s="24" t="s">
        <v>216</v>
      </c>
      <c r="L20" s="24" t="s">
        <v>217</v>
      </c>
      <c r="M20" s="66" t="s">
        <v>148</v>
      </c>
      <c r="N20" s="24" t="s">
        <v>218</v>
      </c>
      <c r="O20" s="24" t="s">
        <v>219</v>
      </c>
      <c r="P20" s="24" t="s">
        <v>220</v>
      </c>
      <c r="Q20" s="24" t="s">
        <v>221</v>
      </c>
      <c r="R20" s="67" t="s">
        <v>222</v>
      </c>
      <c r="AA20">
        <v>20</v>
      </c>
      <c r="AB20" t="s">
        <v>223</v>
      </c>
    </row>
    <row r="21" spans="1:28">
      <c r="A21" s="96">
        <v>-57717</v>
      </c>
      <c r="B21" s="96">
        <v>-0.45239169135186225</v>
      </c>
      <c r="C21" s="97">
        <v>0.05</v>
      </c>
      <c r="D21" s="98">
        <f t="shared" ref="D21:D84" si="5">A21/A$18</f>
        <v>-5.7717000000000001</v>
      </c>
      <c r="E21" s="98">
        <f t="shared" ref="E21:E84" si="6">B21/B$18</f>
        <v>-0.45239169135186225</v>
      </c>
      <c r="F21" s="86">
        <f t="shared" ref="F21:F84" si="7">$C21*D21</f>
        <v>-0.28858500000000004</v>
      </c>
      <c r="G21" s="86">
        <f t="shared" ref="G21:G84" si="8">$C21*E21</f>
        <v>-2.2619584567593113E-2</v>
      </c>
      <c r="H21" s="86">
        <f t="shared" ref="H21:H84" si="9">C21*D21*D21</f>
        <v>1.6656260445000002</v>
      </c>
      <c r="I21" s="86">
        <f t="shared" ref="I21:I84" si="10">C21*D21*D21*D21</f>
        <v>-9.6134938410406505</v>
      </c>
      <c r="J21" s="86">
        <f t="shared" ref="J21:J84" si="11">C21*D21*D21*D21*D21</f>
        <v>55.486202402334321</v>
      </c>
      <c r="K21" s="86">
        <f t="shared" ref="K21:K84" si="12">C21*E21*D21</f>
        <v>0.13055345624877718</v>
      </c>
      <c r="L21" s="86">
        <f t="shared" ref="L21:L84" si="13">C21*E21*D21*D21</f>
        <v>-0.75351538343106728</v>
      </c>
      <c r="M21" s="86">
        <f t="shared" ref="M21:M84" ca="1" si="14">+E$4+E$5*D21+E$6*D21^2</f>
        <v>-0.45935361579485701</v>
      </c>
      <c r="N21" s="86">
        <f t="shared" ref="N21:N84" ca="1" si="15">C21*(M21-E21)^2</f>
        <v>2.4234195974983952E-6</v>
      </c>
      <c r="O21" s="19">
        <f t="shared" ref="O21:O84" ca="1" si="16">(C21*O$1-O$2*F21+O$3*H21)^2</f>
        <v>3395.4297517577861</v>
      </c>
      <c r="P21" s="86">
        <f t="shared" ref="P21:P84" ca="1" si="17">(-C21*O$2+O$4*F21-O$5*H21)^2</f>
        <v>25002862.918083947</v>
      </c>
      <c r="Q21" s="86">
        <f t="shared" ref="Q21:Q84" ca="1" si="18">+(C21*O$3-F21*O$5+H21*O$6)^2</f>
        <v>1200576.5461928211</v>
      </c>
      <c r="R21">
        <f t="shared" ref="R21:R84" ca="1" si="19">+E21-M21</f>
        <v>6.9619244429947602E-3</v>
      </c>
      <c r="AA21">
        <v>21</v>
      </c>
      <c r="AB21" t="s">
        <v>224</v>
      </c>
    </row>
    <row r="22" spans="1:28">
      <c r="A22" s="96">
        <v>-50458</v>
      </c>
      <c r="B22" s="96">
        <v>-0.51692009407475692</v>
      </c>
      <c r="C22" s="96">
        <v>0.05</v>
      </c>
      <c r="D22" s="98">
        <f t="shared" si="5"/>
        <v>-5.0457999999999998</v>
      </c>
      <c r="E22" s="98">
        <f t="shared" si="6"/>
        <v>-0.51692009407475692</v>
      </c>
      <c r="F22" s="86">
        <f t="shared" si="7"/>
        <v>-0.25229000000000001</v>
      </c>
      <c r="G22" s="86">
        <f t="shared" si="8"/>
        <v>-2.5846004703737848E-2</v>
      </c>
      <c r="H22" s="86">
        <f t="shared" si="9"/>
        <v>1.2730048819999999</v>
      </c>
      <c r="I22" s="86">
        <f t="shared" si="10"/>
        <v>-6.4233280335955998</v>
      </c>
      <c r="J22" s="86">
        <f t="shared" si="11"/>
        <v>32.410828591916676</v>
      </c>
      <c r="K22" s="86">
        <f t="shared" si="12"/>
        <v>0.13041377053412043</v>
      </c>
      <c r="L22" s="86">
        <f t="shared" si="13"/>
        <v>-0.65804180336106488</v>
      </c>
      <c r="M22" s="86">
        <f t="shared" ca="1" si="14"/>
        <v>-0.52094641474081849</v>
      </c>
      <c r="N22" s="86">
        <f t="shared" ca="1" si="15"/>
        <v>8.1056290529772311E-7</v>
      </c>
      <c r="O22" s="19">
        <f t="shared" ca="1" si="16"/>
        <v>937.91222817052324</v>
      </c>
      <c r="P22" s="86">
        <f t="shared" ca="1" si="17"/>
        <v>9072.7880910467211</v>
      </c>
      <c r="Q22" s="86">
        <f t="shared" ca="1" si="18"/>
        <v>9161.3761261587515</v>
      </c>
      <c r="R22">
        <f t="shared" ca="1" si="19"/>
        <v>4.0263206660615669E-3</v>
      </c>
      <c r="AA22">
        <v>22</v>
      </c>
      <c r="AB22" t="s">
        <v>225</v>
      </c>
    </row>
    <row r="23" spans="1:28">
      <c r="A23" s="96">
        <v>-50457.5</v>
      </c>
      <c r="B23" s="96">
        <v>-0.51683202282250473</v>
      </c>
      <c r="C23" s="96">
        <v>0.05</v>
      </c>
      <c r="D23" s="98">
        <f t="shared" si="5"/>
        <v>-5.04575</v>
      </c>
      <c r="E23" s="98">
        <f t="shared" si="6"/>
        <v>-0.51683202282250473</v>
      </c>
      <c r="F23" s="86">
        <f t="shared" si="7"/>
        <v>-0.2522875</v>
      </c>
      <c r="G23" s="86">
        <f t="shared" si="8"/>
        <v>-2.5841601141125239E-2</v>
      </c>
      <c r="H23" s="86">
        <f t="shared" si="9"/>
        <v>1.2729796531249999</v>
      </c>
      <c r="I23" s="86">
        <f t="shared" si="10"/>
        <v>-6.4231370847554681</v>
      </c>
      <c r="J23" s="86">
        <f t="shared" si="11"/>
        <v>32.409543945404906</v>
      </c>
      <c r="K23" s="86">
        <f t="shared" si="12"/>
        <v>0.13039025895783268</v>
      </c>
      <c r="L23" s="86">
        <f t="shared" si="13"/>
        <v>-0.65791664913648429</v>
      </c>
      <c r="M23" s="86">
        <f t="shared" ca="1" si="14"/>
        <v>-0.52094945420434735</v>
      </c>
      <c r="N23" s="86">
        <f t="shared" ca="1" si="15"/>
        <v>8.4766205920912054E-7</v>
      </c>
      <c r="O23" s="19">
        <f t="shared" ca="1" si="16"/>
        <v>937.63458480238353</v>
      </c>
      <c r="P23" s="86">
        <f t="shared" ca="1" si="17"/>
        <v>9016.7797487964235</v>
      </c>
      <c r="Q23" s="86">
        <f t="shared" ca="1" si="18"/>
        <v>9149.8470335728052</v>
      </c>
      <c r="R23">
        <f t="shared" ca="1" si="19"/>
        <v>4.1174313818426178E-3</v>
      </c>
      <c r="AA23">
        <v>23</v>
      </c>
      <c r="AB23" t="s">
        <v>226</v>
      </c>
    </row>
    <row r="24" spans="1:28">
      <c r="A24" s="96">
        <v>-42655</v>
      </c>
      <c r="B24" s="96">
        <v>-0.54495194200227015</v>
      </c>
      <c r="C24" s="96">
        <v>0.05</v>
      </c>
      <c r="D24" s="98">
        <f t="shared" si="5"/>
        <v>-4.2655000000000003</v>
      </c>
      <c r="E24" s="98">
        <f t="shared" si="6"/>
        <v>-0.54495194200227015</v>
      </c>
      <c r="F24" s="86">
        <f t="shared" si="7"/>
        <v>-0.21327500000000002</v>
      </c>
      <c r="G24" s="86">
        <f t="shared" si="8"/>
        <v>-2.724759710011351E-2</v>
      </c>
      <c r="H24" s="86">
        <f t="shared" si="9"/>
        <v>0.90972451250000019</v>
      </c>
      <c r="I24" s="86">
        <f t="shared" si="10"/>
        <v>-3.8804299080687512</v>
      </c>
      <c r="J24" s="86">
        <f t="shared" si="11"/>
        <v>16.55197377286726</v>
      </c>
      <c r="K24" s="86">
        <f t="shared" si="12"/>
        <v>0.11622462543053419</v>
      </c>
      <c r="L24" s="86">
        <f t="shared" si="13"/>
        <v>-0.49575613977394362</v>
      </c>
      <c r="M24" s="86">
        <f t="shared" ca="1" si="14"/>
        <v>-0.5482011711757605</v>
      </c>
      <c r="N24" s="86">
        <f t="shared" ca="1" si="15"/>
        <v>5.2787451109304025E-7</v>
      </c>
      <c r="O24" s="19">
        <f t="shared" ca="1" si="16"/>
        <v>7092.7063813309142</v>
      </c>
      <c r="P24" s="86">
        <f t="shared" ca="1" si="17"/>
        <v>14228750.064804589</v>
      </c>
      <c r="Q24" s="86">
        <f t="shared" ca="1" si="18"/>
        <v>489497.1022521673</v>
      </c>
      <c r="R24">
        <f t="shared" ca="1" si="19"/>
        <v>3.2492291734903533E-3</v>
      </c>
      <c r="AA24">
        <v>24</v>
      </c>
      <c r="AB24" t="s">
        <v>147</v>
      </c>
    </row>
    <row r="25" spans="1:28">
      <c r="A25" s="96">
        <v>-41883</v>
      </c>
      <c r="B25" s="96">
        <v>-0.543578237762956</v>
      </c>
      <c r="C25" s="96">
        <v>0.05</v>
      </c>
      <c r="D25" s="98">
        <f t="shared" si="5"/>
        <v>-4.1882999999999999</v>
      </c>
      <c r="E25" s="98">
        <f t="shared" si="6"/>
        <v>-0.543578237762956</v>
      </c>
      <c r="F25" s="86">
        <f t="shared" si="7"/>
        <v>-0.20941500000000002</v>
      </c>
      <c r="G25" s="86">
        <f t="shared" si="8"/>
        <v>-2.7178911888147802E-2</v>
      </c>
      <c r="H25" s="86">
        <f t="shared" si="9"/>
        <v>0.87709284450000002</v>
      </c>
      <c r="I25" s="86">
        <f t="shared" si="10"/>
        <v>-3.6735279606193498</v>
      </c>
      <c r="J25" s="86">
        <f t="shared" si="11"/>
        <v>15.385837157462023</v>
      </c>
      <c r="K25" s="86">
        <f t="shared" si="12"/>
        <v>0.11383343666112944</v>
      </c>
      <c r="L25" s="86">
        <f t="shared" si="13"/>
        <v>-0.47676858276780842</v>
      </c>
      <c r="M25" s="86">
        <f t="shared" ca="1" si="14"/>
        <v>-0.5487035477006692</v>
      </c>
      <c r="N25" s="86">
        <f t="shared" ca="1" si="15"/>
        <v>1.313440097881088E-6</v>
      </c>
      <c r="O25" s="19">
        <f t="shared" ca="1" si="16"/>
        <v>10075.188799915071</v>
      </c>
      <c r="P25" s="86">
        <f t="shared" ca="1" si="17"/>
        <v>16610271.302986952</v>
      </c>
      <c r="Q25" s="86">
        <f t="shared" ca="1" si="18"/>
        <v>581532.5139830946</v>
      </c>
      <c r="R25">
        <f t="shared" ca="1" si="19"/>
        <v>5.1253099377132072E-3</v>
      </c>
      <c r="AA25">
        <v>25</v>
      </c>
      <c r="AB25" t="s">
        <v>209</v>
      </c>
    </row>
    <row r="26" spans="1:28">
      <c r="A26" s="96">
        <v>-41880.5</v>
      </c>
      <c r="B26" s="96">
        <v>-0.54711956477049528</v>
      </c>
      <c r="C26" s="96">
        <v>0.05</v>
      </c>
      <c r="D26" s="98">
        <f t="shared" si="5"/>
        <v>-4.1880499999999996</v>
      </c>
      <c r="E26" s="98">
        <f t="shared" si="6"/>
        <v>-0.54711956477049528</v>
      </c>
      <c r="F26" s="86">
        <f t="shared" si="7"/>
        <v>-0.20940249999999999</v>
      </c>
      <c r="G26" s="86">
        <f t="shared" si="8"/>
        <v>-2.7355978238524765E-2</v>
      </c>
      <c r="H26" s="86">
        <f t="shared" si="9"/>
        <v>0.87698814012499993</v>
      </c>
      <c r="I26" s="86">
        <f t="shared" si="10"/>
        <v>-3.6728701802505057</v>
      </c>
      <c r="J26" s="86">
        <f t="shared" si="11"/>
        <v>15.382163958398129</v>
      </c>
      <c r="K26" s="86">
        <f t="shared" si="12"/>
        <v>0.11456820466185363</v>
      </c>
      <c r="L26" s="86">
        <f t="shared" si="13"/>
        <v>-0.47981736953407605</v>
      </c>
      <c r="M26" s="86">
        <f t="shared" ca="1" si="14"/>
        <v>-0.54870453281439291</v>
      </c>
      <c r="N26" s="86">
        <f t="shared" ca="1" si="15"/>
        <v>1.256061850088336E-7</v>
      </c>
      <c r="O26" s="19">
        <f t="shared" ca="1" si="16"/>
        <v>10085.976892593868</v>
      </c>
      <c r="P26" s="86">
        <f t="shared" ca="1" si="17"/>
        <v>16618093.922486629</v>
      </c>
      <c r="Q26" s="86">
        <f t="shared" ca="1" si="18"/>
        <v>581836.40031252813</v>
      </c>
      <c r="R26">
        <f t="shared" ca="1" si="19"/>
        <v>1.5849680438976277E-3</v>
      </c>
      <c r="AA26">
        <v>26</v>
      </c>
      <c r="AB26" t="s">
        <v>227</v>
      </c>
    </row>
    <row r="27" spans="1:28">
      <c r="A27" s="96">
        <v>-41719.5</v>
      </c>
      <c r="B27" s="96">
        <v>-0.53256936357724893</v>
      </c>
      <c r="C27" s="96">
        <v>0.05</v>
      </c>
      <c r="D27" s="98">
        <f t="shared" si="5"/>
        <v>-4.1719499999999998</v>
      </c>
      <c r="E27" s="98">
        <f t="shared" si="6"/>
        <v>-0.53256936357724893</v>
      </c>
      <c r="F27" s="86">
        <f t="shared" si="7"/>
        <v>-0.20859749999999999</v>
      </c>
      <c r="G27" s="86">
        <f t="shared" si="8"/>
        <v>-2.6628468178862448E-2</v>
      </c>
      <c r="H27" s="86">
        <f t="shared" si="9"/>
        <v>0.87025834012499992</v>
      </c>
      <c r="I27" s="86">
        <f t="shared" si="10"/>
        <v>-3.6306742820844931</v>
      </c>
      <c r="J27" s="86">
        <f t="shared" si="11"/>
        <v>15.146991571142401</v>
      </c>
      <c r="K27" s="86">
        <f t="shared" si="12"/>
        <v>0.11109263781880518</v>
      </c>
      <c r="L27" s="86">
        <f t="shared" si="13"/>
        <v>-0.46347293034816428</v>
      </c>
      <c r="M27" s="86">
        <f t="shared" ca="1" si="14"/>
        <v>-0.54875924944253129</v>
      </c>
      <c r="N27" s="86">
        <f t="shared" ca="1" si="15"/>
        <v>1.3105620216543478E-5</v>
      </c>
      <c r="O27" s="19">
        <f t="shared" ca="1" si="16"/>
        <v>10796.848436958788</v>
      </c>
      <c r="P27" s="86">
        <f t="shared" ca="1" si="17"/>
        <v>17123143.864674628</v>
      </c>
      <c r="Q27" s="86">
        <f t="shared" ca="1" si="18"/>
        <v>601476.71085118968</v>
      </c>
      <c r="R27">
        <f t="shared" ca="1" si="19"/>
        <v>1.6189885865282361E-2</v>
      </c>
    </row>
    <row r="28" spans="1:28">
      <c r="A28" s="96">
        <v>-30564</v>
      </c>
      <c r="B28" s="96">
        <v>-0.51930792680075288</v>
      </c>
      <c r="C28" s="96">
        <v>0.05</v>
      </c>
      <c r="D28" s="98">
        <f t="shared" si="5"/>
        <v>-3.0564</v>
      </c>
      <c r="E28" s="98">
        <f t="shared" si="6"/>
        <v>-0.51930792680075288</v>
      </c>
      <c r="F28" s="86">
        <f t="shared" si="7"/>
        <v>-0.15282000000000001</v>
      </c>
      <c r="G28" s="86">
        <f t="shared" si="8"/>
        <v>-2.5965396340037646E-2</v>
      </c>
      <c r="H28" s="86">
        <f t="shared" si="9"/>
        <v>0.46707904800000005</v>
      </c>
      <c r="I28" s="86">
        <f t="shared" si="10"/>
        <v>-1.4275804023072001</v>
      </c>
      <c r="J28" s="86">
        <f t="shared" si="11"/>
        <v>4.3632567416117265</v>
      </c>
      <c r="K28" s="86">
        <f t="shared" si="12"/>
        <v>7.9360637373691062E-2</v>
      </c>
      <c r="L28" s="86">
        <f t="shared" si="13"/>
        <v>-0.24255785206894936</v>
      </c>
      <c r="M28" s="86">
        <f t="shared" ca="1" si="14"/>
        <v>-0.51070894449669613</v>
      </c>
      <c r="N28" s="86">
        <f t="shared" ca="1" si="15"/>
        <v>3.6971248332740625E-6</v>
      </c>
      <c r="O28" s="19">
        <f t="shared" ca="1" si="16"/>
        <v>190440.99233413502</v>
      </c>
      <c r="P28" s="86">
        <f t="shared" ca="1" si="17"/>
        <v>47452958.369383432</v>
      </c>
      <c r="Q28" s="86">
        <f t="shared" ca="1" si="18"/>
        <v>1849261.9740341613</v>
      </c>
      <c r="R28">
        <f t="shared" ca="1" si="19"/>
        <v>-8.598982304056757E-3</v>
      </c>
    </row>
    <row r="29" spans="1:28">
      <c r="A29" s="96">
        <v>-30547.5</v>
      </c>
      <c r="B29" s="96">
        <v>-0.51811719494984498</v>
      </c>
      <c r="C29" s="96">
        <v>0.05</v>
      </c>
      <c r="D29" s="98">
        <f t="shared" si="5"/>
        <v>-3.0547499999999999</v>
      </c>
      <c r="E29" s="98">
        <f t="shared" si="6"/>
        <v>-0.51811719494984498</v>
      </c>
      <c r="F29" s="86">
        <f t="shared" si="7"/>
        <v>-0.1527375</v>
      </c>
      <c r="G29" s="86">
        <f t="shared" si="8"/>
        <v>-2.5905859747492252E-2</v>
      </c>
      <c r="H29" s="86">
        <f t="shared" si="9"/>
        <v>0.46657487812499998</v>
      </c>
      <c r="I29" s="86">
        <f t="shared" si="10"/>
        <v>-1.4252696089523436</v>
      </c>
      <c r="J29" s="86">
        <f t="shared" si="11"/>
        <v>4.3538423379471709</v>
      </c>
      <c r="K29" s="86">
        <f t="shared" si="12"/>
        <v>7.9135925063651955E-2</v>
      </c>
      <c r="L29" s="86">
        <f t="shared" si="13"/>
        <v>-0.2417404670881908</v>
      </c>
      <c r="M29" s="86">
        <f t="shared" ca="1" si="14"/>
        <v>-0.51059156740135336</v>
      </c>
      <c r="N29" s="86">
        <f t="shared" ca="1" si="15"/>
        <v>2.8317534999308E-6</v>
      </c>
      <c r="O29" s="19">
        <f t="shared" ca="1" si="16"/>
        <v>190987.13648298956</v>
      </c>
      <c r="P29" s="86">
        <f t="shared" ca="1" si="17"/>
        <v>47478646.526309937</v>
      </c>
      <c r="Q29" s="86">
        <f t="shared" ca="1" si="18"/>
        <v>1850420.1368167386</v>
      </c>
      <c r="R29">
        <f t="shared" ca="1" si="19"/>
        <v>-7.5256275484916202E-3</v>
      </c>
    </row>
    <row r="30" spans="1:28">
      <c r="A30" s="96">
        <v>-30545</v>
      </c>
      <c r="B30" s="96">
        <v>-0.51763373091340126</v>
      </c>
      <c r="C30" s="96">
        <v>0.05</v>
      </c>
      <c r="D30" s="98">
        <f t="shared" si="5"/>
        <v>-3.0545</v>
      </c>
      <c r="E30" s="98">
        <f t="shared" si="6"/>
        <v>-0.51763373091340126</v>
      </c>
      <c r="F30" s="86">
        <f t="shared" si="7"/>
        <v>-0.152725</v>
      </c>
      <c r="G30" s="86">
        <f t="shared" si="8"/>
        <v>-2.5881686545670066E-2</v>
      </c>
      <c r="H30" s="86">
        <f t="shared" si="9"/>
        <v>0.46649851250000002</v>
      </c>
      <c r="I30" s="86">
        <f t="shared" si="10"/>
        <v>-1.42491970643125</v>
      </c>
      <c r="J30" s="86">
        <f t="shared" si="11"/>
        <v>4.3524172432942532</v>
      </c>
      <c r="K30" s="86">
        <f t="shared" si="12"/>
        <v>7.9055611553749211E-2</v>
      </c>
      <c r="L30" s="86">
        <f t="shared" si="13"/>
        <v>-0.24147536549092696</v>
      </c>
      <c r="M30" s="86">
        <f t="shared" ca="1" si="14"/>
        <v>-0.51057376724950521</v>
      </c>
      <c r="N30" s="86">
        <f t="shared" ca="1" si="15"/>
        <v>2.4921543467766282E-6</v>
      </c>
      <c r="O30" s="19">
        <f t="shared" ca="1" si="16"/>
        <v>191069.98389179146</v>
      </c>
      <c r="P30" s="86">
        <f t="shared" ca="1" si="17"/>
        <v>47482531.45047766</v>
      </c>
      <c r="Q30" s="86">
        <f t="shared" ca="1" si="18"/>
        <v>1850595.3402295378</v>
      </c>
      <c r="R30">
        <f t="shared" ca="1" si="19"/>
        <v>-7.0599636638960517E-3</v>
      </c>
    </row>
    <row r="31" spans="1:28">
      <c r="A31" s="96">
        <v>-30521.5</v>
      </c>
      <c r="B31" s="96">
        <v>-0.5170889142219971</v>
      </c>
      <c r="C31" s="96">
        <v>0.05</v>
      </c>
      <c r="D31" s="98">
        <f t="shared" si="5"/>
        <v>-3.0521500000000001</v>
      </c>
      <c r="E31" s="98">
        <f t="shared" si="6"/>
        <v>-0.5170889142219971</v>
      </c>
      <c r="F31" s="86">
        <f t="shared" si="7"/>
        <v>-0.15260750000000001</v>
      </c>
      <c r="G31" s="86">
        <f t="shared" si="8"/>
        <v>-2.5854445711099856E-2</v>
      </c>
      <c r="H31" s="86">
        <f t="shared" si="9"/>
        <v>0.46578098112500005</v>
      </c>
      <c r="I31" s="86">
        <f t="shared" si="10"/>
        <v>-1.421633421540669</v>
      </c>
      <c r="J31" s="86">
        <f t="shared" si="11"/>
        <v>4.3390384475553532</v>
      </c>
      <c r="K31" s="86">
        <f t="shared" si="12"/>
        <v>7.8911646477133432E-2</v>
      </c>
      <c r="L31" s="86">
        <f t="shared" si="13"/>
        <v>-0.24085018179518281</v>
      </c>
      <c r="M31" s="86">
        <f t="shared" ca="1" si="14"/>
        <v>-0.51040624331148488</v>
      </c>
      <c r="N31" s="86">
        <f t="shared" ca="1" si="15"/>
        <v>2.2329045249103132E-6</v>
      </c>
      <c r="O31" s="19">
        <f t="shared" ca="1" si="16"/>
        <v>191850.01534917211</v>
      </c>
      <c r="P31" s="86">
        <f t="shared" ca="1" si="17"/>
        <v>47518956.785096951</v>
      </c>
      <c r="Q31" s="86">
        <f t="shared" ca="1" si="18"/>
        <v>1852238.7015122822</v>
      </c>
      <c r="R31">
        <f t="shared" ca="1" si="19"/>
        <v>-6.6826709105122228E-3</v>
      </c>
    </row>
    <row r="32" spans="1:28">
      <c r="A32" s="96">
        <v>-19979</v>
      </c>
      <c r="B32" s="96">
        <v>-0.39733420265244579</v>
      </c>
      <c r="C32" s="96">
        <v>0.05</v>
      </c>
      <c r="D32" s="98">
        <f t="shared" si="5"/>
        <v>-1.9979</v>
      </c>
      <c r="E32" s="98">
        <f t="shared" si="6"/>
        <v>-0.39733420265244579</v>
      </c>
      <c r="F32" s="86">
        <f t="shared" si="7"/>
        <v>-9.9895000000000012E-2</v>
      </c>
      <c r="G32" s="86">
        <f t="shared" si="8"/>
        <v>-1.9866710132622291E-2</v>
      </c>
      <c r="H32" s="86">
        <f t="shared" si="9"/>
        <v>0.19958022050000002</v>
      </c>
      <c r="I32" s="86">
        <f t="shared" si="10"/>
        <v>-0.39874132253695005</v>
      </c>
      <c r="J32" s="86">
        <f t="shared" si="11"/>
        <v>0.79664528829657255</v>
      </c>
      <c r="K32" s="86">
        <f t="shared" si="12"/>
        <v>3.9691700173966074E-2</v>
      </c>
      <c r="L32" s="86">
        <f t="shared" si="13"/>
        <v>-7.9300047777566815E-2</v>
      </c>
      <c r="M32" s="86">
        <f t="shared" ca="1" si="14"/>
        <v>-0.39833222318822431</v>
      </c>
      <c r="N32" s="86">
        <f t="shared" ca="1" si="15"/>
        <v>4.9802249491782315E-8</v>
      </c>
      <c r="O32" s="19">
        <f t="shared" ca="1" si="16"/>
        <v>843750.74976384302</v>
      </c>
      <c r="P32" s="86">
        <f t="shared" ca="1" si="17"/>
        <v>45521953.55994419</v>
      </c>
      <c r="Q32" s="86">
        <f t="shared" ca="1" si="18"/>
        <v>1868417.1598296671</v>
      </c>
      <c r="R32">
        <f t="shared" ca="1" si="19"/>
        <v>9.9802053577852101E-4</v>
      </c>
    </row>
    <row r="33" spans="1:18">
      <c r="A33" s="96">
        <v>-19960</v>
      </c>
      <c r="B33" s="96">
        <v>-0.39721006280797166</v>
      </c>
      <c r="C33" s="96">
        <v>0.05</v>
      </c>
      <c r="D33" s="98">
        <f t="shared" si="5"/>
        <v>-1.996</v>
      </c>
      <c r="E33" s="98">
        <f t="shared" si="6"/>
        <v>-0.39721006280797166</v>
      </c>
      <c r="F33" s="86">
        <f t="shared" si="7"/>
        <v>-9.98E-2</v>
      </c>
      <c r="G33" s="86">
        <f t="shared" si="8"/>
        <v>-1.9860503140398583E-2</v>
      </c>
      <c r="H33" s="86">
        <f t="shared" si="9"/>
        <v>0.19920080000000001</v>
      </c>
      <c r="I33" s="86">
        <f t="shared" si="10"/>
        <v>-0.39760479680000005</v>
      </c>
      <c r="J33" s="86">
        <f t="shared" si="11"/>
        <v>0.79361917441280005</v>
      </c>
      <c r="K33" s="86">
        <f t="shared" si="12"/>
        <v>3.964156426823557E-2</v>
      </c>
      <c r="L33" s="86">
        <f t="shared" si="13"/>
        <v>-7.9124562279398195E-2</v>
      </c>
      <c r="M33" s="86">
        <f t="shared" ca="1" si="14"/>
        <v>-0.39806373029777287</v>
      </c>
      <c r="N33" s="86">
        <f t="shared" ca="1" si="15"/>
        <v>3.6437409157174268E-8</v>
      </c>
      <c r="O33" s="19">
        <f t="shared" ca="1" si="16"/>
        <v>845609.853457344</v>
      </c>
      <c r="P33" s="86">
        <f t="shared" ca="1" si="17"/>
        <v>45486023.266324341</v>
      </c>
      <c r="Q33" s="86">
        <f t="shared" ca="1" si="18"/>
        <v>1867141.6137128519</v>
      </c>
      <c r="R33">
        <f t="shared" ca="1" si="19"/>
        <v>8.53667489801202E-4</v>
      </c>
    </row>
    <row r="34" spans="1:18">
      <c r="A34" s="96">
        <v>-17512</v>
      </c>
      <c r="B34" s="96">
        <v>-0.36804585968149361</v>
      </c>
      <c r="C34" s="96">
        <v>0.05</v>
      </c>
      <c r="D34" s="98">
        <f t="shared" si="5"/>
        <v>-1.7512000000000001</v>
      </c>
      <c r="E34" s="98">
        <f t="shared" si="6"/>
        <v>-0.36804585968149361</v>
      </c>
      <c r="F34" s="86">
        <f t="shared" si="7"/>
        <v>-8.7560000000000013E-2</v>
      </c>
      <c r="G34" s="86">
        <f t="shared" si="8"/>
        <v>-1.840229298407468E-2</v>
      </c>
      <c r="H34" s="86">
        <f t="shared" si="9"/>
        <v>0.15333507200000002</v>
      </c>
      <c r="I34" s="86">
        <f t="shared" si="10"/>
        <v>-0.26852037808640006</v>
      </c>
      <c r="J34" s="86">
        <f t="shared" si="11"/>
        <v>0.47023288610490382</v>
      </c>
      <c r="K34" s="86">
        <f t="shared" si="12"/>
        <v>3.222609547371158E-2</v>
      </c>
      <c r="L34" s="86">
        <f t="shared" si="13"/>
        <v>-5.6434338393563724E-2</v>
      </c>
      <c r="M34" s="86">
        <f t="shared" ca="1" si="14"/>
        <v>-0.3614688953042462</v>
      </c>
      <c r="N34" s="86">
        <f t="shared" ca="1" si="15"/>
        <v>2.1628230209790764E-6</v>
      </c>
      <c r="O34" s="19">
        <f t="shared" ca="1" si="16"/>
        <v>1111457.791425264</v>
      </c>
      <c r="P34" s="86">
        <f t="shared" ca="1" si="17"/>
        <v>40056097.426099159</v>
      </c>
      <c r="Q34" s="86">
        <f t="shared" ca="1" si="18"/>
        <v>1669113.9433513416</v>
      </c>
      <c r="R34">
        <f t="shared" ca="1" si="19"/>
        <v>-6.5769643772474184E-3</v>
      </c>
    </row>
    <row r="35" spans="1:18">
      <c r="A35" s="96">
        <v>-17409.5</v>
      </c>
      <c r="B35" s="96">
        <v>-0.36066066316577239</v>
      </c>
      <c r="C35" s="96">
        <v>0.05</v>
      </c>
      <c r="D35" s="98">
        <f t="shared" si="5"/>
        <v>-1.74095</v>
      </c>
      <c r="E35" s="98">
        <f t="shared" si="6"/>
        <v>-0.36066066316577239</v>
      </c>
      <c r="F35" s="86">
        <f t="shared" si="7"/>
        <v>-8.70475E-2</v>
      </c>
      <c r="G35" s="86">
        <f t="shared" si="8"/>
        <v>-1.8033033158288619E-2</v>
      </c>
      <c r="H35" s="86">
        <f t="shared" si="9"/>
        <v>0.15154534512500001</v>
      </c>
      <c r="I35" s="86">
        <f t="shared" si="10"/>
        <v>-0.26383286859536875</v>
      </c>
      <c r="J35" s="86">
        <f t="shared" si="11"/>
        <v>0.4593198325811072</v>
      </c>
      <c r="K35" s="86">
        <f t="shared" si="12"/>
        <v>3.1394609076922569E-2</v>
      </c>
      <c r="L35" s="86">
        <f t="shared" si="13"/>
        <v>-5.465644467246835E-2</v>
      </c>
      <c r="M35" s="86">
        <f t="shared" ca="1" si="14"/>
        <v>-0.35984998861548867</v>
      </c>
      <c r="N35" s="86">
        <f t="shared" ca="1" si="15"/>
        <v>3.2859661323885479E-8</v>
      </c>
      <c r="O35" s="19">
        <f t="shared" ca="1" si="16"/>
        <v>1123781.8730685033</v>
      </c>
      <c r="P35" s="86">
        <f t="shared" ca="1" si="17"/>
        <v>39796818.868491456</v>
      </c>
      <c r="Q35" s="86">
        <f t="shared" ca="1" si="18"/>
        <v>1659461.8095792015</v>
      </c>
      <c r="R35">
        <f t="shared" ca="1" si="19"/>
        <v>-8.1067455028371871E-4</v>
      </c>
    </row>
    <row r="36" spans="1:18">
      <c r="A36" s="96">
        <v>-14905.5</v>
      </c>
      <c r="B36" s="96">
        <v>-0.32211221033889659</v>
      </c>
      <c r="C36" s="96">
        <v>0.05</v>
      </c>
      <c r="D36" s="98">
        <f t="shared" si="5"/>
        <v>-1.49055</v>
      </c>
      <c r="E36" s="98">
        <f t="shared" si="6"/>
        <v>-0.32211221033889659</v>
      </c>
      <c r="F36" s="86">
        <f t="shared" si="7"/>
        <v>-7.452750000000001E-2</v>
      </c>
      <c r="G36" s="86">
        <f t="shared" si="8"/>
        <v>-1.610561051694483E-2</v>
      </c>
      <c r="H36" s="86">
        <f t="shared" si="9"/>
        <v>0.11108696512500002</v>
      </c>
      <c r="I36" s="86">
        <f t="shared" si="10"/>
        <v>-0.16558067586706879</v>
      </c>
      <c r="J36" s="86">
        <f t="shared" si="11"/>
        <v>0.24680627641365938</v>
      </c>
      <c r="K36" s="86">
        <f t="shared" si="12"/>
        <v>2.4006217756032119E-2</v>
      </c>
      <c r="L36" s="86">
        <f t="shared" si="13"/>
        <v>-3.5782467876253672E-2</v>
      </c>
      <c r="M36" s="86">
        <f t="shared" ca="1" si="14"/>
        <v>-0.31813807264823729</v>
      </c>
      <c r="N36" s="86">
        <f t="shared" ca="1" si="15"/>
        <v>7.8968851921594025E-7</v>
      </c>
      <c r="O36" s="19">
        <f t="shared" ca="1" si="16"/>
        <v>1457347.3481407352</v>
      </c>
      <c r="P36" s="86">
        <f t="shared" ca="1" si="17"/>
        <v>32824035.595780756</v>
      </c>
      <c r="Q36" s="86">
        <f t="shared" ca="1" si="18"/>
        <v>1395439.2441830176</v>
      </c>
      <c r="R36">
        <f t="shared" ca="1" si="19"/>
        <v>-3.9741376906592962E-3</v>
      </c>
    </row>
    <row r="37" spans="1:18">
      <c r="A37" s="96">
        <v>-13079</v>
      </c>
      <c r="B37" s="96">
        <v>-0.28643966030907242</v>
      </c>
      <c r="C37" s="96">
        <v>0.05</v>
      </c>
      <c r="D37" s="98">
        <f t="shared" si="5"/>
        <v>-1.3079000000000001</v>
      </c>
      <c r="E37" s="98">
        <f t="shared" si="6"/>
        <v>-0.28643966030907242</v>
      </c>
      <c r="F37" s="86">
        <f t="shared" si="7"/>
        <v>-6.5395000000000009E-2</v>
      </c>
      <c r="G37" s="86">
        <f t="shared" si="8"/>
        <v>-1.4321983015453621E-2</v>
      </c>
      <c r="H37" s="86">
        <f t="shared" si="9"/>
        <v>8.5530120500000015E-2</v>
      </c>
      <c r="I37" s="86">
        <f t="shared" si="10"/>
        <v>-0.11186484460195002</v>
      </c>
      <c r="J37" s="86">
        <f t="shared" si="11"/>
        <v>0.14630803025489045</v>
      </c>
      <c r="K37" s="86">
        <f t="shared" si="12"/>
        <v>1.8731721585911791E-2</v>
      </c>
      <c r="L37" s="86">
        <f t="shared" si="13"/>
        <v>-2.4499218662214033E-2</v>
      </c>
      <c r="M37" s="86">
        <f t="shared" ca="1" si="14"/>
        <v>-0.28509044092008673</v>
      </c>
      <c r="N37" s="86">
        <f t="shared" ca="1" si="15"/>
        <v>9.1019647980745893E-8</v>
      </c>
      <c r="O37" s="19">
        <f t="shared" ca="1" si="16"/>
        <v>1743060.2550890062</v>
      </c>
      <c r="P37" s="86">
        <f t="shared" ca="1" si="17"/>
        <v>27166311.216918524</v>
      </c>
      <c r="Q37" s="86">
        <f t="shared" ca="1" si="18"/>
        <v>1176107.8360910879</v>
      </c>
      <c r="R37">
        <f t="shared" ca="1" si="19"/>
        <v>-1.3492193889856896E-3</v>
      </c>
    </row>
    <row r="38" spans="1:18">
      <c r="A38" s="96">
        <v>-12967</v>
      </c>
      <c r="B38" s="96">
        <v>-0.2819763622023993</v>
      </c>
      <c r="C38" s="96">
        <v>0.05</v>
      </c>
      <c r="D38" s="98">
        <f t="shared" si="5"/>
        <v>-1.2967</v>
      </c>
      <c r="E38" s="98">
        <f t="shared" si="6"/>
        <v>-0.2819763622023993</v>
      </c>
      <c r="F38" s="86">
        <f t="shared" si="7"/>
        <v>-6.4835000000000004E-2</v>
      </c>
      <c r="G38" s="86">
        <f t="shared" si="8"/>
        <v>-1.4098818110119966E-2</v>
      </c>
      <c r="H38" s="86">
        <f t="shared" si="9"/>
        <v>8.4071544499999998E-2</v>
      </c>
      <c r="I38" s="86">
        <f t="shared" si="10"/>
        <v>-0.10901557175314999</v>
      </c>
      <c r="J38" s="86">
        <f t="shared" si="11"/>
        <v>0.14136049189230959</v>
      </c>
      <c r="K38" s="86">
        <f t="shared" si="12"/>
        <v>1.828193744339256E-2</v>
      </c>
      <c r="L38" s="86">
        <f t="shared" si="13"/>
        <v>-2.3706188282847131E-2</v>
      </c>
      <c r="M38" s="86">
        <f t="shared" ca="1" si="14"/>
        <v>-0.28299201798559748</v>
      </c>
      <c r="N38" s="86">
        <f t="shared" ca="1" si="15"/>
        <v>5.1577833497195135E-8</v>
      </c>
      <c r="O38" s="19">
        <f t="shared" ca="1" si="16"/>
        <v>1761829.098284218</v>
      </c>
      <c r="P38" s="86">
        <f t="shared" ca="1" si="17"/>
        <v>26809894.309521955</v>
      </c>
      <c r="Q38" s="86">
        <f t="shared" ca="1" si="18"/>
        <v>1162154.5839627623</v>
      </c>
      <c r="R38">
        <f t="shared" ca="1" si="19"/>
        <v>1.0156557831981772E-3</v>
      </c>
    </row>
    <row r="39" spans="1:18">
      <c r="A39" s="96">
        <v>-12240.5</v>
      </c>
      <c r="B39" s="96">
        <v>-0.27339073476174508</v>
      </c>
      <c r="C39" s="96">
        <v>0.05</v>
      </c>
      <c r="D39" s="98">
        <f t="shared" si="5"/>
        <v>-1.2240500000000001</v>
      </c>
      <c r="E39" s="98">
        <f t="shared" si="6"/>
        <v>-0.27339073476174508</v>
      </c>
      <c r="F39" s="86">
        <f t="shared" si="7"/>
        <v>-6.1202500000000007E-2</v>
      </c>
      <c r="G39" s="86">
        <f t="shared" si="8"/>
        <v>-1.3669536738087254E-2</v>
      </c>
      <c r="H39" s="86">
        <f t="shared" si="9"/>
        <v>7.491492012500002E-2</v>
      </c>
      <c r="I39" s="86">
        <f t="shared" si="10"/>
        <v>-9.1699607979006281E-2</v>
      </c>
      <c r="J39" s="86">
        <f t="shared" si="11"/>
        <v>0.11224490514670264</v>
      </c>
      <c r="K39" s="86">
        <f t="shared" si="12"/>
        <v>1.6732196444255703E-2</v>
      </c>
      <c r="L39" s="86">
        <f t="shared" si="13"/>
        <v>-2.0481045057591196E-2</v>
      </c>
      <c r="M39" s="86">
        <f t="shared" ca="1" si="14"/>
        <v>-0.26917846859654793</v>
      </c>
      <c r="N39" s="86">
        <f t="shared" ca="1" si="15"/>
        <v>8.8715931232323683E-7</v>
      </c>
      <c r="O39" s="19">
        <f t="shared" ca="1" si="16"/>
        <v>1887227.7832003466</v>
      </c>
      <c r="P39" s="86">
        <f t="shared" ca="1" si="17"/>
        <v>24482971.168654025</v>
      </c>
      <c r="Q39" s="86">
        <f t="shared" ca="1" si="18"/>
        <v>1070666.1487409656</v>
      </c>
      <c r="R39">
        <f t="shared" ca="1" si="19"/>
        <v>-4.2122661651971538E-3</v>
      </c>
    </row>
    <row r="40" spans="1:18">
      <c r="A40" s="96">
        <v>-12181</v>
      </c>
      <c r="B40" s="96">
        <v>-0.26957079752115853</v>
      </c>
      <c r="C40" s="96">
        <v>0.05</v>
      </c>
      <c r="D40" s="98">
        <f t="shared" si="5"/>
        <v>-1.2181</v>
      </c>
      <c r="E40" s="98">
        <f t="shared" si="6"/>
        <v>-0.26957079752115853</v>
      </c>
      <c r="F40" s="86">
        <f t="shared" si="7"/>
        <v>-6.0905000000000001E-2</v>
      </c>
      <c r="G40" s="86">
        <f t="shared" si="8"/>
        <v>-1.3478539876057927E-2</v>
      </c>
      <c r="H40" s="86">
        <f t="shared" si="9"/>
        <v>7.4188380499999998E-2</v>
      </c>
      <c r="I40" s="86">
        <f t="shared" si="10"/>
        <v>-9.0368866287050001E-2</v>
      </c>
      <c r="J40" s="86">
        <f t="shared" si="11"/>
        <v>0.11007831602425561</v>
      </c>
      <c r="K40" s="86">
        <f t="shared" si="12"/>
        <v>1.6418209423026159E-2</v>
      </c>
      <c r="L40" s="86">
        <f t="shared" si="13"/>
        <v>-1.9999020898188162E-2</v>
      </c>
      <c r="M40" s="86">
        <f t="shared" ca="1" si="14"/>
        <v>-0.26803164504008381</v>
      </c>
      <c r="N40" s="86">
        <f t="shared" ca="1" si="15"/>
        <v>1.1844951799992389E-7</v>
      </c>
      <c r="O40" s="19">
        <f t="shared" ca="1" si="16"/>
        <v>1897782.1755430403</v>
      </c>
      <c r="P40" s="86">
        <f t="shared" ca="1" si="17"/>
        <v>24291564.087508462</v>
      </c>
      <c r="Q40" s="86">
        <f t="shared" ca="1" si="18"/>
        <v>1063110.0142490533</v>
      </c>
      <c r="R40">
        <f t="shared" ca="1" si="19"/>
        <v>-1.5391524810747237E-3</v>
      </c>
    </row>
    <row r="41" spans="1:18">
      <c r="A41" s="96">
        <v>-11340</v>
      </c>
      <c r="B41" s="96">
        <v>-0.2526948388166268</v>
      </c>
      <c r="C41" s="96">
        <v>0.05</v>
      </c>
      <c r="D41" s="98">
        <f t="shared" si="5"/>
        <v>-1.1339999999999999</v>
      </c>
      <c r="E41" s="98">
        <f t="shared" si="6"/>
        <v>-0.2526948388166268</v>
      </c>
      <c r="F41" s="86">
        <f t="shared" si="7"/>
        <v>-5.67E-2</v>
      </c>
      <c r="G41" s="86">
        <f t="shared" si="8"/>
        <v>-1.2634741940831341E-2</v>
      </c>
      <c r="H41" s="86">
        <f t="shared" si="9"/>
        <v>6.4297799999999988E-2</v>
      </c>
      <c r="I41" s="86">
        <f t="shared" si="10"/>
        <v>-7.2913705199999984E-2</v>
      </c>
      <c r="J41" s="86">
        <f t="shared" si="11"/>
        <v>8.2684141696799968E-2</v>
      </c>
      <c r="K41" s="86">
        <f t="shared" si="12"/>
        <v>1.432779736090274E-2</v>
      </c>
      <c r="L41" s="86">
        <f t="shared" si="13"/>
        <v>-1.6247722207263705E-2</v>
      </c>
      <c r="M41" s="86">
        <f t="shared" ca="1" si="14"/>
        <v>-0.25157091317740665</v>
      </c>
      <c r="N41" s="86">
        <f t="shared" ca="1" si="15"/>
        <v>6.3160442124820793E-8</v>
      </c>
      <c r="O41" s="19">
        <f t="shared" ca="1" si="16"/>
        <v>2051681.7110468438</v>
      </c>
      <c r="P41" s="86">
        <f t="shared" ca="1" si="17"/>
        <v>21582254.54447506</v>
      </c>
      <c r="Q41" s="86">
        <f t="shared" ca="1" si="18"/>
        <v>955644.69620815478</v>
      </c>
      <c r="R41">
        <f t="shared" ca="1" si="19"/>
        <v>-1.1239256392201469E-3</v>
      </c>
    </row>
    <row r="42" spans="1:18">
      <c r="A42" s="96">
        <v>-9703.5</v>
      </c>
      <c r="B42" s="96">
        <v>-0.22162698751684667</v>
      </c>
      <c r="C42" s="96">
        <v>0.05</v>
      </c>
      <c r="D42" s="98">
        <f t="shared" si="5"/>
        <v>-0.97035000000000005</v>
      </c>
      <c r="E42" s="98">
        <f t="shared" si="6"/>
        <v>-0.22162698751684667</v>
      </c>
      <c r="F42" s="86">
        <f t="shared" si="7"/>
        <v>-4.8517500000000005E-2</v>
      </c>
      <c r="G42" s="86">
        <f t="shared" si="8"/>
        <v>-1.1081349375842334E-2</v>
      </c>
      <c r="H42" s="86">
        <f t="shared" si="9"/>
        <v>4.7078956125000009E-2</v>
      </c>
      <c r="I42" s="86">
        <f t="shared" si="10"/>
        <v>-4.5683065075893758E-2</v>
      </c>
      <c r="J42" s="86">
        <f t="shared" si="11"/>
        <v>4.4328562196393508E-2</v>
      </c>
      <c r="K42" s="86">
        <f t="shared" si="12"/>
        <v>1.0752787366848609E-2</v>
      </c>
      <c r="L42" s="86">
        <f t="shared" si="13"/>
        <v>-1.0433967221421548E-2</v>
      </c>
      <c r="M42" s="86">
        <f t="shared" ca="1" si="14"/>
        <v>-0.21819620700615475</v>
      </c>
      <c r="N42" s="86">
        <f t="shared" ca="1" si="15"/>
        <v>5.8851274562717827E-7</v>
      </c>
      <c r="O42" s="19">
        <f t="shared" ca="1" si="16"/>
        <v>2377397.0447845035</v>
      </c>
      <c r="P42" s="86">
        <f t="shared" ca="1" si="17"/>
        <v>16374554.778312672</v>
      </c>
      <c r="Q42" s="86">
        <f t="shared" ca="1" si="18"/>
        <v>746181.11890123494</v>
      </c>
      <c r="R42">
        <f t="shared" ca="1" si="19"/>
        <v>-3.4307805106919276E-3</v>
      </c>
    </row>
    <row r="43" spans="1:18">
      <c r="A43" s="96">
        <v>-8722.5</v>
      </c>
      <c r="B43" s="96">
        <v>-0.20097262640930658</v>
      </c>
      <c r="C43" s="96">
        <v>1</v>
      </c>
      <c r="D43" s="98">
        <f t="shared" si="5"/>
        <v>-0.87224999999999997</v>
      </c>
      <c r="E43" s="98">
        <f t="shared" si="6"/>
        <v>-0.20097262640930658</v>
      </c>
      <c r="F43" s="86">
        <f t="shared" si="7"/>
        <v>-0.87224999999999997</v>
      </c>
      <c r="G43" s="86">
        <f t="shared" si="8"/>
        <v>-0.20097262640930658</v>
      </c>
      <c r="H43" s="86">
        <f t="shared" si="9"/>
        <v>0.76082006249999989</v>
      </c>
      <c r="I43" s="86">
        <f t="shared" si="10"/>
        <v>-0.66362529951562488</v>
      </c>
      <c r="J43" s="86">
        <f t="shared" si="11"/>
        <v>0.57884716750250376</v>
      </c>
      <c r="K43" s="86">
        <f t="shared" si="12"/>
        <v>0.17529837338551765</v>
      </c>
      <c r="L43" s="86">
        <f t="shared" si="13"/>
        <v>-0.15290400618551778</v>
      </c>
      <c r="M43" s="86">
        <f t="shared" ca="1" si="14"/>
        <v>-0.19733867360546783</v>
      </c>
      <c r="N43" s="86">
        <f t="shared" ca="1" si="15"/>
        <v>1.3205612980527449E-5</v>
      </c>
      <c r="O43" s="19">
        <f t="shared" ca="1" si="16"/>
        <v>1036051480.0855701</v>
      </c>
      <c r="P43" s="86">
        <f t="shared" ca="1" si="17"/>
        <v>5348588974.9122829</v>
      </c>
      <c r="Q43" s="86">
        <f t="shared" ca="1" si="18"/>
        <v>249336895.96992341</v>
      </c>
      <c r="R43">
        <f t="shared" ca="1" si="19"/>
        <v>-3.6339528038387414E-3</v>
      </c>
    </row>
    <row r="44" spans="1:18">
      <c r="A44" s="96">
        <v>-8722</v>
      </c>
      <c r="B44" s="96">
        <v>-0.20026931080804733</v>
      </c>
      <c r="C44" s="96">
        <v>1</v>
      </c>
      <c r="D44" s="98">
        <f t="shared" si="5"/>
        <v>-0.87219999999999998</v>
      </c>
      <c r="E44" s="98">
        <f t="shared" si="6"/>
        <v>-0.20026931080804733</v>
      </c>
      <c r="F44" s="86">
        <f t="shared" si="7"/>
        <v>-0.87219999999999998</v>
      </c>
      <c r="G44" s="86">
        <f t="shared" si="8"/>
        <v>-0.20026931080804733</v>
      </c>
      <c r="H44" s="86">
        <f t="shared" si="9"/>
        <v>0.76073283999999997</v>
      </c>
      <c r="I44" s="86">
        <f t="shared" si="10"/>
        <v>-0.66351118304799994</v>
      </c>
      <c r="J44" s="86">
        <f t="shared" si="11"/>
        <v>0.57871445385446552</v>
      </c>
      <c r="K44" s="86">
        <f t="shared" si="12"/>
        <v>0.17467489288677887</v>
      </c>
      <c r="L44" s="86">
        <f t="shared" si="13"/>
        <v>-0.15235144157584854</v>
      </c>
      <c r="M44" s="86">
        <f t="shared" ca="1" si="14"/>
        <v>-0.1973278801996699</v>
      </c>
      <c r="N44" s="86">
        <f t="shared" ca="1" si="15"/>
        <v>8.6520140238995982E-6</v>
      </c>
      <c r="O44" s="19">
        <f t="shared" ca="1" si="16"/>
        <v>1036096237.6694562</v>
      </c>
      <c r="P44" s="86">
        <f t="shared" ca="1" si="17"/>
        <v>5347990561.6601858</v>
      </c>
      <c r="Q44" s="86">
        <f t="shared" ca="1" si="18"/>
        <v>249312241.0329949</v>
      </c>
      <c r="R44">
        <f t="shared" ca="1" si="19"/>
        <v>-2.9414306083774266E-3</v>
      </c>
    </row>
    <row r="45" spans="1:18">
      <c r="A45" s="96">
        <v>-7974</v>
      </c>
      <c r="B45" s="96">
        <v>-0.18302682509819501</v>
      </c>
      <c r="C45" s="96">
        <v>1</v>
      </c>
      <c r="D45" s="98">
        <f t="shared" si="5"/>
        <v>-0.7974</v>
      </c>
      <c r="E45" s="98">
        <f t="shared" si="6"/>
        <v>-0.18302682509819501</v>
      </c>
      <c r="F45" s="86">
        <f t="shared" si="7"/>
        <v>-0.7974</v>
      </c>
      <c r="G45" s="86">
        <f t="shared" si="8"/>
        <v>-0.18302682509819501</v>
      </c>
      <c r="H45" s="86">
        <f t="shared" si="9"/>
        <v>0.63584675999999996</v>
      </c>
      <c r="I45" s="86">
        <f t="shared" si="10"/>
        <v>-0.50702420642399992</v>
      </c>
      <c r="J45" s="86">
        <f t="shared" si="11"/>
        <v>0.40430110220249754</v>
      </c>
      <c r="K45" s="86">
        <f t="shared" si="12"/>
        <v>0.14594559033330071</v>
      </c>
      <c r="L45" s="86">
        <f t="shared" si="13"/>
        <v>-0.11637701373177398</v>
      </c>
      <c r="M45" s="86">
        <f t="shared" ca="1" si="14"/>
        <v>-0.1809953784210942</v>
      </c>
      <c r="N45" s="86">
        <f t="shared" ca="1" si="15"/>
        <v>4.1267756019039315E-6</v>
      </c>
      <c r="O45" s="19">
        <f t="shared" ca="1" si="16"/>
        <v>1104675166.7840829</v>
      </c>
      <c r="P45" s="86">
        <f t="shared" ca="1" si="17"/>
        <v>4472325863.3620863</v>
      </c>
      <c r="Q45" s="86">
        <f t="shared" ca="1" si="18"/>
        <v>213015225.30381045</v>
      </c>
      <c r="R45">
        <f t="shared" ca="1" si="19"/>
        <v>-2.0314466771008122E-3</v>
      </c>
    </row>
    <row r="46" spans="1:18">
      <c r="A46" s="96">
        <v>-7850.5</v>
      </c>
      <c r="B46" s="96">
        <v>-0.18507896919205707</v>
      </c>
      <c r="C46" s="96">
        <v>1</v>
      </c>
      <c r="D46" s="98">
        <f t="shared" si="5"/>
        <v>-0.78505000000000003</v>
      </c>
      <c r="E46" s="98">
        <f t="shared" si="6"/>
        <v>-0.18507896919205707</v>
      </c>
      <c r="F46" s="86">
        <f t="shared" si="7"/>
        <v>-0.78505000000000003</v>
      </c>
      <c r="G46" s="86">
        <f t="shared" si="8"/>
        <v>-0.18507896919205707</v>
      </c>
      <c r="H46" s="86">
        <f t="shared" si="9"/>
        <v>0.61630350249999999</v>
      </c>
      <c r="I46" s="86">
        <f t="shared" si="10"/>
        <v>-0.48382906463762498</v>
      </c>
      <c r="J46" s="86">
        <f t="shared" si="11"/>
        <v>0.37983000719376753</v>
      </c>
      <c r="K46" s="86">
        <f t="shared" si="12"/>
        <v>0.14529624476422442</v>
      </c>
      <c r="L46" s="86">
        <f t="shared" si="13"/>
        <v>-0.11406481695215438</v>
      </c>
      <c r="M46" s="86">
        <f t="shared" ca="1" si="14"/>
        <v>-0.17826309572356433</v>
      </c>
      <c r="N46" s="86">
        <f t="shared" ca="1" si="15"/>
        <v>4.645613113850332E-5</v>
      </c>
      <c r="O46" s="19">
        <f t="shared" ca="1" si="16"/>
        <v>1116313568.8360956</v>
      </c>
      <c r="P46" s="86">
        <f t="shared" ca="1" si="17"/>
        <v>4331884012.5490971</v>
      </c>
      <c r="Q46" s="86">
        <f t="shared" ca="1" si="18"/>
        <v>207149423.87090713</v>
      </c>
      <c r="R46">
        <f t="shared" ca="1" si="19"/>
        <v>-6.8158734684927447E-3</v>
      </c>
    </row>
    <row r="47" spans="1:18">
      <c r="A47" s="96">
        <v>-4299</v>
      </c>
      <c r="B47" s="96">
        <v>-9.4167533907717718E-2</v>
      </c>
      <c r="C47" s="96">
        <v>1</v>
      </c>
      <c r="D47" s="98">
        <f t="shared" si="5"/>
        <v>-0.4299</v>
      </c>
      <c r="E47" s="98">
        <f t="shared" si="6"/>
        <v>-9.4167533907717718E-2</v>
      </c>
      <c r="F47" s="86">
        <f t="shared" si="7"/>
        <v>-0.4299</v>
      </c>
      <c r="G47" s="86">
        <f t="shared" si="8"/>
        <v>-9.4167533907717718E-2</v>
      </c>
      <c r="H47" s="86">
        <f t="shared" si="9"/>
        <v>0.18481401</v>
      </c>
      <c r="I47" s="86">
        <f t="shared" si="10"/>
        <v>-7.9451542898999999E-2</v>
      </c>
      <c r="J47" s="86">
        <f t="shared" si="11"/>
        <v>3.4156218292280098E-2</v>
      </c>
      <c r="K47" s="86">
        <f t="shared" si="12"/>
        <v>4.0482622826927848E-2</v>
      </c>
      <c r="L47" s="86">
        <f t="shared" si="13"/>
        <v>-1.7403479553296283E-2</v>
      </c>
      <c r="M47" s="86">
        <f t="shared" ca="1" si="14"/>
        <v>-9.5364716463790009E-2</v>
      </c>
      <c r="N47" s="86">
        <f t="shared" ca="1" si="15"/>
        <v>1.4332460725637827E-6</v>
      </c>
      <c r="O47" s="19">
        <f t="shared" ca="1" si="16"/>
        <v>1491663320.1233451</v>
      </c>
      <c r="P47" s="86">
        <f t="shared" ca="1" si="17"/>
        <v>1040666991.9109545</v>
      </c>
      <c r="Q47" s="86">
        <f t="shared" ca="1" si="18"/>
        <v>63243911.812286459</v>
      </c>
      <c r="R47">
        <f t="shared" ca="1" si="19"/>
        <v>1.1971825560722904E-3</v>
      </c>
    </row>
    <row r="48" spans="1:18">
      <c r="A48" s="96">
        <v>-3643.5</v>
      </c>
      <c r="B48" s="96">
        <v>-7.6830347003495253E-2</v>
      </c>
      <c r="C48" s="96">
        <v>0.1</v>
      </c>
      <c r="D48" s="98">
        <f t="shared" si="5"/>
        <v>-0.36435000000000001</v>
      </c>
      <c r="E48" s="98">
        <f t="shared" si="6"/>
        <v>-7.6830347003495253E-2</v>
      </c>
      <c r="F48" s="86">
        <f t="shared" si="7"/>
        <v>-3.6435000000000002E-2</v>
      </c>
      <c r="G48" s="86">
        <f t="shared" si="8"/>
        <v>-7.6830347003495258E-3</v>
      </c>
      <c r="H48" s="86">
        <f t="shared" si="9"/>
        <v>1.327509225E-2</v>
      </c>
      <c r="I48" s="86">
        <f t="shared" si="10"/>
        <v>-4.8367798612874999E-3</v>
      </c>
      <c r="J48" s="86">
        <f t="shared" si="11"/>
        <v>1.7622807424601005E-3</v>
      </c>
      <c r="K48" s="86">
        <f t="shared" si="12"/>
        <v>2.7993136930723498E-3</v>
      </c>
      <c r="L48" s="86">
        <f t="shared" si="13"/>
        <v>-1.0199299440709108E-3</v>
      </c>
      <c r="M48" s="86">
        <f t="shared" ca="1" si="14"/>
        <v>-7.9150158965903633E-2</v>
      </c>
      <c r="N48" s="86">
        <f t="shared" ca="1" si="15"/>
        <v>5.3815275409330197E-7</v>
      </c>
      <c r="O48" s="19">
        <f t="shared" ca="1" si="16"/>
        <v>15700422.373393141</v>
      </c>
      <c r="P48" s="86">
        <f t="shared" ca="1" si="17"/>
        <v>6454733.9198177774</v>
      </c>
      <c r="Q48" s="86">
        <f t="shared" ca="1" si="18"/>
        <v>439934.8585783806</v>
      </c>
      <c r="R48">
        <f t="shared" ca="1" si="19"/>
        <v>2.3198119624083802E-3</v>
      </c>
    </row>
    <row r="49" spans="1:18">
      <c r="A49" s="96">
        <v>-3467.5</v>
      </c>
      <c r="B49" s="96">
        <v>-7.4168072351006267E-2</v>
      </c>
      <c r="C49" s="96">
        <v>0.1</v>
      </c>
      <c r="D49" s="98">
        <f t="shared" si="5"/>
        <v>-0.34675</v>
      </c>
      <c r="E49" s="98">
        <f t="shared" si="6"/>
        <v>-7.4168072351006267E-2</v>
      </c>
      <c r="F49" s="86">
        <f t="shared" si="7"/>
        <v>-3.4675000000000004E-2</v>
      </c>
      <c r="G49" s="86">
        <f t="shared" si="8"/>
        <v>-7.4168072351006274E-3</v>
      </c>
      <c r="H49" s="86">
        <f t="shared" si="9"/>
        <v>1.2023556250000001E-2</v>
      </c>
      <c r="I49" s="86">
        <f t="shared" si="10"/>
        <v>-4.1691681296875003E-3</v>
      </c>
      <c r="J49" s="86">
        <f t="shared" si="11"/>
        <v>1.4456590489691408E-3</v>
      </c>
      <c r="K49" s="86">
        <f t="shared" si="12"/>
        <v>2.5717779087711425E-3</v>
      </c>
      <c r="L49" s="86">
        <f t="shared" si="13"/>
        <v>-8.9176398986639367E-4</v>
      </c>
      <c r="M49" s="86">
        <f t="shared" ca="1" si="14"/>
        <v>-7.4748089117073008E-2</v>
      </c>
      <c r="N49" s="86">
        <f t="shared" ca="1" si="15"/>
        <v>3.3641944891851995E-8</v>
      </c>
      <c r="O49" s="19">
        <f t="shared" ca="1" si="16"/>
        <v>15915976.614391673</v>
      </c>
      <c r="P49" s="86">
        <f t="shared" ca="1" si="17"/>
        <v>5537129.3310619695</v>
      </c>
      <c r="Q49" s="86">
        <f t="shared" ca="1" si="18"/>
        <v>393307.21996794268</v>
      </c>
      <c r="R49">
        <f t="shared" ca="1" si="19"/>
        <v>5.8001676606674046E-4</v>
      </c>
    </row>
    <row r="50" spans="1:18">
      <c r="A50" s="96">
        <v>-3451</v>
      </c>
      <c r="B50" s="96">
        <v>-7.3240162051890295E-2</v>
      </c>
      <c r="C50" s="96">
        <v>0.1</v>
      </c>
      <c r="D50" s="98">
        <f t="shared" si="5"/>
        <v>-0.34510000000000002</v>
      </c>
      <c r="E50" s="98">
        <f t="shared" si="6"/>
        <v>-7.3240162051890295E-2</v>
      </c>
      <c r="F50" s="86">
        <f t="shared" si="7"/>
        <v>-3.4510000000000006E-2</v>
      </c>
      <c r="G50" s="86">
        <f t="shared" si="8"/>
        <v>-7.3240162051890299E-3</v>
      </c>
      <c r="H50" s="86">
        <f t="shared" si="9"/>
        <v>1.1909401000000003E-2</v>
      </c>
      <c r="I50" s="86">
        <f t="shared" si="10"/>
        <v>-4.1099342851000017E-3</v>
      </c>
      <c r="J50" s="86">
        <f t="shared" si="11"/>
        <v>1.4183383217880106E-3</v>
      </c>
      <c r="K50" s="86">
        <f t="shared" si="12"/>
        <v>2.5275179924107343E-3</v>
      </c>
      <c r="L50" s="86">
        <f t="shared" si="13"/>
        <v>-8.7224645918094449E-4</v>
      </c>
      <c r="M50" s="86">
        <f t="shared" ca="1" si="14"/>
        <v>-7.4334342328243666E-2</v>
      </c>
      <c r="N50" s="86">
        <f t="shared" ca="1" si="15"/>
        <v>1.1972304771607393E-7</v>
      </c>
      <c r="O50" s="19">
        <f t="shared" ca="1" si="16"/>
        <v>15936296.907217009</v>
      </c>
      <c r="P50" s="86">
        <f t="shared" ca="1" si="17"/>
        <v>5454354.2422980173</v>
      </c>
      <c r="Q50" s="86">
        <f t="shared" ca="1" si="18"/>
        <v>389050.9074035926</v>
      </c>
      <c r="R50">
        <f t="shared" ca="1" si="19"/>
        <v>1.0941802763533709E-3</v>
      </c>
    </row>
    <row r="51" spans="1:18">
      <c r="A51" s="96">
        <v>-1793</v>
      </c>
      <c r="B51" s="96">
        <v>-2.8544956136196918E-2</v>
      </c>
      <c r="C51" s="96">
        <v>0.2</v>
      </c>
      <c r="D51" s="98">
        <f t="shared" si="5"/>
        <v>-0.17929999999999999</v>
      </c>
      <c r="E51" s="98">
        <f t="shared" si="6"/>
        <v>-2.8544956136196918E-2</v>
      </c>
      <c r="F51" s="86">
        <f t="shared" si="7"/>
        <v>-3.5859999999999996E-2</v>
      </c>
      <c r="G51" s="86">
        <f t="shared" si="8"/>
        <v>-5.7089912272393836E-3</v>
      </c>
      <c r="H51" s="86">
        <f t="shared" si="9"/>
        <v>6.4296979999999984E-3</v>
      </c>
      <c r="I51" s="86">
        <f t="shared" si="10"/>
        <v>-1.1528448513999996E-3</v>
      </c>
      <c r="J51" s="86">
        <f t="shared" si="11"/>
        <v>2.0670508185601991E-4</v>
      </c>
      <c r="K51" s="86">
        <f t="shared" si="12"/>
        <v>1.0236221270440214E-3</v>
      </c>
      <c r="L51" s="86">
        <f t="shared" si="13"/>
        <v>-1.8353544737899303E-4</v>
      </c>
      <c r="M51" s="86">
        <f t="shared" ca="1" si="14"/>
        <v>-3.1838871436941633E-2</v>
      </c>
      <c r="N51" s="86">
        <f t="shared" ca="1" si="15"/>
        <v>2.1699756016960297E-6</v>
      </c>
      <c r="O51" s="19">
        <f t="shared" ca="1" si="16"/>
        <v>72313845.011758566</v>
      </c>
      <c r="P51" s="86">
        <f t="shared" ca="1" si="17"/>
        <v>980246.96811331902</v>
      </c>
      <c r="Q51" s="86">
        <f t="shared" ca="1" si="18"/>
        <v>288618.19146562187</v>
      </c>
      <c r="R51">
        <f t="shared" ca="1" si="19"/>
        <v>3.2939153007447153E-3</v>
      </c>
    </row>
    <row r="52" spans="1:18">
      <c r="A52" s="96">
        <v>-909.5</v>
      </c>
      <c r="B52" s="96">
        <v>2.361055216138698E-3</v>
      </c>
      <c r="C52" s="96">
        <v>1</v>
      </c>
      <c r="D52" s="98">
        <f t="shared" si="5"/>
        <v>-9.0950000000000003E-2</v>
      </c>
      <c r="E52" s="98">
        <f t="shared" si="6"/>
        <v>2.361055216138698E-3</v>
      </c>
      <c r="F52" s="86">
        <f t="shared" si="7"/>
        <v>-9.0950000000000003E-2</v>
      </c>
      <c r="G52" s="86">
        <f t="shared" si="8"/>
        <v>2.361055216138698E-3</v>
      </c>
      <c r="H52" s="86">
        <f t="shared" si="9"/>
        <v>8.2719025000000009E-3</v>
      </c>
      <c r="I52" s="86">
        <f t="shared" si="10"/>
        <v>-7.5232953237500014E-4</v>
      </c>
      <c r="J52" s="86">
        <f t="shared" si="11"/>
        <v>6.8424370969506261E-5</v>
      </c>
      <c r="K52" s="86">
        <f t="shared" si="12"/>
        <v>-2.1473797190781459E-4</v>
      </c>
      <c r="L52" s="86">
        <f t="shared" si="13"/>
        <v>1.9530418545015738E-5</v>
      </c>
      <c r="M52" s="86">
        <f t="shared" ca="1" si="14"/>
        <v>-8.450046991385577E-3</v>
      </c>
      <c r="N52" s="86">
        <f t="shared" ca="1" si="15"/>
        <v>1.1687993094153625E-4</v>
      </c>
      <c r="O52" s="19">
        <f t="shared" ca="1" si="16"/>
        <v>1930368293.5731349</v>
      </c>
      <c r="P52" s="86">
        <f t="shared" ca="1" si="17"/>
        <v>29091427.360632531</v>
      </c>
      <c r="Q52" s="86">
        <f t="shared" ca="1" si="18"/>
        <v>471944.17232160742</v>
      </c>
      <c r="R52">
        <f t="shared" ca="1" si="19"/>
        <v>1.0811102207524275E-2</v>
      </c>
    </row>
    <row r="53" spans="1:18">
      <c r="A53" s="96">
        <v>-28</v>
      </c>
      <c r="B53" s="96">
        <v>2.0476143640662206E-2</v>
      </c>
      <c r="C53" s="96">
        <v>0.1</v>
      </c>
      <c r="D53" s="98">
        <f t="shared" si="5"/>
        <v>-2.8E-3</v>
      </c>
      <c r="E53" s="98">
        <f t="shared" si="6"/>
        <v>2.0476143640662206E-2</v>
      </c>
      <c r="F53" s="86">
        <f t="shared" si="7"/>
        <v>-2.8000000000000003E-4</v>
      </c>
      <c r="G53" s="86">
        <f t="shared" si="8"/>
        <v>2.0476143640662209E-3</v>
      </c>
      <c r="H53" s="86">
        <f t="shared" si="9"/>
        <v>7.8400000000000003E-7</v>
      </c>
      <c r="I53" s="86">
        <f t="shared" si="10"/>
        <v>-2.1952E-9</v>
      </c>
      <c r="J53" s="86">
        <f t="shared" si="11"/>
        <v>6.14656E-12</v>
      </c>
      <c r="K53" s="86">
        <f t="shared" si="12"/>
        <v>-5.7333202193854182E-6</v>
      </c>
      <c r="L53" s="86">
        <f t="shared" si="13"/>
        <v>1.6053296614279172E-8</v>
      </c>
      <c r="M53" s="86">
        <f t="shared" ca="1" si="14"/>
        <v>1.5401503768457165E-2</v>
      </c>
      <c r="N53" s="86">
        <f t="shared" ca="1" si="15"/>
        <v>2.5751969832573202E-6</v>
      </c>
      <c r="O53" s="19">
        <f t="shared" ca="1" si="16"/>
        <v>20586610.112101432</v>
      </c>
      <c r="P53" s="86">
        <f t="shared" ca="1" si="17"/>
        <v>2587693.495029381</v>
      </c>
      <c r="Q53" s="86">
        <f t="shared" ca="1" si="18"/>
        <v>19090.717826131531</v>
      </c>
      <c r="R53">
        <f t="shared" ca="1" si="19"/>
        <v>5.0746398722050414E-3</v>
      </c>
    </row>
    <row r="54" spans="1:18">
      <c r="A54" s="96">
        <v>-2.5</v>
      </c>
      <c r="B54" s="96">
        <v>1.8979202327575845E-2</v>
      </c>
      <c r="C54" s="96">
        <v>1</v>
      </c>
      <c r="D54" s="98">
        <f t="shared" si="5"/>
        <v>-2.5000000000000001E-4</v>
      </c>
      <c r="E54" s="98">
        <f t="shared" si="6"/>
        <v>1.8979202327575845E-2</v>
      </c>
      <c r="F54" s="86">
        <f t="shared" si="7"/>
        <v>-2.5000000000000001E-4</v>
      </c>
      <c r="G54" s="86">
        <f t="shared" si="8"/>
        <v>1.8979202327575845E-2</v>
      </c>
      <c r="H54" s="86">
        <f t="shared" si="9"/>
        <v>6.2499999999999997E-8</v>
      </c>
      <c r="I54" s="86">
        <f t="shared" si="10"/>
        <v>-1.5625000000000001E-11</v>
      </c>
      <c r="J54" s="86">
        <f t="shared" si="11"/>
        <v>3.9062500000000007E-15</v>
      </c>
      <c r="K54" s="86">
        <f t="shared" si="12"/>
        <v>-4.7448005818939613E-6</v>
      </c>
      <c r="L54" s="86">
        <f t="shared" si="13"/>
        <v>1.1862001454734904E-9</v>
      </c>
      <c r="M54" s="86">
        <f t="shared" ca="1" si="14"/>
        <v>1.6099146303618507E-2</v>
      </c>
      <c r="N54" s="86">
        <f t="shared" ca="1" si="15"/>
        <v>8.2947227011329542E-6</v>
      </c>
      <c r="O54" s="19">
        <f t="shared" ca="1" si="16"/>
        <v>2062464111.3658571</v>
      </c>
      <c r="P54" s="86">
        <f t="shared" ca="1" si="17"/>
        <v>268997957.73115051</v>
      </c>
      <c r="Q54" s="86">
        <f t="shared" ca="1" si="18"/>
        <v>2081194.349025619</v>
      </c>
      <c r="R54">
        <f t="shared" ca="1" si="19"/>
        <v>2.8800560239573385E-3</v>
      </c>
    </row>
    <row r="55" spans="1:18">
      <c r="A55" s="96">
        <v>0</v>
      </c>
      <c r="B55" s="96">
        <v>2.0299110047272625E-2</v>
      </c>
      <c r="C55" s="96">
        <v>1</v>
      </c>
      <c r="D55" s="98">
        <f t="shared" si="5"/>
        <v>0</v>
      </c>
      <c r="E55" s="98">
        <f t="shared" si="6"/>
        <v>2.0299110047272625E-2</v>
      </c>
      <c r="F55" s="86">
        <f t="shared" si="7"/>
        <v>0</v>
      </c>
      <c r="G55" s="86">
        <f t="shared" si="8"/>
        <v>2.0299110047272625E-2</v>
      </c>
      <c r="H55" s="86">
        <f t="shared" si="9"/>
        <v>0</v>
      </c>
      <c r="I55" s="86">
        <f t="shared" si="10"/>
        <v>0</v>
      </c>
      <c r="J55" s="86">
        <f t="shared" si="11"/>
        <v>0</v>
      </c>
      <c r="K55" s="86">
        <f t="shared" si="12"/>
        <v>0</v>
      </c>
      <c r="L55" s="86">
        <f t="shared" si="13"/>
        <v>0</v>
      </c>
      <c r="M55" s="86">
        <f t="shared" ca="1" si="14"/>
        <v>1.6167565831487703E-2</v>
      </c>
      <c r="N55" s="86">
        <f t="shared" ca="1" si="15"/>
        <v>1.7069657606985846E-5</v>
      </c>
      <c r="O55" s="19">
        <f t="shared" ca="1" si="16"/>
        <v>2062837245.3403332</v>
      </c>
      <c r="P55" s="86">
        <f t="shared" ca="1" si="17"/>
        <v>270011983.93285406</v>
      </c>
      <c r="Q55" s="86">
        <f t="shared" ca="1" si="18"/>
        <v>2098478.5783106093</v>
      </c>
      <c r="R55">
        <f t="shared" ca="1" si="19"/>
        <v>4.1315442157849221E-3</v>
      </c>
    </row>
    <row r="56" spans="1:18">
      <c r="A56" s="96">
        <v>1727</v>
      </c>
      <c r="B56" s="96">
        <v>7.0420744296065263E-2</v>
      </c>
      <c r="C56" s="96">
        <v>1</v>
      </c>
      <c r="D56" s="98">
        <f t="shared" si="5"/>
        <v>0.17269999999999999</v>
      </c>
      <c r="E56" s="98">
        <f t="shared" si="6"/>
        <v>7.0420744296065263E-2</v>
      </c>
      <c r="F56" s="86">
        <f t="shared" si="7"/>
        <v>0.17269999999999999</v>
      </c>
      <c r="G56" s="86">
        <f t="shared" si="8"/>
        <v>7.0420744296065263E-2</v>
      </c>
      <c r="H56" s="86">
        <f t="shared" si="9"/>
        <v>2.9825289999999997E-2</v>
      </c>
      <c r="I56" s="86">
        <f t="shared" si="10"/>
        <v>5.1508275829999992E-3</v>
      </c>
      <c r="J56" s="86">
        <f t="shared" si="11"/>
        <v>8.895479235840998E-4</v>
      </c>
      <c r="K56" s="86">
        <f t="shared" si="12"/>
        <v>1.216166253993047E-2</v>
      </c>
      <c r="L56" s="86">
        <f t="shared" si="13"/>
        <v>2.1003191206459921E-3</v>
      </c>
      <c r="M56" s="86">
        <f t="shared" ca="1" si="14"/>
        <v>6.4421740038420119E-2</v>
      </c>
      <c r="N56" s="86">
        <f t="shared" ca="1" si="15"/>
        <v>3.5988052083244559E-5</v>
      </c>
      <c r="O56" s="19">
        <f t="shared" ca="1" si="16"/>
        <v>2332840439.3606129</v>
      </c>
      <c r="P56" s="86">
        <f t="shared" ca="1" si="17"/>
        <v>1480794542.6192298</v>
      </c>
      <c r="Q56" s="86">
        <f t="shared" ca="1" si="18"/>
        <v>32723001.454850316</v>
      </c>
      <c r="R56">
        <f t="shared" ca="1" si="19"/>
        <v>5.9990042576451436E-3</v>
      </c>
    </row>
    <row r="57" spans="1:18">
      <c r="A57" s="96">
        <v>1758</v>
      </c>
      <c r="B57" s="96">
        <v>7.1865926021089627E-2</v>
      </c>
      <c r="C57" s="96">
        <v>0.1</v>
      </c>
      <c r="D57" s="98">
        <f t="shared" si="5"/>
        <v>0.17580000000000001</v>
      </c>
      <c r="E57" s="98">
        <f t="shared" si="6"/>
        <v>7.1865926021089627E-2</v>
      </c>
      <c r="F57" s="86">
        <f t="shared" si="7"/>
        <v>1.7580000000000002E-2</v>
      </c>
      <c r="G57" s="86">
        <f t="shared" si="8"/>
        <v>7.1865926021089628E-3</v>
      </c>
      <c r="H57" s="86">
        <f t="shared" si="9"/>
        <v>3.0905640000000005E-3</v>
      </c>
      <c r="I57" s="86">
        <f t="shared" si="10"/>
        <v>5.4332115120000015E-4</v>
      </c>
      <c r="J57" s="86">
        <f t="shared" si="11"/>
        <v>9.551585838096003E-5</v>
      </c>
      <c r="K57" s="86">
        <f t="shared" si="12"/>
        <v>1.2634029794507558E-3</v>
      </c>
      <c r="L57" s="86">
        <f t="shared" si="13"/>
        <v>2.2210624378744289E-4</v>
      </c>
      <c r="M57" s="86">
        <f t="shared" ca="1" si="14"/>
        <v>6.5305975134006863E-2</v>
      </c>
      <c r="N57" s="86">
        <f t="shared" ca="1" si="15"/>
        <v>4.303295564093794E-6</v>
      </c>
      <c r="O57" s="19">
        <f t="shared" ca="1" si="16"/>
        <v>23379150.611398526</v>
      </c>
      <c r="P57" s="86">
        <f t="shared" ca="1" si="17"/>
        <v>15124251.574558897</v>
      </c>
      <c r="Q57" s="86">
        <f t="shared" ca="1" si="18"/>
        <v>336362.24355056591</v>
      </c>
      <c r="R57">
        <f t="shared" ca="1" si="19"/>
        <v>6.5599508870827633E-3</v>
      </c>
    </row>
    <row r="58" spans="1:18">
      <c r="A58" s="96">
        <v>1765.5</v>
      </c>
      <c r="B58" s="96">
        <v>7.3725235217946744E-2</v>
      </c>
      <c r="C58" s="96">
        <v>0.1</v>
      </c>
      <c r="D58" s="98">
        <f t="shared" si="5"/>
        <v>0.17655000000000001</v>
      </c>
      <c r="E58" s="98">
        <f t="shared" si="6"/>
        <v>7.3725235217946744E-2</v>
      </c>
      <c r="F58" s="86">
        <f t="shared" si="7"/>
        <v>1.7655000000000001E-2</v>
      </c>
      <c r="G58" s="86">
        <f t="shared" si="8"/>
        <v>7.3725235217946749E-3</v>
      </c>
      <c r="H58" s="86">
        <f t="shared" si="9"/>
        <v>3.1169902500000003E-3</v>
      </c>
      <c r="I58" s="86">
        <f t="shared" si="10"/>
        <v>5.5030462863750007E-4</v>
      </c>
      <c r="J58" s="86">
        <f t="shared" si="11"/>
        <v>9.7156282185950648E-5</v>
      </c>
      <c r="K58" s="86">
        <f t="shared" si="12"/>
        <v>1.3016190277728499E-3</v>
      </c>
      <c r="L58" s="86">
        <f t="shared" si="13"/>
        <v>2.2980083935329667E-4</v>
      </c>
      <c r="M58" s="86">
        <f t="shared" ca="1" si="14"/>
        <v>6.5519998683395281E-2</v>
      </c>
      <c r="N58" s="86">
        <f t="shared" ca="1" si="15"/>
        <v>6.7325906587938117E-6</v>
      </c>
      <c r="O58" s="19">
        <f t="shared" ca="1" si="16"/>
        <v>23391440.251243301</v>
      </c>
      <c r="P58" s="86">
        <f t="shared" ca="1" si="17"/>
        <v>15201333.277485492</v>
      </c>
      <c r="Q58" s="86">
        <f t="shared" ca="1" si="18"/>
        <v>338592.1342533523</v>
      </c>
      <c r="R58">
        <f t="shared" ca="1" si="19"/>
        <v>8.2052365345514633E-3</v>
      </c>
    </row>
    <row r="59" spans="1:18">
      <c r="A59" s="96">
        <v>2647</v>
      </c>
      <c r="B59" s="96">
        <v>9.7267482537066616E-2</v>
      </c>
      <c r="C59" s="96">
        <v>0.1</v>
      </c>
      <c r="D59" s="98">
        <f t="shared" si="5"/>
        <v>0.26469999999999999</v>
      </c>
      <c r="E59" s="98">
        <f t="shared" si="6"/>
        <v>9.7267482537066616E-2</v>
      </c>
      <c r="F59" s="86">
        <f t="shared" si="7"/>
        <v>2.647E-2</v>
      </c>
      <c r="G59" s="86">
        <f t="shared" si="8"/>
        <v>9.7267482537066619E-3</v>
      </c>
      <c r="H59" s="86">
        <f t="shared" si="9"/>
        <v>7.0066089999999996E-3</v>
      </c>
      <c r="I59" s="86">
        <f t="shared" si="10"/>
        <v>1.8546494022999998E-3</v>
      </c>
      <c r="J59" s="86">
        <f t="shared" si="11"/>
        <v>4.9092569678880994E-4</v>
      </c>
      <c r="K59" s="86">
        <f t="shared" si="12"/>
        <v>2.5746702627561535E-3</v>
      </c>
      <c r="L59" s="86">
        <f t="shared" si="13"/>
        <v>6.8151521855155375E-4</v>
      </c>
      <c r="M59" s="86">
        <f t="shared" ca="1" si="14"/>
        <v>9.0934635007486705E-2</v>
      </c>
      <c r="N59" s="86">
        <f t="shared" ca="1" si="15"/>
        <v>4.0104957832906378E-6</v>
      </c>
      <c r="O59" s="19">
        <f t="shared" ca="1" si="16"/>
        <v>24869698.314884484</v>
      </c>
      <c r="P59" s="86">
        <f t="shared" ca="1" si="17"/>
        <v>25815874.809711318</v>
      </c>
      <c r="Q59" s="86">
        <f t="shared" ca="1" si="18"/>
        <v>658030.98123503907</v>
      </c>
      <c r="R59">
        <f t="shared" ca="1" si="19"/>
        <v>6.3328475295799103E-3</v>
      </c>
    </row>
    <row r="60" spans="1:18">
      <c r="A60" s="96">
        <v>2728.5</v>
      </c>
      <c r="B60" s="96">
        <v>9.8206027187433625E-2</v>
      </c>
      <c r="C60" s="96">
        <v>0.1</v>
      </c>
      <c r="D60" s="98">
        <f t="shared" si="5"/>
        <v>0.27284999999999998</v>
      </c>
      <c r="E60" s="98">
        <f t="shared" si="6"/>
        <v>9.8206027187433625E-2</v>
      </c>
      <c r="F60" s="86">
        <f t="shared" si="7"/>
        <v>2.7285E-2</v>
      </c>
      <c r="G60" s="86">
        <f t="shared" si="8"/>
        <v>9.8206027187433629E-3</v>
      </c>
      <c r="H60" s="86">
        <f t="shared" si="9"/>
        <v>7.4447122499999999E-3</v>
      </c>
      <c r="I60" s="86">
        <f t="shared" si="10"/>
        <v>2.0312897374124999E-3</v>
      </c>
      <c r="J60" s="86">
        <f t="shared" si="11"/>
        <v>5.5423740485300058E-4</v>
      </c>
      <c r="K60" s="86">
        <f t="shared" si="12"/>
        <v>2.6795514518091262E-3</v>
      </c>
      <c r="L60" s="86">
        <f t="shared" si="13"/>
        <v>7.3111561362612003E-4</v>
      </c>
      <c r="M60" s="86">
        <f t="shared" ca="1" si="14"/>
        <v>9.3310384667884855E-2</v>
      </c>
      <c r="N60" s="86">
        <f t="shared" ca="1" si="15"/>
        <v>2.3967315679213839E-6</v>
      </c>
      <c r="O60" s="19">
        <f t="shared" ca="1" si="16"/>
        <v>25009796.601529956</v>
      </c>
      <c r="P60" s="86">
        <f t="shared" ca="1" si="17"/>
        <v>26957865.160609957</v>
      </c>
      <c r="Q60" s="86">
        <f t="shared" ca="1" si="18"/>
        <v>693497.64955134818</v>
      </c>
      <c r="R60">
        <f t="shared" ca="1" si="19"/>
        <v>4.8956425195487707E-3</v>
      </c>
    </row>
    <row r="61" spans="1:18">
      <c r="A61" s="96">
        <v>3532.5</v>
      </c>
      <c r="B61" s="96">
        <v>0.12346790162280372</v>
      </c>
      <c r="C61" s="96">
        <v>0.1</v>
      </c>
      <c r="D61" s="98">
        <f t="shared" si="5"/>
        <v>0.35325000000000001</v>
      </c>
      <c r="E61" s="98">
        <f t="shared" si="6"/>
        <v>0.12346790162280372</v>
      </c>
      <c r="F61" s="86">
        <f t="shared" si="7"/>
        <v>3.5325000000000002E-2</v>
      </c>
      <c r="G61" s="86">
        <f t="shared" si="8"/>
        <v>1.2346790162280373E-2</v>
      </c>
      <c r="H61" s="86">
        <f t="shared" si="9"/>
        <v>1.2478556250000002E-2</v>
      </c>
      <c r="I61" s="86">
        <f t="shared" si="10"/>
        <v>4.4080499953125006E-3</v>
      </c>
      <c r="J61" s="86">
        <f t="shared" si="11"/>
        <v>1.5571436608441409E-3</v>
      </c>
      <c r="K61" s="86">
        <f t="shared" si="12"/>
        <v>4.3615036248255421E-3</v>
      </c>
      <c r="L61" s="86">
        <f t="shared" si="13"/>
        <v>1.5407011554696229E-3</v>
      </c>
      <c r="M61" s="86">
        <f t="shared" ca="1" si="14"/>
        <v>0.11698319494168956</v>
      </c>
      <c r="N61" s="86">
        <f t="shared" ca="1" si="15"/>
        <v>4.2051420740086598E-6</v>
      </c>
      <c r="O61" s="19">
        <f t="shared" ca="1" si="16"/>
        <v>26423560.692575015</v>
      </c>
      <c r="P61" s="86">
        <f t="shared" ca="1" si="17"/>
        <v>39762574.217917912</v>
      </c>
      <c r="Q61" s="86">
        <f t="shared" ca="1" si="18"/>
        <v>1100359.3129326138</v>
      </c>
      <c r="R61">
        <f t="shared" ca="1" si="19"/>
        <v>6.4847066811141579E-3</v>
      </c>
    </row>
    <row r="62" spans="1:18">
      <c r="A62" s="96">
        <v>4314</v>
      </c>
      <c r="B62" s="96">
        <v>0.14467738521902077</v>
      </c>
      <c r="C62" s="96">
        <v>0.1</v>
      </c>
      <c r="D62" s="98">
        <f t="shared" si="5"/>
        <v>0.43140000000000001</v>
      </c>
      <c r="E62" s="98">
        <f t="shared" si="6"/>
        <v>0.14467738521902077</v>
      </c>
      <c r="F62" s="86">
        <f t="shared" si="7"/>
        <v>4.3140000000000005E-2</v>
      </c>
      <c r="G62" s="86">
        <f t="shared" si="8"/>
        <v>1.4467738521902078E-2</v>
      </c>
      <c r="H62" s="86">
        <f t="shared" si="9"/>
        <v>1.8610596000000004E-2</v>
      </c>
      <c r="I62" s="86">
        <f t="shared" si="10"/>
        <v>8.0286111144000014E-3</v>
      </c>
      <c r="J62" s="86">
        <f t="shared" si="11"/>
        <v>3.4635428347521606E-3</v>
      </c>
      <c r="K62" s="86">
        <f t="shared" si="12"/>
        <v>6.2413823983485566E-3</v>
      </c>
      <c r="L62" s="86">
        <f t="shared" si="13"/>
        <v>2.6925323666475674E-3</v>
      </c>
      <c r="M62" s="86">
        <f t="shared" ca="1" si="14"/>
        <v>0.14040419827314499</v>
      </c>
      <c r="N62" s="86">
        <f t="shared" ca="1" si="15"/>
        <v>1.8260126674403168E-6</v>
      </c>
      <c r="O62" s="19">
        <f t="shared" ca="1" si="16"/>
        <v>27853954.954675294</v>
      </c>
      <c r="P62" s="86">
        <f t="shared" ca="1" si="17"/>
        <v>55024985.8611283</v>
      </c>
      <c r="Q62" s="86">
        <f t="shared" ca="1" si="18"/>
        <v>1600324.7125204692</v>
      </c>
      <c r="R62">
        <f t="shared" ca="1" si="19"/>
        <v>4.2731869458757787E-3</v>
      </c>
    </row>
    <row r="63" spans="1:18">
      <c r="A63" s="96">
        <v>4335.5</v>
      </c>
      <c r="B63" s="96">
        <v>0.14434147642586151</v>
      </c>
      <c r="C63" s="96">
        <v>0.1</v>
      </c>
      <c r="D63" s="98">
        <f t="shared" si="5"/>
        <v>0.43354999999999999</v>
      </c>
      <c r="E63" s="98">
        <f t="shared" si="6"/>
        <v>0.14434147642586151</v>
      </c>
      <c r="F63" s="86">
        <f t="shared" si="7"/>
        <v>4.3355000000000005E-2</v>
      </c>
      <c r="G63" s="86">
        <f t="shared" si="8"/>
        <v>1.4434147642586152E-2</v>
      </c>
      <c r="H63" s="86">
        <f t="shared" si="9"/>
        <v>1.879656025E-2</v>
      </c>
      <c r="I63" s="86">
        <f t="shared" si="10"/>
        <v>8.1492486963874993E-3</v>
      </c>
      <c r="J63" s="86">
        <f t="shared" si="11"/>
        <v>3.5331067723188003E-3</v>
      </c>
      <c r="K63" s="86">
        <f t="shared" si="12"/>
        <v>6.2579247104432266E-3</v>
      </c>
      <c r="L63" s="86">
        <f t="shared" si="13"/>
        <v>2.7131232582126609E-3</v>
      </c>
      <c r="M63" s="86">
        <f t="shared" ca="1" si="14"/>
        <v>0.14105426026480039</v>
      </c>
      <c r="N63" s="86">
        <f t="shared" ca="1" si="15"/>
        <v>1.0805790089541396E-6</v>
      </c>
      <c r="O63" s="19">
        <f t="shared" ca="1" si="16"/>
        <v>27894103.871435773</v>
      </c>
      <c r="P63" s="86">
        <f t="shared" ca="1" si="17"/>
        <v>55485986.160305515</v>
      </c>
      <c r="Q63" s="86">
        <f t="shared" ca="1" si="18"/>
        <v>1615607.755988593</v>
      </c>
      <c r="R63">
        <f t="shared" ca="1" si="19"/>
        <v>3.2872161610611184E-3</v>
      </c>
    </row>
    <row r="64" spans="1:18">
      <c r="A64" s="96">
        <v>4336</v>
      </c>
      <c r="B64" s="96">
        <v>0.14514529165852019</v>
      </c>
      <c r="C64" s="96">
        <v>0.1</v>
      </c>
      <c r="D64" s="98">
        <f t="shared" si="5"/>
        <v>0.43359999999999999</v>
      </c>
      <c r="E64" s="98">
        <f t="shared" si="6"/>
        <v>0.14514529165852019</v>
      </c>
      <c r="F64" s="86">
        <f t="shared" si="7"/>
        <v>4.3360000000000003E-2</v>
      </c>
      <c r="G64" s="86">
        <f t="shared" si="8"/>
        <v>1.451452916585202E-2</v>
      </c>
      <c r="H64" s="86">
        <f t="shared" si="9"/>
        <v>1.8800896000000001E-2</v>
      </c>
      <c r="I64" s="86">
        <f t="shared" si="10"/>
        <v>8.1520685055999995E-3</v>
      </c>
      <c r="J64" s="86">
        <f t="shared" si="11"/>
        <v>3.5347369040281598E-3</v>
      </c>
      <c r="K64" s="86">
        <f t="shared" si="12"/>
        <v>6.2934998463134353E-3</v>
      </c>
      <c r="L64" s="86">
        <f t="shared" si="13"/>
        <v>2.7288615333615055E-3</v>
      </c>
      <c r="M64" s="86">
        <f t="shared" ca="1" si="14"/>
        <v>0.1410693816313911</v>
      </c>
      <c r="N64" s="86">
        <f t="shared" ca="1" si="15"/>
        <v>1.6613042549251481E-6</v>
      </c>
      <c r="O64" s="19">
        <f t="shared" ca="1" si="16"/>
        <v>27895038.079531316</v>
      </c>
      <c r="P64" s="86">
        <f t="shared" ca="1" si="17"/>
        <v>55496733.898253635</v>
      </c>
      <c r="Q64" s="86">
        <f t="shared" ca="1" si="18"/>
        <v>1615964.1728316906</v>
      </c>
      <c r="R64">
        <f t="shared" ca="1" si="19"/>
        <v>4.0759100271290927E-3</v>
      </c>
    </row>
    <row r="65" spans="1:18">
      <c r="A65" s="96">
        <v>4378.5</v>
      </c>
      <c r="B65" s="96">
        <v>0.14466944646995661</v>
      </c>
      <c r="C65" s="96">
        <v>0.1</v>
      </c>
      <c r="D65" s="98">
        <f t="shared" si="5"/>
        <v>0.43785000000000002</v>
      </c>
      <c r="E65" s="98">
        <f t="shared" si="6"/>
        <v>0.14466944646995661</v>
      </c>
      <c r="F65" s="86">
        <f t="shared" si="7"/>
        <v>4.3785000000000004E-2</v>
      </c>
      <c r="G65" s="86">
        <f t="shared" si="8"/>
        <v>1.4466944646995661E-2</v>
      </c>
      <c r="H65" s="86">
        <f t="shared" si="9"/>
        <v>1.9171262250000001E-2</v>
      </c>
      <c r="I65" s="86">
        <f t="shared" si="10"/>
        <v>8.3941371761625007E-3</v>
      </c>
      <c r="J65" s="86">
        <f t="shared" si="11"/>
        <v>3.675372962582751E-3</v>
      </c>
      <c r="K65" s="86">
        <f t="shared" si="12"/>
        <v>6.3343517136870506E-3</v>
      </c>
      <c r="L65" s="86">
        <f t="shared" si="13"/>
        <v>2.7734958978378752E-3</v>
      </c>
      <c r="M65" s="86">
        <f t="shared" ca="1" si="14"/>
        <v>0.1423553035006199</v>
      </c>
      <c r="N65" s="86">
        <f t="shared" ca="1" si="15"/>
        <v>5.3552576825305404E-7</v>
      </c>
      <c r="O65" s="19">
        <f t="shared" ca="1" si="16"/>
        <v>27974530.949181896</v>
      </c>
      <c r="P65" s="86">
        <f t="shared" ca="1" si="17"/>
        <v>56414752.339611895</v>
      </c>
      <c r="Q65" s="86">
        <f t="shared" ca="1" si="18"/>
        <v>1646425.5947986501</v>
      </c>
      <c r="R65">
        <f t="shared" ca="1" si="19"/>
        <v>2.3141429693367133E-3</v>
      </c>
    </row>
    <row r="66" spans="1:18">
      <c r="A66" s="96">
        <v>4431</v>
      </c>
      <c r="B66" s="96">
        <v>0.14676948771423262</v>
      </c>
      <c r="C66" s="96">
        <v>0.1</v>
      </c>
      <c r="D66" s="98">
        <f t="shared" si="5"/>
        <v>0.44309999999999999</v>
      </c>
      <c r="E66" s="98">
        <f t="shared" si="6"/>
        <v>0.14676948771423262</v>
      </c>
      <c r="F66" s="86">
        <f t="shared" si="7"/>
        <v>4.4310000000000002E-2</v>
      </c>
      <c r="G66" s="86">
        <f t="shared" si="8"/>
        <v>1.4676948771423262E-2</v>
      </c>
      <c r="H66" s="86">
        <f t="shared" si="9"/>
        <v>1.9633761E-2</v>
      </c>
      <c r="I66" s="86">
        <f t="shared" si="10"/>
        <v>8.699719499099999E-3</v>
      </c>
      <c r="J66" s="86">
        <f t="shared" si="11"/>
        <v>3.8548457100512096E-3</v>
      </c>
      <c r="K66" s="86">
        <f t="shared" si="12"/>
        <v>6.5033560006176475E-3</v>
      </c>
      <c r="L66" s="86">
        <f t="shared" si="13"/>
        <v>2.8816370438736797E-3</v>
      </c>
      <c r="M66" s="86">
        <f t="shared" ca="1" si="14"/>
        <v>0.14394544828502925</v>
      </c>
      <c r="N66" s="86">
        <f t="shared" ca="1" si="15"/>
        <v>7.9751986976952833E-7</v>
      </c>
      <c r="O66" s="19">
        <f t="shared" ca="1" si="16"/>
        <v>28072960.739847511</v>
      </c>
      <c r="P66" s="86">
        <f t="shared" ca="1" si="17"/>
        <v>57560981.934883803</v>
      </c>
      <c r="Q66" s="86">
        <f t="shared" ca="1" si="18"/>
        <v>1684508.6929145795</v>
      </c>
      <c r="R66">
        <f t="shared" ca="1" si="19"/>
        <v>2.8240394292033677E-3</v>
      </c>
    </row>
    <row r="67" spans="1:18">
      <c r="A67" s="96">
        <v>5131.5</v>
      </c>
      <c r="B67" s="96">
        <v>0.17366399838392976</v>
      </c>
      <c r="C67" s="96">
        <v>0.1</v>
      </c>
      <c r="D67" s="98">
        <f t="shared" si="5"/>
        <v>0.51315</v>
      </c>
      <c r="E67" s="98">
        <f t="shared" si="6"/>
        <v>0.17366399838392976</v>
      </c>
      <c r="F67" s="86">
        <f t="shared" si="7"/>
        <v>5.1315E-2</v>
      </c>
      <c r="G67" s="86">
        <f t="shared" si="8"/>
        <v>1.7366399838392978E-2</v>
      </c>
      <c r="H67" s="86">
        <f t="shared" si="9"/>
        <v>2.633229225E-2</v>
      </c>
      <c r="I67" s="86">
        <f t="shared" si="10"/>
        <v>1.35124157680875E-2</v>
      </c>
      <c r="J67" s="86">
        <f t="shared" si="11"/>
        <v>6.9338961513941005E-3</v>
      </c>
      <c r="K67" s="86">
        <f t="shared" si="12"/>
        <v>8.9115680770713562E-3</v>
      </c>
      <c r="L67" s="86">
        <f t="shared" si="13"/>
        <v>4.572971158749166E-3</v>
      </c>
      <c r="M67" s="86">
        <f t="shared" ca="1" si="14"/>
        <v>0.16533735048875672</v>
      </c>
      <c r="N67" s="86">
        <f t="shared" ca="1" si="15"/>
        <v>6.9333065170189608E-6</v>
      </c>
      <c r="O67" s="19">
        <f t="shared" ca="1" si="16"/>
        <v>29411123.248382192</v>
      </c>
      <c r="P67" s="86">
        <f t="shared" ca="1" si="17"/>
        <v>74175127.891229466</v>
      </c>
      <c r="Q67" s="86">
        <f t="shared" ca="1" si="18"/>
        <v>2241819.2202825621</v>
      </c>
      <c r="R67">
        <f t="shared" ca="1" si="19"/>
        <v>8.3266478951730394E-3</v>
      </c>
    </row>
    <row r="68" spans="1:18">
      <c r="A68" s="96">
        <v>5920</v>
      </c>
      <c r="B68" s="96">
        <v>0.18841704213328545</v>
      </c>
      <c r="C68" s="96">
        <v>0.1</v>
      </c>
      <c r="D68" s="98">
        <f t="shared" si="5"/>
        <v>0.59199999999999997</v>
      </c>
      <c r="E68" s="98">
        <f t="shared" si="6"/>
        <v>0.18841704213328545</v>
      </c>
      <c r="F68" s="86">
        <f t="shared" si="7"/>
        <v>5.9200000000000003E-2</v>
      </c>
      <c r="G68" s="86">
        <f t="shared" si="8"/>
        <v>1.8841704213328547E-2</v>
      </c>
      <c r="H68" s="86">
        <f t="shared" si="9"/>
        <v>3.5046399999999998E-2</v>
      </c>
      <c r="I68" s="86">
        <f t="shared" si="10"/>
        <v>2.0747468799999998E-2</v>
      </c>
      <c r="J68" s="86">
        <f t="shared" si="11"/>
        <v>1.2282501529599999E-2</v>
      </c>
      <c r="K68" s="86">
        <f t="shared" si="12"/>
        <v>1.1154288894290499E-2</v>
      </c>
      <c r="L68" s="86">
        <f t="shared" si="13"/>
        <v>6.6033390254199749E-3</v>
      </c>
      <c r="M68" s="86">
        <f t="shared" ca="1" si="14"/>
        <v>0.1898057383318888</v>
      </c>
      <c r="N68" s="86">
        <f t="shared" ca="1" si="15"/>
        <v>1.9284771320153974E-7</v>
      </c>
      <c r="O68" s="19">
        <f t="shared" ca="1" si="16"/>
        <v>30973591.659886755</v>
      </c>
      <c r="P68" s="86">
        <f t="shared" ca="1" si="17"/>
        <v>95942391.331962362</v>
      </c>
      <c r="Q68" s="86">
        <f t="shared" ca="1" si="18"/>
        <v>2983524.9177001175</v>
      </c>
      <c r="R68">
        <f t="shared" ca="1" si="19"/>
        <v>-1.3886961986033508E-3</v>
      </c>
    </row>
    <row r="69" spans="1:18">
      <c r="A69" s="96">
        <v>5978</v>
      </c>
      <c r="B69" s="96">
        <v>0.19114268157798123</v>
      </c>
      <c r="C69" s="96">
        <v>0.1</v>
      </c>
      <c r="D69" s="98">
        <f t="shared" si="5"/>
        <v>0.5978</v>
      </c>
      <c r="E69" s="98">
        <f t="shared" si="6"/>
        <v>0.19114268157798123</v>
      </c>
      <c r="F69" s="86">
        <f t="shared" si="7"/>
        <v>5.978E-2</v>
      </c>
      <c r="G69" s="86">
        <f t="shared" si="8"/>
        <v>1.9114268157798125E-2</v>
      </c>
      <c r="H69" s="86">
        <f t="shared" si="9"/>
        <v>3.5736483999999999E-2</v>
      </c>
      <c r="I69" s="86">
        <f t="shared" si="10"/>
        <v>2.1363270135200001E-2</v>
      </c>
      <c r="J69" s="86">
        <f t="shared" si="11"/>
        <v>1.277096288682256E-2</v>
      </c>
      <c r="K69" s="86">
        <f t="shared" si="12"/>
        <v>1.142650950473172E-2</v>
      </c>
      <c r="L69" s="86">
        <f t="shared" si="13"/>
        <v>6.8307673819286222E-3</v>
      </c>
      <c r="M69" s="86">
        <f t="shared" ca="1" si="14"/>
        <v>0.19162184179123309</v>
      </c>
      <c r="N69" s="86">
        <f t="shared" ca="1" si="15"/>
        <v>2.2959450996357453E-8</v>
      </c>
      <c r="O69" s="19">
        <f t="shared" ca="1" si="16"/>
        <v>31090912.473192737</v>
      </c>
      <c r="P69" s="86">
        <f t="shared" ca="1" si="17"/>
        <v>97677165.812905058</v>
      </c>
      <c r="Q69" s="86">
        <f t="shared" ca="1" si="18"/>
        <v>3043075.8008673363</v>
      </c>
      <c r="R69">
        <f t="shared" ca="1" si="19"/>
        <v>-4.7916021325186686E-4</v>
      </c>
    </row>
    <row r="70" spans="1:18">
      <c r="A70" s="96">
        <v>6887</v>
      </c>
      <c r="B70" s="96">
        <v>0.21326699116881354</v>
      </c>
      <c r="C70" s="96">
        <v>0.1</v>
      </c>
      <c r="D70" s="98">
        <f t="shared" si="5"/>
        <v>0.68869999999999998</v>
      </c>
      <c r="E70" s="98">
        <f t="shared" si="6"/>
        <v>0.21326699116881354</v>
      </c>
      <c r="F70" s="86">
        <f t="shared" si="7"/>
        <v>6.8870000000000001E-2</v>
      </c>
      <c r="G70" s="86">
        <f t="shared" si="8"/>
        <v>2.1326699116881356E-2</v>
      </c>
      <c r="H70" s="86">
        <f t="shared" si="9"/>
        <v>4.7430768999999998E-2</v>
      </c>
      <c r="I70" s="86">
        <f t="shared" si="10"/>
        <v>3.2665570610299996E-2</v>
      </c>
      <c r="J70" s="86">
        <f t="shared" si="11"/>
        <v>2.2496778479313608E-2</v>
      </c>
      <c r="K70" s="86">
        <f t="shared" si="12"/>
        <v>1.468769768179619E-2</v>
      </c>
      <c r="L70" s="86">
        <f t="shared" si="13"/>
        <v>1.0115417393453036E-2</v>
      </c>
      <c r="M70" s="86">
        <f t="shared" ca="1" si="14"/>
        <v>0.22037590461420842</v>
      </c>
      <c r="N70" s="86">
        <f t="shared" ca="1" si="15"/>
        <v>5.0536650374116137E-6</v>
      </c>
      <c r="O70" s="19">
        <f t="shared" ca="1" si="16"/>
        <v>32973208.958433546</v>
      </c>
      <c r="P70" s="86">
        <f t="shared" ca="1" si="17"/>
        <v>127370007.66483352</v>
      </c>
      <c r="Q70" s="86">
        <f t="shared" ca="1" si="18"/>
        <v>4070119.1958685573</v>
      </c>
      <c r="R70">
        <f t="shared" ca="1" si="19"/>
        <v>-7.1089134453948821E-3</v>
      </c>
    </row>
    <row r="71" spans="1:18">
      <c r="A71" s="96">
        <v>6887</v>
      </c>
      <c r="B71" s="96">
        <v>0.21336699116628732</v>
      </c>
      <c r="C71" s="96">
        <v>1</v>
      </c>
      <c r="D71" s="98">
        <f t="shared" si="5"/>
        <v>0.68869999999999998</v>
      </c>
      <c r="E71" s="98">
        <f t="shared" si="6"/>
        <v>0.21336699116628732</v>
      </c>
      <c r="F71" s="86">
        <f t="shared" si="7"/>
        <v>0.68869999999999998</v>
      </c>
      <c r="G71" s="86">
        <f t="shared" si="8"/>
        <v>0.21336699116628732</v>
      </c>
      <c r="H71" s="86">
        <f t="shared" si="9"/>
        <v>0.47430768999999995</v>
      </c>
      <c r="I71" s="86">
        <f t="shared" si="10"/>
        <v>0.32665570610299993</v>
      </c>
      <c r="J71" s="86">
        <f t="shared" si="11"/>
        <v>0.22496778479313603</v>
      </c>
      <c r="K71" s="86">
        <f t="shared" si="12"/>
        <v>0.14694584681622208</v>
      </c>
      <c r="L71" s="86">
        <f t="shared" si="13"/>
        <v>0.10120160470233214</v>
      </c>
      <c r="M71" s="86">
        <f t="shared" ca="1" si="14"/>
        <v>0.22037590461420842</v>
      </c>
      <c r="N71" s="86">
        <f t="shared" ca="1" si="15"/>
        <v>4.912486772044917E-5</v>
      </c>
      <c r="O71" s="19">
        <f t="shared" ca="1" si="16"/>
        <v>3297320895.8433537</v>
      </c>
      <c r="P71" s="86">
        <f t="shared" ca="1" si="17"/>
        <v>12737000766.483353</v>
      </c>
      <c r="Q71" s="86">
        <f t="shared" ca="1" si="18"/>
        <v>407011919.58685559</v>
      </c>
      <c r="R71">
        <f t="shared" ca="1" si="19"/>
        <v>-7.0089134479210946E-3</v>
      </c>
    </row>
    <row r="72" spans="1:18">
      <c r="A72" s="96">
        <v>6937</v>
      </c>
      <c r="B72" s="96">
        <v>0.21557307255120323</v>
      </c>
      <c r="C72" s="96">
        <v>0.1</v>
      </c>
      <c r="D72" s="98">
        <f t="shared" si="5"/>
        <v>0.69369999999999998</v>
      </c>
      <c r="E72" s="98">
        <f t="shared" si="6"/>
        <v>0.21557307255120323</v>
      </c>
      <c r="F72" s="86">
        <f t="shared" si="7"/>
        <v>6.9370000000000001E-2</v>
      </c>
      <c r="G72" s="86">
        <f t="shared" si="8"/>
        <v>2.1557307255120325E-2</v>
      </c>
      <c r="H72" s="86">
        <f t="shared" si="9"/>
        <v>4.8121969000000001E-2</v>
      </c>
      <c r="I72" s="86">
        <f t="shared" si="10"/>
        <v>3.3382209895299997E-2</v>
      </c>
      <c r="J72" s="86">
        <f t="shared" si="11"/>
        <v>2.3157239004369608E-2</v>
      </c>
      <c r="K72" s="86">
        <f t="shared" si="12"/>
        <v>1.4954304042876969E-2</v>
      </c>
      <c r="L72" s="86">
        <f t="shared" si="13"/>
        <v>1.0373800714543753E-2</v>
      </c>
      <c r="M72" s="86">
        <f t="shared" ca="1" si="14"/>
        <v>0.22197342884406107</v>
      </c>
      <c r="N72" s="86">
        <f t="shared" ca="1" si="15"/>
        <v>4.0964560675525023E-6</v>
      </c>
      <c r="O72" s="19">
        <f t="shared" ca="1" si="16"/>
        <v>33079149.656055696</v>
      </c>
      <c r="P72" s="86">
        <f t="shared" ca="1" si="17"/>
        <v>129143510.57779463</v>
      </c>
      <c r="Q72" s="86">
        <f t="shared" ca="1" si="18"/>
        <v>4131864.9975096569</v>
      </c>
      <c r="R72">
        <f t="shared" ca="1" si="19"/>
        <v>-6.400356292857845E-3</v>
      </c>
    </row>
    <row r="73" spans="1:18">
      <c r="A73" s="96">
        <v>7016.5</v>
      </c>
      <c r="B73" s="96">
        <v>0.21563799123659436</v>
      </c>
      <c r="C73" s="96">
        <v>0.1</v>
      </c>
      <c r="D73" s="98">
        <f t="shared" si="5"/>
        <v>0.70165</v>
      </c>
      <c r="E73" s="98">
        <f t="shared" si="6"/>
        <v>0.21563799123659436</v>
      </c>
      <c r="F73" s="86">
        <f t="shared" si="7"/>
        <v>7.0165000000000005E-2</v>
      </c>
      <c r="G73" s="86">
        <f t="shared" si="8"/>
        <v>2.1563799123659438E-2</v>
      </c>
      <c r="H73" s="86">
        <f t="shared" si="9"/>
        <v>4.9231272250000006E-2</v>
      </c>
      <c r="I73" s="86">
        <f t="shared" si="10"/>
        <v>3.4543122174212501E-2</v>
      </c>
      <c r="J73" s="86">
        <f t="shared" si="11"/>
        <v>2.4237181673536203E-2</v>
      </c>
      <c r="K73" s="86">
        <f t="shared" si="12"/>
        <v>1.5130239655115644E-2</v>
      </c>
      <c r="L73" s="86">
        <f t="shared" si="13"/>
        <v>1.0616132654011892E-2</v>
      </c>
      <c r="M73" s="86">
        <f t="shared" ca="1" si="14"/>
        <v>0.22451690464080509</v>
      </c>
      <c r="N73" s="86">
        <f t="shared" ca="1" si="15"/>
        <v>7.8835103239473092E-6</v>
      </c>
      <c r="O73" s="19">
        <f t="shared" ca="1" si="16"/>
        <v>33248117.22307514</v>
      </c>
      <c r="P73" s="86">
        <f t="shared" ca="1" si="17"/>
        <v>131994285.13151158</v>
      </c>
      <c r="Q73" s="86">
        <f t="shared" ca="1" si="18"/>
        <v>4231199.4513933165</v>
      </c>
      <c r="R73">
        <f t="shared" ca="1" si="19"/>
        <v>-8.8789134042107365E-3</v>
      </c>
    </row>
    <row r="74" spans="1:18">
      <c r="A74" s="96">
        <v>7686</v>
      </c>
      <c r="B74" s="96">
        <v>0.23743219946270808</v>
      </c>
      <c r="C74" s="96">
        <v>0.1</v>
      </c>
      <c r="D74" s="98">
        <f t="shared" si="5"/>
        <v>0.76859999999999995</v>
      </c>
      <c r="E74" s="98">
        <f t="shared" si="6"/>
        <v>0.23743219946270808</v>
      </c>
      <c r="F74" s="86">
        <f t="shared" si="7"/>
        <v>7.6859999999999998E-2</v>
      </c>
      <c r="G74" s="86">
        <f t="shared" si="8"/>
        <v>2.3743219946270808E-2</v>
      </c>
      <c r="H74" s="86">
        <f t="shared" si="9"/>
        <v>5.9074595999999993E-2</v>
      </c>
      <c r="I74" s="86">
        <f t="shared" si="10"/>
        <v>4.5404734485599993E-2</v>
      </c>
      <c r="J74" s="86">
        <f t="shared" si="11"/>
        <v>3.4898078925632153E-2</v>
      </c>
      <c r="K74" s="86">
        <f t="shared" si="12"/>
        <v>1.8249038850703742E-2</v>
      </c>
      <c r="L74" s="86">
        <f t="shared" si="13"/>
        <v>1.4026211260650895E-2</v>
      </c>
      <c r="M74" s="86">
        <f t="shared" ca="1" si="14"/>
        <v>0.24610269319831066</v>
      </c>
      <c r="N74" s="86">
        <f t="shared" ca="1" si="15"/>
        <v>7.5177461619123588E-6</v>
      </c>
      <c r="O74" s="19">
        <f t="shared" ca="1" si="16"/>
        <v>34696691.027546033</v>
      </c>
      <c r="P74" s="86">
        <f t="shared" ca="1" si="17"/>
        <v>157537261.84296516</v>
      </c>
      <c r="Q74" s="86">
        <f t="shared" ca="1" si="18"/>
        <v>5125337.2793649156</v>
      </c>
      <c r="R74">
        <f t="shared" ca="1" si="19"/>
        <v>-8.6704937356025802E-3</v>
      </c>
    </row>
    <row r="75" spans="1:18">
      <c r="A75" s="96">
        <v>7849</v>
      </c>
      <c r="B75" s="96">
        <v>0.24085727782381447</v>
      </c>
      <c r="C75" s="96">
        <v>0.1</v>
      </c>
      <c r="D75" s="98">
        <f t="shared" si="5"/>
        <v>0.78490000000000004</v>
      </c>
      <c r="E75" s="98">
        <f t="shared" si="6"/>
        <v>0.24085727782381447</v>
      </c>
      <c r="F75" s="86">
        <f t="shared" si="7"/>
        <v>7.8490000000000004E-2</v>
      </c>
      <c r="G75" s="86">
        <f t="shared" si="8"/>
        <v>2.4085727782381449E-2</v>
      </c>
      <c r="H75" s="86">
        <f t="shared" si="9"/>
        <v>6.160680100000001E-2</v>
      </c>
      <c r="I75" s="86">
        <f t="shared" si="10"/>
        <v>4.8355178104900011E-2</v>
      </c>
      <c r="J75" s="86">
        <f t="shared" si="11"/>
        <v>3.7953979294536019E-2</v>
      </c>
      <c r="K75" s="86">
        <f t="shared" si="12"/>
        <v>1.89048877363912E-2</v>
      </c>
      <c r="L75" s="86">
        <f t="shared" si="13"/>
        <v>1.4838446384293455E-2</v>
      </c>
      <c r="M75" s="86">
        <f t="shared" ca="1" si="14"/>
        <v>0.25140305885246345</v>
      </c>
      <c r="N75" s="86">
        <f t="shared" ca="1" si="15"/>
        <v>1.1121349750421266E-5</v>
      </c>
      <c r="O75" s="19">
        <f t="shared" ca="1" si="16"/>
        <v>35056371.521476105</v>
      </c>
      <c r="P75" s="86">
        <f t="shared" ca="1" si="17"/>
        <v>164181009.27634647</v>
      </c>
      <c r="Q75" s="86">
        <f t="shared" ca="1" si="18"/>
        <v>5358981.1297099506</v>
      </c>
      <c r="R75">
        <f t="shared" ca="1" si="19"/>
        <v>-1.0545781028648976E-2</v>
      </c>
    </row>
    <row r="76" spans="1:18">
      <c r="A76" s="96">
        <v>7897.5</v>
      </c>
      <c r="B76" s="96">
        <v>0.24269064408702337</v>
      </c>
      <c r="C76" s="96">
        <v>0.1</v>
      </c>
      <c r="D76" s="98">
        <f t="shared" si="5"/>
        <v>0.78974999999999995</v>
      </c>
      <c r="E76" s="98">
        <f t="shared" si="6"/>
        <v>0.24269064408702337</v>
      </c>
      <c r="F76" s="86">
        <f t="shared" si="7"/>
        <v>7.8975000000000004E-2</v>
      </c>
      <c r="G76" s="86">
        <f t="shared" si="8"/>
        <v>2.4269064408702339E-2</v>
      </c>
      <c r="H76" s="86">
        <f t="shared" si="9"/>
        <v>6.2370506249999999E-2</v>
      </c>
      <c r="I76" s="86">
        <f t="shared" si="10"/>
        <v>4.9257107310937499E-2</v>
      </c>
      <c r="J76" s="86">
        <f t="shared" si="11"/>
        <v>3.8900800498812886E-2</v>
      </c>
      <c r="K76" s="86">
        <f t="shared" si="12"/>
        <v>1.9166493616772671E-2</v>
      </c>
      <c r="L76" s="86">
        <f t="shared" si="13"/>
        <v>1.5136738333846217E-2</v>
      </c>
      <c r="M76" s="86">
        <f t="shared" ca="1" si="14"/>
        <v>0.25298356135865785</v>
      </c>
      <c r="N76" s="86">
        <f t="shared" ca="1" si="15"/>
        <v>1.0594414596071134E-5</v>
      </c>
      <c r="O76" s="19">
        <f t="shared" ca="1" si="16"/>
        <v>35163927.2799365</v>
      </c>
      <c r="P76" s="86">
        <f t="shared" ca="1" si="17"/>
        <v>166190642.02040064</v>
      </c>
      <c r="Q76" s="86">
        <f t="shared" ca="1" si="18"/>
        <v>5429733.5990592949</v>
      </c>
      <c r="R76">
        <f t="shared" ca="1" si="19"/>
        <v>-1.0292917271634477E-2</v>
      </c>
    </row>
    <row r="77" spans="1:18">
      <c r="A77" s="96">
        <v>8574.5</v>
      </c>
      <c r="B77" s="96">
        <v>0.26307472064542781</v>
      </c>
      <c r="C77" s="96">
        <v>0.1</v>
      </c>
      <c r="D77" s="98">
        <f t="shared" si="5"/>
        <v>0.85745000000000005</v>
      </c>
      <c r="E77" s="98">
        <f t="shared" si="6"/>
        <v>0.26307472064542781</v>
      </c>
      <c r="F77" s="86">
        <f t="shared" si="7"/>
        <v>8.5745000000000016E-2</v>
      </c>
      <c r="G77" s="86">
        <f t="shared" si="8"/>
        <v>2.6307472064542783E-2</v>
      </c>
      <c r="H77" s="86">
        <f t="shared" si="9"/>
        <v>7.3522050250000012E-2</v>
      </c>
      <c r="I77" s="86">
        <f t="shared" si="10"/>
        <v>6.3041481986862519E-2</v>
      </c>
      <c r="J77" s="86">
        <f t="shared" si="11"/>
        <v>5.4054918729635269E-2</v>
      </c>
      <c r="K77" s="86">
        <f t="shared" si="12"/>
        <v>2.2557341921742212E-2</v>
      </c>
      <c r="L77" s="86">
        <f t="shared" si="13"/>
        <v>1.9341792830797861E-2</v>
      </c>
      <c r="M77" s="86">
        <f t="shared" ca="1" si="14"/>
        <v>0.27520821296443931</v>
      </c>
      <c r="N77" s="86">
        <f t="shared" ca="1" si="15"/>
        <v>1.4722163585551123E-5</v>
      </c>
      <c r="O77" s="19">
        <f t="shared" ca="1" si="16"/>
        <v>36691091.301550455</v>
      </c>
      <c r="P77" s="86">
        <f t="shared" ca="1" si="17"/>
        <v>195847521.59917632</v>
      </c>
      <c r="Q77" s="86">
        <f t="shared" ca="1" si="18"/>
        <v>6477682.7993999496</v>
      </c>
      <c r="R77">
        <f t="shared" ca="1" si="19"/>
        <v>-1.2133492319011507E-2</v>
      </c>
    </row>
    <row r="78" spans="1:18">
      <c r="A78" s="96">
        <v>8709</v>
      </c>
      <c r="B78" s="96">
        <v>0.26176951691107164</v>
      </c>
      <c r="C78" s="96">
        <v>0.1</v>
      </c>
      <c r="D78" s="98">
        <f t="shared" si="5"/>
        <v>0.87090000000000001</v>
      </c>
      <c r="E78" s="98">
        <f t="shared" si="6"/>
        <v>0.26176951691107164</v>
      </c>
      <c r="F78" s="86">
        <f t="shared" si="7"/>
        <v>8.7090000000000001E-2</v>
      </c>
      <c r="G78" s="86">
        <f t="shared" si="8"/>
        <v>2.6176951691107165E-2</v>
      </c>
      <c r="H78" s="86">
        <f t="shared" si="9"/>
        <v>7.5846680999999999E-2</v>
      </c>
      <c r="I78" s="86">
        <f t="shared" si="10"/>
        <v>6.6054874482899997E-2</v>
      </c>
      <c r="J78" s="86">
        <f t="shared" si="11"/>
        <v>5.7527190187157608E-2</v>
      </c>
      <c r="K78" s="86">
        <f t="shared" si="12"/>
        <v>2.279750722778523E-2</v>
      </c>
      <c r="L78" s="86">
        <f t="shared" si="13"/>
        <v>1.9854349044678157E-2</v>
      </c>
      <c r="M78" s="86">
        <f t="shared" ca="1" si="14"/>
        <v>0.27965977370169459</v>
      </c>
      <c r="N78" s="86">
        <f t="shared" ca="1" si="15"/>
        <v>3.2006128803443061E-5</v>
      </c>
      <c r="O78" s="19">
        <f t="shared" ca="1" si="16"/>
        <v>37000282.546555385</v>
      </c>
      <c r="P78" s="86">
        <f t="shared" ca="1" si="17"/>
        <v>202103431.65851194</v>
      </c>
      <c r="Q78" s="86">
        <f t="shared" ca="1" si="18"/>
        <v>6699570.3489025701</v>
      </c>
      <c r="R78">
        <f t="shared" ca="1" si="19"/>
        <v>-1.7890256790622949E-2</v>
      </c>
    </row>
    <row r="79" spans="1:18">
      <c r="A79" s="96">
        <v>8771.5</v>
      </c>
      <c r="B79" s="96">
        <v>0.27368345807442518</v>
      </c>
      <c r="C79" s="96">
        <v>0.1</v>
      </c>
      <c r="D79" s="98">
        <f t="shared" si="5"/>
        <v>0.87714999999999999</v>
      </c>
      <c r="E79" s="98">
        <f t="shared" si="6"/>
        <v>0.27368345807442518</v>
      </c>
      <c r="F79" s="86">
        <f t="shared" si="7"/>
        <v>8.7715000000000001E-2</v>
      </c>
      <c r="G79" s="86">
        <f t="shared" si="8"/>
        <v>2.7368345807442518E-2</v>
      </c>
      <c r="H79" s="86">
        <f t="shared" si="9"/>
        <v>7.693921225E-2</v>
      </c>
      <c r="I79" s="86">
        <f t="shared" si="10"/>
        <v>6.7487230025087497E-2</v>
      </c>
      <c r="J79" s="86">
        <f t="shared" si="11"/>
        <v>5.91964238165055E-2</v>
      </c>
      <c r="K79" s="86">
        <f t="shared" si="12"/>
        <v>2.4006144524998205E-2</v>
      </c>
      <c r="L79" s="86">
        <f t="shared" si="13"/>
        <v>2.1056989670102173E-2</v>
      </c>
      <c r="M79" s="86">
        <f t="shared" ca="1" si="14"/>
        <v>0.28173242368880624</v>
      </c>
      <c r="N79" s="86">
        <f t="shared" ca="1" si="15"/>
        <v>6.4785847461488758E-6</v>
      </c>
      <c r="O79" s="19">
        <f t="shared" ca="1" si="16"/>
        <v>37144617.664080746</v>
      </c>
      <c r="P79" s="86">
        <f t="shared" ca="1" si="17"/>
        <v>205052355.00530159</v>
      </c>
      <c r="Q79" s="86">
        <f t="shared" ca="1" si="18"/>
        <v>6804255.1238258276</v>
      </c>
      <c r="R79">
        <f t="shared" ca="1" si="19"/>
        <v>-8.0489656143810651E-3</v>
      </c>
    </row>
    <row r="80" spans="1:18">
      <c r="A80" s="96">
        <v>-50435.5</v>
      </c>
      <c r="B80" s="96">
        <v>-0.51918106464472347</v>
      </c>
      <c r="C80" s="96">
        <v>0.1</v>
      </c>
      <c r="D80" s="98">
        <f t="shared" si="5"/>
        <v>-5.0435499999999998</v>
      </c>
      <c r="E80" s="98">
        <f t="shared" si="6"/>
        <v>-0.51918106464472347</v>
      </c>
      <c r="F80" s="86">
        <f t="shared" si="7"/>
        <v>-0.504355</v>
      </c>
      <c r="G80" s="86">
        <f t="shared" si="8"/>
        <v>-5.1918106464472348E-2</v>
      </c>
      <c r="H80" s="86">
        <f t="shared" si="9"/>
        <v>2.54373966025</v>
      </c>
      <c r="I80" s="86">
        <f t="shared" si="10"/>
        <v>-12.829478163453887</v>
      </c>
      <c r="J80" s="86">
        <f t="shared" si="11"/>
        <v>64.706114591287843</v>
      </c>
      <c r="K80" s="86">
        <f t="shared" si="12"/>
        <v>0.26185156585888952</v>
      </c>
      <c r="L80" s="86">
        <f t="shared" si="13"/>
        <v>-1.3206614649876023</v>
      </c>
      <c r="M80" s="86">
        <f t="shared" ca="1" si="14"/>
        <v>-0.52108302653616201</v>
      </c>
      <c r="N80" s="86">
        <f t="shared" ca="1" si="15"/>
        <v>3.6174590364844754E-7</v>
      </c>
      <c r="O80" s="19">
        <f t="shared" ca="1" si="16"/>
        <v>3701.748608609139</v>
      </c>
      <c r="P80" s="86">
        <f t="shared" ca="1" si="17"/>
        <v>26900.243708755868</v>
      </c>
      <c r="Q80" s="86">
        <f t="shared" ca="1" si="18"/>
        <v>34599.889334849897</v>
      </c>
      <c r="R80">
        <f t="shared" ca="1" si="19"/>
        <v>1.9019618914385417E-3</v>
      </c>
    </row>
    <row r="81" spans="1:18">
      <c r="A81" s="96">
        <v>-50505</v>
      </c>
      <c r="B81" s="96">
        <v>-0.4871978919320118</v>
      </c>
      <c r="C81" s="96">
        <v>0.1</v>
      </c>
      <c r="D81" s="98">
        <f t="shared" si="5"/>
        <v>-5.0505000000000004</v>
      </c>
      <c r="E81" s="98">
        <f t="shared" si="6"/>
        <v>-0.4871978919320118</v>
      </c>
      <c r="F81" s="86">
        <f t="shared" si="7"/>
        <v>-0.50505000000000011</v>
      </c>
      <c r="G81" s="86">
        <f t="shared" si="8"/>
        <v>-4.8719789193201184E-2</v>
      </c>
      <c r="H81" s="86">
        <f t="shared" si="9"/>
        <v>2.5507550250000008</v>
      </c>
      <c r="I81" s="86">
        <f t="shared" si="10"/>
        <v>-12.882588253762504</v>
      </c>
      <c r="J81" s="86">
        <f t="shared" si="11"/>
        <v>65.063511975627534</v>
      </c>
      <c r="K81" s="86">
        <f t="shared" si="12"/>
        <v>0.24605929532026261</v>
      </c>
      <c r="L81" s="86">
        <f t="shared" si="13"/>
        <v>-1.2427224710149865</v>
      </c>
      <c r="M81" s="86">
        <f t="shared" ca="1" si="14"/>
        <v>-0.52065996522635338</v>
      </c>
      <c r="N81" s="86">
        <f t="shared" ca="1" si="15"/>
        <v>1.1197103491558886E-4</v>
      </c>
      <c r="O81" s="19">
        <f t="shared" ca="1" si="16"/>
        <v>3856.3751984662699</v>
      </c>
      <c r="P81" s="86">
        <f t="shared" ca="1" si="17"/>
        <v>60473.675739492122</v>
      </c>
      <c r="Q81" s="86">
        <f t="shared" ca="1" si="18"/>
        <v>41114.395118514578</v>
      </c>
      <c r="R81">
        <f t="shared" ca="1" si="19"/>
        <v>3.3462073294341588E-2</v>
      </c>
    </row>
    <row r="82" spans="1:18">
      <c r="A82" s="96">
        <v>-50491</v>
      </c>
      <c r="B82" s="96">
        <v>-0.50973235107494108</v>
      </c>
      <c r="C82" s="96">
        <v>1</v>
      </c>
      <c r="D82" s="98">
        <f t="shared" si="5"/>
        <v>-5.0491000000000001</v>
      </c>
      <c r="E82" s="98">
        <f t="shared" si="6"/>
        <v>-0.50973235107494108</v>
      </c>
      <c r="F82" s="86">
        <f t="shared" si="7"/>
        <v>-5.0491000000000001</v>
      </c>
      <c r="G82" s="86">
        <f t="shared" si="8"/>
        <v>-0.50973235107494108</v>
      </c>
      <c r="H82" s="86">
        <f t="shared" si="9"/>
        <v>25.49341081</v>
      </c>
      <c r="I82" s="86">
        <f t="shared" si="10"/>
        <v>-128.71878052077099</v>
      </c>
      <c r="J82" s="86">
        <f t="shared" si="11"/>
        <v>649.91399472742478</v>
      </c>
      <c r="K82" s="86">
        <f t="shared" si="12"/>
        <v>2.5736896138124852</v>
      </c>
      <c r="L82" s="86">
        <f t="shared" si="13"/>
        <v>-12.99481622910062</v>
      </c>
      <c r="M82" s="86">
        <f t="shared" ca="1" si="14"/>
        <v>-0.52074544373953202</v>
      </c>
      <c r="N82" s="86">
        <f t="shared" ca="1" si="15"/>
        <v>1.2128821003886677E-4</v>
      </c>
      <c r="O82" s="19">
        <f t="shared" ca="1" si="16"/>
        <v>382511.21615437645</v>
      </c>
      <c r="P82" s="86">
        <f t="shared" ca="1" si="17"/>
        <v>5262313.5665397532</v>
      </c>
      <c r="Q82" s="86">
        <f t="shared" ca="1" si="18"/>
        <v>3975548.032273531</v>
      </c>
      <c r="R82">
        <f t="shared" ca="1" si="19"/>
        <v>1.101309266459094E-2</v>
      </c>
    </row>
    <row r="83" spans="1:18">
      <c r="A83" s="96">
        <v>-50489</v>
      </c>
      <c r="B83" s="96">
        <v>-0.53938011806288555</v>
      </c>
      <c r="C83" s="96">
        <v>1</v>
      </c>
      <c r="D83" s="98">
        <f t="shared" si="5"/>
        <v>-5.0488999999999997</v>
      </c>
      <c r="E83" s="98">
        <f t="shared" si="6"/>
        <v>-0.53938011806288555</v>
      </c>
      <c r="F83" s="86">
        <f t="shared" si="7"/>
        <v>-5.0488999999999997</v>
      </c>
      <c r="G83" s="86">
        <f t="shared" si="8"/>
        <v>-0.53938011806288555</v>
      </c>
      <c r="H83" s="86">
        <f t="shared" si="9"/>
        <v>25.491391209999996</v>
      </c>
      <c r="I83" s="86">
        <f t="shared" si="10"/>
        <v>-128.70348508016897</v>
      </c>
      <c r="J83" s="86">
        <f t="shared" si="11"/>
        <v>649.81102582126505</v>
      </c>
      <c r="K83" s="86">
        <f t="shared" si="12"/>
        <v>2.7232762780877029</v>
      </c>
      <c r="L83" s="86">
        <f t="shared" si="13"/>
        <v>-13.749549600437003</v>
      </c>
      <c r="M83" s="86">
        <f t="shared" ca="1" si="14"/>
        <v>-0.52075764434957805</v>
      </c>
      <c r="N83" s="86">
        <f t="shared" ca="1" si="15"/>
        <v>3.4679652720282872E-4</v>
      </c>
      <c r="O83" s="19">
        <f t="shared" ca="1" si="16"/>
        <v>382065.06696218351</v>
      </c>
      <c r="P83" s="86">
        <f t="shared" ca="1" si="17"/>
        <v>5154651.6032511601</v>
      </c>
      <c r="Q83" s="86">
        <f t="shared" ca="1" si="18"/>
        <v>3956327.4400631343</v>
      </c>
      <c r="R83">
        <f t="shared" ca="1" si="19"/>
        <v>-1.8622473713307497E-2</v>
      </c>
    </row>
    <row r="84" spans="1:18">
      <c r="A84" s="96">
        <v>-50488.5</v>
      </c>
      <c r="B84" s="96">
        <v>-0.54929205930310232</v>
      </c>
      <c r="C84" s="96">
        <v>1</v>
      </c>
      <c r="D84" s="98">
        <f t="shared" si="5"/>
        <v>-5.0488499999999998</v>
      </c>
      <c r="E84" s="98">
        <f t="shared" si="6"/>
        <v>-0.54929205930310232</v>
      </c>
      <c r="F84" s="86">
        <f t="shared" si="7"/>
        <v>-5.0488499999999998</v>
      </c>
      <c r="G84" s="86">
        <f t="shared" si="8"/>
        <v>-0.54929205930310232</v>
      </c>
      <c r="H84" s="86">
        <f t="shared" si="9"/>
        <v>25.4908863225</v>
      </c>
      <c r="I84" s="86">
        <f t="shared" si="10"/>
        <v>-128.69966140935412</v>
      </c>
      <c r="J84" s="86">
        <f t="shared" si="11"/>
        <v>649.78528550661758</v>
      </c>
      <c r="K84" s="86">
        <f t="shared" si="12"/>
        <v>2.7732932136124679</v>
      </c>
      <c r="L84" s="86">
        <f t="shared" si="13"/>
        <v>-14.001941441547308</v>
      </c>
      <c r="M84" s="86">
        <f t="shared" ca="1" si="14"/>
        <v>-0.5207606940877878</v>
      </c>
      <c r="N84" s="86">
        <f t="shared" ca="1" si="15"/>
        <v>8.1403880104965933E-4</v>
      </c>
      <c r="O84" s="19">
        <f t="shared" ca="1" si="16"/>
        <v>381953.54796018562</v>
      </c>
      <c r="P84" s="86">
        <f t="shared" ca="1" si="17"/>
        <v>5127911.3323721224</v>
      </c>
      <c r="Q84" s="86">
        <f t="shared" ca="1" si="18"/>
        <v>3951529.8058800902</v>
      </c>
      <c r="R84">
        <f t="shared" ca="1" si="19"/>
        <v>-2.8531365215314519E-2</v>
      </c>
    </row>
    <row r="85" spans="1:18">
      <c r="A85" s="96">
        <v>-50476.5</v>
      </c>
      <c r="B85" s="96">
        <v>-0.52017858868434907</v>
      </c>
      <c r="C85" s="96">
        <v>1</v>
      </c>
      <c r="D85" s="98">
        <f t="shared" ref="D85:D148" si="20">A85/A$18</f>
        <v>-5.04765</v>
      </c>
      <c r="E85" s="98">
        <f t="shared" ref="E85:E148" si="21">B85/B$18</f>
        <v>-0.52017858868434907</v>
      </c>
      <c r="F85" s="86">
        <f t="shared" ref="F85:F148" si="22">$C85*D85</f>
        <v>-5.04765</v>
      </c>
      <c r="G85" s="86">
        <f t="shared" ref="G85:G148" si="23">$C85*E85</f>
        <v>-0.52017858868434907</v>
      </c>
      <c r="H85" s="86">
        <f t="shared" ref="H85:H148" si="24">C85*D85*D85</f>
        <v>25.4787705225</v>
      </c>
      <c r="I85" s="86">
        <f t="shared" ref="I85:I148" si="25">C85*D85*D85*D85</f>
        <v>-128.60791602789712</v>
      </c>
      <c r="J85" s="86">
        <f t="shared" ref="J85:J148" si="26">C85*D85*D85*D85*D85</f>
        <v>649.16774733821489</v>
      </c>
      <c r="K85" s="86">
        <f t="shared" ref="K85:K148" si="27">C85*E85*D85</f>
        <v>2.6256794531725545</v>
      </c>
      <c r="L85" s="86">
        <f t="shared" ref="L85:L148" si="28">C85*E85*D85*D85</f>
        <v>-13.253510891806444</v>
      </c>
      <c r="M85" s="86">
        <f t="shared" ref="M85:M148" ca="1" si="29">+E$4+E$5*D85+E$6*D85^2</f>
        <v>-0.52083383808862593</v>
      </c>
      <c r="N85" s="86">
        <f t="shared" ref="N85:N148" ca="1" si="30">C85*(M85-E85)^2</f>
        <v>4.293517818051781E-7</v>
      </c>
      <c r="O85" s="19">
        <f t="shared" ref="O85:O148" ca="1" si="31">(C85*O$1-O$2*F85+O$3*H85)^2</f>
        <v>379279.29881348839</v>
      </c>
      <c r="P85" s="86">
        <f t="shared" ref="P85:P148" ca="1" si="32">(-C85*O$2+O$4*F85-O$5*H85)^2</f>
        <v>4507158.9578300556</v>
      </c>
      <c r="Q85" s="86">
        <f t="shared" ref="Q85:Q148" ca="1" si="33">+(C85*O$3-F85*O$5+H85*O$6)^2</f>
        <v>3837287.7505507511</v>
      </c>
      <c r="R85">
        <f t="shared" ref="R85:R148" ca="1" si="34">+E85-M85</f>
        <v>6.5524940427685863E-4</v>
      </c>
    </row>
    <row r="86" spans="1:18">
      <c r="A86" s="96">
        <v>-50474.5</v>
      </c>
      <c r="B86" s="96">
        <v>-0.53182633229675613</v>
      </c>
      <c r="C86" s="96">
        <v>1</v>
      </c>
      <c r="D86" s="98">
        <f t="shared" si="20"/>
        <v>-5.0474500000000004</v>
      </c>
      <c r="E86" s="98">
        <f t="shared" si="21"/>
        <v>-0.53182633229675613</v>
      </c>
      <c r="F86" s="86">
        <f t="shared" si="22"/>
        <v>-5.0474500000000004</v>
      </c>
      <c r="G86" s="86">
        <f t="shared" si="23"/>
        <v>-0.53182633229675613</v>
      </c>
      <c r="H86" s="86">
        <f t="shared" si="24"/>
        <v>25.476751502500004</v>
      </c>
      <c r="I86" s="86">
        <f t="shared" si="25"/>
        <v>-128.59262937129367</v>
      </c>
      <c r="J86" s="86">
        <f t="shared" si="26"/>
        <v>649.06486712013623</v>
      </c>
      <c r="K86" s="86">
        <f t="shared" si="27"/>
        <v>2.6843668209512619</v>
      </c>
      <c r="L86" s="86">
        <f t="shared" si="28"/>
        <v>-13.549207310410448</v>
      </c>
      <c r="M86" s="86">
        <f t="shared" ca="1" si="29"/>
        <v>-0.52084601947507514</v>
      </c>
      <c r="N86" s="86">
        <f t="shared" ca="1" si="30"/>
        <v>1.2056726966197202E-4</v>
      </c>
      <c r="O86" s="19">
        <f t="shared" ca="1" si="31"/>
        <v>378834.00470188056</v>
      </c>
      <c r="P86" s="86">
        <f t="shared" ca="1" si="32"/>
        <v>4407620.5763284517</v>
      </c>
      <c r="Q86" s="86">
        <f t="shared" ca="1" si="33"/>
        <v>3818415.5322896717</v>
      </c>
      <c r="R86">
        <f t="shared" ca="1" si="34"/>
        <v>-1.0980312821680993E-2</v>
      </c>
    </row>
    <row r="87" spans="1:18">
      <c r="A87" s="96">
        <v>-50458</v>
      </c>
      <c r="B87" s="96">
        <v>-0.51392009407414574</v>
      </c>
      <c r="C87" s="96">
        <v>0.05</v>
      </c>
      <c r="D87" s="98">
        <f t="shared" si="20"/>
        <v>-5.0457999999999998</v>
      </c>
      <c r="E87" s="98">
        <f t="shared" si="21"/>
        <v>-0.51392009407414574</v>
      </c>
      <c r="F87" s="86">
        <f t="shared" si="22"/>
        <v>-0.25229000000000001</v>
      </c>
      <c r="G87" s="86">
        <f t="shared" si="23"/>
        <v>-2.5696004703707288E-2</v>
      </c>
      <c r="H87" s="86">
        <f t="shared" si="24"/>
        <v>1.2730048819999999</v>
      </c>
      <c r="I87" s="86">
        <f t="shared" si="25"/>
        <v>-6.4233280335955998</v>
      </c>
      <c r="J87" s="86">
        <f t="shared" si="26"/>
        <v>32.410828591916676</v>
      </c>
      <c r="K87" s="86">
        <f t="shared" si="27"/>
        <v>0.12965690053396622</v>
      </c>
      <c r="L87" s="86">
        <f t="shared" si="28"/>
        <v>-0.65422278871428674</v>
      </c>
      <c r="M87" s="86">
        <f t="shared" ca="1" si="29"/>
        <v>-0.52094641474081849</v>
      </c>
      <c r="N87" s="86">
        <f t="shared" ca="1" si="30"/>
        <v>2.4684591055456281E-6</v>
      </c>
      <c r="O87" s="19">
        <f t="shared" ca="1" si="31"/>
        <v>937.91222817052324</v>
      </c>
      <c r="P87" s="86">
        <f t="shared" ca="1" si="32"/>
        <v>9072.7880910467211</v>
      </c>
      <c r="Q87" s="86">
        <f t="shared" ca="1" si="33"/>
        <v>9161.3761261587515</v>
      </c>
      <c r="R87">
        <f t="shared" ca="1" si="34"/>
        <v>7.0263206666727474E-3</v>
      </c>
    </row>
    <row r="88" spans="1:18">
      <c r="A88" s="96">
        <v>-50457.5</v>
      </c>
      <c r="B88" s="96">
        <v>-0.51883202281927421</v>
      </c>
      <c r="C88" s="96">
        <v>1</v>
      </c>
      <c r="D88" s="98">
        <f t="shared" si="20"/>
        <v>-5.04575</v>
      </c>
      <c r="E88" s="98">
        <f t="shared" si="21"/>
        <v>-0.51883202281927421</v>
      </c>
      <c r="F88" s="86">
        <f t="shared" si="22"/>
        <v>-5.04575</v>
      </c>
      <c r="G88" s="86">
        <f t="shared" si="23"/>
        <v>-0.51883202281927421</v>
      </c>
      <c r="H88" s="86">
        <f t="shared" si="24"/>
        <v>25.459593062499998</v>
      </c>
      <c r="I88" s="86">
        <f t="shared" si="25"/>
        <v>-128.46274169510937</v>
      </c>
      <c r="J88" s="86">
        <f t="shared" si="26"/>
        <v>648.19087890809806</v>
      </c>
      <c r="K88" s="86">
        <f t="shared" si="27"/>
        <v>2.6178966791403528</v>
      </c>
      <c r="L88" s="86">
        <f t="shared" si="28"/>
        <v>-13.209252168772435</v>
      </c>
      <c r="M88" s="86">
        <f t="shared" ca="1" si="29"/>
        <v>-0.52094945420434735</v>
      </c>
      <c r="N88" s="86">
        <f t="shared" ca="1" si="30"/>
        <v>4.4835156704927689E-6</v>
      </c>
      <c r="O88" s="19">
        <f t="shared" ca="1" si="31"/>
        <v>375053.83392094675</v>
      </c>
      <c r="P88" s="86">
        <f t="shared" ca="1" si="32"/>
        <v>3606711.8995184591</v>
      </c>
      <c r="Q88" s="86">
        <f t="shared" ca="1" si="33"/>
        <v>3659938.8134291777</v>
      </c>
      <c r="R88">
        <f t="shared" ca="1" si="34"/>
        <v>2.117431385073143E-3</v>
      </c>
    </row>
    <row r="89" spans="1:18">
      <c r="A89" s="96">
        <v>-50443.5</v>
      </c>
      <c r="B89" s="96">
        <v>-0.50136594593910289</v>
      </c>
      <c r="C89" s="96">
        <v>1</v>
      </c>
      <c r="D89" s="98">
        <f t="shared" si="20"/>
        <v>-5.0443499999999997</v>
      </c>
      <c r="E89" s="98">
        <f t="shared" si="21"/>
        <v>-0.50136594593910289</v>
      </c>
      <c r="F89" s="86">
        <f t="shared" si="22"/>
        <v>-5.0443499999999997</v>
      </c>
      <c r="G89" s="86">
        <f t="shared" si="23"/>
        <v>-0.50136594593910289</v>
      </c>
      <c r="H89" s="86">
        <f t="shared" si="24"/>
        <v>25.445466922499996</v>
      </c>
      <c r="I89" s="86">
        <f t="shared" si="25"/>
        <v>-128.35584107051284</v>
      </c>
      <c r="J89" s="86">
        <f t="shared" si="26"/>
        <v>647.47178690404144</v>
      </c>
      <c r="K89" s="86">
        <f t="shared" si="27"/>
        <v>2.5290653093979136</v>
      </c>
      <c r="L89" s="86">
        <f t="shared" si="28"/>
        <v>-12.757490593461364</v>
      </c>
      <c r="M89" s="86">
        <f t="shared" ca="1" si="29"/>
        <v>-0.52103449190056661</v>
      </c>
      <c r="N89" s="86">
        <f t="shared" ca="1" si="30"/>
        <v>3.8685170023821096E-4</v>
      </c>
      <c r="O89" s="19">
        <f t="shared" ca="1" si="31"/>
        <v>371947.31600612105</v>
      </c>
      <c r="P89" s="86">
        <f t="shared" ca="1" si="32"/>
        <v>3007748.8979730261</v>
      </c>
      <c r="Q89" s="86">
        <f t="shared" ca="1" si="33"/>
        <v>3532028.1292432086</v>
      </c>
      <c r="R89">
        <f t="shared" ca="1" si="34"/>
        <v>1.9668545961463724E-2</v>
      </c>
    </row>
    <row r="90" spans="1:18">
      <c r="A90" s="96">
        <v>-50439</v>
      </c>
      <c r="B90" s="96">
        <v>-0.51557324479843403</v>
      </c>
      <c r="C90" s="96">
        <v>1</v>
      </c>
      <c r="D90" s="98">
        <f t="shared" si="20"/>
        <v>-5.0438999999999998</v>
      </c>
      <c r="E90" s="98">
        <f t="shared" si="21"/>
        <v>-0.51557324479843403</v>
      </c>
      <c r="F90" s="86">
        <f t="shared" si="22"/>
        <v>-5.0438999999999998</v>
      </c>
      <c r="G90" s="86">
        <f t="shared" si="23"/>
        <v>-0.51557324479843403</v>
      </c>
      <c r="H90" s="86">
        <f t="shared" si="24"/>
        <v>25.440927209999998</v>
      </c>
      <c r="I90" s="86">
        <f t="shared" si="25"/>
        <v>-128.321492754519</v>
      </c>
      <c r="J90" s="86">
        <f t="shared" si="26"/>
        <v>647.24077730451836</v>
      </c>
      <c r="K90" s="86">
        <f t="shared" si="27"/>
        <v>2.6004998894388214</v>
      </c>
      <c r="L90" s="86">
        <f t="shared" si="28"/>
        <v>-13.11666139234047</v>
      </c>
      <c r="M90" s="86">
        <f t="shared" ca="1" si="29"/>
        <v>-0.52106179785328965</v>
      </c>
      <c r="N90" s="86">
        <f t="shared" ca="1" si="30"/>
        <v>3.0124214635965036E-5</v>
      </c>
      <c r="O90" s="19">
        <f t="shared" ca="1" si="31"/>
        <v>370950.0670170188</v>
      </c>
      <c r="P90" s="86">
        <f t="shared" ca="1" si="32"/>
        <v>2826834.4367674571</v>
      </c>
      <c r="Q90" s="86">
        <f t="shared" ca="1" si="33"/>
        <v>3491411.9505380318</v>
      </c>
      <c r="R90">
        <f t="shared" ca="1" si="34"/>
        <v>5.4885530548556272E-3</v>
      </c>
    </row>
    <row r="91" spans="1:18">
      <c r="A91" s="96">
        <v>-50438.5</v>
      </c>
      <c r="B91" s="96">
        <v>-0.52548516588700644</v>
      </c>
      <c r="C91" s="96">
        <v>0.1</v>
      </c>
      <c r="D91" s="98">
        <f t="shared" si="20"/>
        <v>-5.0438499999999999</v>
      </c>
      <c r="E91" s="98">
        <f t="shared" si="21"/>
        <v>-0.52548516588700644</v>
      </c>
      <c r="F91" s="86">
        <f t="shared" si="22"/>
        <v>-0.50438499999999997</v>
      </c>
      <c r="G91" s="86">
        <f t="shared" si="23"/>
        <v>-5.2548516588700647E-2</v>
      </c>
      <c r="H91" s="86">
        <f t="shared" si="24"/>
        <v>2.54404228225</v>
      </c>
      <c r="I91" s="86">
        <f t="shared" si="25"/>
        <v>-12.831767665326662</v>
      </c>
      <c r="J91" s="86">
        <f t="shared" si="26"/>
        <v>64.721511338757878</v>
      </c>
      <c r="K91" s="86">
        <f t="shared" si="27"/>
        <v>0.26504683539591778</v>
      </c>
      <c r="L91" s="86">
        <f t="shared" si="28"/>
        <v>-1.3368564807116998</v>
      </c>
      <c r="M91" s="86">
        <f t="shared" ca="1" si="29"/>
        <v>-0.52106483101943335</v>
      </c>
      <c r="N91" s="86">
        <f t="shared" ca="1" si="30"/>
        <v>1.9539360341482448E-6</v>
      </c>
      <c r="O91" s="19">
        <f t="shared" ca="1" si="31"/>
        <v>3708.3930010091503</v>
      </c>
      <c r="P91" s="86">
        <f t="shared" ca="1" si="32"/>
        <v>28070.811919800803</v>
      </c>
      <c r="Q91" s="86">
        <f t="shared" ca="1" si="33"/>
        <v>34869.13984954542</v>
      </c>
      <c r="R91">
        <f t="shared" ca="1" si="34"/>
        <v>-4.4203348675730947E-3</v>
      </c>
    </row>
    <row r="92" spans="1:18">
      <c r="A92" s="96">
        <v>-50436.5</v>
      </c>
      <c r="B92" s="96">
        <v>-0.53013284821767392</v>
      </c>
      <c r="C92" s="96">
        <v>1</v>
      </c>
      <c r="D92" s="98">
        <f t="shared" si="20"/>
        <v>-5.0436500000000004</v>
      </c>
      <c r="E92" s="98">
        <f t="shared" si="21"/>
        <v>-0.53013284821767392</v>
      </c>
      <c r="F92" s="86">
        <f t="shared" si="22"/>
        <v>-5.0436500000000004</v>
      </c>
      <c r="G92" s="86">
        <f t="shared" si="23"/>
        <v>-0.53013284821767392</v>
      </c>
      <c r="H92" s="86">
        <f t="shared" si="24"/>
        <v>25.438405322500003</v>
      </c>
      <c r="I92" s="86">
        <f t="shared" si="25"/>
        <v>-128.30241300482714</v>
      </c>
      <c r="J92" s="86">
        <f t="shared" si="26"/>
        <v>647.11246535179646</v>
      </c>
      <c r="K92" s="86">
        <f t="shared" si="27"/>
        <v>2.6738045399130712</v>
      </c>
      <c r="L92" s="86">
        <f t="shared" si="28"/>
        <v>-13.485734267732562</v>
      </c>
      <c r="M92" s="86">
        <f t="shared" ca="1" si="29"/>
        <v>-0.52107696202680187</v>
      </c>
      <c r="N92" s="86">
        <f t="shared" ca="1" si="30"/>
        <v>8.200907470202715E-5</v>
      </c>
      <c r="O92" s="19">
        <f t="shared" ca="1" si="31"/>
        <v>370396.30967522622</v>
      </c>
      <c r="P92" s="86">
        <f t="shared" ca="1" si="32"/>
        <v>2728764.7398401969</v>
      </c>
      <c r="Q92" s="86">
        <f t="shared" ca="1" si="33"/>
        <v>3468952.0009239563</v>
      </c>
      <c r="R92">
        <f t="shared" ca="1" si="34"/>
        <v>-9.0558861908720534E-3</v>
      </c>
    </row>
    <row r="93" spans="1:18">
      <c r="A93" s="96">
        <v>-50393.5</v>
      </c>
      <c r="B93" s="96">
        <v>-0.51255723777439077</v>
      </c>
      <c r="C93" s="96">
        <v>1</v>
      </c>
      <c r="D93" s="98">
        <f t="shared" si="20"/>
        <v>-5.0393499999999998</v>
      </c>
      <c r="E93" s="98">
        <f t="shared" si="21"/>
        <v>-0.51255723777439077</v>
      </c>
      <c r="F93" s="86">
        <f t="shared" si="22"/>
        <v>-5.0393499999999998</v>
      </c>
      <c r="G93" s="86">
        <f t="shared" si="23"/>
        <v>-0.51255723777439077</v>
      </c>
      <c r="H93" s="86">
        <f t="shared" si="24"/>
        <v>25.395048422499997</v>
      </c>
      <c r="I93" s="86">
        <f t="shared" si="25"/>
        <v>-127.97453726792536</v>
      </c>
      <c r="J93" s="86">
        <f t="shared" si="26"/>
        <v>644.90848438111959</v>
      </c>
      <c r="K93" s="86">
        <f t="shared" si="27"/>
        <v>2.582955316178376</v>
      </c>
      <c r="L93" s="86">
        <f t="shared" si="28"/>
        <v>-13.016415872583499</v>
      </c>
      <c r="M93" s="86">
        <f t="shared" ca="1" si="29"/>
        <v>-0.52133713734625964</v>
      </c>
      <c r="N93" s="86">
        <f t="shared" ca="1" si="30"/>
        <v>7.7086636492103083E-5</v>
      </c>
      <c r="O93" s="19">
        <f t="shared" ca="1" si="31"/>
        <v>360902.37170730234</v>
      </c>
      <c r="P93" s="86">
        <f t="shared" ca="1" si="32"/>
        <v>1314021.6261380711</v>
      </c>
      <c r="Q93" s="86">
        <f t="shared" ca="1" si="33"/>
        <v>3094312.0843130853</v>
      </c>
      <c r="R93">
        <f t="shared" ca="1" si="34"/>
        <v>8.7798995718688655E-3</v>
      </c>
    </row>
    <row r="94" spans="1:18">
      <c r="A94" s="96">
        <v>-50372</v>
      </c>
      <c r="B94" s="96">
        <v>-0.51376887289819706</v>
      </c>
      <c r="C94" s="96">
        <v>1</v>
      </c>
      <c r="D94" s="98">
        <f t="shared" si="20"/>
        <v>-5.0372000000000003</v>
      </c>
      <c r="E94" s="98">
        <f t="shared" si="21"/>
        <v>-0.51376887289819706</v>
      </c>
      <c r="F94" s="86">
        <f t="shared" si="22"/>
        <v>-5.0372000000000003</v>
      </c>
      <c r="G94" s="86">
        <f t="shared" si="23"/>
        <v>-0.51376887289819706</v>
      </c>
      <c r="H94" s="86">
        <f t="shared" si="24"/>
        <v>25.373383840000002</v>
      </c>
      <c r="I94" s="86">
        <f t="shared" si="25"/>
        <v>-127.81080907884802</v>
      </c>
      <c r="J94" s="86">
        <f t="shared" si="26"/>
        <v>643.80860749197336</v>
      </c>
      <c r="K94" s="86">
        <f t="shared" si="27"/>
        <v>2.5879565665627986</v>
      </c>
      <c r="L94" s="86">
        <f t="shared" si="28"/>
        <v>-13.036054817090131</v>
      </c>
      <c r="M94" s="86">
        <f t="shared" ca="1" si="29"/>
        <v>-0.52146676537973424</v>
      </c>
      <c r="N94" s="86">
        <f t="shared" ca="1" si="30"/>
        <v>5.9257548657306686E-5</v>
      </c>
      <c r="O94" s="19">
        <f t="shared" ca="1" si="31"/>
        <v>356177.64614965697</v>
      </c>
      <c r="P94" s="86">
        <f t="shared" ca="1" si="32"/>
        <v>798958.34871685982</v>
      </c>
      <c r="Q94" s="86">
        <f t="shared" ca="1" si="33"/>
        <v>2915243.317180512</v>
      </c>
      <c r="R94">
        <f t="shared" ca="1" si="34"/>
        <v>7.697892481537183E-3</v>
      </c>
    </row>
    <row r="95" spans="1:18">
      <c r="A95" s="96">
        <v>-50350.5</v>
      </c>
      <c r="B95" s="96">
        <v>-0.49798013471086322</v>
      </c>
      <c r="C95" s="96">
        <v>1</v>
      </c>
      <c r="D95" s="98">
        <f t="shared" si="20"/>
        <v>-5.03505</v>
      </c>
      <c r="E95" s="98">
        <f t="shared" si="21"/>
        <v>-0.49798013471086322</v>
      </c>
      <c r="F95" s="86">
        <f t="shared" si="22"/>
        <v>-5.03505</v>
      </c>
      <c r="G95" s="86">
        <f t="shared" si="23"/>
        <v>-0.49798013471086322</v>
      </c>
      <c r="H95" s="86">
        <f t="shared" si="24"/>
        <v>25.351728502499999</v>
      </c>
      <c r="I95" s="86">
        <f t="shared" si="25"/>
        <v>-127.64722059651262</v>
      </c>
      <c r="J95" s="86">
        <f t="shared" si="26"/>
        <v>642.71013806447093</v>
      </c>
      <c r="K95" s="86">
        <f t="shared" si="27"/>
        <v>2.5073548772759318</v>
      </c>
      <c r="L95" s="86">
        <f t="shared" si="28"/>
        <v>-12.62465717482818</v>
      </c>
      <c r="M95" s="86">
        <f t="shared" ca="1" si="29"/>
        <v>-0.52159608699570603</v>
      </c>
      <c r="N95" s="86">
        <f t="shared" ca="1" si="30"/>
        <v>5.5771320231997245E-4</v>
      </c>
      <c r="O95" s="19">
        <f t="shared" ca="1" si="31"/>
        <v>351468.1718813256</v>
      </c>
      <c r="P95" s="86">
        <f t="shared" ca="1" si="32"/>
        <v>411653.97282233922</v>
      </c>
      <c r="Q95" s="86">
        <f t="shared" ca="1" si="33"/>
        <v>2741657.1634680796</v>
      </c>
      <c r="R95">
        <f t="shared" ca="1" si="34"/>
        <v>2.3615952284842812E-2</v>
      </c>
    </row>
    <row r="96" spans="1:18">
      <c r="A96" s="96">
        <v>-50348</v>
      </c>
      <c r="B96" s="96">
        <v>-0.53753955952887988</v>
      </c>
      <c r="C96" s="96">
        <v>1</v>
      </c>
      <c r="D96" s="98">
        <f t="shared" si="20"/>
        <v>-5.0347999999999997</v>
      </c>
      <c r="E96" s="98">
        <f t="shared" si="21"/>
        <v>-0.53753955952887988</v>
      </c>
      <c r="F96" s="86">
        <f t="shared" si="22"/>
        <v>-5.0347999999999997</v>
      </c>
      <c r="G96" s="86">
        <f t="shared" si="23"/>
        <v>-0.53753955952887988</v>
      </c>
      <c r="H96" s="86">
        <f t="shared" si="24"/>
        <v>25.349211039999997</v>
      </c>
      <c r="I96" s="86">
        <f t="shared" si="25"/>
        <v>-127.62820774419198</v>
      </c>
      <c r="J96" s="86">
        <f t="shared" si="26"/>
        <v>642.58250035045774</v>
      </c>
      <c r="K96" s="86">
        <f t="shared" si="27"/>
        <v>2.7064041743160043</v>
      </c>
      <c r="L96" s="86">
        <f t="shared" si="28"/>
        <v>-13.626203736846218</v>
      </c>
      <c r="M96" s="86">
        <f t="shared" ca="1" si="29"/>
        <v>-0.52161110450643267</v>
      </c>
      <c r="N96" s="86">
        <f t="shared" ca="1" si="30"/>
        <v>2.5371567940212403E-4</v>
      </c>
      <c r="O96" s="19">
        <f t="shared" ca="1" si="31"/>
        <v>350921.56295452174</v>
      </c>
      <c r="P96" s="86">
        <f t="shared" ca="1" si="32"/>
        <v>374894.8045460115</v>
      </c>
      <c r="Q96" s="86">
        <f t="shared" ca="1" si="33"/>
        <v>2721827.9245879548</v>
      </c>
      <c r="R96">
        <f t="shared" ca="1" si="34"/>
        <v>-1.5928455022447219E-2</v>
      </c>
    </row>
    <row r="97" spans="1:18">
      <c r="A97" s="96">
        <v>-50341</v>
      </c>
      <c r="B97" s="96">
        <v>-0.52130592213972959</v>
      </c>
      <c r="C97" s="96">
        <v>1</v>
      </c>
      <c r="D97" s="98">
        <f t="shared" si="20"/>
        <v>-5.0340999999999996</v>
      </c>
      <c r="E97" s="98">
        <f t="shared" si="21"/>
        <v>-0.52130592213972959</v>
      </c>
      <c r="F97" s="86">
        <f t="shared" si="22"/>
        <v>-5.0340999999999996</v>
      </c>
      <c r="G97" s="86">
        <f t="shared" si="23"/>
        <v>-0.52130592213972959</v>
      </c>
      <c r="H97" s="86">
        <f t="shared" si="24"/>
        <v>25.342162809999994</v>
      </c>
      <c r="I97" s="86">
        <f t="shared" si="25"/>
        <v>-127.57498180182095</v>
      </c>
      <c r="J97" s="86">
        <f t="shared" si="26"/>
        <v>642.22521588854681</v>
      </c>
      <c r="K97" s="86">
        <f t="shared" si="27"/>
        <v>2.6243061426436127</v>
      </c>
      <c r="L97" s="86">
        <f t="shared" si="28"/>
        <v>-13.21101955268221</v>
      </c>
      <c r="M97" s="86">
        <f t="shared" ca="1" si="29"/>
        <v>-0.52165313149561943</v>
      </c>
      <c r="N97" s="86">
        <f t="shared" ca="1" si="30"/>
        <v>1.2055433681743244E-7</v>
      </c>
      <c r="O97" s="19">
        <f t="shared" ca="1" si="31"/>
        <v>349392.18213700468</v>
      </c>
      <c r="P97" s="86">
        <f t="shared" ca="1" si="32"/>
        <v>281130.38507400791</v>
      </c>
      <c r="Q97" s="86">
        <f t="shared" ca="1" si="33"/>
        <v>2666699.2623207336</v>
      </c>
      <c r="R97">
        <f t="shared" ca="1" si="34"/>
        <v>3.4720935588983259E-4</v>
      </c>
    </row>
    <row r="98" spans="1:18">
      <c r="A98" s="96"/>
      <c r="B98" s="96"/>
      <c r="C98" s="96"/>
      <c r="D98" s="98">
        <f t="shared" si="20"/>
        <v>0</v>
      </c>
      <c r="E98" s="98">
        <f t="shared" si="21"/>
        <v>0</v>
      </c>
      <c r="F98" s="86">
        <f t="shared" si="22"/>
        <v>0</v>
      </c>
      <c r="G98" s="86">
        <f t="shared" si="23"/>
        <v>0</v>
      </c>
      <c r="H98" s="86">
        <f t="shared" si="24"/>
        <v>0</v>
      </c>
      <c r="I98" s="86">
        <f t="shared" si="25"/>
        <v>0</v>
      </c>
      <c r="J98" s="86">
        <f t="shared" si="26"/>
        <v>0</v>
      </c>
      <c r="K98" s="86">
        <f t="shared" si="27"/>
        <v>0</v>
      </c>
      <c r="L98" s="86">
        <f t="shared" si="28"/>
        <v>0</v>
      </c>
      <c r="M98" s="86">
        <f t="shared" ca="1" si="29"/>
        <v>1.6167565831487703E-2</v>
      </c>
      <c r="N98" s="86">
        <f t="shared" ca="1" si="30"/>
        <v>0</v>
      </c>
      <c r="O98" s="19">
        <f t="shared" ca="1" si="31"/>
        <v>0</v>
      </c>
      <c r="P98" s="86">
        <f t="shared" ca="1" si="32"/>
        <v>0</v>
      </c>
      <c r="Q98" s="86">
        <f t="shared" ca="1" si="33"/>
        <v>0</v>
      </c>
      <c r="R98">
        <f t="shared" ca="1" si="34"/>
        <v>-1.6167565831487703E-2</v>
      </c>
    </row>
    <row r="99" spans="1:18">
      <c r="A99" s="96"/>
      <c r="B99" s="96"/>
      <c r="C99" s="96"/>
      <c r="D99" s="98">
        <f t="shared" si="20"/>
        <v>0</v>
      </c>
      <c r="E99" s="98">
        <f t="shared" si="21"/>
        <v>0</v>
      </c>
      <c r="F99" s="86">
        <f t="shared" si="22"/>
        <v>0</v>
      </c>
      <c r="G99" s="86">
        <f t="shared" si="23"/>
        <v>0</v>
      </c>
      <c r="H99" s="86">
        <f t="shared" si="24"/>
        <v>0</v>
      </c>
      <c r="I99" s="86">
        <f t="shared" si="25"/>
        <v>0</v>
      </c>
      <c r="J99" s="86">
        <f t="shared" si="26"/>
        <v>0</v>
      </c>
      <c r="K99" s="86">
        <f t="shared" si="27"/>
        <v>0</v>
      </c>
      <c r="L99" s="86">
        <f t="shared" si="28"/>
        <v>0</v>
      </c>
      <c r="M99" s="86">
        <f t="shared" ca="1" si="29"/>
        <v>1.6167565831487703E-2</v>
      </c>
      <c r="N99" s="86">
        <f t="shared" ca="1" si="30"/>
        <v>0</v>
      </c>
      <c r="O99" s="19">
        <f t="shared" ca="1" si="31"/>
        <v>0</v>
      </c>
      <c r="P99" s="86">
        <f t="shared" ca="1" si="32"/>
        <v>0</v>
      </c>
      <c r="Q99" s="86">
        <f t="shared" ca="1" si="33"/>
        <v>0</v>
      </c>
      <c r="R99">
        <f t="shared" ca="1" si="34"/>
        <v>-1.6167565831487703E-2</v>
      </c>
    </row>
    <row r="100" spans="1:18">
      <c r="A100" s="96"/>
      <c r="B100" s="96"/>
      <c r="C100" s="96"/>
      <c r="D100" s="98">
        <f t="shared" si="20"/>
        <v>0</v>
      </c>
      <c r="E100" s="98">
        <f t="shared" si="21"/>
        <v>0</v>
      </c>
      <c r="F100" s="86">
        <f t="shared" si="22"/>
        <v>0</v>
      </c>
      <c r="G100" s="86">
        <f t="shared" si="23"/>
        <v>0</v>
      </c>
      <c r="H100" s="86">
        <f t="shared" si="24"/>
        <v>0</v>
      </c>
      <c r="I100" s="86">
        <f t="shared" si="25"/>
        <v>0</v>
      </c>
      <c r="J100" s="86">
        <f t="shared" si="26"/>
        <v>0</v>
      </c>
      <c r="K100" s="86">
        <f t="shared" si="27"/>
        <v>0</v>
      </c>
      <c r="L100" s="86">
        <f t="shared" si="28"/>
        <v>0</v>
      </c>
      <c r="M100" s="86">
        <f t="shared" ca="1" si="29"/>
        <v>1.6167565831487703E-2</v>
      </c>
      <c r="N100" s="86">
        <f t="shared" ca="1" si="30"/>
        <v>0</v>
      </c>
      <c r="O100" s="19">
        <f t="shared" ca="1" si="31"/>
        <v>0</v>
      </c>
      <c r="P100" s="86">
        <f t="shared" ca="1" si="32"/>
        <v>0</v>
      </c>
      <c r="Q100" s="86">
        <f t="shared" ca="1" si="33"/>
        <v>0</v>
      </c>
      <c r="R100">
        <f t="shared" ca="1" si="34"/>
        <v>-1.6167565831487703E-2</v>
      </c>
    </row>
    <row r="101" spans="1:18">
      <c r="A101" s="96"/>
      <c r="B101" s="96"/>
      <c r="C101" s="96"/>
      <c r="D101" s="98">
        <f t="shared" si="20"/>
        <v>0</v>
      </c>
      <c r="E101" s="98">
        <f t="shared" si="21"/>
        <v>0</v>
      </c>
      <c r="F101" s="86">
        <f t="shared" si="22"/>
        <v>0</v>
      </c>
      <c r="G101" s="86">
        <f t="shared" si="23"/>
        <v>0</v>
      </c>
      <c r="H101" s="86">
        <f t="shared" si="24"/>
        <v>0</v>
      </c>
      <c r="I101" s="86">
        <f t="shared" si="25"/>
        <v>0</v>
      </c>
      <c r="J101" s="86">
        <f t="shared" si="26"/>
        <v>0</v>
      </c>
      <c r="K101" s="86">
        <f t="shared" si="27"/>
        <v>0</v>
      </c>
      <c r="L101" s="86">
        <f t="shared" si="28"/>
        <v>0</v>
      </c>
      <c r="M101" s="86">
        <f t="shared" ca="1" si="29"/>
        <v>1.6167565831487703E-2</v>
      </c>
      <c r="N101" s="86">
        <f t="shared" ca="1" si="30"/>
        <v>0</v>
      </c>
      <c r="O101" s="19">
        <f t="shared" ca="1" si="31"/>
        <v>0</v>
      </c>
      <c r="P101" s="86">
        <f t="shared" ca="1" si="32"/>
        <v>0</v>
      </c>
      <c r="Q101" s="86">
        <f t="shared" ca="1" si="33"/>
        <v>0</v>
      </c>
      <c r="R101">
        <f t="shared" ca="1" si="34"/>
        <v>-1.6167565831487703E-2</v>
      </c>
    </row>
    <row r="102" spans="1:18">
      <c r="A102" s="96"/>
      <c r="B102" s="96"/>
      <c r="C102" s="96"/>
      <c r="D102" s="98">
        <f t="shared" si="20"/>
        <v>0</v>
      </c>
      <c r="E102" s="98">
        <f t="shared" si="21"/>
        <v>0</v>
      </c>
      <c r="F102" s="86">
        <f t="shared" si="22"/>
        <v>0</v>
      </c>
      <c r="G102" s="86">
        <f t="shared" si="23"/>
        <v>0</v>
      </c>
      <c r="H102" s="86">
        <f t="shared" si="24"/>
        <v>0</v>
      </c>
      <c r="I102" s="86">
        <f t="shared" si="25"/>
        <v>0</v>
      </c>
      <c r="J102" s="86">
        <f t="shared" si="26"/>
        <v>0</v>
      </c>
      <c r="K102" s="86">
        <f t="shared" si="27"/>
        <v>0</v>
      </c>
      <c r="L102" s="86">
        <f t="shared" si="28"/>
        <v>0</v>
      </c>
      <c r="M102" s="86">
        <f t="shared" ca="1" si="29"/>
        <v>1.6167565831487703E-2</v>
      </c>
      <c r="N102" s="86">
        <f t="shared" ca="1" si="30"/>
        <v>0</v>
      </c>
      <c r="O102" s="19">
        <f t="shared" ca="1" si="31"/>
        <v>0</v>
      </c>
      <c r="P102" s="86">
        <f t="shared" ca="1" si="32"/>
        <v>0</v>
      </c>
      <c r="Q102" s="86">
        <f t="shared" ca="1" si="33"/>
        <v>0</v>
      </c>
      <c r="R102">
        <f t="shared" ca="1" si="34"/>
        <v>-1.6167565831487703E-2</v>
      </c>
    </row>
    <row r="103" spans="1:18">
      <c r="A103" s="96"/>
      <c r="B103" s="96"/>
      <c r="C103" s="96"/>
      <c r="D103" s="98">
        <f t="shared" si="20"/>
        <v>0</v>
      </c>
      <c r="E103" s="98">
        <f t="shared" si="21"/>
        <v>0</v>
      </c>
      <c r="F103" s="86">
        <f t="shared" si="22"/>
        <v>0</v>
      </c>
      <c r="G103" s="86">
        <f t="shared" si="23"/>
        <v>0</v>
      </c>
      <c r="H103" s="86">
        <f t="shared" si="24"/>
        <v>0</v>
      </c>
      <c r="I103" s="86">
        <f t="shared" si="25"/>
        <v>0</v>
      </c>
      <c r="J103" s="86">
        <f t="shared" si="26"/>
        <v>0</v>
      </c>
      <c r="K103" s="86">
        <f t="shared" si="27"/>
        <v>0</v>
      </c>
      <c r="L103" s="86">
        <f t="shared" si="28"/>
        <v>0</v>
      </c>
      <c r="M103" s="86">
        <f t="shared" ca="1" si="29"/>
        <v>1.6167565831487703E-2</v>
      </c>
      <c r="N103" s="86">
        <f t="shared" ca="1" si="30"/>
        <v>0</v>
      </c>
      <c r="O103" s="19">
        <f t="shared" ca="1" si="31"/>
        <v>0</v>
      </c>
      <c r="P103" s="86">
        <f t="shared" ca="1" si="32"/>
        <v>0</v>
      </c>
      <c r="Q103" s="86">
        <f t="shared" ca="1" si="33"/>
        <v>0</v>
      </c>
      <c r="R103">
        <f t="shared" ca="1" si="34"/>
        <v>-1.6167565831487703E-2</v>
      </c>
    </row>
    <row r="104" spans="1:18">
      <c r="A104" s="96"/>
      <c r="B104" s="96"/>
      <c r="C104" s="96"/>
      <c r="D104" s="98">
        <f t="shared" si="20"/>
        <v>0</v>
      </c>
      <c r="E104" s="98">
        <f t="shared" si="21"/>
        <v>0</v>
      </c>
      <c r="F104" s="86">
        <f t="shared" si="22"/>
        <v>0</v>
      </c>
      <c r="G104" s="86">
        <f t="shared" si="23"/>
        <v>0</v>
      </c>
      <c r="H104" s="86">
        <f t="shared" si="24"/>
        <v>0</v>
      </c>
      <c r="I104" s="86">
        <f t="shared" si="25"/>
        <v>0</v>
      </c>
      <c r="J104" s="86">
        <f t="shared" si="26"/>
        <v>0</v>
      </c>
      <c r="K104" s="86">
        <f t="shared" si="27"/>
        <v>0</v>
      </c>
      <c r="L104" s="86">
        <f t="shared" si="28"/>
        <v>0</v>
      </c>
      <c r="M104" s="86">
        <f t="shared" ca="1" si="29"/>
        <v>1.6167565831487703E-2</v>
      </c>
      <c r="N104" s="86">
        <f t="shared" ca="1" si="30"/>
        <v>0</v>
      </c>
      <c r="O104" s="19">
        <f t="shared" ca="1" si="31"/>
        <v>0</v>
      </c>
      <c r="P104" s="86">
        <f t="shared" ca="1" si="32"/>
        <v>0</v>
      </c>
      <c r="Q104" s="86">
        <f t="shared" ca="1" si="33"/>
        <v>0</v>
      </c>
      <c r="R104">
        <f t="shared" ca="1" si="34"/>
        <v>-1.6167565831487703E-2</v>
      </c>
    </row>
    <row r="105" spans="1:18">
      <c r="A105" s="96"/>
      <c r="B105" s="96"/>
      <c r="C105" s="96"/>
      <c r="D105" s="98">
        <f t="shared" si="20"/>
        <v>0</v>
      </c>
      <c r="E105" s="98">
        <f t="shared" si="21"/>
        <v>0</v>
      </c>
      <c r="F105" s="86">
        <f t="shared" si="22"/>
        <v>0</v>
      </c>
      <c r="G105" s="86">
        <f t="shared" si="23"/>
        <v>0</v>
      </c>
      <c r="H105" s="86">
        <f t="shared" si="24"/>
        <v>0</v>
      </c>
      <c r="I105" s="86">
        <f t="shared" si="25"/>
        <v>0</v>
      </c>
      <c r="J105" s="86">
        <f t="shared" si="26"/>
        <v>0</v>
      </c>
      <c r="K105" s="86">
        <f t="shared" si="27"/>
        <v>0</v>
      </c>
      <c r="L105" s="86">
        <f t="shared" si="28"/>
        <v>0</v>
      </c>
      <c r="M105" s="86">
        <f t="shared" ca="1" si="29"/>
        <v>1.6167565831487703E-2</v>
      </c>
      <c r="N105" s="86">
        <f t="shared" ca="1" si="30"/>
        <v>0</v>
      </c>
      <c r="O105" s="19">
        <f t="shared" ca="1" si="31"/>
        <v>0</v>
      </c>
      <c r="P105" s="86">
        <f t="shared" ca="1" si="32"/>
        <v>0</v>
      </c>
      <c r="Q105" s="86">
        <f t="shared" ca="1" si="33"/>
        <v>0</v>
      </c>
      <c r="R105">
        <f t="shared" ca="1" si="34"/>
        <v>-1.6167565831487703E-2</v>
      </c>
    </row>
    <row r="106" spans="1:18">
      <c r="A106" s="96"/>
      <c r="B106" s="96"/>
      <c r="C106" s="96"/>
      <c r="D106" s="98">
        <f t="shared" si="20"/>
        <v>0</v>
      </c>
      <c r="E106" s="98">
        <f t="shared" si="21"/>
        <v>0</v>
      </c>
      <c r="F106" s="86">
        <f t="shared" si="22"/>
        <v>0</v>
      </c>
      <c r="G106" s="86">
        <f t="shared" si="23"/>
        <v>0</v>
      </c>
      <c r="H106" s="86">
        <f t="shared" si="24"/>
        <v>0</v>
      </c>
      <c r="I106" s="86">
        <f t="shared" si="25"/>
        <v>0</v>
      </c>
      <c r="J106" s="86">
        <f t="shared" si="26"/>
        <v>0</v>
      </c>
      <c r="K106" s="86">
        <f t="shared" si="27"/>
        <v>0</v>
      </c>
      <c r="L106" s="86">
        <f t="shared" si="28"/>
        <v>0</v>
      </c>
      <c r="M106" s="86">
        <f t="shared" ca="1" si="29"/>
        <v>1.6167565831487703E-2</v>
      </c>
      <c r="N106" s="86">
        <f t="shared" ca="1" si="30"/>
        <v>0</v>
      </c>
      <c r="O106" s="19">
        <f t="shared" ca="1" si="31"/>
        <v>0</v>
      </c>
      <c r="P106" s="86">
        <f t="shared" ca="1" si="32"/>
        <v>0</v>
      </c>
      <c r="Q106" s="86">
        <f t="shared" ca="1" si="33"/>
        <v>0</v>
      </c>
      <c r="R106">
        <f t="shared" ca="1" si="34"/>
        <v>-1.6167565831487703E-2</v>
      </c>
    </row>
    <row r="107" spans="1:18">
      <c r="A107" s="96"/>
      <c r="B107" s="96"/>
      <c r="C107" s="96"/>
      <c r="D107" s="98">
        <f t="shared" si="20"/>
        <v>0</v>
      </c>
      <c r="E107" s="98">
        <f t="shared" si="21"/>
        <v>0</v>
      </c>
      <c r="F107" s="86">
        <f t="shared" si="22"/>
        <v>0</v>
      </c>
      <c r="G107" s="86">
        <f t="shared" si="23"/>
        <v>0</v>
      </c>
      <c r="H107" s="86">
        <f t="shared" si="24"/>
        <v>0</v>
      </c>
      <c r="I107" s="86">
        <f t="shared" si="25"/>
        <v>0</v>
      </c>
      <c r="J107" s="86">
        <f t="shared" si="26"/>
        <v>0</v>
      </c>
      <c r="K107" s="86">
        <f t="shared" si="27"/>
        <v>0</v>
      </c>
      <c r="L107" s="86">
        <f t="shared" si="28"/>
        <v>0</v>
      </c>
      <c r="M107" s="86">
        <f t="shared" ca="1" si="29"/>
        <v>1.6167565831487703E-2</v>
      </c>
      <c r="N107" s="86">
        <f t="shared" ca="1" si="30"/>
        <v>0</v>
      </c>
      <c r="O107" s="19">
        <f t="shared" ca="1" si="31"/>
        <v>0</v>
      </c>
      <c r="P107" s="86">
        <f t="shared" ca="1" si="32"/>
        <v>0</v>
      </c>
      <c r="Q107" s="86">
        <f t="shared" ca="1" si="33"/>
        <v>0</v>
      </c>
      <c r="R107">
        <f t="shared" ca="1" si="34"/>
        <v>-1.6167565831487703E-2</v>
      </c>
    </row>
    <row r="108" spans="1:18">
      <c r="A108" s="96"/>
      <c r="B108" s="96"/>
      <c r="C108" s="96"/>
      <c r="D108" s="98">
        <f t="shared" si="20"/>
        <v>0</v>
      </c>
      <c r="E108" s="98">
        <f t="shared" si="21"/>
        <v>0</v>
      </c>
      <c r="F108" s="86">
        <f t="shared" si="22"/>
        <v>0</v>
      </c>
      <c r="G108" s="86">
        <f t="shared" si="23"/>
        <v>0</v>
      </c>
      <c r="H108" s="86">
        <f t="shared" si="24"/>
        <v>0</v>
      </c>
      <c r="I108" s="86">
        <f t="shared" si="25"/>
        <v>0</v>
      </c>
      <c r="J108" s="86">
        <f t="shared" si="26"/>
        <v>0</v>
      </c>
      <c r="K108" s="86">
        <f t="shared" si="27"/>
        <v>0</v>
      </c>
      <c r="L108" s="86">
        <f t="shared" si="28"/>
        <v>0</v>
      </c>
      <c r="M108" s="86">
        <f t="shared" ca="1" si="29"/>
        <v>1.6167565831487703E-2</v>
      </c>
      <c r="N108" s="86">
        <f t="shared" ca="1" si="30"/>
        <v>0</v>
      </c>
      <c r="O108" s="19">
        <f t="shared" ca="1" si="31"/>
        <v>0</v>
      </c>
      <c r="P108" s="86">
        <f t="shared" ca="1" si="32"/>
        <v>0</v>
      </c>
      <c r="Q108" s="86">
        <f t="shared" ca="1" si="33"/>
        <v>0</v>
      </c>
      <c r="R108">
        <f t="shared" ca="1" si="34"/>
        <v>-1.6167565831487703E-2</v>
      </c>
    </row>
    <row r="109" spans="1:18">
      <c r="A109" s="96"/>
      <c r="B109" s="96"/>
      <c r="C109" s="96"/>
      <c r="D109" s="98">
        <f t="shared" si="20"/>
        <v>0</v>
      </c>
      <c r="E109" s="98">
        <f t="shared" si="21"/>
        <v>0</v>
      </c>
      <c r="F109" s="86">
        <f t="shared" si="22"/>
        <v>0</v>
      </c>
      <c r="G109" s="86">
        <f t="shared" si="23"/>
        <v>0</v>
      </c>
      <c r="H109" s="86">
        <f t="shared" si="24"/>
        <v>0</v>
      </c>
      <c r="I109" s="86">
        <f t="shared" si="25"/>
        <v>0</v>
      </c>
      <c r="J109" s="86">
        <f t="shared" si="26"/>
        <v>0</v>
      </c>
      <c r="K109" s="86">
        <f t="shared" si="27"/>
        <v>0</v>
      </c>
      <c r="L109" s="86">
        <f t="shared" si="28"/>
        <v>0</v>
      </c>
      <c r="M109" s="86">
        <f t="shared" ca="1" si="29"/>
        <v>1.6167565831487703E-2</v>
      </c>
      <c r="N109" s="86">
        <f t="shared" ca="1" si="30"/>
        <v>0</v>
      </c>
      <c r="O109" s="19">
        <f t="shared" ca="1" si="31"/>
        <v>0</v>
      </c>
      <c r="P109" s="86">
        <f t="shared" ca="1" si="32"/>
        <v>0</v>
      </c>
      <c r="Q109" s="86">
        <f t="shared" ca="1" si="33"/>
        <v>0</v>
      </c>
      <c r="R109">
        <f t="shared" ca="1" si="34"/>
        <v>-1.6167565831487703E-2</v>
      </c>
    </row>
    <row r="110" spans="1:18">
      <c r="A110" s="96"/>
      <c r="B110" s="96"/>
      <c r="C110" s="96"/>
      <c r="D110" s="98">
        <f t="shared" si="20"/>
        <v>0</v>
      </c>
      <c r="E110" s="98">
        <f t="shared" si="21"/>
        <v>0</v>
      </c>
      <c r="F110" s="86">
        <f t="shared" si="22"/>
        <v>0</v>
      </c>
      <c r="G110" s="86">
        <f t="shared" si="23"/>
        <v>0</v>
      </c>
      <c r="H110" s="86">
        <f t="shared" si="24"/>
        <v>0</v>
      </c>
      <c r="I110" s="86">
        <f t="shared" si="25"/>
        <v>0</v>
      </c>
      <c r="J110" s="86">
        <f t="shared" si="26"/>
        <v>0</v>
      </c>
      <c r="K110" s="86">
        <f t="shared" si="27"/>
        <v>0</v>
      </c>
      <c r="L110" s="86">
        <f t="shared" si="28"/>
        <v>0</v>
      </c>
      <c r="M110" s="86">
        <f t="shared" ca="1" si="29"/>
        <v>1.6167565831487703E-2</v>
      </c>
      <c r="N110" s="86">
        <f t="shared" ca="1" si="30"/>
        <v>0</v>
      </c>
      <c r="O110" s="19">
        <f t="shared" ca="1" si="31"/>
        <v>0</v>
      </c>
      <c r="P110" s="86">
        <f t="shared" ca="1" si="32"/>
        <v>0</v>
      </c>
      <c r="Q110" s="86">
        <f t="shared" ca="1" si="33"/>
        <v>0</v>
      </c>
      <c r="R110">
        <f t="shared" ca="1" si="34"/>
        <v>-1.6167565831487703E-2</v>
      </c>
    </row>
    <row r="111" spans="1:18">
      <c r="A111" s="96"/>
      <c r="B111" s="96"/>
      <c r="C111" s="96"/>
      <c r="D111" s="98">
        <f t="shared" si="20"/>
        <v>0</v>
      </c>
      <c r="E111" s="98">
        <f t="shared" si="21"/>
        <v>0</v>
      </c>
      <c r="F111" s="86">
        <f t="shared" si="22"/>
        <v>0</v>
      </c>
      <c r="G111" s="86">
        <f t="shared" si="23"/>
        <v>0</v>
      </c>
      <c r="H111" s="86">
        <f t="shared" si="24"/>
        <v>0</v>
      </c>
      <c r="I111" s="86">
        <f t="shared" si="25"/>
        <v>0</v>
      </c>
      <c r="J111" s="86">
        <f t="shared" si="26"/>
        <v>0</v>
      </c>
      <c r="K111" s="86">
        <f t="shared" si="27"/>
        <v>0</v>
      </c>
      <c r="L111" s="86">
        <f t="shared" si="28"/>
        <v>0</v>
      </c>
      <c r="M111" s="86">
        <f t="shared" ca="1" si="29"/>
        <v>1.6167565831487703E-2</v>
      </c>
      <c r="N111" s="86">
        <f t="shared" ca="1" si="30"/>
        <v>0</v>
      </c>
      <c r="O111" s="19">
        <f t="shared" ca="1" si="31"/>
        <v>0</v>
      </c>
      <c r="P111" s="86">
        <f t="shared" ca="1" si="32"/>
        <v>0</v>
      </c>
      <c r="Q111" s="86">
        <f t="shared" ca="1" si="33"/>
        <v>0</v>
      </c>
      <c r="R111">
        <f t="shared" ca="1" si="34"/>
        <v>-1.6167565831487703E-2</v>
      </c>
    </row>
    <row r="112" spans="1:18">
      <c r="A112" s="96"/>
      <c r="B112" s="96"/>
      <c r="C112" s="96"/>
      <c r="D112" s="98">
        <f t="shared" si="20"/>
        <v>0</v>
      </c>
      <c r="E112" s="98">
        <f t="shared" si="21"/>
        <v>0</v>
      </c>
      <c r="F112" s="86">
        <f t="shared" si="22"/>
        <v>0</v>
      </c>
      <c r="G112" s="86">
        <f t="shared" si="23"/>
        <v>0</v>
      </c>
      <c r="H112" s="86">
        <f t="shared" si="24"/>
        <v>0</v>
      </c>
      <c r="I112" s="86">
        <f t="shared" si="25"/>
        <v>0</v>
      </c>
      <c r="J112" s="86">
        <f t="shared" si="26"/>
        <v>0</v>
      </c>
      <c r="K112" s="86">
        <f t="shared" si="27"/>
        <v>0</v>
      </c>
      <c r="L112" s="86">
        <f t="shared" si="28"/>
        <v>0</v>
      </c>
      <c r="M112" s="86">
        <f t="shared" ca="1" si="29"/>
        <v>1.6167565831487703E-2</v>
      </c>
      <c r="N112" s="86">
        <f t="shared" ca="1" si="30"/>
        <v>0</v>
      </c>
      <c r="O112" s="19">
        <f t="shared" ca="1" si="31"/>
        <v>0</v>
      </c>
      <c r="P112" s="86">
        <f t="shared" ca="1" si="32"/>
        <v>0</v>
      </c>
      <c r="Q112" s="86">
        <f t="shared" ca="1" si="33"/>
        <v>0</v>
      </c>
      <c r="R112">
        <f t="shared" ca="1" si="34"/>
        <v>-1.6167565831487703E-2</v>
      </c>
    </row>
    <row r="113" spans="1:18">
      <c r="A113" s="96"/>
      <c r="B113" s="96"/>
      <c r="C113" s="96"/>
      <c r="D113" s="98">
        <f t="shared" si="20"/>
        <v>0</v>
      </c>
      <c r="E113" s="98">
        <f t="shared" si="21"/>
        <v>0</v>
      </c>
      <c r="F113" s="86">
        <f t="shared" si="22"/>
        <v>0</v>
      </c>
      <c r="G113" s="86">
        <f t="shared" si="23"/>
        <v>0</v>
      </c>
      <c r="H113" s="86">
        <f t="shared" si="24"/>
        <v>0</v>
      </c>
      <c r="I113" s="86">
        <f t="shared" si="25"/>
        <v>0</v>
      </c>
      <c r="J113" s="86">
        <f t="shared" si="26"/>
        <v>0</v>
      </c>
      <c r="K113" s="86">
        <f t="shared" si="27"/>
        <v>0</v>
      </c>
      <c r="L113" s="86">
        <f t="shared" si="28"/>
        <v>0</v>
      </c>
      <c r="M113" s="86">
        <f t="shared" ca="1" si="29"/>
        <v>1.6167565831487703E-2</v>
      </c>
      <c r="N113" s="86">
        <f t="shared" ca="1" si="30"/>
        <v>0</v>
      </c>
      <c r="O113" s="19">
        <f t="shared" ca="1" si="31"/>
        <v>0</v>
      </c>
      <c r="P113" s="86">
        <f t="shared" ca="1" si="32"/>
        <v>0</v>
      </c>
      <c r="Q113" s="86">
        <f t="shared" ca="1" si="33"/>
        <v>0</v>
      </c>
      <c r="R113">
        <f t="shared" ca="1" si="34"/>
        <v>-1.6167565831487703E-2</v>
      </c>
    </row>
    <row r="114" spans="1:18">
      <c r="A114" s="96"/>
      <c r="B114" s="96"/>
      <c r="C114" s="96"/>
      <c r="D114" s="98">
        <f t="shared" si="20"/>
        <v>0</v>
      </c>
      <c r="E114" s="98">
        <f t="shared" si="21"/>
        <v>0</v>
      </c>
      <c r="F114" s="86">
        <f t="shared" si="22"/>
        <v>0</v>
      </c>
      <c r="G114" s="86">
        <f t="shared" si="23"/>
        <v>0</v>
      </c>
      <c r="H114" s="86">
        <f t="shared" si="24"/>
        <v>0</v>
      </c>
      <c r="I114" s="86">
        <f t="shared" si="25"/>
        <v>0</v>
      </c>
      <c r="J114" s="86">
        <f t="shared" si="26"/>
        <v>0</v>
      </c>
      <c r="K114" s="86">
        <f t="shared" si="27"/>
        <v>0</v>
      </c>
      <c r="L114" s="86">
        <f t="shared" si="28"/>
        <v>0</v>
      </c>
      <c r="M114" s="86">
        <f t="shared" ca="1" si="29"/>
        <v>1.6167565831487703E-2</v>
      </c>
      <c r="N114" s="86">
        <f t="shared" ca="1" si="30"/>
        <v>0</v>
      </c>
      <c r="O114" s="19">
        <f t="shared" ca="1" si="31"/>
        <v>0</v>
      </c>
      <c r="P114" s="86">
        <f t="shared" ca="1" si="32"/>
        <v>0</v>
      </c>
      <c r="Q114" s="86">
        <f t="shared" ca="1" si="33"/>
        <v>0</v>
      </c>
      <c r="R114">
        <f t="shared" ca="1" si="34"/>
        <v>-1.6167565831487703E-2</v>
      </c>
    </row>
    <row r="115" spans="1:18">
      <c r="A115" s="96"/>
      <c r="B115" s="96"/>
      <c r="C115" s="96"/>
      <c r="D115" s="98">
        <f t="shared" si="20"/>
        <v>0</v>
      </c>
      <c r="E115" s="98">
        <f t="shared" si="21"/>
        <v>0</v>
      </c>
      <c r="F115" s="86">
        <f t="shared" si="22"/>
        <v>0</v>
      </c>
      <c r="G115" s="86">
        <f t="shared" si="23"/>
        <v>0</v>
      </c>
      <c r="H115" s="86">
        <f t="shared" si="24"/>
        <v>0</v>
      </c>
      <c r="I115" s="86">
        <f t="shared" si="25"/>
        <v>0</v>
      </c>
      <c r="J115" s="86">
        <f t="shared" si="26"/>
        <v>0</v>
      </c>
      <c r="K115" s="86">
        <f t="shared" si="27"/>
        <v>0</v>
      </c>
      <c r="L115" s="86">
        <f t="shared" si="28"/>
        <v>0</v>
      </c>
      <c r="M115" s="86">
        <f t="shared" ca="1" si="29"/>
        <v>1.6167565831487703E-2</v>
      </c>
      <c r="N115" s="86">
        <f t="shared" ca="1" si="30"/>
        <v>0</v>
      </c>
      <c r="O115" s="19">
        <f t="shared" ca="1" si="31"/>
        <v>0</v>
      </c>
      <c r="P115" s="86">
        <f t="shared" ca="1" si="32"/>
        <v>0</v>
      </c>
      <c r="Q115" s="86">
        <f t="shared" ca="1" si="33"/>
        <v>0</v>
      </c>
      <c r="R115">
        <f t="shared" ca="1" si="34"/>
        <v>-1.6167565831487703E-2</v>
      </c>
    </row>
    <row r="116" spans="1:18">
      <c r="A116" s="96"/>
      <c r="B116" s="96"/>
      <c r="C116" s="96"/>
      <c r="D116" s="98">
        <f t="shared" si="20"/>
        <v>0</v>
      </c>
      <c r="E116" s="98">
        <f t="shared" si="21"/>
        <v>0</v>
      </c>
      <c r="F116" s="86">
        <f t="shared" si="22"/>
        <v>0</v>
      </c>
      <c r="G116" s="86">
        <f t="shared" si="23"/>
        <v>0</v>
      </c>
      <c r="H116" s="86">
        <f t="shared" si="24"/>
        <v>0</v>
      </c>
      <c r="I116" s="86">
        <f t="shared" si="25"/>
        <v>0</v>
      </c>
      <c r="J116" s="86">
        <f t="shared" si="26"/>
        <v>0</v>
      </c>
      <c r="K116" s="86">
        <f t="shared" si="27"/>
        <v>0</v>
      </c>
      <c r="L116" s="86">
        <f t="shared" si="28"/>
        <v>0</v>
      </c>
      <c r="M116" s="86">
        <f t="shared" ca="1" si="29"/>
        <v>1.6167565831487703E-2</v>
      </c>
      <c r="N116" s="86">
        <f t="shared" ca="1" si="30"/>
        <v>0</v>
      </c>
      <c r="O116" s="19">
        <f t="shared" ca="1" si="31"/>
        <v>0</v>
      </c>
      <c r="P116" s="86">
        <f t="shared" ca="1" si="32"/>
        <v>0</v>
      </c>
      <c r="Q116" s="86">
        <f t="shared" ca="1" si="33"/>
        <v>0</v>
      </c>
      <c r="R116">
        <f t="shared" ca="1" si="34"/>
        <v>-1.6167565831487703E-2</v>
      </c>
    </row>
    <row r="117" spans="1:18">
      <c r="A117" s="96"/>
      <c r="B117" s="96"/>
      <c r="C117" s="96"/>
      <c r="D117" s="98">
        <f t="shared" si="20"/>
        <v>0</v>
      </c>
      <c r="E117" s="98">
        <f t="shared" si="21"/>
        <v>0</v>
      </c>
      <c r="F117" s="86">
        <f t="shared" si="22"/>
        <v>0</v>
      </c>
      <c r="G117" s="86">
        <f t="shared" si="23"/>
        <v>0</v>
      </c>
      <c r="H117" s="86">
        <f t="shared" si="24"/>
        <v>0</v>
      </c>
      <c r="I117" s="86">
        <f t="shared" si="25"/>
        <v>0</v>
      </c>
      <c r="J117" s="86">
        <f t="shared" si="26"/>
        <v>0</v>
      </c>
      <c r="K117" s="86">
        <f t="shared" si="27"/>
        <v>0</v>
      </c>
      <c r="L117" s="86">
        <f t="shared" si="28"/>
        <v>0</v>
      </c>
      <c r="M117" s="86">
        <f t="shared" ca="1" si="29"/>
        <v>1.6167565831487703E-2</v>
      </c>
      <c r="N117" s="86">
        <f t="shared" ca="1" si="30"/>
        <v>0</v>
      </c>
      <c r="O117" s="19">
        <f t="shared" ca="1" si="31"/>
        <v>0</v>
      </c>
      <c r="P117" s="86">
        <f t="shared" ca="1" si="32"/>
        <v>0</v>
      </c>
      <c r="Q117" s="86">
        <f t="shared" ca="1" si="33"/>
        <v>0</v>
      </c>
      <c r="R117">
        <f t="shared" ca="1" si="34"/>
        <v>-1.6167565831487703E-2</v>
      </c>
    </row>
    <row r="118" spans="1:18">
      <c r="A118" s="96"/>
      <c r="B118" s="96"/>
      <c r="C118" s="96"/>
      <c r="D118" s="98">
        <f t="shared" si="20"/>
        <v>0</v>
      </c>
      <c r="E118" s="98">
        <f t="shared" si="21"/>
        <v>0</v>
      </c>
      <c r="F118" s="86">
        <f t="shared" si="22"/>
        <v>0</v>
      </c>
      <c r="G118" s="86">
        <f t="shared" si="23"/>
        <v>0</v>
      </c>
      <c r="H118" s="86">
        <f t="shared" si="24"/>
        <v>0</v>
      </c>
      <c r="I118" s="86">
        <f t="shared" si="25"/>
        <v>0</v>
      </c>
      <c r="J118" s="86">
        <f t="shared" si="26"/>
        <v>0</v>
      </c>
      <c r="K118" s="86">
        <f t="shared" si="27"/>
        <v>0</v>
      </c>
      <c r="L118" s="86">
        <f t="shared" si="28"/>
        <v>0</v>
      </c>
      <c r="M118" s="86">
        <f t="shared" ca="1" si="29"/>
        <v>1.6167565831487703E-2</v>
      </c>
      <c r="N118" s="86">
        <f t="shared" ca="1" si="30"/>
        <v>0</v>
      </c>
      <c r="O118" s="19">
        <f t="shared" ca="1" si="31"/>
        <v>0</v>
      </c>
      <c r="P118" s="86">
        <f t="shared" ca="1" si="32"/>
        <v>0</v>
      </c>
      <c r="Q118" s="86">
        <f t="shared" ca="1" si="33"/>
        <v>0</v>
      </c>
      <c r="R118">
        <f t="shared" ca="1" si="34"/>
        <v>-1.6167565831487703E-2</v>
      </c>
    </row>
    <row r="119" spans="1:18">
      <c r="A119" s="96"/>
      <c r="B119" s="96"/>
      <c r="C119" s="96"/>
      <c r="D119" s="98">
        <f t="shared" si="20"/>
        <v>0</v>
      </c>
      <c r="E119" s="98">
        <f t="shared" si="21"/>
        <v>0</v>
      </c>
      <c r="F119" s="86">
        <f t="shared" si="22"/>
        <v>0</v>
      </c>
      <c r="G119" s="86">
        <f t="shared" si="23"/>
        <v>0</v>
      </c>
      <c r="H119" s="86">
        <f t="shared" si="24"/>
        <v>0</v>
      </c>
      <c r="I119" s="86">
        <f t="shared" si="25"/>
        <v>0</v>
      </c>
      <c r="J119" s="86">
        <f t="shared" si="26"/>
        <v>0</v>
      </c>
      <c r="K119" s="86">
        <f t="shared" si="27"/>
        <v>0</v>
      </c>
      <c r="L119" s="86">
        <f t="shared" si="28"/>
        <v>0</v>
      </c>
      <c r="M119" s="86">
        <f t="shared" ca="1" si="29"/>
        <v>1.6167565831487703E-2</v>
      </c>
      <c r="N119" s="86">
        <f t="shared" ca="1" si="30"/>
        <v>0</v>
      </c>
      <c r="O119" s="19">
        <f t="shared" ca="1" si="31"/>
        <v>0</v>
      </c>
      <c r="P119" s="86">
        <f t="shared" ca="1" si="32"/>
        <v>0</v>
      </c>
      <c r="Q119" s="86">
        <f t="shared" ca="1" si="33"/>
        <v>0</v>
      </c>
      <c r="R119">
        <f t="shared" ca="1" si="34"/>
        <v>-1.6167565831487703E-2</v>
      </c>
    </row>
    <row r="120" spans="1:18">
      <c r="A120" s="96"/>
      <c r="B120" s="96"/>
      <c r="C120" s="96"/>
      <c r="D120" s="98">
        <f t="shared" si="20"/>
        <v>0</v>
      </c>
      <c r="E120" s="98">
        <f t="shared" si="21"/>
        <v>0</v>
      </c>
      <c r="F120" s="86">
        <f t="shared" si="22"/>
        <v>0</v>
      </c>
      <c r="G120" s="86">
        <f t="shared" si="23"/>
        <v>0</v>
      </c>
      <c r="H120" s="86">
        <f t="shared" si="24"/>
        <v>0</v>
      </c>
      <c r="I120" s="86">
        <f t="shared" si="25"/>
        <v>0</v>
      </c>
      <c r="J120" s="86">
        <f t="shared" si="26"/>
        <v>0</v>
      </c>
      <c r="K120" s="86">
        <f t="shared" si="27"/>
        <v>0</v>
      </c>
      <c r="L120" s="86">
        <f t="shared" si="28"/>
        <v>0</v>
      </c>
      <c r="M120" s="86">
        <f t="shared" ca="1" si="29"/>
        <v>1.6167565831487703E-2</v>
      </c>
      <c r="N120" s="86">
        <f t="shared" ca="1" si="30"/>
        <v>0</v>
      </c>
      <c r="O120" s="19">
        <f t="shared" ca="1" si="31"/>
        <v>0</v>
      </c>
      <c r="P120" s="86">
        <f t="shared" ca="1" si="32"/>
        <v>0</v>
      </c>
      <c r="Q120" s="86">
        <f t="shared" ca="1" si="33"/>
        <v>0</v>
      </c>
      <c r="R120">
        <f t="shared" ca="1" si="34"/>
        <v>-1.6167565831487703E-2</v>
      </c>
    </row>
    <row r="121" spans="1:18">
      <c r="A121" s="96"/>
      <c r="B121" s="96"/>
      <c r="C121" s="96"/>
      <c r="D121" s="98">
        <f t="shared" si="20"/>
        <v>0</v>
      </c>
      <c r="E121" s="98">
        <f t="shared" si="21"/>
        <v>0</v>
      </c>
      <c r="F121" s="86">
        <f t="shared" si="22"/>
        <v>0</v>
      </c>
      <c r="G121" s="86">
        <f t="shared" si="23"/>
        <v>0</v>
      </c>
      <c r="H121" s="86">
        <f t="shared" si="24"/>
        <v>0</v>
      </c>
      <c r="I121" s="86">
        <f t="shared" si="25"/>
        <v>0</v>
      </c>
      <c r="J121" s="86">
        <f t="shared" si="26"/>
        <v>0</v>
      </c>
      <c r="K121" s="86">
        <f t="shared" si="27"/>
        <v>0</v>
      </c>
      <c r="L121" s="86">
        <f t="shared" si="28"/>
        <v>0</v>
      </c>
      <c r="M121" s="86">
        <f t="shared" ca="1" si="29"/>
        <v>1.6167565831487703E-2</v>
      </c>
      <c r="N121" s="86">
        <f t="shared" ca="1" si="30"/>
        <v>0</v>
      </c>
      <c r="O121" s="19">
        <f t="shared" ca="1" si="31"/>
        <v>0</v>
      </c>
      <c r="P121" s="86">
        <f t="shared" ca="1" si="32"/>
        <v>0</v>
      </c>
      <c r="Q121" s="86">
        <f t="shared" ca="1" si="33"/>
        <v>0</v>
      </c>
      <c r="R121">
        <f t="shared" ca="1" si="34"/>
        <v>-1.6167565831487703E-2</v>
      </c>
    </row>
    <row r="122" spans="1:18">
      <c r="A122" s="96"/>
      <c r="B122" s="96"/>
      <c r="C122" s="96"/>
      <c r="D122" s="98">
        <f t="shared" si="20"/>
        <v>0</v>
      </c>
      <c r="E122" s="98">
        <f t="shared" si="21"/>
        <v>0</v>
      </c>
      <c r="F122" s="86">
        <f t="shared" si="22"/>
        <v>0</v>
      </c>
      <c r="G122" s="86">
        <f t="shared" si="23"/>
        <v>0</v>
      </c>
      <c r="H122" s="86">
        <f t="shared" si="24"/>
        <v>0</v>
      </c>
      <c r="I122" s="86">
        <f t="shared" si="25"/>
        <v>0</v>
      </c>
      <c r="J122" s="86">
        <f t="shared" si="26"/>
        <v>0</v>
      </c>
      <c r="K122" s="86">
        <f t="shared" si="27"/>
        <v>0</v>
      </c>
      <c r="L122" s="86">
        <f t="shared" si="28"/>
        <v>0</v>
      </c>
      <c r="M122" s="86">
        <f t="shared" ca="1" si="29"/>
        <v>1.6167565831487703E-2</v>
      </c>
      <c r="N122" s="86">
        <f t="shared" ca="1" si="30"/>
        <v>0</v>
      </c>
      <c r="O122" s="19">
        <f t="shared" ca="1" si="31"/>
        <v>0</v>
      </c>
      <c r="P122" s="86">
        <f t="shared" ca="1" si="32"/>
        <v>0</v>
      </c>
      <c r="Q122" s="86">
        <f t="shared" ca="1" si="33"/>
        <v>0</v>
      </c>
      <c r="R122">
        <f t="shared" ca="1" si="34"/>
        <v>-1.6167565831487703E-2</v>
      </c>
    </row>
    <row r="123" spans="1:18">
      <c r="A123" s="96"/>
      <c r="B123" s="96"/>
      <c r="C123" s="96"/>
      <c r="D123" s="98">
        <f t="shared" si="20"/>
        <v>0</v>
      </c>
      <c r="E123" s="98">
        <f t="shared" si="21"/>
        <v>0</v>
      </c>
      <c r="F123" s="86">
        <f t="shared" si="22"/>
        <v>0</v>
      </c>
      <c r="G123" s="86">
        <f t="shared" si="23"/>
        <v>0</v>
      </c>
      <c r="H123" s="86">
        <f t="shared" si="24"/>
        <v>0</v>
      </c>
      <c r="I123" s="86">
        <f t="shared" si="25"/>
        <v>0</v>
      </c>
      <c r="J123" s="86">
        <f t="shared" si="26"/>
        <v>0</v>
      </c>
      <c r="K123" s="86">
        <f t="shared" si="27"/>
        <v>0</v>
      </c>
      <c r="L123" s="86">
        <f t="shared" si="28"/>
        <v>0</v>
      </c>
      <c r="M123" s="86">
        <f t="shared" ca="1" si="29"/>
        <v>1.6167565831487703E-2</v>
      </c>
      <c r="N123" s="86">
        <f t="shared" ca="1" si="30"/>
        <v>0</v>
      </c>
      <c r="O123" s="19">
        <f t="shared" ca="1" si="31"/>
        <v>0</v>
      </c>
      <c r="P123" s="86">
        <f t="shared" ca="1" si="32"/>
        <v>0</v>
      </c>
      <c r="Q123" s="86">
        <f t="shared" ca="1" si="33"/>
        <v>0</v>
      </c>
      <c r="R123">
        <f t="shared" ca="1" si="34"/>
        <v>-1.6167565831487703E-2</v>
      </c>
    </row>
    <row r="124" spans="1:18">
      <c r="A124" s="96"/>
      <c r="B124" s="96"/>
      <c r="C124" s="96"/>
      <c r="D124" s="98">
        <f t="shared" si="20"/>
        <v>0</v>
      </c>
      <c r="E124" s="98">
        <f t="shared" si="21"/>
        <v>0</v>
      </c>
      <c r="F124" s="86">
        <f t="shared" si="22"/>
        <v>0</v>
      </c>
      <c r="G124" s="86">
        <f t="shared" si="23"/>
        <v>0</v>
      </c>
      <c r="H124" s="86">
        <f t="shared" si="24"/>
        <v>0</v>
      </c>
      <c r="I124" s="86">
        <f t="shared" si="25"/>
        <v>0</v>
      </c>
      <c r="J124" s="86">
        <f t="shared" si="26"/>
        <v>0</v>
      </c>
      <c r="K124" s="86">
        <f t="shared" si="27"/>
        <v>0</v>
      </c>
      <c r="L124" s="86">
        <f t="shared" si="28"/>
        <v>0</v>
      </c>
      <c r="M124" s="86">
        <f t="shared" ca="1" si="29"/>
        <v>1.6167565831487703E-2</v>
      </c>
      <c r="N124" s="86">
        <f t="shared" ca="1" si="30"/>
        <v>0</v>
      </c>
      <c r="O124" s="19">
        <f t="shared" ca="1" si="31"/>
        <v>0</v>
      </c>
      <c r="P124" s="86">
        <f t="shared" ca="1" si="32"/>
        <v>0</v>
      </c>
      <c r="Q124" s="86">
        <f t="shared" ca="1" si="33"/>
        <v>0</v>
      </c>
      <c r="R124">
        <f t="shared" ca="1" si="34"/>
        <v>-1.6167565831487703E-2</v>
      </c>
    </row>
    <row r="125" spans="1:18">
      <c r="A125" s="96"/>
      <c r="B125" s="96"/>
      <c r="C125" s="96"/>
      <c r="D125" s="98">
        <f t="shared" si="20"/>
        <v>0</v>
      </c>
      <c r="E125" s="98">
        <f t="shared" si="21"/>
        <v>0</v>
      </c>
      <c r="F125" s="86">
        <f t="shared" si="22"/>
        <v>0</v>
      </c>
      <c r="G125" s="86">
        <f t="shared" si="23"/>
        <v>0</v>
      </c>
      <c r="H125" s="86">
        <f t="shared" si="24"/>
        <v>0</v>
      </c>
      <c r="I125" s="86">
        <f t="shared" si="25"/>
        <v>0</v>
      </c>
      <c r="J125" s="86">
        <f t="shared" si="26"/>
        <v>0</v>
      </c>
      <c r="K125" s="86">
        <f t="shared" si="27"/>
        <v>0</v>
      </c>
      <c r="L125" s="86">
        <f t="shared" si="28"/>
        <v>0</v>
      </c>
      <c r="M125" s="86">
        <f t="shared" ca="1" si="29"/>
        <v>1.6167565831487703E-2</v>
      </c>
      <c r="N125" s="86">
        <f t="shared" ca="1" si="30"/>
        <v>0</v>
      </c>
      <c r="O125" s="19">
        <f t="shared" ca="1" si="31"/>
        <v>0</v>
      </c>
      <c r="P125" s="86">
        <f t="shared" ca="1" si="32"/>
        <v>0</v>
      </c>
      <c r="Q125" s="86">
        <f t="shared" ca="1" si="33"/>
        <v>0</v>
      </c>
      <c r="R125">
        <f t="shared" ca="1" si="34"/>
        <v>-1.6167565831487703E-2</v>
      </c>
    </row>
    <row r="126" spans="1:18">
      <c r="A126" s="96"/>
      <c r="B126" s="96"/>
      <c r="C126" s="96"/>
      <c r="D126" s="98">
        <f t="shared" si="20"/>
        <v>0</v>
      </c>
      <c r="E126" s="98">
        <f t="shared" si="21"/>
        <v>0</v>
      </c>
      <c r="F126" s="86">
        <f t="shared" si="22"/>
        <v>0</v>
      </c>
      <c r="G126" s="86">
        <f t="shared" si="23"/>
        <v>0</v>
      </c>
      <c r="H126" s="86">
        <f t="shared" si="24"/>
        <v>0</v>
      </c>
      <c r="I126" s="86">
        <f t="shared" si="25"/>
        <v>0</v>
      </c>
      <c r="J126" s="86">
        <f t="shared" si="26"/>
        <v>0</v>
      </c>
      <c r="K126" s="86">
        <f t="shared" si="27"/>
        <v>0</v>
      </c>
      <c r="L126" s="86">
        <f t="shared" si="28"/>
        <v>0</v>
      </c>
      <c r="M126" s="86">
        <f t="shared" ca="1" si="29"/>
        <v>1.6167565831487703E-2</v>
      </c>
      <c r="N126" s="86">
        <f t="shared" ca="1" si="30"/>
        <v>0</v>
      </c>
      <c r="O126" s="19">
        <f t="shared" ca="1" si="31"/>
        <v>0</v>
      </c>
      <c r="P126" s="86">
        <f t="shared" ca="1" si="32"/>
        <v>0</v>
      </c>
      <c r="Q126" s="86">
        <f t="shared" ca="1" si="33"/>
        <v>0</v>
      </c>
      <c r="R126">
        <f t="shared" ca="1" si="34"/>
        <v>-1.6167565831487703E-2</v>
      </c>
    </row>
    <row r="127" spans="1:18">
      <c r="A127" s="96"/>
      <c r="B127" s="96"/>
      <c r="C127" s="96"/>
      <c r="D127" s="98">
        <f t="shared" si="20"/>
        <v>0</v>
      </c>
      <c r="E127" s="98">
        <f t="shared" si="21"/>
        <v>0</v>
      </c>
      <c r="F127" s="86">
        <f t="shared" si="22"/>
        <v>0</v>
      </c>
      <c r="G127" s="86">
        <f t="shared" si="23"/>
        <v>0</v>
      </c>
      <c r="H127" s="86">
        <f t="shared" si="24"/>
        <v>0</v>
      </c>
      <c r="I127" s="86">
        <f t="shared" si="25"/>
        <v>0</v>
      </c>
      <c r="J127" s="86">
        <f t="shared" si="26"/>
        <v>0</v>
      </c>
      <c r="K127" s="86">
        <f t="shared" si="27"/>
        <v>0</v>
      </c>
      <c r="L127" s="86">
        <f t="shared" si="28"/>
        <v>0</v>
      </c>
      <c r="M127" s="86">
        <f t="shared" ca="1" si="29"/>
        <v>1.6167565831487703E-2</v>
      </c>
      <c r="N127" s="86">
        <f t="shared" ca="1" si="30"/>
        <v>0</v>
      </c>
      <c r="O127" s="19">
        <f t="shared" ca="1" si="31"/>
        <v>0</v>
      </c>
      <c r="P127" s="86">
        <f t="shared" ca="1" si="32"/>
        <v>0</v>
      </c>
      <c r="Q127" s="86">
        <f t="shared" ca="1" si="33"/>
        <v>0</v>
      </c>
      <c r="R127">
        <f t="shared" ca="1" si="34"/>
        <v>-1.6167565831487703E-2</v>
      </c>
    </row>
    <row r="128" spans="1:18">
      <c r="A128" s="96"/>
      <c r="B128" s="96"/>
      <c r="C128" s="96"/>
      <c r="D128" s="98">
        <f t="shared" si="20"/>
        <v>0</v>
      </c>
      <c r="E128" s="98">
        <f t="shared" si="21"/>
        <v>0</v>
      </c>
      <c r="F128" s="86">
        <f t="shared" si="22"/>
        <v>0</v>
      </c>
      <c r="G128" s="86">
        <f t="shared" si="23"/>
        <v>0</v>
      </c>
      <c r="H128" s="86">
        <f t="shared" si="24"/>
        <v>0</v>
      </c>
      <c r="I128" s="86">
        <f t="shared" si="25"/>
        <v>0</v>
      </c>
      <c r="J128" s="86">
        <f t="shared" si="26"/>
        <v>0</v>
      </c>
      <c r="K128" s="86">
        <f t="shared" si="27"/>
        <v>0</v>
      </c>
      <c r="L128" s="86">
        <f t="shared" si="28"/>
        <v>0</v>
      </c>
      <c r="M128" s="86">
        <f t="shared" ca="1" si="29"/>
        <v>1.6167565831487703E-2</v>
      </c>
      <c r="N128" s="86">
        <f t="shared" ca="1" si="30"/>
        <v>0</v>
      </c>
      <c r="O128" s="19">
        <f t="shared" ca="1" si="31"/>
        <v>0</v>
      </c>
      <c r="P128" s="86">
        <f t="shared" ca="1" si="32"/>
        <v>0</v>
      </c>
      <c r="Q128" s="86">
        <f t="shared" ca="1" si="33"/>
        <v>0</v>
      </c>
      <c r="R128">
        <f t="shared" ca="1" si="34"/>
        <v>-1.6167565831487703E-2</v>
      </c>
    </row>
    <row r="129" spans="1:18">
      <c r="A129" s="96"/>
      <c r="B129" s="96"/>
      <c r="C129" s="96"/>
      <c r="D129" s="98">
        <f t="shared" si="20"/>
        <v>0</v>
      </c>
      <c r="E129" s="98">
        <f t="shared" si="21"/>
        <v>0</v>
      </c>
      <c r="F129" s="86">
        <f t="shared" si="22"/>
        <v>0</v>
      </c>
      <c r="G129" s="86">
        <f t="shared" si="23"/>
        <v>0</v>
      </c>
      <c r="H129" s="86">
        <f t="shared" si="24"/>
        <v>0</v>
      </c>
      <c r="I129" s="86">
        <f t="shared" si="25"/>
        <v>0</v>
      </c>
      <c r="J129" s="86">
        <f t="shared" si="26"/>
        <v>0</v>
      </c>
      <c r="K129" s="86">
        <f t="shared" si="27"/>
        <v>0</v>
      </c>
      <c r="L129" s="86">
        <f t="shared" si="28"/>
        <v>0</v>
      </c>
      <c r="M129" s="86">
        <f t="shared" ca="1" si="29"/>
        <v>1.6167565831487703E-2</v>
      </c>
      <c r="N129" s="86">
        <f t="shared" ca="1" si="30"/>
        <v>0</v>
      </c>
      <c r="O129" s="19">
        <f t="shared" ca="1" si="31"/>
        <v>0</v>
      </c>
      <c r="P129" s="86">
        <f t="shared" ca="1" si="32"/>
        <v>0</v>
      </c>
      <c r="Q129" s="86">
        <f t="shared" ca="1" si="33"/>
        <v>0</v>
      </c>
      <c r="R129">
        <f t="shared" ca="1" si="34"/>
        <v>-1.6167565831487703E-2</v>
      </c>
    </row>
    <row r="130" spans="1:18">
      <c r="A130" s="96"/>
      <c r="B130" s="96"/>
      <c r="C130" s="96"/>
      <c r="D130" s="98">
        <f t="shared" si="20"/>
        <v>0</v>
      </c>
      <c r="E130" s="98">
        <f t="shared" si="21"/>
        <v>0</v>
      </c>
      <c r="F130" s="86">
        <f t="shared" si="22"/>
        <v>0</v>
      </c>
      <c r="G130" s="86">
        <f t="shared" si="23"/>
        <v>0</v>
      </c>
      <c r="H130" s="86">
        <f t="shared" si="24"/>
        <v>0</v>
      </c>
      <c r="I130" s="86">
        <f t="shared" si="25"/>
        <v>0</v>
      </c>
      <c r="J130" s="86">
        <f t="shared" si="26"/>
        <v>0</v>
      </c>
      <c r="K130" s="86">
        <f t="shared" si="27"/>
        <v>0</v>
      </c>
      <c r="L130" s="86">
        <f t="shared" si="28"/>
        <v>0</v>
      </c>
      <c r="M130" s="86">
        <f t="shared" ca="1" si="29"/>
        <v>1.6167565831487703E-2</v>
      </c>
      <c r="N130" s="86">
        <f t="shared" ca="1" si="30"/>
        <v>0</v>
      </c>
      <c r="O130" s="19">
        <f t="shared" ca="1" si="31"/>
        <v>0</v>
      </c>
      <c r="P130" s="86">
        <f t="shared" ca="1" si="32"/>
        <v>0</v>
      </c>
      <c r="Q130" s="86">
        <f t="shared" ca="1" si="33"/>
        <v>0</v>
      </c>
      <c r="R130">
        <f t="shared" ca="1" si="34"/>
        <v>-1.6167565831487703E-2</v>
      </c>
    </row>
    <row r="131" spans="1:18">
      <c r="A131" s="96"/>
      <c r="B131" s="96"/>
      <c r="C131" s="96"/>
      <c r="D131" s="98">
        <f t="shared" si="20"/>
        <v>0</v>
      </c>
      <c r="E131" s="98">
        <f t="shared" si="21"/>
        <v>0</v>
      </c>
      <c r="F131" s="86">
        <f t="shared" si="22"/>
        <v>0</v>
      </c>
      <c r="G131" s="86">
        <f t="shared" si="23"/>
        <v>0</v>
      </c>
      <c r="H131" s="86">
        <f t="shared" si="24"/>
        <v>0</v>
      </c>
      <c r="I131" s="86">
        <f t="shared" si="25"/>
        <v>0</v>
      </c>
      <c r="J131" s="86">
        <f t="shared" si="26"/>
        <v>0</v>
      </c>
      <c r="K131" s="86">
        <f t="shared" si="27"/>
        <v>0</v>
      </c>
      <c r="L131" s="86">
        <f t="shared" si="28"/>
        <v>0</v>
      </c>
      <c r="M131" s="86">
        <f t="shared" ca="1" si="29"/>
        <v>1.6167565831487703E-2</v>
      </c>
      <c r="N131" s="86">
        <f t="shared" ca="1" si="30"/>
        <v>0</v>
      </c>
      <c r="O131" s="19">
        <f t="shared" ca="1" si="31"/>
        <v>0</v>
      </c>
      <c r="P131" s="86">
        <f t="shared" ca="1" si="32"/>
        <v>0</v>
      </c>
      <c r="Q131" s="86">
        <f t="shared" ca="1" si="33"/>
        <v>0</v>
      </c>
      <c r="R131">
        <f t="shared" ca="1" si="34"/>
        <v>-1.6167565831487703E-2</v>
      </c>
    </row>
    <row r="132" spans="1:18">
      <c r="A132" s="96"/>
      <c r="B132" s="96"/>
      <c r="C132" s="96"/>
      <c r="D132" s="98">
        <f t="shared" si="20"/>
        <v>0</v>
      </c>
      <c r="E132" s="98">
        <f t="shared" si="21"/>
        <v>0</v>
      </c>
      <c r="F132" s="86">
        <f t="shared" si="22"/>
        <v>0</v>
      </c>
      <c r="G132" s="86">
        <f t="shared" si="23"/>
        <v>0</v>
      </c>
      <c r="H132" s="86">
        <f t="shared" si="24"/>
        <v>0</v>
      </c>
      <c r="I132" s="86">
        <f t="shared" si="25"/>
        <v>0</v>
      </c>
      <c r="J132" s="86">
        <f t="shared" si="26"/>
        <v>0</v>
      </c>
      <c r="K132" s="86">
        <f t="shared" si="27"/>
        <v>0</v>
      </c>
      <c r="L132" s="86">
        <f t="shared" si="28"/>
        <v>0</v>
      </c>
      <c r="M132" s="86">
        <f t="shared" ca="1" si="29"/>
        <v>1.6167565831487703E-2</v>
      </c>
      <c r="N132" s="86">
        <f t="shared" ca="1" si="30"/>
        <v>0</v>
      </c>
      <c r="O132" s="19">
        <f t="shared" ca="1" si="31"/>
        <v>0</v>
      </c>
      <c r="P132" s="86">
        <f t="shared" ca="1" si="32"/>
        <v>0</v>
      </c>
      <c r="Q132" s="86">
        <f t="shared" ca="1" si="33"/>
        <v>0</v>
      </c>
      <c r="R132">
        <f t="shared" ca="1" si="34"/>
        <v>-1.6167565831487703E-2</v>
      </c>
    </row>
    <row r="133" spans="1:18">
      <c r="A133" s="96"/>
      <c r="B133" s="96"/>
      <c r="C133" s="96"/>
      <c r="D133" s="98">
        <f t="shared" si="20"/>
        <v>0</v>
      </c>
      <c r="E133" s="98">
        <f t="shared" si="21"/>
        <v>0</v>
      </c>
      <c r="F133" s="86">
        <f t="shared" si="22"/>
        <v>0</v>
      </c>
      <c r="G133" s="86">
        <f t="shared" si="23"/>
        <v>0</v>
      </c>
      <c r="H133" s="86">
        <f t="shared" si="24"/>
        <v>0</v>
      </c>
      <c r="I133" s="86">
        <f t="shared" si="25"/>
        <v>0</v>
      </c>
      <c r="J133" s="86">
        <f t="shared" si="26"/>
        <v>0</v>
      </c>
      <c r="K133" s="86">
        <f t="shared" si="27"/>
        <v>0</v>
      </c>
      <c r="L133" s="86">
        <f t="shared" si="28"/>
        <v>0</v>
      </c>
      <c r="M133" s="86">
        <f t="shared" ca="1" si="29"/>
        <v>1.6167565831487703E-2</v>
      </c>
      <c r="N133" s="86">
        <f t="shared" ca="1" si="30"/>
        <v>0</v>
      </c>
      <c r="O133" s="19">
        <f t="shared" ca="1" si="31"/>
        <v>0</v>
      </c>
      <c r="P133" s="86">
        <f t="shared" ca="1" si="32"/>
        <v>0</v>
      </c>
      <c r="Q133" s="86">
        <f t="shared" ca="1" si="33"/>
        <v>0</v>
      </c>
      <c r="R133">
        <f t="shared" ca="1" si="34"/>
        <v>-1.6167565831487703E-2</v>
      </c>
    </row>
    <row r="134" spans="1:18">
      <c r="A134" s="96"/>
      <c r="B134" s="96"/>
      <c r="C134" s="96"/>
      <c r="D134" s="98">
        <f t="shared" si="20"/>
        <v>0</v>
      </c>
      <c r="E134" s="98">
        <f t="shared" si="21"/>
        <v>0</v>
      </c>
      <c r="F134" s="86">
        <f t="shared" si="22"/>
        <v>0</v>
      </c>
      <c r="G134" s="86">
        <f t="shared" si="23"/>
        <v>0</v>
      </c>
      <c r="H134" s="86">
        <f t="shared" si="24"/>
        <v>0</v>
      </c>
      <c r="I134" s="86">
        <f t="shared" si="25"/>
        <v>0</v>
      </c>
      <c r="J134" s="86">
        <f t="shared" si="26"/>
        <v>0</v>
      </c>
      <c r="K134" s="86">
        <f t="shared" si="27"/>
        <v>0</v>
      </c>
      <c r="L134" s="86">
        <f t="shared" si="28"/>
        <v>0</v>
      </c>
      <c r="M134" s="86">
        <f t="shared" ca="1" si="29"/>
        <v>1.6167565831487703E-2</v>
      </c>
      <c r="N134" s="86">
        <f t="shared" ca="1" si="30"/>
        <v>0</v>
      </c>
      <c r="O134" s="19">
        <f t="shared" ca="1" si="31"/>
        <v>0</v>
      </c>
      <c r="P134" s="86">
        <f t="shared" ca="1" si="32"/>
        <v>0</v>
      </c>
      <c r="Q134" s="86">
        <f t="shared" ca="1" si="33"/>
        <v>0</v>
      </c>
      <c r="R134">
        <f t="shared" ca="1" si="34"/>
        <v>-1.6167565831487703E-2</v>
      </c>
    </row>
    <row r="135" spans="1:18">
      <c r="A135" s="96"/>
      <c r="B135" s="96"/>
      <c r="C135" s="96"/>
      <c r="D135" s="98">
        <f t="shared" si="20"/>
        <v>0</v>
      </c>
      <c r="E135" s="98">
        <f t="shared" si="21"/>
        <v>0</v>
      </c>
      <c r="F135" s="86">
        <f t="shared" si="22"/>
        <v>0</v>
      </c>
      <c r="G135" s="86">
        <f t="shared" si="23"/>
        <v>0</v>
      </c>
      <c r="H135" s="86">
        <f t="shared" si="24"/>
        <v>0</v>
      </c>
      <c r="I135" s="86">
        <f t="shared" si="25"/>
        <v>0</v>
      </c>
      <c r="J135" s="86">
        <f t="shared" si="26"/>
        <v>0</v>
      </c>
      <c r="K135" s="86">
        <f t="shared" si="27"/>
        <v>0</v>
      </c>
      <c r="L135" s="86">
        <f t="shared" si="28"/>
        <v>0</v>
      </c>
      <c r="M135" s="86">
        <f t="shared" ca="1" si="29"/>
        <v>1.6167565831487703E-2</v>
      </c>
      <c r="N135" s="86">
        <f t="shared" ca="1" si="30"/>
        <v>0</v>
      </c>
      <c r="O135" s="19">
        <f t="shared" ca="1" si="31"/>
        <v>0</v>
      </c>
      <c r="P135" s="86">
        <f t="shared" ca="1" si="32"/>
        <v>0</v>
      </c>
      <c r="Q135" s="86">
        <f t="shared" ca="1" si="33"/>
        <v>0</v>
      </c>
      <c r="R135">
        <f t="shared" ca="1" si="34"/>
        <v>-1.6167565831487703E-2</v>
      </c>
    </row>
    <row r="136" spans="1:18">
      <c r="A136" s="96"/>
      <c r="B136" s="96"/>
      <c r="C136" s="96"/>
      <c r="D136" s="98">
        <f t="shared" si="20"/>
        <v>0</v>
      </c>
      <c r="E136" s="98">
        <f t="shared" si="21"/>
        <v>0</v>
      </c>
      <c r="F136" s="86">
        <f t="shared" si="22"/>
        <v>0</v>
      </c>
      <c r="G136" s="86">
        <f t="shared" si="23"/>
        <v>0</v>
      </c>
      <c r="H136" s="86">
        <f t="shared" si="24"/>
        <v>0</v>
      </c>
      <c r="I136" s="86">
        <f t="shared" si="25"/>
        <v>0</v>
      </c>
      <c r="J136" s="86">
        <f t="shared" si="26"/>
        <v>0</v>
      </c>
      <c r="K136" s="86">
        <f t="shared" si="27"/>
        <v>0</v>
      </c>
      <c r="L136" s="86">
        <f t="shared" si="28"/>
        <v>0</v>
      </c>
      <c r="M136" s="86">
        <f t="shared" ca="1" si="29"/>
        <v>1.6167565831487703E-2</v>
      </c>
      <c r="N136" s="86">
        <f t="shared" ca="1" si="30"/>
        <v>0</v>
      </c>
      <c r="O136" s="19">
        <f t="shared" ca="1" si="31"/>
        <v>0</v>
      </c>
      <c r="P136" s="86">
        <f t="shared" ca="1" si="32"/>
        <v>0</v>
      </c>
      <c r="Q136" s="86">
        <f t="shared" ca="1" si="33"/>
        <v>0</v>
      </c>
      <c r="R136">
        <f t="shared" ca="1" si="34"/>
        <v>-1.6167565831487703E-2</v>
      </c>
    </row>
    <row r="137" spans="1:18">
      <c r="A137" s="96"/>
      <c r="B137" s="96"/>
      <c r="C137" s="96"/>
      <c r="D137" s="98">
        <f t="shared" si="20"/>
        <v>0</v>
      </c>
      <c r="E137" s="98">
        <f t="shared" si="21"/>
        <v>0</v>
      </c>
      <c r="F137" s="86">
        <f t="shared" si="22"/>
        <v>0</v>
      </c>
      <c r="G137" s="86">
        <f t="shared" si="23"/>
        <v>0</v>
      </c>
      <c r="H137" s="86">
        <f t="shared" si="24"/>
        <v>0</v>
      </c>
      <c r="I137" s="86">
        <f t="shared" si="25"/>
        <v>0</v>
      </c>
      <c r="J137" s="86">
        <f t="shared" si="26"/>
        <v>0</v>
      </c>
      <c r="K137" s="86">
        <f t="shared" si="27"/>
        <v>0</v>
      </c>
      <c r="L137" s="86">
        <f t="shared" si="28"/>
        <v>0</v>
      </c>
      <c r="M137" s="86">
        <f t="shared" ca="1" si="29"/>
        <v>1.6167565831487703E-2</v>
      </c>
      <c r="N137" s="86">
        <f t="shared" ca="1" si="30"/>
        <v>0</v>
      </c>
      <c r="O137" s="19">
        <f t="shared" ca="1" si="31"/>
        <v>0</v>
      </c>
      <c r="P137" s="86">
        <f t="shared" ca="1" si="32"/>
        <v>0</v>
      </c>
      <c r="Q137" s="86">
        <f t="shared" ca="1" si="33"/>
        <v>0</v>
      </c>
      <c r="R137">
        <f t="shared" ca="1" si="34"/>
        <v>-1.6167565831487703E-2</v>
      </c>
    </row>
    <row r="138" spans="1:18">
      <c r="A138" s="96"/>
      <c r="B138" s="96"/>
      <c r="C138" s="96"/>
      <c r="D138" s="98">
        <f t="shared" si="20"/>
        <v>0</v>
      </c>
      <c r="E138" s="98">
        <f t="shared" si="21"/>
        <v>0</v>
      </c>
      <c r="F138" s="86">
        <f t="shared" si="22"/>
        <v>0</v>
      </c>
      <c r="G138" s="86">
        <f t="shared" si="23"/>
        <v>0</v>
      </c>
      <c r="H138" s="86">
        <f t="shared" si="24"/>
        <v>0</v>
      </c>
      <c r="I138" s="86">
        <f t="shared" si="25"/>
        <v>0</v>
      </c>
      <c r="J138" s="86">
        <f t="shared" si="26"/>
        <v>0</v>
      </c>
      <c r="K138" s="86">
        <f t="shared" si="27"/>
        <v>0</v>
      </c>
      <c r="L138" s="86">
        <f t="shared" si="28"/>
        <v>0</v>
      </c>
      <c r="M138" s="86">
        <f t="shared" ca="1" si="29"/>
        <v>1.6167565831487703E-2</v>
      </c>
      <c r="N138" s="86">
        <f t="shared" ca="1" si="30"/>
        <v>0</v>
      </c>
      <c r="O138" s="19">
        <f t="shared" ca="1" si="31"/>
        <v>0</v>
      </c>
      <c r="P138" s="86">
        <f t="shared" ca="1" si="32"/>
        <v>0</v>
      </c>
      <c r="Q138" s="86">
        <f t="shared" ca="1" si="33"/>
        <v>0</v>
      </c>
      <c r="R138">
        <f t="shared" ca="1" si="34"/>
        <v>-1.6167565831487703E-2</v>
      </c>
    </row>
    <row r="139" spans="1:18">
      <c r="A139" s="96"/>
      <c r="B139" s="96"/>
      <c r="C139" s="96"/>
      <c r="D139" s="98">
        <f t="shared" si="20"/>
        <v>0</v>
      </c>
      <c r="E139" s="98">
        <f t="shared" si="21"/>
        <v>0</v>
      </c>
      <c r="F139" s="86">
        <f t="shared" si="22"/>
        <v>0</v>
      </c>
      <c r="G139" s="86">
        <f t="shared" si="23"/>
        <v>0</v>
      </c>
      <c r="H139" s="86">
        <f t="shared" si="24"/>
        <v>0</v>
      </c>
      <c r="I139" s="86">
        <f t="shared" si="25"/>
        <v>0</v>
      </c>
      <c r="J139" s="86">
        <f t="shared" si="26"/>
        <v>0</v>
      </c>
      <c r="K139" s="86">
        <f t="shared" si="27"/>
        <v>0</v>
      </c>
      <c r="L139" s="86">
        <f t="shared" si="28"/>
        <v>0</v>
      </c>
      <c r="M139" s="86">
        <f t="shared" ca="1" si="29"/>
        <v>1.6167565831487703E-2</v>
      </c>
      <c r="N139" s="86">
        <f t="shared" ca="1" si="30"/>
        <v>0</v>
      </c>
      <c r="O139" s="19">
        <f t="shared" ca="1" si="31"/>
        <v>0</v>
      </c>
      <c r="P139" s="86">
        <f t="shared" ca="1" si="32"/>
        <v>0</v>
      </c>
      <c r="Q139" s="86">
        <f t="shared" ca="1" si="33"/>
        <v>0</v>
      </c>
      <c r="R139">
        <f t="shared" ca="1" si="34"/>
        <v>-1.6167565831487703E-2</v>
      </c>
    </row>
    <row r="140" spans="1:18">
      <c r="A140" s="96"/>
      <c r="B140" s="96"/>
      <c r="C140" s="96"/>
      <c r="D140" s="98">
        <f t="shared" si="20"/>
        <v>0</v>
      </c>
      <c r="E140" s="98">
        <f t="shared" si="21"/>
        <v>0</v>
      </c>
      <c r="F140" s="86">
        <f t="shared" si="22"/>
        <v>0</v>
      </c>
      <c r="G140" s="86">
        <f t="shared" si="23"/>
        <v>0</v>
      </c>
      <c r="H140" s="86">
        <f t="shared" si="24"/>
        <v>0</v>
      </c>
      <c r="I140" s="86">
        <f t="shared" si="25"/>
        <v>0</v>
      </c>
      <c r="J140" s="86">
        <f t="shared" si="26"/>
        <v>0</v>
      </c>
      <c r="K140" s="86">
        <f t="shared" si="27"/>
        <v>0</v>
      </c>
      <c r="L140" s="86">
        <f t="shared" si="28"/>
        <v>0</v>
      </c>
      <c r="M140" s="86">
        <f t="shared" ca="1" si="29"/>
        <v>1.6167565831487703E-2</v>
      </c>
      <c r="N140" s="86">
        <f t="shared" ca="1" si="30"/>
        <v>0</v>
      </c>
      <c r="O140" s="19">
        <f t="shared" ca="1" si="31"/>
        <v>0</v>
      </c>
      <c r="P140" s="86">
        <f t="shared" ca="1" si="32"/>
        <v>0</v>
      </c>
      <c r="Q140" s="86">
        <f t="shared" ca="1" si="33"/>
        <v>0</v>
      </c>
      <c r="R140">
        <f t="shared" ca="1" si="34"/>
        <v>-1.6167565831487703E-2</v>
      </c>
    </row>
    <row r="141" spans="1:18">
      <c r="A141" s="96"/>
      <c r="B141" s="96"/>
      <c r="C141" s="96"/>
      <c r="D141" s="98">
        <f t="shared" si="20"/>
        <v>0</v>
      </c>
      <c r="E141" s="98">
        <f t="shared" si="21"/>
        <v>0</v>
      </c>
      <c r="F141" s="86">
        <f t="shared" si="22"/>
        <v>0</v>
      </c>
      <c r="G141" s="86">
        <f t="shared" si="23"/>
        <v>0</v>
      </c>
      <c r="H141" s="86">
        <f t="shared" si="24"/>
        <v>0</v>
      </c>
      <c r="I141" s="86">
        <f t="shared" si="25"/>
        <v>0</v>
      </c>
      <c r="J141" s="86">
        <f t="shared" si="26"/>
        <v>0</v>
      </c>
      <c r="K141" s="86">
        <f t="shared" si="27"/>
        <v>0</v>
      </c>
      <c r="L141" s="86">
        <f t="shared" si="28"/>
        <v>0</v>
      </c>
      <c r="M141" s="86">
        <f t="shared" ca="1" si="29"/>
        <v>1.6167565831487703E-2</v>
      </c>
      <c r="N141" s="86">
        <f t="shared" ca="1" si="30"/>
        <v>0</v>
      </c>
      <c r="O141" s="19">
        <f t="shared" ca="1" si="31"/>
        <v>0</v>
      </c>
      <c r="P141" s="86">
        <f t="shared" ca="1" si="32"/>
        <v>0</v>
      </c>
      <c r="Q141" s="86">
        <f t="shared" ca="1" si="33"/>
        <v>0</v>
      </c>
      <c r="R141">
        <f t="shared" ca="1" si="34"/>
        <v>-1.6167565831487703E-2</v>
      </c>
    </row>
    <row r="142" spans="1:18">
      <c r="A142" s="96"/>
      <c r="B142" s="96"/>
      <c r="C142" s="96"/>
      <c r="D142" s="98">
        <f t="shared" si="20"/>
        <v>0</v>
      </c>
      <c r="E142" s="98">
        <f t="shared" si="21"/>
        <v>0</v>
      </c>
      <c r="F142" s="86">
        <f t="shared" si="22"/>
        <v>0</v>
      </c>
      <c r="G142" s="86">
        <f t="shared" si="23"/>
        <v>0</v>
      </c>
      <c r="H142" s="86">
        <f t="shared" si="24"/>
        <v>0</v>
      </c>
      <c r="I142" s="86">
        <f t="shared" si="25"/>
        <v>0</v>
      </c>
      <c r="J142" s="86">
        <f t="shared" si="26"/>
        <v>0</v>
      </c>
      <c r="K142" s="86">
        <f t="shared" si="27"/>
        <v>0</v>
      </c>
      <c r="L142" s="86">
        <f t="shared" si="28"/>
        <v>0</v>
      </c>
      <c r="M142" s="86">
        <f t="shared" ca="1" si="29"/>
        <v>1.6167565831487703E-2</v>
      </c>
      <c r="N142" s="86">
        <f t="shared" ca="1" si="30"/>
        <v>0</v>
      </c>
      <c r="O142" s="19">
        <f t="shared" ca="1" si="31"/>
        <v>0</v>
      </c>
      <c r="P142" s="86">
        <f t="shared" ca="1" si="32"/>
        <v>0</v>
      </c>
      <c r="Q142" s="86">
        <f t="shared" ca="1" si="33"/>
        <v>0</v>
      </c>
      <c r="R142">
        <f t="shared" ca="1" si="34"/>
        <v>-1.6167565831487703E-2</v>
      </c>
    </row>
    <row r="143" spans="1:18">
      <c r="A143" s="96"/>
      <c r="B143" s="96"/>
      <c r="C143" s="96"/>
      <c r="D143" s="98">
        <f t="shared" si="20"/>
        <v>0</v>
      </c>
      <c r="E143" s="98">
        <f t="shared" si="21"/>
        <v>0</v>
      </c>
      <c r="F143" s="86">
        <f t="shared" si="22"/>
        <v>0</v>
      </c>
      <c r="G143" s="86">
        <f t="shared" si="23"/>
        <v>0</v>
      </c>
      <c r="H143" s="86">
        <f t="shared" si="24"/>
        <v>0</v>
      </c>
      <c r="I143" s="86">
        <f t="shared" si="25"/>
        <v>0</v>
      </c>
      <c r="J143" s="86">
        <f t="shared" si="26"/>
        <v>0</v>
      </c>
      <c r="K143" s="86">
        <f t="shared" si="27"/>
        <v>0</v>
      </c>
      <c r="L143" s="86">
        <f t="shared" si="28"/>
        <v>0</v>
      </c>
      <c r="M143" s="86">
        <f t="shared" ca="1" si="29"/>
        <v>1.6167565831487703E-2</v>
      </c>
      <c r="N143" s="86">
        <f t="shared" ca="1" si="30"/>
        <v>0</v>
      </c>
      <c r="O143" s="19">
        <f t="shared" ca="1" si="31"/>
        <v>0</v>
      </c>
      <c r="P143" s="86">
        <f t="shared" ca="1" si="32"/>
        <v>0</v>
      </c>
      <c r="Q143" s="86">
        <f t="shared" ca="1" si="33"/>
        <v>0</v>
      </c>
      <c r="R143">
        <f t="shared" ca="1" si="34"/>
        <v>-1.6167565831487703E-2</v>
      </c>
    </row>
    <row r="144" spans="1:18">
      <c r="A144" s="96"/>
      <c r="B144" s="96"/>
      <c r="C144" s="96"/>
      <c r="D144" s="98">
        <f t="shared" si="20"/>
        <v>0</v>
      </c>
      <c r="E144" s="98">
        <f t="shared" si="21"/>
        <v>0</v>
      </c>
      <c r="F144" s="86">
        <f t="shared" si="22"/>
        <v>0</v>
      </c>
      <c r="G144" s="86">
        <f t="shared" si="23"/>
        <v>0</v>
      </c>
      <c r="H144" s="86">
        <f t="shared" si="24"/>
        <v>0</v>
      </c>
      <c r="I144" s="86">
        <f t="shared" si="25"/>
        <v>0</v>
      </c>
      <c r="J144" s="86">
        <f t="shared" si="26"/>
        <v>0</v>
      </c>
      <c r="K144" s="86">
        <f t="shared" si="27"/>
        <v>0</v>
      </c>
      <c r="L144" s="86">
        <f t="shared" si="28"/>
        <v>0</v>
      </c>
      <c r="M144" s="86">
        <f t="shared" ca="1" si="29"/>
        <v>1.6167565831487703E-2</v>
      </c>
      <c r="N144" s="86">
        <f t="shared" ca="1" si="30"/>
        <v>0</v>
      </c>
      <c r="O144" s="19">
        <f t="shared" ca="1" si="31"/>
        <v>0</v>
      </c>
      <c r="P144" s="86">
        <f t="shared" ca="1" si="32"/>
        <v>0</v>
      </c>
      <c r="Q144" s="86">
        <f t="shared" ca="1" si="33"/>
        <v>0</v>
      </c>
      <c r="R144">
        <f t="shared" ca="1" si="34"/>
        <v>-1.6167565831487703E-2</v>
      </c>
    </row>
    <row r="145" spans="1:18">
      <c r="A145" s="96"/>
      <c r="B145" s="96"/>
      <c r="C145" s="96"/>
      <c r="D145" s="98">
        <f t="shared" si="20"/>
        <v>0</v>
      </c>
      <c r="E145" s="98">
        <f t="shared" si="21"/>
        <v>0</v>
      </c>
      <c r="F145" s="86">
        <f t="shared" si="22"/>
        <v>0</v>
      </c>
      <c r="G145" s="86">
        <f t="shared" si="23"/>
        <v>0</v>
      </c>
      <c r="H145" s="86">
        <f t="shared" si="24"/>
        <v>0</v>
      </c>
      <c r="I145" s="86">
        <f t="shared" si="25"/>
        <v>0</v>
      </c>
      <c r="J145" s="86">
        <f t="shared" si="26"/>
        <v>0</v>
      </c>
      <c r="K145" s="86">
        <f t="shared" si="27"/>
        <v>0</v>
      </c>
      <c r="L145" s="86">
        <f t="shared" si="28"/>
        <v>0</v>
      </c>
      <c r="M145" s="86">
        <f t="shared" ca="1" si="29"/>
        <v>1.6167565831487703E-2</v>
      </c>
      <c r="N145" s="86">
        <f t="shared" ca="1" si="30"/>
        <v>0</v>
      </c>
      <c r="O145" s="19">
        <f t="shared" ca="1" si="31"/>
        <v>0</v>
      </c>
      <c r="P145" s="86">
        <f t="shared" ca="1" si="32"/>
        <v>0</v>
      </c>
      <c r="Q145" s="86">
        <f t="shared" ca="1" si="33"/>
        <v>0</v>
      </c>
      <c r="R145">
        <f t="shared" ca="1" si="34"/>
        <v>-1.6167565831487703E-2</v>
      </c>
    </row>
    <row r="146" spans="1:18">
      <c r="A146" s="96"/>
      <c r="B146" s="96"/>
      <c r="C146" s="96"/>
      <c r="D146" s="98">
        <f t="shared" si="20"/>
        <v>0</v>
      </c>
      <c r="E146" s="98">
        <f t="shared" si="21"/>
        <v>0</v>
      </c>
      <c r="F146" s="86">
        <f t="shared" si="22"/>
        <v>0</v>
      </c>
      <c r="G146" s="86">
        <f t="shared" si="23"/>
        <v>0</v>
      </c>
      <c r="H146" s="86">
        <f t="shared" si="24"/>
        <v>0</v>
      </c>
      <c r="I146" s="86">
        <f t="shared" si="25"/>
        <v>0</v>
      </c>
      <c r="J146" s="86">
        <f t="shared" si="26"/>
        <v>0</v>
      </c>
      <c r="K146" s="86">
        <f t="shared" si="27"/>
        <v>0</v>
      </c>
      <c r="L146" s="86">
        <f t="shared" si="28"/>
        <v>0</v>
      </c>
      <c r="M146" s="86">
        <f t="shared" ca="1" si="29"/>
        <v>1.6167565831487703E-2</v>
      </c>
      <c r="N146" s="86">
        <f t="shared" ca="1" si="30"/>
        <v>0</v>
      </c>
      <c r="O146" s="19">
        <f t="shared" ca="1" si="31"/>
        <v>0</v>
      </c>
      <c r="P146" s="86">
        <f t="shared" ca="1" si="32"/>
        <v>0</v>
      </c>
      <c r="Q146" s="86">
        <f t="shared" ca="1" si="33"/>
        <v>0</v>
      </c>
      <c r="R146">
        <f t="shared" ca="1" si="34"/>
        <v>-1.6167565831487703E-2</v>
      </c>
    </row>
    <row r="147" spans="1:18">
      <c r="A147" s="96"/>
      <c r="B147" s="96"/>
      <c r="C147" s="96"/>
      <c r="D147" s="98">
        <f t="shared" si="20"/>
        <v>0</v>
      </c>
      <c r="E147" s="98">
        <f t="shared" si="21"/>
        <v>0</v>
      </c>
      <c r="F147" s="86">
        <f t="shared" si="22"/>
        <v>0</v>
      </c>
      <c r="G147" s="86">
        <f t="shared" si="23"/>
        <v>0</v>
      </c>
      <c r="H147" s="86">
        <f t="shared" si="24"/>
        <v>0</v>
      </c>
      <c r="I147" s="86">
        <f t="shared" si="25"/>
        <v>0</v>
      </c>
      <c r="J147" s="86">
        <f t="shared" si="26"/>
        <v>0</v>
      </c>
      <c r="K147" s="86">
        <f t="shared" si="27"/>
        <v>0</v>
      </c>
      <c r="L147" s="86">
        <f t="shared" si="28"/>
        <v>0</v>
      </c>
      <c r="M147" s="86">
        <f t="shared" ca="1" si="29"/>
        <v>1.6167565831487703E-2</v>
      </c>
      <c r="N147" s="86">
        <f t="shared" ca="1" si="30"/>
        <v>0</v>
      </c>
      <c r="O147" s="19">
        <f t="shared" ca="1" si="31"/>
        <v>0</v>
      </c>
      <c r="P147" s="86">
        <f t="shared" ca="1" si="32"/>
        <v>0</v>
      </c>
      <c r="Q147" s="86">
        <f t="shared" ca="1" si="33"/>
        <v>0</v>
      </c>
      <c r="R147">
        <f t="shared" ca="1" si="34"/>
        <v>-1.6167565831487703E-2</v>
      </c>
    </row>
    <row r="148" spans="1:18">
      <c r="A148" s="96"/>
      <c r="B148" s="96"/>
      <c r="C148" s="96"/>
      <c r="D148" s="98">
        <f t="shared" si="20"/>
        <v>0</v>
      </c>
      <c r="E148" s="98">
        <f t="shared" si="21"/>
        <v>0</v>
      </c>
      <c r="F148" s="86">
        <f t="shared" si="22"/>
        <v>0</v>
      </c>
      <c r="G148" s="86">
        <f t="shared" si="23"/>
        <v>0</v>
      </c>
      <c r="H148" s="86">
        <f t="shared" si="24"/>
        <v>0</v>
      </c>
      <c r="I148" s="86">
        <f t="shared" si="25"/>
        <v>0</v>
      </c>
      <c r="J148" s="86">
        <f t="shared" si="26"/>
        <v>0</v>
      </c>
      <c r="K148" s="86">
        <f t="shared" si="27"/>
        <v>0</v>
      </c>
      <c r="L148" s="86">
        <f t="shared" si="28"/>
        <v>0</v>
      </c>
      <c r="M148" s="86">
        <f t="shared" ca="1" si="29"/>
        <v>1.6167565831487703E-2</v>
      </c>
      <c r="N148" s="86">
        <f t="shared" ca="1" si="30"/>
        <v>0</v>
      </c>
      <c r="O148" s="19">
        <f t="shared" ca="1" si="31"/>
        <v>0</v>
      </c>
      <c r="P148" s="86">
        <f t="shared" ca="1" si="32"/>
        <v>0</v>
      </c>
      <c r="Q148" s="86">
        <f t="shared" ca="1" si="33"/>
        <v>0</v>
      </c>
      <c r="R148">
        <f t="shared" ca="1" si="34"/>
        <v>-1.6167565831487703E-2</v>
      </c>
    </row>
    <row r="149" spans="1:18">
      <c r="A149" s="96"/>
      <c r="B149" s="96"/>
      <c r="C149" s="96"/>
      <c r="D149" s="98">
        <f t="shared" ref="D149:D212" si="35">A149/A$18</f>
        <v>0</v>
      </c>
      <c r="E149" s="98">
        <f t="shared" ref="E149:E212" si="36">B149/B$18</f>
        <v>0</v>
      </c>
      <c r="F149" s="86">
        <f t="shared" ref="F149:F212" si="37">$C149*D149</f>
        <v>0</v>
      </c>
      <c r="G149" s="86">
        <f t="shared" ref="G149:G212" si="38">$C149*E149</f>
        <v>0</v>
      </c>
      <c r="H149" s="86">
        <f t="shared" ref="H149:H212" si="39">C149*D149*D149</f>
        <v>0</v>
      </c>
      <c r="I149" s="86">
        <f t="shared" ref="I149:I212" si="40">C149*D149*D149*D149</f>
        <v>0</v>
      </c>
      <c r="J149" s="86">
        <f t="shared" ref="J149:J212" si="41">C149*D149*D149*D149*D149</f>
        <v>0</v>
      </c>
      <c r="K149" s="86">
        <f t="shared" ref="K149:K212" si="42">C149*E149*D149</f>
        <v>0</v>
      </c>
      <c r="L149" s="86">
        <f t="shared" ref="L149:L212" si="43">C149*E149*D149*D149</f>
        <v>0</v>
      </c>
      <c r="M149" s="86">
        <f t="shared" ref="M149:M212" ca="1" si="44">+E$4+E$5*D149+E$6*D149^2</f>
        <v>1.6167565831487703E-2</v>
      </c>
      <c r="N149" s="86">
        <f t="shared" ref="N149:N212" ca="1" si="45">C149*(M149-E149)^2</f>
        <v>0</v>
      </c>
      <c r="O149" s="19">
        <f t="shared" ref="O149:O212" ca="1" si="46">(C149*O$1-O$2*F149+O$3*H149)^2</f>
        <v>0</v>
      </c>
      <c r="P149" s="86">
        <f t="shared" ref="P149:P212" ca="1" si="47">(-C149*O$2+O$4*F149-O$5*H149)^2</f>
        <v>0</v>
      </c>
      <c r="Q149" s="86">
        <f t="shared" ref="Q149:Q212" ca="1" si="48">+(C149*O$3-F149*O$5+H149*O$6)^2</f>
        <v>0</v>
      </c>
      <c r="R149">
        <f t="shared" ref="R149:R212" ca="1" si="49">+E149-M149</f>
        <v>-1.6167565831487703E-2</v>
      </c>
    </row>
    <row r="150" spans="1:18">
      <c r="A150" s="96"/>
      <c r="B150" s="96"/>
      <c r="C150" s="96"/>
      <c r="D150" s="98">
        <f t="shared" si="35"/>
        <v>0</v>
      </c>
      <c r="E150" s="98">
        <f t="shared" si="36"/>
        <v>0</v>
      </c>
      <c r="F150" s="86">
        <f t="shared" si="37"/>
        <v>0</v>
      </c>
      <c r="G150" s="86">
        <f t="shared" si="38"/>
        <v>0</v>
      </c>
      <c r="H150" s="86">
        <f t="shared" si="39"/>
        <v>0</v>
      </c>
      <c r="I150" s="86">
        <f t="shared" si="40"/>
        <v>0</v>
      </c>
      <c r="J150" s="86">
        <f t="shared" si="41"/>
        <v>0</v>
      </c>
      <c r="K150" s="86">
        <f t="shared" si="42"/>
        <v>0</v>
      </c>
      <c r="L150" s="86">
        <f t="shared" si="43"/>
        <v>0</v>
      </c>
      <c r="M150" s="86">
        <f t="shared" ca="1" si="44"/>
        <v>1.6167565831487703E-2</v>
      </c>
      <c r="N150" s="86">
        <f t="shared" ca="1" si="45"/>
        <v>0</v>
      </c>
      <c r="O150" s="19">
        <f t="shared" ca="1" si="46"/>
        <v>0</v>
      </c>
      <c r="P150" s="86">
        <f t="shared" ca="1" si="47"/>
        <v>0</v>
      </c>
      <c r="Q150" s="86">
        <f t="shared" ca="1" si="48"/>
        <v>0</v>
      </c>
      <c r="R150">
        <f t="shared" ca="1" si="49"/>
        <v>-1.6167565831487703E-2</v>
      </c>
    </row>
    <row r="151" spans="1:18">
      <c r="A151" s="96"/>
      <c r="B151" s="96"/>
      <c r="C151" s="96"/>
      <c r="D151" s="98">
        <f t="shared" si="35"/>
        <v>0</v>
      </c>
      <c r="E151" s="98">
        <f t="shared" si="36"/>
        <v>0</v>
      </c>
      <c r="F151" s="86">
        <f t="shared" si="37"/>
        <v>0</v>
      </c>
      <c r="G151" s="86">
        <f t="shared" si="38"/>
        <v>0</v>
      </c>
      <c r="H151" s="86">
        <f t="shared" si="39"/>
        <v>0</v>
      </c>
      <c r="I151" s="86">
        <f t="shared" si="40"/>
        <v>0</v>
      </c>
      <c r="J151" s="86">
        <f t="shared" si="41"/>
        <v>0</v>
      </c>
      <c r="K151" s="86">
        <f t="shared" si="42"/>
        <v>0</v>
      </c>
      <c r="L151" s="86">
        <f t="shared" si="43"/>
        <v>0</v>
      </c>
      <c r="M151" s="86">
        <f t="shared" ca="1" si="44"/>
        <v>1.6167565831487703E-2</v>
      </c>
      <c r="N151" s="86">
        <f t="shared" ca="1" si="45"/>
        <v>0</v>
      </c>
      <c r="O151" s="19">
        <f t="shared" ca="1" si="46"/>
        <v>0</v>
      </c>
      <c r="P151" s="86">
        <f t="shared" ca="1" si="47"/>
        <v>0</v>
      </c>
      <c r="Q151" s="86">
        <f t="shared" ca="1" si="48"/>
        <v>0</v>
      </c>
      <c r="R151">
        <f t="shared" ca="1" si="49"/>
        <v>-1.6167565831487703E-2</v>
      </c>
    </row>
    <row r="152" spans="1:18">
      <c r="A152" s="96"/>
      <c r="B152" s="96"/>
      <c r="C152" s="96"/>
      <c r="D152" s="98">
        <f t="shared" si="35"/>
        <v>0</v>
      </c>
      <c r="E152" s="98">
        <f t="shared" si="36"/>
        <v>0</v>
      </c>
      <c r="F152" s="86">
        <f t="shared" si="37"/>
        <v>0</v>
      </c>
      <c r="G152" s="86">
        <f t="shared" si="38"/>
        <v>0</v>
      </c>
      <c r="H152" s="86">
        <f t="shared" si="39"/>
        <v>0</v>
      </c>
      <c r="I152" s="86">
        <f t="shared" si="40"/>
        <v>0</v>
      </c>
      <c r="J152" s="86">
        <f t="shared" si="41"/>
        <v>0</v>
      </c>
      <c r="K152" s="86">
        <f t="shared" si="42"/>
        <v>0</v>
      </c>
      <c r="L152" s="86">
        <f t="shared" si="43"/>
        <v>0</v>
      </c>
      <c r="M152" s="86">
        <f t="shared" ca="1" si="44"/>
        <v>1.6167565831487703E-2</v>
      </c>
      <c r="N152" s="86">
        <f t="shared" ca="1" si="45"/>
        <v>0</v>
      </c>
      <c r="O152" s="19">
        <f t="shared" ca="1" si="46"/>
        <v>0</v>
      </c>
      <c r="P152" s="86">
        <f t="shared" ca="1" si="47"/>
        <v>0</v>
      </c>
      <c r="Q152" s="86">
        <f t="shared" ca="1" si="48"/>
        <v>0</v>
      </c>
      <c r="R152">
        <f t="shared" ca="1" si="49"/>
        <v>-1.6167565831487703E-2</v>
      </c>
    </row>
    <row r="153" spans="1:18">
      <c r="A153" s="96"/>
      <c r="B153" s="96"/>
      <c r="C153" s="96"/>
      <c r="D153" s="98">
        <f t="shared" si="35"/>
        <v>0</v>
      </c>
      <c r="E153" s="98">
        <f t="shared" si="36"/>
        <v>0</v>
      </c>
      <c r="F153" s="86">
        <f t="shared" si="37"/>
        <v>0</v>
      </c>
      <c r="G153" s="86">
        <f t="shared" si="38"/>
        <v>0</v>
      </c>
      <c r="H153" s="86">
        <f t="shared" si="39"/>
        <v>0</v>
      </c>
      <c r="I153" s="86">
        <f t="shared" si="40"/>
        <v>0</v>
      </c>
      <c r="J153" s="86">
        <f t="shared" si="41"/>
        <v>0</v>
      </c>
      <c r="K153" s="86">
        <f t="shared" si="42"/>
        <v>0</v>
      </c>
      <c r="L153" s="86">
        <f t="shared" si="43"/>
        <v>0</v>
      </c>
      <c r="M153" s="86">
        <f t="shared" ca="1" si="44"/>
        <v>1.6167565831487703E-2</v>
      </c>
      <c r="N153" s="86">
        <f t="shared" ca="1" si="45"/>
        <v>0</v>
      </c>
      <c r="O153" s="19">
        <f t="shared" ca="1" si="46"/>
        <v>0</v>
      </c>
      <c r="P153" s="86">
        <f t="shared" ca="1" si="47"/>
        <v>0</v>
      </c>
      <c r="Q153" s="86">
        <f t="shared" ca="1" si="48"/>
        <v>0</v>
      </c>
      <c r="R153">
        <f t="shared" ca="1" si="49"/>
        <v>-1.6167565831487703E-2</v>
      </c>
    </row>
    <row r="154" spans="1:18">
      <c r="A154" s="96"/>
      <c r="B154" s="96"/>
      <c r="C154" s="96"/>
      <c r="D154" s="98">
        <f t="shared" si="35"/>
        <v>0</v>
      </c>
      <c r="E154" s="98">
        <f t="shared" si="36"/>
        <v>0</v>
      </c>
      <c r="F154" s="86">
        <f t="shared" si="37"/>
        <v>0</v>
      </c>
      <c r="G154" s="86">
        <f t="shared" si="38"/>
        <v>0</v>
      </c>
      <c r="H154" s="86">
        <f t="shared" si="39"/>
        <v>0</v>
      </c>
      <c r="I154" s="86">
        <f t="shared" si="40"/>
        <v>0</v>
      </c>
      <c r="J154" s="86">
        <f t="shared" si="41"/>
        <v>0</v>
      </c>
      <c r="K154" s="86">
        <f t="shared" si="42"/>
        <v>0</v>
      </c>
      <c r="L154" s="86">
        <f t="shared" si="43"/>
        <v>0</v>
      </c>
      <c r="M154" s="86">
        <f t="shared" ca="1" si="44"/>
        <v>1.6167565831487703E-2</v>
      </c>
      <c r="N154" s="86">
        <f t="shared" ca="1" si="45"/>
        <v>0</v>
      </c>
      <c r="O154" s="19">
        <f t="shared" ca="1" si="46"/>
        <v>0</v>
      </c>
      <c r="P154" s="86">
        <f t="shared" ca="1" si="47"/>
        <v>0</v>
      </c>
      <c r="Q154" s="86">
        <f t="shared" ca="1" si="48"/>
        <v>0</v>
      </c>
      <c r="R154">
        <f t="shared" ca="1" si="49"/>
        <v>-1.6167565831487703E-2</v>
      </c>
    </row>
    <row r="155" spans="1:18">
      <c r="A155" s="96"/>
      <c r="B155" s="96"/>
      <c r="C155" s="96"/>
      <c r="D155" s="98">
        <f t="shared" si="35"/>
        <v>0</v>
      </c>
      <c r="E155" s="98">
        <f t="shared" si="36"/>
        <v>0</v>
      </c>
      <c r="F155" s="86">
        <f t="shared" si="37"/>
        <v>0</v>
      </c>
      <c r="G155" s="86">
        <f t="shared" si="38"/>
        <v>0</v>
      </c>
      <c r="H155" s="86">
        <f t="shared" si="39"/>
        <v>0</v>
      </c>
      <c r="I155" s="86">
        <f t="shared" si="40"/>
        <v>0</v>
      </c>
      <c r="J155" s="86">
        <f t="shared" si="41"/>
        <v>0</v>
      </c>
      <c r="K155" s="86">
        <f t="shared" si="42"/>
        <v>0</v>
      </c>
      <c r="L155" s="86">
        <f t="shared" si="43"/>
        <v>0</v>
      </c>
      <c r="M155" s="86">
        <f t="shared" ca="1" si="44"/>
        <v>1.6167565831487703E-2</v>
      </c>
      <c r="N155" s="86">
        <f t="shared" ca="1" si="45"/>
        <v>0</v>
      </c>
      <c r="O155" s="19">
        <f t="shared" ca="1" si="46"/>
        <v>0</v>
      </c>
      <c r="P155" s="86">
        <f t="shared" ca="1" si="47"/>
        <v>0</v>
      </c>
      <c r="Q155" s="86">
        <f t="shared" ca="1" si="48"/>
        <v>0</v>
      </c>
      <c r="R155">
        <f t="shared" ca="1" si="49"/>
        <v>-1.6167565831487703E-2</v>
      </c>
    </row>
    <row r="156" spans="1:18">
      <c r="A156" s="96"/>
      <c r="B156" s="96"/>
      <c r="C156" s="96"/>
      <c r="D156" s="98">
        <f t="shared" si="35"/>
        <v>0</v>
      </c>
      <c r="E156" s="98">
        <f t="shared" si="36"/>
        <v>0</v>
      </c>
      <c r="F156" s="86">
        <f t="shared" si="37"/>
        <v>0</v>
      </c>
      <c r="G156" s="86">
        <f t="shared" si="38"/>
        <v>0</v>
      </c>
      <c r="H156" s="86">
        <f t="shared" si="39"/>
        <v>0</v>
      </c>
      <c r="I156" s="86">
        <f t="shared" si="40"/>
        <v>0</v>
      </c>
      <c r="J156" s="86">
        <f t="shared" si="41"/>
        <v>0</v>
      </c>
      <c r="K156" s="86">
        <f t="shared" si="42"/>
        <v>0</v>
      </c>
      <c r="L156" s="86">
        <f t="shared" si="43"/>
        <v>0</v>
      </c>
      <c r="M156" s="86">
        <f t="shared" ca="1" si="44"/>
        <v>1.6167565831487703E-2</v>
      </c>
      <c r="N156" s="86">
        <f t="shared" ca="1" si="45"/>
        <v>0</v>
      </c>
      <c r="O156" s="19">
        <f t="shared" ca="1" si="46"/>
        <v>0</v>
      </c>
      <c r="P156" s="86">
        <f t="shared" ca="1" si="47"/>
        <v>0</v>
      </c>
      <c r="Q156" s="86">
        <f t="shared" ca="1" si="48"/>
        <v>0</v>
      </c>
      <c r="R156">
        <f t="shared" ca="1" si="49"/>
        <v>-1.6167565831487703E-2</v>
      </c>
    </row>
    <row r="157" spans="1:18">
      <c r="A157" s="96"/>
      <c r="B157" s="96"/>
      <c r="C157" s="96"/>
      <c r="D157" s="98">
        <f t="shared" si="35"/>
        <v>0</v>
      </c>
      <c r="E157" s="98">
        <f t="shared" si="36"/>
        <v>0</v>
      </c>
      <c r="F157" s="86">
        <f t="shared" si="37"/>
        <v>0</v>
      </c>
      <c r="G157" s="86">
        <f t="shared" si="38"/>
        <v>0</v>
      </c>
      <c r="H157" s="86">
        <f t="shared" si="39"/>
        <v>0</v>
      </c>
      <c r="I157" s="86">
        <f t="shared" si="40"/>
        <v>0</v>
      </c>
      <c r="J157" s="86">
        <f t="shared" si="41"/>
        <v>0</v>
      </c>
      <c r="K157" s="86">
        <f t="shared" si="42"/>
        <v>0</v>
      </c>
      <c r="L157" s="86">
        <f t="shared" si="43"/>
        <v>0</v>
      </c>
      <c r="M157" s="86">
        <f t="shared" ca="1" si="44"/>
        <v>1.6167565831487703E-2</v>
      </c>
      <c r="N157" s="86">
        <f t="shared" ca="1" si="45"/>
        <v>0</v>
      </c>
      <c r="O157" s="19">
        <f t="shared" ca="1" si="46"/>
        <v>0</v>
      </c>
      <c r="P157" s="86">
        <f t="shared" ca="1" si="47"/>
        <v>0</v>
      </c>
      <c r="Q157" s="86">
        <f t="shared" ca="1" si="48"/>
        <v>0</v>
      </c>
      <c r="R157">
        <f t="shared" ca="1" si="49"/>
        <v>-1.6167565831487703E-2</v>
      </c>
    </row>
    <row r="158" spans="1:18">
      <c r="A158" s="96"/>
      <c r="B158" s="96"/>
      <c r="C158" s="96"/>
      <c r="D158" s="98">
        <f t="shared" si="35"/>
        <v>0</v>
      </c>
      <c r="E158" s="98">
        <f t="shared" si="36"/>
        <v>0</v>
      </c>
      <c r="F158" s="86">
        <f t="shared" si="37"/>
        <v>0</v>
      </c>
      <c r="G158" s="86">
        <f t="shared" si="38"/>
        <v>0</v>
      </c>
      <c r="H158" s="86">
        <f t="shared" si="39"/>
        <v>0</v>
      </c>
      <c r="I158" s="86">
        <f t="shared" si="40"/>
        <v>0</v>
      </c>
      <c r="J158" s="86">
        <f t="shared" si="41"/>
        <v>0</v>
      </c>
      <c r="K158" s="86">
        <f t="shared" si="42"/>
        <v>0</v>
      </c>
      <c r="L158" s="86">
        <f t="shared" si="43"/>
        <v>0</v>
      </c>
      <c r="M158" s="86">
        <f t="shared" ca="1" si="44"/>
        <v>1.6167565831487703E-2</v>
      </c>
      <c r="N158" s="86">
        <f t="shared" ca="1" si="45"/>
        <v>0</v>
      </c>
      <c r="O158" s="19">
        <f t="shared" ca="1" si="46"/>
        <v>0</v>
      </c>
      <c r="P158" s="86">
        <f t="shared" ca="1" si="47"/>
        <v>0</v>
      </c>
      <c r="Q158" s="86">
        <f t="shared" ca="1" si="48"/>
        <v>0</v>
      </c>
      <c r="R158">
        <f t="shared" ca="1" si="49"/>
        <v>-1.6167565831487703E-2</v>
      </c>
    </row>
    <row r="159" spans="1:18">
      <c r="A159" s="96"/>
      <c r="B159" s="96"/>
      <c r="C159" s="96"/>
      <c r="D159" s="98">
        <f t="shared" si="35"/>
        <v>0</v>
      </c>
      <c r="E159" s="98">
        <f t="shared" si="36"/>
        <v>0</v>
      </c>
      <c r="F159" s="86">
        <f t="shared" si="37"/>
        <v>0</v>
      </c>
      <c r="G159" s="86">
        <f t="shared" si="38"/>
        <v>0</v>
      </c>
      <c r="H159" s="86">
        <f t="shared" si="39"/>
        <v>0</v>
      </c>
      <c r="I159" s="86">
        <f t="shared" si="40"/>
        <v>0</v>
      </c>
      <c r="J159" s="86">
        <f t="shared" si="41"/>
        <v>0</v>
      </c>
      <c r="K159" s="86">
        <f t="shared" si="42"/>
        <v>0</v>
      </c>
      <c r="L159" s="86">
        <f t="shared" si="43"/>
        <v>0</v>
      </c>
      <c r="M159" s="86">
        <f t="shared" ca="1" si="44"/>
        <v>1.6167565831487703E-2</v>
      </c>
      <c r="N159" s="86">
        <f t="shared" ca="1" si="45"/>
        <v>0</v>
      </c>
      <c r="O159" s="19">
        <f t="shared" ca="1" si="46"/>
        <v>0</v>
      </c>
      <c r="P159" s="86">
        <f t="shared" ca="1" si="47"/>
        <v>0</v>
      </c>
      <c r="Q159" s="86">
        <f t="shared" ca="1" si="48"/>
        <v>0</v>
      </c>
      <c r="R159">
        <f t="shared" ca="1" si="49"/>
        <v>-1.6167565831487703E-2</v>
      </c>
    </row>
    <row r="160" spans="1:18">
      <c r="A160" s="96"/>
      <c r="B160" s="96"/>
      <c r="C160" s="96"/>
      <c r="D160" s="98">
        <f t="shared" si="35"/>
        <v>0</v>
      </c>
      <c r="E160" s="98">
        <f t="shared" si="36"/>
        <v>0</v>
      </c>
      <c r="F160" s="86">
        <f t="shared" si="37"/>
        <v>0</v>
      </c>
      <c r="G160" s="86">
        <f t="shared" si="38"/>
        <v>0</v>
      </c>
      <c r="H160" s="86">
        <f t="shared" si="39"/>
        <v>0</v>
      </c>
      <c r="I160" s="86">
        <f t="shared" si="40"/>
        <v>0</v>
      </c>
      <c r="J160" s="86">
        <f t="shared" si="41"/>
        <v>0</v>
      </c>
      <c r="K160" s="86">
        <f t="shared" si="42"/>
        <v>0</v>
      </c>
      <c r="L160" s="86">
        <f t="shared" si="43"/>
        <v>0</v>
      </c>
      <c r="M160" s="86">
        <f t="shared" ca="1" si="44"/>
        <v>1.6167565831487703E-2</v>
      </c>
      <c r="N160" s="86">
        <f t="shared" ca="1" si="45"/>
        <v>0</v>
      </c>
      <c r="O160" s="19">
        <f t="shared" ca="1" si="46"/>
        <v>0</v>
      </c>
      <c r="P160" s="86">
        <f t="shared" ca="1" si="47"/>
        <v>0</v>
      </c>
      <c r="Q160" s="86">
        <f t="shared" ca="1" si="48"/>
        <v>0</v>
      </c>
      <c r="R160">
        <f t="shared" ca="1" si="49"/>
        <v>-1.6167565831487703E-2</v>
      </c>
    </row>
    <row r="161" spans="1:18">
      <c r="A161" s="96"/>
      <c r="B161" s="96"/>
      <c r="C161" s="96"/>
      <c r="D161" s="98">
        <f t="shared" si="35"/>
        <v>0</v>
      </c>
      <c r="E161" s="98">
        <f t="shared" si="36"/>
        <v>0</v>
      </c>
      <c r="F161" s="86">
        <f t="shared" si="37"/>
        <v>0</v>
      </c>
      <c r="G161" s="86">
        <f t="shared" si="38"/>
        <v>0</v>
      </c>
      <c r="H161" s="86">
        <f t="shared" si="39"/>
        <v>0</v>
      </c>
      <c r="I161" s="86">
        <f t="shared" si="40"/>
        <v>0</v>
      </c>
      <c r="J161" s="86">
        <f t="shared" si="41"/>
        <v>0</v>
      </c>
      <c r="K161" s="86">
        <f t="shared" si="42"/>
        <v>0</v>
      </c>
      <c r="L161" s="86">
        <f t="shared" si="43"/>
        <v>0</v>
      </c>
      <c r="M161" s="86">
        <f t="shared" ca="1" si="44"/>
        <v>1.6167565831487703E-2</v>
      </c>
      <c r="N161" s="86">
        <f t="shared" ca="1" si="45"/>
        <v>0</v>
      </c>
      <c r="O161" s="19">
        <f t="shared" ca="1" si="46"/>
        <v>0</v>
      </c>
      <c r="P161" s="86">
        <f t="shared" ca="1" si="47"/>
        <v>0</v>
      </c>
      <c r="Q161" s="86">
        <f t="shared" ca="1" si="48"/>
        <v>0</v>
      </c>
      <c r="R161">
        <f t="shared" ca="1" si="49"/>
        <v>-1.6167565831487703E-2</v>
      </c>
    </row>
    <row r="162" spans="1:18">
      <c r="A162" s="96"/>
      <c r="B162" s="96"/>
      <c r="C162" s="96"/>
      <c r="D162" s="98">
        <f t="shared" si="35"/>
        <v>0</v>
      </c>
      <c r="E162" s="98">
        <f t="shared" si="36"/>
        <v>0</v>
      </c>
      <c r="F162" s="86">
        <f t="shared" si="37"/>
        <v>0</v>
      </c>
      <c r="G162" s="86">
        <f t="shared" si="38"/>
        <v>0</v>
      </c>
      <c r="H162" s="86">
        <f t="shared" si="39"/>
        <v>0</v>
      </c>
      <c r="I162" s="86">
        <f t="shared" si="40"/>
        <v>0</v>
      </c>
      <c r="J162" s="86">
        <f t="shared" si="41"/>
        <v>0</v>
      </c>
      <c r="K162" s="86">
        <f t="shared" si="42"/>
        <v>0</v>
      </c>
      <c r="L162" s="86">
        <f t="shared" si="43"/>
        <v>0</v>
      </c>
      <c r="M162" s="86">
        <f t="shared" ca="1" si="44"/>
        <v>1.6167565831487703E-2</v>
      </c>
      <c r="N162" s="86">
        <f t="shared" ca="1" si="45"/>
        <v>0</v>
      </c>
      <c r="O162" s="19">
        <f t="shared" ca="1" si="46"/>
        <v>0</v>
      </c>
      <c r="P162" s="86">
        <f t="shared" ca="1" si="47"/>
        <v>0</v>
      </c>
      <c r="Q162" s="86">
        <f t="shared" ca="1" si="48"/>
        <v>0</v>
      </c>
      <c r="R162">
        <f t="shared" ca="1" si="49"/>
        <v>-1.6167565831487703E-2</v>
      </c>
    </row>
    <row r="163" spans="1:18">
      <c r="A163" s="96"/>
      <c r="B163" s="96"/>
      <c r="C163" s="96"/>
      <c r="D163" s="98">
        <f t="shared" si="35"/>
        <v>0</v>
      </c>
      <c r="E163" s="98">
        <f t="shared" si="36"/>
        <v>0</v>
      </c>
      <c r="F163" s="86">
        <f t="shared" si="37"/>
        <v>0</v>
      </c>
      <c r="G163" s="86">
        <f t="shared" si="38"/>
        <v>0</v>
      </c>
      <c r="H163" s="86">
        <f t="shared" si="39"/>
        <v>0</v>
      </c>
      <c r="I163" s="86">
        <f t="shared" si="40"/>
        <v>0</v>
      </c>
      <c r="J163" s="86">
        <f t="shared" si="41"/>
        <v>0</v>
      </c>
      <c r="K163" s="86">
        <f t="shared" si="42"/>
        <v>0</v>
      </c>
      <c r="L163" s="86">
        <f t="shared" si="43"/>
        <v>0</v>
      </c>
      <c r="M163" s="86">
        <f t="shared" ca="1" si="44"/>
        <v>1.6167565831487703E-2</v>
      </c>
      <c r="N163" s="86">
        <f t="shared" ca="1" si="45"/>
        <v>0</v>
      </c>
      <c r="O163" s="19">
        <f t="shared" ca="1" si="46"/>
        <v>0</v>
      </c>
      <c r="P163" s="86">
        <f t="shared" ca="1" si="47"/>
        <v>0</v>
      </c>
      <c r="Q163" s="86">
        <f t="shared" ca="1" si="48"/>
        <v>0</v>
      </c>
      <c r="R163">
        <f t="shared" ca="1" si="49"/>
        <v>-1.6167565831487703E-2</v>
      </c>
    </row>
    <row r="164" spans="1:18">
      <c r="A164" s="96"/>
      <c r="B164" s="96"/>
      <c r="C164" s="96"/>
      <c r="D164" s="98">
        <f t="shared" si="35"/>
        <v>0</v>
      </c>
      <c r="E164" s="98">
        <f t="shared" si="36"/>
        <v>0</v>
      </c>
      <c r="F164" s="86">
        <f t="shared" si="37"/>
        <v>0</v>
      </c>
      <c r="G164" s="86">
        <f t="shared" si="38"/>
        <v>0</v>
      </c>
      <c r="H164" s="86">
        <f t="shared" si="39"/>
        <v>0</v>
      </c>
      <c r="I164" s="86">
        <f t="shared" si="40"/>
        <v>0</v>
      </c>
      <c r="J164" s="86">
        <f t="shared" si="41"/>
        <v>0</v>
      </c>
      <c r="K164" s="86">
        <f t="shared" si="42"/>
        <v>0</v>
      </c>
      <c r="L164" s="86">
        <f t="shared" si="43"/>
        <v>0</v>
      </c>
      <c r="M164" s="86">
        <f t="shared" ca="1" si="44"/>
        <v>1.6167565831487703E-2</v>
      </c>
      <c r="N164" s="86">
        <f t="shared" ca="1" si="45"/>
        <v>0</v>
      </c>
      <c r="O164" s="19">
        <f t="shared" ca="1" si="46"/>
        <v>0</v>
      </c>
      <c r="P164" s="86">
        <f t="shared" ca="1" si="47"/>
        <v>0</v>
      </c>
      <c r="Q164" s="86">
        <f t="shared" ca="1" si="48"/>
        <v>0</v>
      </c>
      <c r="R164">
        <f t="shared" ca="1" si="49"/>
        <v>-1.6167565831487703E-2</v>
      </c>
    </row>
    <row r="165" spans="1:18">
      <c r="A165" s="96"/>
      <c r="B165" s="96"/>
      <c r="C165" s="96"/>
      <c r="D165" s="98">
        <f t="shared" si="35"/>
        <v>0</v>
      </c>
      <c r="E165" s="98">
        <f t="shared" si="36"/>
        <v>0</v>
      </c>
      <c r="F165" s="86">
        <f t="shared" si="37"/>
        <v>0</v>
      </c>
      <c r="G165" s="86">
        <f t="shared" si="38"/>
        <v>0</v>
      </c>
      <c r="H165" s="86">
        <f t="shared" si="39"/>
        <v>0</v>
      </c>
      <c r="I165" s="86">
        <f t="shared" si="40"/>
        <v>0</v>
      </c>
      <c r="J165" s="86">
        <f t="shared" si="41"/>
        <v>0</v>
      </c>
      <c r="K165" s="86">
        <f t="shared" si="42"/>
        <v>0</v>
      </c>
      <c r="L165" s="86">
        <f t="shared" si="43"/>
        <v>0</v>
      </c>
      <c r="M165" s="86">
        <f t="shared" ca="1" si="44"/>
        <v>1.6167565831487703E-2</v>
      </c>
      <c r="N165" s="86">
        <f t="shared" ca="1" si="45"/>
        <v>0</v>
      </c>
      <c r="O165" s="19">
        <f t="shared" ca="1" si="46"/>
        <v>0</v>
      </c>
      <c r="P165" s="86">
        <f t="shared" ca="1" si="47"/>
        <v>0</v>
      </c>
      <c r="Q165" s="86">
        <f t="shared" ca="1" si="48"/>
        <v>0</v>
      </c>
      <c r="R165">
        <f t="shared" ca="1" si="49"/>
        <v>-1.6167565831487703E-2</v>
      </c>
    </row>
    <row r="166" spans="1:18">
      <c r="A166" s="96"/>
      <c r="B166" s="96"/>
      <c r="C166" s="96"/>
      <c r="D166" s="98">
        <f t="shared" si="35"/>
        <v>0</v>
      </c>
      <c r="E166" s="98">
        <f t="shared" si="36"/>
        <v>0</v>
      </c>
      <c r="F166" s="86">
        <f t="shared" si="37"/>
        <v>0</v>
      </c>
      <c r="G166" s="86">
        <f t="shared" si="38"/>
        <v>0</v>
      </c>
      <c r="H166" s="86">
        <f t="shared" si="39"/>
        <v>0</v>
      </c>
      <c r="I166" s="86">
        <f t="shared" si="40"/>
        <v>0</v>
      </c>
      <c r="J166" s="86">
        <f t="shared" si="41"/>
        <v>0</v>
      </c>
      <c r="K166" s="86">
        <f t="shared" si="42"/>
        <v>0</v>
      </c>
      <c r="L166" s="86">
        <f t="shared" si="43"/>
        <v>0</v>
      </c>
      <c r="M166" s="86">
        <f t="shared" ca="1" si="44"/>
        <v>1.6167565831487703E-2</v>
      </c>
      <c r="N166" s="86">
        <f t="shared" ca="1" si="45"/>
        <v>0</v>
      </c>
      <c r="O166" s="19">
        <f t="shared" ca="1" si="46"/>
        <v>0</v>
      </c>
      <c r="P166" s="86">
        <f t="shared" ca="1" si="47"/>
        <v>0</v>
      </c>
      <c r="Q166" s="86">
        <f t="shared" ca="1" si="48"/>
        <v>0</v>
      </c>
      <c r="R166">
        <f t="shared" ca="1" si="49"/>
        <v>-1.6167565831487703E-2</v>
      </c>
    </row>
    <row r="167" spans="1:18">
      <c r="A167" s="96"/>
      <c r="B167" s="96"/>
      <c r="C167" s="96"/>
      <c r="D167" s="98">
        <f t="shared" si="35"/>
        <v>0</v>
      </c>
      <c r="E167" s="98">
        <f t="shared" si="36"/>
        <v>0</v>
      </c>
      <c r="F167" s="86">
        <f t="shared" si="37"/>
        <v>0</v>
      </c>
      <c r="G167" s="86">
        <f t="shared" si="38"/>
        <v>0</v>
      </c>
      <c r="H167" s="86">
        <f t="shared" si="39"/>
        <v>0</v>
      </c>
      <c r="I167" s="86">
        <f t="shared" si="40"/>
        <v>0</v>
      </c>
      <c r="J167" s="86">
        <f t="shared" si="41"/>
        <v>0</v>
      </c>
      <c r="K167" s="86">
        <f t="shared" si="42"/>
        <v>0</v>
      </c>
      <c r="L167" s="86">
        <f t="shared" si="43"/>
        <v>0</v>
      </c>
      <c r="M167" s="86">
        <f t="shared" ca="1" si="44"/>
        <v>1.6167565831487703E-2</v>
      </c>
      <c r="N167" s="86">
        <f t="shared" ca="1" si="45"/>
        <v>0</v>
      </c>
      <c r="O167" s="19">
        <f t="shared" ca="1" si="46"/>
        <v>0</v>
      </c>
      <c r="P167" s="86">
        <f t="shared" ca="1" si="47"/>
        <v>0</v>
      </c>
      <c r="Q167" s="86">
        <f t="shared" ca="1" si="48"/>
        <v>0</v>
      </c>
      <c r="R167">
        <f t="shared" ca="1" si="49"/>
        <v>-1.6167565831487703E-2</v>
      </c>
    </row>
    <row r="168" spans="1:18">
      <c r="A168" s="96"/>
      <c r="B168" s="96"/>
      <c r="C168" s="96"/>
      <c r="D168" s="98">
        <f t="shared" si="35"/>
        <v>0</v>
      </c>
      <c r="E168" s="98">
        <f t="shared" si="36"/>
        <v>0</v>
      </c>
      <c r="F168" s="86">
        <f t="shared" si="37"/>
        <v>0</v>
      </c>
      <c r="G168" s="86">
        <f t="shared" si="38"/>
        <v>0</v>
      </c>
      <c r="H168" s="86">
        <f t="shared" si="39"/>
        <v>0</v>
      </c>
      <c r="I168" s="86">
        <f t="shared" si="40"/>
        <v>0</v>
      </c>
      <c r="J168" s="86">
        <f t="shared" si="41"/>
        <v>0</v>
      </c>
      <c r="K168" s="86">
        <f t="shared" si="42"/>
        <v>0</v>
      </c>
      <c r="L168" s="86">
        <f t="shared" si="43"/>
        <v>0</v>
      </c>
      <c r="M168" s="86">
        <f t="shared" ca="1" si="44"/>
        <v>1.6167565831487703E-2</v>
      </c>
      <c r="N168" s="86">
        <f t="shared" ca="1" si="45"/>
        <v>0</v>
      </c>
      <c r="O168" s="19">
        <f t="shared" ca="1" si="46"/>
        <v>0</v>
      </c>
      <c r="P168" s="86">
        <f t="shared" ca="1" si="47"/>
        <v>0</v>
      </c>
      <c r="Q168" s="86">
        <f t="shared" ca="1" si="48"/>
        <v>0</v>
      </c>
      <c r="R168">
        <f t="shared" ca="1" si="49"/>
        <v>-1.6167565831487703E-2</v>
      </c>
    </row>
    <row r="169" spans="1:18">
      <c r="A169" s="96"/>
      <c r="B169" s="96"/>
      <c r="C169" s="96"/>
      <c r="D169" s="98">
        <f t="shared" si="35"/>
        <v>0</v>
      </c>
      <c r="E169" s="98">
        <f t="shared" si="36"/>
        <v>0</v>
      </c>
      <c r="F169" s="86">
        <f t="shared" si="37"/>
        <v>0</v>
      </c>
      <c r="G169" s="86">
        <f t="shared" si="38"/>
        <v>0</v>
      </c>
      <c r="H169" s="86">
        <f t="shared" si="39"/>
        <v>0</v>
      </c>
      <c r="I169" s="86">
        <f t="shared" si="40"/>
        <v>0</v>
      </c>
      <c r="J169" s="86">
        <f t="shared" si="41"/>
        <v>0</v>
      </c>
      <c r="K169" s="86">
        <f t="shared" si="42"/>
        <v>0</v>
      </c>
      <c r="L169" s="86">
        <f t="shared" si="43"/>
        <v>0</v>
      </c>
      <c r="M169" s="86">
        <f t="shared" ca="1" si="44"/>
        <v>1.6167565831487703E-2</v>
      </c>
      <c r="N169" s="86">
        <f t="shared" ca="1" si="45"/>
        <v>0</v>
      </c>
      <c r="O169" s="19">
        <f t="shared" ca="1" si="46"/>
        <v>0</v>
      </c>
      <c r="P169" s="86">
        <f t="shared" ca="1" si="47"/>
        <v>0</v>
      </c>
      <c r="Q169" s="86">
        <f t="shared" ca="1" si="48"/>
        <v>0</v>
      </c>
      <c r="R169">
        <f t="shared" ca="1" si="49"/>
        <v>-1.6167565831487703E-2</v>
      </c>
    </row>
    <row r="170" spans="1:18">
      <c r="A170" s="96"/>
      <c r="B170" s="96"/>
      <c r="C170" s="96"/>
      <c r="D170" s="98">
        <f t="shared" si="35"/>
        <v>0</v>
      </c>
      <c r="E170" s="98">
        <f t="shared" si="36"/>
        <v>0</v>
      </c>
      <c r="F170" s="86">
        <f t="shared" si="37"/>
        <v>0</v>
      </c>
      <c r="G170" s="86">
        <f t="shared" si="38"/>
        <v>0</v>
      </c>
      <c r="H170" s="86">
        <f t="shared" si="39"/>
        <v>0</v>
      </c>
      <c r="I170" s="86">
        <f t="shared" si="40"/>
        <v>0</v>
      </c>
      <c r="J170" s="86">
        <f t="shared" si="41"/>
        <v>0</v>
      </c>
      <c r="K170" s="86">
        <f t="shared" si="42"/>
        <v>0</v>
      </c>
      <c r="L170" s="86">
        <f t="shared" si="43"/>
        <v>0</v>
      </c>
      <c r="M170" s="86">
        <f t="shared" ca="1" si="44"/>
        <v>1.6167565831487703E-2</v>
      </c>
      <c r="N170" s="86">
        <f t="shared" ca="1" si="45"/>
        <v>0</v>
      </c>
      <c r="O170" s="19">
        <f t="shared" ca="1" si="46"/>
        <v>0</v>
      </c>
      <c r="P170" s="86">
        <f t="shared" ca="1" si="47"/>
        <v>0</v>
      </c>
      <c r="Q170" s="86">
        <f t="shared" ca="1" si="48"/>
        <v>0</v>
      </c>
      <c r="R170">
        <f t="shared" ca="1" si="49"/>
        <v>-1.6167565831487703E-2</v>
      </c>
    </row>
    <row r="171" spans="1:18">
      <c r="A171" s="96"/>
      <c r="B171" s="96"/>
      <c r="C171" s="96"/>
      <c r="D171" s="98">
        <f t="shared" si="35"/>
        <v>0</v>
      </c>
      <c r="E171" s="98">
        <f t="shared" si="36"/>
        <v>0</v>
      </c>
      <c r="F171" s="86">
        <f t="shared" si="37"/>
        <v>0</v>
      </c>
      <c r="G171" s="86">
        <f t="shared" si="38"/>
        <v>0</v>
      </c>
      <c r="H171" s="86">
        <f t="shared" si="39"/>
        <v>0</v>
      </c>
      <c r="I171" s="86">
        <f t="shared" si="40"/>
        <v>0</v>
      </c>
      <c r="J171" s="86">
        <f t="shared" si="41"/>
        <v>0</v>
      </c>
      <c r="K171" s="86">
        <f t="shared" si="42"/>
        <v>0</v>
      </c>
      <c r="L171" s="86">
        <f t="shared" si="43"/>
        <v>0</v>
      </c>
      <c r="M171" s="86">
        <f t="shared" ca="1" si="44"/>
        <v>1.6167565831487703E-2</v>
      </c>
      <c r="N171" s="86">
        <f t="shared" ca="1" si="45"/>
        <v>0</v>
      </c>
      <c r="O171" s="19">
        <f t="shared" ca="1" si="46"/>
        <v>0</v>
      </c>
      <c r="P171" s="86">
        <f t="shared" ca="1" si="47"/>
        <v>0</v>
      </c>
      <c r="Q171" s="86">
        <f t="shared" ca="1" si="48"/>
        <v>0</v>
      </c>
      <c r="R171">
        <f t="shared" ca="1" si="49"/>
        <v>-1.6167565831487703E-2</v>
      </c>
    </row>
    <row r="172" spans="1:18">
      <c r="A172" s="96"/>
      <c r="B172" s="96"/>
      <c r="C172" s="96"/>
      <c r="D172" s="98">
        <f t="shared" si="35"/>
        <v>0</v>
      </c>
      <c r="E172" s="98">
        <f t="shared" si="36"/>
        <v>0</v>
      </c>
      <c r="F172" s="86">
        <f t="shared" si="37"/>
        <v>0</v>
      </c>
      <c r="G172" s="86">
        <f t="shared" si="38"/>
        <v>0</v>
      </c>
      <c r="H172" s="86">
        <f t="shared" si="39"/>
        <v>0</v>
      </c>
      <c r="I172" s="86">
        <f t="shared" si="40"/>
        <v>0</v>
      </c>
      <c r="J172" s="86">
        <f t="shared" si="41"/>
        <v>0</v>
      </c>
      <c r="K172" s="86">
        <f t="shared" si="42"/>
        <v>0</v>
      </c>
      <c r="L172" s="86">
        <f t="shared" si="43"/>
        <v>0</v>
      </c>
      <c r="M172" s="86">
        <f t="shared" ca="1" si="44"/>
        <v>1.6167565831487703E-2</v>
      </c>
      <c r="N172" s="86">
        <f t="shared" ca="1" si="45"/>
        <v>0</v>
      </c>
      <c r="O172" s="19">
        <f t="shared" ca="1" si="46"/>
        <v>0</v>
      </c>
      <c r="P172" s="86">
        <f t="shared" ca="1" si="47"/>
        <v>0</v>
      </c>
      <c r="Q172" s="86">
        <f t="shared" ca="1" si="48"/>
        <v>0</v>
      </c>
      <c r="R172">
        <f t="shared" ca="1" si="49"/>
        <v>-1.6167565831487703E-2</v>
      </c>
    </row>
    <row r="173" spans="1:18">
      <c r="A173" s="96"/>
      <c r="B173" s="96"/>
      <c r="C173" s="96"/>
      <c r="D173" s="98">
        <f t="shared" si="35"/>
        <v>0</v>
      </c>
      <c r="E173" s="98">
        <f t="shared" si="36"/>
        <v>0</v>
      </c>
      <c r="F173" s="86">
        <f t="shared" si="37"/>
        <v>0</v>
      </c>
      <c r="G173" s="86">
        <f t="shared" si="38"/>
        <v>0</v>
      </c>
      <c r="H173" s="86">
        <f t="shared" si="39"/>
        <v>0</v>
      </c>
      <c r="I173" s="86">
        <f t="shared" si="40"/>
        <v>0</v>
      </c>
      <c r="J173" s="86">
        <f t="shared" si="41"/>
        <v>0</v>
      </c>
      <c r="K173" s="86">
        <f t="shared" si="42"/>
        <v>0</v>
      </c>
      <c r="L173" s="86">
        <f t="shared" si="43"/>
        <v>0</v>
      </c>
      <c r="M173" s="86">
        <f t="shared" ca="1" si="44"/>
        <v>1.6167565831487703E-2</v>
      </c>
      <c r="N173" s="86">
        <f t="shared" ca="1" si="45"/>
        <v>0</v>
      </c>
      <c r="O173" s="19">
        <f t="shared" ca="1" si="46"/>
        <v>0</v>
      </c>
      <c r="P173" s="86">
        <f t="shared" ca="1" si="47"/>
        <v>0</v>
      </c>
      <c r="Q173" s="86">
        <f t="shared" ca="1" si="48"/>
        <v>0</v>
      </c>
      <c r="R173">
        <f t="shared" ca="1" si="49"/>
        <v>-1.6167565831487703E-2</v>
      </c>
    </row>
    <row r="174" spans="1:18">
      <c r="A174" s="96"/>
      <c r="B174" s="96"/>
      <c r="C174" s="96"/>
      <c r="D174" s="98">
        <f t="shared" si="35"/>
        <v>0</v>
      </c>
      <c r="E174" s="98">
        <f t="shared" si="36"/>
        <v>0</v>
      </c>
      <c r="F174" s="86">
        <f t="shared" si="37"/>
        <v>0</v>
      </c>
      <c r="G174" s="86">
        <f t="shared" si="38"/>
        <v>0</v>
      </c>
      <c r="H174" s="86">
        <f t="shared" si="39"/>
        <v>0</v>
      </c>
      <c r="I174" s="86">
        <f t="shared" si="40"/>
        <v>0</v>
      </c>
      <c r="J174" s="86">
        <f t="shared" si="41"/>
        <v>0</v>
      </c>
      <c r="K174" s="86">
        <f t="shared" si="42"/>
        <v>0</v>
      </c>
      <c r="L174" s="86">
        <f t="shared" si="43"/>
        <v>0</v>
      </c>
      <c r="M174" s="86">
        <f t="shared" ca="1" si="44"/>
        <v>1.6167565831487703E-2</v>
      </c>
      <c r="N174" s="86">
        <f t="shared" ca="1" si="45"/>
        <v>0</v>
      </c>
      <c r="O174" s="19">
        <f t="shared" ca="1" si="46"/>
        <v>0</v>
      </c>
      <c r="P174" s="86">
        <f t="shared" ca="1" si="47"/>
        <v>0</v>
      </c>
      <c r="Q174" s="86">
        <f t="shared" ca="1" si="48"/>
        <v>0</v>
      </c>
      <c r="R174">
        <f t="shared" ca="1" si="49"/>
        <v>-1.6167565831487703E-2</v>
      </c>
    </row>
    <row r="175" spans="1:18">
      <c r="A175" s="96"/>
      <c r="B175" s="96"/>
      <c r="C175" s="96"/>
      <c r="D175" s="98">
        <f t="shared" si="35"/>
        <v>0</v>
      </c>
      <c r="E175" s="98">
        <f t="shared" si="36"/>
        <v>0</v>
      </c>
      <c r="F175" s="86">
        <f t="shared" si="37"/>
        <v>0</v>
      </c>
      <c r="G175" s="86">
        <f t="shared" si="38"/>
        <v>0</v>
      </c>
      <c r="H175" s="86">
        <f t="shared" si="39"/>
        <v>0</v>
      </c>
      <c r="I175" s="86">
        <f t="shared" si="40"/>
        <v>0</v>
      </c>
      <c r="J175" s="86">
        <f t="shared" si="41"/>
        <v>0</v>
      </c>
      <c r="K175" s="86">
        <f t="shared" si="42"/>
        <v>0</v>
      </c>
      <c r="L175" s="86">
        <f t="shared" si="43"/>
        <v>0</v>
      </c>
      <c r="M175" s="86">
        <f t="shared" ca="1" si="44"/>
        <v>1.6167565831487703E-2</v>
      </c>
      <c r="N175" s="86">
        <f t="shared" ca="1" si="45"/>
        <v>0</v>
      </c>
      <c r="O175" s="19">
        <f t="shared" ca="1" si="46"/>
        <v>0</v>
      </c>
      <c r="P175" s="86">
        <f t="shared" ca="1" si="47"/>
        <v>0</v>
      </c>
      <c r="Q175" s="86">
        <f t="shared" ca="1" si="48"/>
        <v>0</v>
      </c>
      <c r="R175">
        <f t="shared" ca="1" si="49"/>
        <v>-1.6167565831487703E-2</v>
      </c>
    </row>
    <row r="176" spans="1:18">
      <c r="A176" s="96"/>
      <c r="B176" s="96"/>
      <c r="C176" s="96"/>
      <c r="D176" s="98">
        <f t="shared" si="35"/>
        <v>0</v>
      </c>
      <c r="E176" s="98">
        <f t="shared" si="36"/>
        <v>0</v>
      </c>
      <c r="F176" s="86">
        <f t="shared" si="37"/>
        <v>0</v>
      </c>
      <c r="G176" s="86">
        <f t="shared" si="38"/>
        <v>0</v>
      </c>
      <c r="H176" s="86">
        <f t="shared" si="39"/>
        <v>0</v>
      </c>
      <c r="I176" s="86">
        <f t="shared" si="40"/>
        <v>0</v>
      </c>
      <c r="J176" s="86">
        <f t="shared" si="41"/>
        <v>0</v>
      </c>
      <c r="K176" s="86">
        <f t="shared" si="42"/>
        <v>0</v>
      </c>
      <c r="L176" s="86">
        <f t="shared" si="43"/>
        <v>0</v>
      </c>
      <c r="M176" s="86">
        <f t="shared" ca="1" si="44"/>
        <v>1.6167565831487703E-2</v>
      </c>
      <c r="N176" s="86">
        <f t="shared" ca="1" si="45"/>
        <v>0</v>
      </c>
      <c r="O176" s="19">
        <f t="shared" ca="1" si="46"/>
        <v>0</v>
      </c>
      <c r="P176" s="86">
        <f t="shared" ca="1" si="47"/>
        <v>0</v>
      </c>
      <c r="Q176" s="86">
        <f t="shared" ca="1" si="48"/>
        <v>0</v>
      </c>
      <c r="R176">
        <f t="shared" ca="1" si="49"/>
        <v>-1.6167565831487703E-2</v>
      </c>
    </row>
    <row r="177" spans="1:18">
      <c r="A177" s="96"/>
      <c r="B177" s="96"/>
      <c r="C177" s="96"/>
      <c r="D177" s="98">
        <f t="shared" si="35"/>
        <v>0</v>
      </c>
      <c r="E177" s="98">
        <f t="shared" si="36"/>
        <v>0</v>
      </c>
      <c r="F177" s="86">
        <f t="shared" si="37"/>
        <v>0</v>
      </c>
      <c r="G177" s="86">
        <f t="shared" si="38"/>
        <v>0</v>
      </c>
      <c r="H177" s="86">
        <f t="shared" si="39"/>
        <v>0</v>
      </c>
      <c r="I177" s="86">
        <f t="shared" si="40"/>
        <v>0</v>
      </c>
      <c r="J177" s="86">
        <f t="shared" si="41"/>
        <v>0</v>
      </c>
      <c r="K177" s="86">
        <f t="shared" si="42"/>
        <v>0</v>
      </c>
      <c r="L177" s="86">
        <f t="shared" si="43"/>
        <v>0</v>
      </c>
      <c r="M177" s="86">
        <f t="shared" ca="1" si="44"/>
        <v>1.6167565831487703E-2</v>
      </c>
      <c r="N177" s="86">
        <f t="shared" ca="1" si="45"/>
        <v>0</v>
      </c>
      <c r="O177" s="19">
        <f t="shared" ca="1" si="46"/>
        <v>0</v>
      </c>
      <c r="P177" s="86">
        <f t="shared" ca="1" si="47"/>
        <v>0</v>
      </c>
      <c r="Q177" s="86">
        <f t="shared" ca="1" si="48"/>
        <v>0</v>
      </c>
      <c r="R177">
        <f t="shared" ca="1" si="49"/>
        <v>-1.6167565831487703E-2</v>
      </c>
    </row>
    <row r="178" spans="1:18">
      <c r="A178" s="96"/>
      <c r="B178" s="96"/>
      <c r="C178" s="96"/>
      <c r="D178" s="98">
        <f t="shared" si="35"/>
        <v>0</v>
      </c>
      <c r="E178" s="98">
        <f t="shared" si="36"/>
        <v>0</v>
      </c>
      <c r="F178" s="86">
        <f t="shared" si="37"/>
        <v>0</v>
      </c>
      <c r="G178" s="86">
        <f t="shared" si="38"/>
        <v>0</v>
      </c>
      <c r="H178" s="86">
        <f t="shared" si="39"/>
        <v>0</v>
      </c>
      <c r="I178" s="86">
        <f t="shared" si="40"/>
        <v>0</v>
      </c>
      <c r="J178" s="86">
        <f t="shared" si="41"/>
        <v>0</v>
      </c>
      <c r="K178" s="86">
        <f t="shared" si="42"/>
        <v>0</v>
      </c>
      <c r="L178" s="86">
        <f t="shared" si="43"/>
        <v>0</v>
      </c>
      <c r="M178" s="86">
        <f t="shared" ca="1" si="44"/>
        <v>1.6167565831487703E-2</v>
      </c>
      <c r="N178" s="86">
        <f t="shared" ca="1" si="45"/>
        <v>0</v>
      </c>
      <c r="O178" s="19">
        <f t="shared" ca="1" si="46"/>
        <v>0</v>
      </c>
      <c r="P178" s="86">
        <f t="shared" ca="1" si="47"/>
        <v>0</v>
      </c>
      <c r="Q178" s="86">
        <f t="shared" ca="1" si="48"/>
        <v>0</v>
      </c>
      <c r="R178">
        <f t="shared" ca="1" si="49"/>
        <v>-1.6167565831487703E-2</v>
      </c>
    </row>
    <row r="179" spans="1:18">
      <c r="A179" s="96"/>
      <c r="B179" s="96"/>
      <c r="C179" s="96"/>
      <c r="D179" s="98">
        <f t="shared" si="35"/>
        <v>0</v>
      </c>
      <c r="E179" s="98">
        <f t="shared" si="36"/>
        <v>0</v>
      </c>
      <c r="F179" s="86">
        <f t="shared" si="37"/>
        <v>0</v>
      </c>
      <c r="G179" s="86">
        <f t="shared" si="38"/>
        <v>0</v>
      </c>
      <c r="H179" s="86">
        <f t="shared" si="39"/>
        <v>0</v>
      </c>
      <c r="I179" s="86">
        <f t="shared" si="40"/>
        <v>0</v>
      </c>
      <c r="J179" s="86">
        <f t="shared" si="41"/>
        <v>0</v>
      </c>
      <c r="K179" s="86">
        <f t="shared" si="42"/>
        <v>0</v>
      </c>
      <c r="L179" s="86">
        <f t="shared" si="43"/>
        <v>0</v>
      </c>
      <c r="M179" s="86">
        <f t="shared" ca="1" si="44"/>
        <v>1.6167565831487703E-2</v>
      </c>
      <c r="N179" s="86">
        <f t="shared" ca="1" si="45"/>
        <v>0</v>
      </c>
      <c r="O179" s="19">
        <f t="shared" ca="1" si="46"/>
        <v>0</v>
      </c>
      <c r="P179" s="86">
        <f t="shared" ca="1" si="47"/>
        <v>0</v>
      </c>
      <c r="Q179" s="86">
        <f t="shared" ca="1" si="48"/>
        <v>0</v>
      </c>
      <c r="R179">
        <f t="shared" ca="1" si="49"/>
        <v>-1.6167565831487703E-2</v>
      </c>
    </row>
    <row r="180" spans="1:18">
      <c r="A180" s="96"/>
      <c r="B180" s="96"/>
      <c r="C180" s="96"/>
      <c r="D180" s="98">
        <f t="shared" si="35"/>
        <v>0</v>
      </c>
      <c r="E180" s="98">
        <f t="shared" si="36"/>
        <v>0</v>
      </c>
      <c r="F180" s="86">
        <f t="shared" si="37"/>
        <v>0</v>
      </c>
      <c r="G180" s="86">
        <f t="shared" si="38"/>
        <v>0</v>
      </c>
      <c r="H180" s="86">
        <f t="shared" si="39"/>
        <v>0</v>
      </c>
      <c r="I180" s="86">
        <f t="shared" si="40"/>
        <v>0</v>
      </c>
      <c r="J180" s="86">
        <f t="shared" si="41"/>
        <v>0</v>
      </c>
      <c r="K180" s="86">
        <f t="shared" si="42"/>
        <v>0</v>
      </c>
      <c r="L180" s="86">
        <f t="shared" si="43"/>
        <v>0</v>
      </c>
      <c r="M180" s="86">
        <f t="shared" ca="1" si="44"/>
        <v>1.6167565831487703E-2</v>
      </c>
      <c r="N180" s="86">
        <f t="shared" ca="1" si="45"/>
        <v>0</v>
      </c>
      <c r="O180" s="19">
        <f t="shared" ca="1" si="46"/>
        <v>0</v>
      </c>
      <c r="P180" s="86">
        <f t="shared" ca="1" si="47"/>
        <v>0</v>
      </c>
      <c r="Q180" s="86">
        <f t="shared" ca="1" si="48"/>
        <v>0</v>
      </c>
      <c r="R180">
        <f t="shared" ca="1" si="49"/>
        <v>-1.6167565831487703E-2</v>
      </c>
    </row>
    <row r="181" spans="1:18">
      <c r="A181" s="96"/>
      <c r="B181" s="96"/>
      <c r="C181" s="96"/>
      <c r="D181" s="98">
        <f t="shared" si="35"/>
        <v>0</v>
      </c>
      <c r="E181" s="98">
        <f t="shared" si="36"/>
        <v>0</v>
      </c>
      <c r="F181" s="86">
        <f t="shared" si="37"/>
        <v>0</v>
      </c>
      <c r="G181" s="86">
        <f t="shared" si="38"/>
        <v>0</v>
      </c>
      <c r="H181" s="86">
        <f t="shared" si="39"/>
        <v>0</v>
      </c>
      <c r="I181" s="86">
        <f t="shared" si="40"/>
        <v>0</v>
      </c>
      <c r="J181" s="86">
        <f t="shared" si="41"/>
        <v>0</v>
      </c>
      <c r="K181" s="86">
        <f t="shared" si="42"/>
        <v>0</v>
      </c>
      <c r="L181" s="86">
        <f t="shared" si="43"/>
        <v>0</v>
      </c>
      <c r="M181" s="86">
        <f t="shared" ca="1" si="44"/>
        <v>1.6167565831487703E-2</v>
      </c>
      <c r="N181" s="86">
        <f t="shared" ca="1" si="45"/>
        <v>0</v>
      </c>
      <c r="O181" s="19">
        <f t="shared" ca="1" si="46"/>
        <v>0</v>
      </c>
      <c r="P181" s="86">
        <f t="shared" ca="1" si="47"/>
        <v>0</v>
      </c>
      <c r="Q181" s="86">
        <f t="shared" ca="1" si="48"/>
        <v>0</v>
      </c>
      <c r="R181">
        <f t="shared" ca="1" si="49"/>
        <v>-1.6167565831487703E-2</v>
      </c>
    </row>
    <row r="182" spans="1:18">
      <c r="A182" s="96"/>
      <c r="B182" s="96"/>
      <c r="C182" s="96"/>
      <c r="D182" s="98">
        <f t="shared" si="35"/>
        <v>0</v>
      </c>
      <c r="E182" s="98">
        <f t="shared" si="36"/>
        <v>0</v>
      </c>
      <c r="F182" s="86">
        <f t="shared" si="37"/>
        <v>0</v>
      </c>
      <c r="G182" s="86">
        <f t="shared" si="38"/>
        <v>0</v>
      </c>
      <c r="H182" s="86">
        <f t="shared" si="39"/>
        <v>0</v>
      </c>
      <c r="I182" s="86">
        <f t="shared" si="40"/>
        <v>0</v>
      </c>
      <c r="J182" s="86">
        <f t="shared" si="41"/>
        <v>0</v>
      </c>
      <c r="K182" s="86">
        <f t="shared" si="42"/>
        <v>0</v>
      </c>
      <c r="L182" s="86">
        <f t="shared" si="43"/>
        <v>0</v>
      </c>
      <c r="M182" s="86">
        <f t="shared" ca="1" si="44"/>
        <v>1.6167565831487703E-2</v>
      </c>
      <c r="N182" s="86">
        <f t="shared" ca="1" si="45"/>
        <v>0</v>
      </c>
      <c r="O182" s="19">
        <f t="shared" ca="1" si="46"/>
        <v>0</v>
      </c>
      <c r="P182" s="86">
        <f t="shared" ca="1" si="47"/>
        <v>0</v>
      </c>
      <c r="Q182" s="86">
        <f t="shared" ca="1" si="48"/>
        <v>0</v>
      </c>
      <c r="R182">
        <f t="shared" ca="1" si="49"/>
        <v>-1.6167565831487703E-2</v>
      </c>
    </row>
    <row r="183" spans="1:18">
      <c r="A183" s="96"/>
      <c r="B183" s="96"/>
      <c r="C183" s="96"/>
      <c r="D183" s="98">
        <f t="shared" si="35"/>
        <v>0</v>
      </c>
      <c r="E183" s="98">
        <f t="shared" si="36"/>
        <v>0</v>
      </c>
      <c r="F183" s="86">
        <f t="shared" si="37"/>
        <v>0</v>
      </c>
      <c r="G183" s="86">
        <f t="shared" si="38"/>
        <v>0</v>
      </c>
      <c r="H183" s="86">
        <f t="shared" si="39"/>
        <v>0</v>
      </c>
      <c r="I183" s="86">
        <f t="shared" si="40"/>
        <v>0</v>
      </c>
      <c r="J183" s="86">
        <f t="shared" si="41"/>
        <v>0</v>
      </c>
      <c r="K183" s="86">
        <f t="shared" si="42"/>
        <v>0</v>
      </c>
      <c r="L183" s="86">
        <f t="shared" si="43"/>
        <v>0</v>
      </c>
      <c r="M183" s="86">
        <f t="shared" ca="1" si="44"/>
        <v>1.6167565831487703E-2</v>
      </c>
      <c r="N183" s="86">
        <f t="shared" ca="1" si="45"/>
        <v>0</v>
      </c>
      <c r="O183" s="19">
        <f t="shared" ca="1" si="46"/>
        <v>0</v>
      </c>
      <c r="P183" s="86">
        <f t="shared" ca="1" si="47"/>
        <v>0</v>
      </c>
      <c r="Q183" s="86">
        <f t="shared" ca="1" si="48"/>
        <v>0</v>
      </c>
      <c r="R183">
        <f t="shared" ca="1" si="49"/>
        <v>-1.6167565831487703E-2</v>
      </c>
    </row>
    <row r="184" spans="1:18">
      <c r="A184" s="96"/>
      <c r="B184" s="96"/>
      <c r="C184" s="96"/>
      <c r="D184" s="98">
        <f t="shared" si="35"/>
        <v>0</v>
      </c>
      <c r="E184" s="98">
        <f t="shared" si="36"/>
        <v>0</v>
      </c>
      <c r="F184" s="86">
        <f t="shared" si="37"/>
        <v>0</v>
      </c>
      <c r="G184" s="86">
        <f t="shared" si="38"/>
        <v>0</v>
      </c>
      <c r="H184" s="86">
        <f t="shared" si="39"/>
        <v>0</v>
      </c>
      <c r="I184" s="86">
        <f t="shared" si="40"/>
        <v>0</v>
      </c>
      <c r="J184" s="86">
        <f t="shared" si="41"/>
        <v>0</v>
      </c>
      <c r="K184" s="86">
        <f t="shared" si="42"/>
        <v>0</v>
      </c>
      <c r="L184" s="86">
        <f t="shared" si="43"/>
        <v>0</v>
      </c>
      <c r="M184" s="86">
        <f t="shared" ca="1" si="44"/>
        <v>1.6167565831487703E-2</v>
      </c>
      <c r="N184" s="86">
        <f t="shared" ca="1" si="45"/>
        <v>0</v>
      </c>
      <c r="O184" s="19">
        <f t="shared" ca="1" si="46"/>
        <v>0</v>
      </c>
      <c r="P184" s="86">
        <f t="shared" ca="1" si="47"/>
        <v>0</v>
      </c>
      <c r="Q184" s="86">
        <f t="shared" ca="1" si="48"/>
        <v>0</v>
      </c>
      <c r="R184">
        <f t="shared" ca="1" si="49"/>
        <v>-1.6167565831487703E-2</v>
      </c>
    </row>
    <row r="185" spans="1:18">
      <c r="A185" s="96"/>
      <c r="B185" s="96"/>
      <c r="C185" s="96"/>
      <c r="D185" s="98">
        <f t="shared" si="35"/>
        <v>0</v>
      </c>
      <c r="E185" s="98">
        <f t="shared" si="36"/>
        <v>0</v>
      </c>
      <c r="F185" s="86">
        <f t="shared" si="37"/>
        <v>0</v>
      </c>
      <c r="G185" s="86">
        <f t="shared" si="38"/>
        <v>0</v>
      </c>
      <c r="H185" s="86">
        <f t="shared" si="39"/>
        <v>0</v>
      </c>
      <c r="I185" s="86">
        <f t="shared" si="40"/>
        <v>0</v>
      </c>
      <c r="J185" s="86">
        <f t="shared" si="41"/>
        <v>0</v>
      </c>
      <c r="K185" s="86">
        <f t="shared" si="42"/>
        <v>0</v>
      </c>
      <c r="L185" s="86">
        <f t="shared" si="43"/>
        <v>0</v>
      </c>
      <c r="M185" s="86">
        <f t="shared" ca="1" si="44"/>
        <v>1.6167565831487703E-2</v>
      </c>
      <c r="N185" s="86">
        <f t="shared" ca="1" si="45"/>
        <v>0</v>
      </c>
      <c r="O185" s="19">
        <f t="shared" ca="1" si="46"/>
        <v>0</v>
      </c>
      <c r="P185" s="86">
        <f t="shared" ca="1" si="47"/>
        <v>0</v>
      </c>
      <c r="Q185" s="86">
        <f t="shared" ca="1" si="48"/>
        <v>0</v>
      </c>
      <c r="R185">
        <f t="shared" ca="1" si="49"/>
        <v>-1.6167565831487703E-2</v>
      </c>
    </row>
    <row r="186" spans="1:18">
      <c r="A186" s="96"/>
      <c r="B186" s="96"/>
      <c r="C186" s="96"/>
      <c r="D186" s="98">
        <f t="shared" si="35"/>
        <v>0</v>
      </c>
      <c r="E186" s="98">
        <f t="shared" si="36"/>
        <v>0</v>
      </c>
      <c r="F186" s="86">
        <f t="shared" si="37"/>
        <v>0</v>
      </c>
      <c r="G186" s="86">
        <f t="shared" si="38"/>
        <v>0</v>
      </c>
      <c r="H186" s="86">
        <f t="shared" si="39"/>
        <v>0</v>
      </c>
      <c r="I186" s="86">
        <f t="shared" si="40"/>
        <v>0</v>
      </c>
      <c r="J186" s="86">
        <f t="shared" si="41"/>
        <v>0</v>
      </c>
      <c r="K186" s="86">
        <f t="shared" si="42"/>
        <v>0</v>
      </c>
      <c r="L186" s="86">
        <f t="shared" si="43"/>
        <v>0</v>
      </c>
      <c r="M186" s="86">
        <f t="shared" ca="1" si="44"/>
        <v>1.6167565831487703E-2</v>
      </c>
      <c r="N186" s="86">
        <f t="shared" ca="1" si="45"/>
        <v>0</v>
      </c>
      <c r="O186" s="19">
        <f t="shared" ca="1" si="46"/>
        <v>0</v>
      </c>
      <c r="P186" s="86">
        <f t="shared" ca="1" si="47"/>
        <v>0</v>
      </c>
      <c r="Q186" s="86">
        <f t="shared" ca="1" si="48"/>
        <v>0</v>
      </c>
      <c r="R186">
        <f t="shared" ca="1" si="49"/>
        <v>-1.6167565831487703E-2</v>
      </c>
    </row>
    <row r="187" spans="1:18">
      <c r="A187" s="96"/>
      <c r="B187" s="96"/>
      <c r="C187" s="96"/>
      <c r="D187" s="98">
        <f t="shared" si="35"/>
        <v>0</v>
      </c>
      <c r="E187" s="98">
        <f t="shared" si="36"/>
        <v>0</v>
      </c>
      <c r="F187" s="86">
        <f t="shared" si="37"/>
        <v>0</v>
      </c>
      <c r="G187" s="86">
        <f t="shared" si="38"/>
        <v>0</v>
      </c>
      <c r="H187" s="86">
        <f t="shared" si="39"/>
        <v>0</v>
      </c>
      <c r="I187" s="86">
        <f t="shared" si="40"/>
        <v>0</v>
      </c>
      <c r="J187" s="86">
        <f t="shared" si="41"/>
        <v>0</v>
      </c>
      <c r="K187" s="86">
        <f t="shared" si="42"/>
        <v>0</v>
      </c>
      <c r="L187" s="86">
        <f t="shared" si="43"/>
        <v>0</v>
      </c>
      <c r="M187" s="86">
        <f t="shared" ca="1" si="44"/>
        <v>1.6167565831487703E-2</v>
      </c>
      <c r="N187" s="86">
        <f t="shared" ca="1" si="45"/>
        <v>0</v>
      </c>
      <c r="O187" s="19">
        <f t="shared" ca="1" si="46"/>
        <v>0</v>
      </c>
      <c r="P187" s="86">
        <f t="shared" ca="1" si="47"/>
        <v>0</v>
      </c>
      <c r="Q187" s="86">
        <f t="shared" ca="1" si="48"/>
        <v>0</v>
      </c>
      <c r="R187">
        <f t="shared" ca="1" si="49"/>
        <v>-1.6167565831487703E-2</v>
      </c>
    </row>
    <row r="188" spans="1:18">
      <c r="A188" s="96"/>
      <c r="B188" s="96"/>
      <c r="C188" s="96"/>
      <c r="D188" s="98">
        <f t="shared" si="35"/>
        <v>0</v>
      </c>
      <c r="E188" s="98">
        <f t="shared" si="36"/>
        <v>0</v>
      </c>
      <c r="F188" s="86">
        <f t="shared" si="37"/>
        <v>0</v>
      </c>
      <c r="G188" s="86">
        <f t="shared" si="38"/>
        <v>0</v>
      </c>
      <c r="H188" s="86">
        <f t="shared" si="39"/>
        <v>0</v>
      </c>
      <c r="I188" s="86">
        <f t="shared" si="40"/>
        <v>0</v>
      </c>
      <c r="J188" s="86">
        <f t="shared" si="41"/>
        <v>0</v>
      </c>
      <c r="K188" s="86">
        <f t="shared" si="42"/>
        <v>0</v>
      </c>
      <c r="L188" s="86">
        <f t="shared" si="43"/>
        <v>0</v>
      </c>
      <c r="M188" s="86">
        <f t="shared" ca="1" si="44"/>
        <v>1.6167565831487703E-2</v>
      </c>
      <c r="N188" s="86">
        <f t="shared" ca="1" si="45"/>
        <v>0</v>
      </c>
      <c r="O188" s="19">
        <f t="shared" ca="1" si="46"/>
        <v>0</v>
      </c>
      <c r="P188" s="86">
        <f t="shared" ca="1" si="47"/>
        <v>0</v>
      </c>
      <c r="Q188" s="86">
        <f t="shared" ca="1" si="48"/>
        <v>0</v>
      </c>
      <c r="R188">
        <f t="shared" ca="1" si="49"/>
        <v>-1.6167565831487703E-2</v>
      </c>
    </row>
    <row r="189" spans="1:18">
      <c r="A189" s="96"/>
      <c r="B189" s="96"/>
      <c r="C189" s="96"/>
      <c r="D189" s="98">
        <f t="shared" si="35"/>
        <v>0</v>
      </c>
      <c r="E189" s="98">
        <f t="shared" si="36"/>
        <v>0</v>
      </c>
      <c r="F189" s="86">
        <f t="shared" si="37"/>
        <v>0</v>
      </c>
      <c r="G189" s="86">
        <f t="shared" si="38"/>
        <v>0</v>
      </c>
      <c r="H189" s="86">
        <f t="shared" si="39"/>
        <v>0</v>
      </c>
      <c r="I189" s="86">
        <f t="shared" si="40"/>
        <v>0</v>
      </c>
      <c r="J189" s="86">
        <f t="shared" si="41"/>
        <v>0</v>
      </c>
      <c r="K189" s="86">
        <f t="shared" si="42"/>
        <v>0</v>
      </c>
      <c r="L189" s="86">
        <f t="shared" si="43"/>
        <v>0</v>
      </c>
      <c r="M189" s="86">
        <f t="shared" ca="1" si="44"/>
        <v>1.6167565831487703E-2</v>
      </c>
      <c r="N189" s="86">
        <f t="shared" ca="1" si="45"/>
        <v>0</v>
      </c>
      <c r="O189" s="19">
        <f t="shared" ca="1" si="46"/>
        <v>0</v>
      </c>
      <c r="P189" s="86">
        <f t="shared" ca="1" si="47"/>
        <v>0</v>
      </c>
      <c r="Q189" s="86">
        <f t="shared" ca="1" si="48"/>
        <v>0</v>
      </c>
      <c r="R189">
        <f t="shared" ca="1" si="49"/>
        <v>-1.6167565831487703E-2</v>
      </c>
    </row>
    <row r="190" spans="1:18">
      <c r="A190" s="96"/>
      <c r="B190" s="96"/>
      <c r="C190" s="96"/>
      <c r="D190" s="98">
        <f t="shared" si="35"/>
        <v>0</v>
      </c>
      <c r="E190" s="98">
        <f t="shared" si="36"/>
        <v>0</v>
      </c>
      <c r="F190" s="86">
        <f t="shared" si="37"/>
        <v>0</v>
      </c>
      <c r="G190" s="86">
        <f t="shared" si="38"/>
        <v>0</v>
      </c>
      <c r="H190" s="86">
        <f t="shared" si="39"/>
        <v>0</v>
      </c>
      <c r="I190" s="86">
        <f t="shared" si="40"/>
        <v>0</v>
      </c>
      <c r="J190" s="86">
        <f t="shared" si="41"/>
        <v>0</v>
      </c>
      <c r="K190" s="86">
        <f t="shared" si="42"/>
        <v>0</v>
      </c>
      <c r="L190" s="86">
        <f t="shared" si="43"/>
        <v>0</v>
      </c>
      <c r="M190" s="86">
        <f t="shared" ca="1" si="44"/>
        <v>1.6167565831487703E-2</v>
      </c>
      <c r="N190" s="86">
        <f t="shared" ca="1" si="45"/>
        <v>0</v>
      </c>
      <c r="O190" s="19">
        <f t="shared" ca="1" si="46"/>
        <v>0</v>
      </c>
      <c r="P190" s="86">
        <f t="shared" ca="1" si="47"/>
        <v>0</v>
      </c>
      <c r="Q190" s="86">
        <f t="shared" ca="1" si="48"/>
        <v>0</v>
      </c>
      <c r="R190">
        <f t="shared" ca="1" si="49"/>
        <v>-1.6167565831487703E-2</v>
      </c>
    </row>
    <row r="191" spans="1:18">
      <c r="A191" s="96"/>
      <c r="B191" s="96"/>
      <c r="C191" s="96"/>
      <c r="D191" s="98">
        <f t="shared" si="35"/>
        <v>0</v>
      </c>
      <c r="E191" s="98">
        <f t="shared" si="36"/>
        <v>0</v>
      </c>
      <c r="F191" s="86">
        <f t="shared" si="37"/>
        <v>0</v>
      </c>
      <c r="G191" s="86">
        <f t="shared" si="38"/>
        <v>0</v>
      </c>
      <c r="H191" s="86">
        <f t="shared" si="39"/>
        <v>0</v>
      </c>
      <c r="I191" s="86">
        <f t="shared" si="40"/>
        <v>0</v>
      </c>
      <c r="J191" s="86">
        <f t="shared" si="41"/>
        <v>0</v>
      </c>
      <c r="K191" s="86">
        <f t="shared" si="42"/>
        <v>0</v>
      </c>
      <c r="L191" s="86">
        <f t="shared" si="43"/>
        <v>0</v>
      </c>
      <c r="M191" s="86">
        <f t="shared" ca="1" si="44"/>
        <v>1.6167565831487703E-2</v>
      </c>
      <c r="N191" s="86">
        <f t="shared" ca="1" si="45"/>
        <v>0</v>
      </c>
      <c r="O191" s="19">
        <f t="shared" ca="1" si="46"/>
        <v>0</v>
      </c>
      <c r="P191" s="86">
        <f t="shared" ca="1" si="47"/>
        <v>0</v>
      </c>
      <c r="Q191" s="86">
        <f t="shared" ca="1" si="48"/>
        <v>0</v>
      </c>
      <c r="R191">
        <f t="shared" ca="1" si="49"/>
        <v>-1.6167565831487703E-2</v>
      </c>
    </row>
    <row r="192" spans="1:18">
      <c r="A192" s="96"/>
      <c r="B192" s="96"/>
      <c r="C192" s="96"/>
      <c r="D192" s="98">
        <f t="shared" si="35"/>
        <v>0</v>
      </c>
      <c r="E192" s="98">
        <f t="shared" si="36"/>
        <v>0</v>
      </c>
      <c r="F192" s="86">
        <f t="shared" si="37"/>
        <v>0</v>
      </c>
      <c r="G192" s="86">
        <f t="shared" si="38"/>
        <v>0</v>
      </c>
      <c r="H192" s="86">
        <f t="shared" si="39"/>
        <v>0</v>
      </c>
      <c r="I192" s="86">
        <f t="shared" si="40"/>
        <v>0</v>
      </c>
      <c r="J192" s="86">
        <f t="shared" si="41"/>
        <v>0</v>
      </c>
      <c r="K192" s="86">
        <f t="shared" si="42"/>
        <v>0</v>
      </c>
      <c r="L192" s="86">
        <f t="shared" si="43"/>
        <v>0</v>
      </c>
      <c r="M192" s="86">
        <f t="shared" ca="1" si="44"/>
        <v>1.6167565831487703E-2</v>
      </c>
      <c r="N192" s="86">
        <f t="shared" ca="1" si="45"/>
        <v>0</v>
      </c>
      <c r="O192" s="19">
        <f t="shared" ca="1" si="46"/>
        <v>0</v>
      </c>
      <c r="P192" s="86">
        <f t="shared" ca="1" si="47"/>
        <v>0</v>
      </c>
      <c r="Q192" s="86">
        <f t="shared" ca="1" si="48"/>
        <v>0</v>
      </c>
      <c r="R192">
        <f t="shared" ca="1" si="49"/>
        <v>-1.6167565831487703E-2</v>
      </c>
    </row>
    <row r="193" spans="1:18">
      <c r="A193" s="96"/>
      <c r="B193" s="96"/>
      <c r="C193" s="96"/>
      <c r="D193" s="98">
        <f t="shared" si="35"/>
        <v>0</v>
      </c>
      <c r="E193" s="98">
        <f t="shared" si="36"/>
        <v>0</v>
      </c>
      <c r="F193" s="86">
        <f t="shared" si="37"/>
        <v>0</v>
      </c>
      <c r="G193" s="86">
        <f t="shared" si="38"/>
        <v>0</v>
      </c>
      <c r="H193" s="86">
        <f t="shared" si="39"/>
        <v>0</v>
      </c>
      <c r="I193" s="86">
        <f t="shared" si="40"/>
        <v>0</v>
      </c>
      <c r="J193" s="86">
        <f t="shared" si="41"/>
        <v>0</v>
      </c>
      <c r="K193" s="86">
        <f t="shared" si="42"/>
        <v>0</v>
      </c>
      <c r="L193" s="86">
        <f t="shared" si="43"/>
        <v>0</v>
      </c>
      <c r="M193" s="86">
        <f t="shared" ca="1" si="44"/>
        <v>1.6167565831487703E-2</v>
      </c>
      <c r="N193" s="86">
        <f t="shared" ca="1" si="45"/>
        <v>0</v>
      </c>
      <c r="O193" s="19">
        <f t="shared" ca="1" si="46"/>
        <v>0</v>
      </c>
      <c r="P193" s="86">
        <f t="shared" ca="1" si="47"/>
        <v>0</v>
      </c>
      <c r="Q193" s="86">
        <f t="shared" ca="1" si="48"/>
        <v>0</v>
      </c>
      <c r="R193">
        <f t="shared" ca="1" si="49"/>
        <v>-1.6167565831487703E-2</v>
      </c>
    </row>
    <row r="194" spans="1:18">
      <c r="A194" s="96"/>
      <c r="B194" s="96"/>
      <c r="C194" s="96"/>
      <c r="D194" s="98">
        <f t="shared" si="35"/>
        <v>0</v>
      </c>
      <c r="E194" s="98">
        <f t="shared" si="36"/>
        <v>0</v>
      </c>
      <c r="F194" s="86">
        <f t="shared" si="37"/>
        <v>0</v>
      </c>
      <c r="G194" s="86">
        <f t="shared" si="38"/>
        <v>0</v>
      </c>
      <c r="H194" s="86">
        <f t="shared" si="39"/>
        <v>0</v>
      </c>
      <c r="I194" s="86">
        <f t="shared" si="40"/>
        <v>0</v>
      </c>
      <c r="J194" s="86">
        <f t="shared" si="41"/>
        <v>0</v>
      </c>
      <c r="K194" s="86">
        <f t="shared" si="42"/>
        <v>0</v>
      </c>
      <c r="L194" s="86">
        <f t="shared" si="43"/>
        <v>0</v>
      </c>
      <c r="M194" s="86">
        <f t="shared" ca="1" si="44"/>
        <v>1.6167565831487703E-2</v>
      </c>
      <c r="N194" s="86">
        <f t="shared" ca="1" si="45"/>
        <v>0</v>
      </c>
      <c r="O194" s="19">
        <f t="shared" ca="1" si="46"/>
        <v>0</v>
      </c>
      <c r="P194" s="86">
        <f t="shared" ca="1" si="47"/>
        <v>0</v>
      </c>
      <c r="Q194" s="86">
        <f t="shared" ca="1" si="48"/>
        <v>0</v>
      </c>
      <c r="R194">
        <f t="shared" ca="1" si="49"/>
        <v>-1.6167565831487703E-2</v>
      </c>
    </row>
    <row r="195" spans="1:18">
      <c r="A195" s="96"/>
      <c r="B195" s="96"/>
      <c r="C195" s="96"/>
      <c r="D195" s="98">
        <f t="shared" si="35"/>
        <v>0</v>
      </c>
      <c r="E195" s="98">
        <f t="shared" si="36"/>
        <v>0</v>
      </c>
      <c r="F195" s="86">
        <f t="shared" si="37"/>
        <v>0</v>
      </c>
      <c r="G195" s="86">
        <f t="shared" si="38"/>
        <v>0</v>
      </c>
      <c r="H195" s="86">
        <f t="shared" si="39"/>
        <v>0</v>
      </c>
      <c r="I195" s="86">
        <f t="shared" si="40"/>
        <v>0</v>
      </c>
      <c r="J195" s="86">
        <f t="shared" si="41"/>
        <v>0</v>
      </c>
      <c r="K195" s="86">
        <f t="shared" si="42"/>
        <v>0</v>
      </c>
      <c r="L195" s="86">
        <f t="shared" si="43"/>
        <v>0</v>
      </c>
      <c r="M195" s="86">
        <f t="shared" ca="1" si="44"/>
        <v>1.6167565831487703E-2</v>
      </c>
      <c r="N195" s="86">
        <f t="shared" ca="1" si="45"/>
        <v>0</v>
      </c>
      <c r="O195" s="19">
        <f t="shared" ca="1" si="46"/>
        <v>0</v>
      </c>
      <c r="P195" s="86">
        <f t="shared" ca="1" si="47"/>
        <v>0</v>
      </c>
      <c r="Q195" s="86">
        <f t="shared" ca="1" si="48"/>
        <v>0</v>
      </c>
      <c r="R195">
        <f t="shared" ca="1" si="49"/>
        <v>-1.6167565831487703E-2</v>
      </c>
    </row>
    <row r="196" spans="1:18">
      <c r="A196" s="96"/>
      <c r="B196" s="96"/>
      <c r="C196" s="96"/>
      <c r="D196" s="98">
        <f t="shared" si="35"/>
        <v>0</v>
      </c>
      <c r="E196" s="98">
        <f t="shared" si="36"/>
        <v>0</v>
      </c>
      <c r="F196" s="86">
        <f t="shared" si="37"/>
        <v>0</v>
      </c>
      <c r="G196" s="86">
        <f t="shared" si="38"/>
        <v>0</v>
      </c>
      <c r="H196" s="86">
        <f t="shared" si="39"/>
        <v>0</v>
      </c>
      <c r="I196" s="86">
        <f t="shared" si="40"/>
        <v>0</v>
      </c>
      <c r="J196" s="86">
        <f t="shared" si="41"/>
        <v>0</v>
      </c>
      <c r="K196" s="86">
        <f t="shared" si="42"/>
        <v>0</v>
      </c>
      <c r="L196" s="86">
        <f t="shared" si="43"/>
        <v>0</v>
      </c>
      <c r="M196" s="86">
        <f t="shared" ca="1" si="44"/>
        <v>1.6167565831487703E-2</v>
      </c>
      <c r="N196" s="86">
        <f t="shared" ca="1" si="45"/>
        <v>0</v>
      </c>
      <c r="O196" s="19">
        <f t="shared" ca="1" si="46"/>
        <v>0</v>
      </c>
      <c r="P196" s="86">
        <f t="shared" ca="1" si="47"/>
        <v>0</v>
      </c>
      <c r="Q196" s="86">
        <f t="shared" ca="1" si="48"/>
        <v>0</v>
      </c>
      <c r="R196">
        <f t="shared" ca="1" si="49"/>
        <v>-1.6167565831487703E-2</v>
      </c>
    </row>
    <row r="197" spans="1:18">
      <c r="A197" s="96"/>
      <c r="B197" s="96"/>
      <c r="C197" s="96"/>
      <c r="D197" s="98">
        <f t="shared" si="35"/>
        <v>0</v>
      </c>
      <c r="E197" s="98">
        <f t="shared" si="36"/>
        <v>0</v>
      </c>
      <c r="F197" s="86">
        <f t="shared" si="37"/>
        <v>0</v>
      </c>
      <c r="G197" s="86">
        <f t="shared" si="38"/>
        <v>0</v>
      </c>
      <c r="H197" s="86">
        <f t="shared" si="39"/>
        <v>0</v>
      </c>
      <c r="I197" s="86">
        <f t="shared" si="40"/>
        <v>0</v>
      </c>
      <c r="J197" s="86">
        <f t="shared" si="41"/>
        <v>0</v>
      </c>
      <c r="K197" s="86">
        <f t="shared" si="42"/>
        <v>0</v>
      </c>
      <c r="L197" s="86">
        <f t="shared" si="43"/>
        <v>0</v>
      </c>
      <c r="M197" s="86">
        <f t="shared" ca="1" si="44"/>
        <v>1.6167565831487703E-2</v>
      </c>
      <c r="N197" s="86">
        <f t="shared" ca="1" si="45"/>
        <v>0</v>
      </c>
      <c r="O197" s="19">
        <f t="shared" ca="1" si="46"/>
        <v>0</v>
      </c>
      <c r="P197" s="86">
        <f t="shared" ca="1" si="47"/>
        <v>0</v>
      </c>
      <c r="Q197" s="86">
        <f t="shared" ca="1" si="48"/>
        <v>0</v>
      </c>
      <c r="R197">
        <f t="shared" ca="1" si="49"/>
        <v>-1.6167565831487703E-2</v>
      </c>
    </row>
    <row r="198" spans="1:18">
      <c r="A198" s="96"/>
      <c r="B198" s="96"/>
      <c r="C198" s="96"/>
      <c r="D198" s="98">
        <f t="shared" si="35"/>
        <v>0</v>
      </c>
      <c r="E198" s="98">
        <f t="shared" si="36"/>
        <v>0</v>
      </c>
      <c r="F198" s="86">
        <f t="shared" si="37"/>
        <v>0</v>
      </c>
      <c r="G198" s="86">
        <f t="shared" si="38"/>
        <v>0</v>
      </c>
      <c r="H198" s="86">
        <f t="shared" si="39"/>
        <v>0</v>
      </c>
      <c r="I198" s="86">
        <f t="shared" si="40"/>
        <v>0</v>
      </c>
      <c r="J198" s="86">
        <f t="shared" si="41"/>
        <v>0</v>
      </c>
      <c r="K198" s="86">
        <f t="shared" si="42"/>
        <v>0</v>
      </c>
      <c r="L198" s="86">
        <f t="shared" si="43"/>
        <v>0</v>
      </c>
      <c r="M198" s="86">
        <f t="shared" ca="1" si="44"/>
        <v>1.6167565831487703E-2</v>
      </c>
      <c r="N198" s="86">
        <f t="shared" ca="1" si="45"/>
        <v>0</v>
      </c>
      <c r="O198" s="19">
        <f t="shared" ca="1" si="46"/>
        <v>0</v>
      </c>
      <c r="P198" s="86">
        <f t="shared" ca="1" si="47"/>
        <v>0</v>
      </c>
      <c r="Q198" s="86">
        <f t="shared" ca="1" si="48"/>
        <v>0</v>
      </c>
      <c r="R198">
        <f t="shared" ca="1" si="49"/>
        <v>-1.6167565831487703E-2</v>
      </c>
    </row>
    <row r="199" spans="1:18">
      <c r="A199" s="96"/>
      <c r="B199" s="96"/>
      <c r="C199" s="96"/>
      <c r="D199" s="98">
        <f t="shared" si="35"/>
        <v>0</v>
      </c>
      <c r="E199" s="98">
        <f t="shared" si="36"/>
        <v>0</v>
      </c>
      <c r="F199" s="86">
        <f t="shared" si="37"/>
        <v>0</v>
      </c>
      <c r="G199" s="86">
        <f t="shared" si="38"/>
        <v>0</v>
      </c>
      <c r="H199" s="86">
        <f t="shared" si="39"/>
        <v>0</v>
      </c>
      <c r="I199" s="86">
        <f t="shared" si="40"/>
        <v>0</v>
      </c>
      <c r="J199" s="86">
        <f t="shared" si="41"/>
        <v>0</v>
      </c>
      <c r="K199" s="86">
        <f t="shared" si="42"/>
        <v>0</v>
      </c>
      <c r="L199" s="86">
        <f t="shared" si="43"/>
        <v>0</v>
      </c>
      <c r="M199" s="86">
        <f t="shared" ca="1" si="44"/>
        <v>1.6167565831487703E-2</v>
      </c>
      <c r="N199" s="86">
        <f t="shared" ca="1" si="45"/>
        <v>0</v>
      </c>
      <c r="O199" s="19">
        <f t="shared" ca="1" si="46"/>
        <v>0</v>
      </c>
      <c r="P199" s="86">
        <f t="shared" ca="1" si="47"/>
        <v>0</v>
      </c>
      <c r="Q199" s="86">
        <f t="shared" ca="1" si="48"/>
        <v>0</v>
      </c>
      <c r="R199">
        <f t="shared" ca="1" si="49"/>
        <v>-1.6167565831487703E-2</v>
      </c>
    </row>
    <row r="200" spans="1:18">
      <c r="A200" s="96"/>
      <c r="B200" s="96"/>
      <c r="C200" s="96"/>
      <c r="D200" s="98">
        <f t="shared" si="35"/>
        <v>0</v>
      </c>
      <c r="E200" s="98">
        <f t="shared" si="36"/>
        <v>0</v>
      </c>
      <c r="F200" s="86">
        <f t="shared" si="37"/>
        <v>0</v>
      </c>
      <c r="G200" s="86">
        <f t="shared" si="38"/>
        <v>0</v>
      </c>
      <c r="H200" s="86">
        <f t="shared" si="39"/>
        <v>0</v>
      </c>
      <c r="I200" s="86">
        <f t="shared" si="40"/>
        <v>0</v>
      </c>
      <c r="J200" s="86">
        <f t="shared" si="41"/>
        <v>0</v>
      </c>
      <c r="K200" s="86">
        <f t="shared" si="42"/>
        <v>0</v>
      </c>
      <c r="L200" s="86">
        <f t="shared" si="43"/>
        <v>0</v>
      </c>
      <c r="M200" s="86">
        <f t="shared" ca="1" si="44"/>
        <v>1.6167565831487703E-2</v>
      </c>
      <c r="N200" s="86">
        <f t="shared" ca="1" si="45"/>
        <v>0</v>
      </c>
      <c r="O200" s="19">
        <f t="shared" ca="1" si="46"/>
        <v>0</v>
      </c>
      <c r="P200" s="86">
        <f t="shared" ca="1" si="47"/>
        <v>0</v>
      </c>
      <c r="Q200" s="86">
        <f t="shared" ca="1" si="48"/>
        <v>0</v>
      </c>
      <c r="R200">
        <f t="shared" ca="1" si="49"/>
        <v>-1.6167565831487703E-2</v>
      </c>
    </row>
    <row r="201" spans="1:18">
      <c r="A201" s="96"/>
      <c r="B201" s="96"/>
      <c r="C201" s="96"/>
      <c r="D201" s="98">
        <f t="shared" si="35"/>
        <v>0</v>
      </c>
      <c r="E201" s="98">
        <f t="shared" si="36"/>
        <v>0</v>
      </c>
      <c r="F201" s="86">
        <f t="shared" si="37"/>
        <v>0</v>
      </c>
      <c r="G201" s="86">
        <f t="shared" si="38"/>
        <v>0</v>
      </c>
      <c r="H201" s="86">
        <f t="shared" si="39"/>
        <v>0</v>
      </c>
      <c r="I201" s="86">
        <f t="shared" si="40"/>
        <v>0</v>
      </c>
      <c r="J201" s="86">
        <f t="shared" si="41"/>
        <v>0</v>
      </c>
      <c r="K201" s="86">
        <f t="shared" si="42"/>
        <v>0</v>
      </c>
      <c r="L201" s="86">
        <f t="shared" si="43"/>
        <v>0</v>
      </c>
      <c r="M201" s="86">
        <f t="shared" ca="1" si="44"/>
        <v>1.6167565831487703E-2</v>
      </c>
      <c r="N201" s="86">
        <f t="shared" ca="1" si="45"/>
        <v>0</v>
      </c>
      <c r="O201" s="19">
        <f t="shared" ca="1" si="46"/>
        <v>0</v>
      </c>
      <c r="P201" s="86">
        <f t="shared" ca="1" si="47"/>
        <v>0</v>
      </c>
      <c r="Q201" s="86">
        <f t="shared" ca="1" si="48"/>
        <v>0</v>
      </c>
      <c r="R201">
        <f t="shared" ca="1" si="49"/>
        <v>-1.6167565831487703E-2</v>
      </c>
    </row>
    <row r="202" spans="1:18">
      <c r="A202" s="96"/>
      <c r="B202" s="96"/>
      <c r="C202" s="96"/>
      <c r="D202" s="98">
        <f t="shared" si="35"/>
        <v>0</v>
      </c>
      <c r="E202" s="98">
        <f t="shared" si="36"/>
        <v>0</v>
      </c>
      <c r="F202" s="86">
        <f t="shared" si="37"/>
        <v>0</v>
      </c>
      <c r="G202" s="86">
        <f t="shared" si="38"/>
        <v>0</v>
      </c>
      <c r="H202" s="86">
        <f t="shared" si="39"/>
        <v>0</v>
      </c>
      <c r="I202" s="86">
        <f t="shared" si="40"/>
        <v>0</v>
      </c>
      <c r="J202" s="86">
        <f t="shared" si="41"/>
        <v>0</v>
      </c>
      <c r="K202" s="86">
        <f t="shared" si="42"/>
        <v>0</v>
      </c>
      <c r="L202" s="86">
        <f t="shared" si="43"/>
        <v>0</v>
      </c>
      <c r="M202" s="86">
        <f t="shared" ca="1" si="44"/>
        <v>1.6167565831487703E-2</v>
      </c>
      <c r="N202" s="86">
        <f t="shared" ca="1" si="45"/>
        <v>0</v>
      </c>
      <c r="O202" s="19">
        <f t="shared" ca="1" si="46"/>
        <v>0</v>
      </c>
      <c r="P202" s="86">
        <f t="shared" ca="1" si="47"/>
        <v>0</v>
      </c>
      <c r="Q202" s="86">
        <f t="shared" ca="1" si="48"/>
        <v>0</v>
      </c>
      <c r="R202">
        <f t="shared" ca="1" si="49"/>
        <v>-1.6167565831487703E-2</v>
      </c>
    </row>
    <row r="203" spans="1:18">
      <c r="A203" s="96"/>
      <c r="B203" s="96"/>
      <c r="C203" s="96"/>
      <c r="D203" s="98">
        <f t="shared" si="35"/>
        <v>0</v>
      </c>
      <c r="E203" s="98">
        <f t="shared" si="36"/>
        <v>0</v>
      </c>
      <c r="F203" s="86">
        <f t="shared" si="37"/>
        <v>0</v>
      </c>
      <c r="G203" s="86">
        <f t="shared" si="38"/>
        <v>0</v>
      </c>
      <c r="H203" s="86">
        <f t="shared" si="39"/>
        <v>0</v>
      </c>
      <c r="I203" s="86">
        <f t="shared" si="40"/>
        <v>0</v>
      </c>
      <c r="J203" s="86">
        <f t="shared" si="41"/>
        <v>0</v>
      </c>
      <c r="K203" s="86">
        <f t="shared" si="42"/>
        <v>0</v>
      </c>
      <c r="L203" s="86">
        <f t="shared" si="43"/>
        <v>0</v>
      </c>
      <c r="M203" s="86">
        <f t="shared" ca="1" si="44"/>
        <v>1.6167565831487703E-2</v>
      </c>
      <c r="N203" s="86">
        <f t="shared" ca="1" si="45"/>
        <v>0</v>
      </c>
      <c r="O203" s="19">
        <f t="shared" ca="1" si="46"/>
        <v>0</v>
      </c>
      <c r="P203" s="86">
        <f t="shared" ca="1" si="47"/>
        <v>0</v>
      </c>
      <c r="Q203" s="86">
        <f t="shared" ca="1" si="48"/>
        <v>0</v>
      </c>
      <c r="R203">
        <f t="shared" ca="1" si="49"/>
        <v>-1.6167565831487703E-2</v>
      </c>
    </row>
    <row r="204" spans="1:18">
      <c r="A204" s="96"/>
      <c r="B204" s="96"/>
      <c r="C204" s="96"/>
      <c r="D204" s="98">
        <f t="shared" si="35"/>
        <v>0</v>
      </c>
      <c r="E204" s="98">
        <f t="shared" si="36"/>
        <v>0</v>
      </c>
      <c r="F204" s="86">
        <f t="shared" si="37"/>
        <v>0</v>
      </c>
      <c r="G204" s="86">
        <f t="shared" si="38"/>
        <v>0</v>
      </c>
      <c r="H204" s="86">
        <f t="shared" si="39"/>
        <v>0</v>
      </c>
      <c r="I204" s="86">
        <f t="shared" si="40"/>
        <v>0</v>
      </c>
      <c r="J204" s="86">
        <f t="shared" si="41"/>
        <v>0</v>
      </c>
      <c r="K204" s="86">
        <f t="shared" si="42"/>
        <v>0</v>
      </c>
      <c r="L204" s="86">
        <f t="shared" si="43"/>
        <v>0</v>
      </c>
      <c r="M204" s="86">
        <f t="shared" ca="1" si="44"/>
        <v>1.6167565831487703E-2</v>
      </c>
      <c r="N204" s="86">
        <f t="shared" ca="1" si="45"/>
        <v>0</v>
      </c>
      <c r="O204" s="19">
        <f t="shared" ca="1" si="46"/>
        <v>0</v>
      </c>
      <c r="P204" s="86">
        <f t="shared" ca="1" si="47"/>
        <v>0</v>
      </c>
      <c r="Q204" s="86">
        <f t="shared" ca="1" si="48"/>
        <v>0</v>
      </c>
      <c r="R204">
        <f t="shared" ca="1" si="49"/>
        <v>-1.6167565831487703E-2</v>
      </c>
    </row>
    <row r="205" spans="1:18">
      <c r="A205" s="96"/>
      <c r="B205" s="96"/>
      <c r="C205" s="96"/>
      <c r="D205" s="98">
        <f t="shared" si="35"/>
        <v>0</v>
      </c>
      <c r="E205" s="98">
        <f t="shared" si="36"/>
        <v>0</v>
      </c>
      <c r="F205" s="86">
        <f t="shared" si="37"/>
        <v>0</v>
      </c>
      <c r="G205" s="86">
        <f t="shared" si="38"/>
        <v>0</v>
      </c>
      <c r="H205" s="86">
        <f t="shared" si="39"/>
        <v>0</v>
      </c>
      <c r="I205" s="86">
        <f t="shared" si="40"/>
        <v>0</v>
      </c>
      <c r="J205" s="86">
        <f t="shared" si="41"/>
        <v>0</v>
      </c>
      <c r="K205" s="86">
        <f t="shared" si="42"/>
        <v>0</v>
      </c>
      <c r="L205" s="86">
        <f t="shared" si="43"/>
        <v>0</v>
      </c>
      <c r="M205" s="86">
        <f t="shared" ca="1" si="44"/>
        <v>1.6167565831487703E-2</v>
      </c>
      <c r="N205" s="86">
        <f t="shared" ca="1" si="45"/>
        <v>0</v>
      </c>
      <c r="O205" s="19">
        <f t="shared" ca="1" si="46"/>
        <v>0</v>
      </c>
      <c r="P205" s="86">
        <f t="shared" ca="1" si="47"/>
        <v>0</v>
      </c>
      <c r="Q205" s="86">
        <f t="shared" ca="1" si="48"/>
        <v>0</v>
      </c>
      <c r="R205">
        <f t="shared" ca="1" si="49"/>
        <v>-1.6167565831487703E-2</v>
      </c>
    </row>
    <row r="206" spans="1:18">
      <c r="A206" s="96"/>
      <c r="B206" s="96"/>
      <c r="C206" s="96"/>
      <c r="D206" s="98">
        <f t="shared" si="35"/>
        <v>0</v>
      </c>
      <c r="E206" s="98">
        <f t="shared" si="36"/>
        <v>0</v>
      </c>
      <c r="F206" s="86">
        <f t="shared" si="37"/>
        <v>0</v>
      </c>
      <c r="G206" s="86">
        <f t="shared" si="38"/>
        <v>0</v>
      </c>
      <c r="H206" s="86">
        <f t="shared" si="39"/>
        <v>0</v>
      </c>
      <c r="I206" s="86">
        <f t="shared" si="40"/>
        <v>0</v>
      </c>
      <c r="J206" s="86">
        <f t="shared" si="41"/>
        <v>0</v>
      </c>
      <c r="K206" s="86">
        <f t="shared" si="42"/>
        <v>0</v>
      </c>
      <c r="L206" s="86">
        <f t="shared" si="43"/>
        <v>0</v>
      </c>
      <c r="M206" s="86">
        <f t="shared" ca="1" si="44"/>
        <v>1.6167565831487703E-2</v>
      </c>
      <c r="N206" s="86">
        <f t="shared" ca="1" si="45"/>
        <v>0</v>
      </c>
      <c r="O206" s="19">
        <f t="shared" ca="1" si="46"/>
        <v>0</v>
      </c>
      <c r="P206" s="86">
        <f t="shared" ca="1" si="47"/>
        <v>0</v>
      </c>
      <c r="Q206" s="86">
        <f t="shared" ca="1" si="48"/>
        <v>0</v>
      </c>
      <c r="R206">
        <f t="shared" ca="1" si="49"/>
        <v>-1.6167565831487703E-2</v>
      </c>
    </row>
    <row r="207" spans="1:18">
      <c r="A207" s="96"/>
      <c r="B207" s="96"/>
      <c r="C207" s="96"/>
      <c r="D207" s="98">
        <f t="shared" si="35"/>
        <v>0</v>
      </c>
      <c r="E207" s="98">
        <f t="shared" si="36"/>
        <v>0</v>
      </c>
      <c r="F207" s="86">
        <f t="shared" si="37"/>
        <v>0</v>
      </c>
      <c r="G207" s="86">
        <f t="shared" si="38"/>
        <v>0</v>
      </c>
      <c r="H207" s="86">
        <f t="shared" si="39"/>
        <v>0</v>
      </c>
      <c r="I207" s="86">
        <f t="shared" si="40"/>
        <v>0</v>
      </c>
      <c r="J207" s="86">
        <f t="shared" si="41"/>
        <v>0</v>
      </c>
      <c r="K207" s="86">
        <f t="shared" si="42"/>
        <v>0</v>
      </c>
      <c r="L207" s="86">
        <f t="shared" si="43"/>
        <v>0</v>
      </c>
      <c r="M207" s="86">
        <f t="shared" ca="1" si="44"/>
        <v>1.6167565831487703E-2</v>
      </c>
      <c r="N207" s="86">
        <f t="shared" ca="1" si="45"/>
        <v>0</v>
      </c>
      <c r="O207" s="19">
        <f t="shared" ca="1" si="46"/>
        <v>0</v>
      </c>
      <c r="P207" s="86">
        <f t="shared" ca="1" si="47"/>
        <v>0</v>
      </c>
      <c r="Q207" s="86">
        <f t="shared" ca="1" si="48"/>
        <v>0</v>
      </c>
      <c r="R207">
        <f t="shared" ca="1" si="49"/>
        <v>-1.6167565831487703E-2</v>
      </c>
    </row>
    <row r="208" spans="1:18">
      <c r="A208" s="96"/>
      <c r="B208" s="96"/>
      <c r="C208" s="96"/>
      <c r="D208" s="98">
        <f t="shared" si="35"/>
        <v>0</v>
      </c>
      <c r="E208" s="98">
        <f t="shared" si="36"/>
        <v>0</v>
      </c>
      <c r="F208" s="86">
        <f t="shared" si="37"/>
        <v>0</v>
      </c>
      <c r="G208" s="86">
        <f t="shared" si="38"/>
        <v>0</v>
      </c>
      <c r="H208" s="86">
        <f t="shared" si="39"/>
        <v>0</v>
      </c>
      <c r="I208" s="86">
        <f t="shared" si="40"/>
        <v>0</v>
      </c>
      <c r="J208" s="86">
        <f t="shared" si="41"/>
        <v>0</v>
      </c>
      <c r="K208" s="86">
        <f t="shared" si="42"/>
        <v>0</v>
      </c>
      <c r="L208" s="86">
        <f t="shared" si="43"/>
        <v>0</v>
      </c>
      <c r="M208" s="86">
        <f t="shared" ca="1" si="44"/>
        <v>1.6167565831487703E-2</v>
      </c>
      <c r="N208" s="86">
        <f t="shared" ca="1" si="45"/>
        <v>0</v>
      </c>
      <c r="O208" s="19">
        <f t="shared" ca="1" si="46"/>
        <v>0</v>
      </c>
      <c r="P208" s="86">
        <f t="shared" ca="1" si="47"/>
        <v>0</v>
      </c>
      <c r="Q208" s="86">
        <f t="shared" ca="1" si="48"/>
        <v>0</v>
      </c>
      <c r="R208">
        <f t="shared" ca="1" si="49"/>
        <v>-1.6167565831487703E-2</v>
      </c>
    </row>
    <row r="209" spans="1:18">
      <c r="A209" s="96"/>
      <c r="B209" s="96"/>
      <c r="C209" s="96"/>
      <c r="D209" s="98">
        <f t="shared" si="35"/>
        <v>0</v>
      </c>
      <c r="E209" s="98">
        <f t="shared" si="36"/>
        <v>0</v>
      </c>
      <c r="F209" s="86">
        <f t="shared" si="37"/>
        <v>0</v>
      </c>
      <c r="G209" s="86">
        <f t="shared" si="38"/>
        <v>0</v>
      </c>
      <c r="H209" s="86">
        <f t="shared" si="39"/>
        <v>0</v>
      </c>
      <c r="I209" s="86">
        <f t="shared" si="40"/>
        <v>0</v>
      </c>
      <c r="J209" s="86">
        <f t="shared" si="41"/>
        <v>0</v>
      </c>
      <c r="K209" s="86">
        <f t="shared" si="42"/>
        <v>0</v>
      </c>
      <c r="L209" s="86">
        <f t="shared" si="43"/>
        <v>0</v>
      </c>
      <c r="M209" s="86">
        <f t="shared" ca="1" si="44"/>
        <v>1.6167565831487703E-2</v>
      </c>
      <c r="N209" s="86">
        <f t="shared" ca="1" si="45"/>
        <v>0</v>
      </c>
      <c r="O209" s="19">
        <f t="shared" ca="1" si="46"/>
        <v>0</v>
      </c>
      <c r="P209" s="86">
        <f t="shared" ca="1" si="47"/>
        <v>0</v>
      </c>
      <c r="Q209" s="86">
        <f t="shared" ca="1" si="48"/>
        <v>0</v>
      </c>
      <c r="R209">
        <f t="shared" ca="1" si="49"/>
        <v>-1.6167565831487703E-2</v>
      </c>
    </row>
    <row r="210" spans="1:18">
      <c r="A210" s="96"/>
      <c r="B210" s="96"/>
      <c r="C210" s="96"/>
      <c r="D210" s="98">
        <f t="shared" si="35"/>
        <v>0</v>
      </c>
      <c r="E210" s="98">
        <f t="shared" si="36"/>
        <v>0</v>
      </c>
      <c r="F210" s="86">
        <f t="shared" si="37"/>
        <v>0</v>
      </c>
      <c r="G210" s="86">
        <f t="shared" si="38"/>
        <v>0</v>
      </c>
      <c r="H210" s="86">
        <f t="shared" si="39"/>
        <v>0</v>
      </c>
      <c r="I210" s="86">
        <f t="shared" si="40"/>
        <v>0</v>
      </c>
      <c r="J210" s="86">
        <f t="shared" si="41"/>
        <v>0</v>
      </c>
      <c r="K210" s="86">
        <f t="shared" si="42"/>
        <v>0</v>
      </c>
      <c r="L210" s="86">
        <f t="shared" si="43"/>
        <v>0</v>
      </c>
      <c r="M210" s="86">
        <f t="shared" ca="1" si="44"/>
        <v>1.6167565831487703E-2</v>
      </c>
      <c r="N210" s="86">
        <f t="shared" ca="1" si="45"/>
        <v>0</v>
      </c>
      <c r="O210" s="19">
        <f t="shared" ca="1" si="46"/>
        <v>0</v>
      </c>
      <c r="P210" s="86">
        <f t="shared" ca="1" si="47"/>
        <v>0</v>
      </c>
      <c r="Q210" s="86">
        <f t="shared" ca="1" si="48"/>
        <v>0</v>
      </c>
      <c r="R210">
        <f t="shared" ca="1" si="49"/>
        <v>-1.6167565831487703E-2</v>
      </c>
    </row>
    <row r="211" spans="1:18">
      <c r="A211" s="96"/>
      <c r="B211" s="96"/>
      <c r="C211" s="96"/>
      <c r="D211" s="98">
        <f t="shared" si="35"/>
        <v>0</v>
      </c>
      <c r="E211" s="98">
        <f t="shared" si="36"/>
        <v>0</v>
      </c>
      <c r="F211" s="86">
        <f t="shared" si="37"/>
        <v>0</v>
      </c>
      <c r="G211" s="86">
        <f t="shared" si="38"/>
        <v>0</v>
      </c>
      <c r="H211" s="86">
        <f t="shared" si="39"/>
        <v>0</v>
      </c>
      <c r="I211" s="86">
        <f t="shared" si="40"/>
        <v>0</v>
      </c>
      <c r="J211" s="86">
        <f t="shared" si="41"/>
        <v>0</v>
      </c>
      <c r="K211" s="86">
        <f t="shared" si="42"/>
        <v>0</v>
      </c>
      <c r="L211" s="86">
        <f t="shared" si="43"/>
        <v>0</v>
      </c>
      <c r="M211" s="86">
        <f t="shared" ca="1" si="44"/>
        <v>1.6167565831487703E-2</v>
      </c>
      <c r="N211" s="86">
        <f t="shared" ca="1" si="45"/>
        <v>0</v>
      </c>
      <c r="O211" s="19">
        <f t="shared" ca="1" si="46"/>
        <v>0</v>
      </c>
      <c r="P211" s="86">
        <f t="shared" ca="1" si="47"/>
        <v>0</v>
      </c>
      <c r="Q211" s="86">
        <f t="shared" ca="1" si="48"/>
        <v>0</v>
      </c>
      <c r="R211">
        <f t="shared" ca="1" si="49"/>
        <v>-1.6167565831487703E-2</v>
      </c>
    </row>
    <row r="212" spans="1:18">
      <c r="A212" s="96"/>
      <c r="B212" s="96"/>
      <c r="C212" s="96"/>
      <c r="D212" s="98">
        <f t="shared" si="35"/>
        <v>0</v>
      </c>
      <c r="E212" s="98">
        <f t="shared" si="36"/>
        <v>0</v>
      </c>
      <c r="F212" s="86">
        <f t="shared" si="37"/>
        <v>0</v>
      </c>
      <c r="G212" s="86">
        <f t="shared" si="38"/>
        <v>0</v>
      </c>
      <c r="H212" s="86">
        <f t="shared" si="39"/>
        <v>0</v>
      </c>
      <c r="I212" s="86">
        <f t="shared" si="40"/>
        <v>0</v>
      </c>
      <c r="J212" s="86">
        <f t="shared" si="41"/>
        <v>0</v>
      </c>
      <c r="K212" s="86">
        <f t="shared" si="42"/>
        <v>0</v>
      </c>
      <c r="L212" s="86">
        <f t="shared" si="43"/>
        <v>0</v>
      </c>
      <c r="M212" s="86">
        <f t="shared" ca="1" si="44"/>
        <v>1.6167565831487703E-2</v>
      </c>
      <c r="N212" s="86">
        <f t="shared" ca="1" si="45"/>
        <v>0</v>
      </c>
      <c r="O212" s="19">
        <f t="shared" ca="1" si="46"/>
        <v>0</v>
      </c>
      <c r="P212" s="86">
        <f t="shared" ca="1" si="47"/>
        <v>0</v>
      </c>
      <c r="Q212" s="86">
        <f t="shared" ca="1" si="48"/>
        <v>0</v>
      </c>
      <c r="R212">
        <f t="shared" ca="1" si="49"/>
        <v>-1.6167565831487703E-2</v>
      </c>
    </row>
    <row r="213" spans="1:18">
      <c r="A213" s="96"/>
      <c r="B213" s="96"/>
      <c r="C213" s="96"/>
      <c r="D213" s="98">
        <f t="shared" ref="D213:D276" si="50">A213/A$18</f>
        <v>0</v>
      </c>
      <c r="E213" s="98">
        <f t="shared" ref="E213:E276" si="51">B213/B$18</f>
        <v>0</v>
      </c>
      <c r="F213" s="86">
        <f t="shared" ref="F213:F276" si="52">$C213*D213</f>
        <v>0</v>
      </c>
      <c r="G213" s="86">
        <f t="shared" ref="G213:G276" si="53">$C213*E213</f>
        <v>0</v>
      </c>
      <c r="H213" s="86">
        <f t="shared" ref="H213:H276" si="54">C213*D213*D213</f>
        <v>0</v>
      </c>
      <c r="I213" s="86">
        <f t="shared" ref="I213:I276" si="55">C213*D213*D213*D213</f>
        <v>0</v>
      </c>
      <c r="J213" s="86">
        <f t="shared" ref="J213:J276" si="56">C213*D213*D213*D213*D213</f>
        <v>0</v>
      </c>
      <c r="K213" s="86">
        <f t="shared" ref="K213:K276" si="57">C213*E213*D213</f>
        <v>0</v>
      </c>
      <c r="L213" s="86">
        <f t="shared" ref="L213:L276" si="58">C213*E213*D213*D213</f>
        <v>0</v>
      </c>
      <c r="M213" s="86">
        <f t="shared" ref="M213:M276" ca="1" si="59">+E$4+E$5*D213+E$6*D213^2</f>
        <v>1.6167565831487703E-2</v>
      </c>
      <c r="N213" s="86">
        <f t="shared" ref="N213:N276" ca="1" si="60">C213*(M213-E213)^2</f>
        <v>0</v>
      </c>
      <c r="O213" s="19">
        <f t="shared" ref="O213:O276" ca="1" si="61">(C213*O$1-O$2*F213+O$3*H213)^2</f>
        <v>0</v>
      </c>
      <c r="P213" s="86">
        <f t="shared" ref="P213:P276" ca="1" si="62">(-C213*O$2+O$4*F213-O$5*H213)^2</f>
        <v>0</v>
      </c>
      <c r="Q213" s="86">
        <f t="shared" ref="Q213:Q276" ca="1" si="63">+(C213*O$3-F213*O$5+H213*O$6)^2</f>
        <v>0</v>
      </c>
      <c r="R213">
        <f t="shared" ref="R213:R276" ca="1" si="64">+E213-M213</f>
        <v>-1.6167565831487703E-2</v>
      </c>
    </row>
    <row r="214" spans="1:18">
      <c r="A214" s="96"/>
      <c r="B214" s="96"/>
      <c r="C214" s="96"/>
      <c r="D214" s="98">
        <f t="shared" si="50"/>
        <v>0</v>
      </c>
      <c r="E214" s="98">
        <f t="shared" si="51"/>
        <v>0</v>
      </c>
      <c r="F214" s="86">
        <f t="shared" si="52"/>
        <v>0</v>
      </c>
      <c r="G214" s="86">
        <f t="shared" si="53"/>
        <v>0</v>
      </c>
      <c r="H214" s="86">
        <f t="shared" si="54"/>
        <v>0</v>
      </c>
      <c r="I214" s="86">
        <f t="shared" si="55"/>
        <v>0</v>
      </c>
      <c r="J214" s="86">
        <f t="shared" si="56"/>
        <v>0</v>
      </c>
      <c r="K214" s="86">
        <f t="shared" si="57"/>
        <v>0</v>
      </c>
      <c r="L214" s="86">
        <f t="shared" si="58"/>
        <v>0</v>
      </c>
      <c r="M214" s="86">
        <f t="shared" ca="1" si="59"/>
        <v>1.6167565831487703E-2</v>
      </c>
      <c r="N214" s="86">
        <f t="shared" ca="1" si="60"/>
        <v>0</v>
      </c>
      <c r="O214" s="19">
        <f t="shared" ca="1" si="61"/>
        <v>0</v>
      </c>
      <c r="P214" s="86">
        <f t="shared" ca="1" si="62"/>
        <v>0</v>
      </c>
      <c r="Q214" s="86">
        <f t="shared" ca="1" si="63"/>
        <v>0</v>
      </c>
      <c r="R214">
        <f t="shared" ca="1" si="64"/>
        <v>-1.6167565831487703E-2</v>
      </c>
    </row>
    <row r="215" spans="1:18">
      <c r="A215" s="96"/>
      <c r="B215" s="96"/>
      <c r="C215" s="96"/>
      <c r="D215" s="98">
        <f t="shared" si="50"/>
        <v>0</v>
      </c>
      <c r="E215" s="98">
        <f t="shared" si="51"/>
        <v>0</v>
      </c>
      <c r="F215" s="86">
        <f t="shared" si="52"/>
        <v>0</v>
      </c>
      <c r="G215" s="86">
        <f t="shared" si="53"/>
        <v>0</v>
      </c>
      <c r="H215" s="86">
        <f t="shared" si="54"/>
        <v>0</v>
      </c>
      <c r="I215" s="86">
        <f t="shared" si="55"/>
        <v>0</v>
      </c>
      <c r="J215" s="86">
        <f t="shared" si="56"/>
        <v>0</v>
      </c>
      <c r="K215" s="86">
        <f t="shared" si="57"/>
        <v>0</v>
      </c>
      <c r="L215" s="86">
        <f t="shared" si="58"/>
        <v>0</v>
      </c>
      <c r="M215" s="86">
        <f t="shared" ca="1" si="59"/>
        <v>1.6167565831487703E-2</v>
      </c>
      <c r="N215" s="86">
        <f t="shared" ca="1" si="60"/>
        <v>0</v>
      </c>
      <c r="O215" s="19">
        <f t="shared" ca="1" si="61"/>
        <v>0</v>
      </c>
      <c r="P215" s="86">
        <f t="shared" ca="1" si="62"/>
        <v>0</v>
      </c>
      <c r="Q215" s="86">
        <f t="shared" ca="1" si="63"/>
        <v>0</v>
      </c>
      <c r="R215">
        <f t="shared" ca="1" si="64"/>
        <v>-1.6167565831487703E-2</v>
      </c>
    </row>
    <row r="216" spans="1:18">
      <c r="A216" s="96"/>
      <c r="B216" s="96"/>
      <c r="C216" s="96"/>
      <c r="D216" s="98">
        <f t="shared" si="50"/>
        <v>0</v>
      </c>
      <c r="E216" s="98">
        <f t="shared" si="51"/>
        <v>0</v>
      </c>
      <c r="F216" s="86">
        <f t="shared" si="52"/>
        <v>0</v>
      </c>
      <c r="G216" s="86">
        <f t="shared" si="53"/>
        <v>0</v>
      </c>
      <c r="H216" s="86">
        <f t="shared" si="54"/>
        <v>0</v>
      </c>
      <c r="I216" s="86">
        <f t="shared" si="55"/>
        <v>0</v>
      </c>
      <c r="J216" s="86">
        <f t="shared" si="56"/>
        <v>0</v>
      </c>
      <c r="K216" s="86">
        <f t="shared" si="57"/>
        <v>0</v>
      </c>
      <c r="L216" s="86">
        <f t="shared" si="58"/>
        <v>0</v>
      </c>
      <c r="M216" s="86">
        <f t="shared" ca="1" si="59"/>
        <v>1.6167565831487703E-2</v>
      </c>
      <c r="N216" s="86">
        <f t="shared" ca="1" si="60"/>
        <v>0</v>
      </c>
      <c r="O216" s="19">
        <f t="shared" ca="1" si="61"/>
        <v>0</v>
      </c>
      <c r="P216" s="86">
        <f t="shared" ca="1" si="62"/>
        <v>0</v>
      </c>
      <c r="Q216" s="86">
        <f t="shared" ca="1" si="63"/>
        <v>0</v>
      </c>
      <c r="R216">
        <f t="shared" ca="1" si="64"/>
        <v>-1.6167565831487703E-2</v>
      </c>
    </row>
    <row r="217" spans="1:18">
      <c r="A217" s="96"/>
      <c r="B217" s="96"/>
      <c r="C217" s="96"/>
      <c r="D217" s="98">
        <f t="shared" si="50"/>
        <v>0</v>
      </c>
      <c r="E217" s="98">
        <f t="shared" si="51"/>
        <v>0</v>
      </c>
      <c r="F217" s="86">
        <f t="shared" si="52"/>
        <v>0</v>
      </c>
      <c r="G217" s="86">
        <f t="shared" si="53"/>
        <v>0</v>
      </c>
      <c r="H217" s="86">
        <f t="shared" si="54"/>
        <v>0</v>
      </c>
      <c r="I217" s="86">
        <f t="shared" si="55"/>
        <v>0</v>
      </c>
      <c r="J217" s="86">
        <f t="shared" si="56"/>
        <v>0</v>
      </c>
      <c r="K217" s="86">
        <f t="shared" si="57"/>
        <v>0</v>
      </c>
      <c r="L217" s="86">
        <f t="shared" si="58"/>
        <v>0</v>
      </c>
      <c r="M217" s="86">
        <f t="shared" ca="1" si="59"/>
        <v>1.6167565831487703E-2</v>
      </c>
      <c r="N217" s="86">
        <f t="shared" ca="1" si="60"/>
        <v>0</v>
      </c>
      <c r="O217" s="19">
        <f t="shared" ca="1" si="61"/>
        <v>0</v>
      </c>
      <c r="P217" s="86">
        <f t="shared" ca="1" si="62"/>
        <v>0</v>
      </c>
      <c r="Q217" s="86">
        <f t="shared" ca="1" si="63"/>
        <v>0</v>
      </c>
      <c r="R217">
        <f t="shared" ca="1" si="64"/>
        <v>-1.6167565831487703E-2</v>
      </c>
    </row>
    <row r="218" spans="1:18">
      <c r="A218" s="96"/>
      <c r="B218" s="96"/>
      <c r="C218" s="96"/>
      <c r="D218" s="98">
        <f t="shared" si="50"/>
        <v>0</v>
      </c>
      <c r="E218" s="98">
        <f t="shared" si="51"/>
        <v>0</v>
      </c>
      <c r="F218" s="86">
        <f t="shared" si="52"/>
        <v>0</v>
      </c>
      <c r="G218" s="86">
        <f t="shared" si="53"/>
        <v>0</v>
      </c>
      <c r="H218" s="86">
        <f t="shared" si="54"/>
        <v>0</v>
      </c>
      <c r="I218" s="86">
        <f t="shared" si="55"/>
        <v>0</v>
      </c>
      <c r="J218" s="86">
        <f t="shared" si="56"/>
        <v>0</v>
      </c>
      <c r="K218" s="86">
        <f t="shared" si="57"/>
        <v>0</v>
      </c>
      <c r="L218" s="86">
        <f t="shared" si="58"/>
        <v>0</v>
      </c>
      <c r="M218" s="86">
        <f t="shared" ca="1" si="59"/>
        <v>1.6167565831487703E-2</v>
      </c>
      <c r="N218" s="86">
        <f t="shared" ca="1" si="60"/>
        <v>0</v>
      </c>
      <c r="O218" s="19">
        <f t="shared" ca="1" si="61"/>
        <v>0</v>
      </c>
      <c r="P218" s="86">
        <f t="shared" ca="1" si="62"/>
        <v>0</v>
      </c>
      <c r="Q218" s="86">
        <f t="shared" ca="1" si="63"/>
        <v>0</v>
      </c>
      <c r="R218">
        <f t="shared" ca="1" si="64"/>
        <v>-1.6167565831487703E-2</v>
      </c>
    </row>
    <row r="219" spans="1:18">
      <c r="A219" s="96"/>
      <c r="B219" s="96"/>
      <c r="C219" s="96"/>
      <c r="D219" s="98">
        <f t="shared" si="50"/>
        <v>0</v>
      </c>
      <c r="E219" s="98">
        <f t="shared" si="51"/>
        <v>0</v>
      </c>
      <c r="F219" s="86">
        <f t="shared" si="52"/>
        <v>0</v>
      </c>
      <c r="G219" s="86">
        <f t="shared" si="53"/>
        <v>0</v>
      </c>
      <c r="H219" s="86">
        <f t="shared" si="54"/>
        <v>0</v>
      </c>
      <c r="I219" s="86">
        <f t="shared" si="55"/>
        <v>0</v>
      </c>
      <c r="J219" s="86">
        <f t="shared" si="56"/>
        <v>0</v>
      </c>
      <c r="K219" s="86">
        <f t="shared" si="57"/>
        <v>0</v>
      </c>
      <c r="L219" s="86">
        <f t="shared" si="58"/>
        <v>0</v>
      </c>
      <c r="M219" s="86">
        <f t="shared" ca="1" si="59"/>
        <v>1.6167565831487703E-2</v>
      </c>
      <c r="N219" s="86">
        <f t="shared" ca="1" si="60"/>
        <v>0</v>
      </c>
      <c r="O219" s="19">
        <f t="shared" ca="1" si="61"/>
        <v>0</v>
      </c>
      <c r="P219" s="86">
        <f t="shared" ca="1" si="62"/>
        <v>0</v>
      </c>
      <c r="Q219" s="86">
        <f t="shared" ca="1" si="63"/>
        <v>0</v>
      </c>
      <c r="R219">
        <f t="shared" ca="1" si="64"/>
        <v>-1.6167565831487703E-2</v>
      </c>
    </row>
    <row r="220" spans="1:18">
      <c r="A220" s="96"/>
      <c r="B220" s="96"/>
      <c r="C220" s="96"/>
      <c r="D220" s="98">
        <f t="shared" si="50"/>
        <v>0</v>
      </c>
      <c r="E220" s="98">
        <f t="shared" si="51"/>
        <v>0</v>
      </c>
      <c r="F220" s="86">
        <f t="shared" si="52"/>
        <v>0</v>
      </c>
      <c r="G220" s="86">
        <f t="shared" si="53"/>
        <v>0</v>
      </c>
      <c r="H220" s="86">
        <f t="shared" si="54"/>
        <v>0</v>
      </c>
      <c r="I220" s="86">
        <f t="shared" si="55"/>
        <v>0</v>
      </c>
      <c r="J220" s="86">
        <f t="shared" si="56"/>
        <v>0</v>
      </c>
      <c r="K220" s="86">
        <f t="shared" si="57"/>
        <v>0</v>
      </c>
      <c r="L220" s="86">
        <f t="shared" si="58"/>
        <v>0</v>
      </c>
      <c r="M220" s="86">
        <f t="shared" ca="1" si="59"/>
        <v>1.6167565831487703E-2</v>
      </c>
      <c r="N220" s="86">
        <f t="shared" ca="1" si="60"/>
        <v>0</v>
      </c>
      <c r="O220" s="19">
        <f t="shared" ca="1" si="61"/>
        <v>0</v>
      </c>
      <c r="P220" s="86">
        <f t="shared" ca="1" si="62"/>
        <v>0</v>
      </c>
      <c r="Q220" s="86">
        <f t="shared" ca="1" si="63"/>
        <v>0</v>
      </c>
      <c r="R220">
        <f t="shared" ca="1" si="64"/>
        <v>-1.6167565831487703E-2</v>
      </c>
    </row>
    <row r="221" spans="1:18">
      <c r="A221" s="96"/>
      <c r="B221" s="96"/>
      <c r="C221" s="96"/>
      <c r="D221" s="98">
        <f t="shared" si="50"/>
        <v>0</v>
      </c>
      <c r="E221" s="98">
        <f t="shared" si="51"/>
        <v>0</v>
      </c>
      <c r="F221" s="86">
        <f t="shared" si="52"/>
        <v>0</v>
      </c>
      <c r="G221" s="86">
        <f t="shared" si="53"/>
        <v>0</v>
      </c>
      <c r="H221" s="86">
        <f t="shared" si="54"/>
        <v>0</v>
      </c>
      <c r="I221" s="86">
        <f t="shared" si="55"/>
        <v>0</v>
      </c>
      <c r="J221" s="86">
        <f t="shared" si="56"/>
        <v>0</v>
      </c>
      <c r="K221" s="86">
        <f t="shared" si="57"/>
        <v>0</v>
      </c>
      <c r="L221" s="86">
        <f t="shared" si="58"/>
        <v>0</v>
      </c>
      <c r="M221" s="86">
        <f t="shared" ca="1" si="59"/>
        <v>1.6167565831487703E-2</v>
      </c>
      <c r="N221" s="86">
        <f t="shared" ca="1" si="60"/>
        <v>0</v>
      </c>
      <c r="O221" s="19">
        <f t="shared" ca="1" si="61"/>
        <v>0</v>
      </c>
      <c r="P221" s="86">
        <f t="shared" ca="1" si="62"/>
        <v>0</v>
      </c>
      <c r="Q221" s="86">
        <f t="shared" ca="1" si="63"/>
        <v>0</v>
      </c>
      <c r="R221">
        <f t="shared" ca="1" si="64"/>
        <v>-1.6167565831487703E-2</v>
      </c>
    </row>
    <row r="222" spans="1:18">
      <c r="A222" s="96"/>
      <c r="B222" s="96"/>
      <c r="C222" s="96"/>
      <c r="D222" s="98">
        <f t="shared" si="50"/>
        <v>0</v>
      </c>
      <c r="E222" s="98">
        <f t="shared" si="51"/>
        <v>0</v>
      </c>
      <c r="F222" s="86">
        <f t="shared" si="52"/>
        <v>0</v>
      </c>
      <c r="G222" s="86">
        <f t="shared" si="53"/>
        <v>0</v>
      </c>
      <c r="H222" s="86">
        <f t="shared" si="54"/>
        <v>0</v>
      </c>
      <c r="I222" s="86">
        <f t="shared" si="55"/>
        <v>0</v>
      </c>
      <c r="J222" s="86">
        <f t="shared" si="56"/>
        <v>0</v>
      </c>
      <c r="K222" s="86">
        <f t="shared" si="57"/>
        <v>0</v>
      </c>
      <c r="L222" s="86">
        <f t="shared" si="58"/>
        <v>0</v>
      </c>
      <c r="M222" s="86">
        <f t="shared" ca="1" si="59"/>
        <v>1.6167565831487703E-2</v>
      </c>
      <c r="N222" s="86">
        <f t="shared" ca="1" si="60"/>
        <v>0</v>
      </c>
      <c r="O222" s="19">
        <f t="shared" ca="1" si="61"/>
        <v>0</v>
      </c>
      <c r="P222" s="86">
        <f t="shared" ca="1" si="62"/>
        <v>0</v>
      </c>
      <c r="Q222" s="86">
        <f t="shared" ca="1" si="63"/>
        <v>0</v>
      </c>
      <c r="R222">
        <f t="shared" ca="1" si="64"/>
        <v>-1.6167565831487703E-2</v>
      </c>
    </row>
    <row r="223" spans="1:18">
      <c r="A223" s="96"/>
      <c r="B223" s="96"/>
      <c r="C223" s="96"/>
      <c r="D223" s="98">
        <f t="shared" si="50"/>
        <v>0</v>
      </c>
      <c r="E223" s="98">
        <f t="shared" si="51"/>
        <v>0</v>
      </c>
      <c r="F223" s="86">
        <f t="shared" si="52"/>
        <v>0</v>
      </c>
      <c r="G223" s="86">
        <f t="shared" si="53"/>
        <v>0</v>
      </c>
      <c r="H223" s="86">
        <f t="shared" si="54"/>
        <v>0</v>
      </c>
      <c r="I223" s="86">
        <f t="shared" si="55"/>
        <v>0</v>
      </c>
      <c r="J223" s="86">
        <f t="shared" si="56"/>
        <v>0</v>
      </c>
      <c r="K223" s="86">
        <f t="shared" si="57"/>
        <v>0</v>
      </c>
      <c r="L223" s="86">
        <f t="shared" si="58"/>
        <v>0</v>
      </c>
      <c r="M223" s="86">
        <f t="shared" ca="1" si="59"/>
        <v>1.6167565831487703E-2</v>
      </c>
      <c r="N223" s="86">
        <f t="shared" ca="1" si="60"/>
        <v>0</v>
      </c>
      <c r="O223" s="19">
        <f t="shared" ca="1" si="61"/>
        <v>0</v>
      </c>
      <c r="P223" s="86">
        <f t="shared" ca="1" si="62"/>
        <v>0</v>
      </c>
      <c r="Q223" s="86">
        <f t="shared" ca="1" si="63"/>
        <v>0</v>
      </c>
      <c r="R223">
        <f t="shared" ca="1" si="64"/>
        <v>-1.6167565831487703E-2</v>
      </c>
    </row>
    <row r="224" spans="1:18">
      <c r="A224" s="96"/>
      <c r="B224" s="96"/>
      <c r="C224" s="96"/>
      <c r="D224" s="98">
        <f t="shared" si="50"/>
        <v>0</v>
      </c>
      <c r="E224" s="98">
        <f t="shared" si="51"/>
        <v>0</v>
      </c>
      <c r="F224" s="86">
        <f t="shared" si="52"/>
        <v>0</v>
      </c>
      <c r="G224" s="86">
        <f t="shared" si="53"/>
        <v>0</v>
      </c>
      <c r="H224" s="86">
        <f t="shared" si="54"/>
        <v>0</v>
      </c>
      <c r="I224" s="86">
        <f t="shared" si="55"/>
        <v>0</v>
      </c>
      <c r="J224" s="86">
        <f t="shared" si="56"/>
        <v>0</v>
      </c>
      <c r="K224" s="86">
        <f t="shared" si="57"/>
        <v>0</v>
      </c>
      <c r="L224" s="86">
        <f t="shared" si="58"/>
        <v>0</v>
      </c>
      <c r="M224" s="86">
        <f t="shared" ca="1" si="59"/>
        <v>1.6167565831487703E-2</v>
      </c>
      <c r="N224" s="86">
        <f t="shared" ca="1" si="60"/>
        <v>0</v>
      </c>
      <c r="O224" s="19">
        <f t="shared" ca="1" si="61"/>
        <v>0</v>
      </c>
      <c r="P224" s="86">
        <f t="shared" ca="1" si="62"/>
        <v>0</v>
      </c>
      <c r="Q224" s="86">
        <f t="shared" ca="1" si="63"/>
        <v>0</v>
      </c>
      <c r="R224">
        <f t="shared" ca="1" si="64"/>
        <v>-1.6167565831487703E-2</v>
      </c>
    </row>
    <row r="225" spans="1:18">
      <c r="A225" s="96"/>
      <c r="B225" s="96"/>
      <c r="C225" s="96"/>
      <c r="D225" s="98">
        <f t="shared" si="50"/>
        <v>0</v>
      </c>
      <c r="E225" s="98">
        <f t="shared" si="51"/>
        <v>0</v>
      </c>
      <c r="F225" s="86">
        <f t="shared" si="52"/>
        <v>0</v>
      </c>
      <c r="G225" s="86">
        <f t="shared" si="53"/>
        <v>0</v>
      </c>
      <c r="H225" s="86">
        <f t="shared" si="54"/>
        <v>0</v>
      </c>
      <c r="I225" s="86">
        <f t="shared" si="55"/>
        <v>0</v>
      </c>
      <c r="J225" s="86">
        <f t="shared" si="56"/>
        <v>0</v>
      </c>
      <c r="K225" s="86">
        <f t="shared" si="57"/>
        <v>0</v>
      </c>
      <c r="L225" s="86">
        <f t="shared" si="58"/>
        <v>0</v>
      </c>
      <c r="M225" s="86">
        <f t="shared" ca="1" si="59"/>
        <v>1.6167565831487703E-2</v>
      </c>
      <c r="N225" s="86">
        <f t="shared" ca="1" si="60"/>
        <v>0</v>
      </c>
      <c r="O225" s="19">
        <f t="shared" ca="1" si="61"/>
        <v>0</v>
      </c>
      <c r="P225" s="86">
        <f t="shared" ca="1" si="62"/>
        <v>0</v>
      </c>
      <c r="Q225" s="86">
        <f t="shared" ca="1" si="63"/>
        <v>0</v>
      </c>
      <c r="R225">
        <f t="shared" ca="1" si="64"/>
        <v>-1.6167565831487703E-2</v>
      </c>
    </row>
    <row r="226" spans="1:18">
      <c r="A226" s="96"/>
      <c r="B226" s="96"/>
      <c r="C226" s="96"/>
      <c r="D226" s="98">
        <f t="shared" si="50"/>
        <v>0</v>
      </c>
      <c r="E226" s="98">
        <f t="shared" si="51"/>
        <v>0</v>
      </c>
      <c r="F226" s="86">
        <f t="shared" si="52"/>
        <v>0</v>
      </c>
      <c r="G226" s="86">
        <f t="shared" si="53"/>
        <v>0</v>
      </c>
      <c r="H226" s="86">
        <f t="shared" si="54"/>
        <v>0</v>
      </c>
      <c r="I226" s="86">
        <f t="shared" si="55"/>
        <v>0</v>
      </c>
      <c r="J226" s="86">
        <f t="shared" si="56"/>
        <v>0</v>
      </c>
      <c r="K226" s="86">
        <f t="shared" si="57"/>
        <v>0</v>
      </c>
      <c r="L226" s="86">
        <f t="shared" si="58"/>
        <v>0</v>
      </c>
      <c r="M226" s="86">
        <f t="shared" ca="1" si="59"/>
        <v>1.6167565831487703E-2</v>
      </c>
      <c r="N226" s="86">
        <f t="shared" ca="1" si="60"/>
        <v>0</v>
      </c>
      <c r="O226" s="19">
        <f t="shared" ca="1" si="61"/>
        <v>0</v>
      </c>
      <c r="P226" s="86">
        <f t="shared" ca="1" si="62"/>
        <v>0</v>
      </c>
      <c r="Q226" s="86">
        <f t="shared" ca="1" si="63"/>
        <v>0</v>
      </c>
      <c r="R226">
        <f t="shared" ca="1" si="64"/>
        <v>-1.6167565831487703E-2</v>
      </c>
    </row>
    <row r="227" spans="1:18">
      <c r="A227" s="96"/>
      <c r="B227" s="96"/>
      <c r="C227" s="96"/>
      <c r="D227" s="98">
        <f t="shared" si="50"/>
        <v>0</v>
      </c>
      <c r="E227" s="98">
        <f t="shared" si="51"/>
        <v>0</v>
      </c>
      <c r="F227" s="86">
        <f t="shared" si="52"/>
        <v>0</v>
      </c>
      <c r="G227" s="86">
        <f t="shared" si="53"/>
        <v>0</v>
      </c>
      <c r="H227" s="86">
        <f t="shared" si="54"/>
        <v>0</v>
      </c>
      <c r="I227" s="86">
        <f t="shared" si="55"/>
        <v>0</v>
      </c>
      <c r="J227" s="86">
        <f t="shared" si="56"/>
        <v>0</v>
      </c>
      <c r="K227" s="86">
        <f t="shared" si="57"/>
        <v>0</v>
      </c>
      <c r="L227" s="86">
        <f t="shared" si="58"/>
        <v>0</v>
      </c>
      <c r="M227" s="86">
        <f t="shared" ca="1" si="59"/>
        <v>1.6167565831487703E-2</v>
      </c>
      <c r="N227" s="86">
        <f t="shared" ca="1" si="60"/>
        <v>0</v>
      </c>
      <c r="O227" s="19">
        <f t="shared" ca="1" si="61"/>
        <v>0</v>
      </c>
      <c r="P227" s="86">
        <f t="shared" ca="1" si="62"/>
        <v>0</v>
      </c>
      <c r="Q227" s="86">
        <f t="shared" ca="1" si="63"/>
        <v>0</v>
      </c>
      <c r="R227">
        <f t="shared" ca="1" si="64"/>
        <v>-1.6167565831487703E-2</v>
      </c>
    </row>
    <row r="228" spans="1:18">
      <c r="A228" s="96"/>
      <c r="B228" s="96"/>
      <c r="C228" s="96"/>
      <c r="D228" s="98">
        <f t="shared" si="50"/>
        <v>0</v>
      </c>
      <c r="E228" s="98">
        <f t="shared" si="51"/>
        <v>0</v>
      </c>
      <c r="F228" s="86">
        <f t="shared" si="52"/>
        <v>0</v>
      </c>
      <c r="G228" s="86">
        <f t="shared" si="53"/>
        <v>0</v>
      </c>
      <c r="H228" s="86">
        <f t="shared" si="54"/>
        <v>0</v>
      </c>
      <c r="I228" s="86">
        <f t="shared" si="55"/>
        <v>0</v>
      </c>
      <c r="J228" s="86">
        <f t="shared" si="56"/>
        <v>0</v>
      </c>
      <c r="K228" s="86">
        <f t="shared" si="57"/>
        <v>0</v>
      </c>
      <c r="L228" s="86">
        <f t="shared" si="58"/>
        <v>0</v>
      </c>
      <c r="M228" s="86">
        <f t="shared" ca="1" si="59"/>
        <v>1.6167565831487703E-2</v>
      </c>
      <c r="N228" s="86">
        <f t="shared" ca="1" si="60"/>
        <v>0</v>
      </c>
      <c r="O228" s="19">
        <f t="shared" ca="1" si="61"/>
        <v>0</v>
      </c>
      <c r="P228" s="86">
        <f t="shared" ca="1" si="62"/>
        <v>0</v>
      </c>
      <c r="Q228" s="86">
        <f t="shared" ca="1" si="63"/>
        <v>0</v>
      </c>
      <c r="R228">
        <f t="shared" ca="1" si="64"/>
        <v>-1.6167565831487703E-2</v>
      </c>
    </row>
    <row r="229" spans="1:18">
      <c r="A229" s="96"/>
      <c r="B229" s="96"/>
      <c r="C229" s="96"/>
      <c r="D229" s="98">
        <f t="shared" si="50"/>
        <v>0</v>
      </c>
      <c r="E229" s="98">
        <f t="shared" si="51"/>
        <v>0</v>
      </c>
      <c r="F229" s="86">
        <f t="shared" si="52"/>
        <v>0</v>
      </c>
      <c r="G229" s="86">
        <f t="shared" si="53"/>
        <v>0</v>
      </c>
      <c r="H229" s="86">
        <f t="shared" si="54"/>
        <v>0</v>
      </c>
      <c r="I229" s="86">
        <f t="shared" si="55"/>
        <v>0</v>
      </c>
      <c r="J229" s="86">
        <f t="shared" si="56"/>
        <v>0</v>
      </c>
      <c r="K229" s="86">
        <f t="shared" si="57"/>
        <v>0</v>
      </c>
      <c r="L229" s="86">
        <f t="shared" si="58"/>
        <v>0</v>
      </c>
      <c r="M229" s="86">
        <f t="shared" ca="1" si="59"/>
        <v>1.6167565831487703E-2</v>
      </c>
      <c r="N229" s="86">
        <f t="shared" ca="1" si="60"/>
        <v>0</v>
      </c>
      <c r="O229" s="19">
        <f t="shared" ca="1" si="61"/>
        <v>0</v>
      </c>
      <c r="P229" s="86">
        <f t="shared" ca="1" si="62"/>
        <v>0</v>
      </c>
      <c r="Q229" s="86">
        <f t="shared" ca="1" si="63"/>
        <v>0</v>
      </c>
      <c r="R229">
        <f t="shared" ca="1" si="64"/>
        <v>-1.6167565831487703E-2</v>
      </c>
    </row>
    <row r="230" spans="1:18">
      <c r="A230" s="96"/>
      <c r="B230" s="96"/>
      <c r="C230" s="96"/>
      <c r="D230" s="98">
        <f t="shared" si="50"/>
        <v>0</v>
      </c>
      <c r="E230" s="98">
        <f t="shared" si="51"/>
        <v>0</v>
      </c>
      <c r="F230" s="86">
        <f t="shared" si="52"/>
        <v>0</v>
      </c>
      <c r="G230" s="86">
        <f t="shared" si="53"/>
        <v>0</v>
      </c>
      <c r="H230" s="86">
        <f t="shared" si="54"/>
        <v>0</v>
      </c>
      <c r="I230" s="86">
        <f t="shared" si="55"/>
        <v>0</v>
      </c>
      <c r="J230" s="86">
        <f t="shared" si="56"/>
        <v>0</v>
      </c>
      <c r="K230" s="86">
        <f t="shared" si="57"/>
        <v>0</v>
      </c>
      <c r="L230" s="86">
        <f t="shared" si="58"/>
        <v>0</v>
      </c>
      <c r="M230" s="86">
        <f t="shared" ca="1" si="59"/>
        <v>1.6167565831487703E-2</v>
      </c>
      <c r="N230" s="86">
        <f t="shared" ca="1" si="60"/>
        <v>0</v>
      </c>
      <c r="O230" s="19">
        <f t="shared" ca="1" si="61"/>
        <v>0</v>
      </c>
      <c r="P230" s="86">
        <f t="shared" ca="1" si="62"/>
        <v>0</v>
      </c>
      <c r="Q230" s="86">
        <f t="shared" ca="1" si="63"/>
        <v>0</v>
      </c>
      <c r="R230">
        <f t="shared" ca="1" si="64"/>
        <v>-1.6167565831487703E-2</v>
      </c>
    </row>
    <row r="231" spans="1:18">
      <c r="A231" s="96"/>
      <c r="B231" s="96"/>
      <c r="C231" s="96"/>
      <c r="D231" s="98">
        <f t="shared" si="50"/>
        <v>0</v>
      </c>
      <c r="E231" s="98">
        <f t="shared" si="51"/>
        <v>0</v>
      </c>
      <c r="F231" s="86">
        <f t="shared" si="52"/>
        <v>0</v>
      </c>
      <c r="G231" s="86">
        <f t="shared" si="53"/>
        <v>0</v>
      </c>
      <c r="H231" s="86">
        <f t="shared" si="54"/>
        <v>0</v>
      </c>
      <c r="I231" s="86">
        <f t="shared" si="55"/>
        <v>0</v>
      </c>
      <c r="J231" s="86">
        <f t="shared" si="56"/>
        <v>0</v>
      </c>
      <c r="K231" s="86">
        <f t="shared" si="57"/>
        <v>0</v>
      </c>
      <c r="L231" s="86">
        <f t="shared" si="58"/>
        <v>0</v>
      </c>
      <c r="M231" s="86">
        <f t="shared" ca="1" si="59"/>
        <v>1.6167565831487703E-2</v>
      </c>
      <c r="N231" s="86">
        <f t="shared" ca="1" si="60"/>
        <v>0</v>
      </c>
      <c r="O231" s="19">
        <f t="shared" ca="1" si="61"/>
        <v>0</v>
      </c>
      <c r="P231" s="86">
        <f t="shared" ca="1" si="62"/>
        <v>0</v>
      </c>
      <c r="Q231" s="86">
        <f t="shared" ca="1" si="63"/>
        <v>0</v>
      </c>
      <c r="R231">
        <f t="shared" ca="1" si="64"/>
        <v>-1.6167565831487703E-2</v>
      </c>
    </row>
    <row r="232" spans="1:18">
      <c r="A232" s="96"/>
      <c r="B232" s="96"/>
      <c r="C232" s="96"/>
      <c r="D232" s="98">
        <f t="shared" si="50"/>
        <v>0</v>
      </c>
      <c r="E232" s="98">
        <f t="shared" si="51"/>
        <v>0</v>
      </c>
      <c r="F232" s="86">
        <f t="shared" si="52"/>
        <v>0</v>
      </c>
      <c r="G232" s="86">
        <f t="shared" si="53"/>
        <v>0</v>
      </c>
      <c r="H232" s="86">
        <f t="shared" si="54"/>
        <v>0</v>
      </c>
      <c r="I232" s="86">
        <f t="shared" si="55"/>
        <v>0</v>
      </c>
      <c r="J232" s="86">
        <f t="shared" si="56"/>
        <v>0</v>
      </c>
      <c r="K232" s="86">
        <f t="shared" si="57"/>
        <v>0</v>
      </c>
      <c r="L232" s="86">
        <f t="shared" si="58"/>
        <v>0</v>
      </c>
      <c r="M232" s="86">
        <f t="shared" ca="1" si="59"/>
        <v>1.6167565831487703E-2</v>
      </c>
      <c r="N232" s="86">
        <f t="shared" ca="1" si="60"/>
        <v>0</v>
      </c>
      <c r="O232" s="19">
        <f t="shared" ca="1" si="61"/>
        <v>0</v>
      </c>
      <c r="P232" s="86">
        <f t="shared" ca="1" si="62"/>
        <v>0</v>
      </c>
      <c r="Q232" s="86">
        <f t="shared" ca="1" si="63"/>
        <v>0</v>
      </c>
      <c r="R232">
        <f t="shared" ca="1" si="64"/>
        <v>-1.6167565831487703E-2</v>
      </c>
    </row>
    <row r="233" spans="1:18">
      <c r="A233" s="96"/>
      <c r="B233" s="96"/>
      <c r="C233" s="96"/>
      <c r="D233" s="98">
        <f t="shared" si="50"/>
        <v>0</v>
      </c>
      <c r="E233" s="98">
        <f t="shared" si="51"/>
        <v>0</v>
      </c>
      <c r="F233" s="86">
        <f t="shared" si="52"/>
        <v>0</v>
      </c>
      <c r="G233" s="86">
        <f t="shared" si="53"/>
        <v>0</v>
      </c>
      <c r="H233" s="86">
        <f t="shared" si="54"/>
        <v>0</v>
      </c>
      <c r="I233" s="86">
        <f t="shared" si="55"/>
        <v>0</v>
      </c>
      <c r="J233" s="86">
        <f t="shared" si="56"/>
        <v>0</v>
      </c>
      <c r="K233" s="86">
        <f t="shared" si="57"/>
        <v>0</v>
      </c>
      <c r="L233" s="86">
        <f t="shared" si="58"/>
        <v>0</v>
      </c>
      <c r="M233" s="86">
        <f t="shared" ca="1" si="59"/>
        <v>1.6167565831487703E-2</v>
      </c>
      <c r="N233" s="86">
        <f t="shared" ca="1" si="60"/>
        <v>0</v>
      </c>
      <c r="O233" s="19">
        <f t="shared" ca="1" si="61"/>
        <v>0</v>
      </c>
      <c r="P233" s="86">
        <f t="shared" ca="1" si="62"/>
        <v>0</v>
      </c>
      <c r="Q233" s="86">
        <f t="shared" ca="1" si="63"/>
        <v>0</v>
      </c>
      <c r="R233">
        <f t="shared" ca="1" si="64"/>
        <v>-1.6167565831487703E-2</v>
      </c>
    </row>
    <row r="234" spans="1:18">
      <c r="A234" s="96"/>
      <c r="B234" s="96"/>
      <c r="C234" s="96"/>
      <c r="D234" s="98">
        <f t="shared" si="50"/>
        <v>0</v>
      </c>
      <c r="E234" s="98">
        <f t="shared" si="51"/>
        <v>0</v>
      </c>
      <c r="F234" s="86">
        <f t="shared" si="52"/>
        <v>0</v>
      </c>
      <c r="G234" s="86">
        <f t="shared" si="53"/>
        <v>0</v>
      </c>
      <c r="H234" s="86">
        <f t="shared" si="54"/>
        <v>0</v>
      </c>
      <c r="I234" s="86">
        <f t="shared" si="55"/>
        <v>0</v>
      </c>
      <c r="J234" s="86">
        <f t="shared" si="56"/>
        <v>0</v>
      </c>
      <c r="K234" s="86">
        <f t="shared" si="57"/>
        <v>0</v>
      </c>
      <c r="L234" s="86">
        <f t="shared" si="58"/>
        <v>0</v>
      </c>
      <c r="M234" s="86">
        <f t="shared" ca="1" si="59"/>
        <v>1.6167565831487703E-2</v>
      </c>
      <c r="N234" s="86">
        <f t="shared" ca="1" si="60"/>
        <v>0</v>
      </c>
      <c r="O234" s="19">
        <f t="shared" ca="1" si="61"/>
        <v>0</v>
      </c>
      <c r="P234" s="86">
        <f t="shared" ca="1" si="62"/>
        <v>0</v>
      </c>
      <c r="Q234" s="86">
        <f t="shared" ca="1" si="63"/>
        <v>0</v>
      </c>
      <c r="R234">
        <f t="shared" ca="1" si="64"/>
        <v>-1.6167565831487703E-2</v>
      </c>
    </row>
    <row r="235" spans="1:18">
      <c r="A235" s="96"/>
      <c r="B235" s="96"/>
      <c r="C235" s="96"/>
      <c r="D235" s="98">
        <f t="shared" si="50"/>
        <v>0</v>
      </c>
      <c r="E235" s="98">
        <f t="shared" si="51"/>
        <v>0</v>
      </c>
      <c r="F235" s="86">
        <f t="shared" si="52"/>
        <v>0</v>
      </c>
      <c r="G235" s="86">
        <f t="shared" si="53"/>
        <v>0</v>
      </c>
      <c r="H235" s="86">
        <f t="shared" si="54"/>
        <v>0</v>
      </c>
      <c r="I235" s="86">
        <f t="shared" si="55"/>
        <v>0</v>
      </c>
      <c r="J235" s="86">
        <f t="shared" si="56"/>
        <v>0</v>
      </c>
      <c r="K235" s="86">
        <f t="shared" si="57"/>
        <v>0</v>
      </c>
      <c r="L235" s="86">
        <f t="shared" si="58"/>
        <v>0</v>
      </c>
      <c r="M235" s="86">
        <f t="shared" ca="1" si="59"/>
        <v>1.6167565831487703E-2</v>
      </c>
      <c r="N235" s="86">
        <f t="shared" ca="1" si="60"/>
        <v>0</v>
      </c>
      <c r="O235" s="19">
        <f t="shared" ca="1" si="61"/>
        <v>0</v>
      </c>
      <c r="P235" s="86">
        <f t="shared" ca="1" si="62"/>
        <v>0</v>
      </c>
      <c r="Q235" s="86">
        <f t="shared" ca="1" si="63"/>
        <v>0</v>
      </c>
      <c r="R235">
        <f t="shared" ca="1" si="64"/>
        <v>-1.6167565831487703E-2</v>
      </c>
    </row>
    <row r="236" spans="1:18">
      <c r="A236" s="96"/>
      <c r="B236" s="96"/>
      <c r="C236" s="96"/>
      <c r="D236" s="98">
        <f t="shared" si="50"/>
        <v>0</v>
      </c>
      <c r="E236" s="98">
        <f t="shared" si="51"/>
        <v>0</v>
      </c>
      <c r="F236" s="86">
        <f t="shared" si="52"/>
        <v>0</v>
      </c>
      <c r="G236" s="86">
        <f t="shared" si="53"/>
        <v>0</v>
      </c>
      <c r="H236" s="86">
        <f t="shared" si="54"/>
        <v>0</v>
      </c>
      <c r="I236" s="86">
        <f t="shared" si="55"/>
        <v>0</v>
      </c>
      <c r="J236" s="86">
        <f t="shared" si="56"/>
        <v>0</v>
      </c>
      <c r="K236" s="86">
        <f t="shared" si="57"/>
        <v>0</v>
      </c>
      <c r="L236" s="86">
        <f t="shared" si="58"/>
        <v>0</v>
      </c>
      <c r="M236" s="86">
        <f t="shared" ca="1" si="59"/>
        <v>1.6167565831487703E-2</v>
      </c>
      <c r="N236" s="86">
        <f t="shared" ca="1" si="60"/>
        <v>0</v>
      </c>
      <c r="O236" s="19">
        <f t="shared" ca="1" si="61"/>
        <v>0</v>
      </c>
      <c r="P236" s="86">
        <f t="shared" ca="1" si="62"/>
        <v>0</v>
      </c>
      <c r="Q236" s="86">
        <f t="shared" ca="1" si="63"/>
        <v>0</v>
      </c>
      <c r="R236">
        <f t="shared" ca="1" si="64"/>
        <v>-1.6167565831487703E-2</v>
      </c>
    </row>
    <row r="237" spans="1:18">
      <c r="A237" s="96"/>
      <c r="B237" s="96"/>
      <c r="C237" s="96"/>
      <c r="D237" s="98">
        <f t="shared" si="50"/>
        <v>0</v>
      </c>
      <c r="E237" s="98">
        <f t="shared" si="51"/>
        <v>0</v>
      </c>
      <c r="F237" s="86">
        <f t="shared" si="52"/>
        <v>0</v>
      </c>
      <c r="G237" s="86">
        <f t="shared" si="53"/>
        <v>0</v>
      </c>
      <c r="H237" s="86">
        <f t="shared" si="54"/>
        <v>0</v>
      </c>
      <c r="I237" s="86">
        <f t="shared" si="55"/>
        <v>0</v>
      </c>
      <c r="J237" s="86">
        <f t="shared" si="56"/>
        <v>0</v>
      </c>
      <c r="K237" s="86">
        <f t="shared" si="57"/>
        <v>0</v>
      </c>
      <c r="L237" s="86">
        <f t="shared" si="58"/>
        <v>0</v>
      </c>
      <c r="M237" s="86">
        <f t="shared" ca="1" si="59"/>
        <v>1.6167565831487703E-2</v>
      </c>
      <c r="N237" s="86">
        <f t="shared" ca="1" si="60"/>
        <v>0</v>
      </c>
      <c r="O237" s="19">
        <f t="shared" ca="1" si="61"/>
        <v>0</v>
      </c>
      <c r="P237" s="86">
        <f t="shared" ca="1" si="62"/>
        <v>0</v>
      </c>
      <c r="Q237" s="86">
        <f t="shared" ca="1" si="63"/>
        <v>0</v>
      </c>
      <c r="R237">
        <f t="shared" ca="1" si="64"/>
        <v>-1.6167565831487703E-2</v>
      </c>
    </row>
    <row r="238" spans="1:18">
      <c r="A238" s="96"/>
      <c r="B238" s="96"/>
      <c r="C238" s="96"/>
      <c r="D238" s="98">
        <f t="shared" si="50"/>
        <v>0</v>
      </c>
      <c r="E238" s="98">
        <f t="shared" si="51"/>
        <v>0</v>
      </c>
      <c r="F238" s="86">
        <f t="shared" si="52"/>
        <v>0</v>
      </c>
      <c r="G238" s="86">
        <f t="shared" si="53"/>
        <v>0</v>
      </c>
      <c r="H238" s="86">
        <f t="shared" si="54"/>
        <v>0</v>
      </c>
      <c r="I238" s="86">
        <f t="shared" si="55"/>
        <v>0</v>
      </c>
      <c r="J238" s="86">
        <f t="shared" si="56"/>
        <v>0</v>
      </c>
      <c r="K238" s="86">
        <f t="shared" si="57"/>
        <v>0</v>
      </c>
      <c r="L238" s="86">
        <f t="shared" si="58"/>
        <v>0</v>
      </c>
      <c r="M238" s="86">
        <f t="shared" ca="1" si="59"/>
        <v>1.6167565831487703E-2</v>
      </c>
      <c r="N238" s="86">
        <f t="shared" ca="1" si="60"/>
        <v>0</v>
      </c>
      <c r="O238" s="19">
        <f t="shared" ca="1" si="61"/>
        <v>0</v>
      </c>
      <c r="P238" s="86">
        <f t="shared" ca="1" si="62"/>
        <v>0</v>
      </c>
      <c r="Q238" s="86">
        <f t="shared" ca="1" si="63"/>
        <v>0</v>
      </c>
      <c r="R238">
        <f t="shared" ca="1" si="64"/>
        <v>-1.6167565831487703E-2</v>
      </c>
    </row>
    <row r="239" spans="1:18">
      <c r="A239" s="96"/>
      <c r="B239" s="96"/>
      <c r="C239" s="96"/>
      <c r="D239" s="98">
        <f t="shared" si="50"/>
        <v>0</v>
      </c>
      <c r="E239" s="98">
        <f t="shared" si="51"/>
        <v>0</v>
      </c>
      <c r="F239" s="86">
        <f t="shared" si="52"/>
        <v>0</v>
      </c>
      <c r="G239" s="86">
        <f t="shared" si="53"/>
        <v>0</v>
      </c>
      <c r="H239" s="86">
        <f t="shared" si="54"/>
        <v>0</v>
      </c>
      <c r="I239" s="86">
        <f t="shared" si="55"/>
        <v>0</v>
      </c>
      <c r="J239" s="86">
        <f t="shared" si="56"/>
        <v>0</v>
      </c>
      <c r="K239" s="86">
        <f t="shared" si="57"/>
        <v>0</v>
      </c>
      <c r="L239" s="86">
        <f t="shared" si="58"/>
        <v>0</v>
      </c>
      <c r="M239" s="86">
        <f t="shared" ca="1" si="59"/>
        <v>1.6167565831487703E-2</v>
      </c>
      <c r="N239" s="86">
        <f t="shared" ca="1" si="60"/>
        <v>0</v>
      </c>
      <c r="O239" s="19">
        <f t="shared" ca="1" si="61"/>
        <v>0</v>
      </c>
      <c r="P239" s="86">
        <f t="shared" ca="1" si="62"/>
        <v>0</v>
      </c>
      <c r="Q239" s="86">
        <f t="shared" ca="1" si="63"/>
        <v>0</v>
      </c>
      <c r="R239">
        <f t="shared" ca="1" si="64"/>
        <v>-1.6167565831487703E-2</v>
      </c>
    </row>
    <row r="240" spans="1:18">
      <c r="A240" s="96"/>
      <c r="B240" s="96"/>
      <c r="C240" s="96"/>
      <c r="D240" s="98">
        <f t="shared" si="50"/>
        <v>0</v>
      </c>
      <c r="E240" s="98">
        <f t="shared" si="51"/>
        <v>0</v>
      </c>
      <c r="F240" s="86">
        <f t="shared" si="52"/>
        <v>0</v>
      </c>
      <c r="G240" s="86">
        <f t="shared" si="53"/>
        <v>0</v>
      </c>
      <c r="H240" s="86">
        <f t="shared" si="54"/>
        <v>0</v>
      </c>
      <c r="I240" s="86">
        <f t="shared" si="55"/>
        <v>0</v>
      </c>
      <c r="J240" s="86">
        <f t="shared" si="56"/>
        <v>0</v>
      </c>
      <c r="K240" s="86">
        <f t="shared" si="57"/>
        <v>0</v>
      </c>
      <c r="L240" s="86">
        <f t="shared" si="58"/>
        <v>0</v>
      </c>
      <c r="M240" s="86">
        <f t="shared" ca="1" si="59"/>
        <v>1.6167565831487703E-2</v>
      </c>
      <c r="N240" s="86">
        <f t="shared" ca="1" si="60"/>
        <v>0</v>
      </c>
      <c r="O240" s="19">
        <f t="shared" ca="1" si="61"/>
        <v>0</v>
      </c>
      <c r="P240" s="86">
        <f t="shared" ca="1" si="62"/>
        <v>0</v>
      </c>
      <c r="Q240" s="86">
        <f t="shared" ca="1" si="63"/>
        <v>0</v>
      </c>
      <c r="R240">
        <f t="shared" ca="1" si="64"/>
        <v>-1.6167565831487703E-2</v>
      </c>
    </row>
    <row r="241" spans="1:18">
      <c r="A241" s="96"/>
      <c r="B241" s="96"/>
      <c r="C241" s="96"/>
      <c r="D241" s="98">
        <f t="shared" si="50"/>
        <v>0</v>
      </c>
      <c r="E241" s="98">
        <f t="shared" si="51"/>
        <v>0</v>
      </c>
      <c r="F241" s="86">
        <f t="shared" si="52"/>
        <v>0</v>
      </c>
      <c r="G241" s="86">
        <f t="shared" si="53"/>
        <v>0</v>
      </c>
      <c r="H241" s="86">
        <f t="shared" si="54"/>
        <v>0</v>
      </c>
      <c r="I241" s="86">
        <f t="shared" si="55"/>
        <v>0</v>
      </c>
      <c r="J241" s="86">
        <f t="shared" si="56"/>
        <v>0</v>
      </c>
      <c r="K241" s="86">
        <f t="shared" si="57"/>
        <v>0</v>
      </c>
      <c r="L241" s="86">
        <f t="shared" si="58"/>
        <v>0</v>
      </c>
      <c r="M241" s="86">
        <f t="shared" ca="1" si="59"/>
        <v>1.6167565831487703E-2</v>
      </c>
      <c r="N241" s="86">
        <f t="shared" ca="1" si="60"/>
        <v>0</v>
      </c>
      <c r="O241" s="19">
        <f t="shared" ca="1" si="61"/>
        <v>0</v>
      </c>
      <c r="P241" s="86">
        <f t="shared" ca="1" si="62"/>
        <v>0</v>
      </c>
      <c r="Q241" s="86">
        <f t="shared" ca="1" si="63"/>
        <v>0</v>
      </c>
      <c r="R241">
        <f t="shared" ca="1" si="64"/>
        <v>-1.6167565831487703E-2</v>
      </c>
    </row>
    <row r="242" spans="1:18">
      <c r="A242" s="96"/>
      <c r="B242" s="96"/>
      <c r="C242" s="96"/>
      <c r="D242" s="98">
        <f t="shared" si="50"/>
        <v>0</v>
      </c>
      <c r="E242" s="98">
        <f t="shared" si="51"/>
        <v>0</v>
      </c>
      <c r="F242" s="86">
        <f t="shared" si="52"/>
        <v>0</v>
      </c>
      <c r="G242" s="86">
        <f t="shared" si="53"/>
        <v>0</v>
      </c>
      <c r="H242" s="86">
        <f t="shared" si="54"/>
        <v>0</v>
      </c>
      <c r="I242" s="86">
        <f t="shared" si="55"/>
        <v>0</v>
      </c>
      <c r="J242" s="86">
        <f t="shared" si="56"/>
        <v>0</v>
      </c>
      <c r="K242" s="86">
        <f t="shared" si="57"/>
        <v>0</v>
      </c>
      <c r="L242" s="86">
        <f t="shared" si="58"/>
        <v>0</v>
      </c>
      <c r="M242" s="86">
        <f t="shared" ca="1" si="59"/>
        <v>1.6167565831487703E-2</v>
      </c>
      <c r="N242" s="86">
        <f t="shared" ca="1" si="60"/>
        <v>0</v>
      </c>
      <c r="O242" s="19">
        <f t="shared" ca="1" si="61"/>
        <v>0</v>
      </c>
      <c r="P242" s="86">
        <f t="shared" ca="1" si="62"/>
        <v>0</v>
      </c>
      <c r="Q242" s="86">
        <f t="shared" ca="1" si="63"/>
        <v>0</v>
      </c>
      <c r="R242">
        <f t="shared" ca="1" si="64"/>
        <v>-1.6167565831487703E-2</v>
      </c>
    </row>
    <row r="243" spans="1:18">
      <c r="A243" s="96"/>
      <c r="B243" s="96"/>
      <c r="C243" s="96"/>
      <c r="D243" s="98">
        <f t="shared" si="50"/>
        <v>0</v>
      </c>
      <c r="E243" s="98">
        <f t="shared" si="51"/>
        <v>0</v>
      </c>
      <c r="F243" s="86">
        <f t="shared" si="52"/>
        <v>0</v>
      </c>
      <c r="G243" s="86">
        <f t="shared" si="53"/>
        <v>0</v>
      </c>
      <c r="H243" s="86">
        <f t="shared" si="54"/>
        <v>0</v>
      </c>
      <c r="I243" s="86">
        <f t="shared" si="55"/>
        <v>0</v>
      </c>
      <c r="J243" s="86">
        <f t="shared" si="56"/>
        <v>0</v>
      </c>
      <c r="K243" s="86">
        <f t="shared" si="57"/>
        <v>0</v>
      </c>
      <c r="L243" s="86">
        <f t="shared" si="58"/>
        <v>0</v>
      </c>
      <c r="M243" s="86">
        <f t="shared" ca="1" si="59"/>
        <v>1.6167565831487703E-2</v>
      </c>
      <c r="N243" s="86">
        <f t="shared" ca="1" si="60"/>
        <v>0</v>
      </c>
      <c r="O243" s="19">
        <f t="shared" ca="1" si="61"/>
        <v>0</v>
      </c>
      <c r="P243" s="86">
        <f t="shared" ca="1" si="62"/>
        <v>0</v>
      </c>
      <c r="Q243" s="86">
        <f t="shared" ca="1" si="63"/>
        <v>0</v>
      </c>
      <c r="R243">
        <f t="shared" ca="1" si="64"/>
        <v>-1.6167565831487703E-2</v>
      </c>
    </row>
    <row r="244" spans="1:18">
      <c r="A244" s="96"/>
      <c r="B244" s="96"/>
      <c r="C244" s="96"/>
      <c r="D244" s="98">
        <f t="shared" si="50"/>
        <v>0</v>
      </c>
      <c r="E244" s="98">
        <f t="shared" si="51"/>
        <v>0</v>
      </c>
      <c r="F244" s="86">
        <f t="shared" si="52"/>
        <v>0</v>
      </c>
      <c r="G244" s="86">
        <f t="shared" si="53"/>
        <v>0</v>
      </c>
      <c r="H244" s="86">
        <f t="shared" si="54"/>
        <v>0</v>
      </c>
      <c r="I244" s="86">
        <f t="shared" si="55"/>
        <v>0</v>
      </c>
      <c r="J244" s="86">
        <f t="shared" si="56"/>
        <v>0</v>
      </c>
      <c r="K244" s="86">
        <f t="shared" si="57"/>
        <v>0</v>
      </c>
      <c r="L244" s="86">
        <f t="shared" si="58"/>
        <v>0</v>
      </c>
      <c r="M244" s="86">
        <f t="shared" ca="1" si="59"/>
        <v>1.6167565831487703E-2</v>
      </c>
      <c r="N244" s="86">
        <f t="shared" ca="1" si="60"/>
        <v>0</v>
      </c>
      <c r="O244" s="19">
        <f t="shared" ca="1" si="61"/>
        <v>0</v>
      </c>
      <c r="P244" s="86">
        <f t="shared" ca="1" si="62"/>
        <v>0</v>
      </c>
      <c r="Q244" s="86">
        <f t="shared" ca="1" si="63"/>
        <v>0</v>
      </c>
      <c r="R244">
        <f t="shared" ca="1" si="64"/>
        <v>-1.6167565831487703E-2</v>
      </c>
    </row>
    <row r="245" spans="1:18">
      <c r="A245" s="96"/>
      <c r="B245" s="96"/>
      <c r="C245" s="96"/>
      <c r="D245" s="98">
        <f t="shared" si="50"/>
        <v>0</v>
      </c>
      <c r="E245" s="98">
        <f t="shared" si="51"/>
        <v>0</v>
      </c>
      <c r="F245" s="86">
        <f t="shared" si="52"/>
        <v>0</v>
      </c>
      <c r="G245" s="86">
        <f t="shared" si="53"/>
        <v>0</v>
      </c>
      <c r="H245" s="86">
        <f t="shared" si="54"/>
        <v>0</v>
      </c>
      <c r="I245" s="86">
        <f t="shared" si="55"/>
        <v>0</v>
      </c>
      <c r="J245" s="86">
        <f t="shared" si="56"/>
        <v>0</v>
      </c>
      <c r="K245" s="86">
        <f t="shared" si="57"/>
        <v>0</v>
      </c>
      <c r="L245" s="86">
        <f t="shared" si="58"/>
        <v>0</v>
      </c>
      <c r="M245" s="86">
        <f t="shared" ca="1" si="59"/>
        <v>1.6167565831487703E-2</v>
      </c>
      <c r="N245" s="86">
        <f t="shared" ca="1" si="60"/>
        <v>0</v>
      </c>
      <c r="O245" s="19">
        <f t="shared" ca="1" si="61"/>
        <v>0</v>
      </c>
      <c r="P245" s="86">
        <f t="shared" ca="1" si="62"/>
        <v>0</v>
      </c>
      <c r="Q245" s="86">
        <f t="shared" ca="1" si="63"/>
        <v>0</v>
      </c>
      <c r="R245">
        <f t="shared" ca="1" si="64"/>
        <v>-1.6167565831487703E-2</v>
      </c>
    </row>
    <row r="246" spans="1:18">
      <c r="A246" s="96"/>
      <c r="B246" s="96"/>
      <c r="C246" s="96"/>
      <c r="D246" s="98">
        <f t="shared" si="50"/>
        <v>0</v>
      </c>
      <c r="E246" s="98">
        <f t="shared" si="51"/>
        <v>0</v>
      </c>
      <c r="F246" s="86">
        <f t="shared" si="52"/>
        <v>0</v>
      </c>
      <c r="G246" s="86">
        <f t="shared" si="53"/>
        <v>0</v>
      </c>
      <c r="H246" s="86">
        <f t="shared" si="54"/>
        <v>0</v>
      </c>
      <c r="I246" s="86">
        <f t="shared" si="55"/>
        <v>0</v>
      </c>
      <c r="J246" s="86">
        <f t="shared" si="56"/>
        <v>0</v>
      </c>
      <c r="K246" s="86">
        <f t="shared" si="57"/>
        <v>0</v>
      </c>
      <c r="L246" s="86">
        <f t="shared" si="58"/>
        <v>0</v>
      </c>
      <c r="M246" s="86">
        <f t="shared" ca="1" si="59"/>
        <v>1.6167565831487703E-2</v>
      </c>
      <c r="N246" s="86">
        <f t="shared" ca="1" si="60"/>
        <v>0</v>
      </c>
      <c r="O246" s="19">
        <f t="shared" ca="1" si="61"/>
        <v>0</v>
      </c>
      <c r="P246" s="86">
        <f t="shared" ca="1" si="62"/>
        <v>0</v>
      </c>
      <c r="Q246" s="86">
        <f t="shared" ca="1" si="63"/>
        <v>0</v>
      </c>
      <c r="R246">
        <f t="shared" ca="1" si="64"/>
        <v>-1.6167565831487703E-2</v>
      </c>
    </row>
    <row r="247" spans="1:18">
      <c r="A247" s="96"/>
      <c r="B247" s="96"/>
      <c r="C247" s="96"/>
      <c r="D247" s="98">
        <f t="shared" si="50"/>
        <v>0</v>
      </c>
      <c r="E247" s="98">
        <f t="shared" si="51"/>
        <v>0</v>
      </c>
      <c r="F247" s="86">
        <f t="shared" si="52"/>
        <v>0</v>
      </c>
      <c r="G247" s="86">
        <f t="shared" si="53"/>
        <v>0</v>
      </c>
      <c r="H247" s="86">
        <f t="shared" si="54"/>
        <v>0</v>
      </c>
      <c r="I247" s="86">
        <f t="shared" si="55"/>
        <v>0</v>
      </c>
      <c r="J247" s="86">
        <f t="shared" si="56"/>
        <v>0</v>
      </c>
      <c r="K247" s="86">
        <f t="shared" si="57"/>
        <v>0</v>
      </c>
      <c r="L247" s="86">
        <f t="shared" si="58"/>
        <v>0</v>
      </c>
      <c r="M247" s="86">
        <f t="shared" ca="1" si="59"/>
        <v>1.6167565831487703E-2</v>
      </c>
      <c r="N247" s="86">
        <f t="shared" ca="1" si="60"/>
        <v>0</v>
      </c>
      <c r="O247" s="19">
        <f t="shared" ca="1" si="61"/>
        <v>0</v>
      </c>
      <c r="P247" s="86">
        <f t="shared" ca="1" si="62"/>
        <v>0</v>
      </c>
      <c r="Q247" s="86">
        <f t="shared" ca="1" si="63"/>
        <v>0</v>
      </c>
      <c r="R247">
        <f t="shared" ca="1" si="64"/>
        <v>-1.6167565831487703E-2</v>
      </c>
    </row>
    <row r="248" spans="1:18">
      <c r="A248" s="96"/>
      <c r="B248" s="96"/>
      <c r="C248" s="96"/>
      <c r="D248" s="98">
        <f t="shared" si="50"/>
        <v>0</v>
      </c>
      <c r="E248" s="98">
        <f t="shared" si="51"/>
        <v>0</v>
      </c>
      <c r="F248" s="86">
        <f t="shared" si="52"/>
        <v>0</v>
      </c>
      <c r="G248" s="86">
        <f t="shared" si="53"/>
        <v>0</v>
      </c>
      <c r="H248" s="86">
        <f t="shared" si="54"/>
        <v>0</v>
      </c>
      <c r="I248" s="86">
        <f t="shared" si="55"/>
        <v>0</v>
      </c>
      <c r="J248" s="86">
        <f t="shared" si="56"/>
        <v>0</v>
      </c>
      <c r="K248" s="86">
        <f t="shared" si="57"/>
        <v>0</v>
      </c>
      <c r="L248" s="86">
        <f t="shared" si="58"/>
        <v>0</v>
      </c>
      <c r="M248" s="86">
        <f t="shared" ca="1" si="59"/>
        <v>1.6167565831487703E-2</v>
      </c>
      <c r="N248" s="86">
        <f t="shared" ca="1" si="60"/>
        <v>0</v>
      </c>
      <c r="O248" s="19">
        <f t="shared" ca="1" si="61"/>
        <v>0</v>
      </c>
      <c r="P248" s="86">
        <f t="shared" ca="1" si="62"/>
        <v>0</v>
      </c>
      <c r="Q248" s="86">
        <f t="shared" ca="1" si="63"/>
        <v>0</v>
      </c>
      <c r="R248">
        <f t="shared" ca="1" si="64"/>
        <v>-1.6167565831487703E-2</v>
      </c>
    </row>
    <row r="249" spans="1:18">
      <c r="A249" s="96"/>
      <c r="B249" s="96"/>
      <c r="C249" s="96"/>
      <c r="D249" s="98">
        <f t="shared" si="50"/>
        <v>0</v>
      </c>
      <c r="E249" s="98">
        <f t="shared" si="51"/>
        <v>0</v>
      </c>
      <c r="F249" s="86">
        <f t="shared" si="52"/>
        <v>0</v>
      </c>
      <c r="G249" s="86">
        <f t="shared" si="53"/>
        <v>0</v>
      </c>
      <c r="H249" s="86">
        <f t="shared" si="54"/>
        <v>0</v>
      </c>
      <c r="I249" s="86">
        <f t="shared" si="55"/>
        <v>0</v>
      </c>
      <c r="J249" s="86">
        <f t="shared" si="56"/>
        <v>0</v>
      </c>
      <c r="K249" s="86">
        <f t="shared" si="57"/>
        <v>0</v>
      </c>
      <c r="L249" s="86">
        <f t="shared" si="58"/>
        <v>0</v>
      </c>
      <c r="M249" s="86">
        <f t="shared" ca="1" si="59"/>
        <v>1.6167565831487703E-2</v>
      </c>
      <c r="N249" s="86">
        <f t="shared" ca="1" si="60"/>
        <v>0</v>
      </c>
      <c r="O249" s="19">
        <f t="shared" ca="1" si="61"/>
        <v>0</v>
      </c>
      <c r="P249" s="86">
        <f t="shared" ca="1" si="62"/>
        <v>0</v>
      </c>
      <c r="Q249" s="86">
        <f t="shared" ca="1" si="63"/>
        <v>0</v>
      </c>
      <c r="R249">
        <f t="shared" ca="1" si="64"/>
        <v>-1.6167565831487703E-2</v>
      </c>
    </row>
    <row r="250" spans="1:18">
      <c r="A250" s="96"/>
      <c r="B250" s="96"/>
      <c r="C250" s="96"/>
      <c r="D250" s="98">
        <f t="shared" si="50"/>
        <v>0</v>
      </c>
      <c r="E250" s="98">
        <f t="shared" si="51"/>
        <v>0</v>
      </c>
      <c r="F250" s="86">
        <f t="shared" si="52"/>
        <v>0</v>
      </c>
      <c r="G250" s="86">
        <f t="shared" si="53"/>
        <v>0</v>
      </c>
      <c r="H250" s="86">
        <f t="shared" si="54"/>
        <v>0</v>
      </c>
      <c r="I250" s="86">
        <f t="shared" si="55"/>
        <v>0</v>
      </c>
      <c r="J250" s="86">
        <f t="shared" si="56"/>
        <v>0</v>
      </c>
      <c r="K250" s="86">
        <f t="shared" si="57"/>
        <v>0</v>
      </c>
      <c r="L250" s="86">
        <f t="shared" si="58"/>
        <v>0</v>
      </c>
      <c r="M250" s="86">
        <f t="shared" ca="1" si="59"/>
        <v>1.6167565831487703E-2</v>
      </c>
      <c r="N250" s="86">
        <f t="shared" ca="1" si="60"/>
        <v>0</v>
      </c>
      <c r="O250" s="19">
        <f t="shared" ca="1" si="61"/>
        <v>0</v>
      </c>
      <c r="P250" s="86">
        <f t="shared" ca="1" si="62"/>
        <v>0</v>
      </c>
      <c r="Q250" s="86">
        <f t="shared" ca="1" si="63"/>
        <v>0</v>
      </c>
      <c r="R250">
        <f t="shared" ca="1" si="64"/>
        <v>-1.6167565831487703E-2</v>
      </c>
    </row>
    <row r="251" spans="1:18">
      <c r="A251" s="96"/>
      <c r="B251" s="96"/>
      <c r="C251" s="96"/>
      <c r="D251" s="98">
        <f t="shared" si="50"/>
        <v>0</v>
      </c>
      <c r="E251" s="98">
        <f t="shared" si="51"/>
        <v>0</v>
      </c>
      <c r="F251" s="86">
        <f t="shared" si="52"/>
        <v>0</v>
      </c>
      <c r="G251" s="86">
        <f t="shared" si="53"/>
        <v>0</v>
      </c>
      <c r="H251" s="86">
        <f t="shared" si="54"/>
        <v>0</v>
      </c>
      <c r="I251" s="86">
        <f t="shared" si="55"/>
        <v>0</v>
      </c>
      <c r="J251" s="86">
        <f t="shared" si="56"/>
        <v>0</v>
      </c>
      <c r="K251" s="86">
        <f t="shared" si="57"/>
        <v>0</v>
      </c>
      <c r="L251" s="86">
        <f t="shared" si="58"/>
        <v>0</v>
      </c>
      <c r="M251" s="86">
        <f t="shared" ca="1" si="59"/>
        <v>1.6167565831487703E-2</v>
      </c>
      <c r="N251" s="86">
        <f t="shared" ca="1" si="60"/>
        <v>0</v>
      </c>
      <c r="O251" s="19">
        <f t="shared" ca="1" si="61"/>
        <v>0</v>
      </c>
      <c r="P251" s="86">
        <f t="shared" ca="1" si="62"/>
        <v>0</v>
      </c>
      <c r="Q251" s="86">
        <f t="shared" ca="1" si="63"/>
        <v>0</v>
      </c>
      <c r="R251">
        <f t="shared" ca="1" si="64"/>
        <v>-1.6167565831487703E-2</v>
      </c>
    </row>
    <row r="252" spans="1:18">
      <c r="A252" s="96"/>
      <c r="B252" s="96"/>
      <c r="C252" s="96"/>
      <c r="D252" s="98">
        <f t="shared" si="50"/>
        <v>0</v>
      </c>
      <c r="E252" s="98">
        <f t="shared" si="51"/>
        <v>0</v>
      </c>
      <c r="F252" s="86">
        <f t="shared" si="52"/>
        <v>0</v>
      </c>
      <c r="G252" s="86">
        <f t="shared" si="53"/>
        <v>0</v>
      </c>
      <c r="H252" s="86">
        <f t="shared" si="54"/>
        <v>0</v>
      </c>
      <c r="I252" s="86">
        <f t="shared" si="55"/>
        <v>0</v>
      </c>
      <c r="J252" s="86">
        <f t="shared" si="56"/>
        <v>0</v>
      </c>
      <c r="K252" s="86">
        <f t="shared" si="57"/>
        <v>0</v>
      </c>
      <c r="L252" s="86">
        <f t="shared" si="58"/>
        <v>0</v>
      </c>
      <c r="M252" s="86">
        <f t="shared" ca="1" si="59"/>
        <v>1.6167565831487703E-2</v>
      </c>
      <c r="N252" s="86">
        <f t="shared" ca="1" si="60"/>
        <v>0</v>
      </c>
      <c r="O252" s="19">
        <f t="shared" ca="1" si="61"/>
        <v>0</v>
      </c>
      <c r="P252" s="86">
        <f t="shared" ca="1" si="62"/>
        <v>0</v>
      </c>
      <c r="Q252" s="86">
        <f t="shared" ca="1" si="63"/>
        <v>0</v>
      </c>
      <c r="R252">
        <f t="shared" ca="1" si="64"/>
        <v>-1.6167565831487703E-2</v>
      </c>
    </row>
    <row r="253" spans="1:18">
      <c r="A253" s="96"/>
      <c r="B253" s="96"/>
      <c r="C253" s="96"/>
      <c r="D253" s="98">
        <f t="shared" si="50"/>
        <v>0</v>
      </c>
      <c r="E253" s="98">
        <f t="shared" si="51"/>
        <v>0</v>
      </c>
      <c r="F253" s="86">
        <f t="shared" si="52"/>
        <v>0</v>
      </c>
      <c r="G253" s="86">
        <f t="shared" si="53"/>
        <v>0</v>
      </c>
      <c r="H253" s="86">
        <f t="shared" si="54"/>
        <v>0</v>
      </c>
      <c r="I253" s="86">
        <f t="shared" si="55"/>
        <v>0</v>
      </c>
      <c r="J253" s="86">
        <f t="shared" si="56"/>
        <v>0</v>
      </c>
      <c r="K253" s="86">
        <f t="shared" si="57"/>
        <v>0</v>
      </c>
      <c r="L253" s="86">
        <f t="shared" si="58"/>
        <v>0</v>
      </c>
      <c r="M253" s="86">
        <f t="shared" ca="1" si="59"/>
        <v>1.6167565831487703E-2</v>
      </c>
      <c r="N253" s="86">
        <f t="shared" ca="1" si="60"/>
        <v>0</v>
      </c>
      <c r="O253" s="19">
        <f t="shared" ca="1" si="61"/>
        <v>0</v>
      </c>
      <c r="P253" s="86">
        <f t="shared" ca="1" si="62"/>
        <v>0</v>
      </c>
      <c r="Q253" s="86">
        <f t="shared" ca="1" si="63"/>
        <v>0</v>
      </c>
      <c r="R253">
        <f t="shared" ca="1" si="64"/>
        <v>-1.6167565831487703E-2</v>
      </c>
    </row>
    <row r="254" spans="1:18">
      <c r="A254" s="96"/>
      <c r="B254" s="96"/>
      <c r="C254" s="96"/>
      <c r="D254" s="98">
        <f t="shared" si="50"/>
        <v>0</v>
      </c>
      <c r="E254" s="98">
        <f t="shared" si="51"/>
        <v>0</v>
      </c>
      <c r="F254" s="86">
        <f t="shared" si="52"/>
        <v>0</v>
      </c>
      <c r="G254" s="86">
        <f t="shared" si="53"/>
        <v>0</v>
      </c>
      <c r="H254" s="86">
        <f t="shared" si="54"/>
        <v>0</v>
      </c>
      <c r="I254" s="86">
        <f t="shared" si="55"/>
        <v>0</v>
      </c>
      <c r="J254" s="86">
        <f t="shared" si="56"/>
        <v>0</v>
      </c>
      <c r="K254" s="86">
        <f t="shared" si="57"/>
        <v>0</v>
      </c>
      <c r="L254" s="86">
        <f t="shared" si="58"/>
        <v>0</v>
      </c>
      <c r="M254" s="86">
        <f t="shared" ca="1" si="59"/>
        <v>1.6167565831487703E-2</v>
      </c>
      <c r="N254" s="86">
        <f t="shared" ca="1" si="60"/>
        <v>0</v>
      </c>
      <c r="O254" s="19">
        <f t="shared" ca="1" si="61"/>
        <v>0</v>
      </c>
      <c r="P254" s="86">
        <f t="shared" ca="1" si="62"/>
        <v>0</v>
      </c>
      <c r="Q254" s="86">
        <f t="shared" ca="1" si="63"/>
        <v>0</v>
      </c>
      <c r="R254">
        <f t="shared" ca="1" si="64"/>
        <v>-1.6167565831487703E-2</v>
      </c>
    </row>
    <row r="255" spans="1:18">
      <c r="A255" s="96"/>
      <c r="B255" s="96"/>
      <c r="C255" s="96"/>
      <c r="D255" s="98">
        <f t="shared" si="50"/>
        <v>0</v>
      </c>
      <c r="E255" s="98">
        <f t="shared" si="51"/>
        <v>0</v>
      </c>
      <c r="F255" s="86">
        <f t="shared" si="52"/>
        <v>0</v>
      </c>
      <c r="G255" s="86">
        <f t="shared" si="53"/>
        <v>0</v>
      </c>
      <c r="H255" s="86">
        <f t="shared" si="54"/>
        <v>0</v>
      </c>
      <c r="I255" s="86">
        <f t="shared" si="55"/>
        <v>0</v>
      </c>
      <c r="J255" s="86">
        <f t="shared" si="56"/>
        <v>0</v>
      </c>
      <c r="K255" s="86">
        <f t="shared" si="57"/>
        <v>0</v>
      </c>
      <c r="L255" s="86">
        <f t="shared" si="58"/>
        <v>0</v>
      </c>
      <c r="M255" s="86">
        <f t="shared" ca="1" si="59"/>
        <v>1.6167565831487703E-2</v>
      </c>
      <c r="N255" s="86">
        <f t="shared" ca="1" si="60"/>
        <v>0</v>
      </c>
      <c r="O255" s="19">
        <f t="shared" ca="1" si="61"/>
        <v>0</v>
      </c>
      <c r="P255" s="86">
        <f t="shared" ca="1" si="62"/>
        <v>0</v>
      </c>
      <c r="Q255" s="86">
        <f t="shared" ca="1" si="63"/>
        <v>0</v>
      </c>
      <c r="R255">
        <f t="shared" ca="1" si="64"/>
        <v>-1.6167565831487703E-2</v>
      </c>
    </row>
    <row r="256" spans="1:18">
      <c r="A256" s="96"/>
      <c r="B256" s="96"/>
      <c r="C256" s="96"/>
      <c r="D256" s="98">
        <f t="shared" si="50"/>
        <v>0</v>
      </c>
      <c r="E256" s="98">
        <f t="shared" si="51"/>
        <v>0</v>
      </c>
      <c r="F256" s="86">
        <f t="shared" si="52"/>
        <v>0</v>
      </c>
      <c r="G256" s="86">
        <f t="shared" si="53"/>
        <v>0</v>
      </c>
      <c r="H256" s="86">
        <f t="shared" si="54"/>
        <v>0</v>
      </c>
      <c r="I256" s="86">
        <f t="shared" si="55"/>
        <v>0</v>
      </c>
      <c r="J256" s="86">
        <f t="shared" si="56"/>
        <v>0</v>
      </c>
      <c r="K256" s="86">
        <f t="shared" si="57"/>
        <v>0</v>
      </c>
      <c r="L256" s="86">
        <f t="shared" si="58"/>
        <v>0</v>
      </c>
      <c r="M256" s="86">
        <f t="shared" ca="1" si="59"/>
        <v>1.6167565831487703E-2</v>
      </c>
      <c r="N256" s="86">
        <f t="shared" ca="1" si="60"/>
        <v>0</v>
      </c>
      <c r="O256" s="19">
        <f t="shared" ca="1" si="61"/>
        <v>0</v>
      </c>
      <c r="P256" s="86">
        <f t="shared" ca="1" si="62"/>
        <v>0</v>
      </c>
      <c r="Q256" s="86">
        <f t="shared" ca="1" si="63"/>
        <v>0</v>
      </c>
      <c r="R256">
        <f t="shared" ca="1" si="64"/>
        <v>-1.6167565831487703E-2</v>
      </c>
    </row>
    <row r="257" spans="1:18">
      <c r="A257" s="96"/>
      <c r="B257" s="96"/>
      <c r="C257" s="96"/>
      <c r="D257" s="98">
        <f t="shared" si="50"/>
        <v>0</v>
      </c>
      <c r="E257" s="98">
        <f t="shared" si="51"/>
        <v>0</v>
      </c>
      <c r="F257" s="86">
        <f t="shared" si="52"/>
        <v>0</v>
      </c>
      <c r="G257" s="86">
        <f t="shared" si="53"/>
        <v>0</v>
      </c>
      <c r="H257" s="86">
        <f t="shared" si="54"/>
        <v>0</v>
      </c>
      <c r="I257" s="86">
        <f t="shared" si="55"/>
        <v>0</v>
      </c>
      <c r="J257" s="86">
        <f t="shared" si="56"/>
        <v>0</v>
      </c>
      <c r="K257" s="86">
        <f t="shared" si="57"/>
        <v>0</v>
      </c>
      <c r="L257" s="86">
        <f t="shared" si="58"/>
        <v>0</v>
      </c>
      <c r="M257" s="86">
        <f t="shared" ca="1" si="59"/>
        <v>1.6167565831487703E-2</v>
      </c>
      <c r="N257" s="86">
        <f t="shared" ca="1" si="60"/>
        <v>0</v>
      </c>
      <c r="O257" s="19">
        <f t="shared" ca="1" si="61"/>
        <v>0</v>
      </c>
      <c r="P257" s="86">
        <f t="shared" ca="1" si="62"/>
        <v>0</v>
      </c>
      <c r="Q257" s="86">
        <f t="shared" ca="1" si="63"/>
        <v>0</v>
      </c>
      <c r="R257">
        <f t="shared" ca="1" si="64"/>
        <v>-1.6167565831487703E-2</v>
      </c>
    </row>
    <row r="258" spans="1:18">
      <c r="A258" s="96"/>
      <c r="B258" s="96"/>
      <c r="C258" s="96"/>
      <c r="D258" s="98">
        <f t="shared" si="50"/>
        <v>0</v>
      </c>
      <c r="E258" s="98">
        <f t="shared" si="51"/>
        <v>0</v>
      </c>
      <c r="F258" s="86">
        <f t="shared" si="52"/>
        <v>0</v>
      </c>
      <c r="G258" s="86">
        <f t="shared" si="53"/>
        <v>0</v>
      </c>
      <c r="H258" s="86">
        <f t="shared" si="54"/>
        <v>0</v>
      </c>
      <c r="I258" s="86">
        <f t="shared" si="55"/>
        <v>0</v>
      </c>
      <c r="J258" s="86">
        <f t="shared" si="56"/>
        <v>0</v>
      </c>
      <c r="K258" s="86">
        <f t="shared" si="57"/>
        <v>0</v>
      </c>
      <c r="L258" s="86">
        <f t="shared" si="58"/>
        <v>0</v>
      </c>
      <c r="M258" s="86">
        <f t="shared" ca="1" si="59"/>
        <v>1.6167565831487703E-2</v>
      </c>
      <c r="N258" s="86">
        <f t="shared" ca="1" si="60"/>
        <v>0</v>
      </c>
      <c r="O258" s="19">
        <f t="shared" ca="1" si="61"/>
        <v>0</v>
      </c>
      <c r="P258" s="86">
        <f t="shared" ca="1" si="62"/>
        <v>0</v>
      </c>
      <c r="Q258" s="86">
        <f t="shared" ca="1" si="63"/>
        <v>0</v>
      </c>
      <c r="R258">
        <f t="shared" ca="1" si="64"/>
        <v>-1.6167565831487703E-2</v>
      </c>
    </row>
    <row r="259" spans="1:18">
      <c r="A259" s="96"/>
      <c r="B259" s="96"/>
      <c r="C259" s="96"/>
      <c r="D259" s="98">
        <f t="shared" si="50"/>
        <v>0</v>
      </c>
      <c r="E259" s="98">
        <f t="shared" si="51"/>
        <v>0</v>
      </c>
      <c r="F259" s="86">
        <f t="shared" si="52"/>
        <v>0</v>
      </c>
      <c r="G259" s="86">
        <f t="shared" si="53"/>
        <v>0</v>
      </c>
      <c r="H259" s="86">
        <f t="shared" si="54"/>
        <v>0</v>
      </c>
      <c r="I259" s="86">
        <f t="shared" si="55"/>
        <v>0</v>
      </c>
      <c r="J259" s="86">
        <f t="shared" si="56"/>
        <v>0</v>
      </c>
      <c r="K259" s="86">
        <f t="shared" si="57"/>
        <v>0</v>
      </c>
      <c r="L259" s="86">
        <f t="shared" si="58"/>
        <v>0</v>
      </c>
      <c r="M259" s="86">
        <f t="shared" ca="1" si="59"/>
        <v>1.6167565831487703E-2</v>
      </c>
      <c r="N259" s="86">
        <f t="shared" ca="1" si="60"/>
        <v>0</v>
      </c>
      <c r="O259" s="19">
        <f t="shared" ca="1" si="61"/>
        <v>0</v>
      </c>
      <c r="P259" s="86">
        <f t="shared" ca="1" si="62"/>
        <v>0</v>
      </c>
      <c r="Q259" s="86">
        <f t="shared" ca="1" si="63"/>
        <v>0</v>
      </c>
      <c r="R259">
        <f t="shared" ca="1" si="64"/>
        <v>-1.6167565831487703E-2</v>
      </c>
    </row>
    <row r="260" spans="1:18">
      <c r="A260" s="96"/>
      <c r="B260" s="96"/>
      <c r="C260" s="96"/>
      <c r="D260" s="98">
        <f t="shared" si="50"/>
        <v>0</v>
      </c>
      <c r="E260" s="98">
        <f t="shared" si="51"/>
        <v>0</v>
      </c>
      <c r="F260" s="86">
        <f t="shared" si="52"/>
        <v>0</v>
      </c>
      <c r="G260" s="86">
        <f t="shared" si="53"/>
        <v>0</v>
      </c>
      <c r="H260" s="86">
        <f t="shared" si="54"/>
        <v>0</v>
      </c>
      <c r="I260" s="86">
        <f t="shared" si="55"/>
        <v>0</v>
      </c>
      <c r="J260" s="86">
        <f t="shared" si="56"/>
        <v>0</v>
      </c>
      <c r="K260" s="86">
        <f t="shared" si="57"/>
        <v>0</v>
      </c>
      <c r="L260" s="86">
        <f t="shared" si="58"/>
        <v>0</v>
      </c>
      <c r="M260" s="86">
        <f t="shared" ca="1" si="59"/>
        <v>1.6167565831487703E-2</v>
      </c>
      <c r="N260" s="86">
        <f t="shared" ca="1" si="60"/>
        <v>0</v>
      </c>
      <c r="O260" s="19">
        <f t="shared" ca="1" si="61"/>
        <v>0</v>
      </c>
      <c r="P260" s="86">
        <f t="shared" ca="1" si="62"/>
        <v>0</v>
      </c>
      <c r="Q260" s="86">
        <f t="shared" ca="1" si="63"/>
        <v>0</v>
      </c>
      <c r="R260">
        <f t="shared" ca="1" si="64"/>
        <v>-1.6167565831487703E-2</v>
      </c>
    </row>
    <row r="261" spans="1:18">
      <c r="A261" s="96"/>
      <c r="B261" s="96"/>
      <c r="C261" s="96"/>
      <c r="D261" s="98">
        <f t="shared" si="50"/>
        <v>0</v>
      </c>
      <c r="E261" s="98">
        <f t="shared" si="51"/>
        <v>0</v>
      </c>
      <c r="F261" s="86">
        <f t="shared" si="52"/>
        <v>0</v>
      </c>
      <c r="G261" s="86">
        <f t="shared" si="53"/>
        <v>0</v>
      </c>
      <c r="H261" s="86">
        <f t="shared" si="54"/>
        <v>0</v>
      </c>
      <c r="I261" s="86">
        <f t="shared" si="55"/>
        <v>0</v>
      </c>
      <c r="J261" s="86">
        <f t="shared" si="56"/>
        <v>0</v>
      </c>
      <c r="K261" s="86">
        <f t="shared" si="57"/>
        <v>0</v>
      </c>
      <c r="L261" s="86">
        <f t="shared" si="58"/>
        <v>0</v>
      </c>
      <c r="M261" s="86">
        <f t="shared" ca="1" si="59"/>
        <v>1.6167565831487703E-2</v>
      </c>
      <c r="N261" s="86">
        <f t="shared" ca="1" si="60"/>
        <v>0</v>
      </c>
      <c r="O261" s="19">
        <f t="shared" ca="1" si="61"/>
        <v>0</v>
      </c>
      <c r="P261" s="86">
        <f t="shared" ca="1" si="62"/>
        <v>0</v>
      </c>
      <c r="Q261" s="86">
        <f t="shared" ca="1" si="63"/>
        <v>0</v>
      </c>
      <c r="R261">
        <f t="shared" ca="1" si="64"/>
        <v>-1.6167565831487703E-2</v>
      </c>
    </row>
    <row r="262" spans="1:18">
      <c r="A262" s="96"/>
      <c r="B262" s="96"/>
      <c r="C262" s="96"/>
      <c r="D262" s="98">
        <f t="shared" si="50"/>
        <v>0</v>
      </c>
      <c r="E262" s="98">
        <f t="shared" si="51"/>
        <v>0</v>
      </c>
      <c r="F262" s="86">
        <f t="shared" si="52"/>
        <v>0</v>
      </c>
      <c r="G262" s="86">
        <f t="shared" si="53"/>
        <v>0</v>
      </c>
      <c r="H262" s="86">
        <f t="shared" si="54"/>
        <v>0</v>
      </c>
      <c r="I262" s="86">
        <f t="shared" si="55"/>
        <v>0</v>
      </c>
      <c r="J262" s="86">
        <f t="shared" si="56"/>
        <v>0</v>
      </c>
      <c r="K262" s="86">
        <f t="shared" si="57"/>
        <v>0</v>
      </c>
      <c r="L262" s="86">
        <f t="shared" si="58"/>
        <v>0</v>
      </c>
      <c r="M262" s="86">
        <f t="shared" ca="1" si="59"/>
        <v>1.6167565831487703E-2</v>
      </c>
      <c r="N262" s="86">
        <f t="shared" ca="1" si="60"/>
        <v>0</v>
      </c>
      <c r="O262" s="19">
        <f t="shared" ca="1" si="61"/>
        <v>0</v>
      </c>
      <c r="P262" s="86">
        <f t="shared" ca="1" si="62"/>
        <v>0</v>
      </c>
      <c r="Q262" s="86">
        <f t="shared" ca="1" si="63"/>
        <v>0</v>
      </c>
      <c r="R262">
        <f t="shared" ca="1" si="64"/>
        <v>-1.6167565831487703E-2</v>
      </c>
    </row>
    <row r="263" spans="1:18">
      <c r="A263" s="96"/>
      <c r="B263" s="96"/>
      <c r="C263" s="96"/>
      <c r="D263" s="98">
        <f t="shared" si="50"/>
        <v>0</v>
      </c>
      <c r="E263" s="98">
        <f t="shared" si="51"/>
        <v>0</v>
      </c>
      <c r="F263" s="86">
        <f t="shared" si="52"/>
        <v>0</v>
      </c>
      <c r="G263" s="86">
        <f t="shared" si="53"/>
        <v>0</v>
      </c>
      <c r="H263" s="86">
        <f t="shared" si="54"/>
        <v>0</v>
      </c>
      <c r="I263" s="86">
        <f t="shared" si="55"/>
        <v>0</v>
      </c>
      <c r="J263" s="86">
        <f t="shared" si="56"/>
        <v>0</v>
      </c>
      <c r="K263" s="86">
        <f t="shared" si="57"/>
        <v>0</v>
      </c>
      <c r="L263" s="86">
        <f t="shared" si="58"/>
        <v>0</v>
      </c>
      <c r="M263" s="86">
        <f t="shared" ca="1" si="59"/>
        <v>1.6167565831487703E-2</v>
      </c>
      <c r="N263" s="86">
        <f t="shared" ca="1" si="60"/>
        <v>0</v>
      </c>
      <c r="O263" s="19">
        <f t="shared" ca="1" si="61"/>
        <v>0</v>
      </c>
      <c r="P263" s="86">
        <f t="shared" ca="1" si="62"/>
        <v>0</v>
      </c>
      <c r="Q263" s="86">
        <f t="shared" ca="1" si="63"/>
        <v>0</v>
      </c>
      <c r="R263">
        <f t="shared" ca="1" si="64"/>
        <v>-1.6167565831487703E-2</v>
      </c>
    </row>
    <row r="264" spans="1:18">
      <c r="A264" s="96"/>
      <c r="B264" s="96"/>
      <c r="C264" s="96"/>
      <c r="D264" s="98">
        <f t="shared" si="50"/>
        <v>0</v>
      </c>
      <c r="E264" s="98">
        <f t="shared" si="51"/>
        <v>0</v>
      </c>
      <c r="F264" s="86">
        <f t="shared" si="52"/>
        <v>0</v>
      </c>
      <c r="G264" s="86">
        <f t="shared" si="53"/>
        <v>0</v>
      </c>
      <c r="H264" s="86">
        <f t="shared" si="54"/>
        <v>0</v>
      </c>
      <c r="I264" s="86">
        <f t="shared" si="55"/>
        <v>0</v>
      </c>
      <c r="J264" s="86">
        <f t="shared" si="56"/>
        <v>0</v>
      </c>
      <c r="K264" s="86">
        <f t="shared" si="57"/>
        <v>0</v>
      </c>
      <c r="L264" s="86">
        <f t="shared" si="58"/>
        <v>0</v>
      </c>
      <c r="M264" s="86">
        <f t="shared" ca="1" si="59"/>
        <v>1.6167565831487703E-2</v>
      </c>
      <c r="N264" s="86">
        <f t="shared" ca="1" si="60"/>
        <v>0</v>
      </c>
      <c r="O264" s="19">
        <f t="shared" ca="1" si="61"/>
        <v>0</v>
      </c>
      <c r="P264" s="86">
        <f t="shared" ca="1" si="62"/>
        <v>0</v>
      </c>
      <c r="Q264" s="86">
        <f t="shared" ca="1" si="63"/>
        <v>0</v>
      </c>
      <c r="R264">
        <f t="shared" ca="1" si="64"/>
        <v>-1.6167565831487703E-2</v>
      </c>
    </row>
    <row r="265" spans="1:18">
      <c r="A265" s="96"/>
      <c r="B265" s="96"/>
      <c r="C265" s="96"/>
      <c r="D265" s="98">
        <f t="shared" si="50"/>
        <v>0</v>
      </c>
      <c r="E265" s="98">
        <f t="shared" si="51"/>
        <v>0</v>
      </c>
      <c r="F265" s="86">
        <f t="shared" si="52"/>
        <v>0</v>
      </c>
      <c r="G265" s="86">
        <f t="shared" si="53"/>
        <v>0</v>
      </c>
      <c r="H265" s="86">
        <f t="shared" si="54"/>
        <v>0</v>
      </c>
      <c r="I265" s="86">
        <f t="shared" si="55"/>
        <v>0</v>
      </c>
      <c r="J265" s="86">
        <f t="shared" si="56"/>
        <v>0</v>
      </c>
      <c r="K265" s="86">
        <f t="shared" si="57"/>
        <v>0</v>
      </c>
      <c r="L265" s="86">
        <f t="shared" si="58"/>
        <v>0</v>
      </c>
      <c r="M265" s="86">
        <f t="shared" ca="1" si="59"/>
        <v>1.6167565831487703E-2</v>
      </c>
      <c r="N265" s="86">
        <f t="shared" ca="1" si="60"/>
        <v>0</v>
      </c>
      <c r="O265" s="19">
        <f t="shared" ca="1" si="61"/>
        <v>0</v>
      </c>
      <c r="P265" s="86">
        <f t="shared" ca="1" si="62"/>
        <v>0</v>
      </c>
      <c r="Q265" s="86">
        <f t="shared" ca="1" si="63"/>
        <v>0</v>
      </c>
      <c r="R265">
        <f t="shared" ca="1" si="64"/>
        <v>-1.6167565831487703E-2</v>
      </c>
    </row>
    <row r="266" spans="1:18">
      <c r="A266" s="96"/>
      <c r="B266" s="96"/>
      <c r="C266" s="96"/>
      <c r="D266" s="98">
        <f t="shared" si="50"/>
        <v>0</v>
      </c>
      <c r="E266" s="98">
        <f t="shared" si="51"/>
        <v>0</v>
      </c>
      <c r="F266" s="86">
        <f t="shared" si="52"/>
        <v>0</v>
      </c>
      <c r="G266" s="86">
        <f t="shared" si="53"/>
        <v>0</v>
      </c>
      <c r="H266" s="86">
        <f t="shared" si="54"/>
        <v>0</v>
      </c>
      <c r="I266" s="86">
        <f t="shared" si="55"/>
        <v>0</v>
      </c>
      <c r="J266" s="86">
        <f t="shared" si="56"/>
        <v>0</v>
      </c>
      <c r="K266" s="86">
        <f t="shared" si="57"/>
        <v>0</v>
      </c>
      <c r="L266" s="86">
        <f t="shared" si="58"/>
        <v>0</v>
      </c>
      <c r="M266" s="86">
        <f t="shared" ca="1" si="59"/>
        <v>1.6167565831487703E-2</v>
      </c>
      <c r="N266" s="86">
        <f t="shared" ca="1" si="60"/>
        <v>0</v>
      </c>
      <c r="O266" s="19">
        <f t="shared" ca="1" si="61"/>
        <v>0</v>
      </c>
      <c r="P266" s="86">
        <f t="shared" ca="1" si="62"/>
        <v>0</v>
      </c>
      <c r="Q266" s="86">
        <f t="shared" ca="1" si="63"/>
        <v>0</v>
      </c>
      <c r="R266">
        <f t="shared" ca="1" si="64"/>
        <v>-1.6167565831487703E-2</v>
      </c>
    </row>
    <row r="267" spans="1:18">
      <c r="A267" s="96"/>
      <c r="B267" s="96"/>
      <c r="C267" s="96"/>
      <c r="D267" s="98">
        <f t="shared" si="50"/>
        <v>0</v>
      </c>
      <c r="E267" s="98">
        <f t="shared" si="51"/>
        <v>0</v>
      </c>
      <c r="F267" s="86">
        <f t="shared" si="52"/>
        <v>0</v>
      </c>
      <c r="G267" s="86">
        <f t="shared" si="53"/>
        <v>0</v>
      </c>
      <c r="H267" s="86">
        <f t="shared" si="54"/>
        <v>0</v>
      </c>
      <c r="I267" s="86">
        <f t="shared" si="55"/>
        <v>0</v>
      </c>
      <c r="J267" s="86">
        <f t="shared" si="56"/>
        <v>0</v>
      </c>
      <c r="K267" s="86">
        <f t="shared" si="57"/>
        <v>0</v>
      </c>
      <c r="L267" s="86">
        <f t="shared" si="58"/>
        <v>0</v>
      </c>
      <c r="M267" s="86">
        <f t="shared" ca="1" si="59"/>
        <v>1.6167565831487703E-2</v>
      </c>
      <c r="N267" s="86">
        <f t="shared" ca="1" si="60"/>
        <v>0</v>
      </c>
      <c r="O267" s="19">
        <f t="shared" ca="1" si="61"/>
        <v>0</v>
      </c>
      <c r="P267" s="86">
        <f t="shared" ca="1" si="62"/>
        <v>0</v>
      </c>
      <c r="Q267" s="86">
        <f t="shared" ca="1" si="63"/>
        <v>0</v>
      </c>
      <c r="R267">
        <f t="shared" ca="1" si="64"/>
        <v>-1.6167565831487703E-2</v>
      </c>
    </row>
    <row r="268" spans="1:18">
      <c r="A268" s="96"/>
      <c r="B268" s="96"/>
      <c r="C268" s="96"/>
      <c r="D268" s="98">
        <f t="shared" si="50"/>
        <v>0</v>
      </c>
      <c r="E268" s="98">
        <f t="shared" si="51"/>
        <v>0</v>
      </c>
      <c r="F268" s="86">
        <f t="shared" si="52"/>
        <v>0</v>
      </c>
      <c r="G268" s="86">
        <f t="shared" si="53"/>
        <v>0</v>
      </c>
      <c r="H268" s="86">
        <f t="shared" si="54"/>
        <v>0</v>
      </c>
      <c r="I268" s="86">
        <f t="shared" si="55"/>
        <v>0</v>
      </c>
      <c r="J268" s="86">
        <f t="shared" si="56"/>
        <v>0</v>
      </c>
      <c r="K268" s="86">
        <f t="shared" si="57"/>
        <v>0</v>
      </c>
      <c r="L268" s="86">
        <f t="shared" si="58"/>
        <v>0</v>
      </c>
      <c r="M268" s="86">
        <f t="shared" ca="1" si="59"/>
        <v>1.6167565831487703E-2</v>
      </c>
      <c r="N268" s="86">
        <f t="shared" ca="1" si="60"/>
        <v>0</v>
      </c>
      <c r="O268" s="19">
        <f t="shared" ca="1" si="61"/>
        <v>0</v>
      </c>
      <c r="P268" s="86">
        <f t="shared" ca="1" si="62"/>
        <v>0</v>
      </c>
      <c r="Q268" s="86">
        <f t="shared" ca="1" si="63"/>
        <v>0</v>
      </c>
      <c r="R268">
        <f t="shared" ca="1" si="64"/>
        <v>-1.6167565831487703E-2</v>
      </c>
    </row>
    <row r="269" spans="1:18">
      <c r="A269" s="96"/>
      <c r="B269" s="96"/>
      <c r="C269" s="96"/>
      <c r="D269" s="98">
        <f t="shared" si="50"/>
        <v>0</v>
      </c>
      <c r="E269" s="98">
        <f t="shared" si="51"/>
        <v>0</v>
      </c>
      <c r="F269" s="86">
        <f t="shared" si="52"/>
        <v>0</v>
      </c>
      <c r="G269" s="86">
        <f t="shared" si="53"/>
        <v>0</v>
      </c>
      <c r="H269" s="86">
        <f t="shared" si="54"/>
        <v>0</v>
      </c>
      <c r="I269" s="86">
        <f t="shared" si="55"/>
        <v>0</v>
      </c>
      <c r="J269" s="86">
        <f t="shared" si="56"/>
        <v>0</v>
      </c>
      <c r="K269" s="86">
        <f t="shared" si="57"/>
        <v>0</v>
      </c>
      <c r="L269" s="86">
        <f t="shared" si="58"/>
        <v>0</v>
      </c>
      <c r="M269" s="86">
        <f t="shared" ca="1" si="59"/>
        <v>1.6167565831487703E-2</v>
      </c>
      <c r="N269" s="86">
        <f t="shared" ca="1" si="60"/>
        <v>0</v>
      </c>
      <c r="O269" s="19">
        <f t="shared" ca="1" si="61"/>
        <v>0</v>
      </c>
      <c r="P269" s="86">
        <f t="shared" ca="1" si="62"/>
        <v>0</v>
      </c>
      <c r="Q269" s="86">
        <f t="shared" ca="1" si="63"/>
        <v>0</v>
      </c>
      <c r="R269">
        <f t="shared" ca="1" si="64"/>
        <v>-1.6167565831487703E-2</v>
      </c>
    </row>
    <row r="270" spans="1:18">
      <c r="A270" s="96"/>
      <c r="B270" s="96"/>
      <c r="C270" s="96"/>
      <c r="D270" s="98">
        <f t="shared" si="50"/>
        <v>0</v>
      </c>
      <c r="E270" s="98">
        <f t="shared" si="51"/>
        <v>0</v>
      </c>
      <c r="F270" s="86">
        <f t="shared" si="52"/>
        <v>0</v>
      </c>
      <c r="G270" s="86">
        <f t="shared" si="53"/>
        <v>0</v>
      </c>
      <c r="H270" s="86">
        <f t="shared" si="54"/>
        <v>0</v>
      </c>
      <c r="I270" s="86">
        <f t="shared" si="55"/>
        <v>0</v>
      </c>
      <c r="J270" s="86">
        <f t="shared" si="56"/>
        <v>0</v>
      </c>
      <c r="K270" s="86">
        <f t="shared" si="57"/>
        <v>0</v>
      </c>
      <c r="L270" s="86">
        <f t="shared" si="58"/>
        <v>0</v>
      </c>
      <c r="M270" s="86">
        <f t="shared" ca="1" si="59"/>
        <v>1.6167565831487703E-2</v>
      </c>
      <c r="N270" s="86">
        <f t="shared" ca="1" si="60"/>
        <v>0</v>
      </c>
      <c r="O270" s="19">
        <f t="shared" ca="1" si="61"/>
        <v>0</v>
      </c>
      <c r="P270" s="86">
        <f t="shared" ca="1" si="62"/>
        <v>0</v>
      </c>
      <c r="Q270" s="86">
        <f t="shared" ca="1" si="63"/>
        <v>0</v>
      </c>
      <c r="R270">
        <f t="shared" ca="1" si="64"/>
        <v>-1.6167565831487703E-2</v>
      </c>
    </row>
    <row r="271" spans="1:18">
      <c r="A271" s="96"/>
      <c r="B271" s="96"/>
      <c r="C271" s="96"/>
      <c r="D271" s="98">
        <f t="shared" si="50"/>
        <v>0</v>
      </c>
      <c r="E271" s="98">
        <f t="shared" si="51"/>
        <v>0</v>
      </c>
      <c r="F271" s="86">
        <f t="shared" si="52"/>
        <v>0</v>
      </c>
      <c r="G271" s="86">
        <f t="shared" si="53"/>
        <v>0</v>
      </c>
      <c r="H271" s="86">
        <f t="shared" si="54"/>
        <v>0</v>
      </c>
      <c r="I271" s="86">
        <f t="shared" si="55"/>
        <v>0</v>
      </c>
      <c r="J271" s="86">
        <f t="shared" si="56"/>
        <v>0</v>
      </c>
      <c r="K271" s="86">
        <f t="shared" si="57"/>
        <v>0</v>
      </c>
      <c r="L271" s="86">
        <f t="shared" si="58"/>
        <v>0</v>
      </c>
      <c r="M271" s="86">
        <f t="shared" ca="1" si="59"/>
        <v>1.6167565831487703E-2</v>
      </c>
      <c r="N271" s="86">
        <f t="shared" ca="1" si="60"/>
        <v>0</v>
      </c>
      <c r="O271" s="19">
        <f t="shared" ca="1" si="61"/>
        <v>0</v>
      </c>
      <c r="P271" s="86">
        <f t="shared" ca="1" si="62"/>
        <v>0</v>
      </c>
      <c r="Q271" s="86">
        <f t="shared" ca="1" si="63"/>
        <v>0</v>
      </c>
      <c r="R271">
        <f t="shared" ca="1" si="64"/>
        <v>-1.6167565831487703E-2</v>
      </c>
    </row>
    <row r="272" spans="1:18">
      <c r="A272" s="96"/>
      <c r="B272" s="96"/>
      <c r="C272" s="96"/>
      <c r="D272" s="98">
        <f t="shared" si="50"/>
        <v>0</v>
      </c>
      <c r="E272" s="98">
        <f t="shared" si="51"/>
        <v>0</v>
      </c>
      <c r="F272" s="86">
        <f t="shared" si="52"/>
        <v>0</v>
      </c>
      <c r="G272" s="86">
        <f t="shared" si="53"/>
        <v>0</v>
      </c>
      <c r="H272" s="86">
        <f t="shared" si="54"/>
        <v>0</v>
      </c>
      <c r="I272" s="86">
        <f t="shared" si="55"/>
        <v>0</v>
      </c>
      <c r="J272" s="86">
        <f t="shared" si="56"/>
        <v>0</v>
      </c>
      <c r="K272" s="86">
        <f t="shared" si="57"/>
        <v>0</v>
      </c>
      <c r="L272" s="86">
        <f t="shared" si="58"/>
        <v>0</v>
      </c>
      <c r="M272" s="86">
        <f t="shared" ca="1" si="59"/>
        <v>1.6167565831487703E-2</v>
      </c>
      <c r="N272" s="86">
        <f t="shared" ca="1" si="60"/>
        <v>0</v>
      </c>
      <c r="O272" s="19">
        <f t="shared" ca="1" si="61"/>
        <v>0</v>
      </c>
      <c r="P272" s="86">
        <f t="shared" ca="1" si="62"/>
        <v>0</v>
      </c>
      <c r="Q272" s="86">
        <f t="shared" ca="1" si="63"/>
        <v>0</v>
      </c>
      <c r="R272">
        <f t="shared" ca="1" si="64"/>
        <v>-1.6167565831487703E-2</v>
      </c>
    </row>
    <row r="273" spans="1:18">
      <c r="A273" s="96"/>
      <c r="B273" s="96"/>
      <c r="C273" s="96"/>
      <c r="D273" s="98">
        <f t="shared" si="50"/>
        <v>0</v>
      </c>
      <c r="E273" s="98">
        <f t="shared" si="51"/>
        <v>0</v>
      </c>
      <c r="F273" s="86">
        <f t="shared" si="52"/>
        <v>0</v>
      </c>
      <c r="G273" s="86">
        <f t="shared" si="53"/>
        <v>0</v>
      </c>
      <c r="H273" s="86">
        <f t="shared" si="54"/>
        <v>0</v>
      </c>
      <c r="I273" s="86">
        <f t="shared" si="55"/>
        <v>0</v>
      </c>
      <c r="J273" s="86">
        <f t="shared" si="56"/>
        <v>0</v>
      </c>
      <c r="K273" s="86">
        <f t="shared" si="57"/>
        <v>0</v>
      </c>
      <c r="L273" s="86">
        <f t="shared" si="58"/>
        <v>0</v>
      </c>
      <c r="M273" s="86">
        <f t="shared" ca="1" si="59"/>
        <v>1.6167565831487703E-2</v>
      </c>
      <c r="N273" s="86">
        <f t="shared" ca="1" si="60"/>
        <v>0</v>
      </c>
      <c r="O273" s="19">
        <f t="shared" ca="1" si="61"/>
        <v>0</v>
      </c>
      <c r="P273" s="86">
        <f t="shared" ca="1" si="62"/>
        <v>0</v>
      </c>
      <c r="Q273" s="86">
        <f t="shared" ca="1" si="63"/>
        <v>0</v>
      </c>
      <c r="R273">
        <f t="shared" ca="1" si="64"/>
        <v>-1.6167565831487703E-2</v>
      </c>
    </row>
    <row r="274" spans="1:18">
      <c r="A274" s="96"/>
      <c r="B274" s="96"/>
      <c r="C274" s="96"/>
      <c r="D274" s="98">
        <f t="shared" si="50"/>
        <v>0</v>
      </c>
      <c r="E274" s="98">
        <f t="shared" si="51"/>
        <v>0</v>
      </c>
      <c r="F274" s="86">
        <f t="shared" si="52"/>
        <v>0</v>
      </c>
      <c r="G274" s="86">
        <f t="shared" si="53"/>
        <v>0</v>
      </c>
      <c r="H274" s="86">
        <f t="shared" si="54"/>
        <v>0</v>
      </c>
      <c r="I274" s="86">
        <f t="shared" si="55"/>
        <v>0</v>
      </c>
      <c r="J274" s="86">
        <f t="shared" si="56"/>
        <v>0</v>
      </c>
      <c r="K274" s="86">
        <f t="shared" si="57"/>
        <v>0</v>
      </c>
      <c r="L274" s="86">
        <f t="shared" si="58"/>
        <v>0</v>
      </c>
      <c r="M274" s="86">
        <f t="shared" ca="1" si="59"/>
        <v>1.6167565831487703E-2</v>
      </c>
      <c r="N274" s="86">
        <f t="shared" ca="1" si="60"/>
        <v>0</v>
      </c>
      <c r="O274" s="19">
        <f t="shared" ca="1" si="61"/>
        <v>0</v>
      </c>
      <c r="P274" s="86">
        <f t="shared" ca="1" si="62"/>
        <v>0</v>
      </c>
      <c r="Q274" s="86">
        <f t="shared" ca="1" si="63"/>
        <v>0</v>
      </c>
      <c r="R274">
        <f t="shared" ca="1" si="64"/>
        <v>-1.6167565831487703E-2</v>
      </c>
    </row>
    <row r="275" spans="1:18">
      <c r="A275" s="96"/>
      <c r="B275" s="96"/>
      <c r="C275" s="96"/>
      <c r="D275" s="98">
        <f t="shared" si="50"/>
        <v>0</v>
      </c>
      <c r="E275" s="98">
        <f t="shared" si="51"/>
        <v>0</v>
      </c>
      <c r="F275" s="86">
        <f t="shared" si="52"/>
        <v>0</v>
      </c>
      <c r="G275" s="86">
        <f t="shared" si="53"/>
        <v>0</v>
      </c>
      <c r="H275" s="86">
        <f t="shared" si="54"/>
        <v>0</v>
      </c>
      <c r="I275" s="86">
        <f t="shared" si="55"/>
        <v>0</v>
      </c>
      <c r="J275" s="86">
        <f t="shared" si="56"/>
        <v>0</v>
      </c>
      <c r="K275" s="86">
        <f t="shared" si="57"/>
        <v>0</v>
      </c>
      <c r="L275" s="86">
        <f t="shared" si="58"/>
        <v>0</v>
      </c>
      <c r="M275" s="86">
        <f t="shared" ca="1" si="59"/>
        <v>1.6167565831487703E-2</v>
      </c>
      <c r="N275" s="86">
        <f t="shared" ca="1" si="60"/>
        <v>0</v>
      </c>
      <c r="O275" s="19">
        <f t="shared" ca="1" si="61"/>
        <v>0</v>
      </c>
      <c r="P275" s="86">
        <f t="shared" ca="1" si="62"/>
        <v>0</v>
      </c>
      <c r="Q275" s="86">
        <f t="shared" ca="1" si="63"/>
        <v>0</v>
      </c>
      <c r="R275">
        <f t="shared" ca="1" si="64"/>
        <v>-1.6167565831487703E-2</v>
      </c>
    </row>
    <row r="276" spans="1:18">
      <c r="A276" s="96"/>
      <c r="B276" s="96"/>
      <c r="C276" s="96"/>
      <c r="D276" s="98">
        <f t="shared" si="50"/>
        <v>0</v>
      </c>
      <c r="E276" s="98">
        <f t="shared" si="51"/>
        <v>0</v>
      </c>
      <c r="F276" s="86">
        <f t="shared" si="52"/>
        <v>0</v>
      </c>
      <c r="G276" s="86">
        <f t="shared" si="53"/>
        <v>0</v>
      </c>
      <c r="H276" s="86">
        <f t="shared" si="54"/>
        <v>0</v>
      </c>
      <c r="I276" s="86">
        <f t="shared" si="55"/>
        <v>0</v>
      </c>
      <c r="J276" s="86">
        <f t="shared" si="56"/>
        <v>0</v>
      </c>
      <c r="K276" s="86">
        <f t="shared" si="57"/>
        <v>0</v>
      </c>
      <c r="L276" s="86">
        <f t="shared" si="58"/>
        <v>0</v>
      </c>
      <c r="M276" s="86">
        <f t="shared" ca="1" si="59"/>
        <v>1.6167565831487703E-2</v>
      </c>
      <c r="N276" s="86">
        <f t="shared" ca="1" si="60"/>
        <v>0</v>
      </c>
      <c r="O276" s="19">
        <f t="shared" ca="1" si="61"/>
        <v>0</v>
      </c>
      <c r="P276" s="86">
        <f t="shared" ca="1" si="62"/>
        <v>0</v>
      </c>
      <c r="Q276" s="86">
        <f t="shared" ca="1" si="63"/>
        <v>0</v>
      </c>
      <c r="R276">
        <f t="shared" ca="1" si="64"/>
        <v>-1.6167565831487703E-2</v>
      </c>
    </row>
    <row r="277" spans="1:18">
      <c r="A277" s="96"/>
      <c r="B277" s="96"/>
      <c r="C277" s="96"/>
      <c r="D277" s="98">
        <f t="shared" ref="D277:D334" si="65">A277/A$18</f>
        <v>0</v>
      </c>
      <c r="E277" s="98">
        <f t="shared" ref="E277:E334" si="66">B277/B$18</f>
        <v>0</v>
      </c>
      <c r="F277" s="86">
        <f t="shared" ref="F277:F334" si="67">$C277*D277</f>
        <v>0</v>
      </c>
      <c r="G277" s="86">
        <f t="shared" ref="G277:G334" si="68">$C277*E277</f>
        <v>0</v>
      </c>
      <c r="H277" s="86">
        <f t="shared" ref="H277:H334" si="69">C277*D277*D277</f>
        <v>0</v>
      </c>
      <c r="I277" s="86">
        <f t="shared" ref="I277:I334" si="70">C277*D277*D277*D277</f>
        <v>0</v>
      </c>
      <c r="J277" s="86">
        <f t="shared" ref="J277:J334" si="71">C277*D277*D277*D277*D277</f>
        <v>0</v>
      </c>
      <c r="K277" s="86">
        <f t="shared" ref="K277:K334" si="72">C277*E277*D277</f>
        <v>0</v>
      </c>
      <c r="L277" s="86">
        <f t="shared" ref="L277:L334" si="73">C277*E277*D277*D277</f>
        <v>0</v>
      </c>
      <c r="M277" s="86">
        <f t="shared" ref="M277:M334" ca="1" si="74">+E$4+E$5*D277+E$6*D277^2</f>
        <v>1.6167565831487703E-2</v>
      </c>
      <c r="N277" s="86">
        <f t="shared" ref="N277:N334" ca="1" si="75">C277*(M277-E277)^2</f>
        <v>0</v>
      </c>
      <c r="O277" s="19">
        <f t="shared" ref="O277:O334" ca="1" si="76">(C277*O$1-O$2*F277+O$3*H277)^2</f>
        <v>0</v>
      </c>
      <c r="P277" s="86">
        <f t="shared" ref="P277:P334" ca="1" si="77">(-C277*O$2+O$4*F277-O$5*H277)^2</f>
        <v>0</v>
      </c>
      <c r="Q277" s="86">
        <f t="shared" ref="Q277:Q334" ca="1" si="78">+(C277*O$3-F277*O$5+H277*O$6)^2</f>
        <v>0</v>
      </c>
      <c r="R277">
        <f t="shared" ref="R277:R334" ca="1" si="79">+E277-M277</f>
        <v>-1.6167565831487703E-2</v>
      </c>
    </row>
    <row r="278" spans="1:18">
      <c r="A278" s="96"/>
      <c r="B278" s="96"/>
      <c r="C278" s="96"/>
      <c r="D278" s="98">
        <f t="shared" si="65"/>
        <v>0</v>
      </c>
      <c r="E278" s="98">
        <f t="shared" si="66"/>
        <v>0</v>
      </c>
      <c r="F278" s="86">
        <f t="shared" si="67"/>
        <v>0</v>
      </c>
      <c r="G278" s="86">
        <f t="shared" si="68"/>
        <v>0</v>
      </c>
      <c r="H278" s="86">
        <f t="shared" si="69"/>
        <v>0</v>
      </c>
      <c r="I278" s="86">
        <f t="shared" si="70"/>
        <v>0</v>
      </c>
      <c r="J278" s="86">
        <f t="shared" si="71"/>
        <v>0</v>
      </c>
      <c r="K278" s="86">
        <f t="shared" si="72"/>
        <v>0</v>
      </c>
      <c r="L278" s="86">
        <f t="shared" si="73"/>
        <v>0</v>
      </c>
      <c r="M278" s="86">
        <f t="shared" ca="1" si="74"/>
        <v>1.6167565831487703E-2</v>
      </c>
      <c r="N278" s="86">
        <f t="shared" ca="1" si="75"/>
        <v>0</v>
      </c>
      <c r="O278" s="19">
        <f t="shared" ca="1" si="76"/>
        <v>0</v>
      </c>
      <c r="P278" s="86">
        <f t="shared" ca="1" si="77"/>
        <v>0</v>
      </c>
      <c r="Q278" s="86">
        <f t="shared" ca="1" si="78"/>
        <v>0</v>
      </c>
      <c r="R278">
        <f t="shared" ca="1" si="79"/>
        <v>-1.6167565831487703E-2</v>
      </c>
    </row>
    <row r="279" spans="1:18">
      <c r="A279" s="96"/>
      <c r="B279" s="96"/>
      <c r="C279" s="96"/>
      <c r="D279" s="98">
        <f t="shared" si="65"/>
        <v>0</v>
      </c>
      <c r="E279" s="98">
        <f t="shared" si="66"/>
        <v>0</v>
      </c>
      <c r="F279" s="86">
        <f t="shared" si="67"/>
        <v>0</v>
      </c>
      <c r="G279" s="86">
        <f t="shared" si="68"/>
        <v>0</v>
      </c>
      <c r="H279" s="86">
        <f t="shared" si="69"/>
        <v>0</v>
      </c>
      <c r="I279" s="86">
        <f t="shared" si="70"/>
        <v>0</v>
      </c>
      <c r="J279" s="86">
        <f t="shared" si="71"/>
        <v>0</v>
      </c>
      <c r="K279" s="86">
        <f t="shared" si="72"/>
        <v>0</v>
      </c>
      <c r="L279" s="86">
        <f t="shared" si="73"/>
        <v>0</v>
      </c>
      <c r="M279" s="86">
        <f t="shared" ca="1" si="74"/>
        <v>1.6167565831487703E-2</v>
      </c>
      <c r="N279" s="86">
        <f t="shared" ca="1" si="75"/>
        <v>0</v>
      </c>
      <c r="O279" s="19">
        <f t="shared" ca="1" si="76"/>
        <v>0</v>
      </c>
      <c r="P279" s="86">
        <f t="shared" ca="1" si="77"/>
        <v>0</v>
      </c>
      <c r="Q279" s="86">
        <f t="shared" ca="1" si="78"/>
        <v>0</v>
      </c>
      <c r="R279">
        <f t="shared" ca="1" si="79"/>
        <v>-1.6167565831487703E-2</v>
      </c>
    </row>
    <row r="280" spans="1:18">
      <c r="A280" s="96"/>
      <c r="B280" s="96"/>
      <c r="C280" s="96"/>
      <c r="D280" s="98">
        <f t="shared" si="65"/>
        <v>0</v>
      </c>
      <c r="E280" s="98">
        <f t="shared" si="66"/>
        <v>0</v>
      </c>
      <c r="F280" s="86">
        <f t="shared" si="67"/>
        <v>0</v>
      </c>
      <c r="G280" s="86">
        <f t="shared" si="68"/>
        <v>0</v>
      </c>
      <c r="H280" s="86">
        <f t="shared" si="69"/>
        <v>0</v>
      </c>
      <c r="I280" s="86">
        <f t="shared" si="70"/>
        <v>0</v>
      </c>
      <c r="J280" s="86">
        <f t="shared" si="71"/>
        <v>0</v>
      </c>
      <c r="K280" s="86">
        <f t="shared" si="72"/>
        <v>0</v>
      </c>
      <c r="L280" s="86">
        <f t="shared" si="73"/>
        <v>0</v>
      </c>
      <c r="M280" s="86">
        <f t="shared" ca="1" si="74"/>
        <v>1.6167565831487703E-2</v>
      </c>
      <c r="N280" s="86">
        <f t="shared" ca="1" si="75"/>
        <v>0</v>
      </c>
      <c r="O280" s="19">
        <f t="shared" ca="1" si="76"/>
        <v>0</v>
      </c>
      <c r="P280" s="86">
        <f t="shared" ca="1" si="77"/>
        <v>0</v>
      </c>
      <c r="Q280" s="86">
        <f t="shared" ca="1" si="78"/>
        <v>0</v>
      </c>
      <c r="R280">
        <f t="shared" ca="1" si="79"/>
        <v>-1.6167565831487703E-2</v>
      </c>
    </row>
    <row r="281" spans="1:18">
      <c r="A281" s="96"/>
      <c r="B281" s="96"/>
      <c r="C281" s="96"/>
      <c r="D281" s="98">
        <f t="shared" si="65"/>
        <v>0</v>
      </c>
      <c r="E281" s="98">
        <f t="shared" si="66"/>
        <v>0</v>
      </c>
      <c r="F281" s="86">
        <f t="shared" si="67"/>
        <v>0</v>
      </c>
      <c r="G281" s="86">
        <f t="shared" si="68"/>
        <v>0</v>
      </c>
      <c r="H281" s="86">
        <f t="shared" si="69"/>
        <v>0</v>
      </c>
      <c r="I281" s="86">
        <f t="shared" si="70"/>
        <v>0</v>
      </c>
      <c r="J281" s="86">
        <f t="shared" si="71"/>
        <v>0</v>
      </c>
      <c r="K281" s="86">
        <f t="shared" si="72"/>
        <v>0</v>
      </c>
      <c r="L281" s="86">
        <f t="shared" si="73"/>
        <v>0</v>
      </c>
      <c r="M281" s="86">
        <f t="shared" ca="1" si="74"/>
        <v>1.6167565831487703E-2</v>
      </c>
      <c r="N281" s="86">
        <f t="shared" ca="1" si="75"/>
        <v>0</v>
      </c>
      <c r="O281" s="19">
        <f t="shared" ca="1" si="76"/>
        <v>0</v>
      </c>
      <c r="P281" s="86">
        <f t="shared" ca="1" si="77"/>
        <v>0</v>
      </c>
      <c r="Q281" s="86">
        <f t="shared" ca="1" si="78"/>
        <v>0</v>
      </c>
      <c r="R281">
        <f t="shared" ca="1" si="79"/>
        <v>-1.6167565831487703E-2</v>
      </c>
    </row>
    <row r="282" spans="1:18">
      <c r="A282" s="96"/>
      <c r="B282" s="96"/>
      <c r="C282" s="96"/>
      <c r="D282" s="98">
        <f t="shared" si="65"/>
        <v>0</v>
      </c>
      <c r="E282" s="98">
        <f t="shared" si="66"/>
        <v>0</v>
      </c>
      <c r="F282" s="86">
        <f t="shared" si="67"/>
        <v>0</v>
      </c>
      <c r="G282" s="86">
        <f t="shared" si="68"/>
        <v>0</v>
      </c>
      <c r="H282" s="86">
        <f t="shared" si="69"/>
        <v>0</v>
      </c>
      <c r="I282" s="86">
        <f t="shared" si="70"/>
        <v>0</v>
      </c>
      <c r="J282" s="86">
        <f t="shared" si="71"/>
        <v>0</v>
      </c>
      <c r="K282" s="86">
        <f t="shared" si="72"/>
        <v>0</v>
      </c>
      <c r="L282" s="86">
        <f t="shared" si="73"/>
        <v>0</v>
      </c>
      <c r="M282" s="86">
        <f t="shared" ca="1" si="74"/>
        <v>1.6167565831487703E-2</v>
      </c>
      <c r="N282" s="86">
        <f t="shared" ca="1" si="75"/>
        <v>0</v>
      </c>
      <c r="O282" s="19">
        <f t="shared" ca="1" si="76"/>
        <v>0</v>
      </c>
      <c r="P282" s="86">
        <f t="shared" ca="1" si="77"/>
        <v>0</v>
      </c>
      <c r="Q282" s="86">
        <f t="shared" ca="1" si="78"/>
        <v>0</v>
      </c>
      <c r="R282">
        <f t="shared" ca="1" si="79"/>
        <v>-1.6167565831487703E-2</v>
      </c>
    </row>
    <row r="283" spans="1:18">
      <c r="A283" s="96"/>
      <c r="B283" s="96"/>
      <c r="C283" s="96"/>
      <c r="D283" s="98">
        <f t="shared" si="65"/>
        <v>0</v>
      </c>
      <c r="E283" s="98">
        <f t="shared" si="66"/>
        <v>0</v>
      </c>
      <c r="F283" s="86">
        <f t="shared" si="67"/>
        <v>0</v>
      </c>
      <c r="G283" s="86">
        <f t="shared" si="68"/>
        <v>0</v>
      </c>
      <c r="H283" s="86">
        <f t="shared" si="69"/>
        <v>0</v>
      </c>
      <c r="I283" s="86">
        <f t="shared" si="70"/>
        <v>0</v>
      </c>
      <c r="J283" s="86">
        <f t="shared" si="71"/>
        <v>0</v>
      </c>
      <c r="K283" s="86">
        <f t="shared" si="72"/>
        <v>0</v>
      </c>
      <c r="L283" s="86">
        <f t="shared" si="73"/>
        <v>0</v>
      </c>
      <c r="M283" s="86">
        <f t="shared" ca="1" si="74"/>
        <v>1.6167565831487703E-2</v>
      </c>
      <c r="N283" s="86">
        <f t="shared" ca="1" si="75"/>
        <v>0</v>
      </c>
      <c r="O283" s="19">
        <f t="shared" ca="1" si="76"/>
        <v>0</v>
      </c>
      <c r="P283" s="86">
        <f t="shared" ca="1" si="77"/>
        <v>0</v>
      </c>
      <c r="Q283" s="86">
        <f t="shared" ca="1" si="78"/>
        <v>0</v>
      </c>
      <c r="R283">
        <f t="shared" ca="1" si="79"/>
        <v>-1.6167565831487703E-2</v>
      </c>
    </row>
    <row r="284" spans="1:18">
      <c r="A284" s="96"/>
      <c r="B284" s="96"/>
      <c r="C284" s="96"/>
      <c r="D284" s="98">
        <f t="shared" si="65"/>
        <v>0</v>
      </c>
      <c r="E284" s="98">
        <f t="shared" si="66"/>
        <v>0</v>
      </c>
      <c r="F284" s="86">
        <f t="shared" si="67"/>
        <v>0</v>
      </c>
      <c r="G284" s="86">
        <f t="shared" si="68"/>
        <v>0</v>
      </c>
      <c r="H284" s="86">
        <f t="shared" si="69"/>
        <v>0</v>
      </c>
      <c r="I284" s="86">
        <f t="shared" si="70"/>
        <v>0</v>
      </c>
      <c r="J284" s="86">
        <f t="shared" si="71"/>
        <v>0</v>
      </c>
      <c r="K284" s="86">
        <f t="shared" si="72"/>
        <v>0</v>
      </c>
      <c r="L284" s="86">
        <f t="shared" si="73"/>
        <v>0</v>
      </c>
      <c r="M284" s="86">
        <f t="shared" ca="1" si="74"/>
        <v>1.6167565831487703E-2</v>
      </c>
      <c r="N284" s="86">
        <f t="shared" ca="1" si="75"/>
        <v>0</v>
      </c>
      <c r="O284" s="19">
        <f t="shared" ca="1" si="76"/>
        <v>0</v>
      </c>
      <c r="P284" s="86">
        <f t="shared" ca="1" si="77"/>
        <v>0</v>
      </c>
      <c r="Q284" s="86">
        <f t="shared" ca="1" si="78"/>
        <v>0</v>
      </c>
      <c r="R284">
        <f t="shared" ca="1" si="79"/>
        <v>-1.6167565831487703E-2</v>
      </c>
    </row>
    <row r="285" spans="1:18">
      <c r="A285" s="96"/>
      <c r="B285" s="96"/>
      <c r="C285" s="96"/>
      <c r="D285" s="98">
        <f t="shared" si="65"/>
        <v>0</v>
      </c>
      <c r="E285" s="98">
        <f t="shared" si="66"/>
        <v>0</v>
      </c>
      <c r="F285" s="86">
        <f t="shared" si="67"/>
        <v>0</v>
      </c>
      <c r="G285" s="86">
        <f t="shared" si="68"/>
        <v>0</v>
      </c>
      <c r="H285" s="86">
        <f t="shared" si="69"/>
        <v>0</v>
      </c>
      <c r="I285" s="86">
        <f t="shared" si="70"/>
        <v>0</v>
      </c>
      <c r="J285" s="86">
        <f t="shared" si="71"/>
        <v>0</v>
      </c>
      <c r="K285" s="86">
        <f t="shared" si="72"/>
        <v>0</v>
      </c>
      <c r="L285" s="86">
        <f t="shared" si="73"/>
        <v>0</v>
      </c>
      <c r="M285" s="86">
        <f t="shared" ca="1" si="74"/>
        <v>1.6167565831487703E-2</v>
      </c>
      <c r="N285" s="86">
        <f t="shared" ca="1" si="75"/>
        <v>0</v>
      </c>
      <c r="O285" s="19">
        <f t="shared" ca="1" si="76"/>
        <v>0</v>
      </c>
      <c r="P285" s="86">
        <f t="shared" ca="1" si="77"/>
        <v>0</v>
      </c>
      <c r="Q285" s="86">
        <f t="shared" ca="1" si="78"/>
        <v>0</v>
      </c>
      <c r="R285">
        <f t="shared" ca="1" si="79"/>
        <v>-1.6167565831487703E-2</v>
      </c>
    </row>
    <row r="286" spans="1:18">
      <c r="A286" s="96"/>
      <c r="B286" s="96"/>
      <c r="C286" s="96"/>
      <c r="D286" s="98">
        <f t="shared" si="65"/>
        <v>0</v>
      </c>
      <c r="E286" s="98">
        <f t="shared" si="66"/>
        <v>0</v>
      </c>
      <c r="F286" s="86">
        <f t="shared" si="67"/>
        <v>0</v>
      </c>
      <c r="G286" s="86">
        <f t="shared" si="68"/>
        <v>0</v>
      </c>
      <c r="H286" s="86">
        <f t="shared" si="69"/>
        <v>0</v>
      </c>
      <c r="I286" s="86">
        <f t="shared" si="70"/>
        <v>0</v>
      </c>
      <c r="J286" s="86">
        <f t="shared" si="71"/>
        <v>0</v>
      </c>
      <c r="K286" s="86">
        <f t="shared" si="72"/>
        <v>0</v>
      </c>
      <c r="L286" s="86">
        <f t="shared" si="73"/>
        <v>0</v>
      </c>
      <c r="M286" s="86">
        <f t="shared" ca="1" si="74"/>
        <v>1.6167565831487703E-2</v>
      </c>
      <c r="N286" s="86">
        <f t="shared" ca="1" si="75"/>
        <v>0</v>
      </c>
      <c r="O286" s="19">
        <f t="shared" ca="1" si="76"/>
        <v>0</v>
      </c>
      <c r="P286" s="86">
        <f t="shared" ca="1" si="77"/>
        <v>0</v>
      </c>
      <c r="Q286" s="86">
        <f t="shared" ca="1" si="78"/>
        <v>0</v>
      </c>
      <c r="R286">
        <f t="shared" ca="1" si="79"/>
        <v>-1.6167565831487703E-2</v>
      </c>
    </row>
    <row r="287" spans="1:18">
      <c r="A287" s="96"/>
      <c r="B287" s="96"/>
      <c r="C287" s="96"/>
      <c r="D287" s="98">
        <f t="shared" si="65"/>
        <v>0</v>
      </c>
      <c r="E287" s="98">
        <f t="shared" si="66"/>
        <v>0</v>
      </c>
      <c r="F287" s="86">
        <f t="shared" si="67"/>
        <v>0</v>
      </c>
      <c r="G287" s="86">
        <f t="shared" si="68"/>
        <v>0</v>
      </c>
      <c r="H287" s="86">
        <f t="shared" si="69"/>
        <v>0</v>
      </c>
      <c r="I287" s="86">
        <f t="shared" si="70"/>
        <v>0</v>
      </c>
      <c r="J287" s="86">
        <f t="shared" si="71"/>
        <v>0</v>
      </c>
      <c r="K287" s="86">
        <f t="shared" si="72"/>
        <v>0</v>
      </c>
      <c r="L287" s="86">
        <f t="shared" si="73"/>
        <v>0</v>
      </c>
      <c r="M287" s="86">
        <f t="shared" ca="1" si="74"/>
        <v>1.6167565831487703E-2</v>
      </c>
      <c r="N287" s="86">
        <f t="shared" ca="1" si="75"/>
        <v>0</v>
      </c>
      <c r="O287" s="19">
        <f t="shared" ca="1" si="76"/>
        <v>0</v>
      </c>
      <c r="P287" s="86">
        <f t="shared" ca="1" si="77"/>
        <v>0</v>
      </c>
      <c r="Q287" s="86">
        <f t="shared" ca="1" si="78"/>
        <v>0</v>
      </c>
      <c r="R287">
        <f t="shared" ca="1" si="79"/>
        <v>-1.6167565831487703E-2</v>
      </c>
    </row>
    <row r="288" spans="1:18">
      <c r="A288" s="96"/>
      <c r="B288" s="96"/>
      <c r="C288" s="96"/>
      <c r="D288" s="98">
        <f t="shared" si="65"/>
        <v>0</v>
      </c>
      <c r="E288" s="98">
        <f t="shared" si="66"/>
        <v>0</v>
      </c>
      <c r="F288" s="86">
        <f t="shared" si="67"/>
        <v>0</v>
      </c>
      <c r="G288" s="86">
        <f t="shared" si="68"/>
        <v>0</v>
      </c>
      <c r="H288" s="86">
        <f t="shared" si="69"/>
        <v>0</v>
      </c>
      <c r="I288" s="86">
        <f t="shared" si="70"/>
        <v>0</v>
      </c>
      <c r="J288" s="86">
        <f t="shared" si="71"/>
        <v>0</v>
      </c>
      <c r="K288" s="86">
        <f t="shared" si="72"/>
        <v>0</v>
      </c>
      <c r="L288" s="86">
        <f t="shared" si="73"/>
        <v>0</v>
      </c>
      <c r="M288" s="86">
        <f t="shared" ca="1" si="74"/>
        <v>1.6167565831487703E-2</v>
      </c>
      <c r="N288" s="86">
        <f t="shared" ca="1" si="75"/>
        <v>0</v>
      </c>
      <c r="O288" s="19">
        <f t="shared" ca="1" si="76"/>
        <v>0</v>
      </c>
      <c r="P288" s="86">
        <f t="shared" ca="1" si="77"/>
        <v>0</v>
      </c>
      <c r="Q288" s="86">
        <f t="shared" ca="1" si="78"/>
        <v>0</v>
      </c>
      <c r="R288">
        <f t="shared" ca="1" si="79"/>
        <v>-1.6167565831487703E-2</v>
      </c>
    </row>
    <row r="289" spans="1:18">
      <c r="A289" s="96"/>
      <c r="B289" s="96"/>
      <c r="C289" s="96"/>
      <c r="D289" s="98">
        <f t="shared" si="65"/>
        <v>0</v>
      </c>
      <c r="E289" s="98">
        <f t="shared" si="66"/>
        <v>0</v>
      </c>
      <c r="F289" s="86">
        <f t="shared" si="67"/>
        <v>0</v>
      </c>
      <c r="G289" s="86">
        <f t="shared" si="68"/>
        <v>0</v>
      </c>
      <c r="H289" s="86">
        <f t="shared" si="69"/>
        <v>0</v>
      </c>
      <c r="I289" s="86">
        <f t="shared" si="70"/>
        <v>0</v>
      </c>
      <c r="J289" s="86">
        <f t="shared" si="71"/>
        <v>0</v>
      </c>
      <c r="K289" s="86">
        <f t="shared" si="72"/>
        <v>0</v>
      </c>
      <c r="L289" s="86">
        <f t="shared" si="73"/>
        <v>0</v>
      </c>
      <c r="M289" s="86">
        <f t="shared" ca="1" si="74"/>
        <v>1.6167565831487703E-2</v>
      </c>
      <c r="N289" s="86">
        <f t="shared" ca="1" si="75"/>
        <v>0</v>
      </c>
      <c r="O289" s="19">
        <f t="shared" ca="1" si="76"/>
        <v>0</v>
      </c>
      <c r="P289" s="86">
        <f t="shared" ca="1" si="77"/>
        <v>0</v>
      </c>
      <c r="Q289" s="86">
        <f t="shared" ca="1" si="78"/>
        <v>0</v>
      </c>
      <c r="R289">
        <f t="shared" ca="1" si="79"/>
        <v>-1.6167565831487703E-2</v>
      </c>
    </row>
    <row r="290" spans="1:18">
      <c r="A290" s="96"/>
      <c r="B290" s="96"/>
      <c r="C290" s="96"/>
      <c r="D290" s="98">
        <f t="shared" si="65"/>
        <v>0</v>
      </c>
      <c r="E290" s="98">
        <f t="shared" si="66"/>
        <v>0</v>
      </c>
      <c r="F290" s="86">
        <f t="shared" si="67"/>
        <v>0</v>
      </c>
      <c r="G290" s="86">
        <f t="shared" si="68"/>
        <v>0</v>
      </c>
      <c r="H290" s="86">
        <f t="shared" si="69"/>
        <v>0</v>
      </c>
      <c r="I290" s="86">
        <f t="shared" si="70"/>
        <v>0</v>
      </c>
      <c r="J290" s="86">
        <f t="shared" si="71"/>
        <v>0</v>
      </c>
      <c r="K290" s="86">
        <f t="shared" si="72"/>
        <v>0</v>
      </c>
      <c r="L290" s="86">
        <f t="shared" si="73"/>
        <v>0</v>
      </c>
      <c r="M290" s="86">
        <f t="shared" ca="1" si="74"/>
        <v>1.6167565831487703E-2</v>
      </c>
      <c r="N290" s="86">
        <f t="shared" ca="1" si="75"/>
        <v>0</v>
      </c>
      <c r="O290" s="19">
        <f t="shared" ca="1" si="76"/>
        <v>0</v>
      </c>
      <c r="P290" s="86">
        <f t="shared" ca="1" si="77"/>
        <v>0</v>
      </c>
      <c r="Q290" s="86">
        <f t="shared" ca="1" si="78"/>
        <v>0</v>
      </c>
      <c r="R290">
        <f t="shared" ca="1" si="79"/>
        <v>-1.6167565831487703E-2</v>
      </c>
    </row>
    <row r="291" spans="1:18">
      <c r="A291" s="96"/>
      <c r="B291" s="96"/>
      <c r="C291" s="96"/>
      <c r="D291" s="98">
        <f t="shared" si="65"/>
        <v>0</v>
      </c>
      <c r="E291" s="98">
        <f t="shared" si="66"/>
        <v>0</v>
      </c>
      <c r="F291" s="86">
        <f t="shared" si="67"/>
        <v>0</v>
      </c>
      <c r="G291" s="86">
        <f t="shared" si="68"/>
        <v>0</v>
      </c>
      <c r="H291" s="86">
        <f t="shared" si="69"/>
        <v>0</v>
      </c>
      <c r="I291" s="86">
        <f t="shared" si="70"/>
        <v>0</v>
      </c>
      <c r="J291" s="86">
        <f t="shared" si="71"/>
        <v>0</v>
      </c>
      <c r="K291" s="86">
        <f t="shared" si="72"/>
        <v>0</v>
      </c>
      <c r="L291" s="86">
        <f t="shared" si="73"/>
        <v>0</v>
      </c>
      <c r="M291" s="86">
        <f t="shared" ca="1" si="74"/>
        <v>1.6167565831487703E-2</v>
      </c>
      <c r="N291" s="86">
        <f t="shared" ca="1" si="75"/>
        <v>0</v>
      </c>
      <c r="O291" s="19">
        <f t="shared" ca="1" si="76"/>
        <v>0</v>
      </c>
      <c r="P291" s="86">
        <f t="shared" ca="1" si="77"/>
        <v>0</v>
      </c>
      <c r="Q291" s="86">
        <f t="shared" ca="1" si="78"/>
        <v>0</v>
      </c>
      <c r="R291">
        <f t="shared" ca="1" si="79"/>
        <v>-1.6167565831487703E-2</v>
      </c>
    </row>
    <row r="292" spans="1:18">
      <c r="A292" s="96"/>
      <c r="B292" s="96"/>
      <c r="C292" s="96"/>
      <c r="D292" s="98">
        <f t="shared" si="65"/>
        <v>0</v>
      </c>
      <c r="E292" s="98">
        <f t="shared" si="66"/>
        <v>0</v>
      </c>
      <c r="F292" s="86">
        <f t="shared" si="67"/>
        <v>0</v>
      </c>
      <c r="G292" s="86">
        <f t="shared" si="68"/>
        <v>0</v>
      </c>
      <c r="H292" s="86">
        <f t="shared" si="69"/>
        <v>0</v>
      </c>
      <c r="I292" s="86">
        <f t="shared" si="70"/>
        <v>0</v>
      </c>
      <c r="J292" s="86">
        <f t="shared" si="71"/>
        <v>0</v>
      </c>
      <c r="K292" s="86">
        <f t="shared" si="72"/>
        <v>0</v>
      </c>
      <c r="L292" s="86">
        <f t="shared" si="73"/>
        <v>0</v>
      </c>
      <c r="M292" s="86">
        <f t="shared" ca="1" si="74"/>
        <v>1.6167565831487703E-2</v>
      </c>
      <c r="N292" s="86">
        <f t="shared" ca="1" si="75"/>
        <v>0</v>
      </c>
      <c r="O292" s="19">
        <f t="shared" ca="1" si="76"/>
        <v>0</v>
      </c>
      <c r="P292" s="86">
        <f t="shared" ca="1" si="77"/>
        <v>0</v>
      </c>
      <c r="Q292" s="86">
        <f t="shared" ca="1" si="78"/>
        <v>0</v>
      </c>
      <c r="R292">
        <f t="shared" ca="1" si="79"/>
        <v>-1.6167565831487703E-2</v>
      </c>
    </row>
    <row r="293" spans="1:18">
      <c r="A293" s="96"/>
      <c r="B293" s="96"/>
      <c r="C293" s="96"/>
      <c r="D293" s="98">
        <f t="shared" si="65"/>
        <v>0</v>
      </c>
      <c r="E293" s="98">
        <f t="shared" si="66"/>
        <v>0</v>
      </c>
      <c r="F293" s="86">
        <f t="shared" si="67"/>
        <v>0</v>
      </c>
      <c r="G293" s="86">
        <f t="shared" si="68"/>
        <v>0</v>
      </c>
      <c r="H293" s="86">
        <f t="shared" si="69"/>
        <v>0</v>
      </c>
      <c r="I293" s="86">
        <f t="shared" si="70"/>
        <v>0</v>
      </c>
      <c r="J293" s="86">
        <f t="shared" si="71"/>
        <v>0</v>
      </c>
      <c r="K293" s="86">
        <f t="shared" si="72"/>
        <v>0</v>
      </c>
      <c r="L293" s="86">
        <f t="shared" si="73"/>
        <v>0</v>
      </c>
      <c r="M293" s="86">
        <f t="shared" ca="1" si="74"/>
        <v>1.6167565831487703E-2</v>
      </c>
      <c r="N293" s="86">
        <f t="shared" ca="1" si="75"/>
        <v>0</v>
      </c>
      <c r="O293" s="19">
        <f t="shared" ca="1" si="76"/>
        <v>0</v>
      </c>
      <c r="P293" s="86">
        <f t="shared" ca="1" si="77"/>
        <v>0</v>
      </c>
      <c r="Q293" s="86">
        <f t="shared" ca="1" si="78"/>
        <v>0</v>
      </c>
      <c r="R293">
        <f t="shared" ca="1" si="79"/>
        <v>-1.6167565831487703E-2</v>
      </c>
    </row>
    <row r="294" spans="1:18">
      <c r="A294" s="96"/>
      <c r="B294" s="96"/>
      <c r="C294" s="96"/>
      <c r="D294" s="98">
        <f t="shared" si="65"/>
        <v>0</v>
      </c>
      <c r="E294" s="98">
        <f t="shared" si="66"/>
        <v>0</v>
      </c>
      <c r="F294" s="86">
        <f t="shared" si="67"/>
        <v>0</v>
      </c>
      <c r="G294" s="86">
        <f t="shared" si="68"/>
        <v>0</v>
      </c>
      <c r="H294" s="86">
        <f t="shared" si="69"/>
        <v>0</v>
      </c>
      <c r="I294" s="86">
        <f t="shared" si="70"/>
        <v>0</v>
      </c>
      <c r="J294" s="86">
        <f t="shared" si="71"/>
        <v>0</v>
      </c>
      <c r="K294" s="86">
        <f t="shared" si="72"/>
        <v>0</v>
      </c>
      <c r="L294" s="86">
        <f t="shared" si="73"/>
        <v>0</v>
      </c>
      <c r="M294" s="86">
        <f t="shared" ca="1" si="74"/>
        <v>1.6167565831487703E-2</v>
      </c>
      <c r="N294" s="86">
        <f t="shared" ca="1" si="75"/>
        <v>0</v>
      </c>
      <c r="O294" s="19">
        <f t="shared" ca="1" si="76"/>
        <v>0</v>
      </c>
      <c r="P294" s="86">
        <f t="shared" ca="1" si="77"/>
        <v>0</v>
      </c>
      <c r="Q294" s="86">
        <f t="shared" ca="1" si="78"/>
        <v>0</v>
      </c>
      <c r="R294">
        <f t="shared" ca="1" si="79"/>
        <v>-1.6167565831487703E-2</v>
      </c>
    </row>
    <row r="295" spans="1:18">
      <c r="A295" s="96"/>
      <c r="B295" s="96"/>
      <c r="C295" s="96"/>
      <c r="D295" s="98">
        <f t="shared" si="65"/>
        <v>0</v>
      </c>
      <c r="E295" s="98">
        <f t="shared" si="66"/>
        <v>0</v>
      </c>
      <c r="F295" s="86">
        <f t="shared" si="67"/>
        <v>0</v>
      </c>
      <c r="G295" s="86">
        <f t="shared" si="68"/>
        <v>0</v>
      </c>
      <c r="H295" s="86">
        <f t="shared" si="69"/>
        <v>0</v>
      </c>
      <c r="I295" s="86">
        <f t="shared" si="70"/>
        <v>0</v>
      </c>
      <c r="J295" s="86">
        <f t="shared" si="71"/>
        <v>0</v>
      </c>
      <c r="K295" s="86">
        <f t="shared" si="72"/>
        <v>0</v>
      </c>
      <c r="L295" s="86">
        <f t="shared" si="73"/>
        <v>0</v>
      </c>
      <c r="M295" s="86">
        <f t="shared" ca="1" si="74"/>
        <v>1.6167565831487703E-2</v>
      </c>
      <c r="N295" s="86">
        <f t="shared" ca="1" si="75"/>
        <v>0</v>
      </c>
      <c r="O295" s="19">
        <f t="shared" ca="1" si="76"/>
        <v>0</v>
      </c>
      <c r="P295" s="86">
        <f t="shared" ca="1" si="77"/>
        <v>0</v>
      </c>
      <c r="Q295" s="86">
        <f t="shared" ca="1" si="78"/>
        <v>0</v>
      </c>
      <c r="R295">
        <f t="shared" ca="1" si="79"/>
        <v>-1.6167565831487703E-2</v>
      </c>
    </row>
    <row r="296" spans="1:18">
      <c r="A296" s="96"/>
      <c r="B296" s="96"/>
      <c r="C296" s="96"/>
      <c r="D296" s="98">
        <f t="shared" si="65"/>
        <v>0</v>
      </c>
      <c r="E296" s="98">
        <f t="shared" si="66"/>
        <v>0</v>
      </c>
      <c r="F296" s="86">
        <f t="shared" si="67"/>
        <v>0</v>
      </c>
      <c r="G296" s="86">
        <f t="shared" si="68"/>
        <v>0</v>
      </c>
      <c r="H296" s="86">
        <f t="shared" si="69"/>
        <v>0</v>
      </c>
      <c r="I296" s="86">
        <f t="shared" si="70"/>
        <v>0</v>
      </c>
      <c r="J296" s="86">
        <f t="shared" si="71"/>
        <v>0</v>
      </c>
      <c r="K296" s="86">
        <f t="shared" si="72"/>
        <v>0</v>
      </c>
      <c r="L296" s="86">
        <f t="shared" si="73"/>
        <v>0</v>
      </c>
      <c r="M296" s="86">
        <f t="shared" ca="1" si="74"/>
        <v>1.6167565831487703E-2</v>
      </c>
      <c r="N296" s="86">
        <f t="shared" ca="1" si="75"/>
        <v>0</v>
      </c>
      <c r="O296" s="19">
        <f t="shared" ca="1" si="76"/>
        <v>0</v>
      </c>
      <c r="P296" s="86">
        <f t="shared" ca="1" si="77"/>
        <v>0</v>
      </c>
      <c r="Q296" s="86">
        <f t="shared" ca="1" si="78"/>
        <v>0</v>
      </c>
      <c r="R296">
        <f t="shared" ca="1" si="79"/>
        <v>-1.6167565831487703E-2</v>
      </c>
    </row>
    <row r="297" spans="1:18">
      <c r="A297" s="96"/>
      <c r="B297" s="96"/>
      <c r="C297" s="96"/>
      <c r="D297" s="98">
        <f t="shared" si="65"/>
        <v>0</v>
      </c>
      <c r="E297" s="98">
        <f t="shared" si="66"/>
        <v>0</v>
      </c>
      <c r="F297" s="86">
        <f t="shared" si="67"/>
        <v>0</v>
      </c>
      <c r="G297" s="86">
        <f t="shared" si="68"/>
        <v>0</v>
      </c>
      <c r="H297" s="86">
        <f t="shared" si="69"/>
        <v>0</v>
      </c>
      <c r="I297" s="86">
        <f t="shared" si="70"/>
        <v>0</v>
      </c>
      <c r="J297" s="86">
        <f t="shared" si="71"/>
        <v>0</v>
      </c>
      <c r="K297" s="86">
        <f t="shared" si="72"/>
        <v>0</v>
      </c>
      <c r="L297" s="86">
        <f t="shared" si="73"/>
        <v>0</v>
      </c>
      <c r="M297" s="86">
        <f t="shared" ca="1" si="74"/>
        <v>1.6167565831487703E-2</v>
      </c>
      <c r="N297" s="86">
        <f t="shared" ca="1" si="75"/>
        <v>0</v>
      </c>
      <c r="O297" s="19">
        <f t="shared" ca="1" si="76"/>
        <v>0</v>
      </c>
      <c r="P297" s="86">
        <f t="shared" ca="1" si="77"/>
        <v>0</v>
      </c>
      <c r="Q297" s="86">
        <f t="shared" ca="1" si="78"/>
        <v>0</v>
      </c>
      <c r="R297">
        <f t="shared" ca="1" si="79"/>
        <v>-1.6167565831487703E-2</v>
      </c>
    </row>
    <row r="298" spans="1:18">
      <c r="A298" s="96"/>
      <c r="B298" s="96"/>
      <c r="C298" s="96"/>
      <c r="D298" s="98">
        <f t="shared" si="65"/>
        <v>0</v>
      </c>
      <c r="E298" s="98">
        <f t="shared" si="66"/>
        <v>0</v>
      </c>
      <c r="F298" s="86">
        <f t="shared" si="67"/>
        <v>0</v>
      </c>
      <c r="G298" s="86">
        <f t="shared" si="68"/>
        <v>0</v>
      </c>
      <c r="H298" s="86">
        <f t="shared" si="69"/>
        <v>0</v>
      </c>
      <c r="I298" s="86">
        <f t="shared" si="70"/>
        <v>0</v>
      </c>
      <c r="J298" s="86">
        <f t="shared" si="71"/>
        <v>0</v>
      </c>
      <c r="K298" s="86">
        <f t="shared" si="72"/>
        <v>0</v>
      </c>
      <c r="L298" s="86">
        <f t="shared" si="73"/>
        <v>0</v>
      </c>
      <c r="M298" s="86">
        <f t="shared" ca="1" si="74"/>
        <v>1.6167565831487703E-2</v>
      </c>
      <c r="N298" s="86">
        <f t="shared" ca="1" si="75"/>
        <v>0</v>
      </c>
      <c r="O298" s="19">
        <f t="shared" ca="1" si="76"/>
        <v>0</v>
      </c>
      <c r="P298" s="86">
        <f t="shared" ca="1" si="77"/>
        <v>0</v>
      </c>
      <c r="Q298" s="86">
        <f t="shared" ca="1" si="78"/>
        <v>0</v>
      </c>
      <c r="R298">
        <f t="shared" ca="1" si="79"/>
        <v>-1.6167565831487703E-2</v>
      </c>
    </row>
    <row r="299" spans="1:18">
      <c r="A299" s="96"/>
      <c r="B299" s="96"/>
      <c r="C299" s="96"/>
      <c r="D299" s="98">
        <f t="shared" si="65"/>
        <v>0</v>
      </c>
      <c r="E299" s="98">
        <f t="shared" si="66"/>
        <v>0</v>
      </c>
      <c r="F299" s="86">
        <f t="shared" si="67"/>
        <v>0</v>
      </c>
      <c r="G299" s="86">
        <f t="shared" si="68"/>
        <v>0</v>
      </c>
      <c r="H299" s="86">
        <f t="shared" si="69"/>
        <v>0</v>
      </c>
      <c r="I299" s="86">
        <f t="shared" si="70"/>
        <v>0</v>
      </c>
      <c r="J299" s="86">
        <f t="shared" si="71"/>
        <v>0</v>
      </c>
      <c r="K299" s="86">
        <f t="shared" si="72"/>
        <v>0</v>
      </c>
      <c r="L299" s="86">
        <f t="shared" si="73"/>
        <v>0</v>
      </c>
      <c r="M299" s="86">
        <f t="shared" ca="1" si="74"/>
        <v>1.6167565831487703E-2</v>
      </c>
      <c r="N299" s="86">
        <f t="shared" ca="1" si="75"/>
        <v>0</v>
      </c>
      <c r="O299" s="19">
        <f t="shared" ca="1" si="76"/>
        <v>0</v>
      </c>
      <c r="P299" s="86">
        <f t="shared" ca="1" si="77"/>
        <v>0</v>
      </c>
      <c r="Q299" s="86">
        <f t="shared" ca="1" si="78"/>
        <v>0</v>
      </c>
      <c r="R299">
        <f t="shared" ca="1" si="79"/>
        <v>-1.6167565831487703E-2</v>
      </c>
    </row>
    <row r="300" spans="1:18">
      <c r="A300" s="96"/>
      <c r="B300" s="96"/>
      <c r="C300" s="96"/>
      <c r="D300" s="98">
        <f t="shared" si="65"/>
        <v>0</v>
      </c>
      <c r="E300" s="98">
        <f t="shared" si="66"/>
        <v>0</v>
      </c>
      <c r="F300" s="86">
        <f t="shared" si="67"/>
        <v>0</v>
      </c>
      <c r="G300" s="86">
        <f t="shared" si="68"/>
        <v>0</v>
      </c>
      <c r="H300" s="86">
        <f t="shared" si="69"/>
        <v>0</v>
      </c>
      <c r="I300" s="86">
        <f t="shared" si="70"/>
        <v>0</v>
      </c>
      <c r="J300" s="86">
        <f t="shared" si="71"/>
        <v>0</v>
      </c>
      <c r="K300" s="86">
        <f t="shared" si="72"/>
        <v>0</v>
      </c>
      <c r="L300" s="86">
        <f t="shared" si="73"/>
        <v>0</v>
      </c>
      <c r="M300" s="86">
        <f t="shared" ca="1" si="74"/>
        <v>1.6167565831487703E-2</v>
      </c>
      <c r="N300" s="86">
        <f t="shared" ca="1" si="75"/>
        <v>0</v>
      </c>
      <c r="O300" s="19">
        <f t="shared" ca="1" si="76"/>
        <v>0</v>
      </c>
      <c r="P300" s="86">
        <f t="shared" ca="1" si="77"/>
        <v>0</v>
      </c>
      <c r="Q300" s="86">
        <f t="shared" ca="1" si="78"/>
        <v>0</v>
      </c>
      <c r="R300">
        <f t="shared" ca="1" si="79"/>
        <v>-1.6167565831487703E-2</v>
      </c>
    </row>
    <row r="301" spans="1:18">
      <c r="A301" s="96"/>
      <c r="B301" s="96"/>
      <c r="C301" s="96"/>
      <c r="D301" s="98">
        <f t="shared" si="65"/>
        <v>0</v>
      </c>
      <c r="E301" s="98">
        <f t="shared" si="66"/>
        <v>0</v>
      </c>
      <c r="F301" s="86">
        <f t="shared" si="67"/>
        <v>0</v>
      </c>
      <c r="G301" s="86">
        <f t="shared" si="68"/>
        <v>0</v>
      </c>
      <c r="H301" s="86">
        <f t="shared" si="69"/>
        <v>0</v>
      </c>
      <c r="I301" s="86">
        <f t="shared" si="70"/>
        <v>0</v>
      </c>
      <c r="J301" s="86">
        <f t="shared" si="71"/>
        <v>0</v>
      </c>
      <c r="K301" s="86">
        <f t="shared" si="72"/>
        <v>0</v>
      </c>
      <c r="L301" s="86">
        <f t="shared" si="73"/>
        <v>0</v>
      </c>
      <c r="M301" s="86">
        <f t="shared" ca="1" si="74"/>
        <v>1.6167565831487703E-2</v>
      </c>
      <c r="N301" s="86">
        <f t="shared" ca="1" si="75"/>
        <v>0</v>
      </c>
      <c r="O301" s="19">
        <f t="shared" ca="1" si="76"/>
        <v>0</v>
      </c>
      <c r="P301" s="86">
        <f t="shared" ca="1" si="77"/>
        <v>0</v>
      </c>
      <c r="Q301" s="86">
        <f t="shared" ca="1" si="78"/>
        <v>0</v>
      </c>
      <c r="R301">
        <f t="shared" ca="1" si="79"/>
        <v>-1.6167565831487703E-2</v>
      </c>
    </row>
    <row r="302" spans="1:18">
      <c r="A302" s="96"/>
      <c r="B302" s="96"/>
      <c r="C302" s="96"/>
      <c r="D302" s="98">
        <f t="shared" si="65"/>
        <v>0</v>
      </c>
      <c r="E302" s="98">
        <f t="shared" si="66"/>
        <v>0</v>
      </c>
      <c r="F302" s="86">
        <f t="shared" si="67"/>
        <v>0</v>
      </c>
      <c r="G302" s="86">
        <f t="shared" si="68"/>
        <v>0</v>
      </c>
      <c r="H302" s="86">
        <f t="shared" si="69"/>
        <v>0</v>
      </c>
      <c r="I302" s="86">
        <f t="shared" si="70"/>
        <v>0</v>
      </c>
      <c r="J302" s="86">
        <f t="shared" si="71"/>
        <v>0</v>
      </c>
      <c r="K302" s="86">
        <f t="shared" si="72"/>
        <v>0</v>
      </c>
      <c r="L302" s="86">
        <f t="shared" si="73"/>
        <v>0</v>
      </c>
      <c r="M302" s="86">
        <f t="shared" ca="1" si="74"/>
        <v>1.6167565831487703E-2</v>
      </c>
      <c r="N302" s="86">
        <f t="shared" ca="1" si="75"/>
        <v>0</v>
      </c>
      <c r="O302" s="19">
        <f t="shared" ca="1" si="76"/>
        <v>0</v>
      </c>
      <c r="P302" s="86">
        <f t="shared" ca="1" si="77"/>
        <v>0</v>
      </c>
      <c r="Q302" s="86">
        <f t="shared" ca="1" si="78"/>
        <v>0</v>
      </c>
      <c r="R302">
        <f t="shared" ca="1" si="79"/>
        <v>-1.6167565831487703E-2</v>
      </c>
    </row>
    <row r="303" spans="1:18">
      <c r="A303" s="96"/>
      <c r="B303" s="96"/>
      <c r="C303" s="96"/>
      <c r="D303" s="98">
        <f t="shared" si="65"/>
        <v>0</v>
      </c>
      <c r="E303" s="98">
        <f t="shared" si="66"/>
        <v>0</v>
      </c>
      <c r="F303" s="86">
        <f t="shared" si="67"/>
        <v>0</v>
      </c>
      <c r="G303" s="86">
        <f t="shared" si="68"/>
        <v>0</v>
      </c>
      <c r="H303" s="86">
        <f t="shared" si="69"/>
        <v>0</v>
      </c>
      <c r="I303" s="86">
        <f t="shared" si="70"/>
        <v>0</v>
      </c>
      <c r="J303" s="86">
        <f t="shared" si="71"/>
        <v>0</v>
      </c>
      <c r="K303" s="86">
        <f t="shared" si="72"/>
        <v>0</v>
      </c>
      <c r="L303" s="86">
        <f t="shared" si="73"/>
        <v>0</v>
      </c>
      <c r="M303" s="86">
        <f t="shared" ca="1" si="74"/>
        <v>1.6167565831487703E-2</v>
      </c>
      <c r="N303" s="86">
        <f t="shared" ca="1" si="75"/>
        <v>0</v>
      </c>
      <c r="O303" s="19">
        <f t="shared" ca="1" si="76"/>
        <v>0</v>
      </c>
      <c r="P303" s="86">
        <f t="shared" ca="1" si="77"/>
        <v>0</v>
      </c>
      <c r="Q303" s="86">
        <f t="shared" ca="1" si="78"/>
        <v>0</v>
      </c>
      <c r="R303">
        <f t="shared" ca="1" si="79"/>
        <v>-1.6167565831487703E-2</v>
      </c>
    </row>
    <row r="304" spans="1:18">
      <c r="A304" s="96"/>
      <c r="B304" s="96"/>
      <c r="C304" s="96"/>
      <c r="D304" s="98">
        <f t="shared" si="65"/>
        <v>0</v>
      </c>
      <c r="E304" s="98">
        <f t="shared" si="66"/>
        <v>0</v>
      </c>
      <c r="F304" s="86">
        <f t="shared" si="67"/>
        <v>0</v>
      </c>
      <c r="G304" s="86">
        <f t="shared" si="68"/>
        <v>0</v>
      </c>
      <c r="H304" s="86">
        <f t="shared" si="69"/>
        <v>0</v>
      </c>
      <c r="I304" s="86">
        <f t="shared" si="70"/>
        <v>0</v>
      </c>
      <c r="J304" s="86">
        <f t="shared" si="71"/>
        <v>0</v>
      </c>
      <c r="K304" s="86">
        <f t="shared" si="72"/>
        <v>0</v>
      </c>
      <c r="L304" s="86">
        <f t="shared" si="73"/>
        <v>0</v>
      </c>
      <c r="M304" s="86">
        <f t="shared" ca="1" si="74"/>
        <v>1.6167565831487703E-2</v>
      </c>
      <c r="N304" s="86">
        <f t="shared" ca="1" si="75"/>
        <v>0</v>
      </c>
      <c r="O304" s="19">
        <f t="shared" ca="1" si="76"/>
        <v>0</v>
      </c>
      <c r="P304" s="86">
        <f t="shared" ca="1" si="77"/>
        <v>0</v>
      </c>
      <c r="Q304" s="86">
        <f t="shared" ca="1" si="78"/>
        <v>0</v>
      </c>
      <c r="R304">
        <f t="shared" ca="1" si="79"/>
        <v>-1.6167565831487703E-2</v>
      </c>
    </row>
    <row r="305" spans="1:18">
      <c r="A305" s="96"/>
      <c r="B305" s="96"/>
      <c r="C305" s="96"/>
      <c r="D305" s="98">
        <f t="shared" si="65"/>
        <v>0</v>
      </c>
      <c r="E305" s="98">
        <f t="shared" si="66"/>
        <v>0</v>
      </c>
      <c r="F305" s="86">
        <f t="shared" si="67"/>
        <v>0</v>
      </c>
      <c r="G305" s="86">
        <f t="shared" si="68"/>
        <v>0</v>
      </c>
      <c r="H305" s="86">
        <f t="shared" si="69"/>
        <v>0</v>
      </c>
      <c r="I305" s="86">
        <f t="shared" si="70"/>
        <v>0</v>
      </c>
      <c r="J305" s="86">
        <f t="shared" si="71"/>
        <v>0</v>
      </c>
      <c r="K305" s="86">
        <f t="shared" si="72"/>
        <v>0</v>
      </c>
      <c r="L305" s="86">
        <f t="shared" si="73"/>
        <v>0</v>
      </c>
      <c r="M305" s="86">
        <f t="shared" ca="1" si="74"/>
        <v>1.6167565831487703E-2</v>
      </c>
      <c r="N305" s="86">
        <f t="shared" ca="1" si="75"/>
        <v>0</v>
      </c>
      <c r="O305" s="19">
        <f t="shared" ca="1" si="76"/>
        <v>0</v>
      </c>
      <c r="P305" s="86">
        <f t="shared" ca="1" si="77"/>
        <v>0</v>
      </c>
      <c r="Q305" s="86">
        <f t="shared" ca="1" si="78"/>
        <v>0</v>
      </c>
      <c r="R305">
        <f t="shared" ca="1" si="79"/>
        <v>-1.6167565831487703E-2</v>
      </c>
    </row>
    <row r="306" spans="1:18">
      <c r="A306" s="96"/>
      <c r="B306" s="96"/>
      <c r="C306" s="96"/>
      <c r="D306" s="98">
        <f t="shared" si="65"/>
        <v>0</v>
      </c>
      <c r="E306" s="98">
        <f t="shared" si="66"/>
        <v>0</v>
      </c>
      <c r="F306" s="86">
        <f t="shared" si="67"/>
        <v>0</v>
      </c>
      <c r="G306" s="86">
        <f t="shared" si="68"/>
        <v>0</v>
      </c>
      <c r="H306" s="86">
        <f t="shared" si="69"/>
        <v>0</v>
      </c>
      <c r="I306" s="86">
        <f t="shared" si="70"/>
        <v>0</v>
      </c>
      <c r="J306" s="86">
        <f t="shared" si="71"/>
        <v>0</v>
      </c>
      <c r="K306" s="86">
        <f t="shared" si="72"/>
        <v>0</v>
      </c>
      <c r="L306" s="86">
        <f t="shared" si="73"/>
        <v>0</v>
      </c>
      <c r="M306" s="86">
        <f t="shared" ca="1" si="74"/>
        <v>1.6167565831487703E-2</v>
      </c>
      <c r="N306" s="86">
        <f t="shared" ca="1" si="75"/>
        <v>0</v>
      </c>
      <c r="O306" s="19">
        <f t="shared" ca="1" si="76"/>
        <v>0</v>
      </c>
      <c r="P306" s="86">
        <f t="shared" ca="1" si="77"/>
        <v>0</v>
      </c>
      <c r="Q306" s="86">
        <f t="shared" ca="1" si="78"/>
        <v>0</v>
      </c>
      <c r="R306">
        <f t="shared" ca="1" si="79"/>
        <v>-1.6167565831487703E-2</v>
      </c>
    </row>
    <row r="307" spans="1:18">
      <c r="A307" s="96"/>
      <c r="B307" s="96"/>
      <c r="C307" s="96"/>
      <c r="D307" s="98">
        <f t="shared" si="65"/>
        <v>0</v>
      </c>
      <c r="E307" s="98">
        <f t="shared" si="66"/>
        <v>0</v>
      </c>
      <c r="F307" s="86">
        <f t="shared" si="67"/>
        <v>0</v>
      </c>
      <c r="G307" s="86">
        <f t="shared" si="68"/>
        <v>0</v>
      </c>
      <c r="H307" s="86">
        <f t="shared" si="69"/>
        <v>0</v>
      </c>
      <c r="I307" s="86">
        <f t="shared" si="70"/>
        <v>0</v>
      </c>
      <c r="J307" s="86">
        <f t="shared" si="71"/>
        <v>0</v>
      </c>
      <c r="K307" s="86">
        <f t="shared" si="72"/>
        <v>0</v>
      </c>
      <c r="L307" s="86">
        <f t="shared" si="73"/>
        <v>0</v>
      </c>
      <c r="M307" s="86">
        <f t="shared" ca="1" si="74"/>
        <v>1.6167565831487703E-2</v>
      </c>
      <c r="N307" s="86">
        <f t="shared" ca="1" si="75"/>
        <v>0</v>
      </c>
      <c r="O307" s="19">
        <f t="shared" ca="1" si="76"/>
        <v>0</v>
      </c>
      <c r="P307" s="86">
        <f t="shared" ca="1" si="77"/>
        <v>0</v>
      </c>
      <c r="Q307" s="86">
        <f t="shared" ca="1" si="78"/>
        <v>0</v>
      </c>
      <c r="R307">
        <f t="shared" ca="1" si="79"/>
        <v>-1.6167565831487703E-2</v>
      </c>
    </row>
    <row r="308" spans="1:18">
      <c r="A308" s="96"/>
      <c r="B308" s="96"/>
      <c r="C308" s="96"/>
      <c r="D308" s="98">
        <f t="shared" si="65"/>
        <v>0</v>
      </c>
      <c r="E308" s="98">
        <f t="shared" si="66"/>
        <v>0</v>
      </c>
      <c r="F308" s="86">
        <f t="shared" si="67"/>
        <v>0</v>
      </c>
      <c r="G308" s="86">
        <f t="shared" si="68"/>
        <v>0</v>
      </c>
      <c r="H308" s="86">
        <f t="shared" si="69"/>
        <v>0</v>
      </c>
      <c r="I308" s="86">
        <f t="shared" si="70"/>
        <v>0</v>
      </c>
      <c r="J308" s="86">
        <f t="shared" si="71"/>
        <v>0</v>
      </c>
      <c r="K308" s="86">
        <f t="shared" si="72"/>
        <v>0</v>
      </c>
      <c r="L308" s="86">
        <f t="shared" si="73"/>
        <v>0</v>
      </c>
      <c r="M308" s="86">
        <f t="shared" ca="1" si="74"/>
        <v>1.6167565831487703E-2</v>
      </c>
      <c r="N308" s="86">
        <f t="shared" ca="1" si="75"/>
        <v>0</v>
      </c>
      <c r="O308" s="19">
        <f t="shared" ca="1" si="76"/>
        <v>0</v>
      </c>
      <c r="P308" s="86">
        <f t="shared" ca="1" si="77"/>
        <v>0</v>
      </c>
      <c r="Q308" s="86">
        <f t="shared" ca="1" si="78"/>
        <v>0</v>
      </c>
      <c r="R308">
        <f t="shared" ca="1" si="79"/>
        <v>-1.6167565831487703E-2</v>
      </c>
    </row>
    <row r="309" spans="1:18">
      <c r="A309" s="96"/>
      <c r="B309" s="96"/>
      <c r="C309" s="96"/>
      <c r="D309" s="98">
        <f t="shared" si="65"/>
        <v>0</v>
      </c>
      <c r="E309" s="98">
        <f t="shared" si="66"/>
        <v>0</v>
      </c>
      <c r="F309" s="86">
        <f t="shared" si="67"/>
        <v>0</v>
      </c>
      <c r="G309" s="86">
        <f t="shared" si="68"/>
        <v>0</v>
      </c>
      <c r="H309" s="86">
        <f t="shared" si="69"/>
        <v>0</v>
      </c>
      <c r="I309" s="86">
        <f t="shared" si="70"/>
        <v>0</v>
      </c>
      <c r="J309" s="86">
        <f t="shared" si="71"/>
        <v>0</v>
      </c>
      <c r="K309" s="86">
        <f t="shared" si="72"/>
        <v>0</v>
      </c>
      <c r="L309" s="86">
        <f t="shared" si="73"/>
        <v>0</v>
      </c>
      <c r="M309" s="86">
        <f t="shared" ca="1" si="74"/>
        <v>1.6167565831487703E-2</v>
      </c>
      <c r="N309" s="86">
        <f t="shared" ca="1" si="75"/>
        <v>0</v>
      </c>
      <c r="O309" s="19">
        <f t="shared" ca="1" si="76"/>
        <v>0</v>
      </c>
      <c r="P309" s="86">
        <f t="shared" ca="1" si="77"/>
        <v>0</v>
      </c>
      <c r="Q309" s="86">
        <f t="shared" ca="1" si="78"/>
        <v>0</v>
      </c>
      <c r="R309">
        <f t="shared" ca="1" si="79"/>
        <v>-1.6167565831487703E-2</v>
      </c>
    </row>
    <row r="310" spans="1:18">
      <c r="A310" s="96"/>
      <c r="B310" s="96"/>
      <c r="C310" s="96"/>
      <c r="D310" s="98">
        <f t="shared" si="65"/>
        <v>0</v>
      </c>
      <c r="E310" s="98">
        <f t="shared" si="66"/>
        <v>0</v>
      </c>
      <c r="F310" s="86">
        <f t="shared" si="67"/>
        <v>0</v>
      </c>
      <c r="G310" s="86">
        <f t="shared" si="68"/>
        <v>0</v>
      </c>
      <c r="H310" s="86">
        <f t="shared" si="69"/>
        <v>0</v>
      </c>
      <c r="I310" s="86">
        <f t="shared" si="70"/>
        <v>0</v>
      </c>
      <c r="J310" s="86">
        <f t="shared" si="71"/>
        <v>0</v>
      </c>
      <c r="K310" s="86">
        <f t="shared" si="72"/>
        <v>0</v>
      </c>
      <c r="L310" s="86">
        <f t="shared" si="73"/>
        <v>0</v>
      </c>
      <c r="M310" s="86">
        <f t="shared" ca="1" si="74"/>
        <v>1.6167565831487703E-2</v>
      </c>
      <c r="N310" s="86">
        <f t="shared" ca="1" si="75"/>
        <v>0</v>
      </c>
      <c r="O310" s="19">
        <f t="shared" ca="1" si="76"/>
        <v>0</v>
      </c>
      <c r="P310" s="86">
        <f t="shared" ca="1" si="77"/>
        <v>0</v>
      </c>
      <c r="Q310" s="86">
        <f t="shared" ca="1" si="78"/>
        <v>0</v>
      </c>
      <c r="R310">
        <f t="shared" ca="1" si="79"/>
        <v>-1.6167565831487703E-2</v>
      </c>
    </row>
    <row r="311" spans="1:18">
      <c r="A311" s="96"/>
      <c r="B311" s="96"/>
      <c r="C311" s="96"/>
      <c r="D311" s="98">
        <f t="shared" si="65"/>
        <v>0</v>
      </c>
      <c r="E311" s="98">
        <f t="shared" si="66"/>
        <v>0</v>
      </c>
      <c r="F311" s="86">
        <f t="shared" si="67"/>
        <v>0</v>
      </c>
      <c r="G311" s="86">
        <f t="shared" si="68"/>
        <v>0</v>
      </c>
      <c r="H311" s="86">
        <f t="shared" si="69"/>
        <v>0</v>
      </c>
      <c r="I311" s="86">
        <f t="shared" si="70"/>
        <v>0</v>
      </c>
      <c r="J311" s="86">
        <f t="shared" si="71"/>
        <v>0</v>
      </c>
      <c r="K311" s="86">
        <f t="shared" si="72"/>
        <v>0</v>
      </c>
      <c r="L311" s="86">
        <f t="shared" si="73"/>
        <v>0</v>
      </c>
      <c r="M311" s="86">
        <f t="shared" ca="1" si="74"/>
        <v>1.6167565831487703E-2</v>
      </c>
      <c r="N311" s="86">
        <f t="shared" ca="1" si="75"/>
        <v>0</v>
      </c>
      <c r="O311" s="19">
        <f t="shared" ca="1" si="76"/>
        <v>0</v>
      </c>
      <c r="P311" s="86">
        <f t="shared" ca="1" si="77"/>
        <v>0</v>
      </c>
      <c r="Q311" s="86">
        <f t="shared" ca="1" si="78"/>
        <v>0</v>
      </c>
      <c r="R311">
        <f t="shared" ca="1" si="79"/>
        <v>-1.6167565831487703E-2</v>
      </c>
    </row>
    <row r="312" spans="1:18">
      <c r="A312" s="96"/>
      <c r="B312" s="96"/>
      <c r="C312" s="96"/>
      <c r="D312" s="98">
        <f t="shared" si="65"/>
        <v>0</v>
      </c>
      <c r="E312" s="98">
        <f t="shared" si="66"/>
        <v>0</v>
      </c>
      <c r="F312" s="86">
        <f t="shared" si="67"/>
        <v>0</v>
      </c>
      <c r="G312" s="86">
        <f t="shared" si="68"/>
        <v>0</v>
      </c>
      <c r="H312" s="86">
        <f t="shared" si="69"/>
        <v>0</v>
      </c>
      <c r="I312" s="86">
        <f t="shared" si="70"/>
        <v>0</v>
      </c>
      <c r="J312" s="86">
        <f t="shared" si="71"/>
        <v>0</v>
      </c>
      <c r="K312" s="86">
        <f t="shared" si="72"/>
        <v>0</v>
      </c>
      <c r="L312" s="86">
        <f t="shared" si="73"/>
        <v>0</v>
      </c>
      <c r="M312" s="86">
        <f t="shared" ca="1" si="74"/>
        <v>1.6167565831487703E-2</v>
      </c>
      <c r="N312" s="86">
        <f t="shared" ca="1" si="75"/>
        <v>0</v>
      </c>
      <c r="O312" s="19">
        <f t="shared" ca="1" si="76"/>
        <v>0</v>
      </c>
      <c r="P312" s="86">
        <f t="shared" ca="1" si="77"/>
        <v>0</v>
      </c>
      <c r="Q312" s="86">
        <f t="shared" ca="1" si="78"/>
        <v>0</v>
      </c>
      <c r="R312">
        <f t="shared" ca="1" si="79"/>
        <v>-1.6167565831487703E-2</v>
      </c>
    </row>
    <row r="313" spans="1:18">
      <c r="A313" s="96"/>
      <c r="B313" s="96"/>
      <c r="C313" s="96"/>
      <c r="D313" s="98">
        <f t="shared" si="65"/>
        <v>0</v>
      </c>
      <c r="E313" s="98">
        <f t="shared" si="66"/>
        <v>0</v>
      </c>
      <c r="F313" s="86">
        <f t="shared" si="67"/>
        <v>0</v>
      </c>
      <c r="G313" s="86">
        <f t="shared" si="68"/>
        <v>0</v>
      </c>
      <c r="H313" s="86">
        <f t="shared" si="69"/>
        <v>0</v>
      </c>
      <c r="I313" s="86">
        <f t="shared" si="70"/>
        <v>0</v>
      </c>
      <c r="J313" s="86">
        <f t="shared" si="71"/>
        <v>0</v>
      </c>
      <c r="K313" s="86">
        <f t="shared" si="72"/>
        <v>0</v>
      </c>
      <c r="L313" s="86">
        <f t="shared" si="73"/>
        <v>0</v>
      </c>
      <c r="M313" s="86">
        <f t="shared" ca="1" si="74"/>
        <v>1.6167565831487703E-2</v>
      </c>
      <c r="N313" s="86">
        <f t="shared" ca="1" si="75"/>
        <v>0</v>
      </c>
      <c r="O313" s="19">
        <f t="shared" ca="1" si="76"/>
        <v>0</v>
      </c>
      <c r="P313" s="86">
        <f t="shared" ca="1" si="77"/>
        <v>0</v>
      </c>
      <c r="Q313" s="86">
        <f t="shared" ca="1" si="78"/>
        <v>0</v>
      </c>
      <c r="R313">
        <f t="shared" ca="1" si="79"/>
        <v>-1.6167565831487703E-2</v>
      </c>
    </row>
    <row r="314" spans="1:18">
      <c r="A314" s="96"/>
      <c r="B314" s="96"/>
      <c r="C314" s="96"/>
      <c r="D314" s="98">
        <f t="shared" si="65"/>
        <v>0</v>
      </c>
      <c r="E314" s="98">
        <f t="shared" si="66"/>
        <v>0</v>
      </c>
      <c r="F314" s="86">
        <f t="shared" si="67"/>
        <v>0</v>
      </c>
      <c r="G314" s="86">
        <f t="shared" si="68"/>
        <v>0</v>
      </c>
      <c r="H314" s="86">
        <f t="shared" si="69"/>
        <v>0</v>
      </c>
      <c r="I314" s="86">
        <f t="shared" si="70"/>
        <v>0</v>
      </c>
      <c r="J314" s="86">
        <f t="shared" si="71"/>
        <v>0</v>
      </c>
      <c r="K314" s="86">
        <f t="shared" si="72"/>
        <v>0</v>
      </c>
      <c r="L314" s="86">
        <f t="shared" si="73"/>
        <v>0</v>
      </c>
      <c r="M314" s="86">
        <f t="shared" ca="1" si="74"/>
        <v>1.6167565831487703E-2</v>
      </c>
      <c r="N314" s="86">
        <f t="shared" ca="1" si="75"/>
        <v>0</v>
      </c>
      <c r="O314" s="19">
        <f t="shared" ca="1" si="76"/>
        <v>0</v>
      </c>
      <c r="P314" s="86">
        <f t="shared" ca="1" si="77"/>
        <v>0</v>
      </c>
      <c r="Q314" s="86">
        <f t="shared" ca="1" si="78"/>
        <v>0</v>
      </c>
      <c r="R314">
        <f t="shared" ca="1" si="79"/>
        <v>-1.6167565831487703E-2</v>
      </c>
    </row>
    <row r="315" spans="1:18">
      <c r="A315" s="96"/>
      <c r="B315" s="96"/>
      <c r="C315" s="96"/>
      <c r="D315" s="98">
        <f t="shared" si="65"/>
        <v>0</v>
      </c>
      <c r="E315" s="98">
        <f t="shared" si="66"/>
        <v>0</v>
      </c>
      <c r="F315" s="86">
        <f t="shared" si="67"/>
        <v>0</v>
      </c>
      <c r="G315" s="86">
        <f t="shared" si="68"/>
        <v>0</v>
      </c>
      <c r="H315" s="86">
        <f t="shared" si="69"/>
        <v>0</v>
      </c>
      <c r="I315" s="86">
        <f t="shared" si="70"/>
        <v>0</v>
      </c>
      <c r="J315" s="86">
        <f t="shared" si="71"/>
        <v>0</v>
      </c>
      <c r="K315" s="86">
        <f t="shared" si="72"/>
        <v>0</v>
      </c>
      <c r="L315" s="86">
        <f t="shared" si="73"/>
        <v>0</v>
      </c>
      <c r="M315" s="86">
        <f t="shared" ca="1" si="74"/>
        <v>1.6167565831487703E-2</v>
      </c>
      <c r="N315" s="86">
        <f t="shared" ca="1" si="75"/>
        <v>0</v>
      </c>
      <c r="O315" s="19">
        <f t="shared" ca="1" si="76"/>
        <v>0</v>
      </c>
      <c r="P315" s="86">
        <f t="shared" ca="1" si="77"/>
        <v>0</v>
      </c>
      <c r="Q315" s="86">
        <f t="shared" ca="1" si="78"/>
        <v>0</v>
      </c>
      <c r="R315">
        <f t="shared" ca="1" si="79"/>
        <v>-1.6167565831487703E-2</v>
      </c>
    </row>
    <row r="316" spans="1:18">
      <c r="A316" s="96"/>
      <c r="B316" s="96"/>
      <c r="C316" s="96"/>
      <c r="D316" s="98">
        <f t="shared" si="65"/>
        <v>0</v>
      </c>
      <c r="E316" s="98">
        <f t="shared" si="66"/>
        <v>0</v>
      </c>
      <c r="F316" s="86">
        <f t="shared" si="67"/>
        <v>0</v>
      </c>
      <c r="G316" s="86">
        <f t="shared" si="68"/>
        <v>0</v>
      </c>
      <c r="H316" s="86">
        <f t="shared" si="69"/>
        <v>0</v>
      </c>
      <c r="I316" s="86">
        <f t="shared" si="70"/>
        <v>0</v>
      </c>
      <c r="J316" s="86">
        <f t="shared" si="71"/>
        <v>0</v>
      </c>
      <c r="K316" s="86">
        <f t="shared" si="72"/>
        <v>0</v>
      </c>
      <c r="L316" s="86">
        <f t="shared" si="73"/>
        <v>0</v>
      </c>
      <c r="M316" s="86">
        <f t="shared" ca="1" si="74"/>
        <v>1.6167565831487703E-2</v>
      </c>
      <c r="N316" s="86">
        <f t="shared" ca="1" si="75"/>
        <v>0</v>
      </c>
      <c r="O316" s="19">
        <f t="shared" ca="1" si="76"/>
        <v>0</v>
      </c>
      <c r="P316" s="86">
        <f t="shared" ca="1" si="77"/>
        <v>0</v>
      </c>
      <c r="Q316" s="86">
        <f t="shared" ca="1" si="78"/>
        <v>0</v>
      </c>
      <c r="R316">
        <f t="shared" ca="1" si="79"/>
        <v>-1.6167565831487703E-2</v>
      </c>
    </row>
    <row r="317" spans="1:18">
      <c r="A317" s="96"/>
      <c r="B317" s="96"/>
      <c r="C317" s="96"/>
      <c r="D317" s="98">
        <f t="shared" si="65"/>
        <v>0</v>
      </c>
      <c r="E317" s="98">
        <f t="shared" si="66"/>
        <v>0</v>
      </c>
      <c r="F317" s="86">
        <f t="shared" si="67"/>
        <v>0</v>
      </c>
      <c r="G317" s="86">
        <f t="shared" si="68"/>
        <v>0</v>
      </c>
      <c r="H317" s="86">
        <f t="shared" si="69"/>
        <v>0</v>
      </c>
      <c r="I317" s="86">
        <f t="shared" si="70"/>
        <v>0</v>
      </c>
      <c r="J317" s="86">
        <f t="shared" si="71"/>
        <v>0</v>
      </c>
      <c r="K317" s="86">
        <f t="shared" si="72"/>
        <v>0</v>
      </c>
      <c r="L317" s="86">
        <f t="shared" si="73"/>
        <v>0</v>
      </c>
      <c r="M317" s="86">
        <f t="shared" ca="1" si="74"/>
        <v>1.6167565831487703E-2</v>
      </c>
      <c r="N317" s="86">
        <f t="shared" ca="1" si="75"/>
        <v>0</v>
      </c>
      <c r="O317" s="19">
        <f t="shared" ca="1" si="76"/>
        <v>0</v>
      </c>
      <c r="P317" s="86">
        <f t="shared" ca="1" si="77"/>
        <v>0</v>
      </c>
      <c r="Q317" s="86">
        <f t="shared" ca="1" si="78"/>
        <v>0</v>
      </c>
      <c r="R317">
        <f t="shared" ca="1" si="79"/>
        <v>-1.6167565831487703E-2</v>
      </c>
    </row>
    <row r="318" spans="1:18">
      <c r="A318" s="96"/>
      <c r="B318" s="96"/>
      <c r="C318" s="96"/>
      <c r="D318" s="98">
        <f t="shared" si="65"/>
        <v>0</v>
      </c>
      <c r="E318" s="98">
        <f t="shared" si="66"/>
        <v>0</v>
      </c>
      <c r="F318" s="86">
        <f t="shared" si="67"/>
        <v>0</v>
      </c>
      <c r="G318" s="86">
        <f t="shared" si="68"/>
        <v>0</v>
      </c>
      <c r="H318" s="86">
        <f t="shared" si="69"/>
        <v>0</v>
      </c>
      <c r="I318" s="86">
        <f t="shared" si="70"/>
        <v>0</v>
      </c>
      <c r="J318" s="86">
        <f t="shared" si="71"/>
        <v>0</v>
      </c>
      <c r="K318" s="86">
        <f t="shared" si="72"/>
        <v>0</v>
      </c>
      <c r="L318" s="86">
        <f t="shared" si="73"/>
        <v>0</v>
      </c>
      <c r="M318" s="86">
        <f t="shared" ca="1" si="74"/>
        <v>1.6167565831487703E-2</v>
      </c>
      <c r="N318" s="86">
        <f t="shared" ca="1" si="75"/>
        <v>0</v>
      </c>
      <c r="O318" s="19">
        <f t="shared" ca="1" si="76"/>
        <v>0</v>
      </c>
      <c r="P318" s="86">
        <f t="shared" ca="1" si="77"/>
        <v>0</v>
      </c>
      <c r="Q318" s="86">
        <f t="shared" ca="1" si="78"/>
        <v>0</v>
      </c>
      <c r="R318">
        <f t="shared" ca="1" si="79"/>
        <v>-1.6167565831487703E-2</v>
      </c>
    </row>
    <row r="319" spans="1:18">
      <c r="A319" s="96"/>
      <c r="B319" s="96"/>
      <c r="C319" s="96"/>
      <c r="D319" s="98">
        <f t="shared" si="65"/>
        <v>0</v>
      </c>
      <c r="E319" s="98">
        <f t="shared" si="66"/>
        <v>0</v>
      </c>
      <c r="F319" s="86">
        <f t="shared" si="67"/>
        <v>0</v>
      </c>
      <c r="G319" s="86">
        <f t="shared" si="68"/>
        <v>0</v>
      </c>
      <c r="H319" s="86">
        <f t="shared" si="69"/>
        <v>0</v>
      </c>
      <c r="I319" s="86">
        <f t="shared" si="70"/>
        <v>0</v>
      </c>
      <c r="J319" s="86">
        <f t="shared" si="71"/>
        <v>0</v>
      </c>
      <c r="K319" s="86">
        <f t="shared" si="72"/>
        <v>0</v>
      </c>
      <c r="L319" s="86">
        <f t="shared" si="73"/>
        <v>0</v>
      </c>
      <c r="M319" s="86">
        <f t="shared" ca="1" si="74"/>
        <v>1.6167565831487703E-2</v>
      </c>
      <c r="N319" s="86">
        <f t="shared" ca="1" si="75"/>
        <v>0</v>
      </c>
      <c r="O319" s="19">
        <f t="shared" ca="1" si="76"/>
        <v>0</v>
      </c>
      <c r="P319" s="86">
        <f t="shared" ca="1" si="77"/>
        <v>0</v>
      </c>
      <c r="Q319" s="86">
        <f t="shared" ca="1" si="78"/>
        <v>0</v>
      </c>
      <c r="R319">
        <f t="shared" ca="1" si="79"/>
        <v>-1.6167565831487703E-2</v>
      </c>
    </row>
    <row r="320" spans="1:18">
      <c r="A320" s="96"/>
      <c r="B320" s="96"/>
      <c r="C320" s="96"/>
      <c r="D320" s="98">
        <f t="shared" si="65"/>
        <v>0</v>
      </c>
      <c r="E320" s="98">
        <f t="shared" si="66"/>
        <v>0</v>
      </c>
      <c r="F320" s="86">
        <f t="shared" si="67"/>
        <v>0</v>
      </c>
      <c r="G320" s="86">
        <f t="shared" si="68"/>
        <v>0</v>
      </c>
      <c r="H320" s="86">
        <f t="shared" si="69"/>
        <v>0</v>
      </c>
      <c r="I320" s="86">
        <f t="shared" si="70"/>
        <v>0</v>
      </c>
      <c r="J320" s="86">
        <f t="shared" si="71"/>
        <v>0</v>
      </c>
      <c r="K320" s="86">
        <f t="shared" si="72"/>
        <v>0</v>
      </c>
      <c r="L320" s="86">
        <f t="shared" si="73"/>
        <v>0</v>
      </c>
      <c r="M320" s="86">
        <f t="shared" ca="1" si="74"/>
        <v>1.6167565831487703E-2</v>
      </c>
      <c r="N320" s="86">
        <f t="shared" ca="1" si="75"/>
        <v>0</v>
      </c>
      <c r="O320" s="19">
        <f t="shared" ca="1" si="76"/>
        <v>0</v>
      </c>
      <c r="P320" s="86">
        <f t="shared" ca="1" si="77"/>
        <v>0</v>
      </c>
      <c r="Q320" s="86">
        <f t="shared" ca="1" si="78"/>
        <v>0</v>
      </c>
      <c r="R320">
        <f t="shared" ca="1" si="79"/>
        <v>-1.6167565831487703E-2</v>
      </c>
    </row>
    <row r="321" spans="1:18">
      <c r="A321" s="96"/>
      <c r="B321" s="96"/>
      <c r="C321" s="96"/>
      <c r="D321" s="98">
        <f t="shared" si="65"/>
        <v>0</v>
      </c>
      <c r="E321" s="98">
        <f t="shared" si="66"/>
        <v>0</v>
      </c>
      <c r="F321" s="86">
        <f t="shared" si="67"/>
        <v>0</v>
      </c>
      <c r="G321" s="86">
        <f t="shared" si="68"/>
        <v>0</v>
      </c>
      <c r="H321" s="86">
        <f t="shared" si="69"/>
        <v>0</v>
      </c>
      <c r="I321" s="86">
        <f t="shared" si="70"/>
        <v>0</v>
      </c>
      <c r="J321" s="86">
        <f t="shared" si="71"/>
        <v>0</v>
      </c>
      <c r="K321" s="86">
        <f t="shared" si="72"/>
        <v>0</v>
      </c>
      <c r="L321" s="86">
        <f t="shared" si="73"/>
        <v>0</v>
      </c>
      <c r="M321" s="86">
        <f t="shared" ca="1" si="74"/>
        <v>1.6167565831487703E-2</v>
      </c>
      <c r="N321" s="86">
        <f t="shared" ca="1" si="75"/>
        <v>0</v>
      </c>
      <c r="O321" s="19">
        <f t="shared" ca="1" si="76"/>
        <v>0</v>
      </c>
      <c r="P321" s="86">
        <f t="shared" ca="1" si="77"/>
        <v>0</v>
      </c>
      <c r="Q321" s="86">
        <f t="shared" ca="1" si="78"/>
        <v>0</v>
      </c>
      <c r="R321">
        <f t="shared" ca="1" si="79"/>
        <v>-1.6167565831487703E-2</v>
      </c>
    </row>
    <row r="322" spans="1:18">
      <c r="A322" s="96"/>
      <c r="B322" s="96"/>
      <c r="C322" s="96"/>
      <c r="D322" s="98">
        <f t="shared" si="65"/>
        <v>0</v>
      </c>
      <c r="E322" s="98">
        <f t="shared" si="66"/>
        <v>0</v>
      </c>
      <c r="F322" s="86">
        <f t="shared" si="67"/>
        <v>0</v>
      </c>
      <c r="G322" s="86">
        <f t="shared" si="68"/>
        <v>0</v>
      </c>
      <c r="H322" s="86">
        <f t="shared" si="69"/>
        <v>0</v>
      </c>
      <c r="I322" s="86">
        <f t="shared" si="70"/>
        <v>0</v>
      </c>
      <c r="J322" s="86">
        <f t="shared" si="71"/>
        <v>0</v>
      </c>
      <c r="K322" s="86">
        <f t="shared" si="72"/>
        <v>0</v>
      </c>
      <c r="L322" s="86">
        <f t="shared" si="73"/>
        <v>0</v>
      </c>
      <c r="M322" s="86">
        <f t="shared" ca="1" si="74"/>
        <v>1.6167565831487703E-2</v>
      </c>
      <c r="N322" s="86">
        <f t="shared" ca="1" si="75"/>
        <v>0</v>
      </c>
      <c r="O322" s="19">
        <f t="shared" ca="1" si="76"/>
        <v>0</v>
      </c>
      <c r="P322" s="86">
        <f t="shared" ca="1" si="77"/>
        <v>0</v>
      </c>
      <c r="Q322" s="86">
        <f t="shared" ca="1" si="78"/>
        <v>0</v>
      </c>
      <c r="R322">
        <f t="shared" ca="1" si="79"/>
        <v>-1.6167565831487703E-2</v>
      </c>
    </row>
    <row r="323" spans="1:18">
      <c r="A323" s="96"/>
      <c r="B323" s="96"/>
      <c r="C323" s="96"/>
      <c r="D323" s="98">
        <f t="shared" si="65"/>
        <v>0</v>
      </c>
      <c r="E323" s="98">
        <f t="shared" si="66"/>
        <v>0</v>
      </c>
      <c r="F323" s="86">
        <f t="shared" si="67"/>
        <v>0</v>
      </c>
      <c r="G323" s="86">
        <f t="shared" si="68"/>
        <v>0</v>
      </c>
      <c r="H323" s="86">
        <f t="shared" si="69"/>
        <v>0</v>
      </c>
      <c r="I323" s="86">
        <f t="shared" si="70"/>
        <v>0</v>
      </c>
      <c r="J323" s="86">
        <f t="shared" si="71"/>
        <v>0</v>
      </c>
      <c r="K323" s="86">
        <f t="shared" si="72"/>
        <v>0</v>
      </c>
      <c r="L323" s="86">
        <f t="shared" si="73"/>
        <v>0</v>
      </c>
      <c r="M323" s="86">
        <f t="shared" ca="1" si="74"/>
        <v>1.6167565831487703E-2</v>
      </c>
      <c r="N323" s="86">
        <f t="shared" ca="1" si="75"/>
        <v>0</v>
      </c>
      <c r="O323" s="19">
        <f t="shared" ca="1" si="76"/>
        <v>0</v>
      </c>
      <c r="P323" s="86">
        <f t="shared" ca="1" si="77"/>
        <v>0</v>
      </c>
      <c r="Q323" s="86">
        <f t="shared" ca="1" si="78"/>
        <v>0</v>
      </c>
      <c r="R323">
        <f t="shared" ca="1" si="79"/>
        <v>-1.6167565831487703E-2</v>
      </c>
    </row>
    <row r="324" spans="1:18">
      <c r="A324" s="96"/>
      <c r="B324" s="96"/>
      <c r="C324" s="96"/>
      <c r="D324" s="98">
        <f t="shared" si="65"/>
        <v>0</v>
      </c>
      <c r="E324" s="98">
        <f t="shared" si="66"/>
        <v>0</v>
      </c>
      <c r="F324" s="86">
        <f t="shared" si="67"/>
        <v>0</v>
      </c>
      <c r="G324" s="86">
        <f t="shared" si="68"/>
        <v>0</v>
      </c>
      <c r="H324" s="86">
        <f t="shared" si="69"/>
        <v>0</v>
      </c>
      <c r="I324" s="86">
        <f t="shared" si="70"/>
        <v>0</v>
      </c>
      <c r="J324" s="86">
        <f t="shared" si="71"/>
        <v>0</v>
      </c>
      <c r="K324" s="86">
        <f t="shared" si="72"/>
        <v>0</v>
      </c>
      <c r="L324" s="86">
        <f t="shared" si="73"/>
        <v>0</v>
      </c>
      <c r="M324" s="86">
        <f t="shared" ca="1" si="74"/>
        <v>1.6167565831487703E-2</v>
      </c>
      <c r="N324" s="86">
        <f t="shared" ca="1" si="75"/>
        <v>0</v>
      </c>
      <c r="O324" s="19">
        <f t="shared" ca="1" si="76"/>
        <v>0</v>
      </c>
      <c r="P324" s="86">
        <f t="shared" ca="1" si="77"/>
        <v>0</v>
      </c>
      <c r="Q324" s="86">
        <f t="shared" ca="1" si="78"/>
        <v>0</v>
      </c>
      <c r="R324">
        <f t="shared" ca="1" si="79"/>
        <v>-1.6167565831487703E-2</v>
      </c>
    </row>
    <row r="325" spans="1:18">
      <c r="A325" s="96"/>
      <c r="B325" s="96"/>
      <c r="C325" s="96"/>
      <c r="D325" s="98">
        <f t="shared" si="65"/>
        <v>0</v>
      </c>
      <c r="E325" s="98">
        <f t="shared" si="66"/>
        <v>0</v>
      </c>
      <c r="F325" s="86">
        <f t="shared" si="67"/>
        <v>0</v>
      </c>
      <c r="G325" s="86">
        <f t="shared" si="68"/>
        <v>0</v>
      </c>
      <c r="H325" s="86">
        <f t="shared" si="69"/>
        <v>0</v>
      </c>
      <c r="I325" s="86">
        <f t="shared" si="70"/>
        <v>0</v>
      </c>
      <c r="J325" s="86">
        <f t="shared" si="71"/>
        <v>0</v>
      </c>
      <c r="K325" s="86">
        <f t="shared" si="72"/>
        <v>0</v>
      </c>
      <c r="L325" s="86">
        <f t="shared" si="73"/>
        <v>0</v>
      </c>
      <c r="M325" s="86">
        <f t="shared" ca="1" si="74"/>
        <v>1.6167565831487703E-2</v>
      </c>
      <c r="N325" s="86">
        <f t="shared" ca="1" si="75"/>
        <v>0</v>
      </c>
      <c r="O325" s="19">
        <f t="shared" ca="1" si="76"/>
        <v>0</v>
      </c>
      <c r="P325" s="86">
        <f t="shared" ca="1" si="77"/>
        <v>0</v>
      </c>
      <c r="Q325" s="86">
        <f t="shared" ca="1" si="78"/>
        <v>0</v>
      </c>
      <c r="R325">
        <f t="shared" ca="1" si="79"/>
        <v>-1.6167565831487703E-2</v>
      </c>
    </row>
    <row r="326" spans="1:18">
      <c r="A326" s="96"/>
      <c r="B326" s="96"/>
      <c r="C326" s="96"/>
      <c r="D326" s="98">
        <f t="shared" si="65"/>
        <v>0</v>
      </c>
      <c r="E326" s="98">
        <f t="shared" si="66"/>
        <v>0</v>
      </c>
      <c r="F326" s="86">
        <f t="shared" si="67"/>
        <v>0</v>
      </c>
      <c r="G326" s="86">
        <f t="shared" si="68"/>
        <v>0</v>
      </c>
      <c r="H326" s="86">
        <f t="shared" si="69"/>
        <v>0</v>
      </c>
      <c r="I326" s="86">
        <f t="shared" si="70"/>
        <v>0</v>
      </c>
      <c r="J326" s="86">
        <f t="shared" si="71"/>
        <v>0</v>
      </c>
      <c r="K326" s="86">
        <f t="shared" si="72"/>
        <v>0</v>
      </c>
      <c r="L326" s="86">
        <f t="shared" si="73"/>
        <v>0</v>
      </c>
      <c r="M326" s="86">
        <f t="shared" ca="1" si="74"/>
        <v>1.6167565831487703E-2</v>
      </c>
      <c r="N326" s="86">
        <f t="shared" ca="1" si="75"/>
        <v>0</v>
      </c>
      <c r="O326" s="19">
        <f t="shared" ca="1" si="76"/>
        <v>0</v>
      </c>
      <c r="P326" s="86">
        <f t="shared" ca="1" si="77"/>
        <v>0</v>
      </c>
      <c r="Q326" s="86">
        <f t="shared" ca="1" si="78"/>
        <v>0</v>
      </c>
      <c r="R326">
        <f t="shared" ca="1" si="79"/>
        <v>-1.6167565831487703E-2</v>
      </c>
    </row>
    <row r="327" spans="1:18">
      <c r="A327" s="96"/>
      <c r="B327" s="96"/>
      <c r="C327" s="96"/>
      <c r="D327" s="98">
        <f t="shared" si="65"/>
        <v>0</v>
      </c>
      <c r="E327" s="98">
        <f t="shared" si="66"/>
        <v>0</v>
      </c>
      <c r="F327" s="86">
        <f t="shared" si="67"/>
        <v>0</v>
      </c>
      <c r="G327" s="86">
        <f t="shared" si="68"/>
        <v>0</v>
      </c>
      <c r="H327" s="86">
        <f t="shared" si="69"/>
        <v>0</v>
      </c>
      <c r="I327" s="86">
        <f t="shared" si="70"/>
        <v>0</v>
      </c>
      <c r="J327" s="86">
        <f t="shared" si="71"/>
        <v>0</v>
      </c>
      <c r="K327" s="86">
        <f t="shared" si="72"/>
        <v>0</v>
      </c>
      <c r="L327" s="86">
        <f t="shared" si="73"/>
        <v>0</v>
      </c>
      <c r="M327" s="86">
        <f t="shared" ca="1" si="74"/>
        <v>1.6167565831487703E-2</v>
      </c>
      <c r="N327" s="86">
        <f t="shared" ca="1" si="75"/>
        <v>0</v>
      </c>
      <c r="O327" s="19">
        <f t="shared" ca="1" si="76"/>
        <v>0</v>
      </c>
      <c r="P327" s="86">
        <f t="shared" ca="1" si="77"/>
        <v>0</v>
      </c>
      <c r="Q327" s="86">
        <f t="shared" ca="1" si="78"/>
        <v>0</v>
      </c>
      <c r="R327">
        <f t="shared" ca="1" si="79"/>
        <v>-1.6167565831487703E-2</v>
      </c>
    </row>
    <row r="328" spans="1:18">
      <c r="A328" s="96"/>
      <c r="B328" s="96"/>
      <c r="C328" s="96"/>
      <c r="D328" s="98">
        <f t="shared" si="65"/>
        <v>0</v>
      </c>
      <c r="E328" s="98">
        <f t="shared" si="66"/>
        <v>0</v>
      </c>
      <c r="F328" s="86">
        <f t="shared" si="67"/>
        <v>0</v>
      </c>
      <c r="G328" s="86">
        <f t="shared" si="68"/>
        <v>0</v>
      </c>
      <c r="H328" s="86">
        <f t="shared" si="69"/>
        <v>0</v>
      </c>
      <c r="I328" s="86">
        <f t="shared" si="70"/>
        <v>0</v>
      </c>
      <c r="J328" s="86">
        <f t="shared" si="71"/>
        <v>0</v>
      </c>
      <c r="K328" s="86">
        <f t="shared" si="72"/>
        <v>0</v>
      </c>
      <c r="L328" s="86">
        <f t="shared" si="73"/>
        <v>0</v>
      </c>
      <c r="M328" s="86">
        <f t="shared" ca="1" si="74"/>
        <v>1.6167565831487703E-2</v>
      </c>
      <c r="N328" s="86">
        <f t="shared" ca="1" si="75"/>
        <v>0</v>
      </c>
      <c r="O328" s="19">
        <f t="shared" ca="1" si="76"/>
        <v>0</v>
      </c>
      <c r="P328" s="86">
        <f t="shared" ca="1" si="77"/>
        <v>0</v>
      </c>
      <c r="Q328" s="86">
        <f t="shared" ca="1" si="78"/>
        <v>0</v>
      </c>
      <c r="R328">
        <f t="shared" ca="1" si="79"/>
        <v>-1.6167565831487703E-2</v>
      </c>
    </row>
    <row r="329" spans="1:18">
      <c r="A329" s="96"/>
      <c r="B329" s="96"/>
      <c r="C329" s="96"/>
      <c r="D329" s="98">
        <f t="shared" si="65"/>
        <v>0</v>
      </c>
      <c r="E329" s="98">
        <f t="shared" si="66"/>
        <v>0</v>
      </c>
      <c r="F329" s="86">
        <f t="shared" si="67"/>
        <v>0</v>
      </c>
      <c r="G329" s="86">
        <f t="shared" si="68"/>
        <v>0</v>
      </c>
      <c r="H329" s="86">
        <f t="shared" si="69"/>
        <v>0</v>
      </c>
      <c r="I329" s="86">
        <f t="shared" si="70"/>
        <v>0</v>
      </c>
      <c r="J329" s="86">
        <f t="shared" si="71"/>
        <v>0</v>
      </c>
      <c r="K329" s="86">
        <f t="shared" si="72"/>
        <v>0</v>
      </c>
      <c r="L329" s="86">
        <f t="shared" si="73"/>
        <v>0</v>
      </c>
      <c r="M329" s="86">
        <f t="shared" ca="1" si="74"/>
        <v>1.6167565831487703E-2</v>
      </c>
      <c r="N329" s="86">
        <f t="shared" ca="1" si="75"/>
        <v>0</v>
      </c>
      <c r="O329" s="19">
        <f t="shared" ca="1" si="76"/>
        <v>0</v>
      </c>
      <c r="P329" s="86">
        <f t="shared" ca="1" si="77"/>
        <v>0</v>
      </c>
      <c r="Q329" s="86">
        <f t="shared" ca="1" si="78"/>
        <v>0</v>
      </c>
      <c r="R329">
        <f t="shared" ca="1" si="79"/>
        <v>-1.6167565831487703E-2</v>
      </c>
    </row>
    <row r="330" spans="1:18">
      <c r="A330" s="96"/>
      <c r="B330" s="96"/>
      <c r="C330" s="96"/>
      <c r="D330" s="98">
        <f t="shared" si="65"/>
        <v>0</v>
      </c>
      <c r="E330" s="98">
        <f t="shared" si="66"/>
        <v>0</v>
      </c>
      <c r="F330" s="86">
        <f t="shared" si="67"/>
        <v>0</v>
      </c>
      <c r="G330" s="86">
        <f t="shared" si="68"/>
        <v>0</v>
      </c>
      <c r="H330" s="86">
        <f t="shared" si="69"/>
        <v>0</v>
      </c>
      <c r="I330" s="86">
        <f t="shared" si="70"/>
        <v>0</v>
      </c>
      <c r="J330" s="86">
        <f t="shared" si="71"/>
        <v>0</v>
      </c>
      <c r="K330" s="86">
        <f t="shared" si="72"/>
        <v>0</v>
      </c>
      <c r="L330" s="86">
        <f t="shared" si="73"/>
        <v>0</v>
      </c>
      <c r="M330" s="86">
        <f t="shared" ca="1" si="74"/>
        <v>1.6167565831487703E-2</v>
      </c>
      <c r="N330" s="86">
        <f t="shared" ca="1" si="75"/>
        <v>0</v>
      </c>
      <c r="O330" s="19">
        <f t="shared" ca="1" si="76"/>
        <v>0</v>
      </c>
      <c r="P330" s="86">
        <f t="shared" ca="1" si="77"/>
        <v>0</v>
      </c>
      <c r="Q330" s="86">
        <f t="shared" ca="1" si="78"/>
        <v>0</v>
      </c>
      <c r="R330">
        <f t="shared" ca="1" si="79"/>
        <v>-1.6167565831487703E-2</v>
      </c>
    </row>
    <row r="331" spans="1:18">
      <c r="A331" s="96"/>
      <c r="B331" s="96"/>
      <c r="C331" s="96"/>
      <c r="D331" s="98">
        <f t="shared" si="65"/>
        <v>0</v>
      </c>
      <c r="E331" s="98">
        <f t="shared" si="66"/>
        <v>0</v>
      </c>
      <c r="F331" s="86">
        <f t="shared" si="67"/>
        <v>0</v>
      </c>
      <c r="G331" s="86">
        <f t="shared" si="68"/>
        <v>0</v>
      </c>
      <c r="H331" s="86">
        <f t="shared" si="69"/>
        <v>0</v>
      </c>
      <c r="I331" s="86">
        <f t="shared" si="70"/>
        <v>0</v>
      </c>
      <c r="J331" s="86">
        <f t="shared" si="71"/>
        <v>0</v>
      </c>
      <c r="K331" s="86">
        <f t="shared" si="72"/>
        <v>0</v>
      </c>
      <c r="L331" s="86">
        <f t="shared" si="73"/>
        <v>0</v>
      </c>
      <c r="M331" s="86">
        <f t="shared" ca="1" si="74"/>
        <v>1.6167565831487703E-2</v>
      </c>
      <c r="N331" s="86">
        <f t="shared" ca="1" si="75"/>
        <v>0</v>
      </c>
      <c r="O331" s="19">
        <f t="shared" ca="1" si="76"/>
        <v>0</v>
      </c>
      <c r="P331" s="86">
        <f t="shared" ca="1" si="77"/>
        <v>0</v>
      </c>
      <c r="Q331" s="86">
        <f t="shared" ca="1" si="78"/>
        <v>0</v>
      </c>
      <c r="R331">
        <f t="shared" ca="1" si="79"/>
        <v>-1.6167565831487703E-2</v>
      </c>
    </row>
    <row r="332" spans="1:18">
      <c r="A332" s="96"/>
      <c r="B332" s="96"/>
      <c r="C332" s="96"/>
      <c r="D332" s="98">
        <f t="shared" si="65"/>
        <v>0</v>
      </c>
      <c r="E332" s="98">
        <f t="shared" si="66"/>
        <v>0</v>
      </c>
      <c r="F332" s="86">
        <f t="shared" si="67"/>
        <v>0</v>
      </c>
      <c r="G332" s="86">
        <f t="shared" si="68"/>
        <v>0</v>
      </c>
      <c r="H332" s="86">
        <f t="shared" si="69"/>
        <v>0</v>
      </c>
      <c r="I332" s="86">
        <f t="shared" si="70"/>
        <v>0</v>
      </c>
      <c r="J332" s="86">
        <f t="shared" si="71"/>
        <v>0</v>
      </c>
      <c r="K332" s="86">
        <f t="shared" si="72"/>
        <v>0</v>
      </c>
      <c r="L332" s="86">
        <f t="shared" si="73"/>
        <v>0</v>
      </c>
      <c r="M332" s="86">
        <f t="shared" ca="1" si="74"/>
        <v>1.6167565831487703E-2</v>
      </c>
      <c r="N332" s="86">
        <f t="shared" ca="1" si="75"/>
        <v>0</v>
      </c>
      <c r="O332" s="19">
        <f t="shared" ca="1" si="76"/>
        <v>0</v>
      </c>
      <c r="P332" s="86">
        <f t="shared" ca="1" si="77"/>
        <v>0</v>
      </c>
      <c r="Q332" s="86">
        <f t="shared" ca="1" si="78"/>
        <v>0</v>
      </c>
      <c r="R332">
        <f t="shared" ca="1" si="79"/>
        <v>-1.6167565831487703E-2</v>
      </c>
    </row>
    <row r="333" spans="1:18">
      <c r="A333" s="96"/>
      <c r="B333" s="96"/>
      <c r="C333" s="96"/>
      <c r="D333" s="98">
        <f t="shared" si="65"/>
        <v>0</v>
      </c>
      <c r="E333" s="98">
        <f t="shared" si="66"/>
        <v>0</v>
      </c>
      <c r="F333" s="86">
        <f t="shared" si="67"/>
        <v>0</v>
      </c>
      <c r="G333" s="86">
        <f t="shared" si="68"/>
        <v>0</v>
      </c>
      <c r="H333" s="86">
        <f t="shared" si="69"/>
        <v>0</v>
      </c>
      <c r="I333" s="86">
        <f t="shared" si="70"/>
        <v>0</v>
      </c>
      <c r="J333" s="86">
        <f t="shared" si="71"/>
        <v>0</v>
      </c>
      <c r="K333" s="86">
        <f t="shared" si="72"/>
        <v>0</v>
      </c>
      <c r="L333" s="86">
        <f t="shared" si="73"/>
        <v>0</v>
      </c>
      <c r="M333" s="86">
        <f t="shared" ca="1" si="74"/>
        <v>1.6167565831487703E-2</v>
      </c>
      <c r="N333" s="86">
        <f t="shared" ca="1" si="75"/>
        <v>0</v>
      </c>
      <c r="O333" s="19">
        <f t="shared" ca="1" si="76"/>
        <v>0</v>
      </c>
      <c r="P333" s="86">
        <f t="shared" ca="1" si="77"/>
        <v>0</v>
      </c>
      <c r="Q333" s="86">
        <f t="shared" ca="1" si="78"/>
        <v>0</v>
      </c>
      <c r="R333">
        <f t="shared" ca="1" si="79"/>
        <v>-1.6167565831487703E-2</v>
      </c>
    </row>
    <row r="334" spans="1:18">
      <c r="A334" s="96"/>
      <c r="B334" s="96"/>
      <c r="C334" s="96"/>
      <c r="D334" s="98">
        <f t="shared" si="65"/>
        <v>0</v>
      </c>
      <c r="E334" s="98">
        <f t="shared" si="66"/>
        <v>0</v>
      </c>
      <c r="F334" s="86">
        <f t="shared" si="67"/>
        <v>0</v>
      </c>
      <c r="G334" s="86">
        <f t="shared" si="68"/>
        <v>0</v>
      </c>
      <c r="H334" s="86">
        <f t="shared" si="69"/>
        <v>0</v>
      </c>
      <c r="I334" s="86">
        <f t="shared" si="70"/>
        <v>0</v>
      </c>
      <c r="J334" s="86">
        <f t="shared" si="71"/>
        <v>0</v>
      </c>
      <c r="K334" s="86">
        <f t="shared" si="72"/>
        <v>0</v>
      </c>
      <c r="L334" s="86">
        <f t="shared" si="73"/>
        <v>0</v>
      </c>
      <c r="M334" s="86">
        <f t="shared" ca="1" si="74"/>
        <v>1.6167565831487703E-2</v>
      </c>
      <c r="N334" s="86">
        <f t="shared" ca="1" si="75"/>
        <v>0</v>
      </c>
      <c r="O334" s="19">
        <f t="shared" ca="1" si="76"/>
        <v>0</v>
      </c>
      <c r="P334" s="86">
        <f t="shared" ca="1" si="77"/>
        <v>0</v>
      </c>
      <c r="Q334" s="86">
        <f t="shared" ca="1" si="78"/>
        <v>0</v>
      </c>
      <c r="R334">
        <f t="shared" ca="1" si="79"/>
        <v>-1.6167565831487703E-2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29"/>
  </sheetPr>
  <dimension ref="A1:AI75"/>
  <sheetViews>
    <sheetView workbookViewId="0"/>
  </sheetViews>
  <sheetFormatPr defaultColWidth="10.28515625" defaultRowHeight="12.75"/>
  <cols>
    <col min="1" max="1" width="22.285156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6.28515625" style="1" customWidth="1"/>
    <col min="7" max="7" width="12.85546875" style="1" customWidth="1"/>
    <col min="8" max="10" width="8.5703125" style="1" customWidth="1"/>
    <col min="11" max="11" width="11.28515625" style="1" customWidth="1"/>
    <col min="12" max="12" width="13.7109375" style="1" customWidth="1"/>
    <col min="13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30" width="10.28515625" style="1"/>
    <col min="31" max="31" width="4.5703125" style="1" customWidth="1"/>
    <col min="32" max="33" width="10.28515625" style="1"/>
    <col min="34" max="34" width="32.85546875" style="1" customWidth="1"/>
    <col min="35" max="16384" width="10.28515625" style="1"/>
  </cols>
  <sheetData>
    <row r="1" spans="1:25" ht="20.25">
      <c r="A1" s="2" t="s">
        <v>0</v>
      </c>
      <c r="X1" s="11" t="s">
        <v>34</v>
      </c>
      <c r="Y1" s="24" t="s">
        <v>319</v>
      </c>
    </row>
    <row r="2" spans="1:25">
      <c r="A2" s="1" t="s">
        <v>1</v>
      </c>
      <c r="B2" s="3" t="s">
        <v>2</v>
      </c>
      <c r="D2" s="8"/>
      <c r="X2" s="1">
        <v>-64000</v>
      </c>
      <c r="Y2" s="1">
        <f>S$3+S$4*SIN(RADIANS(S$5*X2+S$6))+S$7+S$8*SIN(RADIANS(S$9*X2+S$10))</f>
        <v>-7.6302813631605224E-2</v>
      </c>
    </row>
    <row r="3" spans="1:25">
      <c r="A3" s="18" t="s">
        <v>320</v>
      </c>
      <c r="D3" s="8"/>
      <c r="R3" s="141" t="s">
        <v>321</v>
      </c>
      <c r="S3" s="141"/>
      <c r="T3" s="1">
        <v>5.1E-5</v>
      </c>
      <c r="V3" s="173" t="s">
        <v>322</v>
      </c>
      <c r="W3" s="174" t="s">
        <v>323</v>
      </c>
      <c r="X3" s="1">
        <v>-62000</v>
      </c>
      <c r="Y3" s="1">
        <f t="shared" ref="Y3:Y40" si="0">S$3+S$4*SIN(RADIANS(S$5*X3+S$6))+S$7+S$8*SIN(RADIANS(S$9*X3+S$10))</f>
        <v>-7.4218693001144392E-2</v>
      </c>
    </row>
    <row r="4" spans="1:25">
      <c r="A4" s="5" t="s">
        <v>4</v>
      </c>
      <c r="C4" s="6">
        <v>41766.288</v>
      </c>
      <c r="D4" s="7">
        <v>0.4198228</v>
      </c>
      <c r="E4" s="8"/>
      <c r="R4" s="1" t="s">
        <v>324</v>
      </c>
      <c r="S4" s="1">
        <f>T4*U4</f>
        <v>2.1800000000000003E-2</v>
      </c>
      <c r="T4" s="14">
        <v>2.1800000000000002</v>
      </c>
      <c r="U4" s="1">
        <v>0.01</v>
      </c>
      <c r="V4" s="28">
        <v>13.505905016910129</v>
      </c>
      <c r="W4" s="18">
        <v>2.1800000000000002</v>
      </c>
      <c r="X4" s="1">
        <v>-60000</v>
      </c>
      <c r="Y4" s="1">
        <f t="shared" si="0"/>
        <v>-6.9098649758521702E-2</v>
      </c>
    </row>
    <row r="5" spans="1:25">
      <c r="A5" s="145" t="s">
        <v>292</v>
      </c>
      <c r="B5"/>
      <c r="C5" s="146">
        <v>8</v>
      </c>
      <c r="D5" t="s">
        <v>293</v>
      </c>
      <c r="E5" s="99"/>
      <c r="R5" s="1" t="s">
        <v>325</v>
      </c>
      <c r="S5" s="1">
        <f t="shared" ref="S5:S10" si="1">T5*U5</f>
        <v>8.0800000000000004E-3</v>
      </c>
      <c r="T5" s="15">
        <v>0.80800000000000005</v>
      </c>
      <c r="U5" s="1">
        <v>0.01</v>
      </c>
      <c r="V5" s="28">
        <v>0.97588858553391677</v>
      </c>
      <c r="W5" s="18">
        <v>0.80800000000000005</v>
      </c>
      <c r="X5" s="1">
        <v>-58000</v>
      </c>
      <c r="Y5" s="1">
        <f t="shared" si="0"/>
        <v>-6.1819934952198327E-2</v>
      </c>
    </row>
    <row r="6" spans="1:25">
      <c r="A6" s="5" t="s">
        <v>5</v>
      </c>
      <c r="R6" s="141" t="s">
        <v>326</v>
      </c>
      <c r="S6" s="142">
        <f t="shared" si="1"/>
        <v>54.1</v>
      </c>
      <c r="T6" s="15">
        <v>5.41</v>
      </c>
      <c r="U6" s="1">
        <v>10</v>
      </c>
      <c r="V6" s="28">
        <v>11.652824549239943</v>
      </c>
      <c r="W6" s="18">
        <v>5.41</v>
      </c>
      <c r="X6" s="1">
        <v>-56000</v>
      </c>
      <c r="Y6" s="1">
        <f t="shared" si="0"/>
        <v>-5.3494498843329061E-2</v>
      </c>
    </row>
    <row r="7" spans="1:25">
      <c r="A7" s="1" t="s">
        <v>6</v>
      </c>
      <c r="C7" s="9">
        <v>54164.3027</v>
      </c>
      <c r="D7" s="18" t="s">
        <v>112</v>
      </c>
      <c r="R7" s="108" t="s">
        <v>327</v>
      </c>
      <c r="S7" s="23">
        <f t="shared" si="1"/>
        <v>-4.5851405253224724E-2</v>
      </c>
      <c r="T7" s="15">
        <v>-4.5851405253224726</v>
      </c>
      <c r="U7" s="1">
        <v>0.01</v>
      </c>
      <c r="V7" s="28">
        <v>-4.5851631913733621</v>
      </c>
      <c r="W7" s="18">
        <v>-4.5851405253224726</v>
      </c>
      <c r="X7" s="1">
        <v>-54000</v>
      </c>
      <c r="Y7" s="1">
        <f t="shared" si="0"/>
        <v>-4.5274110781431537E-2</v>
      </c>
    </row>
    <row r="8" spans="1:25">
      <c r="A8" s="1" t="s">
        <v>8</v>
      </c>
      <c r="C8" s="1">
        <v>0.41981483000000003</v>
      </c>
      <c r="D8" s="18" t="s">
        <v>112</v>
      </c>
      <c r="R8" s="1" t="s">
        <v>328</v>
      </c>
      <c r="S8" s="1">
        <f t="shared" si="1"/>
        <v>0.01</v>
      </c>
      <c r="T8" s="15">
        <v>1</v>
      </c>
      <c r="U8" s="1">
        <v>0.01</v>
      </c>
      <c r="V8" s="28">
        <v>12.43558773610029</v>
      </c>
      <c r="W8" s="18">
        <v>1</v>
      </c>
      <c r="X8" s="1">
        <v>-52000</v>
      </c>
      <c r="Y8" s="1">
        <f t="shared" si="0"/>
        <v>-3.8160884395194328E-2</v>
      </c>
    </row>
    <row r="9" spans="1:25">
      <c r="A9" s="8" t="s">
        <v>9</v>
      </c>
      <c r="B9" s="4">
        <v>21</v>
      </c>
      <c r="C9" s="8" t="str">
        <f>"F"&amp;B9</f>
        <v>F21</v>
      </c>
      <c r="D9" s="8" t="str">
        <f>"G"&amp;B9</f>
        <v>G21</v>
      </c>
      <c r="E9" s="8" t="str">
        <f>"G"&amp;C9</f>
        <v>GF21</v>
      </c>
      <c r="R9" s="1" t="s">
        <v>329</v>
      </c>
      <c r="S9" s="1">
        <f t="shared" si="1"/>
        <v>1.29E-2</v>
      </c>
      <c r="T9" s="15">
        <v>1.29</v>
      </c>
      <c r="U9" s="1">
        <v>0.01</v>
      </c>
      <c r="V9" s="28">
        <v>1.0201501851289043</v>
      </c>
      <c r="W9" s="18">
        <v>1.29</v>
      </c>
      <c r="X9" s="1">
        <v>-50000</v>
      </c>
      <c r="Y9" s="1">
        <f t="shared" si="0"/>
        <v>-3.2857809880568148E-2</v>
      </c>
    </row>
    <row r="10" spans="1:25">
      <c r="C10" s="11" t="s">
        <v>10</v>
      </c>
      <c r="D10" s="11" t="s">
        <v>11</v>
      </c>
      <c r="R10" s="141" t="s">
        <v>330</v>
      </c>
      <c r="S10" s="142">
        <f t="shared" si="1"/>
        <v>38.5</v>
      </c>
      <c r="T10" s="16">
        <v>3.85</v>
      </c>
      <c r="U10" s="1">
        <v>10</v>
      </c>
      <c r="V10" s="28">
        <v>-4.8100598423976715</v>
      </c>
      <c r="W10" s="18">
        <v>3.85</v>
      </c>
      <c r="X10" s="1">
        <v>-48000</v>
      </c>
      <c r="Y10" s="1">
        <f t="shared" si="0"/>
        <v>-2.9685115477674502E-2</v>
      </c>
    </row>
    <row r="11" spans="1:25">
      <c r="A11" s="1" t="s">
        <v>13</v>
      </c>
      <c r="C11" s="12">
        <f ca="1">INTERCEPT(INDIRECT(D9):G850,INDIRECT(C9):$F850)</f>
        <v>-2.4793748841257415E-2</v>
      </c>
      <c r="D11" s="13">
        <f>+E11*F11</f>
        <v>-1.7441307816057766E-3</v>
      </c>
      <c r="E11" s="14">
        <v>-1.7441307816057766E-3</v>
      </c>
      <c r="F11" s="1">
        <v>1</v>
      </c>
      <c r="T11" s="1">
        <f>SUM(T21:T75)</f>
        <v>3.6669471339489804E-4</v>
      </c>
      <c r="X11" s="1">
        <v>-46000</v>
      </c>
      <c r="Y11" s="1">
        <f t="shared" si="0"/>
        <v>-2.8574666792025478E-2</v>
      </c>
    </row>
    <row r="12" spans="1:25">
      <c r="A12" s="1" t="s">
        <v>15</v>
      </c>
      <c r="C12" s="12">
        <f ca="1">SLOPE(INDIRECT(D9):G850,INDIRECT(C9):$F850)</f>
        <v>7.0080168683559239E-7</v>
      </c>
      <c r="D12" s="13">
        <f>+E12*F12</f>
        <v>1.1767993738706099E-5</v>
      </c>
      <c r="E12" s="15">
        <v>0.11767993738706099</v>
      </c>
      <c r="F12" s="1">
        <v>1E-4</v>
      </c>
      <c r="X12" s="1">
        <v>-44000</v>
      </c>
      <c r="Y12" s="1">
        <f t="shared" si="0"/>
        <v>-2.913891812947951E-2</v>
      </c>
    </row>
    <row r="13" spans="1:25">
      <c r="A13" s="1" t="s">
        <v>17</v>
      </c>
      <c r="C13" s="13" t="s">
        <v>18</v>
      </c>
      <c r="D13" s="13">
        <f>+E13*F13</f>
        <v>4.5693277215875231E-10</v>
      </c>
      <c r="E13" s="16">
        <v>4.5693277215875232E-2</v>
      </c>
      <c r="F13" s="1">
        <v>1E-8</v>
      </c>
      <c r="X13" s="1">
        <v>-42000</v>
      </c>
      <c r="Y13" s="1">
        <f t="shared" si="0"/>
        <v>-3.0796294169686621E-2</v>
      </c>
    </row>
    <row r="14" spans="1:25">
      <c r="A14" s="1" t="s">
        <v>20</v>
      </c>
      <c r="E14" s="1">
        <f>SUM(T21:T825)</f>
        <v>3.6669471339489804E-4</v>
      </c>
      <c r="X14" s="1">
        <v>-40000</v>
      </c>
      <c r="Y14" s="1">
        <f t="shared" si="0"/>
        <v>-3.2924202996906737E-2</v>
      </c>
    </row>
    <row r="15" spans="1:25">
      <c r="A15" s="5" t="s">
        <v>22</v>
      </c>
      <c r="C15" s="17">
        <f ca="1">(C7+C11)+(C8+C12)*INT(MAX(F21:F3368))</f>
        <v>56035.39572703428</v>
      </c>
      <c r="D15" s="18">
        <f>+C7+INT(MAX(F21:F1423))*C8+D11+D12*INT(MAX(F21:F3858))+D13*INT(MAX(F21:F3885)^2)</f>
        <v>56035.477182064387</v>
      </c>
      <c r="E15" s="152" t="s">
        <v>299</v>
      </c>
      <c r="F15" s="146">
        <v>1</v>
      </c>
      <c r="X15" s="1">
        <v>-38000</v>
      </c>
      <c r="Y15" s="1">
        <f t="shared" si="0"/>
        <v>-3.5006246130437839E-2</v>
      </c>
    </row>
    <row r="16" spans="1:25">
      <c r="A16" s="5" t="s">
        <v>24</v>
      </c>
      <c r="C16" s="17">
        <f ca="1">+C8+C12</f>
        <v>0.41981553080168688</v>
      </c>
      <c r="D16" s="19">
        <f>+C8+D12+2*D13*MAX(F21:F58)</f>
        <v>0.41982659799373873</v>
      </c>
      <c r="E16" s="152" t="s">
        <v>302</v>
      </c>
      <c r="F16" s="153">
        <f ca="1">NOW()+15018.5+$C$5/24</f>
        <v>60369.366442708335</v>
      </c>
      <c r="X16" s="1">
        <v>-36000</v>
      </c>
      <c r="Y16" s="1">
        <f t="shared" si="0"/>
        <v>-3.6742452859963741E-2</v>
      </c>
    </row>
    <row r="17" spans="1:35">
      <c r="A17" s="12" t="s">
        <v>25</v>
      </c>
      <c r="C17" s="1">
        <f>COUNT(C21:C4574)</f>
        <v>55</v>
      </c>
      <c r="E17" s="152" t="s">
        <v>304</v>
      </c>
      <c r="F17" s="86">
        <f ca="1">ROUND(2*(F16-$C$7)/$C$8,0)/2+F15</f>
        <v>14781.5</v>
      </c>
      <c r="X17" s="1">
        <v>-34000</v>
      </c>
      <c r="Y17" s="1">
        <f t="shared" si="0"/>
        <v>-3.8099986700950578E-2</v>
      </c>
    </row>
    <row r="18" spans="1:35">
      <c r="A18" s="5" t="s">
        <v>305</v>
      </c>
      <c r="C18" s="20">
        <f ca="1">+C15</f>
        <v>56035.39572703428</v>
      </c>
      <c r="D18" s="21">
        <f ca="1">C16</f>
        <v>0.41981553080168688</v>
      </c>
      <c r="E18" s="152" t="s">
        <v>306</v>
      </c>
      <c r="F18" s="18">
        <f ca="1">ROUND(2*(F16-$C$15)/$C$16,0)/2+F15</f>
        <v>10324.5</v>
      </c>
      <c r="X18" s="1">
        <v>-32000</v>
      </c>
      <c r="Y18" s="1">
        <f t="shared" si="0"/>
        <v>-3.9294933839741863E-2</v>
      </c>
    </row>
    <row r="19" spans="1:35">
      <c r="A19" s="5" t="s">
        <v>307</v>
      </c>
      <c r="C19" s="22">
        <f>+D15</f>
        <v>56035.477182064387</v>
      </c>
      <c r="D19" s="23">
        <f>+D16</f>
        <v>0.41982659799373873</v>
      </c>
      <c r="E19" s="152" t="s">
        <v>308</v>
      </c>
      <c r="F19" s="154">
        <f ca="1">+$C$15+$C$16*F18-15018.5-$C$5/24</f>
        <v>45350.947841462963</v>
      </c>
      <c r="X19" s="1">
        <v>-30000</v>
      </c>
      <c r="Y19" s="1">
        <f t="shared" si="0"/>
        <v>-4.0710760727231531E-2</v>
      </c>
      <c r="AE19" s="13"/>
      <c r="AF19" s="13">
        <v>1</v>
      </c>
      <c r="AG19" s="13">
        <v>2</v>
      </c>
      <c r="AH19" s="13">
        <v>3</v>
      </c>
      <c r="AI19" s="13"/>
    </row>
    <row r="20" spans="1:35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331</v>
      </c>
      <c r="J20" s="24" t="s">
        <v>38</v>
      </c>
      <c r="K20" s="24" t="s">
        <v>332</v>
      </c>
      <c r="L20" s="24" t="s">
        <v>39</v>
      </c>
      <c r="M20" s="24" t="s">
        <v>40</v>
      </c>
      <c r="N20" s="24" t="s">
        <v>41</v>
      </c>
      <c r="O20" s="24" t="s">
        <v>42</v>
      </c>
      <c r="P20" s="24" t="s">
        <v>43</v>
      </c>
      <c r="Q20" s="11" t="s">
        <v>44</v>
      </c>
      <c r="R20" s="24" t="s">
        <v>45</v>
      </c>
      <c r="S20" s="24" t="s">
        <v>46</v>
      </c>
      <c r="T20" s="24" t="s">
        <v>47</v>
      </c>
      <c r="U20" s="112" t="s">
        <v>285</v>
      </c>
      <c r="V20" s="24" t="s">
        <v>333</v>
      </c>
      <c r="X20" s="1">
        <v>-28000</v>
      </c>
      <c r="Y20" s="1">
        <f t="shared" si="0"/>
        <v>-4.2772736793198263E-2</v>
      </c>
    </row>
    <row r="21" spans="1:35">
      <c r="A21" s="31" t="s">
        <v>334</v>
      </c>
      <c r="B21" s="32" t="s">
        <v>65</v>
      </c>
      <c r="C21" s="33">
        <v>28122.7</v>
      </c>
      <c r="D21" s="31" t="s">
        <v>335</v>
      </c>
      <c r="E21" s="31">
        <f t="shared" ref="E21:E58" si="2">+(C21-C$7)/C$8</f>
        <v>-62031.16431117976</v>
      </c>
      <c r="F21" s="31">
        <f t="shared" ref="F21:F58" si="3">ROUND(2*E21,0)/2</f>
        <v>-62031</v>
      </c>
      <c r="G21" s="31">
        <f t="shared" ref="G21:G58" si="4">+C21-(C$7+F21*C$8)</f>
        <v>-6.8980269996245624E-2</v>
      </c>
      <c r="H21" s="1">
        <f>G21</f>
        <v>-6.8980269996245624E-2</v>
      </c>
      <c r="O21" s="1">
        <f t="shared" ref="O21:O58" ca="1" si="5">+C$11+C$12*$F21</f>
        <v>-6.8265178277356037E-2</v>
      </c>
      <c r="P21" s="1">
        <f>S$3+S$4*SIN(RADIANS(S$5*F21+S$6))+S$7+S$8*SIN(RADIANS(S$9*F21+S$10))</f>
        <v>-7.4275979127641029E-2</v>
      </c>
      <c r="Q21" s="27">
        <f t="shared" ref="Q21:Q58" si="6">+C21-15018.5</f>
        <v>13104.2</v>
      </c>
      <c r="R21" s="1">
        <f t="shared" ref="R21:R58" si="7">+(P21-G21)^2</f>
        <v>2.8044535204344667E-5</v>
      </c>
      <c r="S21" s="1">
        <v>1</v>
      </c>
      <c r="T21" s="1">
        <f t="shared" ref="T21:T58" si="8">S21*R21</f>
        <v>2.8044535204344667E-5</v>
      </c>
      <c r="V21" s="157">
        <f t="shared" ref="V21:V58" si="9">+G21-P21</f>
        <v>5.2957091313954041E-3</v>
      </c>
      <c r="W21" s="13">
        <v>1</v>
      </c>
      <c r="X21" s="1">
        <v>-26000</v>
      </c>
      <c r="Y21" s="1">
        <f t="shared" si="0"/>
        <v>-4.5807239983864614E-2</v>
      </c>
      <c r="Z21" s="157"/>
      <c r="AD21" s="101" t="s">
        <v>334</v>
      </c>
      <c r="AE21" s="175" t="s">
        <v>65</v>
      </c>
      <c r="AF21" s="176">
        <v>28122.7</v>
      </c>
      <c r="AG21" s="10" t="s">
        <v>335</v>
      </c>
      <c r="AH21" s="1" t="s">
        <v>336</v>
      </c>
    </row>
    <row r="22" spans="1:35">
      <c r="A22" s="31" t="s">
        <v>337</v>
      </c>
      <c r="B22" s="32" t="s">
        <v>65</v>
      </c>
      <c r="C22" s="33">
        <v>31170.156999999999</v>
      </c>
      <c r="D22" s="31" t="s">
        <v>335</v>
      </c>
      <c r="E22" s="31">
        <f t="shared" si="2"/>
        <v>-54772.113934136149</v>
      </c>
      <c r="F22" s="31">
        <f t="shared" si="3"/>
        <v>-54772</v>
      </c>
      <c r="G22" s="31">
        <f t="shared" si="4"/>
        <v>-4.7831240000959951E-2</v>
      </c>
      <c r="H22" s="1">
        <f>G22</f>
        <v>-4.7831240000959951E-2</v>
      </c>
      <c r="O22" s="1">
        <f t="shared" ca="1" si="5"/>
        <v>-6.3178058832616485E-2</v>
      </c>
      <c r="P22" s="1">
        <f>S$3+S$4*SIN(RADIANS(S$5*F22+S$6))+S$7+S$8*SIN(RADIANS(S$9*F22+S$10))</f>
        <v>-4.8365554308519999E-2</v>
      </c>
      <c r="Q22" s="27">
        <f t="shared" si="6"/>
        <v>16151.656999999999</v>
      </c>
      <c r="R22" s="1">
        <f t="shared" si="7"/>
        <v>2.8549177926337345E-7</v>
      </c>
      <c r="S22" s="1">
        <v>1</v>
      </c>
      <c r="T22" s="1">
        <f t="shared" si="8"/>
        <v>2.8549177926337345E-7</v>
      </c>
      <c r="V22" s="157">
        <f t="shared" si="9"/>
        <v>5.3431430756004789E-4</v>
      </c>
      <c r="W22" s="13">
        <v>2</v>
      </c>
      <c r="X22" s="1">
        <v>-24000</v>
      </c>
      <c r="Y22" s="1">
        <f t="shared" si="0"/>
        <v>-4.991841265785165E-2</v>
      </c>
      <c r="Z22" s="157"/>
      <c r="AD22" s="101" t="s">
        <v>337</v>
      </c>
      <c r="AE22" s="175" t="s">
        <v>65</v>
      </c>
      <c r="AF22" s="176">
        <v>31170.156999999999</v>
      </c>
      <c r="AG22" s="10" t="s">
        <v>335</v>
      </c>
      <c r="AH22" s="1" t="s">
        <v>338</v>
      </c>
    </row>
    <row r="23" spans="1:35">
      <c r="A23" s="31" t="s">
        <v>337</v>
      </c>
      <c r="B23" s="32" t="s">
        <v>77</v>
      </c>
      <c r="C23" s="33">
        <v>31170.366999999998</v>
      </c>
      <c r="D23" s="31" t="s">
        <v>335</v>
      </c>
      <c r="E23" s="31">
        <f t="shared" si="2"/>
        <v>-54771.613713598446</v>
      </c>
      <c r="F23" s="31">
        <f t="shared" si="3"/>
        <v>-54771.5</v>
      </c>
      <c r="G23" s="31">
        <f t="shared" si="4"/>
        <v>-4.7738655001012376E-2</v>
      </c>
      <c r="H23" s="1">
        <f>G23</f>
        <v>-4.7738655001012376E-2</v>
      </c>
      <c r="O23" s="1">
        <f t="shared" ca="1" si="5"/>
        <v>-6.3177708431773061E-2</v>
      </c>
      <c r="P23" s="1">
        <f t="shared" ref="P23:P75" si="10">S$3+S$4*SIN(RADIANS(S$5*F23+S$6))+S$7+S$8*SIN(RADIANS(S$9*F23+S$10))</f>
        <v>-4.8363508938540786E-2</v>
      </c>
      <c r="Q23" s="27">
        <f t="shared" si="6"/>
        <v>16151.866999999998</v>
      </c>
      <c r="R23" s="1">
        <f t="shared" si="7"/>
        <v>3.9044244324475897E-7</v>
      </c>
      <c r="S23" s="1">
        <v>1</v>
      </c>
      <c r="T23" s="1">
        <f t="shared" si="8"/>
        <v>3.9044244324475897E-7</v>
      </c>
      <c r="V23" s="157">
        <f t="shared" si="9"/>
        <v>6.2485393752841067E-4</v>
      </c>
      <c r="W23" s="13">
        <v>3</v>
      </c>
      <c r="X23" s="1">
        <v>-22000</v>
      </c>
      <c r="Y23" s="1">
        <f t="shared" si="0"/>
        <v>-5.4911363247683961E-2</v>
      </c>
      <c r="Z23" s="157"/>
      <c r="AD23" s="101" t="s">
        <v>337</v>
      </c>
      <c r="AE23" s="175" t="s">
        <v>77</v>
      </c>
      <c r="AF23" s="176">
        <v>31170.366999999998</v>
      </c>
      <c r="AG23" s="10" t="s">
        <v>335</v>
      </c>
      <c r="AH23" s="1" t="s">
        <v>338</v>
      </c>
    </row>
    <row r="24" spans="1:35">
      <c r="A24" s="31" t="s">
        <v>339</v>
      </c>
      <c r="B24" s="32" t="s">
        <v>65</v>
      </c>
      <c r="C24" s="33">
        <v>34445.989000000001</v>
      </c>
      <c r="D24" s="31" t="s">
        <v>331</v>
      </c>
      <c r="E24" s="31">
        <f t="shared" si="2"/>
        <v>-46969.073722336099</v>
      </c>
      <c r="F24" s="31">
        <f t="shared" si="3"/>
        <v>-46969</v>
      </c>
      <c r="G24" s="31">
        <f t="shared" si="4"/>
        <v>-3.0949729996791575E-2</v>
      </c>
      <c r="I24" s="1">
        <f>G24</f>
        <v>-3.0949729996791575E-2</v>
      </c>
      <c r="O24" s="1">
        <f t="shared" ca="1" si="5"/>
        <v>-5.7709703270238354E-2</v>
      </c>
      <c r="P24" s="1">
        <f t="shared" si="10"/>
        <v>-2.8873379992252687E-2</v>
      </c>
      <c r="Q24" s="27">
        <f t="shared" si="6"/>
        <v>19427.489000000001</v>
      </c>
      <c r="R24" s="1">
        <f t="shared" si="7"/>
        <v>4.3112293413486395E-6</v>
      </c>
      <c r="S24" s="1">
        <v>1</v>
      </c>
      <c r="T24" s="1">
        <f t="shared" si="8"/>
        <v>4.3112293413486395E-6</v>
      </c>
      <c r="V24" s="157">
        <f t="shared" si="9"/>
        <v>-2.0763500045388877E-3</v>
      </c>
      <c r="W24" s="13">
        <v>4</v>
      </c>
      <c r="X24" s="1">
        <v>-20000</v>
      </c>
      <c r="Y24" s="1">
        <f t="shared" si="0"/>
        <v>-6.0281652576758438E-2</v>
      </c>
      <c r="Z24" s="157"/>
      <c r="AD24" s="101" t="s">
        <v>339</v>
      </c>
      <c r="AE24" s="175" t="s">
        <v>65</v>
      </c>
      <c r="AF24" s="176">
        <v>34445.989000000001</v>
      </c>
      <c r="AG24" s="10" t="s">
        <v>331</v>
      </c>
      <c r="AH24" s="1" t="s">
        <v>340</v>
      </c>
    </row>
    <row r="25" spans="1:35">
      <c r="A25" s="31" t="s">
        <v>339</v>
      </c>
      <c r="B25" s="32" t="s">
        <v>65</v>
      </c>
      <c r="C25" s="33">
        <v>34770.089</v>
      </c>
      <c r="D25" s="31" t="s">
        <v>331</v>
      </c>
      <c r="E25" s="31">
        <f t="shared" si="2"/>
        <v>-46197.066692474866</v>
      </c>
      <c r="F25" s="31">
        <f t="shared" si="3"/>
        <v>-46197</v>
      </c>
      <c r="G25" s="31">
        <f t="shared" si="4"/>
        <v>-2.7998490004392806E-2</v>
      </c>
      <c r="I25" s="1">
        <f t="shared" ref="I25:I56" si="11">G25</f>
        <v>-2.7998490004392806E-2</v>
      </c>
      <c r="O25" s="1">
        <f t="shared" ca="1" si="5"/>
        <v>-5.716868436800128E-2</v>
      </c>
      <c r="P25" s="1">
        <f t="shared" si="10"/>
        <v>-2.8601418542670388E-2</v>
      </c>
      <c r="Q25" s="27">
        <f t="shared" si="6"/>
        <v>19751.589</v>
      </c>
      <c r="R25" s="1">
        <f t="shared" si="7"/>
        <v>3.6352282226954085E-7</v>
      </c>
      <c r="S25" s="1">
        <v>1</v>
      </c>
      <c r="T25" s="1">
        <f t="shared" si="8"/>
        <v>3.6352282226954085E-7</v>
      </c>
      <c r="V25" s="157">
        <f t="shared" si="9"/>
        <v>6.0292853827758133E-4</v>
      </c>
      <c r="W25" s="13">
        <v>5</v>
      </c>
      <c r="X25" s="1">
        <v>-18000</v>
      </c>
      <c r="Y25" s="1">
        <f t="shared" si="0"/>
        <v>-6.5277062079991566E-2</v>
      </c>
      <c r="Z25" s="157"/>
      <c r="AD25" s="101" t="s">
        <v>339</v>
      </c>
      <c r="AE25" s="175" t="s">
        <v>65</v>
      </c>
      <c r="AF25" s="176">
        <v>34770.089</v>
      </c>
      <c r="AG25" s="10" t="s">
        <v>331</v>
      </c>
      <c r="AH25" s="1" t="s">
        <v>340</v>
      </c>
    </row>
    <row r="26" spans="1:35">
      <c r="A26" s="31" t="s">
        <v>341</v>
      </c>
      <c r="B26" s="32" t="s">
        <v>77</v>
      </c>
      <c r="C26" s="33">
        <v>34771.135000000002</v>
      </c>
      <c r="D26" s="31" t="s">
        <v>331</v>
      </c>
      <c r="E26" s="31">
        <f t="shared" si="2"/>
        <v>-46194.575117796572</v>
      </c>
      <c r="F26" s="31">
        <f t="shared" si="3"/>
        <v>-46194.5</v>
      </c>
      <c r="G26" s="31">
        <f t="shared" si="4"/>
        <v>-3.1535565001831856E-2</v>
      </c>
      <c r="I26" s="1">
        <f t="shared" si="11"/>
        <v>-3.1535565001831856E-2</v>
      </c>
      <c r="O26" s="1">
        <f t="shared" ca="1" si="5"/>
        <v>-5.7166932363784187E-2</v>
      </c>
      <c r="P26" s="1">
        <f t="shared" si="10"/>
        <v>-2.860097422329717E-2</v>
      </c>
      <c r="Q26" s="27">
        <f t="shared" si="6"/>
        <v>19752.635000000002</v>
      </c>
      <c r="R26" s="1">
        <f t="shared" si="7"/>
        <v>8.6118230374608121E-6</v>
      </c>
      <c r="S26" s="1">
        <v>1</v>
      </c>
      <c r="T26" s="1">
        <f t="shared" si="8"/>
        <v>8.6118230374608121E-6</v>
      </c>
      <c r="V26" s="157">
        <f t="shared" si="9"/>
        <v>-2.9345907785346854E-3</v>
      </c>
      <c r="W26" s="13">
        <v>6</v>
      </c>
      <c r="X26" s="1">
        <v>-16000</v>
      </c>
      <c r="Y26" s="1">
        <f t="shared" si="0"/>
        <v>-6.9022395620692817E-2</v>
      </c>
      <c r="Z26" s="157"/>
      <c r="AD26" s="101" t="s">
        <v>341</v>
      </c>
      <c r="AE26" s="175" t="s">
        <v>77</v>
      </c>
      <c r="AF26" s="176">
        <v>34771.135000000002</v>
      </c>
      <c r="AG26" s="10" t="s">
        <v>331</v>
      </c>
      <c r="AH26" s="1" t="s">
        <v>342</v>
      </c>
    </row>
    <row r="27" spans="1:35">
      <c r="A27" s="31" t="s">
        <v>343</v>
      </c>
      <c r="B27" s="32" t="s">
        <v>65</v>
      </c>
      <c r="C27" s="33">
        <v>39521.96</v>
      </c>
      <c r="D27" s="31" t="s">
        <v>331</v>
      </c>
      <c r="E27" s="31">
        <f t="shared" si="2"/>
        <v>-34878.097803262455</v>
      </c>
      <c r="F27" s="31">
        <f t="shared" si="3"/>
        <v>-34878</v>
      </c>
      <c r="G27" s="31">
        <f t="shared" si="4"/>
        <v>-4.1059260001929943E-2</v>
      </c>
      <c r="I27" s="1">
        <f t="shared" si="11"/>
        <v>-4.1059260001929943E-2</v>
      </c>
      <c r="O27" s="1">
        <f t="shared" ca="1" si="5"/>
        <v>-4.9236310074709203E-2</v>
      </c>
      <c r="P27" s="1">
        <f t="shared" si="10"/>
        <v>-3.754185821851061E-2</v>
      </c>
      <c r="Q27" s="27">
        <f t="shared" si="6"/>
        <v>24503.46</v>
      </c>
      <c r="R27" s="1">
        <f t="shared" si="7"/>
        <v>1.2372115306001502E-5</v>
      </c>
      <c r="S27" s="1">
        <v>0.1</v>
      </c>
      <c r="T27" s="1">
        <f t="shared" si="8"/>
        <v>1.2372115306001503E-6</v>
      </c>
      <c r="V27" s="157">
        <f t="shared" si="9"/>
        <v>-3.5174017834193327E-3</v>
      </c>
      <c r="W27" s="13">
        <v>7</v>
      </c>
      <c r="X27" s="1">
        <v>-14000</v>
      </c>
      <c r="Y27" s="1">
        <f t="shared" si="0"/>
        <v>-7.0684422523047963E-2</v>
      </c>
      <c r="Z27" s="157"/>
      <c r="AD27" s="101" t="s">
        <v>343</v>
      </c>
      <c r="AE27" s="175" t="s">
        <v>65</v>
      </c>
      <c r="AF27" s="176">
        <v>39521.96</v>
      </c>
      <c r="AG27" s="10" t="s">
        <v>331</v>
      </c>
      <c r="AH27" s="1" t="s">
        <v>344</v>
      </c>
    </row>
    <row r="28" spans="1:35">
      <c r="A28" s="31" t="s">
        <v>343</v>
      </c>
      <c r="B28" s="32" t="s">
        <v>77</v>
      </c>
      <c r="C28" s="33">
        <v>39528.887999999999</v>
      </c>
      <c r="D28" s="31" t="s">
        <v>331</v>
      </c>
      <c r="E28" s="31">
        <f t="shared" si="2"/>
        <v>-34861.59528952324</v>
      </c>
      <c r="F28" s="31">
        <f t="shared" si="3"/>
        <v>-34861.5</v>
      </c>
      <c r="G28" s="31">
        <f t="shared" si="4"/>
        <v>-4.0003955000429414E-2</v>
      </c>
      <c r="I28" s="1">
        <f t="shared" si="11"/>
        <v>-4.0003955000429414E-2</v>
      </c>
      <c r="O28" s="1">
        <f t="shared" ca="1" si="5"/>
        <v>-4.9224746846876416E-2</v>
      </c>
      <c r="P28" s="1">
        <f t="shared" si="10"/>
        <v>-3.7552814314274277E-2</v>
      </c>
      <c r="Q28" s="27">
        <f t="shared" si="6"/>
        <v>24510.387999999999</v>
      </c>
      <c r="R28" s="1">
        <f t="shared" si="7"/>
        <v>6.0080906633250767E-6</v>
      </c>
      <c r="S28" s="1">
        <v>1</v>
      </c>
      <c r="T28" s="1">
        <f t="shared" si="8"/>
        <v>6.0080906633250767E-6</v>
      </c>
      <c r="V28" s="157">
        <f t="shared" si="9"/>
        <v>-2.4511406861551371E-3</v>
      </c>
      <c r="W28" s="13">
        <v>8</v>
      </c>
      <c r="X28" s="1">
        <v>-12000</v>
      </c>
      <c r="Y28" s="1">
        <f t="shared" si="0"/>
        <v>-6.9644832115968308E-2</v>
      </c>
      <c r="Z28" s="157"/>
      <c r="AD28" s="101" t="s">
        <v>343</v>
      </c>
      <c r="AE28" s="175" t="s">
        <v>77</v>
      </c>
      <c r="AF28" s="176">
        <v>39528.887999999999</v>
      </c>
      <c r="AG28" s="10" t="s">
        <v>331</v>
      </c>
      <c r="AH28" s="1" t="s">
        <v>344</v>
      </c>
    </row>
    <row r="29" spans="1:35">
      <c r="A29" s="31" t="s">
        <v>343</v>
      </c>
      <c r="B29" s="32" t="s">
        <v>65</v>
      </c>
      <c r="C29" s="33">
        <v>39529.938000000002</v>
      </c>
      <c r="D29" s="31" t="s">
        <v>331</v>
      </c>
      <c r="E29" s="31">
        <f t="shared" si="2"/>
        <v>-34859.0941868347</v>
      </c>
      <c r="F29" s="31">
        <f t="shared" si="3"/>
        <v>-34859</v>
      </c>
      <c r="G29" s="31">
        <f t="shared" si="4"/>
        <v>-3.9541029997053556E-2</v>
      </c>
      <c r="I29" s="1">
        <f t="shared" si="11"/>
        <v>-3.9541029997053556E-2</v>
      </c>
      <c r="O29" s="1">
        <f t="shared" ca="1" si="5"/>
        <v>-4.922299484265933E-2</v>
      </c>
      <c r="P29" s="1">
        <f t="shared" si="10"/>
        <v>-3.7554472542403169E-2</v>
      </c>
      <c r="Q29" s="27">
        <f t="shared" si="6"/>
        <v>24511.438000000002</v>
      </c>
      <c r="R29" s="1">
        <f t="shared" si="7"/>
        <v>3.946410520627023E-6</v>
      </c>
      <c r="S29" s="1">
        <v>1</v>
      </c>
      <c r="T29" s="1">
        <f t="shared" si="8"/>
        <v>3.946410520627023E-6</v>
      </c>
      <c r="V29" s="157">
        <f t="shared" si="9"/>
        <v>-1.9865574546503867E-3</v>
      </c>
      <c r="W29" s="13">
        <v>9</v>
      </c>
      <c r="X29" s="1">
        <v>-10000</v>
      </c>
      <c r="Y29" s="1">
        <f t="shared" si="0"/>
        <v>-6.5646178653692988E-2</v>
      </c>
      <c r="Z29" s="157"/>
      <c r="AD29" s="101" t="s">
        <v>343</v>
      </c>
      <c r="AE29" s="175" t="s">
        <v>65</v>
      </c>
      <c r="AF29" s="176">
        <v>39529.938000000002</v>
      </c>
      <c r="AG29" s="10" t="s">
        <v>331</v>
      </c>
      <c r="AH29" s="1" t="s">
        <v>344</v>
      </c>
    </row>
    <row r="30" spans="1:35">
      <c r="A30" s="31" t="s">
        <v>343</v>
      </c>
      <c r="B30" s="32" t="s">
        <v>77</v>
      </c>
      <c r="C30" s="33">
        <v>39539.803999999996</v>
      </c>
      <c r="D30" s="31" t="s">
        <v>331</v>
      </c>
      <c r="E30" s="31">
        <f t="shared" si="2"/>
        <v>-34835.593349572722</v>
      </c>
      <c r="F30" s="31">
        <f t="shared" si="3"/>
        <v>-34835.5</v>
      </c>
      <c r="G30" s="31">
        <f t="shared" si="4"/>
        <v>-3.9189535003970377E-2</v>
      </c>
      <c r="I30" s="1">
        <f t="shared" si="11"/>
        <v>-3.9189535003970377E-2</v>
      </c>
      <c r="O30" s="1">
        <f t="shared" ca="1" si="5"/>
        <v>-4.9206526003018697E-2</v>
      </c>
      <c r="P30" s="1">
        <f t="shared" si="10"/>
        <v>-3.7570037039423111E-2</v>
      </c>
      <c r="Q30" s="27">
        <f t="shared" si="6"/>
        <v>24521.303999999996</v>
      </c>
      <c r="R30" s="1">
        <f t="shared" si="7"/>
        <v>2.6227736571727377E-6</v>
      </c>
      <c r="S30" s="1">
        <v>1</v>
      </c>
      <c r="T30" s="1">
        <f t="shared" si="8"/>
        <v>2.6227736571727377E-6</v>
      </c>
      <c r="V30" s="157">
        <f t="shared" si="9"/>
        <v>-1.619497964547266E-3</v>
      </c>
      <c r="W30" s="13">
        <v>10</v>
      </c>
      <c r="X30" s="1">
        <v>-8000</v>
      </c>
      <c r="Y30" s="1">
        <f t="shared" si="0"/>
        <v>-5.887992865919088E-2</v>
      </c>
      <c r="Z30" s="157"/>
      <c r="AD30" s="101" t="s">
        <v>343</v>
      </c>
      <c r="AE30" s="175" t="s">
        <v>77</v>
      </c>
      <c r="AF30" s="176">
        <v>39539.803999999996</v>
      </c>
      <c r="AG30" s="10" t="s">
        <v>331</v>
      </c>
      <c r="AH30" s="1" t="s">
        <v>344</v>
      </c>
    </row>
    <row r="31" spans="1:35">
      <c r="A31" s="31" t="s">
        <v>345</v>
      </c>
      <c r="B31" s="32" t="s">
        <v>65</v>
      </c>
      <c r="C31" s="33">
        <v>43965.691500000001</v>
      </c>
      <c r="D31" s="31" t="s">
        <v>331</v>
      </c>
      <c r="E31" s="31">
        <f t="shared" si="2"/>
        <v>-24293.117992044252</v>
      </c>
      <c r="F31" s="31">
        <f t="shared" si="3"/>
        <v>-24293</v>
      </c>
      <c r="G31" s="31">
        <f t="shared" si="4"/>
        <v>-4.9534810001205187E-2</v>
      </c>
      <c r="I31" s="1">
        <f t="shared" si="11"/>
        <v>-4.9534810001205187E-2</v>
      </c>
      <c r="O31" s="1">
        <f t="shared" ca="1" si="5"/>
        <v>-4.1818324219554462E-2</v>
      </c>
      <c r="P31" s="1">
        <f t="shared" si="10"/>
        <v>-4.9252799764680444E-2</v>
      </c>
      <c r="Q31" s="27">
        <f t="shared" si="6"/>
        <v>28947.191500000001</v>
      </c>
      <c r="R31" s="1">
        <f t="shared" si="7"/>
        <v>7.952977350474174E-8</v>
      </c>
      <c r="S31" s="1">
        <v>1</v>
      </c>
      <c r="T31" s="1">
        <f t="shared" si="8"/>
        <v>7.952977350474174E-8</v>
      </c>
      <c r="V31" s="157">
        <f t="shared" si="9"/>
        <v>-2.8201023652474344E-4</v>
      </c>
      <c r="W31" s="13">
        <v>11</v>
      </c>
      <c r="X31" s="1">
        <v>-6000</v>
      </c>
      <c r="Y31" s="1">
        <f t="shared" si="0"/>
        <v>-4.9996155426933427E-2</v>
      </c>
      <c r="Z31" s="157"/>
      <c r="AD31" s="101" t="s">
        <v>345</v>
      </c>
      <c r="AE31" s="175" t="s">
        <v>65</v>
      </c>
      <c r="AF31" s="176">
        <v>43965.691500000001</v>
      </c>
      <c r="AG31" s="10" t="s">
        <v>331</v>
      </c>
      <c r="AH31" s="1" t="s">
        <v>346</v>
      </c>
    </row>
    <row r="32" spans="1:35">
      <c r="A32" s="31" t="s">
        <v>345</v>
      </c>
      <c r="B32" s="32" t="s">
        <v>65</v>
      </c>
      <c r="C32" s="33">
        <v>43973.667800000003</v>
      </c>
      <c r="D32" s="31" t="s">
        <v>331</v>
      </c>
      <c r="E32" s="31">
        <f t="shared" si="2"/>
        <v>-24274.118425020853</v>
      </c>
      <c r="F32" s="31">
        <f t="shared" si="3"/>
        <v>-24274</v>
      </c>
      <c r="G32" s="31">
        <f t="shared" si="4"/>
        <v>-4.9716579997038934E-2</v>
      </c>
      <c r="I32" s="1">
        <f t="shared" si="11"/>
        <v>-4.9716579997038934E-2</v>
      </c>
      <c r="O32" s="1">
        <f t="shared" ca="1" si="5"/>
        <v>-4.1805008987504583E-2</v>
      </c>
      <c r="P32" s="1">
        <f t="shared" si="10"/>
        <v>-4.9295350384272116E-2</v>
      </c>
      <c r="Q32" s="27">
        <f t="shared" si="6"/>
        <v>28955.167800000003</v>
      </c>
      <c r="R32" s="1">
        <f t="shared" si="7"/>
        <v>1.7743438667168394E-7</v>
      </c>
      <c r="S32" s="1">
        <v>1</v>
      </c>
      <c r="T32" s="1">
        <f t="shared" si="8"/>
        <v>1.7743438667168394E-7</v>
      </c>
      <c r="V32" s="157">
        <f t="shared" si="9"/>
        <v>-4.2122961276681858E-4</v>
      </c>
      <c r="W32" s="13">
        <v>12</v>
      </c>
      <c r="X32" s="1">
        <v>-4000</v>
      </c>
      <c r="Y32" s="1">
        <f t="shared" si="0"/>
        <v>-4.0029165444425557E-2</v>
      </c>
      <c r="Z32" s="157"/>
      <c r="AD32" s="101" t="s">
        <v>345</v>
      </c>
      <c r="AE32" s="175" t="s">
        <v>65</v>
      </c>
      <c r="AF32" s="176">
        <v>43973.667800000003</v>
      </c>
      <c r="AG32" s="10" t="s">
        <v>331</v>
      </c>
      <c r="AH32" s="1" t="s">
        <v>346</v>
      </c>
    </row>
    <row r="33" spans="1:34">
      <c r="A33" s="31" t="s">
        <v>347</v>
      </c>
      <c r="B33" s="32" t="s">
        <v>65</v>
      </c>
      <c r="C33" s="33">
        <v>45001.362399999998</v>
      </c>
      <c r="D33" s="31" t="s">
        <v>331</v>
      </c>
      <c r="E33" s="31">
        <f t="shared" si="2"/>
        <v>-21826.147256398734</v>
      </c>
      <c r="F33" s="31">
        <f t="shared" si="3"/>
        <v>-21826</v>
      </c>
      <c r="G33" s="31">
        <f t="shared" si="4"/>
        <v>-6.1820420000003651E-2</v>
      </c>
      <c r="I33" s="1">
        <f t="shared" si="11"/>
        <v>-6.1820420000003651E-2</v>
      </c>
      <c r="O33" s="1">
        <f t="shared" ca="1" si="5"/>
        <v>-4.0089446458131055E-2</v>
      </c>
      <c r="P33" s="1">
        <f t="shared" si="10"/>
        <v>-5.5372992588217623E-2</v>
      </c>
      <c r="Q33" s="27">
        <f t="shared" si="6"/>
        <v>29982.862399999998</v>
      </c>
      <c r="R33" s="1">
        <f t="shared" si="7"/>
        <v>4.1569320230249871E-5</v>
      </c>
      <c r="S33" s="1">
        <v>1</v>
      </c>
      <c r="T33" s="1">
        <f t="shared" si="8"/>
        <v>4.1569320230249871E-5</v>
      </c>
      <c r="V33" s="157">
        <f t="shared" si="9"/>
        <v>-6.4474274117860275E-3</v>
      </c>
      <c r="W33" s="13">
        <v>13</v>
      </c>
      <c r="X33" s="1">
        <v>-2000</v>
      </c>
      <c r="Y33" s="1">
        <f t="shared" si="0"/>
        <v>-3.0249519827332032E-2</v>
      </c>
      <c r="Z33" s="157"/>
      <c r="AD33" s="101" t="s">
        <v>347</v>
      </c>
      <c r="AE33" s="175" t="s">
        <v>65</v>
      </c>
      <c r="AF33" s="176">
        <v>45001.362399999998</v>
      </c>
      <c r="AG33" s="10" t="s">
        <v>331</v>
      </c>
      <c r="AH33" s="1" t="s">
        <v>348</v>
      </c>
    </row>
    <row r="34" spans="1:34">
      <c r="A34" s="31" t="s">
        <v>349</v>
      </c>
      <c r="B34" s="32" t="s">
        <v>65</v>
      </c>
      <c r="C34" s="33">
        <v>46909.421499999997</v>
      </c>
      <c r="D34" s="31" t="s">
        <v>331</v>
      </c>
      <c r="E34" s="31">
        <f t="shared" si="2"/>
        <v>-17281.145594594651</v>
      </c>
      <c r="F34" s="31">
        <f t="shared" si="3"/>
        <v>-17281</v>
      </c>
      <c r="G34" s="31">
        <f t="shared" si="4"/>
        <v>-6.112276999920141E-2</v>
      </c>
      <c r="I34" s="1">
        <f t="shared" si="11"/>
        <v>-6.112276999920141E-2</v>
      </c>
      <c r="O34" s="1">
        <f t="shared" ca="1" si="5"/>
        <v>-3.6904302791463284E-2</v>
      </c>
      <c r="P34" s="1">
        <f t="shared" si="10"/>
        <v>-6.6813586679987436E-2</v>
      </c>
      <c r="Q34" s="27">
        <f t="shared" si="6"/>
        <v>31890.921499999997</v>
      </c>
      <c r="R34" s="1">
        <f t="shared" si="7"/>
        <v>3.2385394494312484E-5</v>
      </c>
      <c r="S34" s="1">
        <v>1</v>
      </c>
      <c r="T34" s="1">
        <f t="shared" si="8"/>
        <v>3.2385394494312484E-5</v>
      </c>
      <c r="V34" s="157">
        <f t="shared" si="9"/>
        <v>5.6908166807860261E-3</v>
      </c>
      <c r="W34" s="13">
        <v>14</v>
      </c>
      <c r="X34" s="1">
        <v>0</v>
      </c>
      <c r="Y34" s="1">
        <f t="shared" si="0"/>
        <v>-2.1967351125130177E-2</v>
      </c>
      <c r="Z34" s="157"/>
      <c r="AD34" s="101" t="s">
        <v>349</v>
      </c>
      <c r="AE34" s="175" t="s">
        <v>65</v>
      </c>
      <c r="AF34" s="176">
        <v>46909.421499999997</v>
      </c>
      <c r="AG34" s="10" t="s">
        <v>331</v>
      </c>
      <c r="AH34" s="1" t="s">
        <v>350</v>
      </c>
    </row>
    <row r="35" spans="1:34">
      <c r="A35" s="31" t="s">
        <v>351</v>
      </c>
      <c r="B35" s="32" t="s">
        <v>65</v>
      </c>
      <c r="C35" s="33">
        <v>47239.392599999999</v>
      </c>
      <c r="D35" s="31" t="s">
        <v>331</v>
      </c>
      <c r="E35" s="31">
        <f t="shared" si="2"/>
        <v>-16495.153589500402</v>
      </c>
      <c r="F35" s="31">
        <f t="shared" si="3"/>
        <v>-16495</v>
      </c>
      <c r="G35" s="31">
        <f t="shared" si="4"/>
        <v>-6.4479150001716334E-2</v>
      </c>
      <c r="I35" s="1">
        <f t="shared" si="11"/>
        <v>-6.4479150001716334E-2</v>
      </c>
      <c r="O35" s="1">
        <f t="shared" ca="1" si="5"/>
        <v>-3.6353472665610509E-2</v>
      </c>
      <c r="P35" s="1">
        <f t="shared" si="10"/>
        <v>-6.8259527220261879E-2</v>
      </c>
      <c r="Q35" s="27">
        <f t="shared" si="6"/>
        <v>32220.892599999999</v>
      </c>
      <c r="R35" s="1">
        <f t="shared" si="7"/>
        <v>1.4291251914498145E-5</v>
      </c>
      <c r="S35" s="1">
        <v>0.1</v>
      </c>
      <c r="T35" s="1">
        <f t="shared" si="8"/>
        <v>1.4291251914498145E-6</v>
      </c>
      <c r="V35" s="157">
        <f t="shared" si="9"/>
        <v>3.7803772185455442E-3</v>
      </c>
      <c r="W35" s="13">
        <v>15</v>
      </c>
      <c r="X35" s="1">
        <v>2000</v>
      </c>
      <c r="Y35" s="1">
        <f t="shared" si="0"/>
        <v>-1.6321712508389714E-2</v>
      </c>
      <c r="AD35" s="101" t="s">
        <v>351</v>
      </c>
      <c r="AE35" s="175" t="s">
        <v>65</v>
      </c>
      <c r="AF35" s="176">
        <v>47239.392599999999</v>
      </c>
      <c r="AG35" s="10" t="s">
        <v>331</v>
      </c>
      <c r="AH35" s="1" t="s">
        <v>352</v>
      </c>
    </row>
    <row r="36" spans="1:34">
      <c r="A36" s="31" t="s">
        <v>353</v>
      </c>
      <c r="B36" s="32" t="s">
        <v>65</v>
      </c>
      <c r="C36" s="33">
        <v>47592.456599999998</v>
      </c>
      <c r="D36" s="31" t="s">
        <v>331</v>
      </c>
      <c r="E36" s="31">
        <f t="shared" si="2"/>
        <v>-15654.154237476561</v>
      </c>
      <c r="F36" s="31">
        <f t="shared" si="3"/>
        <v>-15654</v>
      </c>
      <c r="G36" s="31">
        <f t="shared" si="4"/>
        <v>-6.4751179997983854E-2</v>
      </c>
      <c r="I36" s="1">
        <f t="shared" si="11"/>
        <v>-6.4751179997983854E-2</v>
      </c>
      <c r="O36" s="1">
        <f t="shared" ca="1" si="5"/>
        <v>-3.5764098446981779E-2</v>
      </c>
      <c r="P36" s="1">
        <f t="shared" si="10"/>
        <v>-6.9479918526024143E-2</v>
      </c>
      <c r="Q36" s="27">
        <f t="shared" si="6"/>
        <v>32573.956599999998</v>
      </c>
      <c r="R36" s="1">
        <f t="shared" si="7"/>
        <v>2.2360968066572633E-5</v>
      </c>
      <c r="S36" s="1">
        <v>0.1</v>
      </c>
      <c r="T36" s="1">
        <f t="shared" si="8"/>
        <v>2.2360968066572634E-6</v>
      </c>
      <c r="V36" s="157">
        <f t="shared" si="9"/>
        <v>4.7287385280402883E-3</v>
      </c>
      <c r="W36" s="13">
        <v>16</v>
      </c>
      <c r="X36" s="1">
        <v>4000</v>
      </c>
      <c r="Y36" s="1">
        <f t="shared" si="0"/>
        <v>-1.4093961316907494E-2</v>
      </c>
      <c r="Z36" s="157"/>
      <c r="AD36" s="101" t="s">
        <v>353</v>
      </c>
      <c r="AE36" s="175" t="s">
        <v>65</v>
      </c>
      <c r="AF36" s="176">
        <v>47592.456599999998</v>
      </c>
      <c r="AG36" s="10" t="s">
        <v>331</v>
      </c>
      <c r="AH36" s="1" t="s">
        <v>354</v>
      </c>
    </row>
    <row r="37" spans="1:34">
      <c r="A37" s="31" t="s">
        <v>355</v>
      </c>
      <c r="B37" s="32" t="s">
        <v>77</v>
      </c>
      <c r="C37" s="33">
        <v>48279.480499999998</v>
      </c>
      <c r="D37" s="31" t="s">
        <v>331</v>
      </c>
      <c r="E37" s="31">
        <f t="shared" si="2"/>
        <v>-14017.661548545109</v>
      </c>
      <c r="F37" s="31">
        <f t="shared" si="3"/>
        <v>-14017.5</v>
      </c>
      <c r="G37" s="31">
        <f t="shared" si="4"/>
        <v>-6.7820475000189617E-2</v>
      </c>
      <c r="I37" s="1">
        <f t="shared" si="11"/>
        <v>-6.7820475000189617E-2</v>
      </c>
      <c r="O37" s="1">
        <f t="shared" ca="1" si="5"/>
        <v>-3.4617236486475328E-2</v>
      </c>
      <c r="P37" s="1">
        <f t="shared" si="10"/>
        <v>-7.0680920440013353E-2</v>
      </c>
      <c r="Q37" s="27">
        <f t="shared" si="6"/>
        <v>33260.980499999998</v>
      </c>
      <c r="R37" s="1">
        <f t="shared" si="7"/>
        <v>8.1821481142084072E-6</v>
      </c>
      <c r="S37" s="1">
        <v>0.1</v>
      </c>
      <c r="T37" s="1">
        <f t="shared" si="8"/>
        <v>8.182148114208408E-7</v>
      </c>
      <c r="V37" s="157">
        <f t="shared" si="9"/>
        <v>2.8604454398237361E-3</v>
      </c>
      <c r="W37" s="13">
        <v>17</v>
      </c>
      <c r="X37" s="1">
        <v>6000</v>
      </c>
      <c r="Y37" s="1">
        <f t="shared" si="0"/>
        <v>-1.5579183359025901E-2</v>
      </c>
      <c r="Z37" s="157"/>
      <c r="AD37" s="101" t="s">
        <v>355</v>
      </c>
      <c r="AE37" s="175" t="s">
        <v>77</v>
      </c>
      <c r="AF37" s="176">
        <v>48279.480499999998</v>
      </c>
      <c r="AG37" s="10" t="s">
        <v>331</v>
      </c>
      <c r="AH37" s="1" t="s">
        <v>356</v>
      </c>
    </row>
    <row r="38" spans="1:34">
      <c r="A38" s="31" t="s">
        <v>357</v>
      </c>
      <c r="B38" s="32" t="s">
        <v>77</v>
      </c>
      <c r="C38" s="33">
        <v>48691.318599999999</v>
      </c>
      <c r="D38" s="31" t="s">
        <v>331</v>
      </c>
      <c r="E38" s="31">
        <f t="shared" si="2"/>
        <v>-13036.662139829603</v>
      </c>
      <c r="F38" s="31">
        <f t="shared" si="3"/>
        <v>-13036.5</v>
      </c>
      <c r="G38" s="31">
        <f t="shared" si="4"/>
        <v>-6.8068705004407093E-2</v>
      </c>
      <c r="I38" s="1">
        <f t="shared" si="11"/>
        <v>-6.8068705004407093E-2</v>
      </c>
      <c r="O38" s="1">
        <f t="shared" ca="1" si="5"/>
        <v>-3.3929750031689618E-2</v>
      </c>
      <c r="P38" s="1">
        <f t="shared" si="10"/>
        <v>-7.0546539428435182E-2</v>
      </c>
      <c r="Q38" s="27">
        <f t="shared" si="6"/>
        <v>33672.818599999999</v>
      </c>
      <c r="R38" s="1">
        <f t="shared" si="7"/>
        <v>6.1396634328986098E-6</v>
      </c>
      <c r="S38" s="1">
        <v>0.1</v>
      </c>
      <c r="T38" s="1">
        <f t="shared" si="8"/>
        <v>6.1396634328986098E-7</v>
      </c>
      <c r="V38" s="157">
        <f t="shared" si="9"/>
        <v>2.4778344240280886E-3</v>
      </c>
      <c r="W38" s="13">
        <v>18</v>
      </c>
      <c r="X38" s="1">
        <v>8000</v>
      </c>
      <c r="Y38" s="1">
        <f t="shared" si="0"/>
        <v>-2.0539141877346304E-2</v>
      </c>
      <c r="Z38" s="157"/>
      <c r="AD38" s="101" t="s">
        <v>357</v>
      </c>
      <c r="AE38" s="175" t="s">
        <v>77</v>
      </c>
      <c r="AF38" s="176">
        <v>48691.318599999999</v>
      </c>
      <c r="AG38" s="10" t="s">
        <v>331</v>
      </c>
      <c r="AH38" s="1" t="s">
        <v>358</v>
      </c>
    </row>
    <row r="39" spans="1:34">
      <c r="A39" s="31" t="s">
        <v>357</v>
      </c>
      <c r="B39" s="32" t="s">
        <v>65</v>
      </c>
      <c r="C39" s="33">
        <v>48691.529600000002</v>
      </c>
      <c r="D39" s="31" t="s">
        <v>331</v>
      </c>
      <c r="E39" s="31">
        <f t="shared" si="2"/>
        <v>-13036.159537289328</v>
      </c>
      <c r="F39" s="31">
        <f t="shared" si="3"/>
        <v>-13036</v>
      </c>
      <c r="G39" s="31">
        <f t="shared" si="4"/>
        <v>-6.6976119996979833E-2</v>
      </c>
      <c r="I39" s="1">
        <f t="shared" si="11"/>
        <v>-6.6976119996979833E-2</v>
      </c>
      <c r="O39" s="1">
        <f t="shared" ca="1" si="5"/>
        <v>-3.3929399630846194E-2</v>
      </c>
      <c r="P39" s="1">
        <f t="shared" si="10"/>
        <v>-7.0546295529969605E-2</v>
      </c>
      <c r="Q39" s="27">
        <f t="shared" si="6"/>
        <v>33673.029600000002</v>
      </c>
      <c r="R39" s="1">
        <f t="shared" si="7"/>
        <v>1.2746153336358804E-5</v>
      </c>
      <c r="S39" s="1">
        <v>0.1</v>
      </c>
      <c r="T39" s="1">
        <f t="shared" si="8"/>
        <v>1.2746153336358804E-6</v>
      </c>
      <c r="V39" s="157">
        <f t="shared" si="9"/>
        <v>3.5701755329897722E-3</v>
      </c>
      <c r="W39" s="13">
        <v>19</v>
      </c>
      <c r="X39" s="1">
        <v>10000</v>
      </c>
      <c r="Y39" s="1">
        <f t="shared" si="0"/>
        <v>-2.8245200651448969E-2</v>
      </c>
      <c r="Z39" s="157"/>
      <c r="AD39" s="101" t="s">
        <v>357</v>
      </c>
      <c r="AE39" s="175" t="s">
        <v>65</v>
      </c>
      <c r="AF39" s="176">
        <v>48691.529600000002</v>
      </c>
      <c r="AG39" s="10" t="s">
        <v>331</v>
      </c>
      <c r="AH39" s="1" t="s">
        <v>358</v>
      </c>
    </row>
    <row r="40" spans="1:34">
      <c r="A40" s="31" t="s">
        <v>359</v>
      </c>
      <c r="B40" s="32" t="s">
        <v>65</v>
      </c>
      <c r="C40" s="33">
        <v>49005.551800000001</v>
      </c>
      <c r="D40" s="31" t="s">
        <v>331</v>
      </c>
      <c r="E40" s="31">
        <f t="shared" si="2"/>
        <v>-12288.157852832399</v>
      </c>
      <c r="F40" s="31">
        <f t="shared" si="3"/>
        <v>-12288</v>
      </c>
      <c r="G40" s="31">
        <f t="shared" si="4"/>
        <v>-6.6268959999433719E-2</v>
      </c>
      <c r="I40" s="1">
        <f t="shared" si="11"/>
        <v>-6.6268959999433719E-2</v>
      </c>
      <c r="O40" s="1">
        <f t="shared" ca="1" si="5"/>
        <v>-3.3405199969093177E-2</v>
      </c>
      <c r="P40" s="1">
        <f t="shared" si="10"/>
        <v>-6.9975499614737952E-2</v>
      </c>
      <c r="Q40" s="27">
        <f t="shared" si="6"/>
        <v>33987.051800000001</v>
      </c>
      <c r="R40" s="1">
        <f t="shared" si="7"/>
        <v>1.3738435919819652E-5</v>
      </c>
      <c r="S40" s="1">
        <v>0.1</v>
      </c>
      <c r="T40" s="1">
        <f t="shared" si="8"/>
        <v>1.3738435919819652E-6</v>
      </c>
      <c r="V40" s="157">
        <f t="shared" si="9"/>
        <v>3.7065396153042329E-3</v>
      </c>
      <c r="W40" s="13">
        <v>20</v>
      </c>
      <c r="X40" s="1">
        <v>12000</v>
      </c>
      <c r="Y40" s="1">
        <f t="shared" si="0"/>
        <v>-3.760302530672497E-2</v>
      </c>
      <c r="Z40" s="157"/>
      <c r="AD40" s="101" t="s">
        <v>359</v>
      </c>
      <c r="AE40" s="175" t="s">
        <v>65</v>
      </c>
      <c r="AF40" s="176">
        <v>49005.551800000001</v>
      </c>
      <c r="AG40" s="10" t="s">
        <v>331</v>
      </c>
      <c r="AH40" s="1" t="s">
        <v>360</v>
      </c>
    </row>
    <row r="41" spans="1:34">
      <c r="A41" s="31" t="s">
        <v>359</v>
      </c>
      <c r="B41" s="32" t="s">
        <v>77</v>
      </c>
      <c r="C41" s="33">
        <v>49057.394200000002</v>
      </c>
      <c r="D41" s="31" t="s">
        <v>331</v>
      </c>
      <c r="E41" s="31">
        <f t="shared" si="2"/>
        <v>-12164.669123289421</v>
      </c>
      <c r="F41" s="31">
        <f t="shared" si="3"/>
        <v>-12164.5</v>
      </c>
      <c r="G41" s="31">
        <f t="shared" si="4"/>
        <v>-7.1000464995449875E-2</v>
      </c>
      <c r="I41" s="1">
        <f t="shared" si="11"/>
        <v>-7.1000464995449875E-2</v>
      </c>
      <c r="O41" s="1">
        <f t="shared" ca="1" si="5"/>
        <v>-3.3318650960768977E-2</v>
      </c>
      <c r="P41" s="1">
        <f t="shared" si="10"/>
        <v>-6.984130204209732E-2</v>
      </c>
      <c r="Q41" s="27">
        <f t="shared" si="6"/>
        <v>34038.894200000002</v>
      </c>
      <c r="R41" s="1">
        <f t="shared" si="7"/>
        <v>1.3436587524250174E-6</v>
      </c>
      <c r="S41" s="1">
        <v>0.1</v>
      </c>
      <c r="T41" s="1">
        <f t="shared" si="8"/>
        <v>1.3436587524250174E-7</v>
      </c>
      <c r="V41" s="157">
        <f t="shared" si="9"/>
        <v>-1.1591629533525549E-3</v>
      </c>
      <c r="W41" s="13">
        <v>21</v>
      </c>
      <c r="X41" s="1">
        <v>14000</v>
      </c>
      <c r="Y41" s="1">
        <f>S$3+S$4*SIN(RADIANS(S$5*X41+S$6))+S$7+S$8*SIN(RADIANS(S$9*X41+S$10))</f>
        <v>-4.73358269047102E-2</v>
      </c>
      <c r="Z41" s="157"/>
      <c r="AD41" s="101" t="s">
        <v>359</v>
      </c>
      <c r="AE41" s="175" t="s">
        <v>77</v>
      </c>
      <c r="AF41" s="176">
        <v>49057.394200000002</v>
      </c>
      <c r="AG41" s="10" t="s">
        <v>331</v>
      </c>
      <c r="AH41" s="1" t="s">
        <v>360</v>
      </c>
    </row>
    <row r="42" spans="1:34">
      <c r="A42" s="31" t="s">
        <v>361</v>
      </c>
      <c r="B42" s="32" t="s">
        <v>65</v>
      </c>
      <c r="C42" s="33">
        <v>50548.378900000003</v>
      </c>
      <c r="D42" s="31" t="s">
        <v>331</v>
      </c>
      <c r="E42" s="31">
        <f t="shared" si="2"/>
        <v>-8613.1397502084346</v>
      </c>
      <c r="F42" s="31">
        <f t="shared" si="3"/>
        <v>-8613</v>
      </c>
      <c r="G42" s="31">
        <f t="shared" si="4"/>
        <v>-5.8669209996878635E-2</v>
      </c>
      <c r="I42" s="1">
        <f t="shared" si="11"/>
        <v>-5.8669209996878635E-2</v>
      </c>
      <c r="O42" s="1">
        <f t="shared" ca="1" si="5"/>
        <v>-3.0829753769972372E-2</v>
      </c>
      <c r="P42" s="1">
        <f t="shared" si="10"/>
        <v>-6.1217455048681431E-2</v>
      </c>
      <c r="Q42" s="27">
        <f t="shared" si="6"/>
        <v>35529.878900000003</v>
      </c>
      <c r="R42" s="1">
        <f t="shared" si="7"/>
        <v>6.4935528440374334E-6</v>
      </c>
      <c r="S42" s="1">
        <v>0.1</v>
      </c>
      <c r="T42" s="1">
        <f t="shared" si="8"/>
        <v>6.4935528440374342E-7</v>
      </c>
      <c r="V42" s="157">
        <f t="shared" si="9"/>
        <v>2.5482450518027958E-3</v>
      </c>
      <c r="W42" s="13">
        <v>22</v>
      </c>
      <c r="X42" s="1">
        <v>16000</v>
      </c>
      <c r="Y42" s="1">
        <f>S$3+S$4*SIN(RADIANS(S$5*X42+S$6))+S$7+S$8*SIN(RADIANS(S$9*X42+S$10))</f>
        <v>-5.6192375867408939E-2</v>
      </c>
      <c r="Z42" s="157"/>
      <c r="AD42" s="101" t="s">
        <v>361</v>
      </c>
      <c r="AE42" s="175" t="s">
        <v>65</v>
      </c>
      <c r="AF42" s="176">
        <v>50548.378900000003</v>
      </c>
      <c r="AG42" s="10" t="s">
        <v>331</v>
      </c>
      <c r="AH42" s="1" t="s">
        <v>362</v>
      </c>
    </row>
    <row r="43" spans="1:34">
      <c r="A43" s="31" t="s">
        <v>363</v>
      </c>
      <c r="B43" s="32" t="s">
        <v>77</v>
      </c>
      <c r="C43" s="33">
        <v>50823.570099999997</v>
      </c>
      <c r="D43" s="31" t="s">
        <v>331</v>
      </c>
      <c r="E43" s="31">
        <f t="shared" si="2"/>
        <v>-7957.6336071786764</v>
      </c>
      <c r="F43" s="31">
        <f t="shared" si="3"/>
        <v>-7957.5</v>
      </c>
      <c r="G43" s="31">
        <f t="shared" si="4"/>
        <v>-5.609027500031516E-2</v>
      </c>
      <c r="I43" s="1">
        <f t="shared" si="11"/>
        <v>-5.609027500031516E-2</v>
      </c>
      <c r="O43" s="1">
        <f t="shared" ca="1" si="5"/>
        <v>-3.0370378264251641E-2</v>
      </c>
      <c r="P43" s="1">
        <f t="shared" si="10"/>
        <v>-5.8710098740512806E-2</v>
      </c>
      <c r="Q43" s="27">
        <f t="shared" si="6"/>
        <v>35805.070099999997</v>
      </c>
      <c r="R43" s="1">
        <f t="shared" si="7"/>
        <v>6.863476429703186E-6</v>
      </c>
      <c r="S43" s="1">
        <v>0.1</v>
      </c>
      <c r="T43" s="1">
        <f t="shared" si="8"/>
        <v>6.8634764297031862E-7</v>
      </c>
      <c r="V43" s="157">
        <f t="shared" si="9"/>
        <v>2.6198237401976465E-3</v>
      </c>
      <c r="W43" s="13">
        <v>23</v>
      </c>
      <c r="X43" s="1">
        <v>18000</v>
      </c>
      <c r="Y43" s="1">
        <f>S$3+S$4*SIN(RADIANS(S$5*X43+S$6))+S$7+S$8*SIN(RADIANS(S$9*X43+S$10))</f>
        <v>-6.3141993022983664E-2</v>
      </c>
      <c r="Z43" s="157"/>
      <c r="AD43" s="101" t="s">
        <v>363</v>
      </c>
      <c r="AE43" s="175" t="s">
        <v>77</v>
      </c>
      <c r="AF43" s="176">
        <v>50823.570099999997</v>
      </c>
      <c r="AG43" s="10" t="s">
        <v>331</v>
      </c>
      <c r="AH43" s="1" t="s">
        <v>364</v>
      </c>
    </row>
    <row r="44" spans="1:34">
      <c r="A44" s="31" t="s">
        <v>365</v>
      </c>
      <c r="B44" s="32" t="s">
        <v>77</v>
      </c>
      <c r="C44" s="33">
        <v>50897.456200000001</v>
      </c>
      <c r="D44" s="31" t="s">
        <v>331</v>
      </c>
      <c r="E44" s="31">
        <f t="shared" si="2"/>
        <v>-7781.6367277925829</v>
      </c>
      <c r="F44" s="31">
        <f t="shared" si="3"/>
        <v>-7781.5</v>
      </c>
      <c r="G44" s="31">
        <f t="shared" si="4"/>
        <v>-5.7400354999117553E-2</v>
      </c>
      <c r="I44" s="1">
        <f t="shared" si="11"/>
        <v>-5.7400354999117553E-2</v>
      </c>
      <c r="O44" s="1">
        <f t="shared" ca="1" si="5"/>
        <v>-3.0247037167368578E-2</v>
      </c>
      <c r="P44" s="1">
        <f t="shared" si="10"/>
        <v>-5.7996650631911006E-2</v>
      </c>
      <c r="Q44" s="27">
        <f t="shared" si="6"/>
        <v>35878.956200000001</v>
      </c>
      <c r="R44" s="1">
        <f t="shared" si="7"/>
        <v>3.5556848168854477E-7</v>
      </c>
      <c r="S44" s="1">
        <v>0.1</v>
      </c>
      <c r="T44" s="1">
        <f t="shared" si="8"/>
        <v>3.5556848168854479E-8</v>
      </c>
      <c r="V44" s="157">
        <f t="shared" si="9"/>
        <v>5.9629563279345321E-4</v>
      </c>
      <c r="W44" s="13">
        <v>24</v>
      </c>
      <c r="X44" s="157"/>
      <c r="Y44" s="157"/>
      <c r="Z44" s="157"/>
      <c r="AD44" s="101" t="s">
        <v>365</v>
      </c>
      <c r="AE44" s="175" t="s">
        <v>77</v>
      </c>
      <c r="AF44" s="176">
        <v>50897.456200000001</v>
      </c>
      <c r="AG44" s="10" t="s">
        <v>331</v>
      </c>
      <c r="AH44" s="1" t="s">
        <v>366</v>
      </c>
    </row>
    <row r="45" spans="1:34">
      <c r="A45" s="31" t="s">
        <v>365</v>
      </c>
      <c r="B45" s="32" t="s">
        <v>65</v>
      </c>
      <c r="C45" s="33">
        <v>50904.383699999998</v>
      </c>
      <c r="D45" s="31" t="s">
        <v>331</v>
      </c>
      <c r="E45" s="31">
        <f t="shared" si="2"/>
        <v>-7765.1354050546561</v>
      </c>
      <c r="F45" s="31">
        <f t="shared" si="3"/>
        <v>-7765</v>
      </c>
      <c r="G45" s="31">
        <f t="shared" si="4"/>
        <v>-5.6845049999537878E-2</v>
      </c>
      <c r="I45" s="1">
        <f t="shared" si="11"/>
        <v>-5.6845049999537878E-2</v>
      </c>
      <c r="O45" s="1">
        <f t="shared" ca="1" si="5"/>
        <v>-3.0235473939535788E-2</v>
      </c>
      <c r="P45" s="1">
        <f t="shared" si="10"/>
        <v>-5.7928940260617685E-2</v>
      </c>
      <c r="Q45" s="27">
        <f t="shared" si="6"/>
        <v>35885.883699999998</v>
      </c>
      <c r="R45" s="1">
        <f t="shared" si="7"/>
        <v>1.1748180980636536E-6</v>
      </c>
      <c r="S45" s="1">
        <v>0.1</v>
      </c>
      <c r="T45" s="1">
        <f t="shared" si="8"/>
        <v>1.1748180980636537E-7</v>
      </c>
      <c r="V45" s="157">
        <f t="shared" si="9"/>
        <v>1.0838902610798076E-3</v>
      </c>
      <c r="W45" s="13">
        <v>25</v>
      </c>
      <c r="X45" s="157"/>
      <c r="Y45" s="157"/>
      <c r="Z45" s="157"/>
      <c r="AD45" s="101" t="s">
        <v>365</v>
      </c>
      <c r="AE45" s="175" t="s">
        <v>65</v>
      </c>
      <c r="AF45" s="176">
        <v>50904.383699999998</v>
      </c>
      <c r="AG45" s="10" t="s">
        <v>331</v>
      </c>
      <c r="AH45" s="1" t="s">
        <v>366</v>
      </c>
    </row>
    <row r="46" spans="1:34">
      <c r="A46" s="31" t="s">
        <v>367</v>
      </c>
      <c r="B46" s="32" t="s">
        <v>65</v>
      </c>
      <c r="C46" s="33">
        <v>51600.443800000001</v>
      </c>
      <c r="D46" s="31" t="s">
        <v>331</v>
      </c>
      <c r="E46" s="31">
        <f t="shared" si="2"/>
        <v>-6107.1184645859203</v>
      </c>
      <c r="F46" s="31">
        <f t="shared" si="3"/>
        <v>-6107</v>
      </c>
      <c r="G46" s="31">
        <f t="shared" si="4"/>
        <v>-4.9733189996914007E-2</v>
      </c>
      <c r="I46" s="1">
        <f t="shared" si="11"/>
        <v>-4.9733189996914007E-2</v>
      </c>
      <c r="O46" s="1">
        <f t="shared" ca="1" si="5"/>
        <v>-2.9073544742762379E-2</v>
      </c>
      <c r="P46" s="1">
        <f t="shared" si="10"/>
        <v>-5.0509398756898347E-2</v>
      </c>
      <c r="Q46" s="27">
        <f t="shared" si="6"/>
        <v>36581.943800000001</v>
      </c>
      <c r="R46" s="1">
        <f t="shared" si="7"/>
        <v>6.0250003907642639E-7</v>
      </c>
      <c r="S46" s="1">
        <v>0.1</v>
      </c>
      <c r="T46" s="1">
        <f t="shared" si="8"/>
        <v>6.0250003907642639E-8</v>
      </c>
      <c r="V46" s="157">
        <f t="shared" si="9"/>
        <v>7.762087599843398E-4</v>
      </c>
      <c r="W46" s="13">
        <v>26</v>
      </c>
      <c r="X46" s="157"/>
      <c r="Y46" s="157"/>
      <c r="Z46" s="157"/>
      <c r="AD46" s="101" t="s">
        <v>367</v>
      </c>
      <c r="AE46" s="175" t="s">
        <v>65</v>
      </c>
      <c r="AF46" s="176">
        <v>51600.443800000001</v>
      </c>
      <c r="AG46" s="10" t="s">
        <v>331</v>
      </c>
      <c r="AH46" s="1" t="s">
        <v>368</v>
      </c>
    </row>
    <row r="47" spans="1:34">
      <c r="A47" s="31" t="s">
        <v>369</v>
      </c>
      <c r="B47" s="32" t="s">
        <v>65</v>
      </c>
      <c r="C47" s="33">
        <v>51965.470099999999</v>
      </c>
      <c r="D47" s="31" t="s">
        <v>331</v>
      </c>
      <c r="E47" s="31">
        <f t="shared" si="2"/>
        <v>-5237.6248833324953</v>
      </c>
      <c r="F47" s="31">
        <f t="shared" si="3"/>
        <v>-5237.5</v>
      </c>
      <c r="G47" s="31">
        <f t="shared" si="4"/>
        <v>-5.2427875001740176E-2</v>
      </c>
      <c r="I47" s="1">
        <f t="shared" si="11"/>
        <v>-5.2427875001740176E-2</v>
      </c>
      <c r="O47" s="1">
        <f t="shared" ca="1" si="5"/>
        <v>-2.8464197676058831E-2</v>
      </c>
      <c r="P47" s="1">
        <f t="shared" si="10"/>
        <v>-4.6258292583864311E-2</v>
      </c>
      <c r="Q47" s="27">
        <f t="shared" si="6"/>
        <v>36946.970099999999</v>
      </c>
      <c r="R47" s="1">
        <f t="shared" si="7"/>
        <v>3.806374721096301E-5</v>
      </c>
      <c r="S47" s="1">
        <v>1</v>
      </c>
      <c r="T47" s="1">
        <f t="shared" si="8"/>
        <v>3.806374721096301E-5</v>
      </c>
      <c r="V47" s="157">
        <f t="shared" si="9"/>
        <v>-6.1695824178758657E-3</v>
      </c>
      <c r="W47" s="13">
        <v>27</v>
      </c>
      <c r="X47" s="157"/>
      <c r="Y47" s="157"/>
      <c r="Z47" s="157"/>
      <c r="AD47" s="101" t="s">
        <v>369</v>
      </c>
      <c r="AE47" s="175" t="s">
        <v>65</v>
      </c>
      <c r="AF47" s="176">
        <v>51965.470099999999</v>
      </c>
      <c r="AG47" s="10" t="s">
        <v>331</v>
      </c>
      <c r="AH47" s="1" t="s">
        <v>370</v>
      </c>
    </row>
    <row r="48" spans="1:34">
      <c r="A48" s="31" t="s">
        <v>367</v>
      </c>
      <c r="B48" s="32" t="s">
        <v>77</v>
      </c>
      <c r="C48" s="33">
        <v>51971.360999999997</v>
      </c>
      <c r="D48" s="31" t="s">
        <v>331</v>
      </c>
      <c r="E48" s="31">
        <f t="shared" si="2"/>
        <v>-5223.5927444487916</v>
      </c>
      <c r="F48" s="31">
        <f t="shared" si="3"/>
        <v>-5223.5</v>
      </c>
      <c r="G48" s="31">
        <f t="shared" si="4"/>
        <v>-3.8935495002078824E-2</v>
      </c>
      <c r="I48" s="1">
        <f t="shared" si="11"/>
        <v>-3.8935495002078824E-2</v>
      </c>
      <c r="O48" s="1">
        <f t="shared" ca="1" si="5"/>
        <v>-2.8454386452443133E-2</v>
      </c>
      <c r="P48" s="1">
        <f t="shared" si="10"/>
        <v>-4.618859217535333E-2</v>
      </c>
      <c r="Q48" s="27">
        <f t="shared" si="6"/>
        <v>36952.860999999997</v>
      </c>
      <c r="R48" s="1">
        <f t="shared" si="7"/>
        <v>5.260741860496263E-5</v>
      </c>
      <c r="S48" s="1">
        <v>1</v>
      </c>
      <c r="T48" s="1">
        <f t="shared" si="8"/>
        <v>5.260741860496263E-5</v>
      </c>
      <c r="V48" s="157">
        <f t="shared" si="9"/>
        <v>7.2530971732745059E-3</v>
      </c>
      <c r="W48" s="13">
        <v>28</v>
      </c>
      <c r="X48" s="157"/>
      <c r="Y48" s="157"/>
      <c r="Z48" s="157"/>
      <c r="AD48" s="101" t="s">
        <v>367</v>
      </c>
      <c r="AE48" s="175" t="s">
        <v>77</v>
      </c>
      <c r="AF48" s="176">
        <v>51971.360999999997</v>
      </c>
      <c r="AG48" s="10" t="s">
        <v>331</v>
      </c>
      <c r="AH48" s="1" t="s">
        <v>368</v>
      </c>
    </row>
    <row r="49" spans="1:34">
      <c r="A49" s="31" t="s">
        <v>371</v>
      </c>
      <c r="B49" s="32" t="s">
        <v>77</v>
      </c>
      <c r="C49" s="33">
        <v>52341.425799999997</v>
      </c>
      <c r="D49" s="31" t="s">
        <v>331</v>
      </c>
      <c r="E49" s="31">
        <f t="shared" si="2"/>
        <v>-4342.0974432942321</v>
      </c>
      <c r="F49" s="31">
        <f t="shared" si="3"/>
        <v>-4342</v>
      </c>
      <c r="G49" s="31">
        <f t="shared" si="4"/>
        <v>-4.0908139999373816E-2</v>
      </c>
      <c r="I49" s="1">
        <f t="shared" si="11"/>
        <v>-4.0908139999373816E-2</v>
      </c>
      <c r="O49" s="1">
        <f t="shared" ca="1" si="5"/>
        <v>-2.7836629765497556E-2</v>
      </c>
      <c r="P49" s="1">
        <f t="shared" si="10"/>
        <v>-4.175705560276393E-2</v>
      </c>
      <c r="Q49" s="27">
        <f t="shared" si="6"/>
        <v>37322.925799999997</v>
      </c>
      <c r="R49" s="1">
        <f t="shared" si="7"/>
        <v>7.2065770167920197E-7</v>
      </c>
      <c r="S49" s="1">
        <v>1</v>
      </c>
      <c r="T49" s="1">
        <f t="shared" si="8"/>
        <v>7.2065770167920197E-7</v>
      </c>
      <c r="V49" s="157">
        <f t="shared" si="9"/>
        <v>8.4891560339011435E-4</v>
      </c>
      <c r="W49" s="13">
        <v>29</v>
      </c>
      <c r="X49" s="157"/>
      <c r="Y49" s="157"/>
      <c r="Z49" s="157"/>
      <c r="AD49" s="101" t="s">
        <v>371</v>
      </c>
      <c r="AE49" s="175" t="s">
        <v>77</v>
      </c>
      <c r="AF49" s="176">
        <v>52341.425799999997</v>
      </c>
      <c r="AG49" s="10" t="s">
        <v>331</v>
      </c>
      <c r="AH49" s="1" t="s">
        <v>372</v>
      </c>
    </row>
    <row r="50" spans="1:34">
      <c r="A50" s="31" t="s">
        <v>373</v>
      </c>
      <c r="B50" s="32" t="s">
        <v>77</v>
      </c>
      <c r="C50" s="33">
        <v>52352.129000000001</v>
      </c>
      <c r="D50" s="31" t="s">
        <v>331</v>
      </c>
      <c r="E50" s="31">
        <f t="shared" si="2"/>
        <v>-4316.6023934885752</v>
      </c>
      <c r="F50" s="31">
        <f t="shared" si="3"/>
        <v>-4316.5</v>
      </c>
      <c r="G50" s="31">
        <f t="shared" si="4"/>
        <v>-4.2986305001250003E-2</v>
      </c>
      <c r="I50" s="1">
        <f t="shared" si="11"/>
        <v>-4.2986305001250003E-2</v>
      </c>
      <c r="O50" s="1">
        <f t="shared" ca="1" si="5"/>
        <v>-2.781875932248325E-2</v>
      </c>
      <c r="P50" s="1">
        <f t="shared" si="10"/>
        <v>-4.1628184574913622E-2</v>
      </c>
      <c r="Q50" s="27">
        <f t="shared" si="6"/>
        <v>37333.629000000001</v>
      </c>
      <c r="R50" s="1">
        <f t="shared" si="7"/>
        <v>1.8444910924321113E-6</v>
      </c>
      <c r="S50" s="1">
        <v>1</v>
      </c>
      <c r="T50" s="1">
        <f t="shared" si="8"/>
        <v>1.8444910924321113E-6</v>
      </c>
      <c r="V50" s="157">
        <f t="shared" si="9"/>
        <v>-1.3581204263363802E-3</v>
      </c>
      <c r="W50" s="13">
        <v>30</v>
      </c>
      <c r="X50" s="157"/>
      <c r="Y50" s="157"/>
      <c r="Z50" s="157"/>
      <c r="AD50" s="101" t="s">
        <v>373</v>
      </c>
      <c r="AE50" s="175" t="s">
        <v>77</v>
      </c>
      <c r="AF50" s="176">
        <v>52352.129000000001</v>
      </c>
      <c r="AG50" s="10" t="s">
        <v>331</v>
      </c>
      <c r="AH50" s="1" t="s">
        <v>348</v>
      </c>
    </row>
    <row r="51" spans="1:34">
      <c r="A51" s="31" t="s">
        <v>373</v>
      </c>
      <c r="B51" s="32" t="s">
        <v>65</v>
      </c>
      <c r="C51" s="33">
        <v>52353.179799999998</v>
      </c>
      <c r="D51" s="31" t="s">
        <v>331</v>
      </c>
      <c r="E51" s="31">
        <f t="shared" si="2"/>
        <v>-4314.0993851979974</v>
      </c>
      <c r="F51" s="31">
        <f t="shared" si="3"/>
        <v>-4314</v>
      </c>
      <c r="G51" s="31">
        <f t="shared" si="4"/>
        <v>-4.1723380003531929E-2</v>
      </c>
      <c r="I51" s="1">
        <f t="shared" si="11"/>
        <v>-4.1723380003531929E-2</v>
      </c>
      <c r="O51" s="1">
        <f t="shared" ca="1" si="5"/>
        <v>-2.7817007318266161E-2</v>
      </c>
      <c r="P51" s="1">
        <f t="shared" si="10"/>
        <v>-4.1615549870219731E-2</v>
      </c>
      <c r="Q51" s="27">
        <f t="shared" si="6"/>
        <v>37334.679799999998</v>
      </c>
      <c r="R51" s="1">
        <f t="shared" si="7"/>
        <v>1.1627337650126353E-8</v>
      </c>
      <c r="S51" s="1">
        <v>1</v>
      </c>
      <c r="T51" s="1">
        <f t="shared" si="8"/>
        <v>1.1627337650126353E-8</v>
      </c>
      <c r="V51" s="157">
        <f t="shared" si="9"/>
        <v>-1.0783013331219782E-4</v>
      </c>
      <c r="W51" s="13">
        <v>31</v>
      </c>
      <c r="X51" s="157"/>
      <c r="Y51" s="157"/>
      <c r="Z51" s="157"/>
      <c r="AD51" s="101" t="s">
        <v>373</v>
      </c>
      <c r="AE51" s="175" t="s">
        <v>65</v>
      </c>
      <c r="AF51" s="176">
        <v>52353.179799999998</v>
      </c>
      <c r="AG51" s="10" t="s">
        <v>331</v>
      </c>
      <c r="AH51" s="1" t="s">
        <v>348</v>
      </c>
    </row>
    <row r="52" spans="1:34">
      <c r="A52" s="31" t="s">
        <v>374</v>
      </c>
      <c r="B52" s="32" t="s">
        <v>65</v>
      </c>
      <c r="C52" s="33">
        <v>53078.210800000001</v>
      </c>
      <c r="D52" s="31" t="s">
        <v>38</v>
      </c>
      <c r="E52" s="31">
        <f t="shared" si="2"/>
        <v>-2587.0736867489873</v>
      </c>
      <c r="F52" s="31">
        <f t="shared" si="3"/>
        <v>-2587</v>
      </c>
      <c r="G52" s="31">
        <f t="shared" si="4"/>
        <v>-3.0934789996535983E-2</v>
      </c>
      <c r="J52" s="1">
        <f>G52</f>
        <v>-3.0934789996535983E-2</v>
      </c>
      <c r="O52" s="1">
        <f t="shared" ca="1" si="5"/>
        <v>-2.6606722805101093E-2</v>
      </c>
      <c r="P52" s="1">
        <f t="shared" si="10"/>
        <v>-3.3021711095888015E-2</v>
      </c>
      <c r="Q52" s="27">
        <f t="shared" si="6"/>
        <v>38059.710800000001</v>
      </c>
      <c r="R52" s="1">
        <f t="shared" si="7"/>
        <v>4.3552396749206943E-6</v>
      </c>
      <c r="S52" s="1">
        <v>1</v>
      </c>
      <c r="T52" s="1">
        <f t="shared" si="8"/>
        <v>4.3552396749206943E-6</v>
      </c>
      <c r="V52" s="157">
        <f t="shared" si="9"/>
        <v>2.0869210993520321E-3</v>
      </c>
      <c r="W52" s="13">
        <v>32</v>
      </c>
      <c r="X52" s="157"/>
      <c r="Y52" s="157"/>
      <c r="Z52" s="157"/>
      <c r="AD52" s="101" t="s">
        <v>374</v>
      </c>
      <c r="AE52" s="175" t="s">
        <v>65</v>
      </c>
      <c r="AF52" s="176">
        <v>53078.210800000001</v>
      </c>
      <c r="AG52" s="10" t="s">
        <v>38</v>
      </c>
      <c r="AH52" s="1" t="s">
        <v>375</v>
      </c>
    </row>
    <row r="53" spans="1:34">
      <c r="A53" s="31" t="s">
        <v>376</v>
      </c>
      <c r="B53" s="32" t="s">
        <v>65</v>
      </c>
      <c r="C53" s="33">
        <v>53091.2258</v>
      </c>
      <c r="D53" s="31" t="s">
        <v>331</v>
      </c>
      <c r="E53" s="31">
        <f t="shared" si="2"/>
        <v>-2556.0719234239532</v>
      </c>
      <c r="F53" s="31">
        <f t="shared" si="3"/>
        <v>-2556</v>
      </c>
      <c r="G53" s="31">
        <f t="shared" si="4"/>
        <v>-3.0194519997166935E-2</v>
      </c>
      <c r="I53" s="1">
        <f t="shared" si="11"/>
        <v>-3.0194519997166935E-2</v>
      </c>
      <c r="O53" s="1">
        <f t="shared" ca="1" si="5"/>
        <v>-2.6584997952809188E-2</v>
      </c>
      <c r="P53" s="1">
        <f t="shared" si="10"/>
        <v>-3.2872582441146499E-2</v>
      </c>
      <c r="Q53" s="27">
        <f t="shared" si="6"/>
        <v>38072.7258</v>
      </c>
      <c r="R53" s="1">
        <f t="shared" si="7"/>
        <v>7.1720184538537915E-6</v>
      </c>
      <c r="S53" s="1">
        <v>1</v>
      </c>
      <c r="T53" s="1">
        <f t="shared" si="8"/>
        <v>7.1720184538537915E-6</v>
      </c>
      <c r="V53" s="157">
        <f t="shared" si="9"/>
        <v>2.6780624439795633E-3</v>
      </c>
      <c r="W53" s="13">
        <v>33</v>
      </c>
      <c r="X53" s="157"/>
      <c r="Y53" s="157"/>
      <c r="Z53" s="157"/>
      <c r="AD53" s="101" t="s">
        <v>376</v>
      </c>
      <c r="AE53" s="175" t="s">
        <v>65</v>
      </c>
      <c r="AF53" s="176">
        <v>53091.2258</v>
      </c>
      <c r="AG53" s="10" t="s">
        <v>331</v>
      </c>
      <c r="AH53" s="1" t="s">
        <v>377</v>
      </c>
    </row>
    <row r="54" spans="1:34">
      <c r="A54" s="31" t="s">
        <v>378</v>
      </c>
      <c r="B54" s="32" t="s">
        <v>77</v>
      </c>
      <c r="C54" s="33">
        <v>53094.376100000001</v>
      </c>
      <c r="D54" s="31" t="s">
        <v>331</v>
      </c>
      <c r="E54" s="31">
        <f t="shared" si="2"/>
        <v>-2548.5679007575764</v>
      </c>
      <c r="F54" s="31">
        <f t="shared" si="3"/>
        <v>-2548.5</v>
      </c>
      <c r="G54" s="31">
        <f t="shared" si="4"/>
        <v>-2.8505745001893956E-2</v>
      </c>
      <c r="I54" s="1">
        <f t="shared" si="11"/>
        <v>-2.8505745001893956E-2</v>
      </c>
      <c r="O54" s="1">
        <f t="shared" ca="1" si="5"/>
        <v>-2.6579741940157921E-2</v>
      </c>
      <c r="P54" s="1">
        <f t="shared" si="10"/>
        <v>-3.2836544290878275E-2</v>
      </c>
      <c r="Q54" s="27">
        <f t="shared" si="6"/>
        <v>38075.876100000001</v>
      </c>
      <c r="R54" s="1">
        <f t="shared" si="7"/>
        <v>1.8755822481467081E-5</v>
      </c>
      <c r="S54" s="1">
        <v>1</v>
      </c>
      <c r="T54" s="1">
        <f t="shared" si="8"/>
        <v>1.8755822481467081E-5</v>
      </c>
      <c r="V54" s="157">
        <f t="shared" si="9"/>
        <v>4.3307992889843189E-3</v>
      </c>
      <c r="W54" s="13">
        <v>34</v>
      </c>
      <c r="X54" s="157"/>
      <c r="Y54" s="157"/>
      <c r="Z54" s="157"/>
      <c r="AD54" s="101" t="s">
        <v>378</v>
      </c>
      <c r="AE54" s="175" t="s">
        <v>77</v>
      </c>
      <c r="AF54" s="176">
        <v>53094.376100000001</v>
      </c>
      <c r="AG54" s="10" t="s">
        <v>331</v>
      </c>
      <c r="AH54" s="1" t="s">
        <v>379</v>
      </c>
    </row>
    <row r="55" spans="1:34">
      <c r="A55" s="31" t="s">
        <v>380</v>
      </c>
      <c r="B55" s="32" t="s">
        <v>65</v>
      </c>
      <c r="C55" s="33">
        <v>53464.446400000001</v>
      </c>
      <c r="D55" s="31" t="s">
        <v>331</v>
      </c>
      <c r="E55" s="31">
        <f t="shared" si="2"/>
        <v>-1667.0594985889361</v>
      </c>
      <c r="F55" s="31">
        <f t="shared" si="3"/>
        <v>-1667</v>
      </c>
      <c r="G55" s="31">
        <f t="shared" si="4"/>
        <v>-2.497838999988744E-2</v>
      </c>
      <c r="I55" s="1">
        <f t="shared" si="11"/>
        <v>-2.497838999988744E-2</v>
      </c>
      <c r="O55" s="1">
        <f t="shared" ca="1" si="5"/>
        <v>-2.5961985253212347E-2</v>
      </c>
      <c r="P55" s="1">
        <f t="shared" si="10"/>
        <v>-2.8732678449708903E-2</v>
      </c>
      <c r="Q55" s="27">
        <f t="shared" si="6"/>
        <v>38445.946400000001</v>
      </c>
      <c r="R55" s="1">
        <f t="shared" si="7"/>
        <v>1.4094681764462843E-5</v>
      </c>
      <c r="S55" s="1">
        <v>1</v>
      </c>
      <c r="T55" s="1">
        <f t="shared" si="8"/>
        <v>1.4094681764462843E-5</v>
      </c>
      <c r="V55" s="157">
        <f t="shared" si="9"/>
        <v>3.7542884498214628E-3</v>
      </c>
      <c r="W55" s="13">
        <v>35</v>
      </c>
      <c r="X55" s="157"/>
      <c r="Y55" s="157"/>
      <c r="Z55" s="157"/>
      <c r="AD55" s="101" t="s">
        <v>380</v>
      </c>
      <c r="AE55" s="175" t="s">
        <v>65</v>
      </c>
      <c r="AF55" s="176">
        <v>53464.446400000001</v>
      </c>
      <c r="AG55" s="10" t="s">
        <v>331</v>
      </c>
      <c r="AH55" s="1" t="s">
        <v>381</v>
      </c>
    </row>
    <row r="56" spans="1:34">
      <c r="A56" s="31" t="s">
        <v>382</v>
      </c>
      <c r="B56" s="32" t="s">
        <v>77</v>
      </c>
      <c r="C56" s="33">
        <v>53498.660400000001</v>
      </c>
      <c r="D56" s="31" t="s">
        <v>331</v>
      </c>
      <c r="E56" s="31">
        <f t="shared" si="2"/>
        <v>-1585.5616629836527</v>
      </c>
      <c r="F56" s="31">
        <f t="shared" si="3"/>
        <v>-1585.5</v>
      </c>
      <c r="G56" s="31">
        <f t="shared" si="4"/>
        <v>-2.5887035000778269E-2</v>
      </c>
      <c r="I56" s="1">
        <f t="shared" si="11"/>
        <v>-2.5887035000778269E-2</v>
      </c>
      <c r="O56" s="1">
        <f t="shared" ca="1" si="5"/>
        <v>-2.5904869915735249E-2</v>
      </c>
      <c r="P56" s="1">
        <f t="shared" si="10"/>
        <v>-2.8368488917561108E-2</v>
      </c>
      <c r="Q56" s="27">
        <f t="shared" si="6"/>
        <v>38480.160400000001</v>
      </c>
      <c r="R56" s="1">
        <f t="shared" si="7"/>
        <v>6.1576135411168914E-6</v>
      </c>
      <c r="S56" s="1">
        <v>1</v>
      </c>
      <c r="T56" s="1">
        <f t="shared" si="8"/>
        <v>6.1576135411168914E-6</v>
      </c>
      <c r="V56" s="157">
        <f t="shared" si="9"/>
        <v>2.4814539167828387E-3</v>
      </c>
      <c r="W56" s="13">
        <v>36</v>
      </c>
      <c r="AD56" s="101" t="s">
        <v>382</v>
      </c>
      <c r="AE56" s="175" t="s">
        <v>77</v>
      </c>
      <c r="AF56" s="176">
        <v>53498.660400000001</v>
      </c>
      <c r="AG56" s="10" t="s">
        <v>331</v>
      </c>
      <c r="AH56" s="1" t="s">
        <v>383</v>
      </c>
    </row>
    <row r="57" spans="1:34">
      <c r="A57" s="31" t="s">
        <v>374</v>
      </c>
      <c r="B57" s="32" t="s">
        <v>77</v>
      </c>
      <c r="C57" s="33">
        <v>53836.198600000003</v>
      </c>
      <c r="D57" s="31" t="s">
        <v>38</v>
      </c>
      <c r="E57" s="31">
        <f t="shared" si="2"/>
        <v>-781.54480631376646</v>
      </c>
      <c r="F57" s="31">
        <f t="shared" si="3"/>
        <v>-781.5</v>
      </c>
      <c r="G57" s="31">
        <f t="shared" si="4"/>
        <v>-1.8810354995366652E-2</v>
      </c>
      <c r="J57" s="1">
        <f t="shared" ref="J57:J75" si="12">G57</f>
        <v>-1.8810354995366652E-2</v>
      </c>
      <c r="O57" s="1">
        <f t="shared" ca="1" si="5"/>
        <v>-2.5341425359519432E-2</v>
      </c>
      <c r="P57" s="1">
        <f t="shared" si="10"/>
        <v>-2.4946471428052314E-2</v>
      </c>
      <c r="Q57" s="27">
        <f t="shared" si="6"/>
        <v>38817.698600000003</v>
      </c>
      <c r="R57" s="1">
        <f t="shared" si="7"/>
        <v>3.7651924875475016E-5</v>
      </c>
      <c r="S57" s="1">
        <v>1</v>
      </c>
      <c r="T57" s="1">
        <f t="shared" si="8"/>
        <v>3.7651924875475016E-5</v>
      </c>
      <c r="V57" s="157">
        <f t="shared" si="9"/>
        <v>6.1361164326856621E-3</v>
      </c>
      <c r="W57" s="13">
        <v>37</v>
      </c>
      <c r="X57" s="157"/>
      <c r="Y57" s="157"/>
      <c r="Z57" s="157"/>
      <c r="AD57" s="101" t="s">
        <v>374</v>
      </c>
      <c r="AE57" s="175" t="s">
        <v>77</v>
      </c>
      <c r="AF57" s="176">
        <v>53836.198600000003</v>
      </c>
      <c r="AG57" s="10" t="s">
        <v>38</v>
      </c>
      <c r="AH57" s="1" t="s">
        <v>375</v>
      </c>
    </row>
    <row r="58" spans="1:34">
      <c r="A58" s="177" t="s">
        <v>374</v>
      </c>
      <c r="B58" s="178" t="s">
        <v>65</v>
      </c>
      <c r="C58" s="179">
        <v>54164.287499999999</v>
      </c>
      <c r="D58" s="177" t="s">
        <v>38</v>
      </c>
      <c r="E58" s="177">
        <f t="shared" si="2"/>
        <v>-3.6206438923659399E-2</v>
      </c>
      <c r="F58" s="177">
        <f t="shared" si="3"/>
        <v>0</v>
      </c>
      <c r="G58" s="31">
        <f t="shared" si="4"/>
        <v>-1.5200000001641456E-2</v>
      </c>
      <c r="J58" s="1">
        <f t="shared" si="12"/>
        <v>-1.5200000001641456E-2</v>
      </c>
      <c r="O58" s="1">
        <f t="shared" ca="1" si="5"/>
        <v>-2.4793748841257415E-2</v>
      </c>
      <c r="P58" s="1">
        <f t="shared" si="10"/>
        <v>-2.1967351125130177E-2</v>
      </c>
      <c r="Q58" s="27">
        <f t="shared" si="6"/>
        <v>39145.787499999999</v>
      </c>
      <c r="R58" s="1">
        <f t="shared" si="7"/>
        <v>4.5797041228584046E-5</v>
      </c>
      <c r="S58" s="1">
        <v>1</v>
      </c>
      <c r="T58" s="1">
        <f t="shared" si="8"/>
        <v>4.5797041228584046E-5</v>
      </c>
      <c r="V58" s="157">
        <f t="shared" si="9"/>
        <v>6.7673511234887206E-3</v>
      </c>
      <c r="W58" s="13">
        <v>38</v>
      </c>
      <c r="X58" s="157"/>
      <c r="Y58" s="157"/>
      <c r="Z58" s="157"/>
      <c r="AD58" s="101" t="s">
        <v>374</v>
      </c>
      <c r="AE58" s="175" t="s">
        <v>65</v>
      </c>
      <c r="AF58" s="176">
        <v>54164.287499999999</v>
      </c>
      <c r="AG58" s="10" t="s">
        <v>38</v>
      </c>
      <c r="AH58" s="1" t="s">
        <v>375</v>
      </c>
    </row>
    <row r="59" spans="1:34">
      <c r="A59" s="1" t="s">
        <v>120</v>
      </c>
      <c r="B59" s="13"/>
      <c r="C59" s="26">
        <v>54173.312700000002</v>
      </c>
      <c r="D59" s="26">
        <v>2.8999999999999998E-3</v>
      </c>
      <c r="E59" s="31">
        <f t="shared" ref="E59:E75" si="13">+(C59-C$7)/C$8</f>
        <v>21.461843070198441</v>
      </c>
      <c r="F59" s="31">
        <f t="shared" ref="F59:F75" si="14">ROUND(2*E59,0)/2</f>
        <v>21.5</v>
      </c>
      <c r="G59" s="31">
        <f t="shared" ref="G59:G75" si="15">+C59-(C$7+F59*C$8)</f>
        <v>-1.6018844995414838E-2</v>
      </c>
      <c r="J59" s="1">
        <f t="shared" si="12"/>
        <v>-1.6018844995414838E-2</v>
      </c>
      <c r="O59" s="1">
        <f t="shared" ref="O59:O75" ca="1" si="16">+C$11+C$12*$F59</f>
        <v>-2.477868160499045E-2</v>
      </c>
      <c r="P59" s="1">
        <f t="shared" si="10"/>
        <v>-2.1890864325172711E-2</v>
      </c>
      <c r="Q59" s="27">
        <f t="shared" ref="Q59:Q75" si="17">+C59-15018.5</f>
        <v>39154.812700000002</v>
      </c>
      <c r="R59" s="1">
        <f t="shared" ref="R59:R75" si="18">+(P59-G59)^2</f>
        <v>3.44806110090501E-5</v>
      </c>
      <c r="W59" s="13"/>
    </row>
    <row r="60" spans="1:34">
      <c r="A60" s="1" t="s">
        <v>120</v>
      </c>
      <c r="B60" s="13" t="s">
        <v>77</v>
      </c>
      <c r="C60" s="26">
        <v>54173.523399999998</v>
      </c>
      <c r="D60" s="26">
        <v>1.8E-3</v>
      </c>
      <c r="E60" s="31">
        <f t="shared" si="13"/>
        <v>21.963731009688324</v>
      </c>
      <c r="F60" s="31">
        <f t="shared" si="14"/>
        <v>22</v>
      </c>
      <c r="G60" s="31">
        <f t="shared" si="15"/>
        <v>-1.5226260002236813E-2</v>
      </c>
      <c r="J60" s="1">
        <f t="shared" si="12"/>
        <v>-1.5226260002236813E-2</v>
      </c>
      <c r="O60" s="1">
        <f t="shared" ca="1" si="16"/>
        <v>-2.4778331204147033E-2</v>
      </c>
      <c r="P60" s="1">
        <f t="shared" si="10"/>
        <v>-2.1889089239478673E-2</v>
      </c>
      <c r="Q60" s="27">
        <f t="shared" si="17"/>
        <v>39155.023399999998</v>
      </c>
      <c r="R60" s="1">
        <f t="shared" si="18"/>
        <v>4.4393293444644946E-5</v>
      </c>
      <c r="W60" s="13"/>
    </row>
    <row r="61" spans="1:34">
      <c r="A61" s="1" t="s">
        <v>115</v>
      </c>
      <c r="B61" s="13" t="s">
        <v>77</v>
      </c>
      <c r="C61" s="26">
        <v>54191.364099999999</v>
      </c>
      <c r="D61" s="26">
        <v>2E-3</v>
      </c>
      <c r="E61" s="31">
        <f t="shared" si="13"/>
        <v>64.460324090977636</v>
      </c>
      <c r="F61" s="31">
        <f t="shared" si="14"/>
        <v>64.5</v>
      </c>
      <c r="G61" s="31">
        <f t="shared" si="15"/>
        <v>-1.665653500094777E-2</v>
      </c>
      <c r="J61" s="1">
        <f t="shared" si="12"/>
        <v>-1.665653500094777E-2</v>
      </c>
      <c r="O61" s="1">
        <f t="shared" ca="1" si="16"/>
        <v>-2.4748547132456521E-2</v>
      </c>
      <c r="P61" s="1">
        <f t="shared" si="10"/>
        <v>-2.1738820301596809E-2</v>
      </c>
      <c r="Q61" s="27">
        <f t="shared" si="17"/>
        <v>39172.864099999999</v>
      </c>
      <c r="R61" s="1">
        <f t="shared" si="18"/>
        <v>2.5829623877193294E-5</v>
      </c>
      <c r="W61" s="13"/>
    </row>
    <row r="62" spans="1:34">
      <c r="A62" s="1" t="s">
        <v>123</v>
      </c>
      <c r="B62" s="13" t="s">
        <v>65</v>
      </c>
      <c r="C62" s="26">
        <v>54213.405299999999</v>
      </c>
      <c r="D62" s="26">
        <v>2.0000000000000001E-4</v>
      </c>
      <c r="E62" s="31">
        <f t="shared" si="13"/>
        <v>116.96251892768615</v>
      </c>
      <c r="F62" s="31">
        <f t="shared" si="14"/>
        <v>117</v>
      </c>
      <c r="G62" s="31">
        <f t="shared" si="15"/>
        <v>-1.5735109998786356E-2</v>
      </c>
      <c r="J62" s="1">
        <f t="shared" si="12"/>
        <v>-1.5735109998786356E-2</v>
      </c>
      <c r="O62" s="1">
        <f t="shared" ca="1" si="16"/>
        <v>-2.4711755043897651E-2</v>
      </c>
      <c r="P62" s="1">
        <f t="shared" si="10"/>
        <v>-2.1554877706051228E-2</v>
      </c>
      <c r="Q62" s="27">
        <f t="shared" si="17"/>
        <v>39194.905299999999</v>
      </c>
      <c r="R62" s="1">
        <f t="shared" si="18"/>
        <v>3.3869696166523019E-5</v>
      </c>
      <c r="W62" s="13"/>
    </row>
    <row r="63" spans="1:34">
      <c r="A63" s="1" t="s">
        <v>123</v>
      </c>
      <c r="B63" s="13" t="s">
        <v>77</v>
      </c>
      <c r="C63" s="26">
        <v>54507.496800000001</v>
      </c>
      <c r="D63" s="26">
        <v>4.0000000000000002E-4</v>
      </c>
      <c r="E63" s="31">
        <f t="shared" si="13"/>
        <v>817.48922495186889</v>
      </c>
      <c r="F63" s="31">
        <f t="shared" si="14"/>
        <v>817.5</v>
      </c>
      <c r="G63" s="31">
        <f t="shared" si="15"/>
        <v>-4.5235249999677762E-3</v>
      </c>
      <c r="J63" s="1">
        <f t="shared" si="12"/>
        <v>-4.5235249999677762E-3</v>
      </c>
      <c r="O63" s="1">
        <f t="shared" ca="1" si="16"/>
        <v>-2.4220843462269319E-2</v>
      </c>
      <c r="P63" s="1">
        <f t="shared" si="10"/>
        <v>-1.9286957763463661E-2</v>
      </c>
      <c r="Q63" s="27">
        <f t="shared" si="17"/>
        <v>39488.996800000001</v>
      </c>
      <c r="R63" s="1">
        <f t="shared" si="18"/>
        <v>2.1795894696226373E-4</v>
      </c>
      <c r="W63" s="13"/>
    </row>
    <row r="64" spans="1:34">
      <c r="A64" s="1" t="s">
        <v>125</v>
      </c>
      <c r="B64" s="13" t="s">
        <v>77</v>
      </c>
      <c r="C64" s="26">
        <v>54838.517999999996</v>
      </c>
      <c r="D64" s="26" t="s">
        <v>126</v>
      </c>
      <c r="E64" s="31">
        <f t="shared" si="13"/>
        <v>1605.9825709348956</v>
      </c>
      <c r="F64" s="31">
        <f t="shared" si="14"/>
        <v>1606</v>
      </c>
      <c r="G64" s="31">
        <f t="shared" si="15"/>
        <v>-7.3169800016330555E-3</v>
      </c>
      <c r="J64" s="1">
        <f t="shared" si="12"/>
        <v>-7.3169800016330555E-3</v>
      </c>
      <c r="O64" s="1">
        <f t="shared" ca="1" si="16"/>
        <v>-2.3668261332199455E-2</v>
      </c>
      <c r="P64" s="1">
        <f t="shared" si="10"/>
        <v>-1.7181893765047633E-2</v>
      </c>
      <c r="Q64" s="27">
        <f t="shared" si="17"/>
        <v>39820.017999999996</v>
      </c>
      <c r="R64" s="1">
        <f t="shared" si="18"/>
        <v>9.7316523559606369E-5</v>
      </c>
      <c r="W64" s="13"/>
    </row>
    <row r="65" spans="1:23">
      <c r="A65" s="1" t="s">
        <v>127</v>
      </c>
      <c r="B65" s="13" t="s">
        <v>65</v>
      </c>
      <c r="C65" s="26">
        <v>54862.868699999999</v>
      </c>
      <c r="D65" s="26">
        <v>2.9999999999999997E-4</v>
      </c>
      <c r="E65" s="31">
        <f t="shared" si="13"/>
        <v>1663.9860006851088</v>
      </c>
      <c r="F65" s="31">
        <f t="shared" si="14"/>
        <v>1664</v>
      </c>
      <c r="G65" s="31">
        <f t="shared" si="15"/>
        <v>-5.8771199983311817E-3</v>
      </c>
      <c r="J65" s="1">
        <f t="shared" si="12"/>
        <v>-5.8771199983311817E-3</v>
      </c>
      <c r="O65" s="1">
        <f t="shared" ca="1" si="16"/>
        <v>-2.362761483436299E-2</v>
      </c>
      <c r="P65" s="1">
        <f t="shared" si="10"/>
        <v>-1.704701752362478E-2</v>
      </c>
      <c r="Q65" s="27">
        <f t="shared" si="17"/>
        <v>39844.368699999999</v>
      </c>
      <c r="R65" s="1">
        <f t="shared" si="18"/>
        <v>1.2476661072556005E-4</v>
      </c>
      <c r="W65" s="13"/>
    </row>
    <row r="66" spans="1:23">
      <c r="A66" s="1" t="s">
        <v>130</v>
      </c>
      <c r="B66" s="13" t="s">
        <v>65</v>
      </c>
      <c r="C66" s="26">
        <v>55244.482450000003</v>
      </c>
      <c r="D66" s="26">
        <v>2.9999999999999997E-4</v>
      </c>
      <c r="E66" s="31">
        <f t="shared" si="13"/>
        <v>2572.9909303108775</v>
      </c>
      <c r="F66" s="31">
        <f t="shared" si="14"/>
        <v>2573</v>
      </c>
      <c r="G66" s="31">
        <f t="shared" si="15"/>
        <v>-3.8075899938121438E-3</v>
      </c>
      <c r="J66" s="1">
        <f t="shared" si="12"/>
        <v>-3.8075899938121438E-3</v>
      </c>
      <c r="O66" s="1">
        <f t="shared" ca="1" si="16"/>
        <v>-2.2990586101029435E-2</v>
      </c>
      <c r="P66" s="1">
        <f t="shared" si="10"/>
        <v>-1.5311309441879258E-2</v>
      </c>
      <c r="Q66" s="27">
        <f t="shared" si="17"/>
        <v>40225.982450000003</v>
      </c>
      <c r="R66" s="1">
        <f t="shared" si="18"/>
        <v>1.3233556113983753E-4</v>
      </c>
      <c r="W66" s="13"/>
    </row>
    <row r="67" spans="1:23">
      <c r="A67" s="1" t="s">
        <v>130</v>
      </c>
      <c r="B67" s="13" t="s">
        <v>65</v>
      </c>
      <c r="C67" s="26">
        <v>55244.482550000001</v>
      </c>
      <c r="D67" s="26">
        <v>4.0000000000000002E-4</v>
      </c>
      <c r="E67" s="31">
        <f t="shared" si="13"/>
        <v>2572.9911685111274</v>
      </c>
      <c r="F67" s="31">
        <f t="shared" si="14"/>
        <v>2573</v>
      </c>
      <c r="G67" s="31">
        <f t="shared" si="15"/>
        <v>-3.7075899963383563E-3</v>
      </c>
      <c r="J67" s="1">
        <f t="shared" si="12"/>
        <v>-3.7075899963383563E-3</v>
      </c>
      <c r="O67" s="1">
        <f t="shared" ca="1" si="16"/>
        <v>-2.2990586101029435E-2</v>
      </c>
      <c r="P67" s="1">
        <f t="shared" si="10"/>
        <v>-1.5311309441879258E-2</v>
      </c>
      <c r="Q67" s="27">
        <f t="shared" si="17"/>
        <v>40225.982550000001</v>
      </c>
      <c r="R67" s="1">
        <f t="shared" si="18"/>
        <v>1.3464630497082405E-4</v>
      </c>
      <c r="W67" s="13"/>
    </row>
    <row r="68" spans="1:23">
      <c r="A68" s="1" t="s">
        <v>131</v>
      </c>
      <c r="B68" s="13" t="s">
        <v>65</v>
      </c>
      <c r="C68" s="26">
        <v>55265.474399999999</v>
      </c>
      <c r="D68" s="26">
        <v>4.0000000000000002E-4</v>
      </c>
      <c r="E68" s="31">
        <f t="shared" si="13"/>
        <v>2622.9938089609623</v>
      </c>
      <c r="F68" s="31">
        <f t="shared" si="14"/>
        <v>2623</v>
      </c>
      <c r="G68" s="31">
        <f t="shared" si="15"/>
        <v>-2.5990900030592456E-3</v>
      </c>
      <c r="J68" s="1">
        <f t="shared" si="12"/>
        <v>-2.5990900030592456E-3</v>
      </c>
      <c r="O68" s="1">
        <f t="shared" ca="1" si="16"/>
        <v>-2.2955546016687655E-2</v>
      </c>
      <c r="P68" s="1">
        <f t="shared" si="10"/>
        <v>-1.5237002815472545E-2</v>
      </c>
      <c r="Q68" s="27">
        <f t="shared" si="17"/>
        <v>40246.974399999999</v>
      </c>
      <c r="R68" s="1">
        <f t="shared" si="18"/>
        <v>1.5971684025416024E-4</v>
      </c>
      <c r="W68" s="13"/>
    </row>
    <row r="69" spans="1:23">
      <c r="A69" s="1" t="s">
        <v>132</v>
      </c>
      <c r="B69" s="13" t="s">
        <v>77</v>
      </c>
      <c r="C69" s="26">
        <v>55298.847999999998</v>
      </c>
      <c r="D69" s="26">
        <v>5.0000000000000001E-3</v>
      </c>
      <c r="E69" s="31">
        <f t="shared" si="13"/>
        <v>2702.4898096143911</v>
      </c>
      <c r="F69" s="31">
        <f t="shared" si="14"/>
        <v>2702.5</v>
      </c>
      <c r="G69" s="31">
        <f t="shared" si="15"/>
        <v>-4.2780750009114854E-3</v>
      </c>
      <c r="J69" s="1">
        <f t="shared" si="12"/>
        <v>-4.2780750009114854E-3</v>
      </c>
      <c r="O69" s="1">
        <f t="shared" ca="1" si="16"/>
        <v>-2.2899832282584225E-2</v>
      </c>
      <c r="P69" s="1">
        <f t="shared" si="10"/>
        <v>-1.5123502750161551E-2</v>
      </c>
      <c r="Q69" s="27">
        <f t="shared" si="17"/>
        <v>40280.347999999998</v>
      </c>
      <c r="R69" s="1">
        <f t="shared" si="18"/>
        <v>1.1762330306420335E-4</v>
      </c>
      <c r="W69" s="13"/>
    </row>
    <row r="70" spans="1:23">
      <c r="A70" s="1" t="s">
        <v>133</v>
      </c>
      <c r="B70" s="13" t="s">
        <v>65</v>
      </c>
      <c r="C70" s="26">
        <v>55579.921199999997</v>
      </c>
      <c r="D70" s="26">
        <v>8.9999999999999998E-4</v>
      </c>
      <c r="E70" s="31">
        <f t="shared" si="13"/>
        <v>3372.0068917050803</v>
      </c>
      <c r="F70" s="31">
        <f t="shared" si="14"/>
        <v>3372</v>
      </c>
      <c r="G70" s="31">
        <f t="shared" si="15"/>
        <v>2.8932399945915677E-3</v>
      </c>
      <c r="J70" s="1">
        <f t="shared" si="12"/>
        <v>2.8932399945915677E-3</v>
      </c>
      <c r="O70" s="1">
        <f t="shared" ca="1" si="16"/>
        <v>-2.2430645553247797E-2</v>
      </c>
      <c r="P70" s="1">
        <f t="shared" si="10"/>
        <v>-1.4396960278011021E-2</v>
      </c>
      <c r="Q70" s="27">
        <f t="shared" si="17"/>
        <v>40561.421199999997</v>
      </c>
      <c r="R70" s="1">
        <f t="shared" si="18"/>
        <v>2.9895102546670664E-4</v>
      </c>
      <c r="W70" s="13"/>
    </row>
    <row r="71" spans="1:23">
      <c r="A71" s="1" t="s">
        <v>135</v>
      </c>
      <c r="B71" s="13" t="s">
        <v>65</v>
      </c>
      <c r="C71" s="26">
        <v>55648.350899999998</v>
      </c>
      <c r="D71" s="26">
        <v>2.9999999999999997E-4</v>
      </c>
      <c r="E71" s="31">
        <f t="shared" si="13"/>
        <v>3535.0066123200018</v>
      </c>
      <c r="F71" s="31">
        <f t="shared" si="14"/>
        <v>3535</v>
      </c>
      <c r="G71" s="31">
        <f t="shared" si="15"/>
        <v>2.7759500007960014E-3</v>
      </c>
      <c r="J71" s="1">
        <f t="shared" si="12"/>
        <v>2.7759500007960014E-3</v>
      </c>
      <c r="O71" s="1">
        <f t="shared" ca="1" si="16"/>
        <v>-2.2316414878293597E-2</v>
      </c>
      <c r="P71" s="1">
        <f t="shared" si="10"/>
        <v>-1.4282854345983313E-2</v>
      </c>
      <c r="Q71" s="27">
        <f t="shared" si="17"/>
        <v>40629.850899999998</v>
      </c>
      <c r="R71" s="1">
        <f t="shared" si="18"/>
        <v>2.9100280574169684E-4</v>
      </c>
      <c r="W71" s="13"/>
    </row>
    <row r="72" spans="1:23">
      <c r="A72" s="1" t="s">
        <v>133</v>
      </c>
      <c r="B72" s="13" t="s">
        <v>77</v>
      </c>
      <c r="C72" s="26">
        <v>55668.712699999996</v>
      </c>
      <c r="D72" s="26">
        <v>5.9999999999999995E-4</v>
      </c>
      <c r="E72" s="31">
        <f t="shared" si="13"/>
        <v>3583.5084720565878</v>
      </c>
      <c r="F72" s="31">
        <f t="shared" si="14"/>
        <v>3583.5</v>
      </c>
      <c r="G72" s="31">
        <f t="shared" si="15"/>
        <v>3.5566949954954907E-3</v>
      </c>
      <c r="J72" s="1">
        <f t="shared" si="12"/>
        <v>3.5566949954954907E-3</v>
      </c>
      <c r="O72" s="1">
        <f t="shared" ca="1" si="16"/>
        <v>-2.2282425996482069E-2</v>
      </c>
      <c r="P72" s="1">
        <f t="shared" si="10"/>
        <v>-1.4253689972532483E-2</v>
      </c>
      <c r="Q72" s="27">
        <f t="shared" si="17"/>
        <v>40650.212699999996</v>
      </c>
      <c r="R72" s="1">
        <f t="shared" si="18"/>
        <v>3.1720981270935689E-4</v>
      </c>
      <c r="W72" s="13"/>
    </row>
    <row r="73" spans="1:23">
      <c r="A73" s="1" t="s">
        <v>136</v>
      </c>
      <c r="B73" s="13" t="s">
        <v>77</v>
      </c>
      <c r="C73" s="26">
        <v>55952.933100000002</v>
      </c>
      <c r="D73" s="26">
        <v>2.9999999999999997E-4</v>
      </c>
      <c r="E73" s="31">
        <f t="shared" si="13"/>
        <v>4260.5221926057302</v>
      </c>
      <c r="F73" s="31">
        <f t="shared" si="14"/>
        <v>4260.5</v>
      </c>
      <c r="G73" s="31">
        <f t="shared" si="15"/>
        <v>9.3167849991004914E-3</v>
      </c>
      <c r="J73" s="1">
        <f t="shared" si="12"/>
        <v>9.3167849991004914E-3</v>
      </c>
      <c r="O73" s="1">
        <f t="shared" ca="1" si="16"/>
        <v>-2.1807983254494373E-2</v>
      </c>
      <c r="P73" s="1">
        <f t="shared" si="10"/>
        <v>-1.407686320339427E-2</v>
      </c>
      <c r="Q73" s="27">
        <f t="shared" si="17"/>
        <v>40934.433100000002</v>
      </c>
      <c r="R73" s="1">
        <f t="shared" si="18"/>
        <v>5.4726277622208636E-4</v>
      </c>
      <c r="W73" s="13"/>
    </row>
    <row r="74" spans="1:23">
      <c r="A74" s="1" t="s">
        <v>138</v>
      </c>
      <c r="B74" s="13" t="s">
        <v>65</v>
      </c>
      <c r="C74" s="26">
        <v>56009.394</v>
      </c>
      <c r="D74" s="26">
        <v>2E-3</v>
      </c>
      <c r="E74" s="31">
        <f t="shared" si="13"/>
        <v>4395.0122009744155</v>
      </c>
      <c r="F74" s="31">
        <f t="shared" si="14"/>
        <v>4395</v>
      </c>
      <c r="G74" s="31">
        <f t="shared" si="15"/>
        <v>5.1221500034444034E-3</v>
      </c>
      <c r="J74" s="1">
        <f t="shared" si="12"/>
        <v>5.1221500034444034E-3</v>
      </c>
      <c r="O74" s="1">
        <f t="shared" ca="1" si="16"/>
        <v>-2.1713725427614988E-2</v>
      </c>
      <c r="P74" s="1">
        <f t="shared" si="10"/>
        <v>-1.4092991000102986E-2</v>
      </c>
      <c r="Q74" s="27">
        <f t="shared" si="17"/>
        <v>40990.894</v>
      </c>
      <c r="R74" s="1">
        <f t="shared" si="18"/>
        <v>3.6922164378620819E-4</v>
      </c>
      <c r="W74" s="13"/>
    </row>
    <row r="75" spans="1:23">
      <c r="A75" s="1" t="s">
        <v>136</v>
      </c>
      <c r="B75" s="13" t="s">
        <v>77</v>
      </c>
      <c r="C75" s="26">
        <v>56035.642999999996</v>
      </c>
      <c r="D75" s="26">
        <v>2E-3</v>
      </c>
      <c r="E75" s="31">
        <f t="shared" si="13"/>
        <v>4457.5373861852286</v>
      </c>
      <c r="F75" s="31">
        <f t="shared" si="14"/>
        <v>4457.5</v>
      </c>
      <c r="G75" s="31">
        <f t="shared" si="15"/>
        <v>1.5695274996687658E-2</v>
      </c>
      <c r="J75" s="1">
        <f t="shared" si="12"/>
        <v>1.5695274996687658E-2</v>
      </c>
      <c r="O75" s="1">
        <f t="shared" ca="1" si="16"/>
        <v>-2.1669925322187762E-2</v>
      </c>
      <c r="P75" s="1">
        <f t="shared" si="10"/>
        <v>-1.4106263372311656E-2</v>
      </c>
      <c r="Q75" s="27">
        <f t="shared" si="17"/>
        <v>41017.142999999996</v>
      </c>
      <c r="R75" s="1">
        <f t="shared" si="18"/>
        <v>8.8813168915893826E-4</v>
      </c>
      <c r="W75" s="13"/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2"/>
  </sheetPr>
  <dimension ref="A1:AB168"/>
  <sheetViews>
    <sheetView workbookViewId="0">
      <selection activeCell="B10" sqref="B10"/>
    </sheetView>
  </sheetViews>
  <sheetFormatPr defaultRowHeight="12.75"/>
  <cols>
    <col min="2" max="2" width="10.7109375" customWidth="1"/>
    <col min="5" max="5" width="13.5703125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63" t="s">
        <v>142</v>
      </c>
      <c r="D1" s="64" t="s">
        <v>143</v>
      </c>
      <c r="F1" s="182" t="s">
        <v>384</v>
      </c>
      <c r="G1" s="183"/>
      <c r="M1" s="65" t="s">
        <v>144</v>
      </c>
      <c r="N1" t="s">
        <v>145</v>
      </c>
      <c r="O1">
        <f ca="1">H18*J18-I18*I18</f>
        <v>62472.218303861519</v>
      </c>
      <c r="P1" t="s">
        <v>146</v>
      </c>
      <c r="U1" s="24" t="s">
        <v>147</v>
      </c>
      <c r="V1" s="66" t="s">
        <v>148</v>
      </c>
      <c r="AA1">
        <v>1</v>
      </c>
      <c r="AB1" t="s">
        <v>55</v>
      </c>
    </row>
    <row r="2" spans="1:28">
      <c r="M2" s="65" t="s">
        <v>149</v>
      </c>
      <c r="N2" t="s">
        <v>150</v>
      </c>
      <c r="O2">
        <f ca="1">+F18*J18-H18*I18</f>
        <v>36042.50844147936</v>
      </c>
      <c r="P2" t="s">
        <v>151</v>
      </c>
      <c r="U2">
        <v>-6</v>
      </c>
      <c r="V2">
        <f ca="1">+E$4+E$5*U2+E$6*U2^2</f>
        <v>-8.1894208489014519E-3</v>
      </c>
      <c r="AA2">
        <v>2</v>
      </c>
      <c r="AB2" t="s">
        <v>53</v>
      </c>
    </row>
    <row r="3" spans="1:28">
      <c r="A3" t="s">
        <v>152</v>
      </c>
      <c r="B3" t="s">
        <v>153</v>
      </c>
      <c r="E3" s="67" t="s">
        <v>154</v>
      </c>
      <c r="F3" s="67" t="s">
        <v>155</v>
      </c>
      <c r="G3" s="67" t="s">
        <v>156</v>
      </c>
      <c r="H3" s="67" t="s">
        <v>157</v>
      </c>
      <c r="M3" s="65" t="s">
        <v>158</v>
      </c>
      <c r="N3" t="s">
        <v>159</v>
      </c>
      <c r="O3">
        <f ca="1">+F18*I18-H18*H18</f>
        <v>-10774.82817904906</v>
      </c>
      <c r="P3" t="s">
        <v>160</v>
      </c>
      <c r="U3">
        <v>-5.5</v>
      </c>
      <c r="V3">
        <f ca="1">+E$4+E$5*U3+E$6*U3^2</f>
        <v>-1.3250374529698891E-2</v>
      </c>
      <c r="AA3">
        <v>3</v>
      </c>
      <c r="AB3" t="s">
        <v>161</v>
      </c>
    </row>
    <row r="4" spans="1:28">
      <c r="A4" t="s">
        <v>162</v>
      </c>
      <c r="B4" t="s">
        <v>163</v>
      </c>
      <c r="D4" s="68" t="s">
        <v>164</v>
      </c>
      <c r="E4" s="69">
        <f ca="1">(G18*O1-K18*O2+L18*O3)/O7</f>
        <v>5.0690360701255634E-2</v>
      </c>
      <c r="F4" s="70">
        <f ca="1">+E7/O7*O18</f>
        <v>3.5103048814795436E-4</v>
      </c>
      <c r="G4" s="71">
        <f>+B18</f>
        <v>1</v>
      </c>
      <c r="H4" s="72">
        <f ca="1">ABS(F4/E4)</f>
        <v>6.924994876575402E-3</v>
      </c>
      <c r="M4" s="65" t="s">
        <v>165</v>
      </c>
      <c r="N4" t="s">
        <v>166</v>
      </c>
      <c r="O4">
        <f ca="1">+C18*J18-H18*H18</f>
        <v>170594.13740663909</v>
      </c>
      <c r="P4" t="s">
        <v>167</v>
      </c>
      <c r="U4">
        <v>-5</v>
      </c>
      <c r="V4">
        <f t="shared" ref="V4:V18" ca="1" si="0">+E$4+E$5*U4+E$6*U4^2</f>
        <v>-1.6499036911712617E-2</v>
      </c>
      <c r="AA4">
        <v>4</v>
      </c>
      <c r="AB4" t="s">
        <v>168</v>
      </c>
    </row>
    <row r="5" spans="1:28">
      <c r="A5" t="s">
        <v>169</v>
      </c>
      <c r="B5" s="73">
        <v>40323</v>
      </c>
      <c r="D5" s="74" t="s">
        <v>170</v>
      </c>
      <c r="E5" s="75">
        <f ca="1">+(-G18*O2+K18*O4-L18*O5)/O7</f>
        <v>3.1560792510430966E-2</v>
      </c>
      <c r="F5" s="76">
        <f ca="1">P18*E7/O7</f>
        <v>5.6778394130463925E-4</v>
      </c>
      <c r="G5" s="77">
        <f>+B18/A18</f>
        <v>1E-4</v>
      </c>
      <c r="H5" s="72">
        <f ca="1">ABS(F5/E5)</f>
        <v>1.7990167424249071E-2</v>
      </c>
      <c r="M5" s="65" t="s">
        <v>171</v>
      </c>
      <c r="N5" t="s">
        <v>172</v>
      </c>
      <c r="O5">
        <f ca="1">+C18*I18-F18*H18</f>
        <v>-35693.043376029331</v>
      </c>
      <c r="P5" t="s">
        <v>173</v>
      </c>
      <c r="U5">
        <v>-4.5</v>
      </c>
      <c r="V5">
        <f t="shared" ca="1" si="0"/>
        <v>-1.7935407994942573E-2</v>
      </c>
      <c r="AA5">
        <v>5</v>
      </c>
      <c r="AB5" t="s">
        <v>174</v>
      </c>
    </row>
    <row r="6" spans="1:28">
      <c r="D6" s="78" t="s">
        <v>175</v>
      </c>
      <c r="E6" s="79">
        <f ca="1">+(G18*O3-K18*O5+L18*O6)/O7</f>
        <v>3.6245825975674642E-3</v>
      </c>
      <c r="F6" s="80">
        <f ca="1">Q18*E7/O7</f>
        <v>1.4376571282887166E-4</v>
      </c>
      <c r="G6" s="81">
        <f>+B18/A18^2</f>
        <v>1E-8</v>
      </c>
      <c r="H6" s="72">
        <f ca="1">ABS(F6/E6)</f>
        <v>3.9664074126867996E-2</v>
      </c>
      <c r="M6" s="82" t="s">
        <v>176</v>
      </c>
      <c r="N6" s="83" t="s">
        <v>177</v>
      </c>
      <c r="O6" s="83">
        <f ca="1">+C18*H18-F18*F18</f>
        <v>10688.793229129667</v>
      </c>
      <c r="P6" t="s">
        <v>178</v>
      </c>
      <c r="U6">
        <v>-4</v>
      </c>
      <c r="V6">
        <f t="shared" ca="1" si="0"/>
        <v>-1.7559487779388809E-2</v>
      </c>
      <c r="AA6">
        <v>6</v>
      </c>
      <c r="AB6" t="s">
        <v>179</v>
      </c>
    </row>
    <row r="7" spans="1:28">
      <c r="D7" s="64" t="s">
        <v>180</v>
      </c>
      <c r="E7" s="84">
        <f ca="1">SQRT(N18/(B15-3))</f>
        <v>3.3265215429762796E-3</v>
      </c>
      <c r="G7" s="85">
        <f>+B22</f>
        <v>1.7382795342076353E-2</v>
      </c>
      <c r="M7" s="65" t="s">
        <v>181</v>
      </c>
      <c r="N7" t="s">
        <v>182</v>
      </c>
      <c r="O7">
        <f ca="1">+C18*O1-F18*O2+H18*O3</f>
        <v>5325180.416729874</v>
      </c>
      <c r="U7">
        <v>-3.5</v>
      </c>
      <c r="V7">
        <f t="shared" ca="1" si="0"/>
        <v>-1.5371276265051304E-2</v>
      </c>
      <c r="AA7">
        <v>7</v>
      </c>
      <c r="AB7" t="s">
        <v>183</v>
      </c>
    </row>
    <row r="8" spans="1:28">
      <c r="A8" s="86">
        <v>21</v>
      </c>
      <c r="B8" t="s">
        <v>184</v>
      </c>
      <c r="C8" s="87">
        <v>21</v>
      </c>
      <c r="D8" s="64" t="s">
        <v>185</v>
      </c>
      <c r="F8" s="88">
        <f ca="1">CORREL(INDIRECT(E12):INDIRECT(E13),INDIRECT(M12):INDIRECT(M13))</f>
        <v>0.9783416807546953</v>
      </c>
      <c r="G8" s="84"/>
      <c r="K8" s="85"/>
      <c r="U8">
        <v>-3</v>
      </c>
      <c r="V8">
        <f t="shared" ca="1" si="0"/>
        <v>-1.1370773451930084E-2</v>
      </c>
      <c r="AA8">
        <v>8</v>
      </c>
      <c r="AB8" t="s">
        <v>186</v>
      </c>
    </row>
    <row r="9" spans="1:28">
      <c r="A9" s="86">
        <f>20+COUNT(A21:A1441)</f>
        <v>168</v>
      </c>
      <c r="B9" t="s">
        <v>187</v>
      </c>
      <c r="C9" s="87">
        <f>A9</f>
        <v>168</v>
      </c>
      <c r="E9" s="89">
        <f ca="1">E6*G6</f>
        <v>3.6245825975674639E-11</v>
      </c>
      <c r="F9" s="90">
        <f ca="1">H6</f>
        <v>3.9664074126867996E-2</v>
      </c>
      <c r="G9" s="91">
        <f ca="1">F8</f>
        <v>0.9783416807546953</v>
      </c>
      <c r="K9" s="85"/>
      <c r="U9">
        <v>-2.5</v>
      </c>
      <c r="V9">
        <f t="shared" ca="1" si="0"/>
        <v>-5.5579793400251376E-3</v>
      </c>
      <c r="AA9">
        <v>9</v>
      </c>
      <c r="AB9" t="s">
        <v>65</v>
      </c>
    </row>
    <row r="10" spans="1:28">
      <c r="A10" s="37" t="s">
        <v>8</v>
      </c>
      <c r="B10" s="36">
        <f>'Active 10'!C8</f>
        <v>0.41981439999999998</v>
      </c>
      <c r="D10" t="s">
        <v>188</v>
      </c>
      <c r="E10">
        <f ca="1">2*E9*365.2422/B10</f>
        <v>6.3068371262026997E-8</v>
      </c>
      <c r="F10">
        <f ca="1">+F9*E10</f>
        <v>2.50154855279787E-9</v>
      </c>
      <c r="G10" t="s">
        <v>189</v>
      </c>
      <c r="U10">
        <v>-2</v>
      </c>
      <c r="V10">
        <f t="shared" ca="1" si="0"/>
        <v>2.0671060706635592E-3</v>
      </c>
      <c r="AA10">
        <v>10</v>
      </c>
      <c r="AB10" t="s">
        <v>190</v>
      </c>
    </row>
    <row r="11" spans="1:28">
      <c r="U11">
        <v>-1.5</v>
      </c>
      <c r="V11">
        <f t="shared" ca="1" si="0"/>
        <v>1.150448278013598E-2</v>
      </c>
      <c r="AA11">
        <v>11</v>
      </c>
      <c r="AB11" t="s">
        <v>51</v>
      </c>
    </row>
    <row r="12" spans="1:28">
      <c r="C12" s="13" t="str">
        <f t="shared" ref="C12:F13" si="1">C$15&amp;$C8</f>
        <v>C21</v>
      </c>
      <c r="D12" s="13" t="str">
        <f t="shared" si="1"/>
        <v>D21</v>
      </c>
      <c r="E12" s="13" t="str">
        <f t="shared" si="1"/>
        <v>E21</v>
      </c>
      <c r="F12" s="13" t="str">
        <f t="shared" si="1"/>
        <v>F21</v>
      </c>
      <c r="G12" s="13" t="str">
        <f t="shared" ref="G12:Q12" si="2">G15&amp;$C8</f>
        <v>G21</v>
      </c>
      <c r="H12" s="13" t="str">
        <f t="shared" si="2"/>
        <v>H21</v>
      </c>
      <c r="I12" s="13" t="str">
        <f t="shared" si="2"/>
        <v>I21</v>
      </c>
      <c r="J12" s="13" t="str">
        <f t="shared" si="2"/>
        <v>J21</v>
      </c>
      <c r="K12" s="13" t="str">
        <f t="shared" si="2"/>
        <v>K21</v>
      </c>
      <c r="L12" s="13" t="str">
        <f t="shared" si="2"/>
        <v>L21</v>
      </c>
      <c r="M12" s="13" t="str">
        <f t="shared" si="2"/>
        <v>M21</v>
      </c>
      <c r="N12" s="13" t="str">
        <f t="shared" si="2"/>
        <v>N21</v>
      </c>
      <c r="O12" s="13" t="str">
        <f t="shared" si="2"/>
        <v>O21</v>
      </c>
      <c r="P12" s="13" t="str">
        <f t="shared" si="2"/>
        <v>P21</v>
      </c>
      <c r="Q12" s="13" t="str">
        <f t="shared" si="2"/>
        <v>Q21</v>
      </c>
      <c r="U12">
        <v>-1</v>
      </c>
      <c r="V12">
        <f t="shared" ca="1" si="0"/>
        <v>2.2754150788392134E-2</v>
      </c>
      <c r="AA12">
        <v>12</v>
      </c>
      <c r="AB12" t="s">
        <v>191</v>
      </c>
    </row>
    <row r="13" spans="1:28">
      <c r="C13" s="13" t="str">
        <f t="shared" si="1"/>
        <v>C168</v>
      </c>
      <c r="D13" s="13" t="str">
        <f t="shared" si="1"/>
        <v>D168</v>
      </c>
      <c r="E13" s="13" t="str">
        <f t="shared" si="1"/>
        <v>E168</v>
      </c>
      <c r="F13" s="13" t="str">
        <f t="shared" si="1"/>
        <v>F168</v>
      </c>
      <c r="G13" s="13" t="str">
        <f t="shared" ref="G13:Q13" si="3">G$15&amp;$C9</f>
        <v>G168</v>
      </c>
      <c r="H13" s="13" t="str">
        <f t="shared" si="3"/>
        <v>H168</v>
      </c>
      <c r="I13" s="13" t="str">
        <f t="shared" si="3"/>
        <v>I168</v>
      </c>
      <c r="J13" s="13" t="str">
        <f t="shared" si="3"/>
        <v>J168</v>
      </c>
      <c r="K13" s="13" t="str">
        <f t="shared" si="3"/>
        <v>K168</v>
      </c>
      <c r="L13" s="13" t="str">
        <f t="shared" si="3"/>
        <v>L168</v>
      </c>
      <c r="M13" s="13" t="str">
        <f t="shared" si="3"/>
        <v>M168</v>
      </c>
      <c r="N13" s="13" t="str">
        <f t="shared" si="3"/>
        <v>N168</v>
      </c>
      <c r="O13" s="13" t="str">
        <f t="shared" si="3"/>
        <v>O168</v>
      </c>
      <c r="P13" s="13" t="str">
        <f t="shared" si="3"/>
        <v>P168</v>
      </c>
      <c r="Q13" s="13" t="str">
        <f t="shared" si="3"/>
        <v>Q168</v>
      </c>
      <c r="U13">
        <v>-0.5</v>
      </c>
      <c r="V13">
        <f t="shared" ca="1" si="0"/>
        <v>3.5816110095432015E-2</v>
      </c>
      <c r="AA13">
        <v>13</v>
      </c>
      <c r="AB13" t="s">
        <v>192</v>
      </c>
    </row>
    <row r="14" spans="1:28">
      <c r="U14">
        <v>0</v>
      </c>
      <c r="V14">
        <f t="shared" ca="1" si="0"/>
        <v>5.0690360701255634E-2</v>
      </c>
      <c r="AA14">
        <v>14</v>
      </c>
      <c r="AB14" t="s">
        <v>193</v>
      </c>
    </row>
    <row r="15" spans="1:28">
      <c r="A15" s="64" t="s">
        <v>194</v>
      </c>
      <c r="B15" s="64">
        <f>C9-C8+1</f>
        <v>148</v>
      </c>
      <c r="C15" s="13" t="str">
        <f t="shared" ref="C15:Q15" si="4">VLOOKUP(C16,$AA1:$AB26,2,FALSE)</f>
        <v>C</v>
      </c>
      <c r="D15" s="13" t="str">
        <f t="shared" si="4"/>
        <v>D</v>
      </c>
      <c r="E15" s="13" t="str">
        <f t="shared" si="4"/>
        <v>E</v>
      </c>
      <c r="F15" s="13" t="str">
        <f t="shared" si="4"/>
        <v>F</v>
      </c>
      <c r="G15" s="13" t="str">
        <f t="shared" si="4"/>
        <v>G</v>
      </c>
      <c r="H15" s="13" t="str">
        <f t="shared" si="4"/>
        <v>H</v>
      </c>
      <c r="I15" s="13" t="str">
        <f t="shared" si="4"/>
        <v>I</v>
      </c>
      <c r="J15" s="13" t="str">
        <f t="shared" si="4"/>
        <v>J</v>
      </c>
      <c r="K15" s="13" t="str">
        <f t="shared" si="4"/>
        <v>K</v>
      </c>
      <c r="L15" s="13" t="str">
        <f t="shared" si="4"/>
        <v>L</v>
      </c>
      <c r="M15" s="13" t="str">
        <f t="shared" si="4"/>
        <v>M</v>
      </c>
      <c r="N15" s="13" t="str">
        <f t="shared" si="4"/>
        <v>N</v>
      </c>
      <c r="O15" s="13" t="str">
        <f t="shared" si="4"/>
        <v>O</v>
      </c>
      <c r="P15" s="13" t="str">
        <f t="shared" si="4"/>
        <v>P</v>
      </c>
      <c r="Q15" s="13" t="str">
        <f t="shared" si="4"/>
        <v>Q</v>
      </c>
      <c r="U15">
        <v>0.5</v>
      </c>
      <c r="V15">
        <f t="shared" ca="1" si="0"/>
        <v>6.7376902605862987E-2</v>
      </c>
      <c r="AA15">
        <v>15</v>
      </c>
      <c r="AB15" t="s">
        <v>195</v>
      </c>
    </row>
    <row r="16" spans="1:28">
      <c r="A16" s="13"/>
      <c r="C16" s="13">
        <f>COLUMN()</f>
        <v>3</v>
      </c>
      <c r="D16" s="13">
        <f>COLUMN()</f>
        <v>4</v>
      </c>
      <c r="E16" s="13">
        <f>COLUMN()</f>
        <v>5</v>
      </c>
      <c r="F16" s="13">
        <f>COLUMN()</f>
        <v>6</v>
      </c>
      <c r="G16" s="13">
        <f>COLUMN()</f>
        <v>7</v>
      </c>
      <c r="H16" s="13">
        <f>COLUMN()</f>
        <v>8</v>
      </c>
      <c r="I16" s="13">
        <f>COLUMN()</f>
        <v>9</v>
      </c>
      <c r="J16" s="13">
        <f>COLUMN()</f>
        <v>10</v>
      </c>
      <c r="K16" s="13">
        <f>COLUMN()</f>
        <v>11</v>
      </c>
      <c r="L16" s="13">
        <f>COLUMN()</f>
        <v>12</v>
      </c>
      <c r="M16" s="13">
        <f>COLUMN()</f>
        <v>13</v>
      </c>
      <c r="N16" s="13">
        <f>COLUMN()</f>
        <v>14</v>
      </c>
      <c r="O16" s="13">
        <f>COLUMN()</f>
        <v>15</v>
      </c>
      <c r="P16" s="13">
        <f>COLUMN()</f>
        <v>16</v>
      </c>
      <c r="Q16" s="13">
        <f>COLUMN()</f>
        <v>17</v>
      </c>
      <c r="U16">
        <v>1</v>
      </c>
      <c r="V16">
        <f t="shared" ca="1" si="0"/>
        <v>8.5875735809254075E-2</v>
      </c>
      <c r="AA16">
        <v>16</v>
      </c>
      <c r="AB16" t="s">
        <v>196</v>
      </c>
    </row>
    <row r="17" spans="1:28">
      <c r="A17" s="64" t="s">
        <v>197</v>
      </c>
      <c r="U17">
        <v>1.5</v>
      </c>
      <c r="V17">
        <f t="shared" ca="1" si="0"/>
        <v>0.10618686031142888</v>
      </c>
      <c r="AA17">
        <v>17</v>
      </c>
      <c r="AB17" t="s">
        <v>198</v>
      </c>
    </row>
    <row r="18" spans="1:28">
      <c r="A18" s="92">
        <v>10000</v>
      </c>
      <c r="B18" s="92">
        <v>1</v>
      </c>
      <c r="C18">
        <f ca="1">SUM(INDIRECT(C12):INDIRECT(C13))</f>
        <v>103.17999999999999</v>
      </c>
      <c r="D18" s="93">
        <f ca="1">SUM(INDIRECT(D12):INDIRECT(D13))</f>
        <v>-136.61084999999989</v>
      </c>
      <c r="E18" s="93">
        <f ca="1">SUM(INDIRECT(E12):INDIRECT(E13))</f>
        <v>5.6901013117031569</v>
      </c>
      <c r="F18" s="64">
        <f ca="1">SUM(INDIRECT(F12):INDIRECT(F13))</f>
        <v>0.12478649999999125</v>
      </c>
      <c r="G18" s="64">
        <f ca="1">SUM(INDIRECT(G12):INDIRECT(G13))</f>
        <v>5.6096540808405804</v>
      </c>
      <c r="H18" s="64">
        <f ca="1">SUM(INDIRECT(H12):INDIRECT(H13))</f>
        <v>103.59380500872506</v>
      </c>
      <c r="I18" s="64">
        <f ca="1">SUM(INDIRECT(I12):INDIRECT(I13))</f>
        <v>-345.80457712425488</v>
      </c>
      <c r="J18" s="64">
        <f ca="1">SUM(INDIRECT(J12):INDIRECT(J13))</f>
        <v>1757.3736561622877</v>
      </c>
      <c r="K18" s="64">
        <f ca="1">SUM(INDIRECT(K12):INDIRECT(K13))</f>
        <v>2.0224308055383107</v>
      </c>
      <c r="L18" s="64">
        <f ca="1">SUM(INDIRECT(L12):INDIRECT(L13))</f>
        <v>0.70708680608122598</v>
      </c>
      <c r="N18">
        <f ca="1">SUM(INDIRECT(N12):INDIRECT(N13))</f>
        <v>1.6045331085033667E-3</v>
      </c>
      <c r="O18">
        <f ca="1">SQRT(SUM(INDIRECT(O12):INDIRECT(O13)))</f>
        <v>561938.54662012157</v>
      </c>
      <c r="P18">
        <f ca="1">SQRT(SUM(INDIRECT(P12):INDIRECT(P13)))</f>
        <v>908922.99541940144</v>
      </c>
      <c r="Q18">
        <f ca="1">SQRT(SUM(INDIRECT(Q12):INDIRECT(Q13)))</f>
        <v>230143.81499196478</v>
      </c>
      <c r="U18">
        <v>2</v>
      </c>
      <c r="V18">
        <f t="shared" ca="1" si="0"/>
        <v>0.12831027611238741</v>
      </c>
      <c r="AA18">
        <v>18</v>
      </c>
      <c r="AB18" t="s">
        <v>199</v>
      </c>
    </row>
    <row r="19" spans="1:28">
      <c r="A19" s="94" t="s">
        <v>200</v>
      </c>
      <c r="F19" s="95" t="s">
        <v>201</v>
      </c>
      <c r="G19" s="95" t="s">
        <v>202</v>
      </c>
      <c r="H19" s="95" t="s">
        <v>203</v>
      </c>
      <c r="I19" s="95" t="s">
        <v>204</v>
      </c>
      <c r="J19" s="95" t="s">
        <v>205</v>
      </c>
      <c r="K19" s="95" t="s">
        <v>206</v>
      </c>
      <c r="L19" s="95" t="s">
        <v>207</v>
      </c>
      <c r="AA19">
        <v>19</v>
      </c>
      <c r="AB19" t="s">
        <v>208</v>
      </c>
    </row>
    <row r="20" spans="1:28" ht="14.25">
      <c r="A20" s="24" t="s">
        <v>147</v>
      </c>
      <c r="B20" s="24" t="s">
        <v>209</v>
      </c>
      <c r="C20" s="24" t="s">
        <v>210</v>
      </c>
      <c r="D20" s="24" t="s">
        <v>147</v>
      </c>
      <c r="E20" s="24" t="s">
        <v>209</v>
      </c>
      <c r="F20" s="24" t="s">
        <v>211</v>
      </c>
      <c r="G20" s="24" t="s">
        <v>212</v>
      </c>
      <c r="H20" s="24" t="s">
        <v>213</v>
      </c>
      <c r="I20" s="24" t="s">
        <v>214</v>
      </c>
      <c r="J20" s="24" t="s">
        <v>215</v>
      </c>
      <c r="K20" s="24" t="s">
        <v>216</v>
      </c>
      <c r="L20" s="24" t="s">
        <v>217</v>
      </c>
      <c r="M20" s="66" t="s">
        <v>148</v>
      </c>
      <c r="N20" s="24" t="s">
        <v>218</v>
      </c>
      <c r="O20" s="24" t="s">
        <v>219</v>
      </c>
      <c r="P20" s="24" t="s">
        <v>220</v>
      </c>
      <c r="Q20" s="24" t="s">
        <v>221</v>
      </c>
      <c r="R20" s="67" t="s">
        <v>222</v>
      </c>
      <c r="AA20">
        <v>20</v>
      </c>
      <c r="AB20" t="s">
        <v>223</v>
      </c>
    </row>
    <row r="21" spans="1:28">
      <c r="A21" s="96">
        <v>-57717</v>
      </c>
      <c r="B21" s="96">
        <v>-1.2406923512507988E-2</v>
      </c>
      <c r="C21" s="97">
        <v>1</v>
      </c>
      <c r="D21" s="98">
        <f>A21/A$18</f>
        <v>-5.7717000000000001</v>
      </c>
      <c r="E21" s="98">
        <f>B21/B$18</f>
        <v>-1.2406923512507988E-2</v>
      </c>
      <c r="F21" s="86">
        <f>$C21*D21</f>
        <v>-5.7717000000000001</v>
      </c>
      <c r="G21" s="86">
        <f>$C21*E21</f>
        <v>-1.2406923512507988E-2</v>
      </c>
      <c r="H21" s="86">
        <f>C21*D21*D21</f>
        <v>33.312520890000002</v>
      </c>
      <c r="I21" s="86">
        <f>C21*D21*D21*D21</f>
        <v>-192.26987682081301</v>
      </c>
      <c r="J21" s="86">
        <f>C21*D21*D21*D21*D21</f>
        <v>1109.7240480466864</v>
      </c>
      <c r="K21" s="86">
        <f>C21*E21*D21</f>
        <v>7.1609040437142349E-2</v>
      </c>
      <c r="L21" s="86">
        <f>C21*E21*D21*D21</f>
        <v>-0.4133058986910545</v>
      </c>
      <c r="M21" s="86">
        <f t="shared" ref="M21:M84" ca="1" si="5">+E$4+E$5*D21+E$6*D21^2</f>
        <v>-1.0725081932202146E-2</v>
      </c>
      <c r="N21" s="86">
        <f ca="1">C21*(M21-E21)^2</f>
        <v>2.8285911012456503E-6</v>
      </c>
      <c r="O21" s="19">
        <f ca="1">(C21*O$1-O$2*F21+O$3*H21)^2</f>
        <v>7821266494.3222399</v>
      </c>
      <c r="P21" s="86">
        <f ca="1">(-C21*O$2+O$4*F21-O$5*H21)^2</f>
        <v>28346625663.464066</v>
      </c>
      <c r="Q21" s="86">
        <f ca="1">+(C21*O$3-F21*O$5+H21*O$6)^2</f>
        <v>19400668103.168278</v>
      </c>
      <c r="R21">
        <f t="shared" ref="R21:R84" ca="1" si="6">+E21-M21</f>
        <v>-1.6818415803058415E-3</v>
      </c>
      <c r="AA21">
        <v>21</v>
      </c>
      <c r="AB21" t="s">
        <v>224</v>
      </c>
    </row>
    <row r="22" spans="1:28">
      <c r="A22" s="96">
        <v>-50505</v>
      </c>
      <c r="B22" s="96">
        <v>1.7382795342076353E-2</v>
      </c>
      <c r="C22" s="96">
        <v>0.01</v>
      </c>
      <c r="D22" s="98">
        <f t="shared" ref="D22:E80" si="7">A22/A$18</f>
        <v>-5.0505000000000004</v>
      </c>
      <c r="E22" s="98">
        <f t="shared" si="7"/>
        <v>1.7382795342076353E-2</v>
      </c>
      <c r="F22" s="86">
        <f t="shared" ref="F22:G80" si="8">$C22*D22</f>
        <v>-5.0505000000000008E-2</v>
      </c>
      <c r="G22" s="86">
        <f t="shared" si="8"/>
        <v>1.7382795342076352E-4</v>
      </c>
      <c r="H22" s="86">
        <f t="shared" ref="H22:H85" si="9">C22*D22*D22</f>
        <v>0.25507550250000005</v>
      </c>
      <c r="I22" s="86">
        <f t="shared" ref="I22:I85" si="10">C22*D22*D22*D22</f>
        <v>-1.2882588253762504</v>
      </c>
      <c r="J22" s="86">
        <f t="shared" ref="J22:J85" si="11">C22*D22*D22*D22*D22</f>
        <v>6.5063511975627533</v>
      </c>
      <c r="K22" s="86">
        <f t="shared" ref="K22:K85" si="12">C22*E22*D22</f>
        <v>-8.7791807875156624E-4</v>
      </c>
      <c r="L22" s="86">
        <f t="shared" ref="L22:L85" si="13">C22*E22*D22*D22</f>
        <v>4.4339252567347854E-3</v>
      </c>
      <c r="M22" s="86">
        <f t="shared" ca="1" si="5"/>
        <v>-1.6253199129948354E-2</v>
      </c>
      <c r="N22" s="86">
        <f t="shared" ref="N22:N85" ca="1" si="14">C22*(M22-E22)^2</f>
        <v>1.1313801241220766E-5</v>
      </c>
      <c r="O22" s="19">
        <f t="shared" ref="O22:O85" ca="1" si="15">(C22*O$1-O$2*F22+O$3*H22)^2</f>
        <v>92018.5774566006</v>
      </c>
      <c r="P22" s="86">
        <f t="shared" ref="P22:P85" ca="1" si="16">(-C22*O$2+O$4*F22-O$5*H22)^2</f>
        <v>16419.598389667834</v>
      </c>
      <c r="Q22" s="86">
        <f t="shared" ref="Q22:Q85" ca="1" si="17">+(C22*O$3-F22*O$5+H22*O$6)^2</f>
        <v>665894.95076614874</v>
      </c>
      <c r="R22">
        <f t="shared" ca="1" si="6"/>
        <v>3.3635994472024706E-2</v>
      </c>
      <c r="AA22">
        <v>22</v>
      </c>
      <c r="AB22" t="s">
        <v>225</v>
      </c>
    </row>
    <row r="23" spans="1:28">
      <c r="A23" s="96">
        <v>-50491</v>
      </c>
      <c r="B23" s="96">
        <v>-5.0665770402137968E-3</v>
      </c>
      <c r="C23" s="96">
        <v>0.01</v>
      </c>
      <c r="D23" s="98">
        <f t="shared" si="7"/>
        <v>-5.0491000000000001</v>
      </c>
      <c r="E23" s="98">
        <f t="shared" si="7"/>
        <v>-5.0665770402137968E-3</v>
      </c>
      <c r="F23" s="86">
        <f t="shared" si="8"/>
        <v>-5.0491000000000001E-2</v>
      </c>
      <c r="G23" s="86">
        <f t="shared" si="8"/>
        <v>-5.0665770402137968E-5</v>
      </c>
      <c r="H23" s="86">
        <f t="shared" si="9"/>
        <v>0.2549341081</v>
      </c>
      <c r="I23" s="86">
        <f t="shared" si="10"/>
        <v>-1.2871878052077101</v>
      </c>
      <c r="J23" s="86">
        <f t="shared" si="11"/>
        <v>6.4991399472742497</v>
      </c>
      <c r="K23" s="86">
        <f t="shared" si="12"/>
        <v>2.558165413374348E-4</v>
      </c>
      <c r="L23" s="86">
        <f t="shared" si="13"/>
        <v>-1.2916432988668422E-3</v>
      </c>
      <c r="M23" s="86">
        <f t="shared" ca="1" si="5"/>
        <v>-1.6260263588597099E-2</v>
      </c>
      <c r="N23" s="86">
        <f t="shared" ca="1" si="14"/>
        <v>1.2529861854345729E-6</v>
      </c>
      <c r="O23" s="19">
        <f t="shared" ca="1" si="15"/>
        <v>91401.454695318418</v>
      </c>
      <c r="P23" s="86">
        <f t="shared" ca="1" si="16"/>
        <v>15745.356439703293</v>
      </c>
      <c r="Q23" s="86">
        <f t="shared" ca="1" si="17"/>
        <v>664244.94098922401</v>
      </c>
      <c r="R23">
        <f t="shared" ca="1" si="6"/>
        <v>1.1193686548383302E-2</v>
      </c>
      <c r="AA23">
        <v>23</v>
      </c>
      <c r="AB23" t="s">
        <v>226</v>
      </c>
    </row>
    <row r="24" spans="1:28">
      <c r="A24" s="96">
        <v>-50489</v>
      </c>
      <c r="B24" s="96">
        <v>-3.4702200917180279E-2</v>
      </c>
      <c r="C24" s="96">
        <v>0.01</v>
      </c>
      <c r="D24" s="98">
        <f t="shared" si="7"/>
        <v>-5.0488999999999997</v>
      </c>
      <c r="E24" s="98">
        <f t="shared" si="7"/>
        <v>-3.4702200917180279E-2</v>
      </c>
      <c r="F24" s="86">
        <f t="shared" si="8"/>
        <v>-5.0488999999999999E-2</v>
      </c>
      <c r="G24" s="86">
        <f t="shared" si="8"/>
        <v>-3.470220091718028E-4</v>
      </c>
      <c r="H24" s="86">
        <f t="shared" si="9"/>
        <v>0.25491391209999997</v>
      </c>
      <c r="I24" s="86">
        <f t="shared" si="10"/>
        <v>-1.2870348508016898</v>
      </c>
      <c r="J24" s="86">
        <f t="shared" si="11"/>
        <v>6.4981102582126509</v>
      </c>
      <c r="K24" s="86">
        <f t="shared" si="12"/>
        <v>1.7520794221075151E-3</v>
      </c>
      <c r="L24" s="86">
        <f t="shared" si="13"/>
        <v>-8.8460737942786319E-3</v>
      </c>
      <c r="M24" s="86">
        <f t="shared" ca="1" si="5"/>
        <v>-1.626127163710904E-2</v>
      </c>
      <c r="N24" s="86">
        <f t="shared" ca="1" si="14"/>
        <v>3.4006787271258872E-6</v>
      </c>
      <c r="O24" s="19">
        <f t="shared" ca="1" si="15"/>
        <v>91313.484635733112</v>
      </c>
      <c r="P24" s="86">
        <f t="shared" ca="1" si="16"/>
        <v>15650.218617463679</v>
      </c>
      <c r="Q24" s="86">
        <f t="shared" ca="1" si="17"/>
        <v>664009.44813640008</v>
      </c>
      <c r="R24">
        <f t="shared" ca="1" si="6"/>
        <v>-1.8440929280071239E-2</v>
      </c>
      <c r="AA24">
        <v>24</v>
      </c>
      <c r="AB24" t="s">
        <v>147</v>
      </c>
    </row>
    <row r="25" spans="1:28">
      <c r="A25" s="96">
        <v>-50488.5</v>
      </c>
      <c r="B25" s="96">
        <v>-4.4611106853832322E-2</v>
      </c>
      <c r="C25" s="96">
        <v>0.01</v>
      </c>
      <c r="D25" s="98">
        <f t="shared" si="7"/>
        <v>-5.0488499999999998</v>
      </c>
      <c r="E25" s="98">
        <f t="shared" si="7"/>
        <v>-4.4611106853832322E-2</v>
      </c>
      <c r="F25" s="86">
        <f t="shared" si="8"/>
        <v>-5.0488499999999999E-2</v>
      </c>
      <c r="G25" s="86">
        <f t="shared" si="8"/>
        <v>-4.4611106853832325E-4</v>
      </c>
      <c r="H25" s="86">
        <f t="shared" si="9"/>
        <v>0.254908863225</v>
      </c>
      <c r="I25" s="86">
        <f t="shared" si="10"/>
        <v>-1.2869966140935412</v>
      </c>
      <c r="J25" s="86">
        <f t="shared" si="11"/>
        <v>6.4978528550661752</v>
      </c>
      <c r="K25" s="86">
        <f t="shared" si="12"/>
        <v>2.2523478683897135E-3</v>
      </c>
      <c r="L25" s="86">
        <f t="shared" si="13"/>
        <v>-1.1371766535319405E-2</v>
      </c>
      <c r="M25" s="86">
        <f t="shared" ca="1" si="5"/>
        <v>-1.6261523603929767E-2</v>
      </c>
      <c r="N25" s="86">
        <f t="shared" ca="1" si="14"/>
        <v>8.0369887044315556E-6</v>
      </c>
      <c r="O25" s="19">
        <f t="shared" ca="1" si="15"/>
        <v>91291.499552558802</v>
      </c>
      <c r="P25" s="86">
        <f t="shared" ca="1" si="16"/>
        <v>15626.48032365037</v>
      </c>
      <c r="Q25" s="86">
        <f t="shared" ca="1" si="17"/>
        <v>663950.5836242903</v>
      </c>
      <c r="R25">
        <f t="shared" ca="1" si="6"/>
        <v>-2.8349583249902555E-2</v>
      </c>
      <c r="AA25">
        <v>25</v>
      </c>
      <c r="AB25" t="s">
        <v>209</v>
      </c>
    </row>
    <row r="26" spans="1:28">
      <c r="A26" s="96">
        <v>-50476.5</v>
      </c>
      <c r="B26" s="96">
        <v>-1.542484584477443E-2</v>
      </c>
      <c r="C26" s="96">
        <v>0.01</v>
      </c>
      <c r="D26" s="98">
        <f t="shared" si="7"/>
        <v>-5.04765</v>
      </c>
      <c r="E26" s="98">
        <f t="shared" si="7"/>
        <v>-1.542484584477443E-2</v>
      </c>
      <c r="F26" s="86">
        <f t="shared" si="8"/>
        <v>-5.0476500000000001E-2</v>
      </c>
      <c r="G26" s="86">
        <f t="shared" si="8"/>
        <v>-1.5424845844774432E-4</v>
      </c>
      <c r="H26" s="86">
        <f t="shared" si="9"/>
        <v>0.25478770522499999</v>
      </c>
      <c r="I26" s="86">
        <f t="shared" si="10"/>
        <v>-1.2860791602789712</v>
      </c>
      <c r="J26" s="86">
        <f t="shared" si="11"/>
        <v>6.4916774733821487</v>
      </c>
      <c r="K26" s="86">
        <f t="shared" si="12"/>
        <v>7.7859223128375662E-4</v>
      </c>
      <c r="L26" s="86">
        <f t="shared" si="13"/>
        <v>-3.9300610762394543E-3</v>
      </c>
      <c r="M26" s="86">
        <f t="shared" ca="1" si="5"/>
        <v>-1.6267565370752857E-2</v>
      </c>
      <c r="N26" s="86">
        <f t="shared" ca="1" si="14"/>
        <v>7.1017619946530333E-9</v>
      </c>
      <c r="O26" s="19">
        <f t="shared" ca="1" si="15"/>
        <v>90764.749022025208</v>
      </c>
      <c r="P26" s="86">
        <f t="shared" ca="1" si="16"/>
        <v>15062.297734701096</v>
      </c>
      <c r="Q26" s="86">
        <f t="shared" ca="1" si="17"/>
        <v>662538.87912923365</v>
      </c>
      <c r="R26">
        <f t="shared" ca="1" si="6"/>
        <v>8.427195259784262E-4</v>
      </c>
      <c r="AA26">
        <v>26</v>
      </c>
      <c r="AB26" t="s">
        <v>227</v>
      </c>
    </row>
    <row r="27" spans="1:28">
      <c r="A27" s="96">
        <v>-50474.5</v>
      </c>
      <c r="B27" s="96">
        <v>-2.706046834472747E-2</v>
      </c>
      <c r="C27" s="96">
        <v>0.01</v>
      </c>
      <c r="D27" s="98">
        <f t="shared" si="7"/>
        <v>-5.0474500000000004</v>
      </c>
      <c r="E27" s="98">
        <f t="shared" si="7"/>
        <v>-2.706046834472747E-2</v>
      </c>
      <c r="F27" s="86">
        <f t="shared" si="8"/>
        <v>-5.0474500000000005E-2</v>
      </c>
      <c r="G27" s="86">
        <f t="shared" si="8"/>
        <v>-2.7060468344727471E-4</v>
      </c>
      <c r="H27" s="86">
        <f t="shared" si="9"/>
        <v>0.25476751502500006</v>
      </c>
      <c r="I27" s="86">
        <f t="shared" si="10"/>
        <v>-1.2859262937129365</v>
      </c>
      <c r="J27" s="86">
        <f t="shared" si="11"/>
        <v>6.4906486712013622</v>
      </c>
      <c r="K27" s="86">
        <f t="shared" si="12"/>
        <v>1.3658636094659468E-3</v>
      </c>
      <c r="L27" s="86">
        <f t="shared" si="13"/>
        <v>-6.8941282755988938E-3</v>
      </c>
      <c r="M27" s="86">
        <f t="shared" ca="1" si="5"/>
        <v>-1.6268571317006902E-2</v>
      </c>
      <c r="N27" s="86">
        <f t="shared" ca="1" si="14"/>
        <v>1.1646504145692402E-6</v>
      </c>
      <c r="O27" s="19">
        <f t="shared" ca="1" si="15"/>
        <v>90677.123610212206</v>
      </c>
      <c r="P27" s="86">
        <f t="shared" ca="1" si="16"/>
        <v>14969.300226193489</v>
      </c>
      <c r="Q27" s="86">
        <f t="shared" ca="1" si="17"/>
        <v>662303.78982588195</v>
      </c>
      <c r="R27">
        <f t="shared" ca="1" si="6"/>
        <v>-1.0791897027720567E-2</v>
      </c>
    </row>
    <row r="28" spans="1:28">
      <c r="A28" s="96">
        <v>-50458</v>
      </c>
      <c r="B28" s="96">
        <v>-9.0543466861752204E-3</v>
      </c>
      <c r="C28" s="96">
        <v>0.01</v>
      </c>
      <c r="D28" s="98">
        <f t="shared" si="7"/>
        <v>-5.0457999999999998</v>
      </c>
      <c r="E28" s="98">
        <f t="shared" si="7"/>
        <v>-9.0543466861752204E-3</v>
      </c>
      <c r="F28" s="86">
        <f t="shared" si="8"/>
        <v>-5.0458000000000003E-2</v>
      </c>
      <c r="G28" s="86">
        <f t="shared" si="8"/>
        <v>-9.054346686175221E-5</v>
      </c>
      <c r="H28" s="86">
        <f t="shared" si="9"/>
        <v>0.25460097640000001</v>
      </c>
      <c r="I28" s="86">
        <f t="shared" si="10"/>
        <v>-1.28466560671912</v>
      </c>
      <c r="J28" s="86">
        <f t="shared" si="11"/>
        <v>6.4821657183833352</v>
      </c>
      <c r="K28" s="86">
        <f t="shared" si="12"/>
        <v>4.5686422509102928E-4</v>
      </c>
      <c r="L28" s="86">
        <f t="shared" si="13"/>
        <v>-2.3052455069643156E-3</v>
      </c>
      <c r="M28" s="86">
        <f t="shared" ca="1" si="5"/>
        <v>-1.6276859309564476E-2</v>
      </c>
      <c r="N28" s="86">
        <f t="shared" ca="1" si="14"/>
        <v>5.2164688595017143E-7</v>
      </c>
      <c r="O28" s="19">
        <f t="shared" ca="1" si="15"/>
        <v>89956.025942357344</v>
      </c>
      <c r="P28" s="86">
        <f t="shared" ca="1" si="16"/>
        <v>14213.318876801155</v>
      </c>
      <c r="Q28" s="86">
        <f t="shared" ca="1" si="17"/>
        <v>660366.42507669574</v>
      </c>
      <c r="R28">
        <f t="shared" ca="1" si="6"/>
        <v>7.2225126233892555E-3</v>
      </c>
    </row>
    <row r="29" spans="1:28">
      <c r="A29" s="96">
        <v>-50457.5</v>
      </c>
      <c r="B29" s="96">
        <v>-1.3963251882996339E-2</v>
      </c>
      <c r="C29" s="96">
        <v>0.01</v>
      </c>
      <c r="D29" s="98">
        <f t="shared" si="7"/>
        <v>-5.04575</v>
      </c>
      <c r="E29" s="98">
        <f t="shared" si="7"/>
        <v>-1.3963251882996339E-2</v>
      </c>
      <c r="F29" s="86">
        <f t="shared" si="8"/>
        <v>-5.0457500000000002E-2</v>
      </c>
      <c r="G29" s="86">
        <f t="shared" si="8"/>
        <v>-1.3963251882996339E-4</v>
      </c>
      <c r="H29" s="86">
        <f t="shared" si="9"/>
        <v>0.25459593062500002</v>
      </c>
      <c r="I29" s="86">
        <f t="shared" si="10"/>
        <v>-1.2846274169510938</v>
      </c>
      <c r="J29" s="86">
        <f t="shared" si="11"/>
        <v>6.4819087890809817</v>
      </c>
      <c r="K29" s="86">
        <f t="shared" si="12"/>
        <v>7.0455078188628778E-4</v>
      </c>
      <c r="L29" s="86">
        <f t="shared" si="13"/>
        <v>-3.5549871077027364E-3</v>
      </c>
      <c r="M29" s="86">
        <f t="shared" ca="1" si="5"/>
        <v>-1.6277110152764576E-2</v>
      </c>
      <c r="N29" s="86">
        <f t="shared" ca="1" si="14"/>
        <v>5.3539400925748615E-8</v>
      </c>
      <c r="O29" s="19">
        <f t="shared" ca="1" si="15"/>
        <v>89934.224929005897</v>
      </c>
      <c r="P29" s="86">
        <f t="shared" ca="1" si="16"/>
        <v>14190.723347186395</v>
      </c>
      <c r="Q29" s="86">
        <f t="shared" ca="1" si="17"/>
        <v>660307.77611843718</v>
      </c>
      <c r="R29">
        <f t="shared" ca="1" si="6"/>
        <v>2.3138582697682375E-3</v>
      </c>
    </row>
    <row r="30" spans="1:28">
      <c r="A30" s="96">
        <v>-50443.5</v>
      </c>
      <c r="B30" s="96">
        <v>3.5874074077527872E-3</v>
      </c>
      <c r="C30" s="96">
        <v>0.01</v>
      </c>
      <c r="D30" s="98">
        <f t="shared" si="7"/>
        <v>-5.0443499999999997</v>
      </c>
      <c r="E30" s="98">
        <f t="shared" si="7"/>
        <v>3.5874074077527872E-3</v>
      </c>
      <c r="F30" s="86">
        <f t="shared" si="8"/>
        <v>-5.0443499999999995E-2</v>
      </c>
      <c r="G30" s="86">
        <f t="shared" si="8"/>
        <v>3.5874074077527873E-5</v>
      </c>
      <c r="H30" s="86">
        <f t="shared" si="9"/>
        <v>0.25445466922499999</v>
      </c>
      <c r="I30" s="86">
        <f t="shared" si="10"/>
        <v>-1.2835584107051285</v>
      </c>
      <c r="J30" s="86">
        <f t="shared" si="11"/>
        <v>6.4747178690404148</v>
      </c>
      <c r="K30" s="86">
        <f t="shared" si="12"/>
        <v>-1.8096138557297772E-4</v>
      </c>
      <c r="L30" s="86">
        <f t="shared" si="13"/>
        <v>9.1283256531505012E-4</v>
      </c>
      <c r="M30" s="86">
        <f t="shared" ca="1" si="5"/>
        <v>-1.6284126404464791E-2</v>
      </c>
      <c r="N30" s="86">
        <f t="shared" ca="1" si="14"/>
        <v>3.9487785605010644E-6</v>
      </c>
      <c r="O30" s="19">
        <f t="shared" ca="1" si="15"/>
        <v>89324.999983376096</v>
      </c>
      <c r="P30" s="86">
        <f t="shared" ca="1" si="16"/>
        <v>13565.515084043969</v>
      </c>
      <c r="Q30" s="86">
        <f t="shared" ca="1" si="17"/>
        <v>658667.01491410565</v>
      </c>
      <c r="R30">
        <f t="shared" ca="1" si="6"/>
        <v>1.9871533812217578E-2</v>
      </c>
    </row>
    <row r="31" spans="1:28">
      <c r="A31" s="96">
        <v>-50439</v>
      </c>
      <c r="B31" s="96">
        <v>-1.0592735797377189E-2</v>
      </c>
      <c r="C31" s="96">
        <v>0.01</v>
      </c>
      <c r="D31" s="98">
        <f t="shared" si="7"/>
        <v>-5.0438999999999998</v>
      </c>
      <c r="E31" s="98">
        <f t="shared" si="7"/>
        <v>-1.0592735797377189E-2</v>
      </c>
      <c r="F31" s="86">
        <f t="shared" si="8"/>
        <v>-5.0438999999999998E-2</v>
      </c>
      <c r="G31" s="86">
        <f t="shared" si="8"/>
        <v>-1.059273579737719E-4</v>
      </c>
      <c r="H31" s="86">
        <f t="shared" si="9"/>
        <v>0.25440927209999997</v>
      </c>
      <c r="I31" s="86">
        <f t="shared" si="10"/>
        <v>-1.2832149275451898</v>
      </c>
      <c r="J31" s="86">
        <f t="shared" si="11"/>
        <v>6.472407773045183</v>
      </c>
      <c r="K31" s="86">
        <f t="shared" si="12"/>
        <v>5.3428700088390812E-4</v>
      </c>
      <c r="L31" s="86">
        <f t="shared" si="13"/>
        <v>-2.6948902037583441E-3</v>
      </c>
      <c r="M31" s="86">
        <f t="shared" ca="1" si="5"/>
        <v>-1.6286378610760543E-2</v>
      </c>
      <c r="N31" s="86">
        <f t="shared" ca="1" si="14"/>
        <v>3.2417568486391918E-7</v>
      </c>
      <c r="O31" s="19">
        <f t="shared" ca="1" si="15"/>
        <v>89129.67095583523</v>
      </c>
      <c r="P31" s="86">
        <f t="shared" ca="1" si="16"/>
        <v>13367.615172642963</v>
      </c>
      <c r="Q31" s="86">
        <f t="shared" ca="1" si="17"/>
        <v>658140.20522607176</v>
      </c>
      <c r="R31">
        <f t="shared" ca="1" si="6"/>
        <v>5.6936428133833542E-3</v>
      </c>
    </row>
    <row r="32" spans="1:28">
      <c r="A32" s="96">
        <v>-50438.5</v>
      </c>
      <c r="B32" s="96">
        <v>-2.0501640538323186E-2</v>
      </c>
      <c r="C32" s="96">
        <v>0.01</v>
      </c>
      <c r="D32" s="98">
        <f t="shared" si="7"/>
        <v>-5.0438499999999999</v>
      </c>
      <c r="E32" s="98">
        <f t="shared" si="7"/>
        <v>-2.0501640538323186E-2</v>
      </c>
      <c r="F32" s="86">
        <f t="shared" si="8"/>
        <v>-5.0438499999999997E-2</v>
      </c>
      <c r="G32" s="86">
        <f t="shared" si="8"/>
        <v>-2.0501640538323187E-4</v>
      </c>
      <c r="H32" s="86">
        <f t="shared" si="9"/>
        <v>0.25440422822499997</v>
      </c>
      <c r="I32" s="86">
        <f t="shared" si="10"/>
        <v>-1.2831767665326661</v>
      </c>
      <c r="J32" s="86">
        <f t="shared" si="11"/>
        <v>6.472151133875788</v>
      </c>
      <c r="K32" s="86">
        <f t="shared" si="12"/>
        <v>1.034071996292214E-3</v>
      </c>
      <c r="L32" s="86">
        <f t="shared" si="13"/>
        <v>-5.2157040384984837E-3</v>
      </c>
      <c r="M32" s="86">
        <f t="shared" ca="1" si="5"/>
        <v>-1.628662876528994E-2</v>
      </c>
      <c r="N32" s="86">
        <f t="shared" ca="1" si="14"/>
        <v>1.776632424680887E-7</v>
      </c>
      <c r="O32" s="19">
        <f t="shared" ca="1" si="15"/>
        <v>89107.98253622021</v>
      </c>
      <c r="P32" s="86">
        <f t="shared" ca="1" si="16"/>
        <v>13345.718117851024</v>
      </c>
      <c r="Q32" s="86">
        <f t="shared" ca="1" si="17"/>
        <v>658081.68816157524</v>
      </c>
      <c r="R32">
        <f t="shared" ca="1" si="6"/>
        <v>-4.2150117730332462E-3</v>
      </c>
    </row>
    <row r="33" spans="1:18">
      <c r="A33" s="96">
        <v>-50436.5</v>
      </c>
      <c r="B33" s="96">
        <v>-2.5137259372952594E-2</v>
      </c>
      <c r="C33" s="96">
        <v>0.01</v>
      </c>
      <c r="D33" s="98">
        <f t="shared" si="7"/>
        <v>-5.0436500000000004</v>
      </c>
      <c r="E33" s="98">
        <f t="shared" si="7"/>
        <v>-2.5137259372952594E-2</v>
      </c>
      <c r="F33" s="86">
        <f t="shared" si="8"/>
        <v>-5.0436500000000002E-2</v>
      </c>
      <c r="G33" s="86">
        <f t="shared" si="8"/>
        <v>-2.5137259372952597E-4</v>
      </c>
      <c r="H33" s="86">
        <f t="shared" si="9"/>
        <v>0.25438405322500002</v>
      </c>
      <c r="I33" s="86">
        <f t="shared" si="10"/>
        <v>-1.2830241300482714</v>
      </c>
      <c r="J33" s="86">
        <f t="shared" si="11"/>
        <v>6.4711246535179647</v>
      </c>
      <c r="K33" s="86">
        <f t="shared" si="12"/>
        <v>1.2678353823639239E-3</v>
      </c>
      <c r="L33" s="86">
        <f t="shared" si="13"/>
        <v>-6.3945179262598056E-3</v>
      </c>
      <c r="M33" s="86">
        <f t="shared" ca="1" si="5"/>
        <v>-1.6287629202178452E-2</v>
      </c>
      <c r="N33" s="86">
        <f t="shared" ca="1" si="14"/>
        <v>7.831595415947597E-7</v>
      </c>
      <c r="O33" s="19">
        <f t="shared" ca="1" si="15"/>
        <v>89021.258463616789</v>
      </c>
      <c r="P33" s="86">
        <f t="shared" ca="1" si="16"/>
        <v>13258.313499848409</v>
      </c>
      <c r="Q33" s="86">
        <f t="shared" ca="1" si="17"/>
        <v>657847.65458876011</v>
      </c>
      <c r="R33">
        <f t="shared" ca="1" si="6"/>
        <v>-8.849630170774142E-3</v>
      </c>
    </row>
    <row r="34" spans="1:18">
      <c r="A34" s="96">
        <v>-50393.5</v>
      </c>
      <c r="B34" s="96">
        <v>-7.3030166668290762E-3</v>
      </c>
      <c r="C34" s="96">
        <v>0.01</v>
      </c>
      <c r="D34" s="98">
        <f t="shared" si="7"/>
        <v>-5.0393499999999998</v>
      </c>
      <c r="E34" s="98">
        <f t="shared" si="7"/>
        <v>-7.3030166668290762E-3</v>
      </c>
      <c r="F34" s="86">
        <f t="shared" si="8"/>
        <v>-5.0393500000000001E-2</v>
      </c>
      <c r="G34" s="86">
        <f t="shared" si="8"/>
        <v>-7.3030166668290765E-5</v>
      </c>
      <c r="H34" s="86">
        <f t="shared" si="9"/>
        <v>0.25395048422499999</v>
      </c>
      <c r="I34" s="86">
        <f t="shared" si="10"/>
        <v>-1.2797453726792536</v>
      </c>
      <c r="J34" s="86">
        <f t="shared" si="11"/>
        <v>6.4490848438111961</v>
      </c>
      <c r="K34" s="86">
        <f t="shared" si="12"/>
        <v>3.6802457039985105E-4</v>
      </c>
      <c r="L34" s="86">
        <f t="shared" si="13"/>
        <v>-1.8546046188444893E-3</v>
      </c>
      <c r="M34" s="86">
        <f t="shared" ca="1" si="5"/>
        <v>-1.6309068459608084E-2</v>
      </c>
      <c r="N34" s="86">
        <f t="shared" ca="1" si="14"/>
        <v>8.1108968894217965E-7</v>
      </c>
      <c r="O34" s="19">
        <f t="shared" ca="1" si="15"/>
        <v>87168.134589456473</v>
      </c>
      <c r="P34" s="86">
        <f t="shared" ca="1" si="16"/>
        <v>11450.048835947318</v>
      </c>
      <c r="Q34" s="86">
        <f t="shared" ca="1" si="17"/>
        <v>652829.34236322308</v>
      </c>
      <c r="R34">
        <f t="shared" ca="1" si="6"/>
        <v>9.0060517927790067E-3</v>
      </c>
    </row>
    <row r="35" spans="1:18">
      <c r="A35" s="96">
        <v>-50372</v>
      </c>
      <c r="B35" s="96">
        <v>-8.3858606363258828E-3</v>
      </c>
      <c r="C35" s="96">
        <v>0.01</v>
      </c>
      <c r="D35" s="98">
        <f t="shared" si="7"/>
        <v>-5.0372000000000003</v>
      </c>
      <c r="E35" s="98">
        <f t="shared" si="7"/>
        <v>-8.3858606363258828E-3</v>
      </c>
      <c r="F35" s="86">
        <f t="shared" si="8"/>
        <v>-5.0372000000000007E-2</v>
      </c>
      <c r="G35" s="86">
        <f t="shared" si="8"/>
        <v>-8.3858606363258835E-5</v>
      </c>
      <c r="H35" s="86">
        <f t="shared" si="9"/>
        <v>0.25373383840000008</v>
      </c>
      <c r="I35" s="86">
        <f t="shared" si="10"/>
        <v>-1.2781080907884805</v>
      </c>
      <c r="J35" s="86">
        <f t="shared" si="11"/>
        <v>6.4380860749197346</v>
      </c>
      <c r="K35" s="86">
        <f t="shared" si="12"/>
        <v>4.2241257197300742E-4</v>
      </c>
      <c r="L35" s="86">
        <f t="shared" si="13"/>
        <v>-2.1277766075424331E-3</v>
      </c>
      <c r="M35" s="86">
        <f t="shared" ca="1" si="5"/>
        <v>-1.6319737824423711E-2</v>
      </c>
      <c r="N35" s="86">
        <f t="shared" ca="1" si="14"/>
        <v>6.2946407235819104E-7</v>
      </c>
      <c r="O35" s="19">
        <f t="shared" ca="1" si="15"/>
        <v>86249.759535650708</v>
      </c>
      <c r="P35" s="86">
        <f t="shared" ca="1" si="16"/>
        <v>10596.628388685089</v>
      </c>
      <c r="Q35" s="86">
        <f t="shared" ca="1" si="17"/>
        <v>650329.78224829049</v>
      </c>
      <c r="R35">
        <f t="shared" ca="1" si="6"/>
        <v>7.9338771880978279E-3</v>
      </c>
    </row>
    <row r="36" spans="1:18">
      <c r="A36" s="96">
        <v>-50350.5</v>
      </c>
      <c r="B36" s="96">
        <v>7.5313189529309212E-3</v>
      </c>
      <c r="C36" s="96">
        <v>0.01</v>
      </c>
      <c r="D36" s="98">
        <f t="shared" si="7"/>
        <v>-5.03505</v>
      </c>
      <c r="E36" s="98">
        <f t="shared" si="7"/>
        <v>7.5313189529309212E-3</v>
      </c>
      <c r="F36" s="86">
        <f t="shared" si="8"/>
        <v>-5.0350499999999999E-2</v>
      </c>
      <c r="G36" s="86">
        <f t="shared" si="8"/>
        <v>7.5313189529309214E-5</v>
      </c>
      <c r="H36" s="86">
        <f t="shared" si="9"/>
        <v>0.25351728502499998</v>
      </c>
      <c r="I36" s="86">
        <f t="shared" si="10"/>
        <v>-1.2764722059651261</v>
      </c>
      <c r="J36" s="86">
        <f t="shared" si="11"/>
        <v>6.4271013806447082</v>
      </c>
      <c r="K36" s="86">
        <f t="shared" si="12"/>
        <v>-3.7920567493954834E-4</v>
      </c>
      <c r="L36" s="86">
        <f t="shared" si="13"/>
        <v>1.909319533604373E-3</v>
      </c>
      <c r="M36" s="86">
        <f t="shared" ca="1" si="5"/>
        <v>-1.6330373679973254E-2</v>
      </c>
      <c r="N36" s="86">
        <f t="shared" ca="1" si="14"/>
        <v>5.6938037530719326E-6</v>
      </c>
      <c r="O36" s="19">
        <f t="shared" ca="1" si="15"/>
        <v>85336.82997502471</v>
      </c>
      <c r="P36" s="86">
        <f t="shared" ca="1" si="16"/>
        <v>9776.9085332263767</v>
      </c>
      <c r="Q36" s="86">
        <f t="shared" ca="1" si="17"/>
        <v>647836.60722345475</v>
      </c>
      <c r="R36">
        <f t="shared" ca="1" si="6"/>
        <v>2.3861692632904174E-2</v>
      </c>
    </row>
    <row r="37" spans="1:18">
      <c r="A37" s="96">
        <v>-50348</v>
      </c>
      <c r="B37" s="96">
        <v>-3.2013193509277386E-2</v>
      </c>
      <c r="C37" s="96">
        <v>0.01</v>
      </c>
      <c r="D37" s="98">
        <f t="shared" si="7"/>
        <v>-5.0347999999999997</v>
      </c>
      <c r="E37" s="98">
        <f t="shared" si="7"/>
        <v>-3.2013193509277386E-2</v>
      </c>
      <c r="F37" s="86">
        <f t="shared" si="8"/>
        <v>-5.0347999999999997E-2</v>
      </c>
      <c r="G37" s="86">
        <f t="shared" si="8"/>
        <v>-3.2013193509277386E-4</v>
      </c>
      <c r="H37" s="86">
        <f t="shared" si="9"/>
        <v>0.25349211039999997</v>
      </c>
      <c r="I37" s="86">
        <f t="shared" si="10"/>
        <v>-1.2762820774419197</v>
      </c>
      <c r="J37" s="86">
        <f t="shared" si="11"/>
        <v>6.4258250035045767</v>
      </c>
      <c r="K37" s="86">
        <f t="shared" si="12"/>
        <v>1.6118002668050978E-3</v>
      </c>
      <c r="L37" s="86">
        <f t="shared" si="13"/>
        <v>-8.1150919833103061E-3</v>
      </c>
      <c r="M37" s="86">
        <f t="shared" ca="1" si="5"/>
        <v>-1.6331608232613148E-2</v>
      </c>
      <c r="N37" s="86">
        <f t="shared" ca="1" si="14"/>
        <v>2.4591211678929266E-6</v>
      </c>
      <c r="O37" s="19">
        <f t="shared" ca="1" si="15"/>
        <v>85231.028360675569</v>
      </c>
      <c r="P37" s="86">
        <f t="shared" ca="1" si="16"/>
        <v>9683.7757552348958</v>
      </c>
      <c r="Q37" s="86">
        <f t="shared" ca="1" si="17"/>
        <v>647547.11712273688</v>
      </c>
      <c r="R37">
        <f t="shared" ca="1" si="6"/>
        <v>-1.5681585276664238E-2</v>
      </c>
    </row>
    <row r="38" spans="1:18">
      <c r="A38" s="96">
        <v>-50341</v>
      </c>
      <c r="B38" s="96">
        <v>-1.5737826666942692E-2</v>
      </c>
      <c r="C38" s="96">
        <v>0.01</v>
      </c>
      <c r="D38" s="98">
        <f t="shared" si="7"/>
        <v>-5.0340999999999996</v>
      </c>
      <c r="E38" s="98">
        <f t="shared" si="7"/>
        <v>-1.5737826666942692E-2</v>
      </c>
      <c r="F38" s="86">
        <f t="shared" si="8"/>
        <v>-5.0340999999999997E-2</v>
      </c>
      <c r="G38" s="86">
        <f t="shared" si="8"/>
        <v>-1.5737826666942692E-4</v>
      </c>
      <c r="H38" s="86">
        <f t="shared" si="9"/>
        <v>0.25342162809999996</v>
      </c>
      <c r="I38" s="86">
        <f t="shared" si="10"/>
        <v>-1.2757498180182096</v>
      </c>
      <c r="J38" s="86">
        <f t="shared" si="11"/>
        <v>6.4222521588854686</v>
      </c>
      <c r="K38" s="86">
        <f t="shared" si="12"/>
        <v>7.9225793224056197E-4</v>
      </c>
      <c r="L38" s="86">
        <f t="shared" si="13"/>
        <v>-3.9883056566922129E-3</v>
      </c>
      <c r="M38" s="86">
        <f t="shared" ca="1" si="5"/>
        <v>-1.6335062569657513E-2</v>
      </c>
      <c r="N38" s="86">
        <f t="shared" ca="1" si="14"/>
        <v>3.5669072349158727E-9</v>
      </c>
      <c r="O38" s="19">
        <f t="shared" ca="1" si="15"/>
        <v>84935.174744414093</v>
      </c>
      <c r="P38" s="86">
        <f t="shared" ca="1" si="16"/>
        <v>9425.4212260171007</v>
      </c>
      <c r="Q38" s="86">
        <f t="shared" ca="1" si="17"/>
        <v>646737.00334254187</v>
      </c>
      <c r="R38">
        <f t="shared" ca="1" si="6"/>
        <v>5.9723590271482108E-4</v>
      </c>
    </row>
    <row r="39" spans="1:18">
      <c r="A39" s="96">
        <v>-50341</v>
      </c>
      <c r="B39" s="96">
        <v>2.2621733330864119E-3</v>
      </c>
      <c r="C39" s="96">
        <v>0.01</v>
      </c>
      <c r="D39" s="98">
        <f t="shared" si="7"/>
        <v>-5.0340999999999996</v>
      </c>
      <c r="E39" s="98">
        <f t="shared" si="7"/>
        <v>2.2621733330864119E-3</v>
      </c>
      <c r="F39" s="86">
        <f t="shared" si="8"/>
        <v>-5.0340999999999997E-2</v>
      </c>
      <c r="G39" s="86">
        <f t="shared" si="8"/>
        <v>2.2621733330864118E-5</v>
      </c>
      <c r="H39" s="86">
        <f t="shared" si="9"/>
        <v>0.25342162809999996</v>
      </c>
      <c r="I39" s="86">
        <f t="shared" si="10"/>
        <v>-1.2757498180182096</v>
      </c>
      <c r="J39" s="86">
        <f t="shared" si="11"/>
        <v>6.4222521588854686</v>
      </c>
      <c r="K39" s="86">
        <f t="shared" si="12"/>
        <v>-1.1388006776090305E-4</v>
      </c>
      <c r="L39" s="86">
        <f t="shared" si="13"/>
        <v>5.7328364911516196E-4</v>
      </c>
      <c r="M39" s="86">
        <f t="shared" ca="1" si="5"/>
        <v>-1.6335062569657513E-2</v>
      </c>
      <c r="N39" s="86">
        <f t="shared" ca="1" si="14"/>
        <v>3.4585718322230764E-6</v>
      </c>
      <c r="O39" s="19">
        <f t="shared" ca="1" si="15"/>
        <v>84935.174744414093</v>
      </c>
      <c r="P39" s="86">
        <f t="shared" ca="1" si="16"/>
        <v>9425.4212260171007</v>
      </c>
      <c r="Q39" s="86">
        <f t="shared" ca="1" si="17"/>
        <v>646737.00334254187</v>
      </c>
      <c r="R39">
        <f t="shared" ca="1" si="6"/>
        <v>1.8597235902743925E-2</v>
      </c>
    </row>
    <row r="40" spans="1:18">
      <c r="A40" s="96">
        <v>-42655</v>
      </c>
      <c r="B40" s="96">
        <v>-1.4549551027975841E-2</v>
      </c>
      <c r="C40" s="96">
        <v>0.1</v>
      </c>
      <c r="D40" s="98">
        <f t="shared" si="7"/>
        <v>-4.2655000000000003</v>
      </c>
      <c r="E40" s="98">
        <f t="shared" si="7"/>
        <v>-1.4549551027975841E-2</v>
      </c>
      <c r="F40" s="86">
        <f t="shared" si="8"/>
        <v>-0.42655000000000004</v>
      </c>
      <c r="G40" s="86">
        <f t="shared" si="8"/>
        <v>-1.4549551027975842E-3</v>
      </c>
      <c r="H40" s="86">
        <f t="shared" si="9"/>
        <v>1.8194490250000004</v>
      </c>
      <c r="I40" s="86">
        <f t="shared" si="10"/>
        <v>-7.7608598161375024</v>
      </c>
      <c r="J40" s="86">
        <f t="shared" si="11"/>
        <v>33.10394754573452</v>
      </c>
      <c r="K40" s="86">
        <f t="shared" si="12"/>
        <v>6.2061109909830959E-3</v>
      </c>
      <c r="L40" s="86">
        <f t="shared" si="13"/>
        <v>-2.6472166432038396E-2</v>
      </c>
      <c r="M40" s="86">
        <f t="shared" ca="1" si="5"/>
        <v>-1.7984767020226777E-2</v>
      </c>
      <c r="N40" s="86">
        <f t="shared" ca="1" si="14"/>
        <v>1.1800708913416585E-6</v>
      </c>
      <c r="O40" s="19">
        <f t="shared" ca="1" si="15"/>
        <v>4067898.4422775335</v>
      </c>
      <c r="P40" s="86">
        <f t="shared" ca="1" si="16"/>
        <v>130633634.49540803</v>
      </c>
      <c r="Q40" s="86">
        <f t="shared" ca="1" si="17"/>
        <v>9893314.3730299491</v>
      </c>
      <c r="R40">
        <f t="shared" ca="1" si="6"/>
        <v>3.4352159922509361E-3</v>
      </c>
    </row>
    <row r="41" spans="1:18">
      <c r="A41" s="96">
        <v>-41883</v>
      </c>
      <c r="B41" s="96">
        <v>-1.2832992574818194E-2</v>
      </c>
      <c r="C41" s="96">
        <v>0.1</v>
      </c>
      <c r="D41" s="98">
        <f t="shared" si="7"/>
        <v>-4.1882999999999999</v>
      </c>
      <c r="E41" s="98">
        <f t="shared" si="7"/>
        <v>-1.2832992574818194E-2</v>
      </c>
      <c r="F41" s="86">
        <f t="shared" si="8"/>
        <v>-0.41883000000000004</v>
      </c>
      <c r="G41" s="86">
        <f t="shared" si="8"/>
        <v>-1.2832992574818196E-3</v>
      </c>
      <c r="H41" s="86">
        <f t="shared" si="9"/>
        <v>1.754185689</v>
      </c>
      <c r="I41" s="86">
        <f t="shared" si="10"/>
        <v>-7.3470559212386997</v>
      </c>
      <c r="J41" s="86">
        <f t="shared" si="11"/>
        <v>30.771674314924045</v>
      </c>
      <c r="K41" s="86">
        <f t="shared" si="12"/>
        <v>5.3748422801111048E-3</v>
      </c>
      <c r="L41" s="86">
        <f t="shared" si="13"/>
        <v>-2.2511451921789341E-2</v>
      </c>
      <c r="M41" s="86">
        <f t="shared" ca="1" si="5"/>
        <v>-1.7913797357669459E-2</v>
      </c>
      <c r="N41" s="86">
        <f t="shared" ca="1" si="14"/>
        <v>2.5814577241444286E-6</v>
      </c>
      <c r="O41" s="19">
        <f t="shared" ca="1" si="15"/>
        <v>5962661.9349646606</v>
      </c>
      <c r="P41" s="86">
        <f t="shared" ca="1" si="16"/>
        <v>154802555.945005</v>
      </c>
      <c r="Q41" s="86">
        <f t="shared" ca="1" si="17"/>
        <v>7416515.0695040952</v>
      </c>
      <c r="R41">
        <f t="shared" ca="1" si="6"/>
        <v>5.0808047828512642E-3</v>
      </c>
    </row>
    <row r="42" spans="1:18">
      <c r="A42" s="96">
        <v>-41880.5</v>
      </c>
      <c r="B42" s="96">
        <v>-1.8373800151390389E-2</v>
      </c>
      <c r="C42" s="96">
        <v>0.1</v>
      </c>
      <c r="D42" s="98">
        <f t="shared" si="7"/>
        <v>-4.1880499999999996</v>
      </c>
      <c r="E42" s="98">
        <f t="shared" si="7"/>
        <v>-1.8373800151390389E-2</v>
      </c>
      <c r="F42" s="86">
        <f t="shared" si="8"/>
        <v>-0.41880499999999998</v>
      </c>
      <c r="G42" s="86">
        <f t="shared" si="8"/>
        <v>-1.8373800151390389E-3</v>
      </c>
      <c r="H42" s="86">
        <f t="shared" si="9"/>
        <v>1.7539762802499999</v>
      </c>
      <c r="I42" s="86">
        <f t="shared" si="10"/>
        <v>-7.3457403605010114</v>
      </c>
      <c r="J42" s="86">
        <f t="shared" si="11"/>
        <v>30.764327916796258</v>
      </c>
      <c r="K42" s="86">
        <f t="shared" si="12"/>
        <v>7.695039372403051E-3</v>
      </c>
      <c r="L42" s="86">
        <f t="shared" si="13"/>
        <v>-3.2227209643592596E-2</v>
      </c>
      <c r="M42" s="86">
        <f t="shared" ca="1" si="5"/>
        <v>-1.7913497352652144E-2</v>
      </c>
      <c r="N42" s="86">
        <f t="shared" ca="1" si="14"/>
        <v>2.1187866652626122E-8</v>
      </c>
      <c r="O42" s="19">
        <f t="shared" ca="1" si="15"/>
        <v>5969282.5724996561</v>
      </c>
      <c r="P42" s="86">
        <f t="shared" ca="1" si="16"/>
        <v>154882433.2804904</v>
      </c>
      <c r="Q42" s="86">
        <f t="shared" ca="1" si="17"/>
        <v>7409185.6783510251</v>
      </c>
      <c r="R42">
        <f t="shared" ca="1" si="6"/>
        <v>-4.6030279873824492E-4</v>
      </c>
    </row>
    <row r="43" spans="1:18">
      <c r="A43" s="96">
        <v>-41880.5</v>
      </c>
      <c r="B43" s="96">
        <v>-1.6373800150982935E-2</v>
      </c>
      <c r="C43" s="96">
        <v>1</v>
      </c>
      <c r="D43" s="98">
        <f t="shared" si="7"/>
        <v>-4.1880499999999996</v>
      </c>
      <c r="E43" s="98">
        <f t="shared" si="7"/>
        <v>-1.6373800150982935E-2</v>
      </c>
      <c r="F43" s="86">
        <f t="shared" si="8"/>
        <v>-4.1880499999999996</v>
      </c>
      <c r="G43" s="86">
        <f t="shared" si="8"/>
        <v>-1.6373800150982935E-2</v>
      </c>
      <c r="H43" s="86">
        <f t="shared" si="9"/>
        <v>17.539762802499997</v>
      </c>
      <c r="I43" s="86">
        <f t="shared" si="10"/>
        <v>-73.4574036050101</v>
      </c>
      <c r="J43" s="86">
        <f t="shared" si="11"/>
        <v>307.64327916796253</v>
      </c>
      <c r="K43" s="86">
        <f t="shared" si="12"/>
        <v>6.857429372232407E-2</v>
      </c>
      <c r="L43" s="86">
        <f t="shared" si="13"/>
        <v>-0.2871925708237793</v>
      </c>
      <c r="M43" s="86">
        <f t="shared" ca="1" si="5"/>
        <v>-1.7913497352652144E-2</v>
      </c>
      <c r="N43" s="86">
        <f t="shared" ca="1" si="14"/>
        <v>2.3706674728279918E-6</v>
      </c>
      <c r="O43" s="19">
        <f t="shared" ca="1" si="15"/>
        <v>596928257.24996531</v>
      </c>
      <c r="P43" s="86">
        <f t="shared" ca="1" si="16"/>
        <v>15488243328.049055</v>
      </c>
      <c r="Q43" s="86">
        <f t="shared" ca="1" si="17"/>
        <v>740918567.83510017</v>
      </c>
      <c r="R43">
        <f t="shared" ca="1" si="6"/>
        <v>1.5396972016692087E-3</v>
      </c>
    </row>
    <row r="44" spans="1:18">
      <c r="A44" s="96">
        <v>-41719.5</v>
      </c>
      <c r="B44" s="96">
        <v>-1.7981149271429145E-3</v>
      </c>
      <c r="C44" s="96">
        <v>0.1</v>
      </c>
      <c r="D44" s="98">
        <f t="shared" si="7"/>
        <v>-4.1719499999999998</v>
      </c>
      <c r="E44" s="98">
        <f t="shared" si="7"/>
        <v>-1.7981149271429145E-3</v>
      </c>
      <c r="F44" s="86">
        <f t="shared" si="8"/>
        <v>-0.41719499999999998</v>
      </c>
      <c r="G44" s="86">
        <f t="shared" si="8"/>
        <v>-1.7981149271429145E-4</v>
      </c>
      <c r="H44" s="86">
        <f t="shared" si="9"/>
        <v>1.7405166802499998</v>
      </c>
      <c r="I44" s="86">
        <f t="shared" si="10"/>
        <v>-7.2613485641689861</v>
      </c>
      <c r="J44" s="86">
        <f t="shared" si="11"/>
        <v>30.293983142284802</v>
      </c>
      <c r="K44" s="86">
        <f t="shared" si="12"/>
        <v>7.5016455702938821E-4</v>
      </c>
      <c r="L44" s="86">
        <f t="shared" si="13"/>
        <v>-3.129649023698756E-3</v>
      </c>
      <c r="M44" s="86">
        <f t="shared" ca="1" si="5"/>
        <v>-1.789322291253638E-2</v>
      </c>
      <c r="N44" s="86">
        <f t="shared" ca="1" si="14"/>
        <v>2.5905250106147652E-5</v>
      </c>
      <c r="O44" s="19">
        <f t="shared" ca="1" si="15"/>
        <v>6401952.3571128948</v>
      </c>
      <c r="P44" s="86">
        <f t="shared" ca="1" si="16"/>
        <v>160046147.13005793</v>
      </c>
      <c r="Q44" s="86">
        <f t="shared" ca="1" si="17"/>
        <v>6946286.4584022993</v>
      </c>
      <c r="R44">
        <f t="shared" ca="1" si="6"/>
        <v>1.6095107985393466E-2</v>
      </c>
    </row>
    <row r="45" spans="1:18">
      <c r="A45" s="96">
        <v>-30564</v>
      </c>
      <c r="B45" s="96">
        <v>-2.210202050937668E-2</v>
      </c>
      <c r="C45" s="96">
        <v>0.1</v>
      </c>
      <c r="D45" s="98">
        <f t="shared" si="7"/>
        <v>-3.0564</v>
      </c>
      <c r="E45" s="98">
        <f t="shared" si="7"/>
        <v>-2.210202050937668E-2</v>
      </c>
      <c r="F45" s="86">
        <f t="shared" si="8"/>
        <v>-0.30564000000000002</v>
      </c>
      <c r="G45" s="86">
        <f t="shared" si="8"/>
        <v>-2.2102020509376682E-3</v>
      </c>
      <c r="H45" s="86">
        <f t="shared" si="9"/>
        <v>0.9341580960000001</v>
      </c>
      <c r="I45" s="86">
        <f t="shared" si="10"/>
        <v>-2.8551608046144001</v>
      </c>
      <c r="J45" s="86">
        <f t="shared" si="11"/>
        <v>8.726513483223453</v>
      </c>
      <c r="K45" s="86">
        <f t="shared" si="12"/>
        <v>6.7552615484858889E-3</v>
      </c>
      <c r="L45" s="86">
        <f t="shared" si="13"/>
        <v>-2.0646781396792272E-2</v>
      </c>
      <c r="M45" s="86">
        <f t="shared" ca="1" si="5"/>
        <v>-1.1912713746242004E-2</v>
      </c>
      <c r="N45" s="86">
        <f t="shared" ca="1" si="14"/>
        <v>1.0382197231326204E-5</v>
      </c>
      <c r="O45" s="19">
        <f t="shared" ca="1" si="15"/>
        <v>51809204.903948836</v>
      </c>
      <c r="P45" s="86">
        <f t="shared" ca="1" si="16"/>
        <v>501836053.59283453</v>
      </c>
      <c r="Q45" s="86">
        <f t="shared" ca="1" si="17"/>
        <v>4006730.2842383506</v>
      </c>
      <c r="R45">
        <f t="shared" ca="1" si="6"/>
        <v>-1.0189306763134676E-2</v>
      </c>
    </row>
    <row r="46" spans="1:18">
      <c r="A46" s="96">
        <v>-30547.5</v>
      </c>
      <c r="B46" s="96">
        <v>-2.1009896598686042E-2</v>
      </c>
      <c r="C46" s="96">
        <v>0.1</v>
      </c>
      <c r="D46" s="98">
        <f t="shared" si="7"/>
        <v>-3.0547499999999999</v>
      </c>
      <c r="E46" s="98">
        <f t="shared" si="7"/>
        <v>-2.1009896598686042E-2</v>
      </c>
      <c r="F46" s="86">
        <f t="shared" si="8"/>
        <v>-0.305475</v>
      </c>
      <c r="G46" s="86">
        <f t="shared" si="8"/>
        <v>-2.1009896598686044E-3</v>
      </c>
      <c r="H46" s="86">
        <f t="shared" si="9"/>
        <v>0.93314975624999996</v>
      </c>
      <c r="I46" s="86">
        <f t="shared" si="10"/>
        <v>-2.8505392179046871</v>
      </c>
      <c r="J46" s="86">
        <f t="shared" si="11"/>
        <v>8.7076846758943418</v>
      </c>
      <c r="K46" s="86">
        <f t="shared" si="12"/>
        <v>6.4179981634836193E-3</v>
      </c>
      <c r="L46" s="86">
        <f t="shared" si="13"/>
        <v>-1.9605379889901586E-2</v>
      </c>
      <c r="M46" s="86">
        <f t="shared" ca="1" si="5"/>
        <v>-1.1897186545702647E-2</v>
      </c>
      <c r="N46" s="86">
        <f t="shared" ca="1" si="14"/>
        <v>8.3041484509744632E-6</v>
      </c>
      <c r="O46" s="19">
        <f t="shared" ca="1" si="15"/>
        <v>51880022.551669762</v>
      </c>
      <c r="P46" s="86">
        <f t="shared" ca="1" si="16"/>
        <v>502187493.87030232</v>
      </c>
      <c r="Q46" s="86">
        <f t="shared" ca="1" si="17"/>
        <v>4026324.9580853884</v>
      </c>
      <c r="R46">
        <f t="shared" ca="1" si="6"/>
        <v>-9.112710052983395E-3</v>
      </c>
    </row>
    <row r="47" spans="1:18">
      <c r="A47" s="96">
        <v>-30545</v>
      </c>
      <c r="B47" s="96">
        <v>-2.0541385574660943E-2</v>
      </c>
      <c r="C47" s="96">
        <v>0.1</v>
      </c>
      <c r="D47" s="98">
        <f t="shared" si="7"/>
        <v>-3.0545</v>
      </c>
      <c r="E47" s="98">
        <f t="shared" si="7"/>
        <v>-2.0541385574660943E-2</v>
      </c>
      <c r="F47" s="86">
        <f t="shared" si="8"/>
        <v>-0.30545</v>
      </c>
      <c r="G47" s="86">
        <f t="shared" si="8"/>
        <v>-2.0541385574660942E-3</v>
      </c>
      <c r="H47" s="86">
        <f t="shared" si="9"/>
        <v>0.93299702500000004</v>
      </c>
      <c r="I47" s="86">
        <f t="shared" si="10"/>
        <v>-2.8498394128625</v>
      </c>
      <c r="J47" s="86">
        <f t="shared" si="11"/>
        <v>8.7048344865885063</v>
      </c>
      <c r="K47" s="86">
        <f t="shared" si="12"/>
        <v>6.2743662237801845E-3</v>
      </c>
      <c r="L47" s="86">
        <f t="shared" si="13"/>
        <v>-1.9165051630536573E-2</v>
      </c>
      <c r="M47" s="86">
        <f t="shared" ca="1" si="5"/>
        <v>-1.189483221788358E-2</v>
      </c>
      <c r="N47" s="86">
        <f t="shared" ca="1" si="14"/>
        <v>7.476288495159787E-6</v>
      </c>
      <c r="O47" s="19">
        <f t="shared" ca="1" si="15"/>
        <v>51890749.344050705</v>
      </c>
      <c r="P47" s="86">
        <f t="shared" ca="1" si="16"/>
        <v>502240677.13738304</v>
      </c>
      <c r="Q47" s="86">
        <f t="shared" ca="1" si="17"/>
        <v>4029295.9793418599</v>
      </c>
      <c r="R47">
        <f t="shared" ca="1" si="6"/>
        <v>-8.6465533567773624E-3</v>
      </c>
    </row>
    <row r="48" spans="1:18">
      <c r="A48" s="96">
        <v>-30521.5</v>
      </c>
      <c r="B48" s="96">
        <v>-2.013728691644813E-2</v>
      </c>
      <c r="C48" s="96">
        <v>0.1</v>
      </c>
      <c r="D48" s="98">
        <f t="shared" si="7"/>
        <v>-3.0521500000000001</v>
      </c>
      <c r="E48" s="98">
        <f t="shared" si="7"/>
        <v>-2.013728691644813E-2</v>
      </c>
      <c r="F48" s="86">
        <f t="shared" si="8"/>
        <v>-0.30521500000000001</v>
      </c>
      <c r="G48" s="86">
        <f t="shared" si="8"/>
        <v>-2.0137286916448133E-3</v>
      </c>
      <c r="H48" s="86">
        <f t="shared" si="9"/>
        <v>0.9315619622500001</v>
      </c>
      <c r="I48" s="86">
        <f t="shared" si="10"/>
        <v>-2.8432668430813379</v>
      </c>
      <c r="J48" s="86">
        <f t="shared" si="11"/>
        <v>8.6780768951107063</v>
      </c>
      <c r="K48" s="86">
        <f t="shared" si="12"/>
        <v>6.1462020262037171E-3</v>
      </c>
      <c r="L48" s="86">
        <f t="shared" si="13"/>
        <v>-1.8759130514277675E-2</v>
      </c>
      <c r="M48" s="86">
        <f t="shared" ca="1" si="5"/>
        <v>-1.1872679390184743E-2</v>
      </c>
      <c r="N48" s="86">
        <f t="shared" ca="1" si="14"/>
        <v>6.8303737563169427E-6</v>
      </c>
      <c r="O48" s="19">
        <f t="shared" ca="1" si="15"/>
        <v>51991540.452255823</v>
      </c>
      <c r="P48" s="86">
        <f t="shared" ca="1" si="16"/>
        <v>502739759.52110702</v>
      </c>
      <c r="Q48" s="86">
        <f t="shared" ca="1" si="17"/>
        <v>4057250.8298024512</v>
      </c>
      <c r="R48">
        <f t="shared" ca="1" si="6"/>
        <v>-8.2646075262633872E-3</v>
      </c>
    </row>
    <row r="49" spans="1:18">
      <c r="A49" s="96">
        <v>-25218</v>
      </c>
      <c r="B49" s="96">
        <v>-8.3295358654024952E-3</v>
      </c>
      <c r="C49" s="96">
        <v>0.1</v>
      </c>
      <c r="D49" s="98">
        <f t="shared" si="7"/>
        <v>-2.5217999999999998</v>
      </c>
      <c r="E49" s="98">
        <f t="shared" si="7"/>
        <v>-8.3295358654024952E-3</v>
      </c>
      <c r="F49" s="86">
        <f t="shared" si="8"/>
        <v>-0.25218000000000002</v>
      </c>
      <c r="G49" s="86">
        <f t="shared" si="8"/>
        <v>-8.3295358654024952E-4</v>
      </c>
      <c r="H49" s="86">
        <f t="shared" si="9"/>
        <v>0.63594752399999999</v>
      </c>
      <c r="I49" s="86">
        <f t="shared" si="10"/>
        <v>-1.6037324660231997</v>
      </c>
      <c r="J49" s="86">
        <f t="shared" si="11"/>
        <v>4.0442925328173045</v>
      </c>
      <c r="K49" s="86">
        <f t="shared" si="12"/>
        <v>2.1005423545372012E-3</v>
      </c>
      <c r="L49" s="86">
        <f t="shared" si="13"/>
        <v>-5.2971477096719136E-3</v>
      </c>
      <c r="M49" s="86">
        <f t="shared" ca="1" si="5"/>
        <v>-5.8492025669840027E-3</v>
      </c>
      <c r="N49" s="86">
        <f t="shared" ca="1" si="14"/>
        <v>6.1520532712435588E-7</v>
      </c>
      <c r="O49" s="19">
        <f t="shared" ca="1" si="15"/>
        <v>71981586.978541717</v>
      </c>
      <c r="P49" s="86">
        <f t="shared" ca="1" si="16"/>
        <v>572442846.0311079</v>
      </c>
      <c r="Q49" s="86">
        <f t="shared" ca="1" si="17"/>
        <v>10765242.563211881</v>
      </c>
      <c r="R49">
        <f t="shared" ca="1" si="6"/>
        <v>-2.4803332984184925E-3</v>
      </c>
    </row>
    <row r="50" spans="1:18">
      <c r="A50" s="96">
        <v>-19979</v>
      </c>
      <c r="B50" s="96">
        <v>5.696068554715856E-3</v>
      </c>
      <c r="C50" s="96">
        <v>1</v>
      </c>
      <c r="D50" s="98">
        <f t="shared" si="7"/>
        <v>-1.9979</v>
      </c>
      <c r="E50" s="98">
        <f t="shared" si="7"/>
        <v>5.696068554715856E-3</v>
      </c>
      <c r="F50" s="86">
        <f t="shared" si="8"/>
        <v>-1.9979</v>
      </c>
      <c r="G50" s="86">
        <f t="shared" si="8"/>
        <v>5.696068554715856E-3</v>
      </c>
      <c r="H50" s="86">
        <f t="shared" si="9"/>
        <v>3.9916044099999999</v>
      </c>
      <c r="I50" s="86">
        <f t="shared" si="10"/>
        <v>-7.9748264507390001</v>
      </c>
      <c r="J50" s="86">
        <f t="shared" si="11"/>
        <v>15.932905765931448</v>
      </c>
      <c r="K50" s="86">
        <f t="shared" si="12"/>
        <v>-1.1380175365466809E-2</v>
      </c>
      <c r="L50" s="86">
        <f t="shared" si="13"/>
        <v>2.2736452362666137E-2</v>
      </c>
      <c r="M50" s="86">
        <f t="shared" ca="1" si="5"/>
        <v>2.1029532255251518E-3</v>
      </c>
      <c r="N50" s="86">
        <f t="shared" ca="1" si="14"/>
        <v>1.2910477768865223E-5</v>
      </c>
      <c r="O50" s="19">
        <f t="shared" ca="1" si="15"/>
        <v>8367253792.0017662</v>
      </c>
      <c r="P50" s="86">
        <f t="shared" ca="1" si="16"/>
        <v>54943372291.994644</v>
      </c>
      <c r="Q50" s="86">
        <f t="shared" ca="1" si="17"/>
        <v>1553977818.7947733</v>
      </c>
      <c r="R50">
        <f t="shared" ca="1" si="6"/>
        <v>3.5931153291907042E-3</v>
      </c>
    </row>
    <row r="51" spans="1:18">
      <c r="A51" s="96">
        <v>-19960</v>
      </c>
      <c r="B51" s="96">
        <v>5.5910279183450581E-3</v>
      </c>
      <c r="C51" s="96">
        <v>1</v>
      </c>
      <c r="D51" s="98">
        <f t="shared" si="7"/>
        <v>-1.996</v>
      </c>
      <c r="E51" s="98">
        <f t="shared" si="7"/>
        <v>5.5910279183450581E-3</v>
      </c>
      <c r="F51" s="86">
        <f t="shared" si="8"/>
        <v>-1.996</v>
      </c>
      <c r="G51" s="86">
        <f t="shared" si="8"/>
        <v>5.5910279183450581E-3</v>
      </c>
      <c r="H51" s="86">
        <f t="shared" si="9"/>
        <v>3.984016</v>
      </c>
      <c r="I51" s="86">
        <f t="shared" si="10"/>
        <v>-7.9520959360000001</v>
      </c>
      <c r="J51" s="86">
        <f t="shared" si="11"/>
        <v>15.872383488256</v>
      </c>
      <c r="K51" s="86">
        <f t="shared" si="12"/>
        <v>-1.1159691725016735E-2</v>
      </c>
      <c r="L51" s="86">
        <f t="shared" si="13"/>
        <v>2.2274744683133403E-2</v>
      </c>
      <c r="M51" s="86">
        <f t="shared" ca="1" si="5"/>
        <v>2.1354139124657688E-3</v>
      </c>
      <c r="N51" s="86">
        <f t="shared" ca="1" si="14"/>
        <v>1.1941268157629109E-5</v>
      </c>
      <c r="O51" s="19">
        <f t="shared" ca="1" si="15"/>
        <v>8369684040.7927561</v>
      </c>
      <c r="P51" s="86">
        <f t="shared" ca="1" si="16"/>
        <v>54918399613.486969</v>
      </c>
      <c r="Q51" s="86">
        <f t="shared" ca="1" si="17"/>
        <v>1555026121.3096724</v>
      </c>
      <c r="R51">
        <f t="shared" ca="1" si="6"/>
        <v>3.4556140058792893E-3</v>
      </c>
    </row>
    <row r="52" spans="1:18">
      <c r="A52" s="96">
        <v>-17512</v>
      </c>
      <c r="B52" s="96">
        <v>3.2284582746574184E-3</v>
      </c>
      <c r="C52" s="96">
        <v>1</v>
      </c>
      <c r="D52" s="98">
        <f t="shared" si="7"/>
        <v>-1.7512000000000001</v>
      </c>
      <c r="E52" s="98">
        <f t="shared" si="7"/>
        <v>3.2284582746574184E-3</v>
      </c>
      <c r="F52" s="86">
        <f t="shared" si="8"/>
        <v>-1.7512000000000001</v>
      </c>
      <c r="G52" s="86">
        <f t="shared" si="8"/>
        <v>3.2284582746574184E-3</v>
      </c>
      <c r="H52" s="86">
        <f t="shared" si="9"/>
        <v>3.0667014400000001</v>
      </c>
      <c r="I52" s="86">
        <f t="shared" si="10"/>
        <v>-5.3704075617280003</v>
      </c>
      <c r="J52" s="86">
        <f t="shared" si="11"/>
        <v>9.404657722098074</v>
      </c>
      <c r="K52" s="86">
        <f t="shared" si="12"/>
        <v>-5.6536761305800709E-3</v>
      </c>
      <c r="L52" s="86">
        <f t="shared" si="13"/>
        <v>9.9007176398718203E-3</v>
      </c>
      <c r="M52" s="86">
        <f t="shared" ca="1" si="5"/>
        <v>6.5366135283480113E-3</v>
      </c>
      <c r="N52" s="86">
        <f t="shared" ca="1" si="14"/>
        <v>1.0943891182520671E-5</v>
      </c>
      <c r="O52" s="19">
        <f t="shared" ca="1" si="15"/>
        <v>8564887607.7506361</v>
      </c>
      <c r="P52" s="86">
        <f t="shared" ca="1" si="16"/>
        <v>50772281421.477364</v>
      </c>
      <c r="Q52" s="86">
        <f t="shared" ca="1" si="17"/>
        <v>1640343001.5911632</v>
      </c>
      <c r="R52">
        <f t="shared" ca="1" si="6"/>
        <v>-3.308155253690593E-3</v>
      </c>
    </row>
    <row r="53" spans="1:18">
      <c r="A53" s="96">
        <v>-17409.5</v>
      </c>
      <c r="B53" s="96">
        <v>9.2055248893523831E-3</v>
      </c>
      <c r="C53" s="96">
        <v>0.1</v>
      </c>
      <c r="D53" s="98">
        <f t="shared" si="7"/>
        <v>-1.74095</v>
      </c>
      <c r="E53" s="98">
        <f t="shared" si="7"/>
        <v>9.2055248893523831E-3</v>
      </c>
      <c r="F53" s="86">
        <f t="shared" si="8"/>
        <v>-0.174095</v>
      </c>
      <c r="G53" s="86">
        <f t="shared" si="8"/>
        <v>9.2055248893523837E-4</v>
      </c>
      <c r="H53" s="86">
        <f t="shared" si="9"/>
        <v>0.30309069025000002</v>
      </c>
      <c r="I53" s="86">
        <f t="shared" si="10"/>
        <v>-0.5276657371907375</v>
      </c>
      <c r="J53" s="86">
        <f t="shared" si="11"/>
        <v>0.9186396651622144</v>
      </c>
      <c r="K53" s="86">
        <f t="shared" si="12"/>
        <v>-1.6026358556118032E-3</v>
      </c>
      <c r="L53" s="86">
        <f t="shared" si="13"/>
        <v>2.7901088928273688E-3</v>
      </c>
      <c r="M53" s="86">
        <f t="shared" ca="1" si="5"/>
        <v>6.7303713938694498E-3</v>
      </c>
      <c r="N53" s="86">
        <f t="shared" ca="1" si="14"/>
        <v>6.1263848262013835E-7</v>
      </c>
      <c r="O53" s="19">
        <f t="shared" ca="1" si="15"/>
        <v>85678945.798884377</v>
      </c>
      <c r="P53" s="86">
        <f t="shared" ca="1" si="16"/>
        <v>505602569.0181334</v>
      </c>
      <c r="Q53" s="86">
        <f t="shared" ca="1" si="17"/>
        <v>16416998.044518834</v>
      </c>
      <c r="R53">
        <f t="shared" ca="1" si="6"/>
        <v>2.4751534954829332E-3</v>
      </c>
    </row>
    <row r="54" spans="1:18">
      <c r="A54" s="96">
        <v>-14905.5</v>
      </c>
      <c r="B54" s="96">
        <v>1.109186573606168E-2</v>
      </c>
      <c r="C54" s="96">
        <v>0.1</v>
      </c>
      <c r="D54" s="98">
        <f t="shared" si="7"/>
        <v>-1.49055</v>
      </c>
      <c r="E54" s="98">
        <f t="shared" si="7"/>
        <v>1.109186573606168E-2</v>
      </c>
      <c r="F54" s="86">
        <f t="shared" si="8"/>
        <v>-0.14905500000000002</v>
      </c>
      <c r="G54" s="86">
        <f t="shared" si="8"/>
        <v>1.1091865736061681E-3</v>
      </c>
      <c r="H54" s="86">
        <f t="shared" si="9"/>
        <v>0.22217393025000004</v>
      </c>
      <c r="I54" s="86">
        <f t="shared" si="10"/>
        <v>-0.33116135173413758</v>
      </c>
      <c r="J54" s="86">
        <f t="shared" si="11"/>
        <v>0.49361255282731875</v>
      </c>
      <c r="K54" s="86">
        <f t="shared" si="12"/>
        <v>-1.6532980472886739E-3</v>
      </c>
      <c r="L54" s="86">
        <f t="shared" si="13"/>
        <v>2.4643234043861331E-3</v>
      </c>
      <c r="M54" s="86">
        <f t="shared" ca="1" si="5"/>
        <v>1.1700299037005934E-2</v>
      </c>
      <c r="N54" s="86">
        <f t="shared" ca="1" si="14"/>
        <v>3.7019108169792139E-8</v>
      </c>
      <c r="O54" s="19">
        <f t="shared" ca="1" si="15"/>
        <v>85112654.858742177</v>
      </c>
      <c r="P54" s="86">
        <f t="shared" ca="1" si="16"/>
        <v>445298466.81355345</v>
      </c>
      <c r="Q54" s="86">
        <f t="shared" ca="1" si="17"/>
        <v>16184031.736669453</v>
      </c>
      <c r="R54">
        <f t="shared" ca="1" si="6"/>
        <v>-6.0843330094425413E-4</v>
      </c>
    </row>
    <row r="55" spans="1:18">
      <c r="A55" s="96">
        <v>-13079</v>
      </c>
      <c r="B55" s="96">
        <v>1.7237613353887311E-2</v>
      </c>
      <c r="C55" s="96">
        <v>0.1</v>
      </c>
      <c r="D55" s="98">
        <f t="shared" si="7"/>
        <v>-1.3079000000000001</v>
      </c>
      <c r="E55" s="98">
        <f t="shared" si="7"/>
        <v>1.7237613353887311E-2</v>
      </c>
      <c r="F55" s="86">
        <f t="shared" si="8"/>
        <v>-0.13079000000000002</v>
      </c>
      <c r="G55" s="86">
        <f t="shared" si="8"/>
        <v>1.7237613353887312E-3</v>
      </c>
      <c r="H55" s="86">
        <f t="shared" si="9"/>
        <v>0.17106024100000003</v>
      </c>
      <c r="I55" s="86">
        <f t="shared" si="10"/>
        <v>-0.22372968920390005</v>
      </c>
      <c r="J55" s="86">
        <f t="shared" si="11"/>
        <v>0.2926160605097809</v>
      </c>
      <c r="K55" s="86">
        <f t="shared" si="12"/>
        <v>-2.2545074505549217E-3</v>
      </c>
      <c r="L55" s="86">
        <f t="shared" si="13"/>
        <v>2.9486702945807821E-3</v>
      </c>
      <c r="M55" s="86">
        <f t="shared" ca="1" si="5"/>
        <v>1.5612219903505937E-2</v>
      </c>
      <c r="N55" s="86">
        <f t="shared" ca="1" si="14"/>
        <v>2.6419038685426678E-7</v>
      </c>
      <c r="O55" s="19">
        <f t="shared" ca="1" si="15"/>
        <v>83139324.61103788</v>
      </c>
      <c r="P55" s="86">
        <f t="shared" ca="1" si="16"/>
        <v>392459772.26240265</v>
      </c>
      <c r="Q55" s="86">
        <f t="shared" ca="1" si="17"/>
        <v>15345618.606709996</v>
      </c>
      <c r="R55">
        <f t="shared" ca="1" si="6"/>
        <v>1.6253934503813738E-3</v>
      </c>
    </row>
    <row r="56" spans="1:18">
      <c r="A56" s="96">
        <v>-12967</v>
      </c>
      <c r="B56" s="96">
        <v>1.9413338403634729E-2</v>
      </c>
      <c r="C56" s="96">
        <v>0.1</v>
      </c>
      <c r="D56" s="98">
        <f t="shared" si="7"/>
        <v>-1.2967</v>
      </c>
      <c r="E56" s="98">
        <f t="shared" si="7"/>
        <v>1.9413338403634729E-2</v>
      </c>
      <c r="F56" s="86">
        <f t="shared" si="8"/>
        <v>-0.12967000000000001</v>
      </c>
      <c r="G56" s="86">
        <f t="shared" si="8"/>
        <v>1.941333840363473E-3</v>
      </c>
      <c r="H56" s="86">
        <f t="shared" si="9"/>
        <v>0.168143089</v>
      </c>
      <c r="I56" s="86">
        <f t="shared" si="10"/>
        <v>-0.21803114350629998</v>
      </c>
      <c r="J56" s="86">
        <f t="shared" si="11"/>
        <v>0.28272098378461918</v>
      </c>
      <c r="K56" s="86">
        <f t="shared" si="12"/>
        <v>-2.5173275907993155E-3</v>
      </c>
      <c r="L56" s="86">
        <f t="shared" si="13"/>
        <v>3.2642186869894724E-3</v>
      </c>
      <c r="M56" s="86">
        <f t="shared" ca="1" si="5"/>
        <v>1.5859966195886172E-2</v>
      </c>
      <c r="N56" s="86">
        <f t="shared" ca="1" si="14"/>
        <v>1.2626454046799855E-6</v>
      </c>
      <c r="O56" s="19">
        <f t="shared" ca="1" si="15"/>
        <v>82976449.876722977</v>
      </c>
      <c r="P56" s="86">
        <f t="shared" ca="1" si="16"/>
        <v>389022529.97599566</v>
      </c>
      <c r="Q56" s="86">
        <f t="shared" ca="1" si="17"/>
        <v>15276786.87623713</v>
      </c>
      <c r="R56">
        <f t="shared" ca="1" si="6"/>
        <v>3.553372207748557E-3</v>
      </c>
    </row>
    <row r="57" spans="1:18">
      <c r="A57" s="96">
        <v>-12967</v>
      </c>
      <c r="B57" s="96">
        <v>2.0113338400503156E-2</v>
      </c>
      <c r="C57" s="96">
        <v>0.1</v>
      </c>
      <c r="D57" s="98">
        <f t="shared" si="7"/>
        <v>-1.2967</v>
      </c>
      <c r="E57" s="98">
        <f t="shared" si="7"/>
        <v>2.0113338400503156E-2</v>
      </c>
      <c r="F57" s="86">
        <f t="shared" si="8"/>
        <v>-0.12967000000000001</v>
      </c>
      <c r="G57" s="86">
        <f t="shared" si="8"/>
        <v>2.0113338400503159E-3</v>
      </c>
      <c r="H57" s="86">
        <f t="shared" si="9"/>
        <v>0.168143089</v>
      </c>
      <c r="I57" s="86">
        <f t="shared" si="10"/>
        <v>-0.21803114350629998</v>
      </c>
      <c r="J57" s="86">
        <f t="shared" si="11"/>
        <v>0.28272098378461918</v>
      </c>
      <c r="K57" s="86">
        <f t="shared" si="12"/>
        <v>-2.6080965903932446E-3</v>
      </c>
      <c r="L57" s="86">
        <f t="shared" si="13"/>
        <v>3.38191884876292E-3</v>
      </c>
      <c r="M57" s="86">
        <f t="shared" ca="1" si="5"/>
        <v>1.5859966195886172E-2</v>
      </c>
      <c r="N57" s="86">
        <f t="shared" ca="1" si="14"/>
        <v>1.8091175111008349E-6</v>
      </c>
      <c r="O57" s="19">
        <f t="shared" ca="1" si="15"/>
        <v>82976449.876722977</v>
      </c>
      <c r="P57" s="86">
        <f t="shared" ca="1" si="16"/>
        <v>389022529.97599566</v>
      </c>
      <c r="Q57" s="86">
        <f t="shared" ca="1" si="17"/>
        <v>15276786.87623713</v>
      </c>
      <c r="R57">
        <f t="shared" ca="1" si="6"/>
        <v>4.2533722046169849E-3</v>
      </c>
    </row>
    <row r="58" spans="1:18">
      <c r="A58" s="96">
        <v>-12240.5</v>
      </c>
      <c r="B58" s="96">
        <v>1.5939256723161536E-2</v>
      </c>
      <c r="C58" s="96">
        <v>0.1</v>
      </c>
      <c r="D58" s="98">
        <f t="shared" si="7"/>
        <v>-1.2240500000000001</v>
      </c>
      <c r="E58" s="98">
        <f t="shared" si="7"/>
        <v>1.5939256723161536E-2</v>
      </c>
      <c r="F58" s="86">
        <f t="shared" si="8"/>
        <v>-0.12240500000000001</v>
      </c>
      <c r="G58" s="86">
        <f t="shared" si="8"/>
        <v>1.5939256723161536E-3</v>
      </c>
      <c r="H58" s="86">
        <f t="shared" si="9"/>
        <v>0.14982984025000004</v>
      </c>
      <c r="I58" s="86">
        <f t="shared" si="10"/>
        <v>-0.18339921595801256</v>
      </c>
      <c r="J58" s="86">
        <f t="shared" si="11"/>
        <v>0.22448981029340528</v>
      </c>
      <c r="K58" s="86">
        <f t="shared" si="12"/>
        <v>-1.9510447191985879E-3</v>
      </c>
      <c r="L58" s="86">
        <f t="shared" si="13"/>
        <v>2.3881762885350319E-3</v>
      </c>
      <c r="M58" s="86">
        <f t="shared" ca="1" si="5"/>
        <v>1.7489078944527239E-2</v>
      </c>
      <c r="N58" s="86">
        <f t="shared" ca="1" si="14"/>
        <v>2.4019489178389214E-7</v>
      </c>
      <c r="O58" s="19">
        <f t="shared" ca="1" si="15"/>
        <v>81805047.679786757</v>
      </c>
      <c r="P58" s="86">
        <f t="shared" ca="1" si="16"/>
        <v>366260871.70016134</v>
      </c>
      <c r="Q58" s="86">
        <f t="shared" ca="1" si="17"/>
        <v>14783945.103791706</v>
      </c>
      <c r="R58">
        <f t="shared" ca="1" si="6"/>
        <v>-1.5498222213657029E-3</v>
      </c>
    </row>
    <row r="59" spans="1:18">
      <c r="A59" s="96">
        <v>-12181</v>
      </c>
      <c r="B59" s="96">
        <v>1.8722212155171905E-2</v>
      </c>
      <c r="C59" s="96">
        <v>0.1</v>
      </c>
      <c r="D59" s="98">
        <f t="shared" si="7"/>
        <v>-1.2181</v>
      </c>
      <c r="E59" s="98">
        <f t="shared" si="7"/>
        <v>1.8722212155171905E-2</v>
      </c>
      <c r="F59" s="86">
        <f t="shared" si="8"/>
        <v>-0.12181</v>
      </c>
      <c r="G59" s="86">
        <f t="shared" si="8"/>
        <v>1.8722212155171906E-3</v>
      </c>
      <c r="H59" s="86">
        <f t="shared" si="9"/>
        <v>0.148376761</v>
      </c>
      <c r="I59" s="86">
        <f t="shared" si="10"/>
        <v>-0.1807377325741</v>
      </c>
      <c r="J59" s="86">
        <f t="shared" si="11"/>
        <v>0.22015663204851121</v>
      </c>
      <c r="K59" s="86">
        <f t="shared" si="12"/>
        <v>-2.2805526626214897E-3</v>
      </c>
      <c r="L59" s="86">
        <f t="shared" si="13"/>
        <v>2.7779411983392364E-3</v>
      </c>
      <c r="M59" s="86">
        <f t="shared" ca="1" si="5"/>
        <v>1.7624197602339946E-2</v>
      </c>
      <c r="N59" s="86">
        <f t="shared" ca="1" si="14"/>
        <v>1.2056359582307661E-7</v>
      </c>
      <c r="O59" s="19">
        <f t="shared" ca="1" si="15"/>
        <v>81700369.639150858</v>
      </c>
      <c r="P59" s="86">
        <f t="shared" ca="1" si="16"/>
        <v>364363370.79523426</v>
      </c>
      <c r="Q59" s="86">
        <f t="shared" ca="1" si="17"/>
        <v>14740100.966172032</v>
      </c>
      <c r="R59">
        <f t="shared" ca="1" si="6"/>
        <v>1.0980145528319586E-3</v>
      </c>
    </row>
    <row r="60" spans="1:18">
      <c r="A60" s="96">
        <v>-11340</v>
      </c>
      <c r="B60" s="96">
        <v>2.0574369136030533E-2</v>
      </c>
      <c r="C60" s="96">
        <v>0.1</v>
      </c>
      <c r="D60" s="98">
        <f t="shared" si="7"/>
        <v>-1.1339999999999999</v>
      </c>
      <c r="E60" s="98">
        <f t="shared" si="7"/>
        <v>2.0574369136030533E-2</v>
      </c>
      <c r="F60" s="86">
        <f t="shared" si="8"/>
        <v>-0.1134</v>
      </c>
      <c r="G60" s="86">
        <f t="shared" si="8"/>
        <v>2.0574369136030532E-3</v>
      </c>
      <c r="H60" s="86">
        <f t="shared" si="9"/>
        <v>0.12859559999999998</v>
      </c>
      <c r="I60" s="86">
        <f t="shared" si="10"/>
        <v>-0.14582741039999997</v>
      </c>
      <c r="J60" s="86">
        <f t="shared" si="11"/>
        <v>0.16536828339359994</v>
      </c>
      <c r="K60" s="86">
        <f t="shared" si="12"/>
        <v>-2.3331334600258623E-3</v>
      </c>
      <c r="L60" s="86">
        <f t="shared" si="13"/>
        <v>2.6457733436693275E-3</v>
      </c>
      <c r="M60" s="86">
        <f t="shared" ca="1" si="5"/>
        <v>1.9561475733264385E-2</v>
      </c>
      <c r="N60" s="86">
        <f t="shared" ca="1" si="14"/>
        <v>1.0259530453671855E-7</v>
      </c>
      <c r="O60" s="19">
        <f t="shared" ca="1" si="15"/>
        <v>80081858.92580685</v>
      </c>
      <c r="P60" s="86">
        <f t="shared" ca="1" si="16"/>
        <v>337077030.76181757</v>
      </c>
      <c r="Q60" s="86">
        <f t="shared" ca="1" si="17"/>
        <v>14066566.48021622</v>
      </c>
      <c r="R60">
        <f t="shared" ca="1" si="6"/>
        <v>1.0128934027661476E-3</v>
      </c>
    </row>
    <row r="61" spans="1:18">
      <c r="A61" s="96">
        <v>-11340</v>
      </c>
      <c r="B61" s="96">
        <v>2.0774369138254065E-2</v>
      </c>
      <c r="C61" s="96">
        <v>0.1</v>
      </c>
      <c r="D61" s="98">
        <f t="shared" si="7"/>
        <v>-1.1339999999999999</v>
      </c>
      <c r="E61" s="98">
        <f t="shared" si="7"/>
        <v>2.0774369138254065E-2</v>
      </c>
      <c r="F61" s="86">
        <f t="shared" si="8"/>
        <v>-0.1134</v>
      </c>
      <c r="G61" s="86">
        <f t="shared" si="8"/>
        <v>2.0774369138254066E-3</v>
      </c>
      <c r="H61" s="86">
        <f t="shared" si="9"/>
        <v>0.12859559999999998</v>
      </c>
      <c r="I61" s="86">
        <f t="shared" si="10"/>
        <v>-0.14582741039999997</v>
      </c>
      <c r="J61" s="86">
        <f t="shared" si="11"/>
        <v>0.16536828339359994</v>
      </c>
      <c r="K61" s="86">
        <f t="shared" si="12"/>
        <v>-2.355813460278011E-3</v>
      </c>
      <c r="L61" s="86">
        <f t="shared" si="13"/>
        <v>2.6714924639552641E-3</v>
      </c>
      <c r="M61" s="86">
        <f t="shared" ca="1" si="5"/>
        <v>1.9561475733264385E-2</v>
      </c>
      <c r="N61" s="86">
        <f t="shared" ca="1" si="14"/>
        <v>1.4711104118674606E-7</v>
      </c>
      <c r="O61" s="19">
        <f t="shared" ca="1" si="15"/>
        <v>80081858.92580685</v>
      </c>
      <c r="P61" s="86">
        <f t="shared" ca="1" si="16"/>
        <v>337077030.76181757</v>
      </c>
      <c r="Q61" s="86">
        <f t="shared" ca="1" si="17"/>
        <v>14066566.48021622</v>
      </c>
      <c r="R61">
        <f t="shared" ca="1" si="6"/>
        <v>1.2128934049896803E-3</v>
      </c>
    </row>
    <row r="62" spans="1:18">
      <c r="A62" s="196">
        <v>-11340</v>
      </c>
      <c r="B62" s="196">
        <v>2.067436913350432E-2</v>
      </c>
      <c r="C62" s="196">
        <v>1</v>
      </c>
      <c r="D62" s="98">
        <f t="shared" si="7"/>
        <v>-1.1339999999999999</v>
      </c>
      <c r="E62" s="98">
        <f t="shared" si="7"/>
        <v>2.067436913350432E-2</v>
      </c>
      <c r="F62" s="86">
        <f t="shared" si="8"/>
        <v>-1.1339999999999999</v>
      </c>
      <c r="G62" s="86">
        <f t="shared" si="8"/>
        <v>2.067436913350432E-2</v>
      </c>
      <c r="H62" s="86">
        <f t="shared" si="9"/>
        <v>1.2859559999999999</v>
      </c>
      <c r="I62" s="86">
        <f t="shared" si="10"/>
        <v>-1.4582741039999998</v>
      </c>
      <c r="J62" s="86">
        <f t="shared" si="11"/>
        <v>1.6536828339359997</v>
      </c>
      <c r="K62" s="86">
        <f t="shared" si="12"/>
        <v>-2.3444734597393897E-2</v>
      </c>
      <c r="L62" s="86">
        <f t="shared" si="13"/>
        <v>2.6586329033444676E-2</v>
      </c>
      <c r="M62" s="86">
        <f t="shared" ca="1" si="5"/>
        <v>1.9561475733264385E-2</v>
      </c>
      <c r="N62" s="86">
        <f t="shared" ca="1" si="14"/>
        <v>1.2385317202976046E-6</v>
      </c>
      <c r="O62" s="19">
        <f t="shared" ca="1" si="15"/>
        <v>8008185892.5806808</v>
      </c>
      <c r="P62" s="86">
        <f t="shared" ca="1" si="16"/>
        <v>33707703076.181744</v>
      </c>
      <c r="Q62" s="86">
        <f t="shared" ca="1" si="17"/>
        <v>1406656648.0216217</v>
      </c>
      <c r="R62">
        <f t="shared" ca="1" si="6"/>
        <v>1.1128934002399352E-3</v>
      </c>
    </row>
    <row r="63" spans="1:18">
      <c r="A63" s="97">
        <v>-10206</v>
      </c>
      <c r="B63" s="97">
        <v>2.2705141866311701E-2</v>
      </c>
      <c r="C63" s="97">
        <v>1</v>
      </c>
      <c r="D63" s="98">
        <f t="shared" si="7"/>
        <v>-1.0206</v>
      </c>
      <c r="E63" s="98">
        <f t="shared" si="7"/>
        <v>2.2705141866311701E-2</v>
      </c>
      <c r="F63" s="86">
        <f t="shared" si="8"/>
        <v>-1.0206</v>
      </c>
      <c r="G63" s="86">
        <f t="shared" si="8"/>
        <v>2.2705141866311701E-2</v>
      </c>
      <c r="H63" s="86">
        <f t="shared" si="9"/>
        <v>1.0416243599999999</v>
      </c>
      <c r="I63" s="86">
        <f t="shared" si="10"/>
        <v>-1.0630818218159999</v>
      </c>
      <c r="J63" s="86">
        <f t="shared" si="11"/>
        <v>1.0849813073454093</v>
      </c>
      <c r="K63" s="86">
        <f t="shared" si="12"/>
        <v>-2.3172867788757722E-2</v>
      </c>
      <c r="L63" s="86">
        <f t="shared" si="13"/>
        <v>2.3650228865206131E-2</v>
      </c>
      <c r="M63" s="86">
        <f t="shared" ca="1" si="5"/>
        <v>2.2254869393568136E-2</v>
      </c>
      <c r="N63" s="86">
        <f t="shared" ca="1" si="14"/>
        <v>2.0274529971060414E-7</v>
      </c>
      <c r="O63" s="19">
        <f t="shared" ca="1" si="15"/>
        <v>7749963836.4904718</v>
      </c>
      <c r="P63" s="86">
        <f t="shared" ca="1" si="16"/>
        <v>29919361775.117077</v>
      </c>
      <c r="Q63" s="86">
        <f t="shared" ca="1" si="17"/>
        <v>1301004562.6660852</v>
      </c>
      <c r="R63">
        <f t="shared" ca="1" si="6"/>
        <v>4.5027247274356461E-4</v>
      </c>
    </row>
    <row r="64" spans="1:18">
      <c r="A64" s="96">
        <v>-9703.5</v>
      </c>
      <c r="B64" s="96">
        <v>1.8990580258647013E-2</v>
      </c>
      <c r="C64" s="96">
        <v>0.1</v>
      </c>
      <c r="D64" s="98">
        <f t="shared" si="7"/>
        <v>-0.97035000000000005</v>
      </c>
      <c r="E64" s="98">
        <f t="shared" si="7"/>
        <v>1.8990580258647013E-2</v>
      </c>
      <c r="F64" s="86">
        <f t="shared" si="8"/>
        <v>-9.703500000000001E-2</v>
      </c>
      <c r="G64" s="86">
        <f t="shared" si="8"/>
        <v>1.8990580258647013E-3</v>
      </c>
      <c r="H64" s="86">
        <f t="shared" si="9"/>
        <v>9.4157912250000017E-2</v>
      </c>
      <c r="I64" s="86">
        <f t="shared" si="10"/>
        <v>-9.1366130151787517E-2</v>
      </c>
      <c r="J64" s="86">
        <f t="shared" si="11"/>
        <v>8.8657124392787015E-2</v>
      </c>
      <c r="K64" s="86">
        <f t="shared" si="12"/>
        <v>-1.8427509553978129E-3</v>
      </c>
      <c r="L64" s="86">
        <f t="shared" si="13"/>
        <v>1.7881133895702678E-3</v>
      </c>
      <c r="M64" s="86">
        <f t="shared" ca="1" si="5"/>
        <v>2.3478176990405289E-2</v>
      </c>
      <c r="N64" s="86">
        <f t="shared" ca="1" si="14"/>
        <v>2.0138524426887555E-6</v>
      </c>
      <c r="O64" s="19">
        <f t="shared" ca="1" si="15"/>
        <v>76214145.091886729</v>
      </c>
      <c r="P64" s="86">
        <f t="shared" ca="1" si="16"/>
        <v>282141578.09636807</v>
      </c>
      <c r="Q64" s="86">
        <f t="shared" ca="1" si="17"/>
        <v>12492851.614379967</v>
      </c>
      <c r="R64">
        <f t="shared" ca="1" si="6"/>
        <v>-4.4875967317582754E-3</v>
      </c>
    </row>
    <row r="65" spans="1:18">
      <c r="A65" s="96">
        <v>-9703.5</v>
      </c>
      <c r="B65" s="96">
        <v>2.3590580258856561E-2</v>
      </c>
      <c r="C65" s="96">
        <v>0.1</v>
      </c>
      <c r="D65" s="98">
        <f t="shared" si="7"/>
        <v>-0.97035000000000005</v>
      </c>
      <c r="E65" s="98">
        <f t="shared" si="7"/>
        <v>2.3590580258856561E-2</v>
      </c>
      <c r="F65" s="86">
        <f t="shared" si="8"/>
        <v>-9.703500000000001E-2</v>
      </c>
      <c r="G65" s="86">
        <f t="shared" si="8"/>
        <v>2.3590580258856563E-3</v>
      </c>
      <c r="H65" s="86">
        <f t="shared" si="9"/>
        <v>9.4157912250000017E-2</v>
      </c>
      <c r="I65" s="86">
        <f t="shared" si="10"/>
        <v>-9.1366130151787517E-2</v>
      </c>
      <c r="J65" s="86">
        <f t="shared" si="11"/>
        <v>8.8657124392787015E-2</v>
      </c>
      <c r="K65" s="86">
        <f t="shared" si="12"/>
        <v>-2.2891119554181469E-3</v>
      </c>
      <c r="L65" s="86">
        <f t="shared" si="13"/>
        <v>2.2212397859399987E-3</v>
      </c>
      <c r="M65" s="86">
        <f t="shared" ca="1" si="5"/>
        <v>2.3478176990405289E-2</v>
      </c>
      <c r="N65" s="86">
        <f t="shared" ca="1" si="14"/>
        <v>1.263449475852875E-9</v>
      </c>
      <c r="O65" s="19">
        <f t="shared" ca="1" si="15"/>
        <v>76214145.091886729</v>
      </c>
      <c r="P65" s="86">
        <f t="shared" ca="1" si="16"/>
        <v>282141578.09636807</v>
      </c>
      <c r="Q65" s="86">
        <f t="shared" ca="1" si="17"/>
        <v>12492851.614379967</v>
      </c>
      <c r="R65">
        <f t="shared" ca="1" si="6"/>
        <v>1.1240326845127213E-4</v>
      </c>
    </row>
    <row r="66" spans="1:18">
      <c r="A66" s="96">
        <v>-9703.5</v>
      </c>
      <c r="B66" s="96">
        <v>2.1290580258751787E-2</v>
      </c>
      <c r="C66" s="96">
        <v>1</v>
      </c>
      <c r="D66" s="98">
        <f t="shared" si="7"/>
        <v>-0.97035000000000005</v>
      </c>
      <c r="E66" s="98">
        <f t="shared" si="7"/>
        <v>2.1290580258751787E-2</v>
      </c>
      <c r="F66" s="86">
        <f t="shared" si="8"/>
        <v>-0.97035000000000005</v>
      </c>
      <c r="G66" s="86">
        <f t="shared" si="8"/>
        <v>2.1290580258751787E-2</v>
      </c>
      <c r="H66" s="86">
        <f t="shared" si="9"/>
        <v>0.94157912250000009</v>
      </c>
      <c r="I66" s="86">
        <f t="shared" si="10"/>
        <v>-0.91366130151787517</v>
      </c>
      <c r="J66" s="86">
        <f t="shared" si="11"/>
        <v>0.88657124392787023</v>
      </c>
      <c r="K66" s="86">
        <f t="shared" si="12"/>
        <v>-2.0659314554079797E-2</v>
      </c>
      <c r="L66" s="86">
        <f t="shared" si="13"/>
        <v>2.0046765877551331E-2</v>
      </c>
      <c r="M66" s="86">
        <f t="shared" ca="1" si="5"/>
        <v>2.3478176990405289E-2</v>
      </c>
      <c r="N66" s="86">
        <f t="shared" ca="1" si="14"/>
        <v>4.7855794603410824E-6</v>
      </c>
      <c r="O66" s="19">
        <f t="shared" ca="1" si="15"/>
        <v>7621414509.1886721</v>
      </c>
      <c r="P66" s="86">
        <f t="shared" ca="1" si="16"/>
        <v>28214157809.636806</v>
      </c>
      <c r="Q66" s="86">
        <f t="shared" ca="1" si="17"/>
        <v>1249285161.4379966</v>
      </c>
      <c r="R66">
        <f t="shared" ca="1" si="6"/>
        <v>-2.1875967316535017E-3</v>
      </c>
    </row>
    <row r="67" spans="1:18">
      <c r="A67" s="96">
        <v>-8722.5</v>
      </c>
      <c r="B67" s="96">
        <v>2.2516623845454095E-2</v>
      </c>
      <c r="C67" s="96">
        <v>0.1</v>
      </c>
      <c r="D67" s="98">
        <f t="shared" si="7"/>
        <v>-0.87224999999999997</v>
      </c>
      <c r="E67" s="98">
        <f t="shared" si="7"/>
        <v>2.2516623845454095E-2</v>
      </c>
      <c r="F67" s="86">
        <f t="shared" si="8"/>
        <v>-8.7224999999999997E-2</v>
      </c>
      <c r="G67" s="86">
        <f t="shared" si="8"/>
        <v>2.2516623845454096E-3</v>
      </c>
      <c r="H67" s="86">
        <f t="shared" si="9"/>
        <v>7.6082006250000001E-2</v>
      </c>
      <c r="I67" s="86">
        <f t="shared" si="10"/>
        <v>-6.6362529951562499E-2</v>
      </c>
      <c r="J67" s="86">
        <f t="shared" si="11"/>
        <v>5.7884716750250385E-2</v>
      </c>
      <c r="K67" s="86">
        <f t="shared" si="12"/>
        <v>-1.9640125149197334E-3</v>
      </c>
      <c r="L67" s="86">
        <f t="shared" si="13"/>
        <v>1.7131099161387373E-3</v>
      </c>
      <c r="M67" s="86">
        <f t="shared" ca="1" si="5"/>
        <v>2.5919114592449916E-2</v>
      </c>
      <c r="N67" s="86">
        <f t="shared" ca="1" si="14"/>
        <v>1.1576943283392178E-6</v>
      </c>
      <c r="O67" s="19">
        <f t="shared" ca="1" si="15"/>
        <v>73466482.290762722</v>
      </c>
      <c r="P67" s="86">
        <f t="shared" ca="1" si="16"/>
        <v>248652723.77005467</v>
      </c>
      <c r="Q67" s="86">
        <f t="shared" ca="1" si="17"/>
        <v>11408071.603999494</v>
      </c>
      <c r="R67">
        <f t="shared" ca="1" si="6"/>
        <v>-3.4024907469958204E-3</v>
      </c>
    </row>
    <row r="68" spans="1:18">
      <c r="A68" s="96">
        <v>-8722.5</v>
      </c>
      <c r="B68" s="96">
        <v>2.3116623844848735E-2</v>
      </c>
      <c r="C68" s="96">
        <v>0.1</v>
      </c>
      <c r="D68" s="98">
        <f t="shared" si="7"/>
        <v>-0.87224999999999997</v>
      </c>
      <c r="E68" s="98">
        <f t="shared" si="7"/>
        <v>2.3116623844848735E-2</v>
      </c>
      <c r="F68" s="86">
        <f t="shared" si="8"/>
        <v>-8.7224999999999997E-2</v>
      </c>
      <c r="G68" s="86">
        <f t="shared" si="8"/>
        <v>2.3116623844848735E-3</v>
      </c>
      <c r="H68" s="86">
        <f t="shared" si="9"/>
        <v>7.6082006250000001E-2</v>
      </c>
      <c r="I68" s="86">
        <f t="shared" si="10"/>
        <v>-6.6362529951562499E-2</v>
      </c>
      <c r="J68" s="86">
        <f t="shared" si="11"/>
        <v>5.7884716750250385E-2</v>
      </c>
      <c r="K68" s="86">
        <f t="shared" si="12"/>
        <v>-2.0163475148669307E-3</v>
      </c>
      <c r="L68" s="86">
        <f t="shared" si="13"/>
        <v>1.7587591198426802E-3</v>
      </c>
      <c r="M68" s="86">
        <f t="shared" ca="1" si="5"/>
        <v>2.5919114592449916E-2</v>
      </c>
      <c r="N68" s="86">
        <f t="shared" ca="1" si="14"/>
        <v>7.8539543903902218E-7</v>
      </c>
      <c r="O68" s="19">
        <f t="shared" ca="1" si="15"/>
        <v>73466482.290762722</v>
      </c>
      <c r="P68" s="86">
        <f t="shared" ca="1" si="16"/>
        <v>248652723.77005467</v>
      </c>
      <c r="Q68" s="86">
        <f t="shared" ca="1" si="17"/>
        <v>11408071.603999494</v>
      </c>
      <c r="R68">
        <f t="shared" ca="1" si="6"/>
        <v>-2.8024907476011801E-3</v>
      </c>
    </row>
    <row r="69" spans="1:18">
      <c r="A69" s="96">
        <v>-8722</v>
      </c>
      <c r="B69" s="96">
        <v>2.3710026740513021E-2</v>
      </c>
      <c r="C69" s="96">
        <v>0.1</v>
      </c>
      <c r="D69" s="98">
        <f t="shared" si="7"/>
        <v>-0.87219999999999998</v>
      </c>
      <c r="E69" s="98">
        <f t="shared" si="7"/>
        <v>2.3710026740513021E-2</v>
      </c>
      <c r="F69" s="86">
        <f t="shared" si="8"/>
        <v>-8.7220000000000006E-2</v>
      </c>
      <c r="G69" s="86">
        <f t="shared" si="8"/>
        <v>2.3710026740513023E-3</v>
      </c>
      <c r="H69" s="86">
        <f t="shared" si="9"/>
        <v>7.6073284000000005E-2</v>
      </c>
      <c r="I69" s="86">
        <f t="shared" si="10"/>
        <v>-6.6351118304800005E-2</v>
      </c>
      <c r="J69" s="86">
        <f t="shared" si="11"/>
        <v>5.7871445385446564E-2</v>
      </c>
      <c r="K69" s="86">
        <f t="shared" si="12"/>
        <v>-2.0679885323075459E-3</v>
      </c>
      <c r="L69" s="86">
        <f t="shared" si="13"/>
        <v>1.8036995978786415E-3</v>
      </c>
      <c r="M69" s="86">
        <f t="shared" ca="1" si="5"/>
        <v>2.5920376486919819E-2</v>
      </c>
      <c r="N69" s="86">
        <f t="shared" ca="1" si="14"/>
        <v>4.8856460014405964E-7</v>
      </c>
      <c r="O69" s="19">
        <f t="shared" ca="1" si="15"/>
        <v>73465004.068049759</v>
      </c>
      <c r="P69" s="86">
        <f t="shared" ca="1" si="16"/>
        <v>248635641.89578781</v>
      </c>
      <c r="Q69" s="86">
        <f t="shared" ca="1" si="17"/>
        <v>11407495.835314456</v>
      </c>
      <c r="R69">
        <f t="shared" ca="1" si="6"/>
        <v>-2.2103497464067978E-3</v>
      </c>
    </row>
    <row r="70" spans="1:18">
      <c r="A70" s="96">
        <v>-8722</v>
      </c>
      <c r="B70" s="96">
        <v>2.4110026737684129E-2</v>
      </c>
      <c r="C70" s="96">
        <v>0.1</v>
      </c>
      <c r="D70" s="98">
        <f t="shared" si="7"/>
        <v>-0.87219999999999998</v>
      </c>
      <c r="E70" s="98">
        <f t="shared" si="7"/>
        <v>2.4110026737684129E-2</v>
      </c>
      <c r="F70" s="86">
        <f t="shared" si="8"/>
        <v>-8.7220000000000006E-2</v>
      </c>
      <c r="G70" s="86">
        <f t="shared" si="8"/>
        <v>2.4110026737684132E-3</v>
      </c>
      <c r="H70" s="86">
        <f t="shared" si="9"/>
        <v>7.6073284000000005E-2</v>
      </c>
      <c r="I70" s="86">
        <f t="shared" si="10"/>
        <v>-6.6351118304800005E-2</v>
      </c>
      <c r="J70" s="86">
        <f t="shared" si="11"/>
        <v>5.7871445385446564E-2</v>
      </c>
      <c r="K70" s="86">
        <f t="shared" si="12"/>
        <v>-2.10287653206081E-3</v>
      </c>
      <c r="L70" s="86">
        <f t="shared" si="13"/>
        <v>1.8341289112634384E-3</v>
      </c>
      <c r="M70" s="86">
        <f t="shared" ca="1" si="5"/>
        <v>2.5920376486919819E-2</v>
      </c>
      <c r="N70" s="86">
        <f t="shared" ca="1" si="14"/>
        <v>3.2773662145577262E-7</v>
      </c>
      <c r="O70" s="19">
        <f t="shared" ca="1" si="15"/>
        <v>73465004.068049759</v>
      </c>
      <c r="P70" s="86">
        <f t="shared" ca="1" si="16"/>
        <v>248635641.89578781</v>
      </c>
      <c r="Q70" s="86">
        <f t="shared" ca="1" si="17"/>
        <v>11407495.835314456</v>
      </c>
      <c r="R70">
        <f t="shared" ca="1" si="6"/>
        <v>-1.8103497492356901E-3</v>
      </c>
    </row>
    <row r="71" spans="1:18">
      <c r="A71" s="96">
        <v>-7974</v>
      </c>
      <c r="B71" s="96">
        <v>2.5640259479957787E-2</v>
      </c>
      <c r="C71" s="96">
        <v>0.1</v>
      </c>
      <c r="D71" s="98">
        <f t="shared" si="7"/>
        <v>-0.7974</v>
      </c>
      <c r="E71" s="98">
        <f t="shared" si="7"/>
        <v>2.5640259479957787E-2</v>
      </c>
      <c r="F71" s="86">
        <f t="shared" si="8"/>
        <v>-7.9740000000000005E-2</v>
      </c>
      <c r="G71" s="86">
        <f t="shared" si="8"/>
        <v>2.5640259479957788E-3</v>
      </c>
      <c r="H71" s="86">
        <f t="shared" si="9"/>
        <v>6.3584676000000007E-2</v>
      </c>
      <c r="I71" s="86">
        <f t="shared" si="10"/>
        <v>-5.0702420642400006E-2</v>
      </c>
      <c r="J71" s="86">
        <f t="shared" si="11"/>
        <v>4.0430110220249768E-2</v>
      </c>
      <c r="K71" s="86">
        <f t="shared" si="12"/>
        <v>-2.0445542909318338E-3</v>
      </c>
      <c r="L71" s="86">
        <f t="shared" si="13"/>
        <v>1.6303275915890442E-3</v>
      </c>
      <c r="M71" s="86">
        <f t="shared" ca="1" si="5"/>
        <v>2.7828463854453638E-2</v>
      </c>
      <c r="N71" s="86">
        <f t="shared" ca="1" si="14"/>
        <v>4.7882383845627753E-7</v>
      </c>
      <c r="O71" s="19">
        <f t="shared" ca="1" si="15"/>
        <v>71168415.830988377</v>
      </c>
      <c r="P71" s="86">
        <f t="shared" ca="1" si="16"/>
        <v>223140759.6851531</v>
      </c>
      <c r="Q71" s="86">
        <f t="shared" ca="1" si="17"/>
        <v>10523553.143925961</v>
      </c>
      <c r="R71">
        <f t="shared" ca="1" si="6"/>
        <v>-2.1882043744958501E-3</v>
      </c>
    </row>
    <row r="72" spans="1:18">
      <c r="A72" s="96">
        <v>-7974</v>
      </c>
      <c r="B72" s="96">
        <v>2.5740259477431575E-2</v>
      </c>
      <c r="C72" s="96">
        <v>0.1</v>
      </c>
      <c r="D72" s="98">
        <f t="shared" si="7"/>
        <v>-0.7974</v>
      </c>
      <c r="E72" s="98">
        <f t="shared" si="7"/>
        <v>2.5740259477431575E-2</v>
      </c>
      <c r="F72" s="86">
        <f t="shared" si="8"/>
        <v>-7.9740000000000005E-2</v>
      </c>
      <c r="G72" s="86">
        <f t="shared" si="8"/>
        <v>2.5740259477431576E-3</v>
      </c>
      <c r="H72" s="86">
        <f t="shared" si="9"/>
        <v>6.3584676000000007E-2</v>
      </c>
      <c r="I72" s="86">
        <f t="shared" si="10"/>
        <v>-5.0702420642400006E-2</v>
      </c>
      <c r="J72" s="86">
        <f t="shared" si="11"/>
        <v>4.0430110220249768E-2</v>
      </c>
      <c r="K72" s="86">
        <f t="shared" si="12"/>
        <v>-2.0525282907303938E-3</v>
      </c>
      <c r="L72" s="86">
        <f t="shared" si="13"/>
        <v>1.6366860590284161E-3</v>
      </c>
      <c r="M72" s="86">
        <f t="shared" ca="1" si="5"/>
        <v>2.7828463854453638E-2</v>
      </c>
      <c r="N72" s="86">
        <f t="shared" ca="1" si="14"/>
        <v>4.3605975202141008E-7</v>
      </c>
      <c r="O72" s="19">
        <f t="shared" ca="1" si="15"/>
        <v>71168415.830988377</v>
      </c>
      <c r="P72" s="86">
        <f t="shared" ca="1" si="16"/>
        <v>223140759.6851531</v>
      </c>
      <c r="Q72" s="86">
        <f t="shared" ca="1" si="17"/>
        <v>10523553.143925961</v>
      </c>
      <c r="R72">
        <f t="shared" ca="1" si="6"/>
        <v>-2.0882043770220626E-3</v>
      </c>
    </row>
    <row r="73" spans="1:18">
      <c r="A73" s="96">
        <v>-7850.5</v>
      </c>
      <c r="B73" s="96">
        <v>2.1174710494773714E-2</v>
      </c>
      <c r="C73" s="96">
        <v>0.1</v>
      </c>
      <c r="D73" s="98">
        <f t="shared" si="7"/>
        <v>-0.78505000000000003</v>
      </c>
      <c r="E73" s="98">
        <f t="shared" si="7"/>
        <v>2.1174710494773714E-2</v>
      </c>
      <c r="F73" s="86">
        <f t="shared" si="8"/>
        <v>-7.8505000000000005E-2</v>
      </c>
      <c r="G73" s="86">
        <f t="shared" si="8"/>
        <v>2.1174710494773715E-3</v>
      </c>
      <c r="H73" s="86">
        <f t="shared" si="9"/>
        <v>6.1630350250000007E-2</v>
      </c>
      <c r="I73" s="86">
        <f t="shared" si="10"/>
        <v>-4.8382906463762504E-2</v>
      </c>
      <c r="J73" s="86">
        <f t="shared" si="11"/>
        <v>3.7983000719376755E-2</v>
      </c>
      <c r="K73" s="86">
        <f t="shared" si="12"/>
        <v>-1.6623206473922105E-3</v>
      </c>
      <c r="L73" s="86">
        <f t="shared" si="13"/>
        <v>1.3050048242352549E-3</v>
      </c>
      <c r="M73" s="86">
        <f t="shared" ca="1" si="5"/>
        <v>2.8147403490923179E-2</v>
      </c>
      <c r="N73" s="86">
        <f t="shared" ca="1" si="14"/>
        <v>4.8618447618551795E-6</v>
      </c>
      <c r="O73" s="19">
        <f t="shared" ca="1" si="15"/>
        <v>70773227.199578509</v>
      </c>
      <c r="P73" s="86">
        <f t="shared" ca="1" si="16"/>
        <v>218950286.74844116</v>
      </c>
      <c r="Q73" s="86">
        <f t="shared" ca="1" si="17"/>
        <v>10373624.255764643</v>
      </c>
      <c r="R73">
        <f t="shared" ca="1" si="6"/>
        <v>-6.9726929961494641E-3</v>
      </c>
    </row>
    <row r="74" spans="1:18">
      <c r="A74" s="96">
        <v>-6107</v>
      </c>
      <c r="B74" s="96">
        <v>4.1562870734679985E-2</v>
      </c>
      <c r="C74" s="96">
        <v>1</v>
      </c>
      <c r="D74" s="98">
        <f t="shared" si="7"/>
        <v>-0.61070000000000002</v>
      </c>
      <c r="E74" s="98">
        <f t="shared" si="7"/>
        <v>4.1562870734679985E-2</v>
      </c>
      <c r="F74" s="86">
        <f t="shared" si="8"/>
        <v>-0.61070000000000002</v>
      </c>
      <c r="G74" s="86">
        <f t="shared" si="8"/>
        <v>4.1562870734679985E-2</v>
      </c>
      <c r="H74" s="86">
        <f t="shared" si="9"/>
        <v>0.37295449000000003</v>
      </c>
      <c r="I74" s="86">
        <f t="shared" si="10"/>
        <v>-0.22776330704300002</v>
      </c>
      <c r="J74" s="86">
        <f t="shared" si="11"/>
        <v>0.13909505161116012</v>
      </c>
      <c r="K74" s="86">
        <f t="shared" si="12"/>
        <v>-2.5382445157669069E-2</v>
      </c>
      <c r="L74" s="86">
        <f t="shared" si="13"/>
        <v>1.5501059257788502E-2</v>
      </c>
      <c r="M74" s="86">
        <f t="shared" ca="1" si="5"/>
        <v>3.2767989069274091E-2</v>
      </c>
      <c r="N74" s="86">
        <f t="shared" ca="1" si="14"/>
        <v>7.7349943508492764E-5</v>
      </c>
      <c r="O74" s="19">
        <f t="shared" ca="1" si="15"/>
        <v>6474593318.359622</v>
      </c>
      <c r="P74" s="86">
        <f t="shared" ca="1" si="16"/>
        <v>16106774373.144035</v>
      </c>
      <c r="Q74" s="86">
        <f t="shared" ca="1" si="17"/>
        <v>817167190.92365897</v>
      </c>
      <c r="R74">
        <f t="shared" ca="1" si="6"/>
        <v>8.7948816654058945E-3</v>
      </c>
    </row>
    <row r="75" spans="1:18">
      <c r="A75" s="96">
        <v>-4367.5</v>
      </c>
      <c r="B75" s="96">
        <v>3.5284439069386872E-2</v>
      </c>
      <c r="C75" s="96">
        <v>0.1</v>
      </c>
      <c r="D75" s="98">
        <f t="shared" si="7"/>
        <v>-0.43675000000000003</v>
      </c>
      <c r="E75" s="98">
        <f t="shared" si="7"/>
        <v>3.5284439069386872E-2</v>
      </c>
      <c r="F75" s="86">
        <f t="shared" si="8"/>
        <v>-4.3675000000000005E-2</v>
      </c>
      <c r="G75" s="86">
        <f t="shared" si="8"/>
        <v>3.5284439069386874E-3</v>
      </c>
      <c r="H75" s="86">
        <f t="shared" si="9"/>
        <v>1.9075056250000003E-2</v>
      </c>
      <c r="I75" s="86">
        <f t="shared" si="10"/>
        <v>-8.3310308171875014E-3</v>
      </c>
      <c r="J75" s="86">
        <f t="shared" si="11"/>
        <v>3.6385777094066415E-3</v>
      </c>
      <c r="K75" s="86">
        <f t="shared" si="12"/>
        <v>-1.5410478763554717E-3</v>
      </c>
      <c r="L75" s="86">
        <f t="shared" si="13"/>
        <v>6.7305265999825228E-4</v>
      </c>
      <c r="M75" s="86">
        <f t="shared" ca="1" si="5"/>
        <v>3.7597575741638613E-2</v>
      </c>
      <c r="N75" s="86">
        <f t="shared" ca="1" si="14"/>
        <v>5.3506012645158572E-7</v>
      </c>
      <c r="O75" s="19">
        <f t="shared" ca="1" si="15"/>
        <v>58001139.738097802</v>
      </c>
      <c r="P75" s="86">
        <f t="shared" ca="1" si="16"/>
        <v>107622012.74860303</v>
      </c>
      <c r="Q75" s="86">
        <f t="shared" ca="1" si="17"/>
        <v>5916993.7605181178</v>
      </c>
      <c r="R75">
        <f t="shared" ca="1" si="6"/>
        <v>-2.3131366722517407E-3</v>
      </c>
    </row>
    <row r="76" spans="1:18">
      <c r="A76" s="96">
        <v>-4299</v>
      </c>
      <c r="B76" s="96">
        <v>3.5870132663543164E-2</v>
      </c>
      <c r="C76" s="96">
        <v>1</v>
      </c>
      <c r="D76" s="98">
        <f t="shared" si="7"/>
        <v>-0.4299</v>
      </c>
      <c r="E76" s="98">
        <f t="shared" si="7"/>
        <v>3.5870132663543164E-2</v>
      </c>
      <c r="F76" s="86">
        <f t="shared" si="8"/>
        <v>-0.4299</v>
      </c>
      <c r="G76" s="86">
        <f t="shared" si="8"/>
        <v>3.5870132663543164E-2</v>
      </c>
      <c r="H76" s="86">
        <f t="shared" si="9"/>
        <v>0.18481401</v>
      </c>
      <c r="I76" s="86">
        <f t="shared" si="10"/>
        <v>-7.9451542898999999E-2</v>
      </c>
      <c r="J76" s="86">
        <f t="shared" si="11"/>
        <v>3.4156218292280098E-2</v>
      </c>
      <c r="K76" s="86">
        <f t="shared" si="12"/>
        <v>-1.5420570032057206E-2</v>
      </c>
      <c r="L76" s="86">
        <f t="shared" si="13"/>
        <v>6.6293030567813925E-3</v>
      </c>
      <c r="M76" s="86">
        <f t="shared" ca="1" si="5"/>
        <v>3.7792249645454024E-2</v>
      </c>
      <c r="N76" s="86">
        <f t="shared" ca="1" si="14"/>
        <v>3.6945336921501122E-6</v>
      </c>
      <c r="O76" s="19">
        <f t="shared" ca="1" si="15"/>
        <v>5772284726.5957499</v>
      </c>
      <c r="P76" s="86">
        <f t="shared" ca="1" si="16"/>
        <v>10564623352.609917</v>
      </c>
      <c r="Q76" s="86">
        <f t="shared" ca="1" si="17"/>
        <v>582924468.52821481</v>
      </c>
      <c r="R76">
        <f t="shared" ca="1" si="6"/>
        <v>-1.9221169819108597E-3</v>
      </c>
    </row>
    <row r="77" spans="1:18">
      <c r="A77" s="96">
        <v>-3643.5</v>
      </c>
      <c r="B77" s="96">
        <v>3.8377712413070357E-2</v>
      </c>
      <c r="C77" s="96">
        <v>1</v>
      </c>
      <c r="D77" s="98">
        <f t="shared" si="7"/>
        <v>-0.36435000000000001</v>
      </c>
      <c r="E77" s="98">
        <f t="shared" si="7"/>
        <v>3.8377712413070357E-2</v>
      </c>
      <c r="F77" s="86">
        <f t="shared" si="8"/>
        <v>-0.36435000000000001</v>
      </c>
      <c r="G77" s="86">
        <f t="shared" si="8"/>
        <v>3.8377712413070357E-2</v>
      </c>
      <c r="H77" s="86">
        <f t="shared" si="9"/>
        <v>0.13275092250000001</v>
      </c>
      <c r="I77" s="86">
        <f t="shared" si="10"/>
        <v>-4.8367798612875004E-2</v>
      </c>
      <c r="J77" s="86">
        <f t="shared" si="11"/>
        <v>1.7622807424601008E-2</v>
      </c>
      <c r="K77" s="86">
        <f t="shared" si="12"/>
        <v>-1.3982919517702185E-2</v>
      </c>
      <c r="L77" s="86">
        <f t="shared" si="13"/>
        <v>5.0946767262747914E-3</v>
      </c>
      <c r="M77" s="86">
        <f t="shared" ca="1" si="5"/>
        <v>3.9672352633584644E-2</v>
      </c>
      <c r="N77" s="86">
        <f t="shared" ca="1" si="14"/>
        <v>1.6760933005732818E-6</v>
      </c>
      <c r="O77" s="19">
        <f t="shared" ca="1" si="15"/>
        <v>5501773059.7310801</v>
      </c>
      <c r="P77" s="86">
        <f t="shared" ca="1" si="16"/>
        <v>8734808604.7014866</v>
      </c>
      <c r="Q77" s="86">
        <f t="shared" ca="1" si="17"/>
        <v>499998282.54602826</v>
      </c>
      <c r="R77">
        <f t="shared" ca="1" si="6"/>
        <v>-1.2946402205142871E-3</v>
      </c>
    </row>
    <row r="78" spans="1:18">
      <c r="A78" s="96">
        <v>-3467.5</v>
      </c>
      <c r="B78" s="96">
        <v>3.7022093840953021E-2</v>
      </c>
      <c r="C78" s="96">
        <v>1</v>
      </c>
      <c r="D78" s="98">
        <f t="shared" si="7"/>
        <v>-0.34675</v>
      </c>
      <c r="E78" s="98">
        <f t="shared" si="7"/>
        <v>3.7022093840953021E-2</v>
      </c>
      <c r="F78" s="86">
        <f t="shared" si="8"/>
        <v>-0.34675</v>
      </c>
      <c r="G78" s="86">
        <f t="shared" si="8"/>
        <v>3.7022093840953021E-2</v>
      </c>
      <c r="H78" s="86">
        <f t="shared" si="9"/>
        <v>0.1202355625</v>
      </c>
      <c r="I78" s="86">
        <f t="shared" si="10"/>
        <v>-4.1691681296875005E-2</v>
      </c>
      <c r="J78" s="86">
        <f t="shared" si="11"/>
        <v>1.4456590489691407E-2</v>
      </c>
      <c r="K78" s="86">
        <f t="shared" si="12"/>
        <v>-1.283741103935046E-2</v>
      </c>
      <c r="L78" s="86">
        <f t="shared" si="13"/>
        <v>4.4513722778947717E-3</v>
      </c>
      <c r="M78" s="86">
        <f t="shared" ca="1" si="5"/>
        <v>4.0182459625709932E-2</v>
      </c>
      <c r="N78" s="86">
        <f t="shared" ca="1" si="14"/>
        <v>9.9879118934621636E-6</v>
      </c>
      <c r="O78" s="19">
        <f t="shared" ca="1" si="15"/>
        <v>5427923194.627965</v>
      </c>
      <c r="P78" s="86">
        <f t="shared" ca="1" si="16"/>
        <v>8263619473.3394413</v>
      </c>
      <c r="Q78" s="86">
        <f t="shared" ca="1" si="17"/>
        <v>478131485.39619935</v>
      </c>
      <c r="R78">
        <f t="shared" ca="1" si="6"/>
        <v>-3.1603657847569105E-3</v>
      </c>
    </row>
    <row r="79" spans="1:18">
      <c r="A79" s="96">
        <v>-3451</v>
      </c>
      <c r="B79" s="96">
        <v>3.7572561396086411E-2</v>
      </c>
      <c r="C79" s="96">
        <v>1</v>
      </c>
      <c r="D79" s="98">
        <f t="shared" si="7"/>
        <v>-0.34510000000000002</v>
      </c>
      <c r="E79" s="98">
        <f t="shared" si="7"/>
        <v>3.7572561396086411E-2</v>
      </c>
      <c r="F79" s="86">
        <f t="shared" si="8"/>
        <v>-0.34510000000000002</v>
      </c>
      <c r="G79" s="86">
        <f t="shared" si="8"/>
        <v>3.7572561396086411E-2</v>
      </c>
      <c r="H79" s="86">
        <f t="shared" si="9"/>
        <v>0.11909401000000001</v>
      </c>
      <c r="I79" s="86">
        <f t="shared" si="10"/>
        <v>-4.1099342851000004E-2</v>
      </c>
      <c r="J79" s="86">
        <f t="shared" si="11"/>
        <v>1.4183383217880102E-2</v>
      </c>
      <c r="K79" s="86">
        <f t="shared" si="12"/>
        <v>-1.2966290937789421E-2</v>
      </c>
      <c r="L79" s="86">
        <f t="shared" si="13"/>
        <v>4.4746670026311296E-3</v>
      </c>
      <c r="M79" s="86">
        <f t="shared" ca="1" si="5"/>
        <v>4.0230397282026431E-2</v>
      </c>
      <c r="N79" s="86">
        <f t="shared" ca="1" si="14"/>
        <v>7.0640915965905711E-6</v>
      </c>
      <c r="O79" s="19">
        <f t="shared" ca="1" si="15"/>
        <v>5420974957.1735497</v>
      </c>
      <c r="P79" s="86">
        <f t="shared" ca="1" si="16"/>
        <v>8219909688.2828579</v>
      </c>
      <c r="Q79" s="86">
        <f t="shared" ca="1" si="17"/>
        <v>476091723.60989314</v>
      </c>
      <c r="R79">
        <f t="shared" ca="1" si="6"/>
        <v>-2.65783588594002E-3</v>
      </c>
    </row>
    <row r="80" spans="1:18">
      <c r="A80" s="96">
        <v>-3442.5</v>
      </c>
      <c r="B80" s="96">
        <v>4.1443976441380211E-2</v>
      </c>
      <c r="C80" s="96">
        <v>1</v>
      </c>
      <c r="D80" s="98">
        <f t="shared" si="7"/>
        <v>-0.34425</v>
      </c>
      <c r="E80" s="98">
        <f t="shared" si="7"/>
        <v>4.1443976441380211E-2</v>
      </c>
      <c r="F80" s="86">
        <f t="shared" si="8"/>
        <v>-0.34425</v>
      </c>
      <c r="G80" s="86">
        <f t="shared" si="8"/>
        <v>4.1443976441380211E-2</v>
      </c>
      <c r="H80" s="86">
        <f t="shared" si="9"/>
        <v>0.1185080625</v>
      </c>
      <c r="I80" s="86">
        <f t="shared" si="10"/>
        <v>-4.0796400515624998E-2</v>
      </c>
      <c r="J80" s="86">
        <f t="shared" si="11"/>
        <v>1.4044160877503905E-2</v>
      </c>
      <c r="K80" s="86">
        <f t="shared" si="12"/>
        <v>-1.4267088889945137E-2</v>
      </c>
      <c r="L80" s="86">
        <f t="shared" si="13"/>
        <v>4.9114453503636135E-3</v>
      </c>
      <c r="M80" s="86">
        <f t="shared" ca="1" si="5"/>
        <v>4.0255100140548707E-2</v>
      </c>
      <c r="N80" s="86">
        <f t="shared" ca="1" si="14"/>
        <v>1.4134268586788007E-6</v>
      </c>
      <c r="O80" s="19">
        <f t="shared" ca="1" si="15"/>
        <v>5417393928.319355</v>
      </c>
      <c r="P80" s="86">
        <f t="shared" ca="1" si="16"/>
        <v>8197424026.2428007</v>
      </c>
      <c r="Q80" s="86">
        <f t="shared" ca="1" si="17"/>
        <v>475041648.77552962</v>
      </c>
      <c r="R80">
        <f t="shared" ca="1" si="6"/>
        <v>1.188876300831504E-3</v>
      </c>
    </row>
    <row r="81" spans="1:18">
      <c r="A81" s="96">
        <v>-3428</v>
      </c>
      <c r="B81" s="96">
        <v>2.4124566116014955E-2</v>
      </c>
      <c r="C81" s="96">
        <v>1</v>
      </c>
      <c r="D81" s="98">
        <f t="shared" ref="D81:E141" si="18">A81/A$18</f>
        <v>-0.34279999999999999</v>
      </c>
      <c r="E81" s="98">
        <f t="shared" si="18"/>
        <v>2.4124566116014955E-2</v>
      </c>
      <c r="F81" s="86">
        <f t="shared" ref="F81:G141" si="19">$C81*D81</f>
        <v>-0.34279999999999999</v>
      </c>
      <c r="G81" s="86">
        <f t="shared" si="19"/>
        <v>2.4124566116014955E-2</v>
      </c>
      <c r="H81" s="86">
        <f t="shared" si="9"/>
        <v>0.11751183999999999</v>
      </c>
      <c r="I81" s="86">
        <f t="shared" si="10"/>
        <v>-4.0283058751999994E-2</v>
      </c>
      <c r="J81" s="86">
        <f t="shared" si="11"/>
        <v>1.3809032540185598E-2</v>
      </c>
      <c r="K81" s="86">
        <f t="shared" si="12"/>
        <v>-8.2699012645699264E-3</v>
      </c>
      <c r="L81" s="86">
        <f t="shared" si="13"/>
        <v>2.8349221534945709E-3</v>
      </c>
      <c r="M81" s="86">
        <f t="shared" ca="1" si="5"/>
        <v>4.029725239895203E-2</v>
      </c>
      <c r="N81" s="86">
        <f t="shared" ca="1" si="14"/>
        <v>2.6155578160630102E-4</v>
      </c>
      <c r="O81" s="19">
        <f t="shared" ca="1" si="15"/>
        <v>5411282558.4065189</v>
      </c>
      <c r="P81" s="86">
        <f t="shared" ca="1" si="16"/>
        <v>8159115705.8632727</v>
      </c>
      <c r="Q81" s="86">
        <f t="shared" ca="1" si="17"/>
        <v>473251469.32248527</v>
      </c>
      <c r="R81">
        <f t="shared" ca="1" si="6"/>
        <v>-1.6172686282937075E-2</v>
      </c>
    </row>
    <row r="82" spans="1:18">
      <c r="A82" s="96">
        <v>-2668</v>
      </c>
      <c r="B82" s="96">
        <v>3.852026930442503E-2</v>
      </c>
      <c r="C82" s="96">
        <v>1</v>
      </c>
      <c r="D82" s="98">
        <f t="shared" si="18"/>
        <v>-0.26679999999999998</v>
      </c>
      <c r="E82" s="98">
        <f t="shared" si="18"/>
        <v>3.852026930442503E-2</v>
      </c>
      <c r="F82" s="86">
        <f t="shared" si="19"/>
        <v>-0.26679999999999998</v>
      </c>
      <c r="G82" s="86">
        <f t="shared" si="19"/>
        <v>3.852026930442503E-2</v>
      </c>
      <c r="H82" s="86">
        <f t="shared" si="9"/>
        <v>7.1182239999999994E-2</v>
      </c>
      <c r="I82" s="86">
        <f t="shared" si="10"/>
        <v>-1.8991421631999995E-2</v>
      </c>
      <c r="J82" s="86">
        <f t="shared" si="11"/>
        <v>5.0669112914175987E-3</v>
      </c>
      <c r="K82" s="86">
        <f t="shared" si="12"/>
        <v>-1.0277207850420597E-2</v>
      </c>
      <c r="L82" s="86">
        <f t="shared" si="13"/>
        <v>2.741959054492215E-3</v>
      </c>
      <c r="M82" s="86">
        <f t="shared" ca="1" si="5"/>
        <v>4.2527947167832522E-2</v>
      </c>
      <c r="N82" s="86">
        <f t="shared" ca="1" si="14"/>
        <v>1.6061481856846444E-5</v>
      </c>
      <c r="O82" s="19">
        <f t="shared" ca="1" si="15"/>
        <v>5086739694.5215893</v>
      </c>
      <c r="P82" s="86">
        <f t="shared" ca="1" si="16"/>
        <v>6243577802.5513315</v>
      </c>
      <c r="Q82" s="86">
        <f t="shared" ca="1" si="17"/>
        <v>381689676.49379629</v>
      </c>
      <c r="R82">
        <f t="shared" ca="1" si="6"/>
        <v>-4.0076778634074925E-3</v>
      </c>
    </row>
    <row r="83" spans="1:18">
      <c r="A83" s="96">
        <v>-2582.5</v>
      </c>
      <c r="B83" s="96">
        <v>4.2302119587020764E-2</v>
      </c>
      <c r="C83" s="96">
        <v>1</v>
      </c>
      <c r="D83" s="98">
        <f t="shared" si="18"/>
        <v>-0.25824999999999998</v>
      </c>
      <c r="E83" s="98">
        <f t="shared" si="18"/>
        <v>4.2302119587020764E-2</v>
      </c>
      <c r="F83" s="86">
        <f t="shared" si="19"/>
        <v>-0.25824999999999998</v>
      </c>
      <c r="G83" s="86">
        <f t="shared" si="19"/>
        <v>4.2302119587020764E-2</v>
      </c>
      <c r="H83" s="86">
        <f t="shared" si="9"/>
        <v>6.6693062499999983E-2</v>
      </c>
      <c r="I83" s="86">
        <f t="shared" si="10"/>
        <v>-1.7223483390624995E-2</v>
      </c>
      <c r="J83" s="86">
        <f t="shared" si="11"/>
        <v>4.4479645856289043E-3</v>
      </c>
      <c r="K83" s="86">
        <f t="shared" si="12"/>
        <v>-1.0924522383348111E-2</v>
      </c>
      <c r="L83" s="86">
        <f t="shared" si="13"/>
        <v>2.8212579054996494E-3</v>
      </c>
      <c r="M83" s="86">
        <f t="shared" ca="1" si="5"/>
        <v>4.2781520549152817E-2</v>
      </c>
      <c r="N83" s="86">
        <f t="shared" ca="1" si="14"/>
        <v>2.298252824931376E-7</v>
      </c>
      <c r="O83" s="19">
        <f t="shared" ca="1" si="15"/>
        <v>5049749547.7035007</v>
      </c>
      <c r="P83" s="86">
        <f t="shared" ca="1" si="16"/>
        <v>6040082247.5786476</v>
      </c>
      <c r="Q83" s="86">
        <f t="shared" ca="1" si="17"/>
        <v>371706380.0208391</v>
      </c>
      <c r="R83">
        <f t="shared" ca="1" si="6"/>
        <v>-4.7940096213205247E-4</v>
      </c>
    </row>
    <row r="84" spans="1:18">
      <c r="A84" s="96">
        <v>-2568</v>
      </c>
      <c r="B84" s="96">
        <v>4.6278322380703223E-2</v>
      </c>
      <c r="C84" s="96">
        <v>0.1</v>
      </c>
      <c r="D84" s="98">
        <f t="shared" si="18"/>
        <v>-0.25679999999999997</v>
      </c>
      <c r="E84" s="98">
        <f t="shared" si="18"/>
        <v>4.6278322380703223E-2</v>
      </c>
      <c r="F84" s="86">
        <f t="shared" si="19"/>
        <v>-2.5679999999999998E-2</v>
      </c>
      <c r="G84" s="86">
        <f t="shared" si="19"/>
        <v>4.6278322380703223E-3</v>
      </c>
      <c r="H84" s="86">
        <f t="shared" si="9"/>
        <v>6.5946239999999986E-3</v>
      </c>
      <c r="I84" s="86">
        <f t="shared" si="10"/>
        <v>-1.6934994431999995E-3</v>
      </c>
      <c r="J84" s="86">
        <f t="shared" si="11"/>
        <v>4.3489065701375981E-4</v>
      </c>
      <c r="K84" s="86">
        <f t="shared" si="12"/>
        <v>-1.1884273187364586E-3</v>
      </c>
      <c r="L84" s="86">
        <f t="shared" si="13"/>
        <v>3.0518813545152252E-4</v>
      </c>
      <c r="M84" s="86">
        <f t="shared" ca="1" si="5"/>
        <v>4.2824576778455969E-2</v>
      </c>
      <c r="N84" s="86">
        <f t="shared" ca="1" si="14"/>
        <v>1.1928358685042242E-6</v>
      </c>
      <c r="O84" s="19">
        <f t="shared" ca="1" si="15"/>
        <v>50434675.613471694</v>
      </c>
      <c r="P84" s="86">
        <f t="shared" ca="1" si="16"/>
        <v>60058254.505207717</v>
      </c>
      <c r="Q84" s="86">
        <f t="shared" ca="1" si="17"/>
        <v>3700204.6414418435</v>
      </c>
      <c r="R84">
        <f t="shared" ca="1" si="6"/>
        <v>3.4537456022472532E-3</v>
      </c>
    </row>
    <row r="85" spans="1:18">
      <c r="A85" s="96">
        <v>-1793</v>
      </c>
      <c r="B85" s="96">
        <v>4.3711980553078129E-2</v>
      </c>
      <c r="C85" s="96">
        <v>1</v>
      </c>
      <c r="D85" s="98">
        <f t="shared" si="18"/>
        <v>-0.17929999999999999</v>
      </c>
      <c r="E85" s="98">
        <f t="shared" si="18"/>
        <v>4.3711980553078129E-2</v>
      </c>
      <c r="F85" s="86">
        <f t="shared" si="19"/>
        <v>-0.17929999999999999</v>
      </c>
      <c r="G85" s="86">
        <f t="shared" si="19"/>
        <v>4.3711980553078129E-2</v>
      </c>
      <c r="H85" s="86">
        <f t="shared" si="9"/>
        <v>3.2148489999999995E-2</v>
      </c>
      <c r="I85" s="86">
        <f t="shared" si="10"/>
        <v>-5.7642242569999986E-3</v>
      </c>
      <c r="J85" s="86">
        <f t="shared" si="11"/>
        <v>1.0335254092800996E-3</v>
      </c>
      <c r="K85" s="86">
        <f t="shared" si="12"/>
        <v>-7.8375581131669078E-3</v>
      </c>
      <c r="L85" s="86">
        <f t="shared" si="13"/>
        <v>1.4052741696908265E-3</v>
      </c>
      <c r="M85" s="86">
        <f t="shared" ref="M85:M148" ca="1" si="20">+E$4+E$5*D85+E$6*D85^2</f>
        <v>4.5148035461527437E-2</v>
      </c>
      <c r="N85" s="86">
        <f t="shared" ca="1" si="14"/>
        <v>2.0622537000813502E-6</v>
      </c>
      <c r="O85" s="19">
        <f t="shared" ca="1" si="15"/>
        <v>4704347436.0569868</v>
      </c>
      <c r="P85" s="86">
        <f t="shared" ca="1" si="16"/>
        <v>4287965641.9479275</v>
      </c>
      <c r="Q85" s="86">
        <f t="shared" ca="1" si="17"/>
        <v>283281291.7465058</v>
      </c>
      <c r="R85">
        <f t="shared" ref="R85:R148" ca="1" si="21">+E85-M85</f>
        <v>-1.4360549084493079E-3</v>
      </c>
    </row>
    <row r="86" spans="1:18">
      <c r="A86" s="96">
        <v>-1773.5</v>
      </c>
      <c r="B86" s="96">
        <v>4.8505754985407067E-2</v>
      </c>
      <c r="C86" s="96">
        <v>0.1</v>
      </c>
      <c r="D86" s="98">
        <f t="shared" si="18"/>
        <v>-0.17735000000000001</v>
      </c>
      <c r="E86" s="98">
        <f t="shared" si="18"/>
        <v>4.8505754985407067E-2</v>
      </c>
      <c r="F86" s="86">
        <f t="shared" si="19"/>
        <v>-1.7735000000000001E-2</v>
      </c>
      <c r="G86" s="86">
        <f t="shared" si="19"/>
        <v>4.8505754985407072E-3</v>
      </c>
      <c r="H86" s="86">
        <f t="shared" ref="H86:H149" si="22">C86*D86*D86</f>
        <v>3.1453022500000003E-3</v>
      </c>
      <c r="I86" s="86">
        <f t="shared" ref="I86:I149" si="23">C86*D86*D86*D86</f>
        <v>-5.5781935403750003E-4</v>
      </c>
      <c r="J86" s="86">
        <f t="shared" ref="J86:J149" si="24">C86*D86*D86*D86*D86</f>
        <v>9.8929262438550642E-5</v>
      </c>
      <c r="K86" s="86">
        <f t="shared" ref="K86:K149" si="25">C86*E86*D86</f>
        <v>-8.6024956466619444E-4</v>
      </c>
      <c r="L86" s="86">
        <f t="shared" ref="L86:L149" si="26">C86*E86*D86*D86</f>
        <v>1.5256526029354959E-4</v>
      </c>
      <c r="M86" s="86">
        <f t="shared" ca="1" si="20"/>
        <v>4.5207058227525097E-2</v>
      </c>
      <c r="N86" s="86">
        <f t="shared" ref="N86:N149" ca="1" si="27">C86*(M86-E86)^2</f>
        <v>1.0881400300461016E-6</v>
      </c>
      <c r="O86" s="19">
        <f t="shared" ref="O86:O149" ca="1" si="28">(C86*O$1-O$2*F86+O$3*H86)^2</f>
        <v>46957381.560260974</v>
      </c>
      <c r="P86" s="86">
        <f t="shared" ref="P86:P149" ca="1" si="29">(-C86*O$2+O$4*F86-O$5*H86)^2</f>
        <v>42477447.285299078</v>
      </c>
      <c r="Q86" s="86">
        <f t="shared" ref="Q86:Q149" ca="1" si="30">+(C86*O$3-F86*O$5+H86*O$6)^2</f>
        <v>2811924.712588965</v>
      </c>
      <c r="R86">
        <f t="shared" ca="1" si="21"/>
        <v>3.2986967578819693E-3</v>
      </c>
    </row>
    <row r="87" spans="1:18">
      <c r="A87" s="96">
        <v>-1753.5</v>
      </c>
      <c r="B87" s="96">
        <v>4.4291545560203434E-2</v>
      </c>
      <c r="C87" s="96">
        <v>1</v>
      </c>
      <c r="D87" s="98">
        <f t="shared" si="18"/>
        <v>-0.17535000000000001</v>
      </c>
      <c r="E87" s="98">
        <f t="shared" si="18"/>
        <v>4.4291545560203434E-2</v>
      </c>
      <c r="F87" s="86">
        <f t="shared" si="19"/>
        <v>-0.17535000000000001</v>
      </c>
      <c r="G87" s="86">
        <f t="shared" si="19"/>
        <v>4.4291545560203434E-2</v>
      </c>
      <c r="H87" s="86">
        <f t="shared" si="22"/>
        <v>3.0747622500000002E-2</v>
      </c>
      <c r="I87" s="86">
        <f t="shared" si="23"/>
        <v>-5.3915956053750009E-3</v>
      </c>
      <c r="J87" s="86">
        <f t="shared" si="24"/>
        <v>9.4541628940250644E-4</v>
      </c>
      <c r="K87" s="86">
        <f t="shared" si="25"/>
        <v>-7.766522513981672E-3</v>
      </c>
      <c r="L87" s="86">
        <f t="shared" si="26"/>
        <v>1.3618597228266863E-3</v>
      </c>
      <c r="M87" s="86">
        <f t="shared" ca="1" si="20"/>
        <v>4.5267623031981639E-2</v>
      </c>
      <c r="N87" s="86">
        <f t="shared" ca="1" si="27"/>
        <v>9.5272723091293369E-7</v>
      </c>
      <c r="O87" s="19">
        <f t="shared" ca="1" si="28"/>
        <v>4686904661.1317101</v>
      </c>
      <c r="P87" s="86">
        <f t="shared" ca="1" si="29"/>
        <v>4206652809.250917</v>
      </c>
      <c r="Q87" s="86">
        <f t="shared" ca="1" si="30"/>
        <v>279055299.57148093</v>
      </c>
      <c r="R87">
        <f t="shared" ca="1" si="21"/>
        <v>-9.7607747177820559E-4</v>
      </c>
    </row>
    <row r="88" spans="1:18">
      <c r="A88" s="96">
        <v>-1751</v>
      </c>
      <c r="B88" s="96">
        <v>4.3352259998357852E-2</v>
      </c>
      <c r="C88" s="96">
        <v>1</v>
      </c>
      <c r="D88" s="98">
        <f t="shared" si="18"/>
        <v>-0.17510000000000001</v>
      </c>
      <c r="E88" s="98">
        <f t="shared" si="18"/>
        <v>4.3352259998357852E-2</v>
      </c>
      <c r="F88" s="86">
        <f t="shared" si="19"/>
        <v>-0.17510000000000001</v>
      </c>
      <c r="G88" s="86">
        <f t="shared" si="19"/>
        <v>4.3352259998357852E-2</v>
      </c>
      <c r="H88" s="86">
        <f t="shared" si="22"/>
        <v>3.0660010000000001E-2</v>
      </c>
      <c r="I88" s="86">
        <f t="shared" si="23"/>
        <v>-5.3685677510000003E-3</v>
      </c>
      <c r="J88" s="86">
        <f t="shared" si="24"/>
        <v>9.4003621320010004E-4</v>
      </c>
      <c r="K88" s="86">
        <f t="shared" si="25"/>
        <v>-7.5909807257124604E-3</v>
      </c>
      <c r="L88" s="86">
        <f t="shared" si="26"/>
        <v>1.3291807250722519E-3</v>
      </c>
      <c r="M88" s="86">
        <f t="shared" ca="1" si="20"/>
        <v>4.5275195671366418E-2</v>
      </c>
      <c r="N88" s="86">
        <f t="shared" ca="1" si="27"/>
        <v>3.6976816025289074E-6</v>
      </c>
      <c r="O88" s="19">
        <f t="shared" ca="1" si="28"/>
        <v>4685800229.2587061</v>
      </c>
      <c r="P88" s="86">
        <f t="shared" ca="1" si="29"/>
        <v>4201527759.7215881</v>
      </c>
      <c r="Q88" s="86">
        <f t="shared" ca="1" si="30"/>
        <v>278788525.56649393</v>
      </c>
      <c r="R88">
        <f t="shared" ca="1" si="21"/>
        <v>-1.9229356730085662E-3</v>
      </c>
    </row>
    <row r="89" spans="1:18">
      <c r="A89" s="96">
        <v>-1643</v>
      </c>
      <c r="B89" s="96">
        <v>4.5953136431646988E-2</v>
      </c>
      <c r="C89" s="96">
        <v>1</v>
      </c>
      <c r="D89" s="98">
        <f t="shared" si="18"/>
        <v>-0.1643</v>
      </c>
      <c r="E89" s="98">
        <f t="shared" si="18"/>
        <v>4.5953136431646988E-2</v>
      </c>
      <c r="F89" s="86">
        <f t="shared" si="19"/>
        <v>-0.1643</v>
      </c>
      <c r="G89" s="86">
        <f t="shared" si="19"/>
        <v>4.5953136431646988E-2</v>
      </c>
      <c r="H89" s="86">
        <f t="shared" si="22"/>
        <v>2.6994489999999999E-2</v>
      </c>
      <c r="I89" s="86">
        <f t="shared" si="23"/>
        <v>-4.4351947070000002E-3</v>
      </c>
      <c r="J89" s="86">
        <f t="shared" si="24"/>
        <v>7.2870249036009998E-4</v>
      </c>
      <c r="K89" s="86">
        <f t="shared" si="25"/>
        <v>-7.5501003157196003E-3</v>
      </c>
      <c r="L89" s="86">
        <f t="shared" si="26"/>
        <v>1.2404814818727304E-3</v>
      </c>
      <c r="M89" s="86">
        <f t="shared" ca="1" si="20"/>
        <v>4.5602766250476032E-2</v>
      </c>
      <c r="N89" s="86">
        <f t="shared" ca="1" si="27"/>
        <v>1.2275926385376844E-7</v>
      </c>
      <c r="O89" s="19">
        <f t="shared" ca="1" si="28"/>
        <v>4638037875.2586689</v>
      </c>
      <c r="P89" s="86">
        <f t="shared" ca="1" si="29"/>
        <v>3982570403.9289451</v>
      </c>
      <c r="Q89" s="86">
        <f t="shared" ca="1" si="30"/>
        <v>267343973.9913258</v>
      </c>
      <c r="R89">
        <f t="shared" ca="1" si="21"/>
        <v>3.5037018117095586E-4</v>
      </c>
    </row>
    <row r="90" spans="1:18">
      <c r="A90" s="96">
        <v>-961</v>
      </c>
      <c r="B90" s="96">
        <v>3.1096615549289251E-2</v>
      </c>
      <c r="C90" s="96">
        <v>1</v>
      </c>
      <c r="D90" s="98">
        <f t="shared" si="18"/>
        <v>-9.6100000000000005E-2</v>
      </c>
      <c r="E90" s="98">
        <f t="shared" si="18"/>
        <v>3.1096615549289251E-2</v>
      </c>
      <c r="F90" s="86">
        <f t="shared" si="19"/>
        <v>-9.6100000000000005E-2</v>
      </c>
      <c r="G90" s="86">
        <f t="shared" si="19"/>
        <v>3.1096615549289251E-2</v>
      </c>
      <c r="H90" s="86">
        <f t="shared" si="22"/>
        <v>9.2352100000000006E-3</v>
      </c>
      <c r="I90" s="86">
        <f t="shared" si="23"/>
        <v>-8.8750368100000009E-4</v>
      </c>
      <c r="J90" s="86">
        <f t="shared" si="24"/>
        <v>8.5289103744100011E-5</v>
      </c>
      <c r="K90" s="86">
        <f t="shared" si="25"/>
        <v>-2.9883847542866971E-3</v>
      </c>
      <c r="L90" s="86">
        <f t="shared" si="26"/>
        <v>2.8718377488695158E-4</v>
      </c>
      <c r="M90" s="86">
        <f t="shared" ca="1" si="20"/>
        <v>4.7690842322454102E-2</v>
      </c>
      <c r="N90" s="86">
        <f t="shared" ca="1" si="27"/>
        <v>2.7536836219922115E-4</v>
      </c>
      <c r="O90" s="19">
        <f t="shared" ca="1" si="28"/>
        <v>4334430980.8779449</v>
      </c>
      <c r="P90" s="86">
        <f t="shared" ca="1" si="29"/>
        <v>2715136561.7665539</v>
      </c>
      <c r="Q90" s="86">
        <f t="shared" ca="1" si="30"/>
        <v>198985341.04937065</v>
      </c>
      <c r="R90">
        <f t="shared" ca="1" si="21"/>
        <v>-1.6594226773164852E-2</v>
      </c>
    </row>
    <row r="91" spans="1:18">
      <c r="A91" s="96">
        <v>-923.5</v>
      </c>
      <c r="B91" s="96">
        <v>4.013581453643409E-2</v>
      </c>
      <c r="C91" s="96">
        <v>1</v>
      </c>
      <c r="D91" s="98">
        <f t="shared" si="18"/>
        <v>-9.2350000000000002E-2</v>
      </c>
      <c r="E91" s="98">
        <f t="shared" si="18"/>
        <v>4.013581453643409E-2</v>
      </c>
      <c r="F91" s="86">
        <f t="shared" si="19"/>
        <v>-9.2350000000000002E-2</v>
      </c>
      <c r="G91" s="86">
        <f t="shared" si="19"/>
        <v>4.013581453643409E-2</v>
      </c>
      <c r="H91" s="86">
        <f t="shared" si="22"/>
        <v>8.5285224999999999E-3</v>
      </c>
      <c r="I91" s="86">
        <f t="shared" si="23"/>
        <v>-7.8760905287500005E-4</v>
      </c>
      <c r="J91" s="86">
        <f t="shared" si="24"/>
        <v>7.2735696033006256E-5</v>
      </c>
      <c r="K91" s="86">
        <f t="shared" si="25"/>
        <v>-3.7065424724396882E-3</v>
      </c>
      <c r="L91" s="86">
        <f t="shared" si="26"/>
        <v>3.4229919732980523E-4</v>
      </c>
      <c r="M91" s="86">
        <f t="shared" ca="1" si="20"/>
        <v>4.78066338471538E-2</v>
      </c>
      <c r="N91" s="86">
        <f t="shared" ca="1" si="27"/>
        <v>5.8841468897710395E-5</v>
      </c>
      <c r="O91" s="19">
        <f t="shared" ca="1" si="28"/>
        <v>4317653046.3679886</v>
      </c>
      <c r="P91" s="86">
        <f t="shared" ca="1" si="29"/>
        <v>2651474271.7974281</v>
      </c>
      <c r="Q91" s="86">
        <f t="shared" ca="1" si="30"/>
        <v>195438194.55701184</v>
      </c>
      <c r="R91">
        <f t="shared" ca="1" si="21"/>
        <v>-7.6708193107197092E-3</v>
      </c>
    </row>
    <row r="92" spans="1:18">
      <c r="A92" s="96">
        <v>-909.5</v>
      </c>
      <c r="B92" s="96">
        <v>5.3611997896513802E-2</v>
      </c>
      <c r="C92" s="96">
        <v>1</v>
      </c>
      <c r="D92" s="98">
        <f t="shared" si="18"/>
        <v>-9.0950000000000003E-2</v>
      </c>
      <c r="E92" s="98">
        <f t="shared" si="18"/>
        <v>5.3611997896513802E-2</v>
      </c>
      <c r="F92" s="86">
        <f t="shared" si="19"/>
        <v>-9.0950000000000003E-2</v>
      </c>
      <c r="G92" s="86">
        <f t="shared" si="19"/>
        <v>5.3611997896513802E-2</v>
      </c>
      <c r="H92" s="86">
        <f t="shared" si="22"/>
        <v>8.2719025000000009E-3</v>
      </c>
      <c r="I92" s="86">
        <f t="shared" si="23"/>
        <v>-7.5232953237500014E-4</v>
      </c>
      <c r="J92" s="86">
        <f t="shared" si="24"/>
        <v>6.8424370969506261E-5</v>
      </c>
      <c r="K92" s="86">
        <f t="shared" si="25"/>
        <v>-4.8760112086879302E-3</v>
      </c>
      <c r="L92" s="86">
        <f t="shared" si="26"/>
        <v>4.4347321943016729E-4</v>
      </c>
      <c r="M92" s="86">
        <f t="shared" ca="1" si="20"/>
        <v>4.7849888816282209E-2</v>
      </c>
      <c r="N92" s="86">
        <f t="shared" ca="1" si="27"/>
        <v>3.320190105248738E-5</v>
      </c>
      <c r="O92" s="19">
        <f t="shared" ca="1" si="28"/>
        <v>4311387422.8131342</v>
      </c>
      <c r="P92" s="86">
        <f t="shared" ca="1" si="29"/>
        <v>2627874239.7816687</v>
      </c>
      <c r="Q92" s="86">
        <f t="shared" ca="1" si="30"/>
        <v>194119957.04466334</v>
      </c>
      <c r="R92">
        <f t="shared" ca="1" si="21"/>
        <v>5.7621090802315936E-3</v>
      </c>
    </row>
    <row r="93" spans="1:18">
      <c r="A93" s="96">
        <v>-838</v>
      </c>
      <c r="B93" s="96">
        <v>4.5267962267152254E-2</v>
      </c>
      <c r="C93" s="96">
        <v>1</v>
      </c>
      <c r="D93" s="98">
        <f t="shared" si="18"/>
        <v>-8.3799999999999999E-2</v>
      </c>
      <c r="E93" s="98">
        <f t="shared" si="18"/>
        <v>4.5267962267152254E-2</v>
      </c>
      <c r="F93" s="86">
        <f t="shared" si="19"/>
        <v>-8.3799999999999999E-2</v>
      </c>
      <c r="G93" s="86">
        <f t="shared" si="19"/>
        <v>4.5267962267152254E-2</v>
      </c>
      <c r="H93" s="86">
        <f t="shared" si="22"/>
        <v>7.0224399999999996E-3</v>
      </c>
      <c r="I93" s="86">
        <f t="shared" si="23"/>
        <v>-5.8848047200000001E-4</v>
      </c>
      <c r="J93" s="86">
        <f t="shared" si="24"/>
        <v>4.9314663553600002E-5</v>
      </c>
      <c r="K93" s="86">
        <f t="shared" si="25"/>
        <v>-3.7934552379873588E-3</v>
      </c>
      <c r="L93" s="86">
        <f t="shared" si="26"/>
        <v>3.1789154894334065E-4</v>
      </c>
      <c r="M93" s="86">
        <f t="shared" ca="1" si="20"/>
        <v>4.8071019702697983E-2</v>
      </c>
      <c r="N93" s="86">
        <f t="shared" ca="1" si="27"/>
        <v>7.8571309869681994E-6</v>
      </c>
      <c r="O93" s="19">
        <f t="shared" ca="1" si="28"/>
        <v>4279372758.5480132</v>
      </c>
      <c r="P93" s="86">
        <f t="shared" ca="1" si="29"/>
        <v>2508772171.6916213</v>
      </c>
      <c r="Q93" s="86">
        <f t="shared" ca="1" si="30"/>
        <v>187439204.08842584</v>
      </c>
      <c r="R93">
        <f t="shared" ca="1" si="21"/>
        <v>-2.8030574355457291E-3</v>
      </c>
    </row>
    <row r="94" spans="1:18">
      <c r="A94" s="96">
        <v>-67</v>
      </c>
      <c r="B94" s="96">
        <v>5.1330152995239284E-2</v>
      </c>
      <c r="C94" s="96">
        <v>1</v>
      </c>
      <c r="D94" s="98">
        <f t="shared" si="18"/>
        <v>-6.7000000000000002E-3</v>
      </c>
      <c r="E94" s="98">
        <f t="shared" si="18"/>
        <v>5.1330152995239284E-2</v>
      </c>
      <c r="F94" s="86">
        <f t="shared" si="19"/>
        <v>-6.7000000000000002E-3</v>
      </c>
      <c r="G94" s="86">
        <f t="shared" si="19"/>
        <v>5.1330152995239284E-2</v>
      </c>
      <c r="H94" s="86">
        <f t="shared" si="22"/>
        <v>4.4890000000000006E-5</v>
      </c>
      <c r="I94" s="86">
        <f t="shared" si="23"/>
        <v>-3.0076300000000003E-7</v>
      </c>
      <c r="J94" s="86">
        <f t="shared" si="24"/>
        <v>2.0151121000000003E-9</v>
      </c>
      <c r="K94" s="86">
        <f t="shared" si="25"/>
        <v>-3.4391202506810323E-4</v>
      </c>
      <c r="L94" s="86">
        <f t="shared" si="26"/>
        <v>2.3042105679562915E-6</v>
      </c>
      <c r="M94" s="86">
        <f t="shared" ca="1" si="20"/>
        <v>5.0479066098948547E-2</v>
      </c>
      <c r="N94" s="86">
        <f t="shared" ca="1" si="27"/>
        <v>7.2434890503779964E-7</v>
      </c>
      <c r="O94" s="19">
        <f t="shared" ca="1" si="28"/>
        <v>3932947891.0724487</v>
      </c>
      <c r="P94" s="86">
        <f t="shared" ca="1" si="29"/>
        <v>1382641445.0951169</v>
      </c>
      <c r="Q94" s="86">
        <f t="shared" ca="1" si="30"/>
        <v>121297000.52159986</v>
      </c>
      <c r="R94">
        <f t="shared" ca="1" si="21"/>
        <v>8.5108689629073697E-4</v>
      </c>
    </row>
    <row r="95" spans="1:18">
      <c r="A95" s="96">
        <v>-64.5</v>
      </c>
      <c r="B95" s="96">
        <v>4.8389526577238995E-2</v>
      </c>
      <c r="C95" s="96">
        <v>1</v>
      </c>
      <c r="D95" s="98">
        <f t="shared" si="18"/>
        <v>-6.45E-3</v>
      </c>
      <c r="E95" s="98">
        <f t="shared" si="18"/>
        <v>4.8389526577238995E-2</v>
      </c>
      <c r="F95" s="86">
        <f t="shared" si="19"/>
        <v>-6.45E-3</v>
      </c>
      <c r="G95" s="86">
        <f t="shared" si="19"/>
        <v>4.8389526577238995E-2</v>
      </c>
      <c r="H95" s="86">
        <f t="shared" si="22"/>
        <v>4.16025E-5</v>
      </c>
      <c r="I95" s="86">
        <f t="shared" si="23"/>
        <v>-2.68336125E-7</v>
      </c>
      <c r="J95" s="86">
        <f t="shared" si="24"/>
        <v>1.7307680062500001E-9</v>
      </c>
      <c r="K95" s="86">
        <f t="shared" si="25"/>
        <v>-3.1211244642319151E-4</v>
      </c>
      <c r="L95" s="86">
        <f t="shared" si="26"/>
        <v>2.0131252794295852E-6</v>
      </c>
      <c r="M95" s="86">
        <f t="shared" ca="1" si="20"/>
        <v>5.0486944381260869E-2</v>
      </c>
      <c r="N95" s="86">
        <f t="shared" ca="1" si="27"/>
        <v>4.3991614446279407E-6</v>
      </c>
      <c r="O95" s="19">
        <f t="shared" ca="1" si="28"/>
        <v>3931822243.6428084</v>
      </c>
      <c r="P95" s="86">
        <f t="shared" ca="1" si="29"/>
        <v>1379480303.8218796</v>
      </c>
      <c r="Q95" s="86">
        <f t="shared" ca="1" si="30"/>
        <v>121101301.01608451</v>
      </c>
      <c r="R95">
        <f t="shared" ca="1" si="21"/>
        <v>-2.0974178040218741E-3</v>
      </c>
    </row>
    <row r="96" spans="1:18">
      <c r="A96" s="96">
        <v>-28</v>
      </c>
      <c r="B96" s="96">
        <v>5.0496166807250387E-2</v>
      </c>
      <c r="C96" s="96">
        <v>1</v>
      </c>
      <c r="D96" s="98">
        <f t="shared" si="18"/>
        <v>-2.8E-3</v>
      </c>
      <c r="E96" s="98">
        <f t="shared" si="18"/>
        <v>5.0496166807250387E-2</v>
      </c>
      <c r="F96" s="86">
        <f t="shared" si="19"/>
        <v>-2.8E-3</v>
      </c>
      <c r="G96" s="86">
        <f t="shared" si="19"/>
        <v>5.0496166807250387E-2</v>
      </c>
      <c r="H96" s="86">
        <f t="shared" si="22"/>
        <v>7.8399999999999995E-6</v>
      </c>
      <c r="I96" s="86">
        <f t="shared" si="23"/>
        <v>-2.1951999999999997E-8</v>
      </c>
      <c r="J96" s="86">
        <f t="shared" si="24"/>
        <v>6.1465599999999989E-11</v>
      </c>
      <c r="K96" s="86">
        <f t="shared" si="25"/>
        <v>-1.4138926706030108E-4</v>
      </c>
      <c r="L96" s="86">
        <f t="shared" si="26"/>
        <v>3.9588994776884302E-7</v>
      </c>
      <c r="M96" s="86">
        <f t="shared" ca="1" si="20"/>
        <v>5.0602018898953993E-2</v>
      </c>
      <c r="N96" s="86">
        <f t="shared" ca="1" si="27"/>
        <v>1.120466531802873E-8</v>
      </c>
      <c r="O96" s="19">
        <f t="shared" ca="1" si="28"/>
        <v>3915386943.3249002</v>
      </c>
      <c r="P96" s="86">
        <f t="shared" ca="1" si="29"/>
        <v>1333702525.7706583</v>
      </c>
      <c r="Q96" s="86">
        <f t="shared" ca="1" si="30"/>
        <v>118258771.68218358</v>
      </c>
      <c r="R96">
        <f t="shared" ca="1" si="21"/>
        <v>-1.0585209170360654E-4</v>
      </c>
    </row>
    <row r="97" spans="1:18">
      <c r="A97" s="96">
        <v>-2.5</v>
      </c>
      <c r="B97" s="96">
        <v>4.8381390480194825E-2</v>
      </c>
      <c r="C97" s="96">
        <v>1</v>
      </c>
      <c r="D97" s="98">
        <f t="shared" si="18"/>
        <v>-2.5000000000000001E-4</v>
      </c>
      <c r="E97" s="98">
        <f t="shared" si="18"/>
        <v>4.8381390480194825E-2</v>
      </c>
      <c r="F97" s="86">
        <f t="shared" si="19"/>
        <v>-2.5000000000000001E-4</v>
      </c>
      <c r="G97" s="86">
        <f t="shared" si="19"/>
        <v>4.8381390480194825E-2</v>
      </c>
      <c r="H97" s="86">
        <f t="shared" si="22"/>
        <v>6.2499999999999997E-8</v>
      </c>
      <c r="I97" s="86">
        <f t="shared" si="23"/>
        <v>-1.5625000000000001E-11</v>
      </c>
      <c r="J97" s="86">
        <f t="shared" si="24"/>
        <v>3.9062500000000007E-15</v>
      </c>
      <c r="K97" s="86">
        <f t="shared" si="25"/>
        <v>-1.2095347620048707E-5</v>
      </c>
      <c r="L97" s="86">
        <f t="shared" si="26"/>
        <v>3.0238369050121769E-9</v>
      </c>
      <c r="M97" s="86">
        <f t="shared" ca="1" si="20"/>
        <v>5.068247072966444E-2</v>
      </c>
      <c r="N97" s="86">
        <f t="shared" ca="1" si="27"/>
        <v>5.2949703144991487E-6</v>
      </c>
      <c r="O97" s="19">
        <f t="shared" ca="1" si="28"/>
        <v>3903903884.5714564</v>
      </c>
      <c r="P97" s="86">
        <f t="shared" ca="1" si="29"/>
        <v>1302138392.9717371</v>
      </c>
      <c r="Q97" s="86">
        <f t="shared" ca="1" si="30"/>
        <v>116289280.70923507</v>
      </c>
      <c r="R97">
        <f t="shared" ca="1" si="21"/>
        <v>-2.3010802494696156E-3</v>
      </c>
    </row>
    <row r="98" spans="1:18">
      <c r="A98" s="96">
        <v>0</v>
      </c>
      <c r="B98" s="96">
        <v>4.9640715641540378E-2</v>
      </c>
      <c r="C98" s="96">
        <v>1</v>
      </c>
      <c r="D98" s="98">
        <f t="shared" si="18"/>
        <v>0</v>
      </c>
      <c r="E98" s="98">
        <f t="shared" si="18"/>
        <v>4.9640715641540378E-2</v>
      </c>
      <c r="F98" s="86">
        <f t="shared" si="19"/>
        <v>0</v>
      </c>
      <c r="G98" s="86">
        <f t="shared" si="19"/>
        <v>4.9640715641540378E-2</v>
      </c>
      <c r="H98" s="86">
        <f t="shared" si="22"/>
        <v>0</v>
      </c>
      <c r="I98" s="86">
        <f t="shared" si="23"/>
        <v>0</v>
      </c>
      <c r="J98" s="86">
        <f t="shared" si="24"/>
        <v>0</v>
      </c>
      <c r="K98" s="86">
        <f t="shared" si="25"/>
        <v>0</v>
      </c>
      <c r="L98" s="86">
        <f t="shared" si="26"/>
        <v>0</v>
      </c>
      <c r="M98" s="86">
        <f t="shared" ca="1" si="20"/>
        <v>5.0690360701255634E-2</v>
      </c>
      <c r="N98" s="86">
        <f t="shared" ca="1" si="27"/>
        <v>1.1017547513846422E-6</v>
      </c>
      <c r="O98" s="19">
        <f t="shared" ca="1" si="28"/>
        <v>3902778059.8053303</v>
      </c>
      <c r="P98" s="86">
        <f t="shared" ca="1" si="29"/>
        <v>1299062414.7541108</v>
      </c>
      <c r="Q98" s="86">
        <f t="shared" ca="1" si="30"/>
        <v>116096922.28802969</v>
      </c>
      <c r="R98">
        <f t="shared" ca="1" si="21"/>
        <v>-1.0496450597152554E-3</v>
      </c>
    </row>
    <row r="99" spans="1:18">
      <c r="A99" s="96">
        <v>585.5</v>
      </c>
      <c r="B99" s="96">
        <v>5.536386082236805E-2</v>
      </c>
      <c r="C99" s="96">
        <v>1</v>
      </c>
      <c r="D99" s="98">
        <f t="shared" si="18"/>
        <v>5.8549999999999998E-2</v>
      </c>
      <c r="E99" s="98">
        <f t="shared" si="18"/>
        <v>5.536386082236805E-2</v>
      </c>
      <c r="F99" s="86">
        <f t="shared" si="19"/>
        <v>5.8549999999999998E-2</v>
      </c>
      <c r="G99" s="86">
        <f t="shared" si="19"/>
        <v>5.536386082236805E-2</v>
      </c>
      <c r="H99" s="86">
        <f t="shared" si="22"/>
        <v>3.4281024999999999E-3</v>
      </c>
      <c r="I99" s="86">
        <f t="shared" si="23"/>
        <v>2.0071540137499999E-4</v>
      </c>
      <c r="J99" s="86">
        <f t="shared" si="24"/>
        <v>1.1751886750506248E-5</v>
      </c>
      <c r="K99" s="86">
        <f t="shared" si="25"/>
        <v>3.241554051149649E-3</v>
      </c>
      <c r="L99" s="86">
        <f t="shared" si="26"/>
        <v>1.8979298969481193E-4</v>
      </c>
      <c r="M99" s="86">
        <f t="shared" ca="1" si="20"/>
        <v>5.2550670543405544E-2</v>
      </c>
      <c r="N99" s="86">
        <f t="shared" ca="1" si="27"/>
        <v>7.9140395456491421E-6</v>
      </c>
      <c r="O99" s="19">
        <f t="shared" ca="1" si="28"/>
        <v>3639104686.2459655</v>
      </c>
      <c r="P99" s="86">
        <f t="shared" ca="1" si="29"/>
        <v>672461481.57290769</v>
      </c>
      <c r="Q99" s="86">
        <f t="shared" ca="1" si="30"/>
        <v>74794099.73871024</v>
      </c>
      <c r="R99">
        <f t="shared" ca="1" si="21"/>
        <v>2.813190278962506E-3</v>
      </c>
    </row>
    <row r="100" spans="1:18">
      <c r="A100" s="96">
        <v>588</v>
      </c>
      <c r="B100" s="96">
        <v>5.3822755399450195E-2</v>
      </c>
      <c r="C100" s="96">
        <v>1</v>
      </c>
      <c r="D100" s="98">
        <f t="shared" si="18"/>
        <v>5.8799999999999998E-2</v>
      </c>
      <c r="E100" s="98">
        <f t="shared" si="18"/>
        <v>5.3822755399450195E-2</v>
      </c>
      <c r="F100" s="86">
        <f t="shared" si="19"/>
        <v>5.8799999999999998E-2</v>
      </c>
      <c r="G100" s="86">
        <f t="shared" si="19"/>
        <v>5.3822755399450195E-2</v>
      </c>
      <c r="H100" s="86">
        <f t="shared" si="22"/>
        <v>3.45744E-3</v>
      </c>
      <c r="I100" s="86">
        <f t="shared" si="23"/>
        <v>2.03297472E-4</v>
      </c>
      <c r="J100" s="86">
        <f t="shared" si="24"/>
        <v>1.19538913536E-5</v>
      </c>
      <c r="K100" s="86">
        <f t="shared" si="25"/>
        <v>3.1647780174876715E-3</v>
      </c>
      <c r="L100" s="86">
        <f t="shared" si="26"/>
        <v>1.8608894742827507E-4</v>
      </c>
      <c r="M100" s="86">
        <f t="shared" ca="1" si="20"/>
        <v>5.2558667077725107E-2</v>
      </c>
      <c r="N100" s="86">
        <f t="shared" ca="1" si="27"/>
        <v>1.5979192851217484E-6</v>
      </c>
      <c r="O100" s="19">
        <f t="shared" ca="1" si="28"/>
        <v>3637979502.9663548</v>
      </c>
      <c r="P100" s="86">
        <f t="shared" ca="1" si="29"/>
        <v>670197170.22410202</v>
      </c>
      <c r="Q100" s="86">
        <f t="shared" ca="1" si="30"/>
        <v>74634417.998531893</v>
      </c>
      <c r="R100">
        <f t="shared" ca="1" si="21"/>
        <v>1.2640883217250876E-3</v>
      </c>
    </row>
    <row r="101" spans="1:18">
      <c r="A101" s="96">
        <v>588.5</v>
      </c>
      <c r="B101" s="96">
        <v>5.57145341000033E-2</v>
      </c>
      <c r="C101" s="96">
        <v>1</v>
      </c>
      <c r="D101" s="98">
        <f t="shared" si="18"/>
        <v>5.885E-2</v>
      </c>
      <c r="E101" s="98">
        <f t="shared" si="18"/>
        <v>5.57145341000033E-2</v>
      </c>
      <c r="F101" s="86">
        <f t="shared" si="19"/>
        <v>5.885E-2</v>
      </c>
      <c r="G101" s="86">
        <f t="shared" si="19"/>
        <v>5.57145341000033E-2</v>
      </c>
      <c r="H101" s="86">
        <f t="shared" si="22"/>
        <v>3.4633224999999998E-3</v>
      </c>
      <c r="I101" s="86">
        <f t="shared" si="23"/>
        <v>2.0381652912499997E-4</v>
      </c>
      <c r="J101" s="86">
        <f t="shared" si="24"/>
        <v>1.1994602739006249E-5</v>
      </c>
      <c r="K101" s="86">
        <f t="shared" si="25"/>
        <v>3.2788003317851941E-3</v>
      </c>
      <c r="L101" s="86">
        <f t="shared" si="26"/>
        <v>1.9295739952555866E-4</v>
      </c>
      <c r="M101" s="86">
        <f t="shared" ca="1" si="20"/>
        <v>5.256026643895776E-2</v>
      </c>
      <c r="N101" s="86">
        <f t="shared" ca="1" si="27"/>
        <v>9.9494044775177015E-6</v>
      </c>
      <c r="O101" s="19">
        <f t="shared" ca="1" si="28"/>
        <v>3637754467.6914186</v>
      </c>
      <c r="P101" s="86">
        <f t="shared" ca="1" si="29"/>
        <v>669744738.47784269</v>
      </c>
      <c r="Q101" s="86">
        <f t="shared" ca="1" si="30"/>
        <v>74602499.357461035</v>
      </c>
      <c r="R101">
        <f t="shared" ca="1" si="21"/>
        <v>3.15426766104554E-3</v>
      </c>
    </row>
    <row r="102" spans="1:18">
      <c r="A102" s="96">
        <v>589</v>
      </c>
      <c r="B102" s="96">
        <v>5.2706312736404429E-2</v>
      </c>
      <c r="C102" s="96">
        <v>1</v>
      </c>
      <c r="D102" s="98">
        <f t="shared" si="18"/>
        <v>5.8900000000000001E-2</v>
      </c>
      <c r="E102" s="98">
        <f t="shared" si="18"/>
        <v>5.2706312736404429E-2</v>
      </c>
      <c r="F102" s="86">
        <f t="shared" si="19"/>
        <v>5.8900000000000001E-2</v>
      </c>
      <c r="G102" s="86">
        <f t="shared" si="19"/>
        <v>5.2706312736404429E-2</v>
      </c>
      <c r="H102" s="86">
        <f t="shared" si="22"/>
        <v>3.4692099999999999E-3</v>
      </c>
      <c r="I102" s="86">
        <f t="shared" si="23"/>
        <v>2.04336469E-4</v>
      </c>
      <c r="J102" s="86">
        <f t="shared" si="24"/>
        <v>1.2035418024100001E-5</v>
      </c>
      <c r="K102" s="86">
        <f t="shared" si="25"/>
        <v>3.1044018201742208E-3</v>
      </c>
      <c r="L102" s="86">
        <f t="shared" si="26"/>
        <v>1.828492672082616E-4</v>
      </c>
      <c r="M102" s="86">
        <f t="shared" ca="1" si="20"/>
        <v>5.2561865818313326E-2</v>
      </c>
      <c r="N102" s="86">
        <f t="shared" ca="1" si="27"/>
        <v>2.0864912146017704E-8</v>
      </c>
      <c r="O102" s="19">
        <f t="shared" ca="1" si="28"/>
        <v>3637529432.8782172</v>
      </c>
      <c r="P102" s="86">
        <f t="shared" ca="1" si="29"/>
        <v>669292450.26125324</v>
      </c>
      <c r="Q102" s="86">
        <f t="shared" ca="1" si="30"/>
        <v>74570586.620094076</v>
      </c>
      <c r="R102">
        <f t="shared" ca="1" si="21"/>
        <v>1.4444691809110261E-4</v>
      </c>
    </row>
    <row r="103" spans="1:18">
      <c r="A103" s="96">
        <v>589.5</v>
      </c>
      <c r="B103" s="96">
        <v>5.3098091295431735E-2</v>
      </c>
      <c r="C103" s="96">
        <v>1</v>
      </c>
      <c r="D103" s="98">
        <f t="shared" si="18"/>
        <v>5.8950000000000002E-2</v>
      </c>
      <c r="E103" s="98">
        <f t="shared" si="18"/>
        <v>5.3098091295431735E-2</v>
      </c>
      <c r="F103" s="86">
        <f t="shared" si="19"/>
        <v>5.8950000000000002E-2</v>
      </c>
      <c r="G103" s="86">
        <f t="shared" si="19"/>
        <v>5.3098091295431735E-2</v>
      </c>
      <c r="H103" s="86">
        <f t="shared" si="22"/>
        <v>3.4751025000000005E-3</v>
      </c>
      <c r="I103" s="86">
        <f t="shared" si="23"/>
        <v>2.0485729237500005E-4</v>
      </c>
      <c r="J103" s="86">
        <f t="shared" si="24"/>
        <v>1.2076337385506252E-5</v>
      </c>
      <c r="K103" s="86">
        <f t="shared" si="25"/>
        <v>3.1301324818657009E-3</v>
      </c>
      <c r="L103" s="86">
        <f t="shared" si="26"/>
        <v>1.8452130980598308E-4</v>
      </c>
      <c r="M103" s="86">
        <f t="shared" ca="1" si="20"/>
        <v>5.2563465215791798E-2</v>
      </c>
      <c r="N103" s="86">
        <f t="shared" ca="1" si="27"/>
        <v>2.858250450311681E-7</v>
      </c>
      <c r="O103" s="19">
        <f t="shared" ca="1" si="28"/>
        <v>3637304398.5273552</v>
      </c>
      <c r="P103" s="86">
        <f t="shared" ca="1" si="29"/>
        <v>668840305.58369195</v>
      </c>
      <c r="Q103" s="86">
        <f t="shared" ca="1" si="30"/>
        <v>74538679.787023485</v>
      </c>
      <c r="R103">
        <f t="shared" ca="1" si="21"/>
        <v>5.3462607963993686E-4</v>
      </c>
    </row>
    <row r="104" spans="1:18">
      <c r="A104" s="96">
        <v>590</v>
      </c>
      <c r="B104" s="96">
        <v>5.4089869775062513E-2</v>
      </c>
      <c r="C104" s="96">
        <v>1</v>
      </c>
      <c r="D104" s="98">
        <f t="shared" si="18"/>
        <v>5.8999999999999997E-2</v>
      </c>
      <c r="E104" s="98">
        <f t="shared" si="18"/>
        <v>5.4089869775062513E-2</v>
      </c>
      <c r="F104" s="86">
        <f t="shared" si="19"/>
        <v>5.8999999999999997E-2</v>
      </c>
      <c r="G104" s="86">
        <f t="shared" si="19"/>
        <v>5.4089869775062513E-2</v>
      </c>
      <c r="H104" s="86">
        <f t="shared" si="22"/>
        <v>3.4809999999999997E-3</v>
      </c>
      <c r="I104" s="86">
        <f t="shared" si="23"/>
        <v>2.0537899999999997E-4</v>
      </c>
      <c r="J104" s="86">
        <f t="shared" si="24"/>
        <v>1.2117360999999999E-5</v>
      </c>
      <c r="K104" s="86">
        <f t="shared" si="25"/>
        <v>3.191302316728688E-3</v>
      </c>
      <c r="L104" s="86">
        <f t="shared" si="26"/>
        <v>1.8828683668699258E-4</v>
      </c>
      <c r="M104" s="86">
        <f t="shared" ca="1" si="20"/>
        <v>5.2565064631393189E-2</v>
      </c>
      <c r="N104" s="86">
        <f t="shared" ca="1" si="27"/>
        <v>2.3250307261604264E-6</v>
      </c>
      <c r="O104" s="19">
        <f t="shared" ca="1" si="28"/>
        <v>3637079364.6394343</v>
      </c>
      <c r="P104" s="86">
        <f t="shared" ca="1" si="29"/>
        <v>668388304.45451748</v>
      </c>
      <c r="Q104" s="86">
        <f t="shared" ca="1" si="30"/>
        <v>74506778.858841777</v>
      </c>
      <c r="R104">
        <f t="shared" ca="1" si="21"/>
        <v>1.5248051436693236E-3</v>
      </c>
    </row>
    <row r="105" spans="1:18">
      <c r="A105" s="96">
        <v>590.5</v>
      </c>
      <c r="B105" s="96">
        <v>5.2681648192878461E-2</v>
      </c>
      <c r="C105" s="96">
        <v>1</v>
      </c>
      <c r="D105" s="98">
        <f t="shared" si="18"/>
        <v>5.9049999999999998E-2</v>
      </c>
      <c r="E105" s="98">
        <f t="shared" si="18"/>
        <v>5.2681648192878461E-2</v>
      </c>
      <c r="F105" s="86">
        <f t="shared" si="19"/>
        <v>5.9049999999999998E-2</v>
      </c>
      <c r="G105" s="86">
        <f t="shared" si="19"/>
        <v>5.2681648192878461E-2</v>
      </c>
      <c r="H105" s="86">
        <f t="shared" si="22"/>
        <v>3.4869024999999998E-3</v>
      </c>
      <c r="I105" s="86">
        <f t="shared" si="23"/>
        <v>2.0590159262499997E-4</v>
      </c>
      <c r="J105" s="86">
        <f t="shared" si="24"/>
        <v>1.2158489044506247E-5</v>
      </c>
      <c r="K105" s="86">
        <f t="shared" si="25"/>
        <v>3.1108513257894731E-3</v>
      </c>
      <c r="L105" s="86">
        <f t="shared" si="26"/>
        <v>1.8369577078786837E-4</v>
      </c>
      <c r="M105" s="86">
        <f t="shared" ca="1" si="20"/>
        <v>5.2566664065117501E-2</v>
      </c>
      <c r="N105" s="86">
        <f t="shared" ca="1" si="27"/>
        <v>1.3221349636948787E-8</v>
      </c>
      <c r="O105" s="19">
        <f t="shared" ca="1" si="28"/>
        <v>3636854331.2150578</v>
      </c>
      <c r="P105" s="86">
        <f t="shared" ca="1" si="29"/>
        <v>667936446.88308918</v>
      </c>
      <c r="Q105" s="86">
        <f t="shared" ca="1" si="30"/>
        <v>74474883.836141348</v>
      </c>
      <c r="R105">
        <f t="shared" ca="1" si="21"/>
        <v>1.1498412776096006E-4</v>
      </c>
    </row>
    <row r="106" spans="1:18">
      <c r="A106" s="96">
        <v>591</v>
      </c>
      <c r="B106" s="96">
        <v>5.6573426536263113E-2</v>
      </c>
      <c r="C106" s="96">
        <v>1</v>
      </c>
      <c r="D106" s="98">
        <f t="shared" si="18"/>
        <v>5.91E-2</v>
      </c>
      <c r="E106" s="98">
        <f t="shared" si="18"/>
        <v>5.6573426536263113E-2</v>
      </c>
      <c r="F106" s="86">
        <f t="shared" si="19"/>
        <v>5.91E-2</v>
      </c>
      <c r="G106" s="86">
        <f t="shared" si="19"/>
        <v>5.6573426536263113E-2</v>
      </c>
      <c r="H106" s="86">
        <f t="shared" si="22"/>
        <v>3.4928099999999998E-3</v>
      </c>
      <c r="I106" s="86">
        <f t="shared" si="23"/>
        <v>2.0642507099999998E-4</v>
      </c>
      <c r="J106" s="86">
        <f t="shared" si="24"/>
        <v>1.2199721696099999E-5</v>
      </c>
      <c r="K106" s="86">
        <f t="shared" si="25"/>
        <v>3.34348950829315E-3</v>
      </c>
      <c r="L106" s="86">
        <f t="shared" si="26"/>
        <v>1.9760022994012516E-4</v>
      </c>
      <c r="M106" s="86">
        <f t="shared" ca="1" si="20"/>
        <v>5.2568263516964711E-2</v>
      </c>
      <c r="N106" s="86">
        <f t="shared" ca="1" si="27"/>
        <v>1.6041330811155495E-5</v>
      </c>
      <c r="O106" s="19">
        <f t="shared" ca="1" si="28"/>
        <v>3636629298.2548285</v>
      </c>
      <c r="P106" s="86">
        <f t="shared" ca="1" si="29"/>
        <v>667484732.87876606</v>
      </c>
      <c r="Q106" s="86">
        <f t="shared" ca="1" si="30"/>
        <v>74442994.719514757</v>
      </c>
      <c r="R106">
        <f t="shared" ca="1" si="21"/>
        <v>4.0051630192984022E-3</v>
      </c>
    </row>
    <row r="107" spans="1:18">
      <c r="A107" s="96">
        <v>593</v>
      </c>
      <c r="B107" s="96">
        <v>5.0740539196956438E-2</v>
      </c>
      <c r="C107" s="96">
        <v>1</v>
      </c>
      <c r="D107" s="98">
        <f t="shared" si="18"/>
        <v>5.9299999999999999E-2</v>
      </c>
      <c r="E107" s="98">
        <f t="shared" si="18"/>
        <v>5.0740539196956438E-2</v>
      </c>
      <c r="F107" s="86">
        <f t="shared" si="19"/>
        <v>5.9299999999999999E-2</v>
      </c>
      <c r="G107" s="86">
        <f t="shared" si="19"/>
        <v>5.0740539196956438E-2</v>
      </c>
      <c r="H107" s="86">
        <f t="shared" si="22"/>
        <v>3.5164899999999997E-3</v>
      </c>
      <c r="I107" s="86">
        <f t="shared" si="23"/>
        <v>2.0852785699999998E-4</v>
      </c>
      <c r="J107" s="86">
        <f t="shared" si="24"/>
        <v>1.2365701920099998E-5</v>
      </c>
      <c r="K107" s="86">
        <f t="shared" si="25"/>
        <v>3.0089139743795165E-3</v>
      </c>
      <c r="L107" s="86">
        <f t="shared" si="26"/>
        <v>1.7842859868070533E-4</v>
      </c>
      <c r="M107" s="86">
        <f t="shared" ca="1" si="20"/>
        <v>5.2574661505582709E-2</v>
      </c>
      <c r="N107" s="86">
        <f t="shared" ca="1" si="27"/>
        <v>3.3640046430005619E-6</v>
      </c>
      <c r="O107" s="19">
        <f t="shared" ca="1" si="28"/>
        <v>3635729171.0674539</v>
      </c>
      <c r="P107" s="86">
        <f t="shared" ca="1" si="29"/>
        <v>665679312.71971273</v>
      </c>
      <c r="Q107" s="86">
        <f t="shared" ca="1" si="30"/>
        <v>74315497.325597405</v>
      </c>
      <c r="R107">
        <f t="shared" ca="1" si="21"/>
        <v>-1.8341223086262709E-3</v>
      </c>
    </row>
    <row r="108" spans="1:18">
      <c r="A108" s="96">
        <v>593.5</v>
      </c>
      <c r="B108" s="96">
        <v>5.3132317184352323E-2</v>
      </c>
      <c r="C108" s="96">
        <v>1</v>
      </c>
      <c r="D108" s="98">
        <f t="shared" si="18"/>
        <v>5.935E-2</v>
      </c>
      <c r="E108" s="98">
        <f t="shared" si="18"/>
        <v>5.3132317184352323E-2</v>
      </c>
      <c r="F108" s="86">
        <f t="shared" si="19"/>
        <v>5.935E-2</v>
      </c>
      <c r="G108" s="86">
        <f t="shared" si="19"/>
        <v>5.3132317184352323E-2</v>
      </c>
      <c r="H108" s="86">
        <f t="shared" si="22"/>
        <v>3.5224225000000001E-3</v>
      </c>
      <c r="I108" s="86">
        <f t="shared" si="23"/>
        <v>2.09055775375E-4</v>
      </c>
      <c r="J108" s="86">
        <f t="shared" si="24"/>
        <v>1.2407460268506251E-5</v>
      </c>
      <c r="K108" s="86">
        <f t="shared" si="25"/>
        <v>3.1534030248913103E-3</v>
      </c>
      <c r="L108" s="86">
        <f t="shared" si="26"/>
        <v>1.8715446952729926E-4</v>
      </c>
      <c r="M108" s="86">
        <f t="shared" ca="1" si="20"/>
        <v>5.2576261048044491E-2</v>
      </c>
      <c r="N108" s="86">
        <f t="shared" ca="1" si="27"/>
        <v>3.0919842672559457E-7</v>
      </c>
      <c r="O108" s="19">
        <f t="shared" ca="1" si="28"/>
        <v>3635504140.4370112</v>
      </c>
      <c r="P108" s="86">
        <f t="shared" ca="1" si="29"/>
        <v>665228316.6913085</v>
      </c>
      <c r="Q108" s="86">
        <f t="shared" ca="1" si="30"/>
        <v>74283637.748228073</v>
      </c>
      <c r="R108">
        <f t="shared" ca="1" si="21"/>
        <v>5.5605613630783229E-4</v>
      </c>
    </row>
    <row r="109" spans="1:18">
      <c r="A109" s="96">
        <v>595</v>
      </c>
      <c r="B109" s="96">
        <v>4.9407650716473045E-2</v>
      </c>
      <c r="C109" s="96">
        <v>1</v>
      </c>
      <c r="D109" s="98">
        <f t="shared" si="18"/>
        <v>5.9499999999999997E-2</v>
      </c>
      <c r="E109" s="98">
        <f t="shared" si="18"/>
        <v>4.9407650716473045E-2</v>
      </c>
      <c r="F109" s="86">
        <f t="shared" si="19"/>
        <v>5.9499999999999997E-2</v>
      </c>
      <c r="G109" s="86">
        <f t="shared" si="19"/>
        <v>4.9407650716473045E-2</v>
      </c>
      <c r="H109" s="86">
        <f t="shared" si="22"/>
        <v>3.5402499999999996E-3</v>
      </c>
      <c r="I109" s="86">
        <f t="shared" si="23"/>
        <v>2.1064487499999996E-4</v>
      </c>
      <c r="J109" s="86">
        <f t="shared" si="24"/>
        <v>1.2533370062499997E-5</v>
      </c>
      <c r="K109" s="86">
        <f t="shared" si="25"/>
        <v>2.9397552176301462E-3</v>
      </c>
      <c r="L109" s="86">
        <f t="shared" si="26"/>
        <v>1.7491543544899369E-4</v>
      </c>
      <c r="M109" s="86">
        <f t="shared" ca="1" si="20"/>
        <v>5.2581059784167314E-2</v>
      </c>
      <c r="N109" s="86">
        <f t="shared" ca="1" si="27"/>
        <v>1.0070525110924209E-5</v>
      </c>
      <c r="O109" s="19">
        <f t="shared" ca="1" si="28"/>
        <v>3634829051.3546939</v>
      </c>
      <c r="P109" s="86">
        <f t="shared" ca="1" si="29"/>
        <v>663876190.38312066</v>
      </c>
      <c r="Q109" s="86">
        <f t="shared" ca="1" si="30"/>
        <v>74188094.476266071</v>
      </c>
      <c r="R109">
        <f t="shared" ca="1" si="21"/>
        <v>-3.1734090676942689E-3</v>
      </c>
    </row>
    <row r="110" spans="1:18">
      <c r="A110" s="96">
        <v>595.5</v>
      </c>
      <c r="B110" s="96">
        <v>5.7199428419748025E-2</v>
      </c>
      <c r="C110" s="96">
        <v>1</v>
      </c>
      <c r="D110" s="98">
        <f t="shared" si="18"/>
        <v>5.9549999999999999E-2</v>
      </c>
      <c r="E110" s="98">
        <f t="shared" si="18"/>
        <v>5.7199428419748025E-2</v>
      </c>
      <c r="F110" s="86">
        <f t="shared" si="19"/>
        <v>5.9549999999999999E-2</v>
      </c>
      <c r="G110" s="86">
        <f t="shared" si="19"/>
        <v>5.7199428419748025E-2</v>
      </c>
      <c r="H110" s="86">
        <f t="shared" si="22"/>
        <v>3.5462024999999998E-3</v>
      </c>
      <c r="I110" s="86">
        <f t="shared" si="23"/>
        <v>2.1117635887499999E-4</v>
      </c>
      <c r="J110" s="86">
        <f t="shared" si="24"/>
        <v>1.2575552171006249E-5</v>
      </c>
      <c r="K110" s="86">
        <f t="shared" si="25"/>
        <v>3.4062259623959946E-3</v>
      </c>
      <c r="L110" s="86">
        <f t="shared" si="26"/>
        <v>2.0284075606068149E-4</v>
      </c>
      <c r="M110" s="86">
        <f t="shared" ca="1" si="20"/>
        <v>5.2582659399120754E-2</v>
      </c>
      <c r="N110" s="86">
        <f t="shared" ca="1" si="27"/>
        <v>2.1314556189823686E-5</v>
      </c>
      <c r="O110" s="19">
        <f t="shared" ca="1" si="28"/>
        <v>3634604022.5989366</v>
      </c>
      <c r="P110" s="86">
        <f t="shared" ca="1" si="29"/>
        <v>663425768.90393519</v>
      </c>
      <c r="Q110" s="86">
        <f t="shared" ca="1" si="30"/>
        <v>74156258.540969446</v>
      </c>
      <c r="R110">
        <f t="shared" ca="1" si="21"/>
        <v>4.6167690206272705E-3</v>
      </c>
    </row>
    <row r="111" spans="1:18">
      <c r="A111" s="96">
        <v>596</v>
      </c>
      <c r="B111" s="96">
        <v>5.4291206045361584E-2</v>
      </c>
      <c r="C111" s="96">
        <v>1</v>
      </c>
      <c r="D111" s="98">
        <f t="shared" si="18"/>
        <v>5.96E-2</v>
      </c>
      <c r="E111" s="98">
        <f t="shared" si="18"/>
        <v>5.4291206045361584E-2</v>
      </c>
      <c r="F111" s="86">
        <f t="shared" si="19"/>
        <v>5.96E-2</v>
      </c>
      <c r="G111" s="86">
        <f t="shared" si="19"/>
        <v>5.4291206045361584E-2</v>
      </c>
      <c r="H111" s="86">
        <f t="shared" si="22"/>
        <v>3.55216E-3</v>
      </c>
      <c r="I111" s="86">
        <f t="shared" si="23"/>
        <v>2.11708736E-4</v>
      </c>
      <c r="J111" s="86">
        <f t="shared" si="24"/>
        <v>1.26178406656E-5</v>
      </c>
      <c r="K111" s="86">
        <f t="shared" si="25"/>
        <v>3.2357558803035504E-3</v>
      </c>
      <c r="L111" s="86">
        <f t="shared" si="26"/>
        <v>1.9285105046609161E-4</v>
      </c>
      <c r="M111" s="86">
        <f t="shared" ca="1" si="20"/>
        <v>5.2584259032197093E-2</v>
      </c>
      <c r="N111" s="86">
        <f t="shared" ca="1" si="27"/>
        <v>2.9136681057511759E-6</v>
      </c>
      <c r="O111" s="19">
        <f t="shared" ca="1" si="28"/>
        <v>3634378994.3133593</v>
      </c>
      <c r="P111" s="86">
        <f t="shared" ca="1" si="29"/>
        <v>662975491.08545673</v>
      </c>
      <c r="Q111" s="86">
        <f t="shared" ca="1" si="30"/>
        <v>74124428.517672658</v>
      </c>
      <c r="R111">
        <f t="shared" ca="1" si="21"/>
        <v>1.7069470131644907E-3</v>
      </c>
    </row>
    <row r="112" spans="1:18">
      <c r="A112" s="96">
        <v>596.5</v>
      </c>
      <c r="B112" s="96">
        <v>5.308298360020848E-2</v>
      </c>
      <c r="C112" s="96">
        <v>1</v>
      </c>
      <c r="D112" s="98">
        <f t="shared" si="18"/>
        <v>5.9650000000000002E-2</v>
      </c>
      <c r="E112" s="98">
        <f t="shared" si="18"/>
        <v>5.308298360020848E-2</v>
      </c>
      <c r="F112" s="86">
        <f t="shared" si="19"/>
        <v>5.9650000000000002E-2</v>
      </c>
      <c r="G112" s="86">
        <f t="shared" si="19"/>
        <v>5.308298360020848E-2</v>
      </c>
      <c r="H112" s="86">
        <f t="shared" si="22"/>
        <v>3.5581225000000001E-3</v>
      </c>
      <c r="I112" s="86">
        <f t="shared" si="23"/>
        <v>2.1224200712500002E-4</v>
      </c>
      <c r="J112" s="86">
        <f t="shared" si="24"/>
        <v>1.2660235725006252E-5</v>
      </c>
      <c r="K112" s="86">
        <f t="shared" si="25"/>
        <v>3.1663999717524358E-3</v>
      </c>
      <c r="L112" s="86">
        <f t="shared" si="26"/>
        <v>1.8887575831503281E-4</v>
      </c>
      <c r="M112" s="86">
        <f t="shared" ca="1" si="20"/>
        <v>5.2585858683396353E-2</v>
      </c>
      <c r="N112" s="86">
        <f t="shared" ca="1" si="27"/>
        <v>2.4713318291546497E-7</v>
      </c>
      <c r="O112" s="19">
        <f t="shared" ca="1" si="28"/>
        <v>3634153966.4985647</v>
      </c>
      <c r="P112" s="86">
        <f t="shared" ca="1" si="29"/>
        <v>662525356.93704653</v>
      </c>
      <c r="Q112" s="86">
        <f t="shared" ca="1" si="30"/>
        <v>74092604.40696834</v>
      </c>
      <c r="R112">
        <f t="shared" ca="1" si="21"/>
        <v>4.9712491681212778E-4</v>
      </c>
    </row>
    <row r="113" spans="1:18">
      <c r="A113" s="96">
        <v>597</v>
      </c>
      <c r="B113" s="96">
        <v>5.3774761086515147E-2</v>
      </c>
      <c r="C113" s="96">
        <v>1</v>
      </c>
      <c r="D113" s="98">
        <f t="shared" si="18"/>
        <v>5.9700000000000003E-2</v>
      </c>
      <c r="E113" s="98">
        <f t="shared" si="18"/>
        <v>5.3774761086515147E-2</v>
      </c>
      <c r="F113" s="86">
        <f t="shared" si="19"/>
        <v>5.9700000000000003E-2</v>
      </c>
      <c r="G113" s="86">
        <f t="shared" si="19"/>
        <v>5.3774761086515147E-2</v>
      </c>
      <c r="H113" s="86">
        <f t="shared" si="22"/>
        <v>3.5640900000000002E-3</v>
      </c>
      <c r="I113" s="86">
        <f t="shared" si="23"/>
        <v>2.1277617300000004E-4</v>
      </c>
      <c r="J113" s="86">
        <f t="shared" si="24"/>
        <v>1.2702737528100003E-5</v>
      </c>
      <c r="K113" s="86">
        <f t="shared" si="25"/>
        <v>3.2103532368649543E-3</v>
      </c>
      <c r="L113" s="86">
        <f t="shared" si="26"/>
        <v>1.9165808824083777E-4</v>
      </c>
      <c r="M113" s="86">
        <f t="shared" ca="1" si="20"/>
        <v>5.2587458352718525E-2</v>
      </c>
      <c r="N113" s="86">
        <f t="shared" ca="1" si="27"/>
        <v>1.409687781680932E-6</v>
      </c>
      <c r="O113" s="19">
        <f t="shared" ca="1" si="28"/>
        <v>3633928939.1551552</v>
      </c>
      <c r="P113" s="86">
        <f t="shared" ca="1" si="29"/>
        <v>662075366.4680655</v>
      </c>
      <c r="Q113" s="86">
        <f t="shared" ca="1" si="30"/>
        <v>74060786.209449261</v>
      </c>
      <c r="R113">
        <f t="shared" ca="1" si="21"/>
        <v>1.1873027337966219E-3</v>
      </c>
    </row>
    <row r="114" spans="1:18">
      <c r="A114" s="96">
        <v>597.5</v>
      </c>
      <c r="B114" s="96">
        <v>5.4466538501350914E-2</v>
      </c>
      <c r="C114" s="96">
        <v>1</v>
      </c>
      <c r="D114" s="98">
        <f t="shared" si="18"/>
        <v>5.9749999999999998E-2</v>
      </c>
      <c r="E114" s="98">
        <f t="shared" si="18"/>
        <v>5.4466538501350914E-2</v>
      </c>
      <c r="F114" s="86">
        <f t="shared" si="19"/>
        <v>5.9749999999999998E-2</v>
      </c>
      <c r="G114" s="86">
        <f t="shared" si="19"/>
        <v>5.4466538501350914E-2</v>
      </c>
      <c r="H114" s="86">
        <f t="shared" si="22"/>
        <v>3.5700624999999999E-3</v>
      </c>
      <c r="I114" s="86">
        <f t="shared" si="23"/>
        <v>2.1331123437499998E-4</v>
      </c>
      <c r="J114" s="86">
        <f t="shared" si="24"/>
        <v>1.2745346253906248E-5</v>
      </c>
      <c r="K114" s="86">
        <f t="shared" si="25"/>
        <v>3.2543756754557169E-3</v>
      </c>
      <c r="L114" s="86">
        <f t="shared" si="26"/>
        <v>1.9444894660847908E-4</v>
      </c>
      <c r="M114" s="86">
        <f t="shared" ca="1" si="20"/>
        <v>5.258905804016361E-2</v>
      </c>
      <c r="N114" s="86">
        <f t="shared" ca="1" si="27"/>
        <v>3.5249328821400933E-6</v>
      </c>
      <c r="O114" s="19">
        <f t="shared" ca="1" si="28"/>
        <v>3633703912.2837362</v>
      </c>
      <c r="P114" s="86">
        <f t="shared" ca="1" si="29"/>
        <v>661625519.68787575</v>
      </c>
      <c r="Q114" s="86">
        <f t="shared" ca="1" si="30"/>
        <v>74028973.925708145</v>
      </c>
      <c r="R114">
        <f t="shared" ca="1" si="21"/>
        <v>1.8774804611873044E-3</v>
      </c>
    </row>
    <row r="115" spans="1:18">
      <c r="A115" s="96">
        <v>821.5</v>
      </c>
      <c r="B115" s="96">
        <v>5.4575676790908072E-2</v>
      </c>
      <c r="C115" s="96">
        <v>1</v>
      </c>
      <c r="D115" s="98">
        <f t="shared" si="18"/>
        <v>8.2150000000000001E-2</v>
      </c>
      <c r="E115" s="98">
        <f t="shared" si="18"/>
        <v>5.4575676790908072E-2</v>
      </c>
      <c r="F115" s="86">
        <f t="shared" si="19"/>
        <v>8.2150000000000001E-2</v>
      </c>
      <c r="G115" s="86">
        <f t="shared" si="19"/>
        <v>5.4575676790908072E-2</v>
      </c>
      <c r="H115" s="86">
        <f t="shared" si="22"/>
        <v>6.7486224999999999E-3</v>
      </c>
      <c r="I115" s="86">
        <f t="shared" si="23"/>
        <v>5.5439933837500002E-4</v>
      </c>
      <c r="J115" s="86">
        <f t="shared" si="24"/>
        <v>4.5543905647506249E-5</v>
      </c>
      <c r="K115" s="86">
        <f t="shared" si="25"/>
        <v>4.4833918483730981E-3</v>
      </c>
      <c r="L115" s="86">
        <f t="shared" si="26"/>
        <v>3.6831064034385E-4</v>
      </c>
      <c r="M115" s="86">
        <f t="shared" ca="1" si="20"/>
        <v>5.3307540745658591E-2</v>
      </c>
      <c r="N115" s="86">
        <f t="shared" ca="1" si="27"/>
        <v>1.6081690292609932E-6</v>
      </c>
      <c r="O115" s="19">
        <f t="shared" ca="1" si="28"/>
        <v>3532948476.1246901</v>
      </c>
      <c r="P115" s="86">
        <f t="shared" ca="1" si="29"/>
        <v>474687364.109101</v>
      </c>
      <c r="Q115" s="86">
        <f t="shared" ca="1" si="30"/>
        <v>60380826.207521535</v>
      </c>
      <c r="R115">
        <f t="shared" ca="1" si="21"/>
        <v>1.2681360452494808E-3</v>
      </c>
    </row>
    <row r="116" spans="1:18">
      <c r="A116" s="96">
        <v>1650.5</v>
      </c>
      <c r="B116" s="96">
        <v>5.7695933349353495E-2</v>
      </c>
      <c r="C116" s="96">
        <v>1</v>
      </c>
      <c r="D116" s="98">
        <f t="shared" si="18"/>
        <v>0.16505</v>
      </c>
      <c r="E116" s="98">
        <f t="shared" si="18"/>
        <v>5.7695933349353495E-2</v>
      </c>
      <c r="F116" s="86">
        <f t="shared" si="19"/>
        <v>0.16505</v>
      </c>
      <c r="G116" s="86">
        <f t="shared" si="19"/>
        <v>5.7695933349353495E-2</v>
      </c>
      <c r="H116" s="86">
        <f t="shared" si="22"/>
        <v>2.7241502500000001E-2</v>
      </c>
      <c r="I116" s="86">
        <f t="shared" si="23"/>
        <v>4.4962099876250002E-3</v>
      </c>
      <c r="J116" s="86">
        <f t="shared" si="24"/>
        <v>7.420994584575063E-4</v>
      </c>
      <c r="K116" s="86">
        <f t="shared" si="25"/>
        <v>9.522713799310795E-3</v>
      </c>
      <c r="L116" s="86">
        <f t="shared" si="26"/>
        <v>1.5717239125762467E-3</v>
      </c>
      <c r="M116" s="86">
        <f t="shared" ca="1" si="20"/>
        <v>5.5998208580995357E-2</v>
      </c>
      <c r="N116" s="86">
        <f t="shared" ca="1" si="27"/>
        <v>2.8822693890966957E-6</v>
      </c>
      <c r="O116" s="19">
        <f t="shared" ca="1" si="28"/>
        <v>3161799379.715486</v>
      </c>
      <c r="P116" s="86">
        <f t="shared" ca="1" si="29"/>
        <v>47798057.602858245</v>
      </c>
      <c r="Q116" s="86">
        <f t="shared" ca="1" si="30"/>
        <v>21091171.819154207</v>
      </c>
      <c r="R116">
        <f t="shared" ca="1" si="21"/>
        <v>1.6977247683581387E-3</v>
      </c>
    </row>
    <row r="117" spans="1:18">
      <c r="A117" s="96">
        <v>1727</v>
      </c>
      <c r="B117" s="96">
        <v>5.7515124672729664E-2</v>
      </c>
      <c r="C117" s="96">
        <v>1</v>
      </c>
      <c r="D117" s="98">
        <f t="shared" si="18"/>
        <v>0.17269999999999999</v>
      </c>
      <c r="E117" s="98">
        <f t="shared" si="18"/>
        <v>5.7515124672729664E-2</v>
      </c>
      <c r="F117" s="86">
        <f t="shared" si="19"/>
        <v>0.17269999999999999</v>
      </c>
      <c r="G117" s="86">
        <f t="shared" si="19"/>
        <v>5.7515124672729664E-2</v>
      </c>
      <c r="H117" s="86">
        <f t="shared" si="22"/>
        <v>2.9825289999999997E-2</v>
      </c>
      <c r="I117" s="86">
        <f t="shared" si="23"/>
        <v>5.1508275829999992E-3</v>
      </c>
      <c r="J117" s="86">
        <f t="shared" si="24"/>
        <v>8.895479235840998E-4</v>
      </c>
      <c r="K117" s="86">
        <f t="shared" si="25"/>
        <v>9.9328620309804133E-3</v>
      </c>
      <c r="L117" s="86">
        <f t="shared" si="26"/>
        <v>1.7154052727503173E-3</v>
      </c>
      <c r="M117" s="86">
        <f t="shared" ca="1" si="20"/>
        <v>5.6249013794908466E-2</v>
      </c>
      <c r="N117" s="86">
        <f t="shared" ca="1" si="27"/>
        <v>1.6030367549371658E-6</v>
      </c>
      <c r="O117" s="19">
        <f t="shared" ca="1" si="28"/>
        <v>3127752678.2586641</v>
      </c>
      <c r="P117" s="86">
        <f t="shared" ca="1" si="29"/>
        <v>30430068.135214314</v>
      </c>
      <c r="Q117" s="86">
        <f t="shared" ca="1" si="30"/>
        <v>18419918.312613282</v>
      </c>
      <c r="R117">
        <f t="shared" ca="1" si="21"/>
        <v>1.2661108778211985E-3</v>
      </c>
    </row>
    <row r="118" spans="1:18">
      <c r="A118" s="96">
        <v>1758</v>
      </c>
      <c r="B118" s="96">
        <v>5.8195674190583357E-2</v>
      </c>
      <c r="C118" s="96">
        <v>1</v>
      </c>
      <c r="D118" s="98">
        <f t="shared" si="18"/>
        <v>0.17580000000000001</v>
      </c>
      <c r="E118" s="98">
        <f t="shared" si="18"/>
        <v>5.8195674190583357E-2</v>
      </c>
      <c r="F118" s="86">
        <f t="shared" si="19"/>
        <v>0.17580000000000001</v>
      </c>
      <c r="G118" s="86">
        <f t="shared" si="19"/>
        <v>5.8195674190583357E-2</v>
      </c>
      <c r="H118" s="86">
        <f t="shared" si="22"/>
        <v>3.0905640000000005E-2</v>
      </c>
      <c r="I118" s="86">
        <f t="shared" si="23"/>
        <v>5.4332115120000008E-3</v>
      </c>
      <c r="J118" s="86">
        <f t="shared" si="24"/>
        <v>9.5515858380960017E-4</v>
      </c>
      <c r="K118" s="86">
        <f t="shared" si="25"/>
        <v>1.0230799522704555E-2</v>
      </c>
      <c r="L118" s="86">
        <f t="shared" si="26"/>
        <v>1.7985745560914609E-3</v>
      </c>
      <c r="M118" s="86">
        <f t="shared" ca="1" si="20"/>
        <v>5.6350768069500082E-2</v>
      </c>
      <c r="N118" s="86">
        <f t="shared" ca="1" si="27"/>
        <v>3.403678595610538E-6</v>
      </c>
      <c r="O118" s="19">
        <f t="shared" ca="1" si="28"/>
        <v>3113968375.9314637</v>
      </c>
      <c r="P118" s="86">
        <f t="shared" ca="1" si="29"/>
        <v>24492034.207258292</v>
      </c>
      <c r="Q118" s="86">
        <f t="shared" ca="1" si="30"/>
        <v>17385957.421960495</v>
      </c>
      <c r="R118">
        <f t="shared" ca="1" si="21"/>
        <v>1.8449061210832757E-3</v>
      </c>
    </row>
    <row r="119" spans="1:18">
      <c r="A119" s="96">
        <v>1765.5</v>
      </c>
      <c r="B119" s="96">
        <v>5.9869963575452496E-2</v>
      </c>
      <c r="C119" s="96">
        <v>1</v>
      </c>
      <c r="D119" s="98">
        <f t="shared" si="18"/>
        <v>0.17655000000000001</v>
      </c>
      <c r="E119" s="98">
        <f t="shared" si="18"/>
        <v>5.9869963575452496E-2</v>
      </c>
      <c r="F119" s="86">
        <f t="shared" si="19"/>
        <v>0.17655000000000001</v>
      </c>
      <c r="G119" s="86">
        <f t="shared" si="19"/>
        <v>5.9869963575452496E-2</v>
      </c>
      <c r="H119" s="86">
        <f t="shared" si="22"/>
        <v>3.1169902500000006E-2</v>
      </c>
      <c r="I119" s="86">
        <f t="shared" si="23"/>
        <v>5.5030462863750011E-3</v>
      </c>
      <c r="J119" s="86">
        <f t="shared" si="24"/>
        <v>9.7156282185950648E-4</v>
      </c>
      <c r="K119" s="86">
        <f t="shared" si="25"/>
        <v>1.0570042069246138E-2</v>
      </c>
      <c r="L119" s="86">
        <f t="shared" si="26"/>
        <v>1.8661409273254058E-3</v>
      </c>
      <c r="M119" s="86">
        <f t="shared" ca="1" si="20"/>
        <v>5.6375396505141596E-2</v>
      </c>
      <c r="N119" s="86">
        <f t="shared" ca="1" si="27"/>
        <v>1.2211999008901307E-5</v>
      </c>
      <c r="O119" s="19">
        <f t="shared" ca="1" si="28"/>
        <v>3110634566.9679666</v>
      </c>
      <c r="P119" s="86">
        <f t="shared" ca="1" si="29"/>
        <v>23151155.828237753</v>
      </c>
      <c r="Q119" s="86">
        <f t="shared" ca="1" si="30"/>
        <v>17140036.592412464</v>
      </c>
      <c r="R119">
        <f t="shared" ca="1" si="21"/>
        <v>3.4945670703109E-3</v>
      </c>
    </row>
    <row r="120" spans="1:18">
      <c r="A120" s="96">
        <v>2461.5</v>
      </c>
      <c r="B120" s="96">
        <v>4.8562691549498396E-2</v>
      </c>
      <c r="C120" s="96">
        <v>1</v>
      </c>
      <c r="D120" s="98">
        <f t="shared" si="18"/>
        <v>0.24615000000000001</v>
      </c>
      <c r="E120" s="98">
        <f t="shared" si="18"/>
        <v>4.8562691549498396E-2</v>
      </c>
      <c r="F120" s="86">
        <f t="shared" si="19"/>
        <v>0.24615000000000001</v>
      </c>
      <c r="G120" s="86">
        <f t="shared" si="19"/>
        <v>4.8562691549498396E-2</v>
      </c>
      <c r="H120" s="86">
        <f t="shared" si="22"/>
        <v>6.0589822500000001E-2</v>
      </c>
      <c r="I120" s="86">
        <f t="shared" si="23"/>
        <v>1.4914184808375001E-2</v>
      </c>
      <c r="J120" s="86">
        <f t="shared" si="24"/>
        <v>3.6711265905815067E-3</v>
      </c>
      <c r="K120" s="86">
        <f t="shared" si="25"/>
        <v>1.1953706524909031E-2</v>
      </c>
      <c r="L120" s="86">
        <f t="shared" si="26"/>
        <v>2.9424048611063581E-3</v>
      </c>
      <c r="M120" s="86">
        <f t="shared" ca="1" si="20"/>
        <v>5.8678662593921418E-2</v>
      </c>
      <c r="N120" s="86">
        <f t="shared" ca="1" si="27"/>
        <v>1.0233287017160501E-4</v>
      </c>
      <c r="O120" s="19">
        <f t="shared" ca="1" si="28"/>
        <v>2803438807.1684704</v>
      </c>
      <c r="P120" s="86">
        <f t="shared" ca="1" si="29"/>
        <v>65802494.013030142</v>
      </c>
      <c r="Q120" s="86">
        <f t="shared" ca="1" si="30"/>
        <v>1799229.124901088</v>
      </c>
      <c r="R120">
        <f t="shared" ca="1" si="21"/>
        <v>-1.0115971044423022E-2</v>
      </c>
    </row>
    <row r="121" spans="1:18">
      <c r="A121" s="96">
        <v>2494.5</v>
      </c>
      <c r="B121" s="96">
        <v>7.0263723971408301E-2</v>
      </c>
      <c r="C121" s="96">
        <v>1</v>
      </c>
      <c r="D121" s="98">
        <f t="shared" si="18"/>
        <v>0.24945000000000001</v>
      </c>
      <c r="E121" s="98">
        <f t="shared" si="18"/>
        <v>7.0263723971408301E-2</v>
      </c>
      <c r="F121" s="86">
        <f t="shared" si="19"/>
        <v>0.24945000000000001</v>
      </c>
      <c r="G121" s="86">
        <f t="shared" si="19"/>
        <v>7.0263723971408301E-2</v>
      </c>
      <c r="H121" s="86">
        <f t="shared" si="22"/>
        <v>6.2225302500000003E-2</v>
      </c>
      <c r="I121" s="86">
        <f t="shared" si="23"/>
        <v>1.5522101708625001E-2</v>
      </c>
      <c r="J121" s="86">
        <f t="shared" si="24"/>
        <v>3.8719882712165065E-3</v>
      </c>
      <c r="K121" s="86">
        <f t="shared" si="25"/>
        <v>1.7527285944667802E-2</v>
      </c>
      <c r="L121" s="86">
        <f t="shared" si="26"/>
        <v>4.3721814788973837E-3</v>
      </c>
      <c r="M121" s="86">
        <f t="shared" ca="1" si="20"/>
        <v>5.8788741141552511E-2</v>
      </c>
      <c r="N121" s="86">
        <f t="shared" ca="1" si="27"/>
        <v>1.3167523094548519E-4</v>
      </c>
      <c r="O121" s="19">
        <f t="shared" ca="1" si="28"/>
        <v>2788996189.6110959</v>
      </c>
      <c r="P121" s="86">
        <f t="shared" ca="1" si="29"/>
        <v>76268949.145967141</v>
      </c>
      <c r="Q121" s="86">
        <f t="shared" ca="1" si="30"/>
        <v>1454641.3091015473</v>
      </c>
      <c r="R121">
        <f t="shared" ca="1" si="21"/>
        <v>1.147498282985579E-2</v>
      </c>
    </row>
    <row r="122" spans="1:18">
      <c r="A122" s="96">
        <v>2519</v>
      </c>
      <c r="B122" s="96">
        <v>6.2868565989070022E-2</v>
      </c>
      <c r="C122" s="96">
        <v>1</v>
      </c>
      <c r="D122" s="98">
        <f t="shared" si="18"/>
        <v>0.25190000000000001</v>
      </c>
      <c r="E122" s="98">
        <f t="shared" si="18"/>
        <v>6.2868565989070022E-2</v>
      </c>
      <c r="F122" s="86">
        <f t="shared" si="19"/>
        <v>0.25190000000000001</v>
      </c>
      <c r="G122" s="86">
        <f t="shared" si="19"/>
        <v>6.2868565989070022E-2</v>
      </c>
      <c r="H122" s="86">
        <f t="shared" si="22"/>
        <v>6.3453610000000008E-2</v>
      </c>
      <c r="I122" s="86">
        <f t="shared" si="23"/>
        <v>1.5983964359000003E-2</v>
      </c>
      <c r="J122" s="86">
        <f t="shared" si="24"/>
        <v>4.0263606220321008E-3</v>
      </c>
      <c r="K122" s="86">
        <f t="shared" si="25"/>
        <v>1.5836591772646739E-2</v>
      </c>
      <c r="L122" s="86">
        <f t="shared" si="26"/>
        <v>3.9892374675297134E-3</v>
      </c>
      <c r="M122" s="86">
        <f t="shared" ca="1" si="20"/>
        <v>5.8870517185192026E-2</v>
      </c>
      <c r="N122" s="86">
        <f t="shared" ca="1" si="27"/>
        <v>1.5984394238190275E-5</v>
      </c>
      <c r="O122" s="19">
        <f t="shared" ca="1" si="28"/>
        <v>2778281763.6443095</v>
      </c>
      <c r="P122" s="86">
        <f t="shared" ca="1" si="29"/>
        <v>84548157.874214426</v>
      </c>
      <c r="Q122" s="86">
        <f t="shared" ca="1" si="30"/>
        <v>1222148.0169871815</v>
      </c>
      <c r="R122">
        <f t="shared" ca="1" si="21"/>
        <v>3.998048803877996E-3</v>
      </c>
    </row>
    <row r="123" spans="1:18">
      <c r="A123" s="96">
        <v>2521.5</v>
      </c>
      <c r="B123" s="96">
        <v>6.1826194949987784E-2</v>
      </c>
      <c r="C123" s="96">
        <v>1</v>
      </c>
      <c r="D123" s="98">
        <f t="shared" si="18"/>
        <v>0.25214999999999999</v>
      </c>
      <c r="E123" s="98">
        <f t="shared" si="18"/>
        <v>6.1826194949987784E-2</v>
      </c>
      <c r="F123" s="86">
        <f t="shared" si="19"/>
        <v>0.25214999999999999</v>
      </c>
      <c r="G123" s="86">
        <f t="shared" si="19"/>
        <v>6.1826194949987784E-2</v>
      </c>
      <c r="H123" s="86">
        <f t="shared" si="22"/>
        <v>6.3579622499999988E-2</v>
      </c>
      <c r="I123" s="86">
        <f t="shared" si="23"/>
        <v>1.6031601813374995E-2</v>
      </c>
      <c r="J123" s="86">
        <f t="shared" si="24"/>
        <v>4.0423683972425047E-3</v>
      </c>
      <c r="K123" s="86">
        <f t="shared" si="25"/>
        <v>1.5589475056639419E-2</v>
      </c>
      <c r="L123" s="86">
        <f t="shared" si="26"/>
        <v>3.9308861355316291E-3</v>
      </c>
      <c r="M123" s="86">
        <f t="shared" ca="1" si="20"/>
        <v>5.8878864126034214E-2</v>
      </c>
      <c r="N123" s="86">
        <f t="shared" ca="1" si="27"/>
        <v>8.6867589858268305E-6</v>
      </c>
      <c r="O123" s="19">
        <f t="shared" ca="1" si="28"/>
        <v>2777188847.7206259</v>
      </c>
      <c r="P123" s="86">
        <f t="shared" ca="1" si="29"/>
        <v>85417401.859683946</v>
      </c>
      <c r="Q123" s="86">
        <f t="shared" ca="1" si="30"/>
        <v>1199545.9552894633</v>
      </c>
      <c r="R123">
        <f t="shared" ca="1" si="21"/>
        <v>2.94733082395357E-3</v>
      </c>
    </row>
    <row r="124" spans="1:18">
      <c r="A124" s="96">
        <v>2524</v>
      </c>
      <c r="B124" s="96">
        <v>6.0183822443061412E-2</v>
      </c>
      <c r="C124" s="96">
        <v>1</v>
      </c>
      <c r="D124" s="98">
        <f t="shared" si="18"/>
        <v>0.25240000000000001</v>
      </c>
      <c r="E124" s="98">
        <f t="shared" si="18"/>
        <v>6.0183822443061412E-2</v>
      </c>
      <c r="F124" s="86">
        <f t="shared" si="19"/>
        <v>0.25240000000000001</v>
      </c>
      <c r="G124" s="86">
        <f t="shared" si="19"/>
        <v>6.0183822443061412E-2</v>
      </c>
      <c r="H124" s="86">
        <f t="shared" si="22"/>
        <v>6.370576E-2</v>
      </c>
      <c r="I124" s="86">
        <f t="shared" si="23"/>
        <v>1.6079333824000001E-2</v>
      </c>
      <c r="J124" s="86">
        <f t="shared" si="24"/>
        <v>4.0584238571776008E-3</v>
      </c>
      <c r="K124" s="86">
        <f t="shared" si="25"/>
        <v>1.5190396784628701E-2</v>
      </c>
      <c r="L124" s="86">
        <f t="shared" si="26"/>
        <v>3.8340561484402841E-3</v>
      </c>
      <c r="M124" s="86">
        <f t="shared" ca="1" si="20"/>
        <v>5.8887211519949224E-2</v>
      </c>
      <c r="N124" s="86">
        <f t="shared" ca="1" si="27"/>
        <v>1.681199885933839E-6</v>
      </c>
      <c r="O124" s="19">
        <f t="shared" ca="1" si="28"/>
        <v>2776096004.8761268</v>
      </c>
      <c r="P124" s="86">
        <f t="shared" ca="1" si="29"/>
        <v>86291174.283976987</v>
      </c>
      <c r="Q124" s="86">
        <f t="shared" ca="1" si="30"/>
        <v>1177151.9476378388</v>
      </c>
      <c r="R124">
        <f t="shared" ca="1" si="21"/>
        <v>1.2966109231121875E-3</v>
      </c>
    </row>
    <row r="125" spans="1:18">
      <c r="A125" s="96">
        <v>2526</v>
      </c>
      <c r="B125" s="96">
        <v>6.3149923366121949E-2</v>
      </c>
      <c r="C125" s="96">
        <v>1</v>
      </c>
      <c r="D125" s="98">
        <f t="shared" si="18"/>
        <v>0.25259999999999999</v>
      </c>
      <c r="E125" s="98">
        <f t="shared" si="18"/>
        <v>6.3149923366121949E-2</v>
      </c>
      <c r="F125" s="86">
        <f t="shared" si="19"/>
        <v>0.25259999999999999</v>
      </c>
      <c r="G125" s="86">
        <f t="shared" si="19"/>
        <v>6.3149923366121949E-2</v>
      </c>
      <c r="H125" s="86">
        <f t="shared" si="22"/>
        <v>6.380675999999999E-2</v>
      </c>
      <c r="I125" s="86">
        <f t="shared" si="23"/>
        <v>1.6117587575999997E-2</v>
      </c>
      <c r="J125" s="86">
        <f t="shared" si="24"/>
        <v>4.0713026216975994E-3</v>
      </c>
      <c r="K125" s="86">
        <f t="shared" si="25"/>
        <v>1.5951670642282402E-2</v>
      </c>
      <c r="L125" s="86">
        <f t="shared" si="26"/>
        <v>4.0293920042405347E-3</v>
      </c>
      <c r="M125" s="86">
        <f t="shared" ca="1" si="20"/>
        <v>5.8893889761293658E-2</v>
      </c>
      <c r="N125" s="86">
        <f t="shared" ca="1" si="27"/>
        <v>1.8113822045427698E-5</v>
      </c>
      <c r="O125" s="19">
        <f t="shared" ca="1" si="28"/>
        <v>2775221783.2738523</v>
      </c>
      <c r="P125" s="86">
        <f t="shared" ca="1" si="29"/>
        <v>86993453.547569096</v>
      </c>
      <c r="Q125" s="86">
        <f t="shared" ca="1" si="30"/>
        <v>1159386.5957636081</v>
      </c>
      <c r="R125">
        <f t="shared" ca="1" si="21"/>
        <v>4.256033604828291E-3</v>
      </c>
    </row>
    <row r="126" spans="1:18">
      <c r="A126" s="96">
        <v>2551</v>
      </c>
      <c r="B126" s="96">
        <v>6.4126105383175397E-2</v>
      </c>
      <c r="C126" s="96">
        <v>1</v>
      </c>
      <c r="D126" s="98">
        <f t="shared" si="18"/>
        <v>0.25509999999999999</v>
      </c>
      <c r="E126" s="98">
        <f t="shared" si="18"/>
        <v>6.4126105383175397E-2</v>
      </c>
      <c r="F126" s="86">
        <f t="shared" si="19"/>
        <v>0.25509999999999999</v>
      </c>
      <c r="G126" s="86">
        <f t="shared" si="19"/>
        <v>6.4126105383175397E-2</v>
      </c>
      <c r="H126" s="86">
        <f t="shared" si="22"/>
        <v>6.5076010000000004E-2</v>
      </c>
      <c r="I126" s="86">
        <f t="shared" si="23"/>
        <v>1.6600890151000001E-2</v>
      </c>
      <c r="J126" s="86">
        <f t="shared" si="24"/>
        <v>4.2348870775201003E-3</v>
      </c>
      <c r="K126" s="86">
        <f t="shared" si="25"/>
        <v>1.6358569483248042E-2</v>
      </c>
      <c r="L126" s="86">
        <f t="shared" si="26"/>
        <v>4.1730710751765755E-3</v>
      </c>
      <c r="M126" s="86">
        <f t="shared" ca="1" si="20"/>
        <v>5.8977392244031701E-2</v>
      </c>
      <c r="N126" s="86">
        <f t="shared" ca="1" si="27"/>
        <v>2.650924698919093E-5</v>
      </c>
      <c r="O126" s="19">
        <f t="shared" ca="1" si="28"/>
        <v>2764297981.5509906</v>
      </c>
      <c r="P126" s="86">
        <f t="shared" ca="1" si="29"/>
        <v>96016811.828838035</v>
      </c>
      <c r="Q126" s="86">
        <f t="shared" ca="1" si="30"/>
        <v>948576.26260060025</v>
      </c>
      <c r="R126">
        <f t="shared" ca="1" si="21"/>
        <v>5.1487131391436958E-3</v>
      </c>
    </row>
    <row r="127" spans="1:18">
      <c r="A127" s="96">
        <v>2647</v>
      </c>
      <c r="B127" s="96">
        <v>6.1597281581880756E-2</v>
      </c>
      <c r="C127" s="96">
        <v>1</v>
      </c>
      <c r="D127" s="98">
        <f t="shared" si="18"/>
        <v>0.26469999999999999</v>
      </c>
      <c r="E127" s="98">
        <f t="shared" si="18"/>
        <v>6.1597281581880756E-2</v>
      </c>
      <c r="F127" s="86">
        <f t="shared" si="19"/>
        <v>0.26469999999999999</v>
      </c>
      <c r="G127" s="86">
        <f t="shared" si="19"/>
        <v>6.1597281581880756E-2</v>
      </c>
      <c r="H127" s="86">
        <f t="shared" si="22"/>
        <v>7.0066089999999998E-2</v>
      </c>
      <c r="I127" s="86">
        <f t="shared" si="23"/>
        <v>1.8546494022999998E-2</v>
      </c>
      <c r="J127" s="86">
        <f t="shared" si="24"/>
        <v>4.9092569678880994E-3</v>
      </c>
      <c r="K127" s="86">
        <f t="shared" si="25"/>
        <v>1.6304800434723835E-2</v>
      </c>
      <c r="L127" s="86">
        <f t="shared" si="26"/>
        <v>4.3158806750713992E-3</v>
      </c>
      <c r="M127" s="86">
        <f t="shared" ca="1" si="20"/>
        <v>5.9298462809260308E-2</v>
      </c>
      <c r="N127" s="86">
        <f t="shared" ca="1" si="27"/>
        <v>5.2845677493521827E-6</v>
      </c>
      <c r="O127" s="19">
        <f t="shared" ca="1" si="28"/>
        <v>2722420152.7834992</v>
      </c>
      <c r="P127" s="86">
        <f t="shared" ca="1" si="29"/>
        <v>134899669.98232815</v>
      </c>
      <c r="Q127" s="86">
        <f t="shared" ca="1" si="30"/>
        <v>334035.04407286941</v>
      </c>
      <c r="R127">
        <f t="shared" ca="1" si="21"/>
        <v>2.2988187726204479E-3</v>
      </c>
    </row>
    <row r="128" spans="1:18">
      <c r="A128" s="96">
        <v>2728.5</v>
      </c>
      <c r="B128" s="96">
        <v>6.051279463469534E-2</v>
      </c>
      <c r="C128" s="96">
        <v>1</v>
      </c>
      <c r="D128" s="98">
        <f t="shared" si="18"/>
        <v>0.27284999999999998</v>
      </c>
      <c r="E128" s="98">
        <f t="shared" si="18"/>
        <v>6.051279463469534E-2</v>
      </c>
      <c r="F128" s="86">
        <f t="shared" si="19"/>
        <v>0.27284999999999998</v>
      </c>
      <c r="G128" s="86">
        <f t="shared" si="19"/>
        <v>6.051279463469534E-2</v>
      </c>
      <c r="H128" s="86">
        <f t="shared" si="22"/>
        <v>7.444712249999999E-2</v>
      </c>
      <c r="I128" s="86">
        <f t="shared" si="23"/>
        <v>2.0312897374124995E-2</v>
      </c>
      <c r="J128" s="86">
        <f t="shared" si="24"/>
        <v>5.5423740485300048E-3</v>
      </c>
      <c r="K128" s="86">
        <f t="shared" si="25"/>
        <v>1.6510916016076623E-2</v>
      </c>
      <c r="L128" s="86">
        <f t="shared" si="26"/>
        <v>4.5050034349865065E-3</v>
      </c>
      <c r="M128" s="86">
        <f t="shared" ca="1" si="20"/>
        <v>5.9571562682379196E-2</v>
      </c>
      <c r="N128" s="86">
        <f t="shared" ca="1" si="27"/>
        <v>8.859175880608587E-7</v>
      </c>
      <c r="O128" s="19">
        <f t="shared" ca="1" si="28"/>
        <v>2686956892.2368937</v>
      </c>
      <c r="P128" s="86">
        <f t="shared" ca="1" si="29"/>
        <v>173221037.02171043</v>
      </c>
      <c r="Q128" s="86">
        <f t="shared" ca="1" si="30"/>
        <v>57711.123140413212</v>
      </c>
      <c r="R128">
        <f t="shared" ca="1" si="21"/>
        <v>9.4123195231614332E-4</v>
      </c>
    </row>
    <row r="129" spans="1:18">
      <c r="A129" s="96">
        <v>3373.5</v>
      </c>
      <c r="B129" s="96">
        <v>6.1003109838351346E-2</v>
      </c>
      <c r="C129" s="96">
        <v>1</v>
      </c>
      <c r="D129" s="98">
        <f t="shared" si="18"/>
        <v>0.33734999999999998</v>
      </c>
      <c r="E129" s="98">
        <f t="shared" si="18"/>
        <v>6.1003109838351346E-2</v>
      </c>
      <c r="F129" s="86">
        <f t="shared" si="19"/>
        <v>0.33734999999999998</v>
      </c>
      <c r="G129" s="86">
        <f t="shared" si="19"/>
        <v>6.1003109838351346E-2</v>
      </c>
      <c r="H129" s="86">
        <f t="shared" si="22"/>
        <v>0.11380502249999999</v>
      </c>
      <c r="I129" s="86">
        <f t="shared" si="23"/>
        <v>3.8392124340374992E-2</v>
      </c>
      <c r="J129" s="86">
        <f t="shared" si="24"/>
        <v>1.2951583146225503E-2</v>
      </c>
      <c r="K129" s="86">
        <f t="shared" si="25"/>
        <v>2.0579399103967826E-2</v>
      </c>
      <c r="L129" s="86">
        <f t="shared" si="26"/>
        <v>6.9424602877235456E-3</v>
      </c>
      <c r="M129" s="86">
        <f t="shared" ca="1" si="20"/>
        <v>6.1749889758718791E-2</v>
      </c>
      <c r="N129" s="86">
        <f t="shared" ca="1" si="27"/>
        <v>5.5768024946400741E-7</v>
      </c>
      <c r="O129" s="19">
        <f t="shared" ca="1" si="28"/>
        <v>2409538332.1867061</v>
      </c>
      <c r="P129" s="86">
        <f t="shared" ca="1" si="29"/>
        <v>653797868.5525955</v>
      </c>
      <c r="Q129" s="86">
        <f t="shared" ca="1" si="30"/>
        <v>6163592.5215213392</v>
      </c>
      <c r="R129">
        <f t="shared" ca="1" si="21"/>
        <v>-7.4677992036744495E-4</v>
      </c>
    </row>
    <row r="130" spans="1:18">
      <c r="A130" s="96">
        <v>3475</v>
      </c>
      <c r="B130" s="96">
        <v>6.3262357872208255E-2</v>
      </c>
      <c r="C130" s="96">
        <v>1</v>
      </c>
      <c r="D130" s="98">
        <f t="shared" si="18"/>
        <v>0.34749999999999998</v>
      </c>
      <c r="E130" s="98">
        <f t="shared" si="18"/>
        <v>6.3262357872208255E-2</v>
      </c>
      <c r="F130" s="86">
        <f t="shared" si="19"/>
        <v>0.34749999999999998</v>
      </c>
      <c r="G130" s="86">
        <f t="shared" si="19"/>
        <v>6.3262357872208255E-2</v>
      </c>
      <c r="H130" s="86">
        <f t="shared" si="22"/>
        <v>0.12075624999999998</v>
      </c>
      <c r="I130" s="86">
        <f t="shared" si="23"/>
        <v>4.1962796874999993E-2</v>
      </c>
      <c r="J130" s="86">
        <f t="shared" si="24"/>
        <v>1.4582071914062496E-2</v>
      </c>
      <c r="K130" s="86">
        <f t="shared" si="25"/>
        <v>2.1983669360592366E-2</v>
      </c>
      <c r="L130" s="86">
        <f t="shared" si="26"/>
        <v>7.6393251028058469E-3</v>
      </c>
      <c r="M130" s="86">
        <f t="shared" ca="1" si="20"/>
        <v>6.20954271009279E-2</v>
      </c>
      <c r="N130" s="86">
        <f t="shared" ca="1" si="27"/>
        <v>1.3617274249609656E-6</v>
      </c>
      <c r="O130" s="19">
        <f t="shared" ca="1" si="28"/>
        <v>2366464330.3736234</v>
      </c>
      <c r="P130" s="86">
        <f t="shared" ca="1" si="29"/>
        <v>758953592.73326564</v>
      </c>
      <c r="Q130" s="86">
        <f t="shared" ca="1" si="30"/>
        <v>8521979.585014943</v>
      </c>
      <c r="R130">
        <f t="shared" ca="1" si="21"/>
        <v>1.1669307712803556E-3</v>
      </c>
    </row>
    <row r="131" spans="1:18">
      <c r="A131" s="96">
        <v>3484.5</v>
      </c>
      <c r="B131" s="96">
        <v>6.2099319828496549E-2</v>
      </c>
      <c r="C131" s="96">
        <v>1</v>
      </c>
      <c r="D131" s="98">
        <f t="shared" si="18"/>
        <v>0.34844999999999998</v>
      </c>
      <c r="E131" s="98">
        <f t="shared" si="18"/>
        <v>6.2099319828496549E-2</v>
      </c>
      <c r="F131" s="86">
        <f t="shared" si="19"/>
        <v>0.34844999999999998</v>
      </c>
      <c r="G131" s="86">
        <f t="shared" si="19"/>
        <v>6.2099319828496549E-2</v>
      </c>
      <c r="H131" s="86">
        <f t="shared" si="22"/>
        <v>0.12141740249999999</v>
      </c>
      <c r="I131" s="86">
        <f t="shared" si="23"/>
        <v>4.2307893901124993E-2</v>
      </c>
      <c r="J131" s="86">
        <f t="shared" si="24"/>
        <v>1.4742185629847002E-2</v>
      </c>
      <c r="K131" s="86">
        <f t="shared" si="25"/>
        <v>2.1638507994239622E-2</v>
      </c>
      <c r="L131" s="86">
        <f t="shared" si="26"/>
        <v>7.5399381105927957E-3</v>
      </c>
      <c r="M131" s="86">
        <f t="shared" ca="1" si="20"/>
        <v>6.2127806255658648E-2</v>
      </c>
      <c r="N131" s="86">
        <f t="shared" ca="1" si="27"/>
        <v>8.1147653246154539E-10</v>
      </c>
      <c r="O131" s="19">
        <f t="shared" ca="1" si="28"/>
        <v>2362441610.4572239</v>
      </c>
      <c r="P131" s="86">
        <f t="shared" ca="1" si="29"/>
        <v>769217763.82043397</v>
      </c>
      <c r="Q131" s="86">
        <f t="shared" ca="1" si="30"/>
        <v>8762892.3544604499</v>
      </c>
      <c r="R131">
        <f t="shared" ca="1" si="21"/>
        <v>-2.8486427162098538E-5</v>
      </c>
    </row>
    <row r="132" spans="1:18">
      <c r="A132" s="96">
        <v>3490</v>
      </c>
      <c r="B132" s="96">
        <v>6.3544920779576713E-2</v>
      </c>
      <c r="C132" s="96">
        <v>1</v>
      </c>
      <c r="D132" s="98">
        <f t="shared" si="18"/>
        <v>0.34899999999999998</v>
      </c>
      <c r="E132" s="98">
        <f t="shared" si="18"/>
        <v>6.3544920779576713E-2</v>
      </c>
      <c r="F132" s="86">
        <f t="shared" si="19"/>
        <v>0.34899999999999998</v>
      </c>
      <c r="G132" s="86">
        <f t="shared" si="19"/>
        <v>6.3544920779576713E-2</v>
      </c>
      <c r="H132" s="86">
        <f t="shared" si="22"/>
        <v>0.12180099999999998</v>
      </c>
      <c r="I132" s="86">
        <f t="shared" si="23"/>
        <v>4.2508548999999993E-2</v>
      </c>
      <c r="J132" s="86">
        <f t="shared" si="24"/>
        <v>1.4835483600999996E-2</v>
      </c>
      <c r="K132" s="86">
        <f t="shared" si="25"/>
        <v>2.217717735207227E-2</v>
      </c>
      <c r="L132" s="86">
        <f t="shared" si="26"/>
        <v>7.7398348958732221E-3</v>
      </c>
      <c r="M132" s="86">
        <f t="shared" ca="1" si="20"/>
        <v>6.2146555072362358E-2</v>
      </c>
      <c r="N132" s="86">
        <f t="shared" ca="1" si="27"/>
        <v>1.9554266511131036E-6</v>
      </c>
      <c r="O132" s="19">
        <f t="shared" ca="1" si="28"/>
        <v>2360113367.720386</v>
      </c>
      <c r="P132" s="86">
        <f t="shared" ca="1" si="29"/>
        <v>775193329.03939176</v>
      </c>
      <c r="Q132" s="86">
        <f t="shared" ca="1" si="30"/>
        <v>8903955.5930270068</v>
      </c>
      <c r="R132">
        <f t="shared" ca="1" si="21"/>
        <v>1.3983657072143552E-3</v>
      </c>
    </row>
    <row r="133" spans="1:18">
      <c r="A133" s="96">
        <v>3532.5</v>
      </c>
      <c r="B133" s="96">
        <v>6.5775261532074747E-2</v>
      </c>
      <c r="C133" s="96">
        <v>1</v>
      </c>
      <c r="D133" s="98">
        <f t="shared" si="18"/>
        <v>0.35325000000000001</v>
      </c>
      <c r="E133" s="98">
        <f t="shared" si="18"/>
        <v>6.5775261532074747E-2</v>
      </c>
      <c r="F133" s="86">
        <f t="shared" si="19"/>
        <v>0.35325000000000001</v>
      </c>
      <c r="G133" s="86">
        <f t="shared" si="19"/>
        <v>6.5775261532074747E-2</v>
      </c>
      <c r="H133" s="86">
        <f t="shared" si="22"/>
        <v>0.1247855625</v>
      </c>
      <c r="I133" s="86">
        <f t="shared" si="23"/>
        <v>4.4080499953125005E-2</v>
      </c>
      <c r="J133" s="86">
        <f t="shared" si="24"/>
        <v>1.5571436608441408E-2</v>
      </c>
      <c r="K133" s="86">
        <f t="shared" si="25"/>
        <v>2.3235111136205404E-2</v>
      </c>
      <c r="L133" s="86">
        <f t="shared" si="26"/>
        <v>8.2078030088645598E-3</v>
      </c>
      <c r="M133" s="86">
        <f t="shared" ca="1" si="20"/>
        <v>6.2291506233830542E-2</v>
      </c>
      <c r="N133" s="86">
        <f t="shared" ca="1" si="27"/>
        <v>1.2136550978044572E-5</v>
      </c>
      <c r="O133" s="19">
        <f t="shared" ca="1" si="28"/>
        <v>2342139829.5714889</v>
      </c>
      <c r="P133" s="86">
        <f t="shared" ca="1" si="29"/>
        <v>822189507.08009148</v>
      </c>
      <c r="Q133" s="86">
        <f t="shared" ca="1" si="30"/>
        <v>10033350.633758618</v>
      </c>
      <c r="R133">
        <f t="shared" ca="1" si="21"/>
        <v>3.4837552982442052E-3</v>
      </c>
    </row>
    <row r="134" spans="1:18">
      <c r="A134" s="96">
        <v>4240</v>
      </c>
      <c r="B134" s="96">
        <v>6.6175415240441737E-2</v>
      </c>
      <c r="C134" s="96">
        <v>1</v>
      </c>
      <c r="D134" s="98">
        <f t="shared" si="18"/>
        <v>0.42399999999999999</v>
      </c>
      <c r="E134" s="98">
        <f t="shared" si="18"/>
        <v>6.6175415240441737E-2</v>
      </c>
      <c r="F134" s="86">
        <f t="shared" si="19"/>
        <v>0.42399999999999999</v>
      </c>
      <c r="G134" s="86">
        <f t="shared" si="19"/>
        <v>6.6175415240441737E-2</v>
      </c>
      <c r="H134" s="86">
        <f t="shared" si="22"/>
        <v>0.17977599999999999</v>
      </c>
      <c r="I134" s="86">
        <f t="shared" si="23"/>
        <v>7.6225023999999988E-2</v>
      </c>
      <c r="J134" s="86">
        <f t="shared" si="24"/>
        <v>3.2319410175999992E-2</v>
      </c>
      <c r="K134" s="86">
        <f t="shared" si="25"/>
        <v>2.8058376061947297E-2</v>
      </c>
      <c r="L134" s="86">
        <f t="shared" si="26"/>
        <v>1.1896751450265653E-2</v>
      </c>
      <c r="M134" s="86">
        <f t="shared" ca="1" si="20"/>
        <v>6.4723749686738649E-2</v>
      </c>
      <c r="N134" s="86">
        <f t="shared" ca="1" si="27"/>
        <v>2.1073328798080937E-6</v>
      </c>
      <c r="O134" s="19">
        <f t="shared" ca="1" si="28"/>
        <v>2047846608.7178223</v>
      </c>
      <c r="P134" s="86">
        <f t="shared" ca="1" si="29"/>
        <v>1823815963.9965625</v>
      </c>
      <c r="Q134" s="86">
        <f t="shared" ca="1" si="30"/>
        <v>39446070.814538531</v>
      </c>
      <c r="R134">
        <f t="shared" ca="1" si="21"/>
        <v>1.4516655537030881E-3</v>
      </c>
    </row>
    <row r="135" spans="1:18">
      <c r="A135" s="96">
        <v>4266</v>
      </c>
      <c r="B135" s="96">
        <v>6.4925245192368669E-2</v>
      </c>
      <c r="C135" s="96">
        <v>1</v>
      </c>
      <c r="D135" s="98">
        <f t="shared" si="18"/>
        <v>0.42659999999999998</v>
      </c>
      <c r="E135" s="98">
        <f t="shared" si="18"/>
        <v>6.4925245192368669E-2</v>
      </c>
      <c r="F135" s="86">
        <f t="shared" si="19"/>
        <v>0.42659999999999998</v>
      </c>
      <c r="G135" s="86">
        <f t="shared" si="19"/>
        <v>6.4925245192368669E-2</v>
      </c>
      <c r="H135" s="86">
        <f t="shared" si="22"/>
        <v>0.18198755999999999</v>
      </c>
      <c r="I135" s="86">
        <f t="shared" si="23"/>
        <v>7.7635893095999997E-2</v>
      </c>
      <c r="J135" s="86">
        <f t="shared" si="24"/>
        <v>3.3119471994753596E-2</v>
      </c>
      <c r="K135" s="86">
        <f t="shared" si="25"/>
        <v>2.7697109599064473E-2</v>
      </c>
      <c r="L135" s="86">
        <f t="shared" si="26"/>
        <v>1.1815586954960903E-2</v>
      </c>
      <c r="M135" s="86">
        <f t="shared" ca="1" si="20"/>
        <v>6.4813823729155257E-2</v>
      </c>
      <c r="N135" s="86">
        <f t="shared" ca="1" si="27"/>
        <v>1.2414742464617837E-8</v>
      </c>
      <c r="O135" s="19">
        <f t="shared" ca="1" si="28"/>
        <v>2037222343.3981104</v>
      </c>
      <c r="P135" s="86">
        <f t="shared" ca="1" si="29"/>
        <v>1868715355.0836689</v>
      </c>
      <c r="Q135" s="86">
        <f t="shared" ca="1" si="30"/>
        <v>40922268.20427876</v>
      </c>
      <c r="R135">
        <f t="shared" ca="1" si="21"/>
        <v>1.1142146321341251E-4</v>
      </c>
    </row>
    <row r="136" spans="1:18">
      <c r="A136" s="96">
        <v>4314</v>
      </c>
      <c r="B136" s="96">
        <v>6.7493834058040769E-2</v>
      </c>
      <c r="C136" s="96">
        <v>1</v>
      </c>
      <c r="D136" s="98">
        <f t="shared" si="18"/>
        <v>0.43140000000000001</v>
      </c>
      <c r="E136" s="98">
        <f t="shared" si="18"/>
        <v>6.7493834058040769E-2</v>
      </c>
      <c r="F136" s="86">
        <f t="shared" si="19"/>
        <v>0.43140000000000001</v>
      </c>
      <c r="G136" s="86">
        <f t="shared" si="19"/>
        <v>6.7493834058040769E-2</v>
      </c>
      <c r="H136" s="86">
        <f t="shared" si="22"/>
        <v>0.18610596000000001</v>
      </c>
      <c r="I136" s="86">
        <f t="shared" si="23"/>
        <v>8.0286111144000014E-2</v>
      </c>
      <c r="J136" s="86">
        <f t="shared" si="24"/>
        <v>3.4635428347521605E-2</v>
      </c>
      <c r="K136" s="86">
        <f t="shared" si="25"/>
        <v>2.9116840012638787E-2</v>
      </c>
      <c r="L136" s="86">
        <f t="shared" si="26"/>
        <v>1.2561004781452372E-2</v>
      </c>
      <c r="M136" s="86">
        <f t="shared" ca="1" si="20"/>
        <v>6.498024301417514E-2</v>
      </c>
      <c r="N136" s="86">
        <f t="shared" ca="1" si="27"/>
        <v>6.3181399358015018E-6</v>
      </c>
      <c r="O136" s="19">
        <f t="shared" ca="1" si="28"/>
        <v>2017646525.7096181</v>
      </c>
      <c r="P136" s="86">
        <f t="shared" ca="1" si="29"/>
        <v>1953152993.9630737</v>
      </c>
      <c r="Q136" s="86">
        <f t="shared" ca="1" si="30"/>
        <v>43723818.664139017</v>
      </c>
      <c r="R136">
        <f t="shared" ca="1" si="21"/>
        <v>2.5135910438656289E-3</v>
      </c>
    </row>
    <row r="137" spans="1:18">
      <c r="A137" s="96">
        <v>4323</v>
      </c>
      <c r="B137" s="96">
        <v>6.523789732621417E-2</v>
      </c>
      <c r="C137" s="96">
        <v>1</v>
      </c>
      <c r="D137" s="98">
        <f t="shared" si="18"/>
        <v>0.43230000000000002</v>
      </c>
      <c r="E137" s="98">
        <f t="shared" si="18"/>
        <v>6.523789732621417E-2</v>
      </c>
      <c r="F137" s="86">
        <f t="shared" si="19"/>
        <v>0.43230000000000002</v>
      </c>
      <c r="G137" s="86">
        <f t="shared" si="19"/>
        <v>6.523789732621417E-2</v>
      </c>
      <c r="H137" s="86">
        <f t="shared" si="22"/>
        <v>0.18688329000000001</v>
      </c>
      <c r="I137" s="86">
        <f t="shared" si="23"/>
        <v>8.0789646267000012E-2</v>
      </c>
      <c r="J137" s="86">
        <f t="shared" si="24"/>
        <v>3.4925364081224104E-2</v>
      </c>
      <c r="K137" s="86">
        <f t="shared" si="25"/>
        <v>2.8202343014122385E-2</v>
      </c>
      <c r="L137" s="86">
        <f t="shared" si="26"/>
        <v>1.2191872885005107E-2</v>
      </c>
      <c r="M137" s="86">
        <f t="shared" ca="1" si="20"/>
        <v>6.5011465224225101E-2</v>
      </c>
      <c r="N137" s="86">
        <f t="shared" ca="1" si="27"/>
        <v>5.1271496811187964E-8</v>
      </c>
      <c r="O137" s="19">
        <f t="shared" ca="1" si="28"/>
        <v>2013981620.0294387</v>
      </c>
      <c r="P137" s="86">
        <f t="shared" ca="1" si="29"/>
        <v>1969209010.6314015</v>
      </c>
      <c r="Q137" s="86">
        <f t="shared" ca="1" si="30"/>
        <v>44260164.535089105</v>
      </c>
      <c r="R137">
        <f t="shared" ca="1" si="21"/>
        <v>2.264321019890686E-4</v>
      </c>
    </row>
    <row r="138" spans="1:18">
      <c r="A138" s="96">
        <v>4330</v>
      </c>
      <c r="B138" s="96">
        <v>6.5016602939607482E-2</v>
      </c>
      <c r="C138" s="96">
        <v>1</v>
      </c>
      <c r="D138" s="98">
        <f t="shared" si="18"/>
        <v>0.433</v>
      </c>
      <c r="E138" s="98">
        <f t="shared" si="18"/>
        <v>6.5016602939607482E-2</v>
      </c>
      <c r="F138" s="86">
        <f t="shared" si="19"/>
        <v>0.433</v>
      </c>
      <c r="G138" s="86">
        <f t="shared" si="19"/>
        <v>6.5016602939607482E-2</v>
      </c>
      <c r="H138" s="86">
        <f t="shared" si="22"/>
        <v>0.18748899999999999</v>
      </c>
      <c r="I138" s="86">
        <f t="shared" si="23"/>
        <v>8.1182736999999991E-2</v>
      </c>
      <c r="J138" s="86">
        <f t="shared" si="24"/>
        <v>3.5152125120999994E-2</v>
      </c>
      <c r="K138" s="86">
        <f t="shared" si="25"/>
        <v>2.815218907285004E-2</v>
      </c>
      <c r="L138" s="86">
        <f t="shared" si="26"/>
        <v>1.2189897868544066E-2</v>
      </c>
      <c r="M138" s="86">
        <f t="shared" ca="1" si="20"/>
        <v>6.5035753224907566E-2</v>
      </c>
      <c r="N138" s="86">
        <f t="shared" ca="1" si="27"/>
        <v>3.6673342707463891E-10</v>
      </c>
      <c r="O138" s="19">
        <f t="shared" ca="1" si="28"/>
        <v>2011132358.7441812</v>
      </c>
      <c r="P138" s="86">
        <f t="shared" ca="1" si="29"/>
        <v>1981746022.2398365</v>
      </c>
      <c r="Q138" s="86">
        <f t="shared" ca="1" si="30"/>
        <v>44679742.917537399</v>
      </c>
      <c r="R138">
        <f t="shared" ca="1" si="21"/>
        <v>-1.9150285300084668E-5</v>
      </c>
    </row>
    <row r="139" spans="1:18">
      <c r="A139" s="96">
        <v>4335.5</v>
      </c>
      <c r="B139" s="96">
        <v>6.6621293921017705E-2</v>
      </c>
      <c r="C139" s="96">
        <v>1</v>
      </c>
      <c r="D139" s="98">
        <f t="shared" si="18"/>
        <v>0.43354999999999999</v>
      </c>
      <c r="E139" s="98">
        <f t="shared" si="18"/>
        <v>6.6621293921017705E-2</v>
      </c>
      <c r="F139" s="86">
        <f t="shared" si="19"/>
        <v>0.43354999999999999</v>
      </c>
      <c r="G139" s="86">
        <f t="shared" si="19"/>
        <v>6.6621293921017705E-2</v>
      </c>
      <c r="H139" s="86">
        <f t="shared" si="22"/>
        <v>0.1879656025</v>
      </c>
      <c r="I139" s="86">
        <f t="shared" si="23"/>
        <v>8.1492486963874997E-2</v>
      </c>
      <c r="J139" s="86">
        <f t="shared" si="24"/>
        <v>3.5331067723188003E-2</v>
      </c>
      <c r="K139" s="86">
        <f t="shared" si="25"/>
        <v>2.8883661979457225E-2</v>
      </c>
      <c r="L139" s="86">
        <f t="shared" si="26"/>
        <v>1.2522511651193679E-2</v>
      </c>
      <c r="M139" s="86">
        <f t="shared" ca="1" si="20"/>
        <v>6.5054839145915769E-2</v>
      </c>
      <c r="N139" s="86">
        <f t="shared" ca="1" si="27"/>
        <v>2.4537805624396564E-6</v>
      </c>
      <c r="O139" s="19">
        <f t="shared" ca="1" si="28"/>
        <v>2008894404.3363976</v>
      </c>
      <c r="P139" s="86">
        <f t="shared" ca="1" si="29"/>
        <v>1991626629.9124427</v>
      </c>
      <c r="Q139" s="86">
        <f t="shared" ca="1" si="30"/>
        <v>45010898.854102962</v>
      </c>
      <c r="R139">
        <f t="shared" ca="1" si="21"/>
        <v>1.5664547751019359E-3</v>
      </c>
    </row>
    <row r="140" spans="1:18">
      <c r="A140" s="96">
        <v>4336</v>
      </c>
      <c r="B140" s="96">
        <v>6.7412629188154619E-2</v>
      </c>
      <c r="C140" s="96">
        <v>1</v>
      </c>
      <c r="D140" s="98">
        <f t="shared" si="18"/>
        <v>0.43359999999999999</v>
      </c>
      <c r="E140" s="98">
        <f t="shared" si="18"/>
        <v>6.7412629188154619E-2</v>
      </c>
      <c r="F140" s="86">
        <f t="shared" si="19"/>
        <v>0.43359999999999999</v>
      </c>
      <c r="G140" s="86">
        <f t="shared" si="19"/>
        <v>6.7412629188154619E-2</v>
      </c>
      <c r="H140" s="86">
        <f t="shared" si="22"/>
        <v>0.18800895999999997</v>
      </c>
      <c r="I140" s="86">
        <f t="shared" si="23"/>
        <v>8.1520685055999992E-2</v>
      </c>
      <c r="J140" s="86">
        <f t="shared" si="24"/>
        <v>3.5347369040281594E-2</v>
      </c>
      <c r="K140" s="86">
        <f t="shared" si="25"/>
        <v>2.9230116015983843E-2</v>
      </c>
      <c r="L140" s="86">
        <f t="shared" si="26"/>
        <v>1.2674178304530595E-2</v>
      </c>
      <c r="M140" s="86">
        <f t="shared" ca="1" si="20"/>
        <v>6.5056574338381259E-2</v>
      </c>
      <c r="N140" s="86">
        <f t="shared" ca="1" si="27"/>
        <v>5.5509944551405657E-6</v>
      </c>
      <c r="O140" s="19">
        <f t="shared" ca="1" si="28"/>
        <v>2008690986.7398381</v>
      </c>
      <c r="P140" s="86">
        <f t="shared" ca="1" si="29"/>
        <v>1992526180.9259582</v>
      </c>
      <c r="Q140" s="86">
        <f t="shared" ca="1" si="30"/>
        <v>45041068.873050123</v>
      </c>
      <c r="R140">
        <f t="shared" ca="1" si="21"/>
        <v>2.3560548497733591E-3</v>
      </c>
    </row>
    <row r="141" spans="1:18">
      <c r="A141" s="96">
        <v>4378.5</v>
      </c>
      <c r="B141" s="96">
        <v>6.587596050372993E-2</v>
      </c>
      <c r="C141" s="96">
        <v>1</v>
      </c>
      <c r="D141" s="98">
        <f t="shared" si="18"/>
        <v>0.43785000000000002</v>
      </c>
      <c r="E141" s="98">
        <f t="shared" si="18"/>
        <v>6.587596050372993E-2</v>
      </c>
      <c r="F141" s="86">
        <f t="shared" si="19"/>
        <v>0.43785000000000002</v>
      </c>
      <c r="G141" s="86">
        <f t="shared" si="19"/>
        <v>6.587596050372993E-2</v>
      </c>
      <c r="H141" s="86">
        <f t="shared" si="22"/>
        <v>0.19171262250000001</v>
      </c>
      <c r="I141" s="86">
        <f t="shared" si="23"/>
        <v>8.3941371761625014E-2</v>
      </c>
      <c r="J141" s="86">
        <f t="shared" si="24"/>
        <v>3.6753729625827514E-2</v>
      </c>
      <c r="K141" s="86">
        <f t="shared" si="25"/>
        <v>2.8843789306558152E-2</v>
      </c>
      <c r="L141" s="86">
        <f t="shared" si="26"/>
        <v>1.2629253147876487E-2</v>
      </c>
      <c r="M141" s="86">
        <f t="shared" ca="1" si="20"/>
        <v>6.5204131937195361E-2</v>
      </c>
      <c r="N141" s="86">
        <f t="shared" ca="1" si="27"/>
        <v>4.5135362281189324E-7</v>
      </c>
      <c r="O141" s="19">
        <f t="shared" ca="1" si="28"/>
        <v>1991420560.9518929</v>
      </c>
      <c r="P141" s="86">
        <f t="shared" ca="1" si="29"/>
        <v>2069789708.6981461</v>
      </c>
      <c r="Q141" s="86">
        <f t="shared" ca="1" si="30"/>
        <v>47645161.223049924</v>
      </c>
      <c r="R141">
        <f t="shared" ca="1" si="21"/>
        <v>6.7182856653456857E-4</v>
      </c>
    </row>
    <row r="142" spans="1:18">
      <c r="A142" s="96">
        <v>4431</v>
      </c>
      <c r="B142" s="96">
        <v>6.6665505815422424E-2</v>
      </c>
      <c r="C142" s="96">
        <v>1</v>
      </c>
      <c r="D142" s="98">
        <f t="shared" ref="D142:D168" si="31">A142/A$18</f>
        <v>0.44309999999999999</v>
      </c>
      <c r="E142" s="98">
        <f t="shared" ref="E142:E168" si="32">B142/B$18</f>
        <v>6.6665505815422424E-2</v>
      </c>
      <c r="F142" s="86">
        <f t="shared" ref="F142:F168" si="33">$C142*D142</f>
        <v>0.44309999999999999</v>
      </c>
      <c r="G142" s="86">
        <f t="shared" ref="G142:G168" si="34">$C142*E142</f>
        <v>6.6665505815422424E-2</v>
      </c>
      <c r="H142" s="86">
        <f t="shared" si="22"/>
        <v>0.19633761</v>
      </c>
      <c r="I142" s="86">
        <f t="shared" si="23"/>
        <v>8.699719499099999E-2</v>
      </c>
      <c r="J142" s="86">
        <f t="shared" si="24"/>
        <v>3.8548457100512093E-2</v>
      </c>
      <c r="K142" s="86">
        <f t="shared" si="25"/>
        <v>2.9539485626813675E-2</v>
      </c>
      <c r="L142" s="86">
        <f t="shared" si="26"/>
        <v>1.3088946081241139E-2</v>
      </c>
      <c r="M142" s="86">
        <f t="shared" ca="1" si="20"/>
        <v>6.5386589747081572E-2</v>
      </c>
      <c r="N142" s="86">
        <f t="shared" ca="1" si="27"/>
        <v>1.6356263098604223E-6</v>
      </c>
      <c r="O142" s="19">
        <f t="shared" ca="1" si="28"/>
        <v>1970141745.7652025</v>
      </c>
      <c r="P142" s="86">
        <f t="shared" ca="1" si="29"/>
        <v>2167427678.5180321</v>
      </c>
      <c r="Q142" s="86">
        <f t="shared" ca="1" si="30"/>
        <v>50970624.804753587</v>
      </c>
      <c r="R142">
        <f t="shared" ca="1" si="21"/>
        <v>1.2789160683408518E-3</v>
      </c>
    </row>
    <row r="143" spans="1:18">
      <c r="A143" s="96">
        <v>5131.5</v>
      </c>
      <c r="B143" s="96">
        <v>7.6071786484647699E-2</v>
      </c>
      <c r="C143" s="96">
        <v>1</v>
      </c>
      <c r="D143" s="98">
        <f t="shared" si="31"/>
        <v>0.51315</v>
      </c>
      <c r="E143" s="98">
        <f t="shared" si="32"/>
        <v>7.6071786484647699E-2</v>
      </c>
      <c r="F143" s="86">
        <f t="shared" si="33"/>
        <v>0.51315</v>
      </c>
      <c r="G143" s="86">
        <f t="shared" si="34"/>
        <v>7.6071786484647699E-2</v>
      </c>
      <c r="H143" s="86">
        <f t="shared" si="22"/>
        <v>0.2633229225</v>
      </c>
      <c r="I143" s="86">
        <f t="shared" si="23"/>
        <v>0.13512415768087499</v>
      </c>
      <c r="J143" s="86">
        <f t="shared" si="24"/>
        <v>6.9338961513941005E-2</v>
      </c>
      <c r="K143" s="86">
        <f t="shared" si="25"/>
        <v>3.9036237234596968E-2</v>
      </c>
      <c r="L143" s="86">
        <f t="shared" si="26"/>
        <v>2.0031445136933435E-2</v>
      </c>
      <c r="M143" s="86">
        <f t="shared" ca="1" si="20"/>
        <v>6.7840217060417402E-2</v>
      </c>
      <c r="N143" s="86">
        <f t="shared" ca="1" si="27"/>
        <v>6.775873518592311E-5</v>
      </c>
      <c r="O143" s="19">
        <f t="shared" ca="1" si="28"/>
        <v>1692478688.7320864</v>
      </c>
      <c r="P143" s="86">
        <f t="shared" ca="1" si="29"/>
        <v>3708404376.0972562</v>
      </c>
      <c r="Q143" s="86">
        <f t="shared" ca="1" si="30"/>
        <v>107239720.96970047</v>
      </c>
      <c r="R143">
        <f t="shared" ca="1" si="21"/>
        <v>8.2315694242302978E-3</v>
      </c>
    </row>
    <row r="144" spans="1:18">
      <c r="A144" s="96">
        <v>5900.5</v>
      </c>
      <c r="B144" s="96">
        <v>7.1896897538384963E-2</v>
      </c>
      <c r="C144" s="96">
        <v>1</v>
      </c>
      <c r="D144" s="98">
        <f t="shared" si="31"/>
        <v>0.59004999999999996</v>
      </c>
      <c r="E144" s="98">
        <f t="shared" si="32"/>
        <v>7.1896897538384963E-2</v>
      </c>
      <c r="F144" s="86">
        <f t="shared" si="33"/>
        <v>0.59004999999999996</v>
      </c>
      <c r="G144" s="86">
        <f t="shared" si="34"/>
        <v>7.1896897538384963E-2</v>
      </c>
      <c r="H144" s="86">
        <f t="shared" si="22"/>
        <v>0.34815900249999998</v>
      </c>
      <c r="I144" s="86">
        <f t="shared" si="23"/>
        <v>0.20543121942512499</v>
      </c>
      <c r="J144" s="86">
        <f t="shared" si="24"/>
        <v>0.121214691021795</v>
      </c>
      <c r="K144" s="86">
        <f t="shared" si="25"/>
        <v>4.2422764392524043E-2</v>
      </c>
      <c r="L144" s="86">
        <f t="shared" si="26"/>
        <v>2.5031552129808812E-2</v>
      </c>
      <c r="M144" s="86">
        <f t="shared" ca="1" si="20"/>
        <v>7.0574737383683375E-2</v>
      </c>
      <c r="N144" s="86">
        <f t="shared" ca="1" si="27"/>
        <v>1.7481074746805262E-6</v>
      </c>
      <c r="O144" s="19">
        <f t="shared" ca="1" si="28"/>
        <v>1402800825.1137302</v>
      </c>
      <c r="P144" s="86">
        <f t="shared" ca="1" si="29"/>
        <v>5935688058.8585186</v>
      </c>
      <c r="Q144" s="86">
        <f t="shared" ca="1" si="30"/>
        <v>196203098.88614771</v>
      </c>
      <c r="R144">
        <f t="shared" ca="1" si="21"/>
        <v>1.3221601547015877E-3</v>
      </c>
    </row>
    <row r="145" spans="1:18">
      <c r="A145" s="96">
        <v>5920</v>
      </c>
      <c r="B145" s="96">
        <v>7.1154120273710042E-2</v>
      </c>
      <c r="C145" s="96">
        <v>1</v>
      </c>
      <c r="D145" s="98">
        <f t="shared" si="31"/>
        <v>0.59199999999999997</v>
      </c>
      <c r="E145" s="98">
        <f t="shared" si="32"/>
        <v>7.1154120273710042E-2</v>
      </c>
      <c r="F145" s="86">
        <f t="shared" si="33"/>
        <v>0.59199999999999997</v>
      </c>
      <c r="G145" s="86">
        <f t="shared" si="34"/>
        <v>7.1154120273710042E-2</v>
      </c>
      <c r="H145" s="86">
        <f t="shared" si="22"/>
        <v>0.35046399999999994</v>
      </c>
      <c r="I145" s="86">
        <f t="shared" si="23"/>
        <v>0.20747468799999996</v>
      </c>
      <c r="J145" s="86">
        <f t="shared" si="24"/>
        <v>0.12282501529599997</v>
      </c>
      <c r="K145" s="86">
        <f t="shared" si="25"/>
        <v>4.2123239202036346E-2</v>
      </c>
      <c r="L145" s="86">
        <f t="shared" si="26"/>
        <v>2.4936957607605517E-2</v>
      </c>
      <c r="M145" s="86">
        <f t="shared" ca="1" si="20"/>
        <v>7.0644635582904652E-2</v>
      </c>
      <c r="N145" s="86">
        <f t="shared" ca="1" si="27"/>
        <v>2.5957465016506345E-7</v>
      </c>
      <c r="O145" s="19">
        <f t="shared" ca="1" si="28"/>
        <v>1395684713.6593337</v>
      </c>
      <c r="P145" s="86">
        <f t="shared" ca="1" si="29"/>
        <v>5999795621.7507753</v>
      </c>
      <c r="Q145" s="86">
        <f t="shared" ca="1" si="30"/>
        <v>198852040.80303031</v>
      </c>
      <c r="R145">
        <f t="shared" ca="1" si="21"/>
        <v>5.0948469080538961E-4</v>
      </c>
    </row>
    <row r="146" spans="1:18">
      <c r="A146" s="96">
        <v>5978</v>
      </c>
      <c r="B146" s="96">
        <v>7.2434280544829699E-2</v>
      </c>
      <c r="C146" s="96">
        <v>1</v>
      </c>
      <c r="D146" s="98">
        <f t="shared" si="31"/>
        <v>0.5978</v>
      </c>
      <c r="E146" s="98">
        <f t="shared" si="32"/>
        <v>7.2434280544829699E-2</v>
      </c>
      <c r="F146" s="86">
        <f t="shared" si="33"/>
        <v>0.5978</v>
      </c>
      <c r="G146" s="86">
        <f t="shared" si="34"/>
        <v>7.2434280544829699E-2</v>
      </c>
      <c r="H146" s="86">
        <f t="shared" si="22"/>
        <v>0.35736484000000002</v>
      </c>
      <c r="I146" s="86">
        <f t="shared" si="23"/>
        <v>0.21363270135200002</v>
      </c>
      <c r="J146" s="86">
        <f t="shared" si="24"/>
        <v>0.12770962886822562</v>
      </c>
      <c r="K146" s="86">
        <f t="shared" si="25"/>
        <v>4.3301212909699197E-2</v>
      </c>
      <c r="L146" s="86">
        <f t="shared" si="26"/>
        <v>2.5885465077418179E-2</v>
      </c>
      <c r="M146" s="86">
        <f t="shared" ca="1" si="20"/>
        <v>7.0852700844037747E-2</v>
      </c>
      <c r="N146" s="86">
        <f t="shared" ca="1" si="27"/>
        <v>2.50139434995716E-6</v>
      </c>
      <c r="O146" s="19">
        <f t="shared" ca="1" si="28"/>
        <v>1374589883.203922</v>
      </c>
      <c r="P146" s="86">
        <f t="shared" ca="1" si="29"/>
        <v>6192762261.7550621</v>
      </c>
      <c r="Q146" s="86">
        <f t="shared" ca="1" si="30"/>
        <v>206849748.83875835</v>
      </c>
      <c r="R146">
        <f t="shared" ca="1" si="21"/>
        <v>1.5815797007919519E-3</v>
      </c>
    </row>
    <row r="147" spans="1:18">
      <c r="A147" s="96">
        <v>6085.5</v>
      </c>
      <c r="B147" s="96">
        <v>7.3142902073112068E-2</v>
      </c>
      <c r="C147" s="96">
        <v>1</v>
      </c>
      <c r="D147" s="98">
        <f t="shared" si="31"/>
        <v>0.60855000000000004</v>
      </c>
      <c r="E147" s="98">
        <f t="shared" si="32"/>
        <v>7.3142902073112068E-2</v>
      </c>
      <c r="F147" s="86">
        <f t="shared" si="33"/>
        <v>0.60855000000000004</v>
      </c>
      <c r="G147" s="86">
        <f t="shared" si="34"/>
        <v>7.3142902073112068E-2</v>
      </c>
      <c r="H147" s="86">
        <f t="shared" si="22"/>
        <v>0.37033310250000007</v>
      </c>
      <c r="I147" s="86">
        <f t="shared" si="23"/>
        <v>0.22536620952637507</v>
      </c>
      <c r="J147" s="86">
        <f t="shared" si="24"/>
        <v>0.13714660680727556</v>
      </c>
      <c r="K147" s="86">
        <f t="shared" si="25"/>
        <v>4.4511113056592354E-2</v>
      </c>
      <c r="L147" s="86">
        <f t="shared" si="26"/>
        <v>2.708723785058928E-2</v>
      </c>
      <c r="M147" s="86">
        <f t="shared" ca="1" si="20"/>
        <v>7.1238983902103065E-2</v>
      </c>
      <c r="N147" s="86">
        <f t="shared" ca="1" si="27"/>
        <v>3.6249044018982674E-6</v>
      </c>
      <c r="O147" s="19">
        <f t="shared" ca="1" si="28"/>
        <v>1335776350.1669447</v>
      </c>
      <c r="P147" s="86">
        <f t="shared" ca="1" si="29"/>
        <v>6559520921.0561781</v>
      </c>
      <c r="Q147" s="86">
        <f t="shared" ca="1" si="30"/>
        <v>222146723.35711306</v>
      </c>
      <c r="R147">
        <f t="shared" ca="1" si="21"/>
        <v>1.9039181710090031E-3</v>
      </c>
    </row>
    <row r="148" spans="1:18">
      <c r="A148" s="96">
        <v>6114</v>
      </c>
      <c r="B148" s="96">
        <v>6.7441218575546302E-2</v>
      </c>
      <c r="C148" s="96">
        <v>1</v>
      </c>
      <c r="D148" s="98">
        <f t="shared" si="31"/>
        <v>0.61140000000000005</v>
      </c>
      <c r="E148" s="98">
        <f t="shared" si="32"/>
        <v>6.7441218575546302E-2</v>
      </c>
      <c r="F148" s="86">
        <f t="shared" si="33"/>
        <v>0.61140000000000005</v>
      </c>
      <c r="G148" s="86">
        <f t="shared" si="34"/>
        <v>6.7441218575546302E-2</v>
      </c>
      <c r="H148" s="86">
        <f t="shared" si="22"/>
        <v>0.37380996000000005</v>
      </c>
      <c r="I148" s="86">
        <f t="shared" si="23"/>
        <v>0.22854740954400005</v>
      </c>
      <c r="J148" s="86">
        <f t="shared" si="24"/>
        <v>0.13973388619520163</v>
      </c>
      <c r="K148" s="86">
        <f t="shared" si="25"/>
        <v>4.1233561037089014E-2</v>
      </c>
      <c r="L148" s="86">
        <f t="shared" si="26"/>
        <v>2.5210199218076226E-2</v>
      </c>
      <c r="M148" s="86">
        <f t="shared" ca="1" si="20"/>
        <v>7.1341534317946514E-2</v>
      </c>
      <c r="N148" s="86">
        <f t="shared" ca="1" si="27"/>
        <v>1.5212462890414919E-5</v>
      </c>
      <c r="O148" s="19">
        <f t="shared" ca="1" si="28"/>
        <v>1325549057.6516485</v>
      </c>
      <c r="P148" s="86">
        <f t="shared" ca="1" si="29"/>
        <v>6658749686.3627186</v>
      </c>
      <c r="Q148" s="86">
        <f t="shared" ca="1" si="30"/>
        <v>226306167.46932772</v>
      </c>
      <c r="R148">
        <f t="shared" ca="1" si="21"/>
        <v>-3.9003157424002122E-3</v>
      </c>
    </row>
    <row r="149" spans="1:18">
      <c r="A149" s="96">
        <v>6887</v>
      </c>
      <c r="B149" s="96">
        <v>7.189753241770909E-2</v>
      </c>
      <c r="C149" s="96">
        <v>1</v>
      </c>
      <c r="D149" s="98">
        <f t="shared" si="31"/>
        <v>0.68869999999999998</v>
      </c>
      <c r="E149" s="98">
        <f t="shared" si="32"/>
        <v>7.189753241770909E-2</v>
      </c>
      <c r="F149" s="86">
        <f t="shared" si="33"/>
        <v>0.68869999999999998</v>
      </c>
      <c r="G149" s="86">
        <f t="shared" si="34"/>
        <v>7.189753241770909E-2</v>
      </c>
      <c r="H149" s="86">
        <f t="shared" si="22"/>
        <v>0.47430768999999995</v>
      </c>
      <c r="I149" s="86">
        <f t="shared" si="23"/>
        <v>0.32665570610299993</v>
      </c>
      <c r="J149" s="86">
        <f t="shared" si="24"/>
        <v>0.22496778479313603</v>
      </c>
      <c r="K149" s="86">
        <f t="shared" si="25"/>
        <v>4.9515830576076246E-2</v>
      </c>
      <c r="L149" s="86">
        <f t="shared" si="26"/>
        <v>3.4101552517743709E-2</v>
      </c>
      <c r="M149" s="86">
        <f t="shared" ref="M149:M168" ca="1" si="35">+E$4+E$5*D149+E$6*D149^2</f>
        <v>7.4145445902255872E-2</v>
      </c>
      <c r="N149" s="86">
        <f t="shared" ca="1" si="27"/>
        <v>5.0531150340072549E-6</v>
      </c>
      <c r="O149" s="19">
        <f t="shared" ca="1" si="28"/>
        <v>1058796860.3877022</v>
      </c>
      <c r="P149" s="86">
        <f t="shared" ca="1" si="29"/>
        <v>9677671897.1052227</v>
      </c>
      <c r="Q149" s="86">
        <f t="shared" ca="1" si="30"/>
        <v>356331600.68722093</v>
      </c>
      <c r="R149">
        <f t="shared" ref="R149:R168" ca="1" si="36">+E149-M149</f>
        <v>-2.2479134845467819E-3</v>
      </c>
    </row>
    <row r="150" spans="1:18">
      <c r="A150" s="96">
        <v>6887</v>
      </c>
      <c r="B150" s="96">
        <v>7.1947532420083962E-2</v>
      </c>
      <c r="C150" s="96">
        <v>1</v>
      </c>
      <c r="D150" s="98">
        <f t="shared" si="31"/>
        <v>0.68869999999999998</v>
      </c>
      <c r="E150" s="98">
        <f t="shared" si="32"/>
        <v>7.1947532420083962E-2</v>
      </c>
      <c r="F150" s="86">
        <f t="shared" si="33"/>
        <v>0.68869999999999998</v>
      </c>
      <c r="G150" s="86">
        <f t="shared" si="34"/>
        <v>7.1947532420083962E-2</v>
      </c>
      <c r="H150" s="86">
        <f t="shared" ref="H150:H168" si="37">C150*D150*D150</f>
        <v>0.47430768999999995</v>
      </c>
      <c r="I150" s="86">
        <f t="shared" ref="I150:I168" si="38">C150*D150*D150*D150</f>
        <v>0.32665570610299993</v>
      </c>
      <c r="J150" s="86">
        <f t="shared" ref="J150:J168" si="39">C150*D150*D150*D150*D150</f>
        <v>0.22496778479313603</v>
      </c>
      <c r="K150" s="86">
        <f t="shared" ref="K150:K168" si="40">C150*E150*D150</f>
        <v>4.9550265577711826E-2</v>
      </c>
      <c r="L150" s="86">
        <f t="shared" ref="L150:L168" si="41">C150*E150*D150*D150</f>
        <v>3.4125267903370136E-2</v>
      </c>
      <c r="M150" s="86">
        <f t="shared" ca="1" si="35"/>
        <v>7.4145445902255872E-2</v>
      </c>
      <c r="N150" s="86">
        <f t="shared" ref="N150:N168" ca="1" si="42">C150*(M150-E150)^2</f>
        <v>4.8308236751130476E-6</v>
      </c>
      <c r="O150" s="19">
        <f t="shared" ref="O150:O168" ca="1" si="43">(C150*O$1-O$2*F150+O$3*H150)^2</f>
        <v>1058796860.3877022</v>
      </c>
      <c r="P150" s="86">
        <f t="shared" ref="P150:P168" ca="1" si="44">(-C150*O$2+O$4*F150-O$5*H150)^2</f>
        <v>9677671897.1052227</v>
      </c>
      <c r="Q150" s="86">
        <f t="shared" ref="Q150:Q168" ca="1" si="45">+(C150*O$3-F150*O$5+H150*O$6)^2</f>
        <v>356331600.68722093</v>
      </c>
      <c r="R150">
        <f t="shared" ca="1" si="36"/>
        <v>-2.1979134821719093E-3</v>
      </c>
    </row>
    <row r="151" spans="1:18">
      <c r="A151" s="96">
        <v>6887</v>
      </c>
      <c r="B151" s="96">
        <v>7.1997532415182877E-2</v>
      </c>
      <c r="C151" s="96">
        <v>1</v>
      </c>
      <c r="D151" s="98">
        <f t="shared" si="31"/>
        <v>0.68869999999999998</v>
      </c>
      <c r="E151" s="98">
        <f t="shared" si="32"/>
        <v>7.1997532415182877E-2</v>
      </c>
      <c r="F151" s="86">
        <f t="shared" si="33"/>
        <v>0.68869999999999998</v>
      </c>
      <c r="G151" s="86">
        <f t="shared" si="34"/>
        <v>7.1997532415182877E-2</v>
      </c>
      <c r="H151" s="86">
        <f t="shared" si="37"/>
        <v>0.47430768999999995</v>
      </c>
      <c r="I151" s="86">
        <f t="shared" si="38"/>
        <v>0.32665570610299993</v>
      </c>
      <c r="J151" s="86">
        <f t="shared" si="39"/>
        <v>0.22496778479313603</v>
      </c>
      <c r="K151" s="86">
        <f t="shared" si="40"/>
        <v>4.9584700574336449E-2</v>
      </c>
      <c r="L151" s="86">
        <f t="shared" si="41"/>
        <v>3.4148983285545512E-2</v>
      </c>
      <c r="M151" s="86">
        <f t="shared" ca="1" si="35"/>
        <v>7.4145445902255872E-2</v>
      </c>
      <c r="N151" s="86">
        <f t="shared" ca="1" si="42"/>
        <v>4.6135323479500699E-6</v>
      </c>
      <c r="O151" s="19">
        <f t="shared" ca="1" si="43"/>
        <v>1058796860.3877022</v>
      </c>
      <c r="P151" s="86">
        <f t="shared" ca="1" si="44"/>
        <v>9677671897.1052227</v>
      </c>
      <c r="Q151" s="86">
        <f t="shared" ca="1" si="45"/>
        <v>356331600.68722093</v>
      </c>
      <c r="R151">
        <f t="shared" ca="1" si="36"/>
        <v>-2.1479134870729943E-3</v>
      </c>
    </row>
    <row r="152" spans="1:18">
      <c r="A152" s="96">
        <v>6887</v>
      </c>
      <c r="B152" s="96">
        <v>7.204753241755775E-2</v>
      </c>
      <c r="C152" s="96">
        <v>1</v>
      </c>
      <c r="D152" s="98">
        <f t="shared" si="31"/>
        <v>0.68869999999999998</v>
      </c>
      <c r="E152" s="98">
        <f t="shared" si="32"/>
        <v>7.204753241755775E-2</v>
      </c>
      <c r="F152" s="86">
        <f t="shared" si="33"/>
        <v>0.68869999999999998</v>
      </c>
      <c r="G152" s="86">
        <f t="shared" si="34"/>
        <v>7.204753241755775E-2</v>
      </c>
      <c r="H152" s="86">
        <f t="shared" si="37"/>
        <v>0.47430768999999995</v>
      </c>
      <c r="I152" s="86">
        <f t="shared" si="38"/>
        <v>0.32665570610299993</v>
      </c>
      <c r="J152" s="86">
        <f t="shared" si="39"/>
        <v>0.22496778479313603</v>
      </c>
      <c r="K152" s="86">
        <f t="shared" si="40"/>
        <v>4.9619135575972022E-2</v>
      </c>
      <c r="L152" s="86">
        <f t="shared" si="41"/>
        <v>3.4172698671171932E-2</v>
      </c>
      <c r="M152" s="86">
        <f t="shared" ca="1" si="35"/>
        <v>7.4145445902255872E-2</v>
      </c>
      <c r="N152" s="86">
        <f t="shared" ca="1" si="42"/>
        <v>4.4012409892782163E-6</v>
      </c>
      <c r="O152" s="19">
        <f t="shared" ca="1" si="43"/>
        <v>1058796860.3877022</v>
      </c>
      <c r="P152" s="86">
        <f t="shared" ca="1" si="44"/>
        <v>9677671897.1052227</v>
      </c>
      <c r="Q152" s="86">
        <f t="shared" ca="1" si="45"/>
        <v>356331600.68722093</v>
      </c>
      <c r="R152">
        <f t="shared" ca="1" si="36"/>
        <v>-2.0979134846981218E-3</v>
      </c>
    </row>
    <row r="153" spans="1:18">
      <c r="A153" s="96">
        <v>6937</v>
      </c>
      <c r="B153" s="96">
        <v>7.3012776288661624E-2</v>
      </c>
      <c r="C153" s="96">
        <v>1</v>
      </c>
      <c r="D153" s="98">
        <f t="shared" si="31"/>
        <v>0.69369999999999998</v>
      </c>
      <c r="E153" s="98">
        <f t="shared" si="32"/>
        <v>7.3012776288661624E-2</v>
      </c>
      <c r="F153" s="86">
        <f t="shared" si="33"/>
        <v>0.69369999999999998</v>
      </c>
      <c r="G153" s="86">
        <f t="shared" si="34"/>
        <v>7.3012776288661624E-2</v>
      </c>
      <c r="H153" s="86">
        <f t="shared" si="37"/>
        <v>0.48121968999999998</v>
      </c>
      <c r="I153" s="86">
        <f t="shared" si="38"/>
        <v>0.33382209895299997</v>
      </c>
      <c r="J153" s="86">
        <f t="shared" si="39"/>
        <v>0.23157239004369606</v>
      </c>
      <c r="K153" s="86">
        <f t="shared" si="40"/>
        <v>5.0648962911444564E-2</v>
      </c>
      <c r="L153" s="86">
        <f t="shared" si="41"/>
        <v>3.5135185571669093E-2</v>
      </c>
      <c r="M153" s="86">
        <f t="shared" ca="1" si="35"/>
        <v>7.4328302979722399E-2</v>
      </c>
      <c r="N153" s="86">
        <f t="shared" ca="1" si="42"/>
        <v>1.730610474893313E-6</v>
      </c>
      <c r="O153" s="19">
        <f t="shared" ca="1" si="43"/>
        <v>1042287049.792058</v>
      </c>
      <c r="P153" s="86">
        <f t="shared" ca="1" si="44"/>
        <v>9895243782.2973499</v>
      </c>
      <c r="Q153" s="86">
        <f t="shared" ca="1" si="45"/>
        <v>365922228.65650702</v>
      </c>
      <c r="R153">
        <f t="shared" ca="1" si="36"/>
        <v>-1.3155266910607755E-3</v>
      </c>
    </row>
    <row r="154" spans="1:18">
      <c r="A154" s="96">
        <v>7016.5</v>
      </c>
      <c r="B154" s="96">
        <v>7.1105504395395772E-2</v>
      </c>
      <c r="C154" s="96">
        <v>1</v>
      </c>
      <c r="D154" s="98">
        <f t="shared" si="31"/>
        <v>0.70165</v>
      </c>
      <c r="E154" s="98">
        <f t="shared" si="32"/>
        <v>7.1105504395395772E-2</v>
      </c>
      <c r="F154" s="86">
        <f t="shared" si="33"/>
        <v>0.70165</v>
      </c>
      <c r="G154" s="86">
        <f t="shared" si="34"/>
        <v>7.1105504395395772E-2</v>
      </c>
      <c r="H154" s="86">
        <f t="shared" si="37"/>
        <v>0.49231272250000002</v>
      </c>
      <c r="I154" s="86">
        <f t="shared" si="38"/>
        <v>0.34543122174212504</v>
      </c>
      <c r="J154" s="86">
        <f t="shared" si="39"/>
        <v>0.24237181673536204</v>
      </c>
      <c r="K154" s="86">
        <f t="shared" si="40"/>
        <v>4.9891177159029444E-2</v>
      </c>
      <c r="L154" s="86">
        <f t="shared" si="41"/>
        <v>3.5006144453633009E-2</v>
      </c>
      <c r="M154" s="86">
        <f t="shared" ca="1" si="35"/>
        <v>7.4619418892734088E-2</v>
      </c>
      <c r="N154" s="86">
        <f t="shared" ca="1" si="42"/>
        <v>1.2347595094604391E-5</v>
      </c>
      <c r="O154" s="19">
        <f t="shared" ca="1" si="43"/>
        <v>1016232849.4726853</v>
      </c>
      <c r="P154" s="86">
        <f t="shared" ca="1" si="44"/>
        <v>10246907032.960478</v>
      </c>
      <c r="Q154" s="86">
        <f t="shared" ca="1" si="45"/>
        <v>381476546.92948192</v>
      </c>
      <c r="R154">
        <f t="shared" ca="1" si="36"/>
        <v>-3.5139144973383163E-3</v>
      </c>
    </row>
    <row r="155" spans="1:18">
      <c r="A155" s="96">
        <v>7686</v>
      </c>
      <c r="B155" s="96">
        <v>7.6331715170873921E-2</v>
      </c>
      <c r="C155" s="96">
        <v>1</v>
      </c>
      <c r="D155" s="98">
        <f t="shared" si="31"/>
        <v>0.76859999999999995</v>
      </c>
      <c r="E155" s="98">
        <f t="shared" si="32"/>
        <v>7.6331715170873921E-2</v>
      </c>
      <c r="F155" s="86">
        <f t="shared" si="33"/>
        <v>0.76859999999999995</v>
      </c>
      <c r="G155" s="86">
        <f t="shared" si="34"/>
        <v>7.6331715170873921E-2</v>
      </c>
      <c r="H155" s="86">
        <f t="shared" si="37"/>
        <v>0.5907459599999999</v>
      </c>
      <c r="I155" s="86">
        <f t="shared" si="38"/>
        <v>0.4540473448559999</v>
      </c>
      <c r="J155" s="86">
        <f t="shared" si="39"/>
        <v>0.34898078925632148</v>
      </c>
      <c r="K155" s="86">
        <f t="shared" si="40"/>
        <v>5.866855628033369E-2</v>
      </c>
      <c r="L155" s="86">
        <f t="shared" si="41"/>
        <v>4.5092652357064472E-2</v>
      </c>
      <c r="M155" s="86">
        <f t="shared" ca="1" si="35"/>
        <v>7.7089193350972154E-2</v>
      </c>
      <c r="N155" s="86">
        <f t="shared" ca="1" si="42"/>
        <v>5.737731933249324E-7</v>
      </c>
      <c r="O155" s="19">
        <f t="shared" ca="1" si="43"/>
        <v>806830396.29725683</v>
      </c>
      <c r="P155" s="86">
        <f t="shared" ca="1" si="44"/>
        <v>13493532820.687782</v>
      </c>
      <c r="Q155" s="86">
        <f t="shared" ca="1" si="45"/>
        <v>527768211.24716169</v>
      </c>
      <c r="R155">
        <f t="shared" ca="1" si="36"/>
        <v>-7.5747818009823387E-4</v>
      </c>
    </row>
    <row r="156" spans="1:18">
      <c r="A156" s="96">
        <v>7724.5</v>
      </c>
      <c r="B156" s="96">
        <v>7.7947795350791951E-2</v>
      </c>
      <c r="C156" s="96">
        <v>1</v>
      </c>
      <c r="D156" s="98">
        <f t="shared" si="31"/>
        <v>0.77244999999999997</v>
      </c>
      <c r="E156" s="98">
        <f t="shared" si="32"/>
        <v>7.7947795350791951E-2</v>
      </c>
      <c r="F156" s="86">
        <f t="shared" si="33"/>
        <v>0.77244999999999997</v>
      </c>
      <c r="G156" s="86">
        <f t="shared" si="34"/>
        <v>7.7947795350791951E-2</v>
      </c>
      <c r="H156" s="86">
        <f t="shared" si="37"/>
        <v>0.59667900249999994</v>
      </c>
      <c r="I156" s="86">
        <f t="shared" si="38"/>
        <v>0.46090469548112495</v>
      </c>
      <c r="J156" s="86">
        <f t="shared" si="39"/>
        <v>0.35602583202439497</v>
      </c>
      <c r="K156" s="86">
        <f t="shared" si="40"/>
        <v>6.0210774518719243E-2</v>
      </c>
      <c r="L156" s="86">
        <f t="shared" si="41"/>
        <v>4.6509812776984676E-2</v>
      </c>
      <c r="M156" s="86">
        <f t="shared" ca="1" si="35"/>
        <v>7.723220720473345E-2</v>
      </c>
      <c r="N156" s="86">
        <f t="shared" ca="1" si="42"/>
        <v>5.1206639477944364E-7</v>
      </c>
      <c r="O156" s="19">
        <f t="shared" ca="1" si="43"/>
        <v>795356691.83415353</v>
      </c>
      <c r="P156" s="86">
        <f t="shared" ca="1" si="44"/>
        <v>13696072982.162588</v>
      </c>
      <c r="Q156" s="86">
        <f t="shared" ca="1" si="45"/>
        <v>537036206.79687536</v>
      </c>
      <c r="R156">
        <f t="shared" ca="1" si="36"/>
        <v>7.1558814605850174E-4</v>
      </c>
    </row>
    <row r="157" spans="1:18">
      <c r="A157" s="96">
        <v>7727</v>
      </c>
      <c r="B157" s="96">
        <v>7.7103381201751087E-2</v>
      </c>
      <c r="C157" s="96">
        <v>1</v>
      </c>
      <c r="D157" s="98">
        <f t="shared" si="31"/>
        <v>0.77270000000000005</v>
      </c>
      <c r="E157" s="98">
        <f t="shared" si="32"/>
        <v>7.7103381201751087E-2</v>
      </c>
      <c r="F157" s="86">
        <f t="shared" si="33"/>
        <v>0.77270000000000005</v>
      </c>
      <c r="G157" s="86">
        <f t="shared" si="34"/>
        <v>7.7103381201751087E-2</v>
      </c>
      <c r="H157" s="86">
        <f t="shared" si="37"/>
        <v>0.59706529000000008</v>
      </c>
      <c r="I157" s="86">
        <f t="shared" si="38"/>
        <v>0.46135234958300009</v>
      </c>
      <c r="J157" s="86">
        <f t="shared" si="39"/>
        <v>0.35648696052278417</v>
      </c>
      <c r="K157" s="86">
        <f t="shared" si="40"/>
        <v>5.957778265459307E-2</v>
      </c>
      <c r="L157" s="86">
        <f t="shared" si="41"/>
        <v>4.6035752657204068E-2</v>
      </c>
      <c r="M157" s="86">
        <f t="shared" ca="1" si="35"/>
        <v>7.724149753381121E-2</v>
      </c>
      <c r="N157" s="86">
        <f t="shared" ca="1" si="42"/>
        <v>1.9076121181742182E-8</v>
      </c>
      <c r="O157" s="19">
        <f t="shared" ca="1" si="43"/>
        <v>794613864.44759393</v>
      </c>
      <c r="P157" s="86">
        <f t="shared" ca="1" si="44"/>
        <v>13709285675.252085</v>
      </c>
      <c r="Q157" s="86">
        <f t="shared" ca="1" si="45"/>
        <v>537641321.98358095</v>
      </c>
      <c r="R157">
        <f t="shared" ca="1" si="36"/>
        <v>-1.3811633206012308E-4</v>
      </c>
    </row>
    <row r="158" spans="1:18">
      <c r="A158" s="96">
        <v>7810</v>
      </c>
      <c r="B158" s="96">
        <v>7.582857517104781E-2</v>
      </c>
      <c r="C158" s="96">
        <v>1</v>
      </c>
      <c r="D158" s="98">
        <f t="shared" si="31"/>
        <v>0.78100000000000003</v>
      </c>
      <c r="E158" s="98">
        <f t="shared" si="32"/>
        <v>7.582857517104781E-2</v>
      </c>
      <c r="F158" s="86">
        <f t="shared" si="33"/>
        <v>0.78100000000000003</v>
      </c>
      <c r="G158" s="86">
        <f t="shared" si="34"/>
        <v>7.582857517104781E-2</v>
      </c>
      <c r="H158" s="86">
        <f t="shared" si="37"/>
        <v>0.60996100000000009</v>
      </c>
      <c r="I158" s="86">
        <f t="shared" si="38"/>
        <v>0.47637954100000007</v>
      </c>
      <c r="J158" s="86">
        <f t="shared" si="39"/>
        <v>0.37205242152100004</v>
      </c>
      <c r="K158" s="86">
        <f t="shared" si="40"/>
        <v>5.9222117208588339E-2</v>
      </c>
      <c r="L158" s="86">
        <f t="shared" si="41"/>
        <v>4.6252473539907496E-2</v>
      </c>
      <c r="M158" s="86">
        <f t="shared" ca="1" si="35"/>
        <v>7.7550193677697069E-2</v>
      </c>
      <c r="N158" s="86">
        <f t="shared" ca="1" si="42"/>
        <v>2.9639702824372226E-6</v>
      </c>
      <c r="O158" s="19">
        <f t="shared" ca="1" si="43"/>
        <v>770106580.95887566</v>
      </c>
      <c r="P158" s="86">
        <f t="shared" ca="1" si="44"/>
        <v>14152166176.397074</v>
      </c>
      <c r="Q158" s="86">
        <f t="shared" ca="1" si="45"/>
        <v>557960414.08472764</v>
      </c>
      <c r="R158">
        <f t="shared" ca="1" si="36"/>
        <v>-1.7216185066492584E-3</v>
      </c>
    </row>
    <row r="159" spans="1:18">
      <c r="A159" s="96">
        <v>7849</v>
      </c>
      <c r="B159" s="96">
        <v>7.5735425490702488E-2</v>
      </c>
      <c r="C159" s="96">
        <v>1</v>
      </c>
      <c r="D159" s="98">
        <f t="shared" si="31"/>
        <v>0.78490000000000004</v>
      </c>
      <c r="E159" s="98">
        <f t="shared" si="32"/>
        <v>7.5735425490702488E-2</v>
      </c>
      <c r="F159" s="86">
        <f t="shared" si="33"/>
        <v>0.78490000000000004</v>
      </c>
      <c r="G159" s="86">
        <f t="shared" si="34"/>
        <v>7.5735425490702488E-2</v>
      </c>
      <c r="H159" s="86">
        <f t="shared" si="37"/>
        <v>0.61606801000000011</v>
      </c>
      <c r="I159" s="86">
        <f t="shared" si="38"/>
        <v>0.4835517810490001</v>
      </c>
      <c r="J159" s="86">
        <f t="shared" si="39"/>
        <v>0.37953979294536022</v>
      </c>
      <c r="K159" s="86">
        <f t="shared" si="40"/>
        <v>5.9444735467652388E-2</v>
      </c>
      <c r="L159" s="86">
        <f t="shared" si="41"/>
        <v>4.665817286856036E-2</v>
      </c>
      <c r="M159" s="86">
        <f t="shared" ca="1" si="35"/>
        <v>7.7695416130656919E-2</v>
      </c>
      <c r="N159" s="86">
        <f t="shared" ca="1" si="42"/>
        <v>3.8415633087089819E-6</v>
      </c>
      <c r="O159" s="19">
        <f t="shared" ca="1" si="43"/>
        <v>758695429.76978564</v>
      </c>
      <c r="P159" s="86">
        <f t="shared" ca="1" si="44"/>
        <v>14363104993.989584</v>
      </c>
      <c r="Q159" s="86">
        <f t="shared" ca="1" si="45"/>
        <v>567662319.3999958</v>
      </c>
      <c r="R159">
        <f t="shared" ca="1" si="36"/>
        <v>-1.9599906399544315E-3</v>
      </c>
    </row>
    <row r="160" spans="1:18">
      <c r="A160" s="96">
        <v>7897.5</v>
      </c>
      <c r="B160" s="96">
        <v>7.6373285372704991E-2</v>
      </c>
      <c r="C160" s="96">
        <v>1</v>
      </c>
      <c r="D160" s="98">
        <f t="shared" si="31"/>
        <v>0.78974999999999995</v>
      </c>
      <c r="E160" s="98">
        <f t="shared" si="32"/>
        <v>7.6373285372704991E-2</v>
      </c>
      <c r="F160" s="86">
        <f t="shared" si="33"/>
        <v>0.78974999999999995</v>
      </c>
      <c r="G160" s="86">
        <f t="shared" si="34"/>
        <v>7.6373285372704991E-2</v>
      </c>
      <c r="H160" s="86">
        <f t="shared" si="37"/>
        <v>0.62370506249999991</v>
      </c>
      <c r="I160" s="86">
        <f t="shared" si="38"/>
        <v>0.49257107310937492</v>
      </c>
      <c r="J160" s="86">
        <f t="shared" si="39"/>
        <v>0.38900800498812882</v>
      </c>
      <c r="K160" s="86">
        <f t="shared" si="40"/>
        <v>6.0315802123093766E-2</v>
      </c>
      <c r="L160" s="86">
        <f t="shared" si="41"/>
        <v>4.7634404726713299E-2</v>
      </c>
      <c r="M160" s="86">
        <f t="shared" ca="1" si="35"/>
        <v>7.7876167101920718E-2</v>
      </c>
      <c r="N160" s="86">
        <f t="shared" ca="1" si="42"/>
        <v>2.258653492010454E-6</v>
      </c>
      <c r="O160" s="19">
        <f t="shared" ca="1" si="43"/>
        <v>744598508.38181281</v>
      </c>
      <c r="P160" s="86">
        <f t="shared" ca="1" si="44"/>
        <v>14627969609.398916</v>
      </c>
      <c r="Q160" s="86">
        <f t="shared" ca="1" si="45"/>
        <v>579866014.58737683</v>
      </c>
      <c r="R160">
        <f t="shared" ca="1" si="36"/>
        <v>-1.502881729215727E-3</v>
      </c>
    </row>
    <row r="161" spans="1:18">
      <c r="A161" s="96">
        <v>8574.5</v>
      </c>
      <c r="B161" s="96">
        <v>8.0124033008863269E-2</v>
      </c>
      <c r="C161" s="96">
        <v>1</v>
      </c>
      <c r="D161" s="98">
        <f t="shared" si="31"/>
        <v>0.85745000000000005</v>
      </c>
      <c r="E161" s="98">
        <f t="shared" si="32"/>
        <v>8.0124033008863269E-2</v>
      </c>
      <c r="F161" s="86">
        <f t="shared" si="33"/>
        <v>0.85745000000000005</v>
      </c>
      <c r="G161" s="86">
        <f t="shared" si="34"/>
        <v>8.0124033008863269E-2</v>
      </c>
      <c r="H161" s="86">
        <f t="shared" si="37"/>
        <v>0.73522050250000004</v>
      </c>
      <c r="I161" s="86">
        <f t="shared" si="38"/>
        <v>0.63041481986862502</v>
      </c>
      <c r="J161" s="86">
        <f t="shared" si="39"/>
        <v>0.5405491872963526</v>
      </c>
      <c r="K161" s="86">
        <f t="shared" si="40"/>
        <v>6.8702352103449812E-2</v>
      </c>
      <c r="L161" s="86">
        <f t="shared" si="41"/>
        <v>5.8908831811103048E-2</v>
      </c>
      <c r="M161" s="86">
        <f t="shared" ca="1" si="35"/>
        <v>8.0417029678060983E-2</v>
      </c>
      <c r="N161" s="86">
        <f t="shared" ca="1" si="42"/>
        <v>8.5847048160955136E-8</v>
      </c>
      <c r="O161" s="19">
        <f t="shared" ca="1" si="43"/>
        <v>559118885.06054461</v>
      </c>
      <c r="P161" s="86">
        <f t="shared" ca="1" si="44"/>
        <v>18625614497.195072</v>
      </c>
      <c r="Q161" s="86">
        <f t="shared" ca="1" si="45"/>
        <v>766669190.94317937</v>
      </c>
      <c r="R161">
        <f t="shared" ca="1" si="36"/>
        <v>-2.9299666919771483E-4</v>
      </c>
    </row>
    <row r="162" spans="1:18">
      <c r="A162" s="96">
        <v>8689</v>
      </c>
      <c r="B162" s="96">
        <v>7.6383845995921046E-2</v>
      </c>
      <c r="C162" s="96">
        <v>1</v>
      </c>
      <c r="D162" s="98">
        <f t="shared" si="31"/>
        <v>0.86890000000000001</v>
      </c>
      <c r="E162" s="98">
        <f t="shared" si="32"/>
        <v>7.6383845995921046E-2</v>
      </c>
      <c r="F162" s="86">
        <f t="shared" si="33"/>
        <v>0.86890000000000001</v>
      </c>
      <c r="G162" s="86">
        <f t="shared" si="34"/>
        <v>7.6383845995921046E-2</v>
      </c>
      <c r="H162" s="86">
        <f t="shared" si="37"/>
        <v>0.75498721000000002</v>
      </c>
      <c r="I162" s="86">
        <f t="shared" si="38"/>
        <v>0.65600838676899997</v>
      </c>
      <c r="J162" s="86">
        <f t="shared" si="39"/>
        <v>0.57000568726358403</v>
      </c>
      <c r="K162" s="86">
        <f t="shared" si="40"/>
        <v>6.6369923785855794E-2</v>
      </c>
      <c r="L162" s="86">
        <f t="shared" si="41"/>
        <v>5.7668826777530102E-2</v>
      </c>
      <c r="M162" s="86">
        <f t="shared" ca="1" si="35"/>
        <v>8.0850046816321117E-2</v>
      </c>
      <c r="N162" s="86">
        <f t="shared" ca="1" si="42"/>
        <v>1.9946949768142265E-5</v>
      </c>
      <c r="O162" s="19">
        <f t="shared" ca="1" si="43"/>
        <v>529921562.69159681</v>
      </c>
      <c r="P162" s="86">
        <f t="shared" ca="1" si="44"/>
        <v>19358417100.509701</v>
      </c>
      <c r="Q162" s="86">
        <f t="shared" ca="1" si="45"/>
        <v>801385858.127895</v>
      </c>
      <c r="R162">
        <f t="shared" ca="1" si="36"/>
        <v>-4.4662008204000708E-3</v>
      </c>
    </row>
    <row r="163" spans="1:18">
      <c r="A163" s="96">
        <v>8709</v>
      </c>
      <c r="B163" s="96">
        <v>7.5527424892847195E-2</v>
      </c>
      <c r="C163" s="96">
        <v>1</v>
      </c>
      <c r="D163" s="98">
        <f t="shared" si="31"/>
        <v>0.87090000000000001</v>
      </c>
      <c r="E163" s="98">
        <f t="shared" si="32"/>
        <v>7.5527424892847195E-2</v>
      </c>
      <c r="F163" s="86">
        <f t="shared" si="33"/>
        <v>0.87090000000000001</v>
      </c>
      <c r="G163" s="86">
        <f t="shared" si="34"/>
        <v>7.5527424892847195E-2</v>
      </c>
      <c r="H163" s="86">
        <f t="shared" si="37"/>
        <v>0.75846681000000005</v>
      </c>
      <c r="I163" s="86">
        <f t="shared" si="38"/>
        <v>0.66054874482900006</v>
      </c>
      <c r="J163" s="86">
        <f t="shared" si="39"/>
        <v>0.57527190187157617</v>
      </c>
      <c r="K163" s="86">
        <f t="shared" si="40"/>
        <v>6.577683433918062E-2</v>
      </c>
      <c r="L163" s="86">
        <f t="shared" si="41"/>
        <v>5.7285045025992402E-2</v>
      </c>
      <c r="M163" s="86">
        <f t="shared" ca="1" si="35"/>
        <v>8.0925780498948469E-2</v>
      </c>
      <c r="N163" s="86">
        <f t="shared" ca="1" si="42"/>
        <v>2.9142243249925051E-5</v>
      </c>
      <c r="O163" s="19">
        <f t="shared" ca="1" si="43"/>
        <v>524888634.20087105</v>
      </c>
      <c r="P163" s="86">
        <f t="shared" ca="1" si="44"/>
        <v>19488136149.227581</v>
      </c>
      <c r="Q163" s="86">
        <f t="shared" ca="1" si="45"/>
        <v>807545110.39491618</v>
      </c>
      <c r="R163">
        <f t="shared" ca="1" si="36"/>
        <v>-5.3983556061012739E-3</v>
      </c>
    </row>
    <row r="164" spans="1:18">
      <c r="A164" s="96">
        <v>8720</v>
      </c>
      <c r="B164" s="96">
        <v>7.9631386398286985E-2</v>
      </c>
      <c r="C164" s="96">
        <v>1</v>
      </c>
      <c r="D164" s="98">
        <f t="shared" si="31"/>
        <v>0.872</v>
      </c>
      <c r="E164" s="98">
        <f t="shared" si="32"/>
        <v>7.9631386398286985E-2</v>
      </c>
      <c r="F164" s="86">
        <f t="shared" si="33"/>
        <v>0.872</v>
      </c>
      <c r="G164" s="86">
        <f t="shared" si="34"/>
        <v>7.9631386398286985E-2</v>
      </c>
      <c r="H164" s="86">
        <f t="shared" si="37"/>
        <v>0.76038399999999995</v>
      </c>
      <c r="I164" s="86">
        <f t="shared" si="38"/>
        <v>0.66305484799999992</v>
      </c>
      <c r="J164" s="86">
        <f t="shared" si="39"/>
        <v>0.57818382745599994</v>
      </c>
      <c r="K164" s="86">
        <f t="shared" si="40"/>
        <v>6.943856893930625E-2</v>
      </c>
      <c r="L164" s="86">
        <f t="shared" si="41"/>
        <v>6.0550432115075048E-2</v>
      </c>
      <c r="M164" s="86">
        <f t="shared" ca="1" si="35"/>
        <v>8.0967446384220182E-2</v>
      </c>
      <c r="N164" s="86">
        <f t="shared" ca="1" si="42"/>
        <v>1.7850562860118139E-6</v>
      </c>
      <c r="O164" s="19">
        <f t="shared" ca="1" si="43"/>
        <v>522129080.49139583</v>
      </c>
      <c r="P164" s="86">
        <f t="shared" ca="1" si="44"/>
        <v>19559700308.473816</v>
      </c>
      <c r="Q164" s="86">
        <f t="shared" ca="1" si="45"/>
        <v>810944825.47931314</v>
      </c>
      <c r="R164">
        <f t="shared" ca="1" si="36"/>
        <v>-1.3360599859331967E-3</v>
      </c>
    </row>
    <row r="165" spans="1:18">
      <c r="A165" s="96">
        <v>8771.5</v>
      </c>
      <c r="B165" s="96">
        <v>8.5913506209805646E-2</v>
      </c>
      <c r="C165" s="96">
        <v>1</v>
      </c>
      <c r="D165" s="98">
        <f t="shared" si="31"/>
        <v>0.87714999999999999</v>
      </c>
      <c r="E165" s="98">
        <f t="shared" si="32"/>
        <v>8.5913506209805646E-2</v>
      </c>
      <c r="F165" s="86">
        <f t="shared" si="33"/>
        <v>0.87714999999999999</v>
      </c>
      <c r="G165" s="86">
        <f t="shared" si="34"/>
        <v>8.5913506209805646E-2</v>
      </c>
      <c r="H165" s="86">
        <f t="shared" si="37"/>
        <v>0.7693921225</v>
      </c>
      <c r="I165" s="86">
        <f t="shared" si="38"/>
        <v>0.67487230025087497</v>
      </c>
      <c r="J165" s="86">
        <f t="shared" si="39"/>
        <v>0.59196423816505495</v>
      </c>
      <c r="K165" s="86">
        <f t="shared" si="40"/>
        <v>7.5359031971931015E-2</v>
      </c>
      <c r="L165" s="86">
        <f t="shared" si="41"/>
        <v>6.6101174894179285E-2</v>
      </c>
      <c r="M165" s="86">
        <f t="shared" ca="1" si="35"/>
        <v>8.1162635149699153E-2</v>
      </c>
      <c r="N165" s="86">
        <f t="shared" ca="1" si="42"/>
        <v>2.2570775829757391E-5</v>
      </c>
      <c r="O165" s="19">
        <f t="shared" ca="1" si="43"/>
        <v>509290436.00257498</v>
      </c>
      <c r="P165" s="86">
        <f t="shared" ca="1" si="44"/>
        <v>19896819280.935764</v>
      </c>
      <c r="Q165" s="86">
        <f t="shared" ca="1" si="45"/>
        <v>826976444.15917242</v>
      </c>
      <c r="R165">
        <f t="shared" ca="1" si="36"/>
        <v>4.750871060106493E-3</v>
      </c>
    </row>
    <row r="166" spans="1:18">
      <c r="A166" s="96">
        <v>10410</v>
      </c>
      <c r="B166" s="96">
        <v>8.5882160636179095E-2</v>
      </c>
      <c r="C166" s="96">
        <v>1</v>
      </c>
      <c r="D166" s="98">
        <f t="shared" si="31"/>
        <v>1.0409999999999999</v>
      </c>
      <c r="E166" s="98">
        <f t="shared" si="32"/>
        <v>8.5882160636179095E-2</v>
      </c>
      <c r="F166" s="86">
        <f t="shared" si="33"/>
        <v>1.0409999999999999</v>
      </c>
      <c r="G166" s="86">
        <f t="shared" si="34"/>
        <v>8.5882160636179095E-2</v>
      </c>
      <c r="H166" s="86">
        <f t="shared" si="37"/>
        <v>1.0836809999999999</v>
      </c>
      <c r="I166" s="86">
        <f t="shared" si="38"/>
        <v>1.1281119209999999</v>
      </c>
      <c r="J166" s="86">
        <f t="shared" si="39"/>
        <v>1.1743645097609998</v>
      </c>
      <c r="K166" s="86">
        <f t="shared" si="40"/>
        <v>8.9403329222262434E-2</v>
      </c>
      <c r="L166" s="86">
        <f t="shared" si="41"/>
        <v>9.3068865720375191E-2</v>
      </c>
      <c r="M166" s="86">
        <f t="shared" ca="1" si="35"/>
        <v>8.7473036998528778E-2</v>
      </c>
      <c r="N166" s="86">
        <f t="shared" ca="1" si="42"/>
        <v>2.5308876002829599E-6</v>
      </c>
      <c r="O166" s="19">
        <f t="shared" ca="1" si="43"/>
        <v>176238646.43265915</v>
      </c>
      <c r="P166" s="86">
        <f t="shared" ca="1" si="44"/>
        <v>32481361166.974045</v>
      </c>
      <c r="Q166" s="86">
        <f t="shared" ca="1" si="45"/>
        <v>1441331514.3843834</v>
      </c>
      <c r="R166">
        <f t="shared" ca="1" si="36"/>
        <v>-1.590876362349683E-3</v>
      </c>
    </row>
    <row r="167" spans="1:18">
      <c r="A167" s="96">
        <v>10421.5</v>
      </c>
      <c r="B167" s="96">
        <v>8.7776980948738953E-2</v>
      </c>
      <c r="C167" s="96">
        <v>1</v>
      </c>
      <c r="D167" s="98">
        <f t="shared" si="31"/>
        <v>1.0421499999999999</v>
      </c>
      <c r="E167" s="98">
        <f t="shared" si="32"/>
        <v>8.7776980948738953E-2</v>
      </c>
      <c r="F167" s="86">
        <f t="shared" si="33"/>
        <v>1.0421499999999999</v>
      </c>
      <c r="G167" s="86">
        <f t="shared" si="34"/>
        <v>8.7776980948738953E-2</v>
      </c>
      <c r="H167" s="86">
        <f t="shared" si="37"/>
        <v>1.0860766224999998</v>
      </c>
      <c r="I167" s="86">
        <f t="shared" si="38"/>
        <v>1.1318547521383746</v>
      </c>
      <c r="J167" s="86">
        <f t="shared" si="39"/>
        <v>1.179562429941007</v>
      </c>
      <c r="K167" s="86">
        <f t="shared" si="40"/>
        <v>9.1476780695728288E-2</v>
      </c>
      <c r="L167" s="86">
        <f t="shared" si="41"/>
        <v>9.5332527002053233E-2</v>
      </c>
      <c r="M167" s="86">
        <f t="shared" ca="1" si="35"/>
        <v>8.751801504153961E-2</v>
      </c>
      <c r="N167" s="86">
        <f t="shared" ca="1" si="42"/>
        <v>6.7063341091578889E-8</v>
      </c>
      <c r="O167" s="19">
        <f t="shared" ca="1" si="43"/>
        <v>174457316.87881613</v>
      </c>
      <c r="P167" s="86">
        <f t="shared" ca="1" si="44"/>
        <v>32582976276.11998</v>
      </c>
      <c r="Q167" s="86">
        <f t="shared" ca="1" si="45"/>
        <v>1446396926.0895875</v>
      </c>
      <c r="R167">
        <f t="shared" ca="1" si="36"/>
        <v>2.5896590719934331E-4</v>
      </c>
    </row>
    <row r="168" spans="1:18">
      <c r="A168" s="96">
        <v>10422</v>
      </c>
      <c r="B168" s="96">
        <v>8.7068060141514594E-2</v>
      </c>
      <c r="C168" s="96">
        <v>1</v>
      </c>
      <c r="D168" s="98">
        <f t="shared" si="31"/>
        <v>1.0422</v>
      </c>
      <c r="E168" s="98">
        <f t="shared" si="32"/>
        <v>8.7068060141514594E-2</v>
      </c>
      <c r="F168" s="86">
        <f t="shared" si="33"/>
        <v>1.0422</v>
      </c>
      <c r="G168" s="86">
        <f t="shared" si="34"/>
        <v>8.7068060141514594E-2</v>
      </c>
      <c r="H168" s="86">
        <f t="shared" si="37"/>
        <v>1.0861808399999999</v>
      </c>
      <c r="I168" s="86">
        <f t="shared" si="38"/>
        <v>1.1320176714479999</v>
      </c>
      <c r="J168" s="86">
        <f t="shared" si="39"/>
        <v>1.1797888171831055</v>
      </c>
      <c r="K168" s="86">
        <f t="shared" si="40"/>
        <v>9.0742332279486512E-2</v>
      </c>
      <c r="L168" s="86">
        <f t="shared" si="41"/>
        <v>9.4571658701680841E-2</v>
      </c>
      <c r="M168" s="86">
        <f t="shared" ca="1" si="35"/>
        <v>8.7519970826101995E-2</v>
      </c>
      <c r="N168" s="86">
        <f t="shared" ca="1" si="42"/>
        <v>2.0422326684425296E-7</v>
      </c>
      <c r="O168" s="19">
        <f t="shared" ca="1" si="43"/>
        <v>174380055.94500566</v>
      </c>
      <c r="P168" s="86">
        <f t="shared" ca="1" si="44"/>
        <v>32587398697.514164</v>
      </c>
      <c r="Q168" s="86">
        <f t="shared" ca="1" si="45"/>
        <v>1446617411.7237129</v>
      </c>
      <c r="R168">
        <f t="shared" ca="1" si="36"/>
        <v>-4.5191068458740047E-4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2"/>
  </sheetPr>
  <dimension ref="A1:BL167"/>
  <sheetViews>
    <sheetView workbookViewId="0">
      <pane ySplit="20" topLeftCell="A127" activePane="bottomLeft" state="frozen"/>
      <selection pane="bottomLeft" activeCell="AC3" sqref="AC3:AC10"/>
    </sheetView>
  </sheetViews>
  <sheetFormatPr defaultColWidth="10.28515625" defaultRowHeight="12.75"/>
  <cols>
    <col min="1" max="1" width="16.8554687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1" width="8.5703125" style="1" customWidth="1"/>
    <col min="12" max="12" width="10.28515625" style="1"/>
    <col min="13" max="13" width="8.5703125" style="1" customWidth="1"/>
    <col min="14" max="14" width="8" style="1" customWidth="1"/>
    <col min="15" max="15" width="7.7109375" style="13" customWidth="1"/>
    <col min="16" max="16" width="8.7109375" style="1" customWidth="1"/>
    <col min="17" max="25" width="8" style="1" customWidth="1"/>
    <col min="26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5" width="10.28515625" style="1"/>
    <col min="36" max="36" width="11.2851562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E1" s="182" t="s">
        <v>384</v>
      </c>
      <c r="F1" s="183"/>
      <c r="P1" s="18">
        <v>5.1718585575727602E-2</v>
      </c>
      <c r="Q1" s="18">
        <v>3.0697743337866422E-6</v>
      </c>
      <c r="R1" s="18">
        <v>3.4004469609350437E-11</v>
      </c>
      <c r="S1" s="18">
        <v>3.5732980646164141E-2</v>
      </c>
      <c r="T1" s="18">
        <v>6.6849967275278116E-2</v>
      </c>
      <c r="U1" s="18">
        <v>71.893355784512977</v>
      </c>
      <c r="V1" s="18">
        <v>190.24789067925823</v>
      </c>
      <c r="W1" s="18">
        <v>58286.775580718713</v>
      </c>
      <c r="X1" s="18">
        <v>6.191168839228439</v>
      </c>
      <c r="Y1" s="18">
        <v>4.5913503328382337E-2</v>
      </c>
      <c r="AA1" s="107" t="s">
        <v>237</v>
      </c>
      <c r="AB1" s="108"/>
      <c r="AC1" s="108" t="s">
        <v>238</v>
      </c>
      <c r="AD1" s="108" t="s">
        <v>239</v>
      </c>
      <c r="AE1" s="23"/>
      <c r="AW1" s="109" t="s">
        <v>34</v>
      </c>
      <c r="AX1" s="110" t="s">
        <v>240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ht="15.75">
      <c r="A2" s="1" t="s">
        <v>1</v>
      </c>
      <c r="B2" s="3" t="s">
        <v>2</v>
      </c>
      <c r="P2" s="197" t="s">
        <v>258</v>
      </c>
      <c r="Q2" s="198" t="s">
        <v>259</v>
      </c>
      <c r="R2" s="198" t="s">
        <v>28</v>
      </c>
      <c r="S2" s="198" t="s">
        <v>430</v>
      </c>
      <c r="T2" s="198" t="s">
        <v>262</v>
      </c>
      <c r="U2" s="198" t="s">
        <v>431</v>
      </c>
      <c r="V2" s="198" t="s">
        <v>432</v>
      </c>
      <c r="W2" s="198" t="s">
        <v>433</v>
      </c>
      <c r="X2" s="198" t="s">
        <v>434</v>
      </c>
      <c r="Y2" s="198" t="s">
        <v>435</v>
      </c>
      <c r="Z2" s="199" t="s">
        <v>188</v>
      </c>
      <c r="AA2" s="114" t="s">
        <v>254</v>
      </c>
      <c r="AB2" s="115">
        <f>C7</f>
        <v>52353.159599999999</v>
      </c>
      <c r="AC2" s="116" t="s">
        <v>255</v>
      </c>
      <c r="AD2" s="115">
        <f>C8</f>
        <v>0.41981439999999998</v>
      </c>
      <c r="AE2" s="117" t="s">
        <v>256</v>
      </c>
      <c r="AF2" s="1" t="s">
        <v>436</v>
      </c>
      <c r="AG2" s="1" t="s">
        <v>436</v>
      </c>
      <c r="AH2" s="1" t="s">
        <v>388</v>
      </c>
      <c r="AW2" s="1">
        <v>-60000</v>
      </c>
      <c r="AX2" s="1">
        <f t="shared" ref="AX2:AX8" si="0">AB$3+AB$4*AW2+AB$5*AW2^2+AZ2</f>
        <v>-3.0159177459193616E-2</v>
      </c>
      <c r="AY2" s="1">
        <f t="shared" ref="AY2:AY8" si="1">AB$3+AB$4*AW2+AB$5*AW2^2</f>
        <v>-3.9267151695187658E-2</v>
      </c>
      <c r="AZ2" s="1">
        <f t="shared" ref="AZ2:AZ8" si="2">$AB$6*($AB$11/BA2*BB2+$AB$12)</f>
        <v>9.1079742359940399E-3</v>
      </c>
      <c r="BA2" s="1">
        <f t="shared" ref="BA2:BA8" si="3">1+$AB$7*COS(BC2)</f>
        <v>0.91975726173493877</v>
      </c>
      <c r="BB2" s="1">
        <f t="shared" ref="BB2:BB65" si="4">SIN(BC2+RADIANS($AB$9))</f>
        <v>0.5148372362584549</v>
      </c>
      <c r="BC2" s="1">
        <f t="shared" ref="BC2:BC65" si="5">2*ATAN(BD2)</f>
        <v>1.8635118940857598</v>
      </c>
      <c r="BD2" s="1">
        <f t="shared" ref="BD2:BD65" si="6">SQRT((1+$AB$7)/(1-$AB$7))*TAN(BE2/2)</f>
        <v>1.3457984681328836</v>
      </c>
      <c r="BE2" s="1">
        <f t="shared" ref="BE2:BK8" si="7">$BL2+$AB$7*SIN(BF2)</f>
        <v>-4.7010085363112131</v>
      </c>
      <c r="BF2" s="1">
        <f t="shared" si="7"/>
        <v>-4.7010085363112113</v>
      </c>
      <c r="BG2" s="1">
        <f t="shared" si="7"/>
        <v>-4.7010085363117735</v>
      </c>
      <c r="BH2" s="1">
        <f t="shared" si="7"/>
        <v>-4.7010085361341467</v>
      </c>
      <c r="BI2" s="1">
        <f t="shared" si="7"/>
        <v>-4.7010085922622027</v>
      </c>
      <c r="BJ2" s="1">
        <f t="shared" si="7"/>
        <v>-4.7009908701832854</v>
      </c>
      <c r="BK2" s="1">
        <f t="shared" si="7"/>
        <v>-4.7108211420851118</v>
      </c>
      <c r="BL2" s="1">
        <f t="shared" ref="BL2:BL8" si="8">RADIANS($AB$9)+$AB$18*(AW2-AB$15)</f>
        <v>-4.9790768515452903</v>
      </c>
    </row>
    <row r="3" spans="1:64">
      <c r="A3" s="4" t="s">
        <v>393</v>
      </c>
      <c r="P3" s="1">
        <f>AB3</f>
        <v>4.8734111727957594E-2</v>
      </c>
      <c r="Q3" s="1">
        <f>AB4</f>
        <v>2.5110879576551802E-6</v>
      </c>
      <c r="R3" s="1">
        <f>AB5</f>
        <v>1.7406670565601547E-11</v>
      </c>
      <c r="S3" s="1">
        <f>AB6</f>
        <v>3.6890048409923652E-2</v>
      </c>
      <c r="T3" s="1">
        <f>AB7</f>
        <v>0.2780863231462849</v>
      </c>
      <c r="U3" s="1">
        <f>AB8</f>
        <v>81.036509641279309</v>
      </c>
      <c r="V3" s="1">
        <f>AB9</f>
        <v>284.21520964908444</v>
      </c>
      <c r="W3" s="1">
        <f>AB10</f>
        <v>73986.226522315701</v>
      </c>
      <c r="X3" s="200">
        <f>AB13</f>
        <v>6.3916447512381094</v>
      </c>
      <c r="Y3" s="200">
        <f>AB17</f>
        <v>3.976275179791465E-2</v>
      </c>
      <c r="Z3" s="1">
        <f>AB14</f>
        <v>3.0287728850560197E-8</v>
      </c>
      <c r="AA3" s="119" t="s">
        <v>258</v>
      </c>
      <c r="AB3" s="120">
        <f t="shared" ref="AB3:AB10" si="9">AC3*AD3</f>
        <v>4.8734111727957594E-2</v>
      </c>
      <c r="AC3" s="201">
        <v>4.873411172795759</v>
      </c>
      <c r="AD3" s="1">
        <v>0.01</v>
      </c>
      <c r="AE3" s="122"/>
      <c r="AF3" s="121">
        <v>5.1718585575727598</v>
      </c>
      <c r="AG3" s="202">
        <v>5.1481813775916994</v>
      </c>
      <c r="AH3" s="201">
        <v>4.873411172795759</v>
      </c>
      <c r="AI3" s="201">
        <v>3.5489212753764043</v>
      </c>
      <c r="AJ3" s="121">
        <v>5.1973185800681048</v>
      </c>
      <c r="AW3" s="1">
        <v>-59000</v>
      </c>
      <c r="AX3" s="1">
        <f t="shared" si="0"/>
        <v>-2.6628679422684785E-2</v>
      </c>
      <c r="AY3" s="1">
        <f t="shared" si="1"/>
        <v>-3.8827457534839044E-2</v>
      </c>
      <c r="AZ3" s="1">
        <f t="shared" si="2"/>
        <v>1.219877811215426E-2</v>
      </c>
      <c r="BA3" s="1">
        <f t="shared" si="3"/>
        <v>0.8979493852394832</v>
      </c>
      <c r="BB3" s="1">
        <f t="shared" si="4"/>
        <v>0.58416981244163568</v>
      </c>
      <c r="BC3" s="1">
        <f t="shared" si="5"/>
        <v>1.9465509326331067</v>
      </c>
      <c r="BD3" s="1">
        <f t="shared" si="6"/>
        <v>1.4695002012845741</v>
      </c>
      <c r="BE3" s="1">
        <f t="shared" si="7"/>
        <v>-4.6132363065967716</v>
      </c>
      <c r="BF3" s="1">
        <f t="shared" si="7"/>
        <v>-4.6132363065486537</v>
      </c>
      <c r="BG3" s="1">
        <f t="shared" si="7"/>
        <v>-4.6132363082966261</v>
      </c>
      <c r="BH3" s="1">
        <f t="shared" si="7"/>
        <v>-4.613236244798304</v>
      </c>
      <c r="BI3" s="1">
        <f t="shared" si="7"/>
        <v>-4.6132385515178553</v>
      </c>
      <c r="BJ3" s="1">
        <f t="shared" si="7"/>
        <v>-4.613154789028699</v>
      </c>
      <c r="BK3" s="1">
        <f t="shared" si="7"/>
        <v>-4.616243026408676</v>
      </c>
      <c r="BL3" s="1">
        <f t="shared" si="8"/>
        <v>-4.8899567808321738</v>
      </c>
    </row>
    <row r="4" spans="1:64">
      <c r="A4" s="5" t="s">
        <v>4</v>
      </c>
      <c r="C4" s="6">
        <v>41766.288</v>
      </c>
      <c r="D4" s="7">
        <v>0.4198228</v>
      </c>
      <c r="AA4" s="123" t="s">
        <v>259</v>
      </c>
      <c r="AB4" s="124">
        <f t="shared" si="9"/>
        <v>2.5110879576551802E-6</v>
      </c>
      <c r="AC4" s="203">
        <v>25.110879576551802</v>
      </c>
      <c r="AD4" s="1">
        <v>9.9999999999999995E-8</v>
      </c>
      <c r="AE4" s="122"/>
      <c r="AF4" s="125">
        <v>30.697743337866424</v>
      </c>
      <c r="AG4" s="204">
        <v>31.705561592268641</v>
      </c>
      <c r="AH4" s="203">
        <v>25.110879576551802</v>
      </c>
      <c r="AI4" s="203">
        <v>16.686580459503247</v>
      </c>
      <c r="AJ4" s="125">
        <v>30.808821379587066</v>
      </c>
      <c r="AW4" s="1">
        <v>-58000</v>
      </c>
      <c r="AX4" s="1">
        <f t="shared" si="0"/>
        <v>-2.3225240977003504E-2</v>
      </c>
      <c r="AY4" s="1">
        <f t="shared" si="1"/>
        <v>-3.8352950033359257E-2</v>
      </c>
      <c r="AZ4" s="1">
        <f t="shared" si="2"/>
        <v>1.5127709056355753E-2</v>
      </c>
      <c r="BA4" s="1">
        <f t="shared" si="3"/>
        <v>0.87779068990604203</v>
      </c>
      <c r="BB4" s="1">
        <f t="shared" si="4"/>
        <v>0.64658988545206886</v>
      </c>
      <c r="BC4" s="1">
        <f t="shared" si="5"/>
        <v>2.0257997339490945</v>
      </c>
      <c r="BD4" s="1">
        <f t="shared" si="6"/>
        <v>1.602504983101064</v>
      </c>
      <c r="BE4" s="1">
        <f t="shared" si="7"/>
        <v>-4.5274903959201547</v>
      </c>
      <c r="BF4" s="1">
        <f t="shared" si="7"/>
        <v>-4.5274903972737608</v>
      </c>
      <c r="BG4" s="1">
        <f t="shared" si="7"/>
        <v>-4.5274903707975032</v>
      </c>
      <c r="BH4" s="1">
        <f t="shared" si="7"/>
        <v>-4.5274908886682015</v>
      </c>
      <c r="BI4" s="1">
        <f t="shared" si="7"/>
        <v>-4.5274807594738018</v>
      </c>
      <c r="BJ4" s="1">
        <f t="shared" si="7"/>
        <v>-4.5276789792119416</v>
      </c>
      <c r="BK4" s="1">
        <f t="shared" si="7"/>
        <v>-4.5238374128226013</v>
      </c>
      <c r="BL4" s="1">
        <f t="shared" si="8"/>
        <v>-4.8008367101190572</v>
      </c>
    </row>
    <row r="5" spans="1:64">
      <c r="C5" s="8"/>
      <c r="P5" s="13">
        <f>(P$3-P$1)^2</f>
        <v>8.9070841480231184E-6</v>
      </c>
      <c r="Q5" s="13">
        <f t="shared" ref="Q5:Y5" si="10">(Q$3-Q$1)^2</f>
        <v>3.1213046687490547E-13</v>
      </c>
      <c r="R5" s="13">
        <f t="shared" si="10"/>
        <v>2.7548693309667155E-22</v>
      </c>
      <c r="S5" s="13">
        <f t="shared" si="10"/>
        <v>1.3388058099314372E-6</v>
      </c>
      <c r="T5" s="13">
        <f t="shared" si="10"/>
        <v>4.4620798041662621E-2</v>
      </c>
      <c r="U5" s="13">
        <f t="shared" si="10"/>
        <v>83.597262448501056</v>
      </c>
      <c r="V5" s="13">
        <f t="shared" si="10"/>
        <v>8829.8570343770607</v>
      </c>
      <c r="W5" s="13">
        <f t="shared" si="10"/>
        <v>246472759.86761054</v>
      </c>
      <c r="X5" s="13">
        <f t="shared" si="10"/>
        <v>4.0190591296109114E-2</v>
      </c>
      <c r="Y5" s="13">
        <f t="shared" si="10"/>
        <v>3.7831744389550587E-5</v>
      </c>
      <c r="AA5" s="123" t="s">
        <v>28</v>
      </c>
      <c r="AB5" s="124">
        <f t="shared" si="9"/>
        <v>1.7406670565601547E-11</v>
      </c>
      <c r="AC5" s="203">
        <v>1.7406670565601547</v>
      </c>
      <c r="AD5" s="1">
        <v>9.9999999999999994E-12</v>
      </c>
      <c r="AE5" s="122"/>
      <c r="AF5" s="125">
        <v>3.4004469609350441</v>
      </c>
      <c r="AG5" s="204">
        <v>3.7023003011780093</v>
      </c>
      <c r="AH5" s="203">
        <v>1.7406670565601547</v>
      </c>
      <c r="AI5" s="203">
        <v>1.4588199111492346</v>
      </c>
      <c r="AJ5" s="125">
        <v>3.3917582486662639</v>
      </c>
      <c r="AW5" s="1">
        <v>-57000</v>
      </c>
      <c r="AX5" s="1">
        <f t="shared" si="0"/>
        <v>-1.9958262746705598E-2</v>
      </c>
      <c r="AY5" s="1">
        <f t="shared" si="1"/>
        <v>-3.7843629190748261E-2</v>
      </c>
      <c r="AZ5" s="1">
        <f t="shared" si="2"/>
        <v>1.7885366444042664E-2</v>
      </c>
      <c r="BA5" s="1">
        <f t="shared" si="3"/>
        <v>0.8592182737568409</v>
      </c>
      <c r="BB5" s="1">
        <f t="shared" si="4"/>
        <v>0.7025220522795721</v>
      </c>
      <c r="BC5" s="1">
        <f t="shared" si="5"/>
        <v>2.1016293319250718</v>
      </c>
      <c r="BD5" s="1">
        <f t="shared" si="6"/>
        <v>1.7466105472861406</v>
      </c>
      <c r="BE5" s="1">
        <f t="shared" si="7"/>
        <v>-4.4436144365452588</v>
      </c>
      <c r="BF5" s="1">
        <f t="shared" si="7"/>
        <v>-4.4436144604851471</v>
      </c>
      <c r="BG5" s="1">
        <f t="shared" si="7"/>
        <v>-4.4436141362980859</v>
      </c>
      <c r="BH5" s="1">
        <f t="shared" si="7"/>
        <v>-4.4436185263781347</v>
      </c>
      <c r="BI5" s="1">
        <f t="shared" si="7"/>
        <v>-4.4435590826827198</v>
      </c>
      <c r="BJ5" s="1">
        <f t="shared" si="7"/>
        <v>-4.4443650697875636</v>
      </c>
      <c r="BK5" s="1">
        <f t="shared" si="7"/>
        <v>-4.4336303791130547</v>
      </c>
      <c r="BL5" s="1">
        <f t="shared" si="8"/>
        <v>-4.7117166394059389</v>
      </c>
    </row>
    <row r="6" spans="1:64">
      <c r="A6" s="5" t="s">
        <v>5</v>
      </c>
      <c r="C6" s="8"/>
      <c r="AA6" s="123" t="s">
        <v>261</v>
      </c>
      <c r="AB6" s="124">
        <f t="shared" si="9"/>
        <v>3.6890048409923652E-2</v>
      </c>
      <c r="AC6" s="203">
        <v>3.6890048409923648</v>
      </c>
      <c r="AD6" s="1">
        <v>0.01</v>
      </c>
      <c r="AE6" s="122" t="s">
        <v>256</v>
      </c>
      <c r="AF6" s="131">
        <v>3.5732980646164139</v>
      </c>
      <c r="AG6" s="204">
        <v>3.4714192842999489</v>
      </c>
      <c r="AH6" s="203">
        <v>3.6890048409923648</v>
      </c>
      <c r="AI6" s="203">
        <v>3.1329034571191072</v>
      </c>
      <c r="AJ6" s="131">
        <v>3.6456122787442324</v>
      </c>
      <c r="AW6" s="1">
        <v>-56000</v>
      </c>
      <c r="AX6" s="1">
        <f t="shared" si="0"/>
        <v>-1.6834814040933049E-2</v>
      </c>
      <c r="AY6" s="1">
        <f t="shared" si="1"/>
        <v>-3.7299495007006037E-2</v>
      </c>
      <c r="AZ6" s="1">
        <f t="shared" si="2"/>
        <v>2.0464680966072988E-2</v>
      </c>
      <c r="BA6" s="1">
        <f t="shared" si="3"/>
        <v>0.8421591255710793</v>
      </c>
      <c r="BB6" s="1">
        <f t="shared" si="4"/>
        <v>0.75239207930418162</v>
      </c>
      <c r="BC6" s="1">
        <f t="shared" si="5"/>
        <v>2.1743801311047419</v>
      </c>
      <c r="BD6" s="1">
        <f t="shared" si="6"/>
        <v>1.904025055723799</v>
      </c>
      <c r="BE6" s="1">
        <f t="shared" si="7"/>
        <v>-4.3614586739896133</v>
      </c>
      <c r="BF6" s="1">
        <f t="shared" si="7"/>
        <v>-4.3614588151657712</v>
      </c>
      <c r="BG6" s="1">
        <f t="shared" si="7"/>
        <v>-4.36145733840186</v>
      </c>
      <c r="BH6" s="1">
        <f t="shared" si="7"/>
        <v>-4.3614727862883704</v>
      </c>
      <c r="BI6" s="1">
        <f t="shared" si="7"/>
        <v>-4.3613112238464931</v>
      </c>
      <c r="BJ6" s="1">
        <f t="shared" si="7"/>
        <v>-4.3630044744200882</v>
      </c>
      <c r="BK6" s="1">
        <f t="shared" si="7"/>
        <v>-4.3456305526483909</v>
      </c>
      <c r="BL6" s="1">
        <f t="shared" si="8"/>
        <v>-4.6225965686928223</v>
      </c>
    </row>
    <row r="7" spans="1:64">
      <c r="A7" s="1" t="s">
        <v>6</v>
      </c>
      <c r="C7" s="9">
        <v>52353.159599999999</v>
      </c>
      <c r="D7" s="10" t="s">
        <v>7</v>
      </c>
      <c r="AA7" s="123" t="s">
        <v>262</v>
      </c>
      <c r="AB7" s="124">
        <f t="shared" si="9"/>
        <v>0.2780863231462849</v>
      </c>
      <c r="AC7" s="203">
        <v>0.2780863231462849</v>
      </c>
      <c r="AD7" s="1">
        <v>1</v>
      </c>
      <c r="AE7" s="122"/>
      <c r="AF7" s="125">
        <v>6.6849967275278116E-2</v>
      </c>
      <c r="AG7" s="204">
        <v>1.8489524434160538E-2</v>
      </c>
      <c r="AH7" s="203">
        <v>0.2780863231462849</v>
      </c>
      <c r="AI7" s="203">
        <v>0.45572290014231032</v>
      </c>
      <c r="AJ7" s="125">
        <v>6.6849967275278116E-2</v>
      </c>
      <c r="AW7" s="1">
        <v>-55000</v>
      </c>
      <c r="AX7" s="1">
        <f t="shared" si="0"/>
        <v>-1.3860080298537011E-2</v>
      </c>
      <c r="AY7" s="1">
        <f t="shared" si="1"/>
        <v>-3.6720547482132632E-2</v>
      </c>
      <c r="AZ7" s="1">
        <f t="shared" si="2"/>
        <v>2.286046718359562E-2</v>
      </c>
      <c r="BA7" s="1">
        <f t="shared" si="3"/>
        <v>0.82653591736281218</v>
      </c>
      <c r="BB7" s="1">
        <f t="shared" si="4"/>
        <v>0.79661168053427756</v>
      </c>
      <c r="BC7" s="1">
        <f t="shared" si="5"/>
        <v>2.2443632059133383</v>
      </c>
      <c r="BD7" s="1">
        <f t="shared" si="6"/>
        <v>2.0775003723376542</v>
      </c>
      <c r="BE7" s="1">
        <f t="shared" si="7"/>
        <v>-4.2808806389949643</v>
      </c>
      <c r="BF7" s="1">
        <f t="shared" si="7"/>
        <v>-4.2808811492965262</v>
      </c>
      <c r="BG7" s="1">
        <f t="shared" si="7"/>
        <v>-4.2808767617806263</v>
      </c>
      <c r="BH7" s="1">
        <f t="shared" si="7"/>
        <v>-4.280914486518542</v>
      </c>
      <c r="BI7" s="1">
        <f t="shared" si="7"/>
        <v>-4.2805902225829557</v>
      </c>
      <c r="BJ7" s="1">
        <f t="shared" si="7"/>
        <v>-4.2833849391900696</v>
      </c>
      <c r="BK7" s="1">
        <f t="shared" si="7"/>
        <v>-4.259829041902579</v>
      </c>
      <c r="BL7" s="1">
        <f t="shared" si="8"/>
        <v>-4.533476497979704</v>
      </c>
    </row>
    <row r="8" spans="1:64" ht="15.75">
      <c r="A8" s="1" t="s">
        <v>8</v>
      </c>
      <c r="C8" s="1">
        <v>0.41981439999999998</v>
      </c>
      <c r="D8" s="10" t="s">
        <v>7</v>
      </c>
      <c r="AA8" s="123" t="s">
        <v>263</v>
      </c>
      <c r="AB8" s="124">
        <f t="shared" si="9"/>
        <v>81.036509641279309</v>
      </c>
      <c r="AC8" s="203">
        <v>8.1036509641279313</v>
      </c>
      <c r="AD8" s="1">
        <v>10</v>
      </c>
      <c r="AE8" s="122" t="s">
        <v>294</v>
      </c>
      <c r="AF8" s="125">
        <v>7.1893355784512973</v>
      </c>
      <c r="AG8" s="204">
        <v>7.1247178161173323</v>
      </c>
      <c r="AH8" s="203">
        <v>8.1036509641279313</v>
      </c>
      <c r="AI8" s="203">
        <v>6.6758982782030474</v>
      </c>
      <c r="AJ8" s="125">
        <v>7.1893355784512973</v>
      </c>
      <c r="AW8" s="1">
        <v>-54000</v>
      </c>
      <c r="AX8" s="1">
        <f t="shared" si="0"/>
        <v>-1.1037731690415498E-2</v>
      </c>
      <c r="AY8" s="1">
        <f t="shared" si="1"/>
        <v>-3.6106786616128032E-2</v>
      </c>
      <c r="AZ8" s="1">
        <f t="shared" si="2"/>
        <v>2.5069054925712535E-2</v>
      </c>
      <c r="BA8" s="1">
        <f t="shared" si="3"/>
        <v>0.81227095629073098</v>
      </c>
      <c r="BB8" s="1">
        <f t="shared" si="4"/>
        <v>0.83556927603056652</v>
      </c>
      <c r="BC8" s="1">
        <f t="shared" si="5"/>
        <v>2.3118622905720292</v>
      </c>
      <c r="BD8" s="1">
        <f t="shared" si="6"/>
        <v>2.2705200042568445</v>
      </c>
      <c r="BE8" s="1">
        <f t="shared" si="7"/>
        <v>-4.2017453554050874</v>
      </c>
      <c r="BF8" s="1">
        <f t="shared" si="7"/>
        <v>-4.2017467277990663</v>
      </c>
      <c r="BG8" s="1">
        <f t="shared" si="7"/>
        <v>-4.2017366301691998</v>
      </c>
      <c r="BH8" s="1">
        <f t="shared" si="7"/>
        <v>-4.20181092951288</v>
      </c>
      <c r="BI8" s="1">
        <f t="shared" si="7"/>
        <v>-4.2012644580004395</v>
      </c>
      <c r="BJ8" s="1">
        <f t="shared" si="7"/>
        <v>-4.2052962997482446</v>
      </c>
      <c r="BK8" s="1">
        <f t="shared" si="7"/>
        <v>-4.1761995070284295</v>
      </c>
      <c r="BL8" s="1">
        <f t="shared" si="8"/>
        <v>-4.4443564272665874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AA9" s="123" t="s">
        <v>394</v>
      </c>
      <c r="AB9" s="124">
        <f t="shared" si="9"/>
        <v>284.21520964908444</v>
      </c>
      <c r="AC9" s="203">
        <v>2.8421520964908447</v>
      </c>
      <c r="AD9" s="1">
        <v>100</v>
      </c>
      <c r="AE9" s="122" t="s">
        <v>395</v>
      </c>
      <c r="AF9" s="125">
        <v>1.9024789067925825</v>
      </c>
      <c r="AG9" s="204">
        <v>1.6572251742175956</v>
      </c>
      <c r="AH9" s="203">
        <v>2.8421520964908447</v>
      </c>
      <c r="AI9" s="203">
        <v>3.4653441807952778</v>
      </c>
      <c r="AJ9" s="125">
        <v>1.9024789067925825</v>
      </c>
      <c r="AW9" s="1">
        <v>-53000</v>
      </c>
      <c r="AX9" s="1">
        <f t="shared" ref="AX9:AX50" si="11">AB$3+AB$4*AW9+AB$5*AW9^2+AZ9</f>
        <v>-8.3702244694201303E-3</v>
      </c>
      <c r="AY9" s="1">
        <f t="shared" ref="AY9:AY50" si="12">AB$3+AB$4*AW9+AB$5*AW9^2</f>
        <v>-3.5458212408992225E-2</v>
      </c>
      <c r="AZ9" s="1">
        <f t="shared" ref="AZ9:AZ50" si="13">$AB$6*($AB$11/BA9*BB9+$AB$12)</f>
        <v>2.7087987939572095E-2</v>
      </c>
      <c r="BA9" s="1">
        <f t="shared" ref="BA9:BA50" si="14">1+$AB$7*COS(BC9)</f>
        <v>0.79928880226193089</v>
      </c>
      <c r="BB9" s="1">
        <f t="shared" si="4"/>
        <v>0.86962486489886293</v>
      </c>
      <c r="BC9" s="1">
        <f t="shared" si="5"/>
        <v>2.3771361017685995</v>
      </c>
      <c r="BD9" s="1">
        <f t="shared" si="6"/>
        <v>2.4875697305927194</v>
      </c>
      <c r="BE9" s="1">
        <f t="shared" ref="BE9:BK9" si="15">$BL9+$AB$7*SIN(BF9)</f>
        <v>-4.1239252414152654</v>
      </c>
      <c r="BF9" s="1">
        <f t="shared" si="15"/>
        <v>-4.1239282534683817</v>
      </c>
      <c r="BG9" s="1">
        <f t="shared" si="15"/>
        <v>-4.1239087406485417</v>
      </c>
      <c r="BH9" s="1">
        <f t="shared" si="15"/>
        <v>-4.1240351596139906</v>
      </c>
      <c r="BI9" s="1">
        <f t="shared" si="15"/>
        <v>-4.1232165454300826</v>
      </c>
      <c r="BJ9" s="1">
        <f t="shared" si="15"/>
        <v>-4.1285353466972214</v>
      </c>
      <c r="BK9" s="1">
        <f t="shared" si="15"/>
        <v>-4.0946983689204171</v>
      </c>
      <c r="BL9" s="1">
        <f t="shared" ref="BL9:BL50" si="16">RADIANS($AB$9)+$AB$18*(AW9-AB$15)</f>
        <v>-4.3552363565534709</v>
      </c>
    </row>
    <row r="10" spans="1:64" ht="15.75">
      <c r="C10" s="11" t="s">
        <v>10</v>
      </c>
      <c r="D10" s="11" t="s">
        <v>11</v>
      </c>
      <c r="G10" s="205" t="s">
        <v>437</v>
      </c>
      <c r="H10" s="206">
        <v>1.6661006907262289E-2</v>
      </c>
      <c r="I10" s="206">
        <v>5.4110070967211795E-3</v>
      </c>
      <c r="J10" s="206">
        <v>1.1513554688190448E-2</v>
      </c>
      <c r="K10" s="207">
        <v>4.0563368516801654E-3</v>
      </c>
      <c r="P10" s="197" t="s">
        <v>258</v>
      </c>
      <c r="Q10" s="198" t="s">
        <v>259</v>
      </c>
      <c r="R10" s="198" t="s">
        <v>28</v>
      </c>
      <c r="S10" s="198" t="s">
        <v>430</v>
      </c>
      <c r="T10" s="198" t="s">
        <v>262</v>
      </c>
      <c r="U10" s="198" t="s">
        <v>431</v>
      </c>
      <c r="V10" s="198" t="s">
        <v>432</v>
      </c>
      <c r="W10" s="198" t="s">
        <v>433</v>
      </c>
      <c r="X10" s="198" t="s">
        <v>434</v>
      </c>
      <c r="Y10" s="198" t="s">
        <v>435</v>
      </c>
      <c r="Z10" s="199" t="s">
        <v>188</v>
      </c>
      <c r="AA10" s="129" t="s">
        <v>266</v>
      </c>
      <c r="AB10" s="130">
        <f t="shared" si="9"/>
        <v>73986.226522315701</v>
      </c>
      <c r="AC10" s="208">
        <v>7.3986226522315706</v>
      </c>
      <c r="AD10" s="1">
        <v>10000</v>
      </c>
      <c r="AE10" s="122" t="s">
        <v>267</v>
      </c>
      <c r="AF10" s="131">
        <v>5.8286775580718713</v>
      </c>
      <c r="AG10" s="209">
        <v>5.457550563313629</v>
      </c>
      <c r="AH10" s="208">
        <v>7.3986226522315706</v>
      </c>
      <c r="AI10" s="208">
        <v>5.2248523585994491</v>
      </c>
      <c r="AJ10" s="131">
        <v>5.8286775580718713</v>
      </c>
      <c r="AW10" s="1">
        <v>-52000</v>
      </c>
      <c r="AX10" s="1">
        <f t="shared" si="11"/>
        <v>-5.8590458830485338E-3</v>
      </c>
      <c r="AY10" s="1">
        <f t="shared" si="12"/>
        <v>-3.4774824860725181E-2</v>
      </c>
      <c r="AZ10" s="1">
        <f t="shared" si="13"/>
        <v>2.8915778977676648E-2</v>
      </c>
      <c r="BA10" s="1">
        <f t="shared" si="14"/>
        <v>0.78751793578125939</v>
      </c>
      <c r="BB10" s="1">
        <f t="shared" si="4"/>
        <v>0.89910765914887436</v>
      </c>
      <c r="BC10" s="1">
        <f t="shared" si="5"/>
        <v>2.4404207662045345</v>
      </c>
      <c r="BD10" s="1">
        <f t="shared" si="6"/>
        <v>2.7345367368059601</v>
      </c>
      <c r="BE10" s="1">
        <f t="shared" ref="BE10:BK10" si="17">$BL10+$AB$7*SIN(BF10)</f>
        <v>-4.0472998162309022</v>
      </c>
      <c r="BF10" s="1">
        <f t="shared" si="17"/>
        <v>-4.0473054991200206</v>
      </c>
      <c r="BG10" s="1">
        <f t="shared" si="17"/>
        <v>-4.0472723854460595</v>
      </c>
      <c r="BH10" s="1">
        <f t="shared" si="17"/>
        <v>-4.0474653554551088</v>
      </c>
      <c r="BI10" s="1">
        <f t="shared" si="17"/>
        <v>-4.0463414891844707</v>
      </c>
      <c r="BJ10" s="1">
        <f t="shared" si="17"/>
        <v>-4.0529097533190095</v>
      </c>
      <c r="BK10" s="1">
        <f t="shared" si="17"/>
        <v>-4.0152651551077803</v>
      </c>
      <c r="BL10" s="1">
        <f t="shared" si="16"/>
        <v>-4.2661162858403525</v>
      </c>
    </row>
    <row r="11" spans="1:64" ht="14.25">
      <c r="A11" s="1" t="s">
        <v>13</v>
      </c>
      <c r="D11" s="210">
        <f>AB3</f>
        <v>4.8734111727957594E-2</v>
      </c>
      <c r="N11" s="211" t="s">
        <v>438</v>
      </c>
      <c r="P11" s="1">
        <f>SQRT(SUM(P21:P900)*$C17/$O16)</f>
        <v>3.2158269763528933E-3</v>
      </c>
      <c r="Q11" s="1">
        <f t="shared" ref="Q11:Y11" si="18">SQRT(SUM(Q21:Q900)*$C17/$O16)</f>
        <v>1.3112552340376046E-7</v>
      </c>
      <c r="R11" s="1">
        <f t="shared" si="18"/>
        <v>1.8485659790853588E-12</v>
      </c>
      <c r="S11" s="1">
        <f t="shared" si="18"/>
        <v>8.5491838195020219E-3</v>
      </c>
      <c r="T11" s="1">
        <f t="shared" si="18"/>
        <v>0.1982268539093768</v>
      </c>
      <c r="U11" s="1">
        <f t="shared" si="18"/>
        <v>3.0398252478380678</v>
      </c>
      <c r="V11" s="1">
        <f t="shared" si="18"/>
        <v>25.479651827715749</v>
      </c>
      <c r="W11" s="1">
        <f t="shared" si="18"/>
        <v>4091.044819580321</v>
      </c>
      <c r="X11" s="1">
        <f t="shared" si="18"/>
        <v>1.481248961239926</v>
      </c>
      <c r="Y11" s="1">
        <f t="shared" si="18"/>
        <v>3.1247355383096524E-2</v>
      </c>
      <c r="Z11" s="1">
        <f>R12*Z3</f>
        <v>1.6465148781944843E-9</v>
      </c>
      <c r="AA11" s="132" t="s">
        <v>268</v>
      </c>
      <c r="AB11" s="18">
        <f>1-AB7^2</f>
        <v>0.92266799687898005</v>
      </c>
      <c r="AC11" s="18">
        <f>SUM(AE21:AE168)</f>
        <v>2.7639382651416132E-3</v>
      </c>
      <c r="AD11" s="132" t="s">
        <v>396</v>
      </c>
      <c r="AE11" s="122"/>
      <c r="AF11" s="18">
        <v>2.7010085416050772E-3</v>
      </c>
      <c r="AG11" s="31">
        <v>2.7866131489777467E-3</v>
      </c>
      <c r="AH11" s="212">
        <v>2.7639382651416132E-3</v>
      </c>
      <c r="AI11" s="212">
        <v>3.262994217827042E-3</v>
      </c>
      <c r="AJ11" s="18">
        <v>2.6910665002407718E-3</v>
      </c>
      <c r="AW11" s="1">
        <v>-51000</v>
      </c>
      <c r="AX11" s="1">
        <f t="shared" si="11"/>
        <v>-3.5049121428858375E-3</v>
      </c>
      <c r="AY11" s="1">
        <f t="shared" si="12"/>
        <v>-3.4056623971326971E-2</v>
      </c>
      <c r="AZ11" s="1">
        <f t="shared" si="13"/>
        <v>3.0551711828441134E-2</v>
      </c>
      <c r="BA11" s="1">
        <f t="shared" si="14"/>
        <v>0.77689176096691726</v>
      </c>
      <c r="BB11" s="1">
        <f t="shared" si="4"/>
        <v>0.92431551800640499</v>
      </c>
      <c r="BC11" s="1">
        <f t="shared" si="5"/>
        <v>2.5019322160166224</v>
      </c>
      <c r="BD11" s="1">
        <f t="shared" si="6"/>
        <v>3.0193146516829845</v>
      </c>
      <c r="BE11" s="1">
        <f t="shared" ref="BE11:BK11" si="19">$BL11+$AB$7*SIN(BF11)</f>
        <v>-3.9717552879646942</v>
      </c>
      <c r="BF11" s="1">
        <f t="shared" si="19"/>
        <v>-3.9717648059693911</v>
      </c>
      <c r="BG11" s="1">
        <f t="shared" si="19"/>
        <v>-3.9717140821237504</v>
      </c>
      <c r="BH11" s="1">
        <f t="shared" si="19"/>
        <v>-3.9719844347544662</v>
      </c>
      <c r="BI11" s="1">
        <f t="shared" si="19"/>
        <v>-3.9705444053492753</v>
      </c>
      <c r="BJ11" s="1">
        <f t="shared" si="19"/>
        <v>-3.9782410670699098</v>
      </c>
      <c r="BK11" s="1">
        <f t="shared" si="19"/>
        <v>-3.937822979732486</v>
      </c>
      <c r="BL11" s="1">
        <f t="shared" si="16"/>
        <v>-4.176996215127236</v>
      </c>
    </row>
    <row r="12" spans="1:64">
      <c r="A12" s="1" t="s">
        <v>15</v>
      </c>
      <c r="D12" s="210">
        <f>AB4</f>
        <v>2.5110879576551802E-6</v>
      </c>
      <c r="G12" s="1" t="s">
        <v>14</v>
      </c>
      <c r="H12" s="1">
        <v>21</v>
      </c>
      <c r="I12" s="1">
        <f>H14+1</f>
        <v>24</v>
      </c>
      <c r="J12" s="1">
        <f>I14+1</f>
        <v>70</v>
      </c>
      <c r="K12" s="1">
        <f>J14+1</f>
        <v>110</v>
      </c>
      <c r="N12" s="1" t="s">
        <v>439</v>
      </c>
      <c r="P12" s="213">
        <f>P11/P1</f>
        <v>6.2179329549610397E-2</v>
      </c>
      <c r="Q12" s="213">
        <f>Q11/Q1</f>
        <v>4.2715036724544471E-2</v>
      </c>
      <c r="R12" s="213">
        <f>R11/R1</f>
        <v>5.4362441182645181E-2</v>
      </c>
      <c r="S12" s="213">
        <f t="shared" ref="S12:Y12" si="20">S11/S1</f>
        <v>0.23925190859833179</v>
      </c>
      <c r="T12" s="213">
        <f t="shared" si="20"/>
        <v>2.9652498271705716</v>
      </c>
      <c r="U12" s="213">
        <f t="shared" si="20"/>
        <v>4.2282422550275457E-2</v>
      </c>
      <c r="V12" s="213">
        <f t="shared" si="20"/>
        <v>0.13392869553898118</v>
      </c>
      <c r="W12" s="213">
        <f t="shared" si="20"/>
        <v>7.0188216431955802E-2</v>
      </c>
      <c r="X12" s="213">
        <f t="shared" si="20"/>
        <v>0.23925190859833237</v>
      </c>
      <c r="Y12" s="213">
        <f t="shared" si="20"/>
        <v>0.68057005277095373</v>
      </c>
      <c r="Z12" s="214">
        <v>5.4362441182645181E-2</v>
      </c>
      <c r="AA12" s="136" t="s">
        <v>269</v>
      </c>
      <c r="AB12" s="18">
        <f>AB7*SIN(RADIANS(AB9))</f>
        <v>-0.26957137466416692</v>
      </c>
      <c r="AE12" s="122"/>
      <c r="AW12" s="1">
        <v>-50000</v>
      </c>
      <c r="AX12" s="1">
        <f t="shared" si="11"/>
        <v>-1.307927535644085E-3</v>
      </c>
      <c r="AY12" s="1">
        <f t="shared" si="12"/>
        <v>-3.3303609740797553E-2</v>
      </c>
      <c r="AZ12" s="1">
        <f t="shared" si="13"/>
        <v>3.1995682205153468E-2</v>
      </c>
      <c r="BA12" s="1">
        <f t="shared" si="14"/>
        <v>0.76734915125212444</v>
      </c>
      <c r="BB12" s="1">
        <f t="shared" si="4"/>
        <v>0.94551551291084623</v>
      </c>
      <c r="BC12" s="1">
        <f t="shared" si="5"/>
        <v>2.5618684763901305</v>
      </c>
      <c r="BD12" s="1">
        <f t="shared" si="6"/>
        <v>3.3527502239701552</v>
      </c>
      <c r="BE12" s="1">
        <f t="shared" ref="BE12:BK12" si="21">$BL12+$AB$7*SIN(BF12)</f>
        <v>-3.8971840713377581</v>
      </c>
      <c r="BF12" s="1">
        <f t="shared" si="21"/>
        <v>-3.8971985220108891</v>
      </c>
      <c r="BG12" s="1">
        <f t="shared" si="21"/>
        <v>-3.8971271302246207</v>
      </c>
      <c r="BH12" s="1">
        <f t="shared" si="21"/>
        <v>-3.8974798793822649</v>
      </c>
      <c r="BI12" s="1">
        <f t="shared" si="21"/>
        <v>-3.8957380735495026</v>
      </c>
      <c r="BJ12" s="1">
        <f t="shared" si="21"/>
        <v>-3.9043668042013135</v>
      </c>
      <c r="BK12" s="1">
        <f t="shared" si="21"/>
        <v>-3.8622791538023917</v>
      </c>
      <c r="BL12" s="1">
        <f t="shared" si="16"/>
        <v>-4.0878761444141194</v>
      </c>
    </row>
    <row r="13" spans="1:64">
      <c r="A13" s="1" t="s">
        <v>17</v>
      </c>
      <c r="D13" s="210">
        <f>AB5</f>
        <v>1.7406670565601547E-11</v>
      </c>
      <c r="G13" s="1" t="s">
        <v>440</v>
      </c>
      <c r="H13" s="1" t="str">
        <f>"AD"&amp;H12</f>
        <v>AD21</v>
      </c>
      <c r="I13" s="1" t="str">
        <f>"AD"&amp;I12</f>
        <v>AD24</v>
      </c>
      <c r="J13" s="1" t="str">
        <f>"AD"&amp;J12</f>
        <v>AD70</v>
      </c>
      <c r="K13" s="1" t="str">
        <f>"AD"&amp;K12</f>
        <v>AD110</v>
      </c>
      <c r="V13" s="4"/>
      <c r="AA13" s="134" t="s">
        <v>270</v>
      </c>
      <c r="AB13" s="18">
        <f>AB6*86400*300000/149600000</f>
        <v>6.3916447512381094</v>
      </c>
      <c r="AC13" s="1" t="s">
        <v>397</v>
      </c>
      <c r="AE13" s="122"/>
      <c r="AW13" s="1">
        <v>-49000</v>
      </c>
      <c r="AX13" s="1">
        <f t="shared" si="11"/>
        <v>7.3228851018630053E-4</v>
      </c>
      <c r="AY13" s="1">
        <f t="shared" si="12"/>
        <v>-3.251578216913692E-2</v>
      </c>
      <c r="AZ13" s="1">
        <f t="shared" si="13"/>
        <v>3.324807067932322E-2</v>
      </c>
      <c r="BA13" s="1">
        <f t="shared" si="14"/>
        <v>0.75883468722786951</v>
      </c>
      <c r="BB13" s="1">
        <f t="shared" si="4"/>
        <v>0.96294516239625949</v>
      </c>
      <c r="BC13" s="1">
        <f t="shared" si="5"/>
        <v>2.6204118092193229</v>
      </c>
      <c r="BD13" s="1">
        <f t="shared" si="6"/>
        <v>3.7501802996221318</v>
      </c>
      <c r="BE13" s="1">
        <f t="shared" ref="BE13:BK13" si="22">$BL13+$AB$7*SIN(BF13)</f>
        <v>-3.823484264782242</v>
      </c>
      <c r="BF13" s="1">
        <f t="shared" si="22"/>
        <v>-3.8235044335305521</v>
      </c>
      <c r="BG13" s="1">
        <f t="shared" si="22"/>
        <v>-3.8234110189731383</v>
      </c>
      <c r="BH13" s="1">
        <f t="shared" si="22"/>
        <v>-3.8238437419917068</v>
      </c>
      <c r="BI13" s="1">
        <f t="shared" si="22"/>
        <v>-3.8218405212882423</v>
      </c>
      <c r="BJ13" s="1">
        <f t="shared" si="22"/>
        <v>-3.8311417149757645</v>
      </c>
      <c r="BK13" s="1">
        <f t="shared" si="22"/>
        <v>-3.7885259208759816</v>
      </c>
      <c r="BL13" s="1">
        <f t="shared" si="16"/>
        <v>-3.9987560737010011</v>
      </c>
    </row>
    <row r="14" spans="1:64">
      <c r="G14" s="1" t="s">
        <v>441</v>
      </c>
      <c r="H14" s="1">
        <f>H12+H19-1</f>
        <v>23</v>
      </c>
      <c r="I14" s="1">
        <f>H14+I19</f>
        <v>69</v>
      </c>
      <c r="J14" s="1">
        <f>I14+J19</f>
        <v>109</v>
      </c>
      <c r="K14" s="1">
        <f>J14+K19</f>
        <v>167</v>
      </c>
      <c r="V14" s="4"/>
      <c r="AA14" s="134" t="s">
        <v>272</v>
      </c>
      <c r="AB14" s="18">
        <f>2*AB5*365.24/C8</f>
        <v>3.0287728850560197E-8</v>
      </c>
      <c r="AC14" s="1" t="s">
        <v>189</v>
      </c>
      <c r="AE14" s="122"/>
      <c r="AF14" s="1">
        <v>5.916801558078596E-8</v>
      </c>
      <c r="AG14" s="1">
        <v>6.4420284868849487E-8</v>
      </c>
      <c r="AH14" s="1">
        <v>3.0287728850560197E-8</v>
      </c>
      <c r="AI14" s="1">
        <v>2.5383568755533231E-8</v>
      </c>
      <c r="AJ14" s="1">
        <v>5.9016831378002582E-8</v>
      </c>
      <c r="AW14" s="1">
        <v>-48000</v>
      </c>
      <c r="AX14" s="1">
        <f t="shared" si="11"/>
        <v>2.6165006554962969E-3</v>
      </c>
      <c r="AY14" s="1">
        <f t="shared" si="12"/>
        <v>-3.1693141256345085E-2</v>
      </c>
      <c r="AZ14" s="1">
        <f t="shared" si="13"/>
        <v>3.4309641911841382E-2</v>
      </c>
      <c r="BA14" s="1">
        <f t="shared" si="14"/>
        <v>0.75129869351080814</v>
      </c>
      <c r="BB14" s="1">
        <f t="shared" si="4"/>
        <v>0.97681402354224245</v>
      </c>
      <c r="BC14" s="1">
        <f t="shared" si="5"/>
        <v>2.6777307006640467</v>
      </c>
      <c r="BD14" s="1">
        <f t="shared" si="6"/>
        <v>4.2340386040045006</v>
      </c>
      <c r="BE14" s="1">
        <f t="shared" ref="BE14:BK14" si="23">$BL14+$AB$7*SIN(BF14)</f>
        <v>-3.7505591047106499</v>
      </c>
      <c r="BF14" s="1">
        <f t="shared" si="23"/>
        <v>-3.7505852231306411</v>
      </c>
      <c r="BG14" s="1">
        <f t="shared" si="23"/>
        <v>-3.7504707200754392</v>
      </c>
      <c r="BH14" s="1">
        <f t="shared" si="23"/>
        <v>-3.7509727688932384</v>
      </c>
      <c r="BI14" s="1">
        <f t="shared" si="23"/>
        <v>-3.748772792987237</v>
      </c>
      <c r="BJ14" s="1">
        <f t="shared" si="23"/>
        <v>-3.7584383055694928</v>
      </c>
      <c r="BK14" s="1">
        <f t="shared" si="23"/>
        <v>-3.7164413123394255</v>
      </c>
      <c r="BL14" s="1">
        <f t="shared" si="16"/>
        <v>-3.9096360029878845</v>
      </c>
    </row>
    <row r="15" spans="1:64" ht="15.75">
      <c r="A15" s="215" t="s">
        <v>442</v>
      </c>
      <c r="B15" s="215"/>
      <c r="C15" s="215"/>
      <c r="D15" s="215"/>
      <c r="E15" s="215"/>
      <c r="G15" s="1" t="s">
        <v>440</v>
      </c>
      <c r="H15" s="1" t="str">
        <f>"AD"&amp;H14</f>
        <v>AD23</v>
      </c>
      <c r="I15" s="1" t="str">
        <f>"AD"&amp;I14</f>
        <v>AD69</v>
      </c>
      <c r="J15" s="1" t="str">
        <f>"AD"&amp;J14</f>
        <v>AD109</v>
      </c>
      <c r="K15" s="1" t="str">
        <f>"AD"&amp;K14</f>
        <v>AD167</v>
      </c>
      <c r="V15" s="4"/>
      <c r="AA15" s="136" t="s">
        <v>273</v>
      </c>
      <c r="AB15" s="18">
        <f>(AB10-AB2)/AD2</f>
        <v>51530.073580886463</v>
      </c>
      <c r="AC15" s="1" t="s">
        <v>274</v>
      </c>
      <c r="AE15" s="122"/>
      <c r="AW15" s="1">
        <v>-47000</v>
      </c>
      <c r="AX15" s="1">
        <f t="shared" si="11"/>
        <v>4.3457783241248465E-3</v>
      </c>
      <c r="AY15" s="1">
        <f t="shared" si="12"/>
        <v>-3.0835687002422063E-2</v>
      </c>
      <c r="AZ15" s="1">
        <f t="shared" si="13"/>
        <v>3.518146532654691E-2</v>
      </c>
      <c r="BA15" s="1">
        <f t="shared" si="14"/>
        <v>0.74469715070963238</v>
      </c>
      <c r="BB15" s="1">
        <f t="shared" si="4"/>
        <v>0.98730542971595714</v>
      </c>
      <c r="BC15" s="1">
        <f t="shared" si="5"/>
        <v>2.7339816938487087</v>
      </c>
      <c r="BD15" s="1">
        <f t="shared" si="6"/>
        <v>4.8385153851422951</v>
      </c>
      <c r="BE15" s="1">
        <f t="shared" ref="BE15:BK15" si="24">$BL15+$AB$7*SIN(BF15)</f>
        <v>-3.6783164084233926</v>
      </c>
      <c r="BF15" s="1">
        <f t="shared" si="24"/>
        <v>-3.6783479698340744</v>
      </c>
      <c r="BG15" s="1">
        <f t="shared" si="24"/>
        <v>-3.6782159076951424</v>
      </c>
      <c r="BH15" s="1">
        <f t="shared" si="24"/>
        <v>-3.678768563329422</v>
      </c>
      <c r="BI15" s="1">
        <f t="shared" si="24"/>
        <v>-3.6764570103258691</v>
      </c>
      <c r="BJ15" s="1">
        <f t="shared" si="24"/>
        <v>-3.6861467128164476</v>
      </c>
      <c r="BK15" s="1">
        <f t="shared" si="24"/>
        <v>-3.6458901154875112</v>
      </c>
      <c r="BL15" s="1">
        <f t="shared" si="16"/>
        <v>-3.8205159322747662</v>
      </c>
    </row>
    <row r="16" spans="1:64">
      <c r="N16" s="5" t="s">
        <v>443</v>
      </c>
      <c r="O16" s="67">
        <f>COUNT(S21:S999)</f>
        <v>30</v>
      </c>
      <c r="V16" s="4"/>
      <c r="AA16" s="132" t="s">
        <v>290</v>
      </c>
      <c r="AB16" s="1">
        <f>AB8/365.24</f>
        <v>0.22187194623064097</v>
      </c>
      <c r="AC16" s="1" t="s">
        <v>294</v>
      </c>
      <c r="AD16" s="18"/>
      <c r="AE16" s="122"/>
      <c r="AW16" s="1">
        <v>-46000</v>
      </c>
      <c r="AX16" s="1">
        <f t="shared" si="11"/>
        <v>5.9214337401594652E-3</v>
      </c>
      <c r="AY16" s="1">
        <f t="shared" si="12"/>
        <v>-2.9943419407367819E-2</v>
      </c>
      <c r="AZ16" s="1">
        <f t="shared" si="13"/>
        <v>3.5864853147527284E-2</v>
      </c>
      <c r="BA16" s="1">
        <f t="shared" si="14"/>
        <v>0.73899153635121495</v>
      </c>
      <c r="BB16" s="1">
        <f t="shared" si="4"/>
        <v>0.99457823612173024</v>
      </c>
      <c r="BC16" s="1">
        <f t="shared" si="5"/>
        <v>2.789311074604814</v>
      </c>
      <c r="BD16" s="1">
        <f t="shared" si="6"/>
        <v>5.6184413014001304</v>
      </c>
      <c r="BE16" s="1">
        <f t="shared" ref="BE16:BK16" si="25">$BL16+$AB$7*SIN(BF16)</f>
        <v>-3.6066680145581094</v>
      </c>
      <c r="BF16" s="1">
        <f t="shared" si="25"/>
        <v>-3.6067036921842521</v>
      </c>
      <c r="BG16" s="1">
        <f t="shared" si="25"/>
        <v>-3.6065601518185932</v>
      </c>
      <c r="BH16" s="1">
        <f t="shared" si="25"/>
        <v>-3.6071377149363366</v>
      </c>
      <c r="BI16" s="1">
        <f t="shared" si="25"/>
        <v>-3.6048147915209778</v>
      </c>
      <c r="BJ16" s="1">
        <f t="shared" si="25"/>
        <v>-3.6141740307738885</v>
      </c>
      <c r="BK16" s="1">
        <f t="shared" si="25"/>
        <v>-3.5767249467246884</v>
      </c>
      <c r="BL16" s="1">
        <f t="shared" si="16"/>
        <v>-3.7313958615616496</v>
      </c>
    </row>
    <row r="17" spans="1:64">
      <c r="A17" s="216" t="s">
        <v>25</v>
      </c>
      <c r="B17" s="217"/>
      <c r="C17" s="218">
        <f>COUNT(F21:F999)</f>
        <v>147</v>
      </c>
      <c r="G17" s="205" t="s">
        <v>437</v>
      </c>
      <c r="H17" s="206">
        <v>1.6661006907262289E-2</v>
      </c>
      <c r="I17" s="206">
        <v>5.4110070967211795E-3</v>
      </c>
      <c r="J17" s="206">
        <v>1.1513554688190448E-2</v>
      </c>
      <c r="K17" s="207">
        <v>4.0563368516801654E-3</v>
      </c>
      <c r="AA17" s="132" t="s">
        <v>444</v>
      </c>
      <c r="AB17" s="135">
        <f>AB13^3/AB8^2</f>
        <v>3.976275179791465E-2</v>
      </c>
      <c r="AE17" s="122"/>
      <c r="AW17" s="1">
        <v>-45000</v>
      </c>
      <c r="AX17" s="1">
        <f t="shared" si="11"/>
        <v>7.3449739688324564E-3</v>
      </c>
      <c r="AY17" s="1">
        <f t="shared" si="12"/>
        <v>-2.9016338471182387E-2</v>
      </c>
      <c r="AZ17" s="1">
        <f t="shared" si="13"/>
        <v>3.6361312440014844E-2</v>
      </c>
      <c r="BA17" s="1">
        <f t="shared" si="14"/>
        <v>0.73414863256042873</v>
      </c>
      <c r="BB17" s="1">
        <f t="shared" si="4"/>
        <v>0.9987684848644437</v>
      </c>
      <c r="BC17" s="1">
        <f t="shared" si="5"/>
        <v>2.8438564209589581</v>
      </c>
      <c r="BD17" s="1">
        <f t="shared" si="6"/>
        <v>6.6676589221125813</v>
      </c>
      <c r="BE17" s="1">
        <f t="shared" ref="BE17:BK17" si="26">$BL17+$AB$7*SIN(BF17)</f>
        <v>-3.5355292293818419</v>
      </c>
      <c r="BF17" s="1">
        <f t="shared" si="26"/>
        <v>-3.5355669246878256</v>
      </c>
      <c r="BG17" s="1">
        <f t="shared" si="26"/>
        <v>-3.5354201305014015</v>
      </c>
      <c r="BH17" s="1">
        <f t="shared" si="26"/>
        <v>-3.5359918313080803</v>
      </c>
      <c r="BI17" s="1">
        <f t="shared" si="26"/>
        <v>-3.5337660646077418</v>
      </c>
      <c r="BJ17" s="1">
        <f t="shared" si="26"/>
        <v>-3.5424431851960736</v>
      </c>
      <c r="BK17" s="1">
        <f t="shared" si="26"/>
        <v>-3.5087874213680554</v>
      </c>
      <c r="BL17" s="1">
        <f t="shared" si="16"/>
        <v>-3.642275790848533</v>
      </c>
    </row>
    <row r="18" spans="1:64" ht="15.75">
      <c r="G18" s="219" t="s">
        <v>445</v>
      </c>
      <c r="H18" s="220">
        <f ca="1">SUM(INDIRECT(H13):INDIRECT(H15))</f>
        <v>2.3076335519600158E-4</v>
      </c>
      <c r="I18" s="220">
        <f ca="1">SUM(INDIRECT(I13):INDIRECT(I15))</f>
        <v>2.0127407621170282E-2</v>
      </c>
      <c r="J18" s="220">
        <f ca="1">SUM(INDIRECT(J13):INDIRECT(J15))</f>
        <v>4.0617889846111528E-4</v>
      </c>
      <c r="K18" s="221">
        <f ca="1">SUM(INDIRECT(K13):INDIRECT(K15))</f>
        <v>6.8927406367282778E-4</v>
      </c>
      <c r="O18" s="13">
        <f>SUM(O21:O99)</f>
        <v>0</v>
      </c>
      <c r="AA18" s="139" t="s">
        <v>276</v>
      </c>
      <c r="AB18" s="187">
        <f>2*PI()/(AB8*365.2422)*AD2</f>
        <v>8.9120070713117247E-5</v>
      </c>
      <c r="AC18" s="141" t="s">
        <v>277</v>
      </c>
      <c r="AD18" s="141"/>
      <c r="AE18" s="142"/>
      <c r="AW18" s="1">
        <v>-44000</v>
      </c>
      <c r="AX18" s="1">
        <f t="shared" si="11"/>
        <v>8.618064290768411E-3</v>
      </c>
      <c r="AY18" s="1">
        <f t="shared" si="12"/>
        <v>-2.8054444193865734E-2</v>
      </c>
      <c r="AZ18" s="1">
        <f t="shared" si="13"/>
        <v>3.6672508484634145E-2</v>
      </c>
      <c r="BA18" s="1">
        <f t="shared" si="14"/>
        <v>0.73014032658098871</v>
      </c>
      <c r="BB18" s="1">
        <f t="shared" si="4"/>
        <v>0.99999093649141935</v>
      </c>
      <c r="BC18" s="1">
        <f t="shared" si="5"/>
        <v>2.8977480280561934</v>
      </c>
      <c r="BD18" s="1">
        <f t="shared" si="6"/>
        <v>8.1612630472268286</v>
      </c>
      <c r="BE18" s="1">
        <f t="shared" ref="BE18:BK18" si="27">$BL18+$AB$7*SIN(BF18)</f>
        <v>-3.4648182871178554</v>
      </c>
      <c r="BF18" s="1">
        <f t="shared" si="27"/>
        <v>-3.4648553118834426</v>
      </c>
      <c r="BG18" s="1">
        <f t="shared" si="27"/>
        <v>-3.4647149010325182</v>
      </c>
      <c r="BH18" s="1">
        <f t="shared" si="27"/>
        <v>-3.4652474230362729</v>
      </c>
      <c r="BI18" s="1">
        <f t="shared" si="27"/>
        <v>-3.4632282829409786</v>
      </c>
      <c r="BJ18" s="1">
        <f t="shared" si="27"/>
        <v>-3.4708914449576773</v>
      </c>
      <c r="BK18" s="1">
        <f t="shared" si="27"/>
        <v>-3.4419094107674333</v>
      </c>
      <c r="BL18" s="1">
        <f t="shared" si="16"/>
        <v>-3.5531557201354147</v>
      </c>
    </row>
    <row r="19" spans="1:64">
      <c r="G19" s="222" t="s">
        <v>446</v>
      </c>
      <c r="H19" s="223">
        <f>COUNT(H21:H2994)</f>
        <v>3</v>
      </c>
      <c r="I19" s="223">
        <f>COUNT(I21:I2994)</f>
        <v>46</v>
      </c>
      <c r="J19" s="223">
        <f>COUNT(J21:J2994)</f>
        <v>40</v>
      </c>
      <c r="K19" s="224">
        <f>COUNT(K21:K2994)</f>
        <v>58</v>
      </c>
      <c r="M19" s="225" t="s">
        <v>447</v>
      </c>
      <c r="N19" s="226"/>
      <c r="O19" s="227">
        <f ca="1">20+C17*RAND()</f>
        <v>58.281003991202702</v>
      </c>
      <c r="AA19" s="188"/>
      <c r="AC19" s="188"/>
      <c r="AW19" s="1">
        <v>-43000</v>
      </c>
      <c r="AX19" s="1">
        <f t="shared" si="11"/>
        <v>9.7425008991756448E-3</v>
      </c>
      <c r="AY19" s="1">
        <f t="shared" si="12"/>
        <v>-2.70577365754179E-2</v>
      </c>
      <c r="AZ19" s="1">
        <f t="shared" si="13"/>
        <v>3.6800237474593545E-2</v>
      </c>
      <c r="BA19" s="1">
        <f t="shared" si="14"/>
        <v>0.72694342164942527</v>
      </c>
      <c r="BB19" s="1">
        <f t="shared" si="4"/>
        <v>0.99834043974061504</v>
      </c>
      <c r="BC19" s="1">
        <f t="shared" si="5"/>
        <v>2.9511102206991966</v>
      </c>
      <c r="BD19" s="1">
        <f t="shared" si="6"/>
        <v>10.467889611155735</v>
      </c>
      <c r="BE19" s="1">
        <f t="shared" ref="BE19:BK19" si="28">$BL19+$AB$7*SIN(BF19)</f>
        <v>-3.394455831852385</v>
      </c>
      <c r="BF19" s="1">
        <f t="shared" si="28"/>
        <v>-3.3944892026169571</v>
      </c>
      <c r="BG19" s="1">
        <f t="shared" si="28"/>
        <v>-3.3943652607026373</v>
      </c>
      <c r="BH19" s="1">
        <f t="shared" si="28"/>
        <v>-3.3948256117397677</v>
      </c>
      <c r="BI19" s="1">
        <f t="shared" si="28"/>
        <v>-3.3931160292641218</v>
      </c>
      <c r="BJ19" s="1">
        <f t="shared" si="28"/>
        <v>-3.3994686497681781</v>
      </c>
      <c r="BK19" s="1">
        <f t="shared" si="28"/>
        <v>-3.375914376764594</v>
      </c>
      <c r="BL19" s="1">
        <f t="shared" si="16"/>
        <v>-3.4640356494222981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109" t="s">
        <v>23</v>
      </c>
      <c r="I20" s="109" t="s">
        <v>36</v>
      </c>
      <c r="J20" s="109" t="s">
        <v>37</v>
      </c>
      <c r="K20" s="109" t="s">
        <v>38</v>
      </c>
      <c r="L20" s="24" t="s">
        <v>46</v>
      </c>
      <c r="M20" s="24"/>
      <c r="N20" s="24"/>
      <c r="O20" s="109" t="s">
        <v>448</v>
      </c>
      <c r="P20" s="24"/>
      <c r="Q20" s="11"/>
      <c r="R20" s="11"/>
      <c r="S20" s="11"/>
      <c r="T20" s="11"/>
      <c r="U20" s="11"/>
      <c r="V20" s="11"/>
      <c r="W20" s="11"/>
      <c r="X20" s="11"/>
      <c r="Y20" s="11"/>
      <c r="Z20" s="11" t="s">
        <v>34</v>
      </c>
      <c r="AA20" s="24" t="s">
        <v>409</v>
      </c>
      <c r="AB20" s="24" t="s">
        <v>282</v>
      </c>
      <c r="AC20" s="24" t="s">
        <v>283</v>
      </c>
      <c r="AD20" s="24" t="s">
        <v>45</v>
      </c>
      <c r="AE20" s="24" t="s">
        <v>410</v>
      </c>
      <c r="AF20" s="11" t="s">
        <v>44</v>
      </c>
      <c r="AG20" s="112" t="s">
        <v>285</v>
      </c>
      <c r="AH20" s="24" t="s">
        <v>242</v>
      </c>
      <c r="AI20" s="24" t="s">
        <v>243</v>
      </c>
      <c r="AJ20" s="24" t="s">
        <v>244</v>
      </c>
      <c r="AK20" s="24" t="s">
        <v>286</v>
      </c>
      <c r="AL20" s="24" t="s">
        <v>245</v>
      </c>
      <c r="AM20" s="24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39"/>
      <c r="AW20" s="1">
        <v>-42000</v>
      </c>
      <c r="AX20" s="1">
        <f t="shared" si="11"/>
        <v>1.0720191514627664E-2</v>
      </c>
      <c r="AY20" s="1">
        <f t="shared" si="12"/>
        <v>-2.6026215615838844E-2</v>
      </c>
      <c r="AZ20" s="1">
        <f t="shared" si="13"/>
        <v>3.6746407130466507E-2</v>
      </c>
      <c r="BA20" s="1">
        <f t="shared" si="14"/>
        <v>0.7245394694744367</v>
      </c>
      <c r="BB20" s="1">
        <f t="shared" si="4"/>
        <v>0.99389312837065102</v>
      </c>
      <c r="BC20" s="1">
        <f t="shared" si="5"/>
        <v>3.0040625663952167</v>
      </c>
      <c r="BD20" s="1">
        <f t="shared" si="6"/>
        <v>14.519343553803369</v>
      </c>
      <c r="BE20" s="1">
        <f t="shared" ref="BE20:BK20" si="29">$BL20+$AB$7*SIN(BF20)</f>
        <v>-3.3243644268550039</v>
      </c>
      <c r="BF20" s="1">
        <f t="shared" si="29"/>
        <v>-3.3243912291266717</v>
      </c>
      <c r="BG20" s="1">
        <f t="shared" si="29"/>
        <v>-3.3242932158609255</v>
      </c>
      <c r="BH20" s="1">
        <f t="shared" si="29"/>
        <v>-3.3246516493434415</v>
      </c>
      <c r="BI20" s="1">
        <f t="shared" si="29"/>
        <v>-3.323340977043574</v>
      </c>
      <c r="BJ20" s="1">
        <f t="shared" si="29"/>
        <v>-3.3281352225095642</v>
      </c>
      <c r="BK20" s="1">
        <f t="shared" si="29"/>
        <v>-3.3106187728998457</v>
      </c>
      <c r="BL20" s="1">
        <f t="shared" si="16"/>
        <v>-3.3749155787091798</v>
      </c>
    </row>
    <row r="21" spans="1:64">
      <c r="A21" s="1" t="s">
        <v>49</v>
      </c>
      <c r="C21" s="26">
        <v>28122.7</v>
      </c>
      <c r="D21" s="26"/>
      <c r="E21" s="1">
        <f t="shared" ref="E21:E52" si="30">+(C21-C$7)/C$8</f>
        <v>-57717.075926885787</v>
      </c>
      <c r="F21" s="1">
        <f t="shared" ref="F21:F52" si="31">ROUND(2*E21,0)/2</f>
        <v>-57717</v>
      </c>
      <c r="G21" s="228">
        <f>+C21-(C$7+F21*C$8)+O21*H$10</f>
        <v>-3.1875199998466996E-2</v>
      </c>
      <c r="H21" s="186">
        <f>G21</f>
        <v>-3.1875199998466996E-2</v>
      </c>
      <c r="I21" s="186"/>
      <c r="J21" s="186"/>
      <c r="K21" s="186"/>
      <c r="L21" s="1">
        <v>1</v>
      </c>
      <c r="M21" s="10"/>
      <c r="O21" s="229"/>
      <c r="U21" s="31"/>
      <c r="Z21" s="1">
        <f>F21</f>
        <v>-57717</v>
      </c>
      <c r="AA21" s="1">
        <f>AB$3+AB$4*Z21+AB$5*Z21^2+AH21</f>
        <v>-2.2286495479588761E-2</v>
      </c>
      <c r="AB21" s="1">
        <f t="shared" ref="AB21:AB52" si="32">+G21-AH21</f>
        <v>-4.7801048758709712E-2</v>
      </c>
      <c r="AC21" s="1">
        <f t="shared" ref="AC21:AC52" si="33">+G21-O21</f>
        <v>-3.1875199998466996E-2</v>
      </c>
      <c r="AD21" s="1">
        <f t="shared" ref="AD21:AD52" si="34">+(G21-AA21)^2</f>
        <v>9.1943254350355892E-5</v>
      </c>
      <c r="AE21" s="1">
        <f t="shared" ref="AE21:AE52" si="35">+(G21-AA21)^2*L21</f>
        <v>9.1943254350355892E-5</v>
      </c>
      <c r="AF21" s="27">
        <f>+C21-15018.5</f>
        <v>13104.2</v>
      </c>
      <c r="AG21" s="13"/>
      <c r="AH21" s="1">
        <f>$AB$6*($AB$11/AI21*AJ21+$AB$12)</f>
        <v>1.5925848760242715E-2</v>
      </c>
      <c r="AI21" s="1">
        <f>1+$AB$7*COS(AL21)</f>
        <v>0.87237679654373546</v>
      </c>
      <c r="AJ21" s="1">
        <f>SIN(AL21+RADIANS($AB$9))</f>
        <v>0.66305831357131861</v>
      </c>
      <c r="AK21" s="1">
        <f>$AB$7*SIN(AL21)</f>
        <v>0.24707148977690829</v>
      </c>
      <c r="AL21" s="1">
        <f>2*ATAN(AM21)</f>
        <v>2.0475910743014265</v>
      </c>
      <c r="AM21" s="1">
        <f>SQRT((1+$AB$7)/(1-$AB$7))*TAN(AN21/2)</f>
        <v>1.6420734216193145</v>
      </c>
      <c r="AN21" s="1">
        <f t="shared" ref="AN21:AT23" si="36">$AU21+$AB$7*SIN(AO21)</f>
        <v>-4.5035704113463213</v>
      </c>
      <c r="AO21" s="1">
        <f t="shared" si="36"/>
        <v>-4.5035704150853366</v>
      </c>
      <c r="AP21" s="1">
        <f t="shared" si="36"/>
        <v>-4.5035703502264779</v>
      </c>
      <c r="AQ21" s="1">
        <f t="shared" si="36"/>
        <v>-4.5035714753039651</v>
      </c>
      <c r="AR21" s="1">
        <f t="shared" si="36"/>
        <v>-4.503551959937008</v>
      </c>
      <c r="AS21" s="1">
        <f t="shared" si="36"/>
        <v>-4.5038907247303612</v>
      </c>
      <c r="AT21" s="1">
        <f t="shared" si="36"/>
        <v>-4.4980850638001613</v>
      </c>
      <c r="AU21" s="1">
        <f>RADIANS($AB$9)+$AB$18*(F21-AB$15)</f>
        <v>-4.7756157301072442</v>
      </c>
      <c r="AW21" s="1">
        <v>-41000</v>
      </c>
      <c r="AX21" s="1">
        <f t="shared" si="11"/>
        <v>1.1553143028151601E-2</v>
      </c>
      <c r="AY21" s="1">
        <f t="shared" si="12"/>
        <v>-2.49598813151286E-2</v>
      </c>
      <c r="AZ21" s="1">
        <f t="shared" si="13"/>
        <v>3.6513024343280201E-2</v>
      </c>
      <c r="BA21" s="1">
        <f t="shared" si="14"/>
        <v>0.7229146310927137</v>
      </c>
      <c r="BB21" s="1">
        <f t="shared" si="4"/>
        <v>0.98670744537505783</v>
      </c>
      <c r="BC21" s="1">
        <f t="shared" si="5"/>
        <v>3.0567210029958245</v>
      </c>
      <c r="BD21" s="1">
        <f t="shared" si="6"/>
        <v>23.550847768520352</v>
      </c>
      <c r="BE21" s="1">
        <f t="shared" ref="BE21:BK21" si="37">$BL21+$AB$7*SIN(BF21)</f>
        <v>-3.2544680943149658</v>
      </c>
      <c r="BF21" s="1">
        <f t="shared" si="37"/>
        <v>-3.2544858602910427</v>
      </c>
      <c r="BG21" s="1">
        <f t="shared" si="37"/>
        <v>-3.2544215646880299</v>
      </c>
      <c r="BH21" s="1">
        <f t="shared" si="37"/>
        <v>-3.2546542546355508</v>
      </c>
      <c r="BI21" s="1">
        <f t="shared" si="37"/>
        <v>-3.2538121637012791</v>
      </c>
      <c r="BJ21" s="1">
        <f t="shared" si="37"/>
        <v>-3.2568600233653218</v>
      </c>
      <c r="BK21" s="1">
        <f t="shared" si="37"/>
        <v>-3.2458335012444484</v>
      </c>
      <c r="BL21" s="1">
        <f t="shared" si="16"/>
        <v>-3.2857955079960632</v>
      </c>
    </row>
    <row r="22" spans="1:64">
      <c r="A22" s="1" t="s">
        <v>70</v>
      </c>
      <c r="C22" s="26">
        <v>41766.288</v>
      </c>
      <c r="D22" s="26" t="s">
        <v>18</v>
      </c>
      <c r="E22" s="1">
        <f t="shared" si="30"/>
        <v>-25217.981088785898</v>
      </c>
      <c r="F22" s="1">
        <f t="shared" si="31"/>
        <v>-25218</v>
      </c>
      <c r="G22" s="228">
        <f>+C22-(C$7+F22*C$8)+O22*H$10</f>
        <v>7.9392000043299049E-3</v>
      </c>
      <c r="H22" s="181">
        <f>G22</f>
        <v>7.9392000043299049E-3</v>
      </c>
      <c r="I22" s="181"/>
      <c r="J22" s="181"/>
      <c r="K22" s="181"/>
      <c r="L22" s="1">
        <v>0.1</v>
      </c>
      <c r="M22" s="10"/>
      <c r="O22" s="230"/>
      <c r="P22" s="1">
        <v>2.4322886083985755E-7</v>
      </c>
      <c r="Q22" s="1">
        <v>2.1345594881797639E-17</v>
      </c>
      <c r="R22" s="1">
        <v>1.998451906446077E-25</v>
      </c>
      <c r="S22" s="1">
        <v>1.0617789648926729E-6</v>
      </c>
      <c r="T22" s="1">
        <v>9.8325477929219612E-4</v>
      </c>
      <c r="U22" s="31">
        <v>0.12409493004034959</v>
      </c>
      <c r="V22" s="1">
        <v>1.0135544872187108</v>
      </c>
      <c r="W22" s="1">
        <v>62490.673606020006</v>
      </c>
      <c r="X22" s="1">
        <v>3.1874319717055843E-2</v>
      </c>
      <c r="Y22" s="1">
        <v>1.2968778755193388E-5</v>
      </c>
      <c r="Z22" s="1">
        <f>F22</f>
        <v>-25218</v>
      </c>
      <c r="AA22" s="1">
        <f>AB$3+AB$4*Z22+AB$5*Z22^2+AH22</f>
        <v>7.6171838477723901E-3</v>
      </c>
      <c r="AB22" s="1">
        <f t="shared" si="32"/>
        <v>-3.1987591843552488E-3</v>
      </c>
      <c r="AC22" s="1">
        <f t="shared" si="33"/>
        <v>7.9392000043299049E-3</v>
      </c>
      <c r="AD22" s="1">
        <f t="shared" si="34"/>
        <v>1.0369440508407391E-7</v>
      </c>
      <c r="AE22" s="1">
        <f t="shared" si="35"/>
        <v>1.0369440508407392E-8</v>
      </c>
      <c r="AF22" s="27">
        <f t="shared" ref="AF22:AF56" si="38">+C22-15018.5</f>
        <v>26747.788</v>
      </c>
      <c r="AG22" s="13"/>
      <c r="AH22" s="1">
        <f>$AB$6*($AB$11/AI22*AJ22+$AB$12)</f>
        <v>1.1137959188685154E-2</v>
      </c>
      <c r="AI22" s="1">
        <f>1+$AB$7*COS(AL22)</f>
        <v>0.80622054096951712</v>
      </c>
      <c r="AJ22" s="1">
        <f>SIN(AL22+RADIANS($AB$9))</f>
        <v>0.4993677216261958</v>
      </c>
      <c r="AK22" s="1">
        <f>$AB$7*SIN(AL22)</f>
        <v>-0.19945306309724442</v>
      </c>
      <c r="AL22" s="1">
        <f>2*ATAN(AM22)</f>
        <v>-2.3417673761965552</v>
      </c>
      <c r="AM22" s="1">
        <f>SQRT((1+$AB$7)/(1-$AB$7))*TAN(AN22/2)</f>
        <v>-2.3657986237429052</v>
      </c>
      <c r="AN22" s="1">
        <f t="shared" si="36"/>
        <v>-2.1169373894704298</v>
      </c>
      <c r="AO22" s="1">
        <f t="shared" si="36"/>
        <v>-2.1169353857694899</v>
      </c>
      <c r="AP22" s="1">
        <f t="shared" si="36"/>
        <v>-2.1169492582215192</v>
      </c>
      <c r="AQ22" s="1">
        <f t="shared" si="36"/>
        <v>-2.1168532069933979</v>
      </c>
      <c r="AR22" s="1">
        <f t="shared" si="36"/>
        <v>-2.1175179434518174</v>
      </c>
      <c r="AS22" s="1">
        <f t="shared" si="36"/>
        <v>-2.1129025339727763</v>
      </c>
      <c r="AT22" s="1">
        <f t="shared" si="36"/>
        <v>-2.1442599181970095</v>
      </c>
      <c r="AU22" s="1">
        <f>RADIANS($AB$9)+$AB$18*(F22-AB$15)</f>
        <v>-1.8793025520016471</v>
      </c>
      <c r="AW22" s="1">
        <v>-40000</v>
      </c>
      <c r="AX22" s="1">
        <f t="shared" si="11"/>
        <v>1.2243455681452447E-2</v>
      </c>
      <c r="AY22" s="1">
        <f t="shared" si="12"/>
        <v>-2.3858733673287138E-2</v>
      </c>
      <c r="AZ22" s="1">
        <f t="shared" si="13"/>
        <v>3.6102189354739585E-2</v>
      </c>
      <c r="BA22" s="1">
        <f t="shared" si="14"/>
        <v>0.72205956980019537</v>
      </c>
      <c r="BB22" s="1">
        <f t="shared" si="4"/>
        <v>0.97682500193149391</v>
      </c>
      <c r="BC22" s="1">
        <f t="shared" si="5"/>
        <v>3.109198896629211</v>
      </c>
      <c r="BD22" s="1">
        <f t="shared" si="6"/>
        <v>61.734892522437555</v>
      </c>
      <c r="BE22" s="1">
        <f t="shared" ref="BE22:BK22" si="39">$BL22+$AB$7*SIN(BF22)</f>
        <v>-3.1846918848674046</v>
      </c>
      <c r="BF22" s="1">
        <f t="shared" si="39"/>
        <v>-3.1846989246646769</v>
      </c>
      <c r="BG22" s="1">
        <f t="shared" si="39"/>
        <v>-3.1846735859895769</v>
      </c>
      <c r="BH22" s="1">
        <f t="shared" si="39"/>
        <v>-3.1847647888102379</v>
      </c>
      <c r="BI22" s="1">
        <f t="shared" si="39"/>
        <v>-3.1844365193956143</v>
      </c>
      <c r="BJ22" s="1">
        <f t="shared" si="39"/>
        <v>-3.1856180925311417</v>
      </c>
      <c r="BK22" s="1">
        <f t="shared" si="39"/>
        <v>-3.1813654132957514</v>
      </c>
      <c r="BL22" s="1">
        <f t="shared" si="16"/>
        <v>-3.1966754372829467</v>
      </c>
    </row>
    <row r="23" spans="1:64">
      <c r="A23" s="1" t="s">
        <v>99</v>
      </c>
      <c r="B23" s="39" t="s">
        <v>100</v>
      </c>
      <c r="C23" s="25">
        <v>51275.0893</v>
      </c>
      <c r="D23" s="26"/>
      <c r="E23" s="1">
        <f t="shared" si="30"/>
        <v>-2567.9688452801988</v>
      </c>
      <c r="F23" s="1">
        <f t="shared" si="31"/>
        <v>-2568</v>
      </c>
      <c r="G23" s="228">
        <f>+C23-(C$7+F23*C$8)+O23*H$10</f>
        <v>1.3079199998173863E-2</v>
      </c>
      <c r="H23" s="181">
        <f>G23</f>
        <v>1.3079199998173863E-2</v>
      </c>
      <c r="I23" s="181"/>
      <c r="J23" s="181"/>
      <c r="K23" s="181"/>
      <c r="L23" s="1">
        <v>0.1</v>
      </c>
      <c r="M23" s="10"/>
      <c r="O23" s="230"/>
      <c r="P23" s="1">
        <v>6.5579188064758622E-8</v>
      </c>
      <c r="Q23" s="1">
        <v>1.097347716181914E-16</v>
      </c>
      <c r="R23" s="1">
        <v>1.1231372944635034E-26</v>
      </c>
      <c r="S23" s="1">
        <v>5.1740075814878759E-7</v>
      </c>
      <c r="T23" s="1">
        <v>2.8777579784184623E-6</v>
      </c>
      <c r="U23" s="31">
        <v>7.3212013699909699E-5</v>
      </c>
      <c r="V23" s="1">
        <v>8.5771601089589596E-4</v>
      </c>
      <c r="W23" s="1">
        <v>1.8307962670140159</v>
      </c>
      <c r="X23" s="1">
        <v>1.5532231973298472E-2</v>
      </c>
      <c r="Y23" s="1">
        <v>7.9372303301726547E-6</v>
      </c>
      <c r="Z23" s="1">
        <f>F129</f>
        <v>593.5</v>
      </c>
      <c r="AA23" s="1">
        <f>AB$3+AB$4*Z23+AB$5*Z23^2+AH23</f>
        <v>2.4856992934057971E-2</v>
      </c>
      <c r="AB23" s="1">
        <f t="shared" si="32"/>
        <v>3.845278085974687E-2</v>
      </c>
      <c r="AC23" s="1">
        <f t="shared" si="33"/>
        <v>1.3079199998173863E-2</v>
      </c>
      <c r="AD23" s="1">
        <f t="shared" si="34"/>
        <v>1.3871640644056162E-4</v>
      </c>
      <c r="AE23" s="1">
        <f t="shared" si="35"/>
        <v>1.3871640644056162E-5</v>
      </c>
      <c r="AF23" s="27">
        <f t="shared" si="38"/>
        <v>36256.5893</v>
      </c>
      <c r="AG23" s="13"/>
      <c r="AH23" s="1">
        <f>$AB$6*($AB$11/AI23*AJ23+$AB$12)</f>
        <v>-2.5373580861573007E-2</v>
      </c>
      <c r="AI23" s="1">
        <f>1+$AB$7*COS(AL23)</f>
        <v>1.2043849242759543</v>
      </c>
      <c r="AJ23" s="1">
        <f>SIN(AL23+RADIANS($AB$9))</f>
        <v>-0.54594721333134233</v>
      </c>
      <c r="AK23" s="1">
        <f>$AB$7*SIN(AL23)</f>
        <v>0.18857042676340433</v>
      </c>
      <c r="AL23" s="1">
        <f>2*ATAN(AM23)</f>
        <v>0.74517484613820617</v>
      </c>
      <c r="AM23" s="1">
        <f>SQRT((1+$AB$7)/(1-$AB$7))*TAN(AN23/2)</f>
        <v>0.39084282798385117</v>
      </c>
      <c r="AN23" s="1">
        <f t="shared" si="36"/>
        <v>0.57140964260702665</v>
      </c>
      <c r="AO23" s="1">
        <f t="shared" si="36"/>
        <v>0.57138963145716581</v>
      </c>
      <c r="AP23" s="1">
        <f t="shared" si="36"/>
        <v>0.57130408404398791</v>
      </c>
      <c r="AQ23" s="1">
        <f t="shared" si="36"/>
        <v>0.57093842295415431</v>
      </c>
      <c r="AR23" s="1">
        <f t="shared" si="36"/>
        <v>0.56937641953635176</v>
      </c>
      <c r="AS23" s="1">
        <f t="shared" si="36"/>
        <v>0.56272143490716631</v>
      </c>
      <c r="AT23" s="1">
        <f t="shared" si="36"/>
        <v>0.53467173407603996</v>
      </c>
      <c r="AU23" s="1">
        <f>RADIANS($AB$9)+$AB$18*(F129-AB$15)</f>
        <v>0.42102015320997932</v>
      </c>
      <c r="AW23" s="1">
        <v>-39000</v>
      </c>
      <c r="AX23" s="1">
        <f t="shared" si="11"/>
        <v>1.2793323560968989E-2</v>
      </c>
      <c r="AY23" s="1">
        <f t="shared" si="12"/>
        <v>-2.2722772690314488E-2</v>
      </c>
      <c r="AZ23" s="1">
        <f t="shared" si="13"/>
        <v>3.5516096251283477E-2</v>
      </c>
      <c r="BA23" s="1">
        <f t="shared" si="14"/>
        <v>0.72196937790791549</v>
      </c>
      <c r="BB23" s="1">
        <f t="shared" si="4"/>
        <v>0.96427128219403857</v>
      </c>
      <c r="BC23" s="1">
        <f t="shared" si="5"/>
        <v>-3.1215772597690092</v>
      </c>
      <c r="BD23" s="1">
        <f t="shared" si="6"/>
        <v>-99.919754171702166</v>
      </c>
      <c r="BE23" s="1">
        <f t="shared" ref="BE23:BK23" si="40">$BL23+$AB$7*SIN(BF23)</f>
        <v>-3.1149614724210002</v>
      </c>
      <c r="BF23" s="1">
        <f t="shared" si="40"/>
        <v>-3.1149571054867931</v>
      </c>
      <c r="BG23" s="1">
        <f t="shared" si="40"/>
        <v>-3.1149728145758551</v>
      </c>
      <c r="BH23" s="1">
        <f t="shared" si="40"/>
        <v>-3.1149163045389225</v>
      </c>
      <c r="BI23" s="1">
        <f t="shared" si="40"/>
        <v>-3.1151195867298065</v>
      </c>
      <c r="BJ23" s="1">
        <f t="shared" si="40"/>
        <v>-3.1143883194427793</v>
      </c>
      <c r="BK23" s="1">
        <f t="shared" si="40"/>
        <v>-3.1170188430222816</v>
      </c>
      <c r="BL23" s="1">
        <f t="shared" si="16"/>
        <v>-3.1075553665698283</v>
      </c>
    </row>
    <row r="24" spans="1:64">
      <c r="A24" s="1" t="s">
        <v>50</v>
      </c>
      <c r="C24" s="26">
        <v>31150.455000000002</v>
      </c>
      <c r="D24" s="26"/>
      <c r="E24" s="1">
        <f t="shared" si="30"/>
        <v>-50504.948377187633</v>
      </c>
      <c r="F24" s="1">
        <f t="shared" si="31"/>
        <v>-50505</v>
      </c>
      <c r="G24" s="228">
        <f t="shared" ref="G24:G71" si="41">+C24-(C$7+F24*C$8)+O24*I$10</f>
        <v>2.1672000002581626E-2</v>
      </c>
      <c r="H24" s="181"/>
      <c r="I24" s="181">
        <f t="shared" ref="I24:I69" si="42">G24</f>
        <v>2.1672000002581626E-2</v>
      </c>
      <c r="J24" s="181"/>
      <c r="K24" s="181"/>
      <c r="L24" s="1">
        <v>0.01</v>
      </c>
      <c r="M24" s="10"/>
      <c r="O24" s="230"/>
      <c r="U24" s="31"/>
      <c r="Z24" s="1">
        <f t="shared" ref="Z24:Z41" si="43">F24</f>
        <v>-50505</v>
      </c>
      <c r="AA24" s="1">
        <f t="shared" ref="AA24:AA55" si="44">AB$3+AB$4*Z24+AB$5*Z24^2+AH24</f>
        <v>-2.397776720585304E-3</v>
      </c>
      <c r="AB24" s="1">
        <f t="shared" si="32"/>
        <v>-9.6184564365226141E-3</v>
      </c>
      <c r="AC24" s="1">
        <f t="shared" si="33"/>
        <v>2.1672000002581626E-2</v>
      </c>
      <c r="AD24" s="1">
        <f t="shared" si="34"/>
        <v>5.7935415150310858E-4</v>
      </c>
      <c r="AE24" s="1">
        <f t="shared" si="35"/>
        <v>5.7935415150310857E-6</v>
      </c>
      <c r="AF24" s="27">
        <f t="shared" si="38"/>
        <v>16131.955000000002</v>
      </c>
      <c r="AG24" s="13"/>
      <c r="AH24" s="1">
        <f t="shared" ref="AH24:AH55" si="45">$AB$6*($AB$11/AI24*AJ24+$AB$12)</f>
        <v>3.129045643910424E-2</v>
      </c>
      <c r="AI24" s="1">
        <f t="shared" ref="AI24:AI55" si="46">1+$AB$7*COS(AL24)</f>
        <v>0.77203632383326015</v>
      </c>
      <c r="AJ24" s="1">
        <f t="shared" ref="AJ24:AJ55" si="47">SIN(AL24+RADIANS($AB$9))</f>
        <v>0.93529497933770001</v>
      </c>
      <c r="AK24" s="1">
        <f t="shared" ref="AK24:AK55" si="48">$AB$7*SIN(AL24)</f>
        <v>0.15926256769739008</v>
      </c>
      <c r="AL24" s="1">
        <f t="shared" ref="AL24:AL55" si="49">2*ATAN(AM24)</f>
        <v>2.5317858462300782</v>
      </c>
      <c r="AM24" s="1">
        <f t="shared" ref="AM24:AM55" si="50">SQRT((1+$AB$7)/(1-$AB$7))*TAN(AN24/2)</f>
        <v>3.1774572432773707</v>
      </c>
      <c r="AN24" s="1">
        <f t="shared" ref="AN24:AT33" si="51">$AU24+$AB$7*SIN(AO24)</f>
        <v>-3.9347273578242015</v>
      </c>
      <c r="AO24" s="1">
        <f t="shared" si="51"/>
        <v>-3.9347391937898566</v>
      </c>
      <c r="AP24" s="1">
        <f t="shared" si="51"/>
        <v>-3.9346785317551376</v>
      </c>
      <c r="AQ24" s="1">
        <f t="shared" si="51"/>
        <v>-3.9349894780976946</v>
      </c>
      <c r="AR24" s="1">
        <f t="shared" si="51"/>
        <v>-3.9333966408690526</v>
      </c>
      <c r="AS24" s="1">
        <f t="shared" si="51"/>
        <v>-3.9415834742827078</v>
      </c>
      <c r="AT24" s="1">
        <f t="shared" si="51"/>
        <v>-3.9001978839321065</v>
      </c>
      <c r="AU24" s="1">
        <f t="shared" ref="AU24:AU41" si="52">RADIANS($AB$9)+$AB$18*(F24-AB$15)</f>
        <v>-4.1328817801242437</v>
      </c>
      <c r="AW24" s="1">
        <v>-38000</v>
      </c>
      <c r="AX24" s="1">
        <f t="shared" si="11"/>
        <v>1.3205041330398716E-2</v>
      </c>
      <c r="AY24" s="1">
        <f t="shared" si="12"/>
        <v>-2.155199836621062E-2</v>
      </c>
      <c r="AZ24" s="1">
        <f t="shared" si="13"/>
        <v>3.4757039696609336E-2</v>
      </c>
      <c r="BA24" s="1">
        <f t="shared" si="14"/>
        <v>0.72264353798467074</v>
      </c>
      <c r="BB24" s="1">
        <f t="shared" si="4"/>
        <v>0.94905620651407885</v>
      </c>
      <c r="BC24" s="1">
        <f t="shared" si="5"/>
        <v>-3.06912564513306</v>
      </c>
      <c r="BD24" s="1">
        <f t="shared" si="6"/>
        <v>-27.586686982204547</v>
      </c>
      <c r="BE24" s="1">
        <f t="shared" ref="BE24:BK24" si="53">$BL24+$AB$7*SIN(BF24)</f>
        <v>-3.0452027663539374</v>
      </c>
      <c r="BF24" s="1">
        <f t="shared" si="53"/>
        <v>-3.0451874155563292</v>
      </c>
      <c r="BG24" s="1">
        <f t="shared" si="53"/>
        <v>-3.0452428744811071</v>
      </c>
      <c r="BH24" s="1">
        <f t="shared" si="53"/>
        <v>-3.0450425126515568</v>
      </c>
      <c r="BI24" s="1">
        <f t="shared" si="53"/>
        <v>-3.0457663609500085</v>
      </c>
      <c r="BJ24" s="1">
        <f t="shared" si="53"/>
        <v>-3.0431510696673842</v>
      </c>
      <c r="BK24" s="1">
        <f t="shared" si="53"/>
        <v>-3.0525971598907899</v>
      </c>
      <c r="BL24" s="1">
        <f t="shared" si="16"/>
        <v>-3.0184352958567118</v>
      </c>
    </row>
    <row r="25" spans="1:64">
      <c r="A25" s="1" t="s">
        <v>50</v>
      </c>
      <c r="C25" s="26">
        <v>31156.31</v>
      </c>
      <c r="D25" s="26"/>
      <c r="E25" s="1">
        <f t="shared" si="30"/>
        <v>-50491.001737910847</v>
      </c>
      <c r="F25" s="1">
        <f t="shared" si="31"/>
        <v>-50491</v>
      </c>
      <c r="G25" s="228">
        <f t="shared" si="41"/>
        <v>-7.2960000034072436E-4</v>
      </c>
      <c r="H25" s="181"/>
      <c r="I25" s="181">
        <f t="shared" si="42"/>
        <v>-7.2960000034072436E-4</v>
      </c>
      <c r="J25" s="181"/>
      <c r="K25" s="181"/>
      <c r="L25" s="1">
        <v>0.01</v>
      </c>
      <c r="M25" s="10"/>
      <c r="O25" s="230"/>
      <c r="U25" s="31"/>
      <c r="Z25" s="1">
        <f t="shared" si="43"/>
        <v>-50491</v>
      </c>
      <c r="AA25" s="1">
        <f t="shared" si="44"/>
        <v>-2.367023561945937E-3</v>
      </c>
      <c r="AB25" s="1">
        <f t="shared" si="32"/>
        <v>-3.2040266424083357E-2</v>
      </c>
      <c r="AC25" s="1">
        <f t="shared" si="33"/>
        <v>-7.2960000034072436E-4</v>
      </c>
      <c r="AD25" s="1">
        <f t="shared" si="34"/>
        <v>2.6811559200998999E-6</v>
      </c>
      <c r="AE25" s="1">
        <f t="shared" si="35"/>
        <v>2.6811559200999E-8</v>
      </c>
      <c r="AF25" s="27">
        <f t="shared" si="38"/>
        <v>16137.810000000001</v>
      </c>
      <c r="AG25" s="13"/>
      <c r="AH25" s="1">
        <f t="shared" si="45"/>
        <v>3.1310666423742632E-2</v>
      </c>
      <c r="AI25" s="1">
        <f t="shared" si="46"/>
        <v>0.77190278914939903</v>
      </c>
      <c r="AJ25" s="1">
        <f t="shared" si="47"/>
        <v>0.93559153212720858</v>
      </c>
      <c r="AK25" s="1">
        <f t="shared" si="48"/>
        <v>0.15907125926199386</v>
      </c>
      <c r="AL25" s="1">
        <f t="shared" si="49"/>
        <v>2.532624806244502</v>
      </c>
      <c r="AM25" s="1">
        <f t="shared" si="50"/>
        <v>3.1821181044602795</v>
      </c>
      <c r="AN25" s="1">
        <f t="shared" si="51"/>
        <v>-3.9336834459781134</v>
      </c>
      <c r="AO25" s="1">
        <f t="shared" si="51"/>
        <v>-3.9336953512112234</v>
      </c>
      <c r="AP25" s="1">
        <f t="shared" si="51"/>
        <v>-3.9336343987552409</v>
      </c>
      <c r="AQ25" s="1">
        <f t="shared" si="51"/>
        <v>-3.9339465030852727</v>
      </c>
      <c r="AR25" s="1">
        <f t="shared" si="51"/>
        <v>-3.9323494264517302</v>
      </c>
      <c r="AS25" s="1">
        <f t="shared" si="51"/>
        <v>-3.9405493394516085</v>
      </c>
      <c r="AT25" s="1">
        <f t="shared" si="51"/>
        <v>-3.8991403849985868</v>
      </c>
      <c r="AU25" s="1">
        <f t="shared" si="52"/>
        <v>-4.1316340991342599</v>
      </c>
      <c r="AW25" s="1">
        <v>-37000</v>
      </c>
      <c r="AX25" s="1">
        <f t="shared" si="11"/>
        <v>1.3481017186836045E-2</v>
      </c>
      <c r="AY25" s="1">
        <f t="shared" si="12"/>
        <v>-2.0346410700975551E-2</v>
      </c>
      <c r="AZ25" s="1">
        <f t="shared" si="13"/>
        <v>3.3827427887811595E-2</v>
      </c>
      <c r="BA25" s="1">
        <f t="shared" si="14"/>
        <v>0.72408591876187156</v>
      </c>
      <c r="BB25" s="1">
        <f t="shared" si="4"/>
        <v>0.93117456589080494</v>
      </c>
      <c r="BC25" s="1">
        <f t="shared" si="5"/>
        <v>-3.0165199935644793</v>
      </c>
      <c r="BD25" s="1">
        <f t="shared" si="6"/>
        <v>-15.969854039629663</v>
      </c>
      <c r="BE25" s="1">
        <f t="shared" ref="BE25:BK25" si="54">$BL25+$AB$7*SIN(BF25)</f>
        <v>-2.9753415307141449</v>
      </c>
      <c r="BF25" s="1">
        <f t="shared" si="54"/>
        <v>-2.9753166638211765</v>
      </c>
      <c r="BG25" s="1">
        <f t="shared" si="54"/>
        <v>-2.9754073351716785</v>
      </c>
      <c r="BH25" s="1">
        <f t="shared" si="54"/>
        <v>-2.9750767164893928</v>
      </c>
      <c r="BI25" s="1">
        <f t="shared" si="54"/>
        <v>-2.9762821766659053</v>
      </c>
      <c r="BJ25" s="1">
        <f t="shared" si="54"/>
        <v>-2.9718857962537357</v>
      </c>
      <c r="BK25" s="1">
        <f t="shared" si="54"/>
        <v>-2.9879043295486616</v>
      </c>
      <c r="BL25" s="1">
        <f t="shared" si="16"/>
        <v>-2.9293152251435943</v>
      </c>
    </row>
    <row r="26" spans="1:64">
      <c r="A26" s="1" t="s">
        <v>50</v>
      </c>
      <c r="C26" s="26">
        <v>31157.119999999999</v>
      </c>
      <c r="D26" s="26"/>
      <c r="E26" s="1">
        <f t="shared" si="30"/>
        <v>-50489.072313860604</v>
      </c>
      <c r="F26" s="1">
        <f t="shared" si="31"/>
        <v>-50489</v>
      </c>
      <c r="G26" s="228">
        <f t="shared" si="41"/>
        <v>-3.0358400003024144E-2</v>
      </c>
      <c r="H26" s="181"/>
      <c r="I26" s="181">
        <f t="shared" si="42"/>
        <v>-3.0358400003024144E-2</v>
      </c>
      <c r="J26" s="181"/>
      <c r="K26" s="181"/>
      <c r="L26" s="1">
        <v>0.01</v>
      </c>
      <c r="M26" s="10"/>
      <c r="O26" s="230"/>
      <c r="U26" s="31"/>
      <c r="Z26" s="1">
        <f t="shared" si="43"/>
        <v>-50489</v>
      </c>
      <c r="AA26" s="1">
        <f t="shared" si="44"/>
        <v>-2.3626327663100882E-3</v>
      </c>
      <c r="AB26" s="1">
        <f t="shared" si="32"/>
        <v>-6.1671950497674752E-2</v>
      </c>
      <c r="AC26" s="1">
        <f t="shared" si="33"/>
        <v>-3.0358400003024144E-2</v>
      </c>
      <c r="AD26" s="1">
        <f t="shared" si="34"/>
        <v>7.8376298317227213E-4</v>
      </c>
      <c r="AE26" s="1">
        <f t="shared" si="35"/>
        <v>7.837629831722722E-6</v>
      </c>
      <c r="AF26" s="27">
        <f t="shared" si="38"/>
        <v>16138.619999999999</v>
      </c>
      <c r="AG26" s="13"/>
      <c r="AH26" s="1">
        <f t="shared" si="45"/>
        <v>3.1313550494650608E-2</v>
      </c>
      <c r="AI26" s="1">
        <f t="shared" si="46"/>
        <v>0.77188372963604612</v>
      </c>
      <c r="AJ26" s="1">
        <f t="shared" si="47"/>
        <v>0.93563383470075023</v>
      </c>
      <c r="AK26" s="1">
        <f t="shared" si="48"/>
        <v>0.15904392574461784</v>
      </c>
      <c r="AL26" s="1">
        <f t="shared" si="49"/>
        <v>2.5327446339938731</v>
      </c>
      <c r="AM26" s="1">
        <f t="shared" si="50"/>
        <v>3.1827848258918423</v>
      </c>
      <c r="AN26" s="1">
        <f t="shared" si="51"/>
        <v>-3.9335343304459673</v>
      </c>
      <c r="AO26" s="1">
        <f t="shared" si="51"/>
        <v>-3.9335462455903167</v>
      </c>
      <c r="AP26" s="1">
        <f t="shared" si="51"/>
        <v>-3.9334852516080949</v>
      </c>
      <c r="AQ26" s="1">
        <f t="shared" si="51"/>
        <v>-3.9337975213891729</v>
      </c>
      <c r="AR26" s="1">
        <f t="shared" si="51"/>
        <v>-3.9321998395682343</v>
      </c>
      <c r="AS26" s="1">
        <f t="shared" si="51"/>
        <v>-3.9404016173826468</v>
      </c>
      <c r="AT26" s="1">
        <f t="shared" si="51"/>
        <v>-3.8989893432741582</v>
      </c>
      <c r="AU26" s="1">
        <f t="shared" si="52"/>
        <v>-4.1314558589928332</v>
      </c>
      <c r="AW26" s="1">
        <v>-36000</v>
      </c>
      <c r="AX26" s="1">
        <f t="shared" si="11"/>
        <v>1.3623792047414107E-2</v>
      </c>
      <c r="AY26" s="1">
        <f t="shared" si="12"/>
        <v>-1.910600969460929E-2</v>
      </c>
      <c r="AZ26" s="1">
        <f t="shared" si="13"/>
        <v>3.2729801742023397E-2</v>
      </c>
      <c r="BA26" s="1">
        <f t="shared" si="14"/>
        <v>0.72630480571199896</v>
      </c>
      <c r="BB26" s="1">
        <f t="shared" si="4"/>
        <v>0.91060634044630751</v>
      </c>
      <c r="BC26" s="1">
        <f t="shared" si="5"/>
        <v>-2.9636473978972608</v>
      </c>
      <c r="BD26" s="1">
        <f t="shared" si="6"/>
        <v>-11.209738557043497</v>
      </c>
      <c r="BE26" s="1">
        <f t="shared" ref="BE26:BK26" si="55">$BL26+$AB$7*SIN(BF26)</f>
        <v>-2.9053029990667127</v>
      </c>
      <c r="BF26" s="1">
        <f t="shared" si="55"/>
        <v>-2.9052709271270731</v>
      </c>
      <c r="BG26" s="1">
        <f t="shared" si="55"/>
        <v>-2.905389553489683</v>
      </c>
      <c r="BH26" s="1">
        <f t="shared" si="55"/>
        <v>-2.904950766290527</v>
      </c>
      <c r="BI26" s="1">
        <f t="shared" si="55"/>
        <v>-2.9065735657912932</v>
      </c>
      <c r="BJ26" s="1">
        <f t="shared" si="55"/>
        <v>-2.9005686606443919</v>
      </c>
      <c r="BK26" s="1">
        <f t="shared" si="55"/>
        <v>-2.922746469774379</v>
      </c>
      <c r="BL26" s="1">
        <f t="shared" si="16"/>
        <v>-2.8401951544304769</v>
      </c>
    </row>
    <row r="27" spans="1:64">
      <c r="A27" s="1" t="s">
        <v>50</v>
      </c>
      <c r="C27" s="26">
        <v>31157.32</v>
      </c>
      <c r="D27" s="26"/>
      <c r="E27" s="1">
        <f t="shared" si="30"/>
        <v>-50488.595912860539</v>
      </c>
      <c r="F27" s="1">
        <f t="shared" si="31"/>
        <v>-50488.5</v>
      </c>
      <c r="G27" s="228">
        <f t="shared" si="41"/>
        <v>-4.0265600000566337E-2</v>
      </c>
      <c r="H27" s="181"/>
      <c r="I27" s="181">
        <f t="shared" si="42"/>
        <v>-4.0265600000566337E-2</v>
      </c>
      <c r="J27" s="181"/>
      <c r="K27" s="181"/>
      <c r="L27" s="1">
        <v>0.01</v>
      </c>
      <c r="M27" s="10"/>
      <c r="O27" s="230"/>
      <c r="U27" s="31"/>
      <c r="Z27" s="1">
        <f t="shared" si="43"/>
        <v>-50488.5</v>
      </c>
      <c r="AA27" s="1">
        <f t="shared" si="44"/>
        <v>-2.3615351655537145E-3</v>
      </c>
      <c r="AB27" s="1">
        <f t="shared" si="32"/>
        <v>-7.1579871393033026E-2</v>
      </c>
      <c r="AC27" s="1">
        <f t="shared" si="33"/>
        <v>-4.0265600000566337E-2</v>
      </c>
      <c r="AD27" s="1">
        <f t="shared" si="34"/>
        <v>1.4367181310168404E-3</v>
      </c>
      <c r="AE27" s="1">
        <f t="shared" si="35"/>
        <v>1.4367181310168405E-5</v>
      </c>
      <c r="AF27" s="27">
        <f t="shared" si="38"/>
        <v>16138.82</v>
      </c>
      <c r="AG27" s="13"/>
      <c r="AH27" s="1">
        <f t="shared" si="45"/>
        <v>3.1314271392466689E-2</v>
      </c>
      <c r="AI27" s="1">
        <f t="shared" si="46"/>
        <v>0.77187896541650403</v>
      </c>
      <c r="AJ27" s="1">
        <f t="shared" si="47"/>
        <v>0.93564440791875259</v>
      </c>
      <c r="AK27" s="1">
        <f t="shared" si="48"/>
        <v>0.15903709221931664</v>
      </c>
      <c r="AL27" s="1">
        <f t="shared" si="49"/>
        <v>2.5327745900067926</v>
      </c>
      <c r="AM27" s="1">
        <f t="shared" si="50"/>
        <v>3.1829515408374465</v>
      </c>
      <c r="AN27" s="1">
        <f t="shared" si="51"/>
        <v>-3.9334970521380321</v>
      </c>
      <c r="AO27" s="1">
        <f t="shared" si="51"/>
        <v>-3.9335089697608114</v>
      </c>
      <c r="AP27" s="1">
        <f t="shared" si="51"/>
        <v>-3.9334479653955716</v>
      </c>
      <c r="AQ27" s="1">
        <f t="shared" si="51"/>
        <v>-3.9337602765403328</v>
      </c>
      <c r="AR27" s="1">
        <f t="shared" si="51"/>
        <v>-3.9321624434398958</v>
      </c>
      <c r="AS27" s="1">
        <f t="shared" si="51"/>
        <v>-3.9403646873132794</v>
      </c>
      <c r="AT27" s="1">
        <f t="shared" si="51"/>
        <v>-3.8989515839970461</v>
      </c>
      <c r="AU27" s="1">
        <f t="shared" si="52"/>
        <v>-4.1314112989574756</v>
      </c>
      <c r="AW27" s="1">
        <v>-35000</v>
      </c>
      <c r="AX27" s="1">
        <f t="shared" si="11"/>
        <v>1.3636065011253473E-2</v>
      </c>
      <c r="AY27" s="1">
        <f t="shared" si="12"/>
        <v>-1.7830795347111815E-2</v>
      </c>
      <c r="AZ27" s="1">
        <f t="shared" si="13"/>
        <v>3.1466860358365288E-2</v>
      </c>
      <c r="BA27" s="1">
        <f t="shared" si="14"/>
        <v>0.72931296618255681</v>
      </c>
      <c r="BB27" s="1">
        <f t="shared" si="4"/>
        <v>0.88731691552944403</v>
      </c>
      <c r="BC27" s="1">
        <f t="shared" si="5"/>
        <v>-2.9103926207619781</v>
      </c>
      <c r="BD27" s="1">
        <f t="shared" si="6"/>
        <v>-8.6119500913097404</v>
      </c>
      <c r="BE27" s="1">
        <f t="shared" ref="BE27:BK27" si="56">$BL27+$AB$7*SIN(BF27)</f>
        <v>-2.8350114742493293</v>
      </c>
      <c r="BF27" s="1">
        <f t="shared" si="56"/>
        <v>-2.8349750395783841</v>
      </c>
      <c r="BG27" s="1">
        <f t="shared" si="56"/>
        <v>-2.8351124655680917</v>
      </c>
      <c r="BH27" s="1">
        <f t="shared" si="56"/>
        <v>-2.8345940845475308</v>
      </c>
      <c r="BI27" s="1">
        <f t="shared" si="56"/>
        <v>-2.8365490122264383</v>
      </c>
      <c r="BJ27" s="1">
        <f t="shared" si="56"/>
        <v>-2.8291701893005001</v>
      </c>
      <c r="BK27" s="1">
        <f t="shared" si="56"/>
        <v>-2.8569333893462261</v>
      </c>
      <c r="BL27" s="1">
        <f t="shared" si="16"/>
        <v>-2.7510750837173603</v>
      </c>
    </row>
    <row r="28" spans="1:64">
      <c r="A28" s="1" t="s">
        <v>50</v>
      </c>
      <c r="C28" s="26">
        <v>31162.386999999999</v>
      </c>
      <c r="D28" s="26"/>
      <c r="E28" s="1">
        <f t="shared" si="30"/>
        <v>-50476.526293523995</v>
      </c>
      <c r="F28" s="1">
        <f t="shared" si="31"/>
        <v>-50476.5</v>
      </c>
      <c r="G28" s="228">
        <f t="shared" si="41"/>
        <v>-1.1038399999961257E-2</v>
      </c>
      <c r="H28" s="181"/>
      <c r="I28" s="181">
        <f t="shared" si="42"/>
        <v>-1.1038399999961257E-2</v>
      </c>
      <c r="J28" s="181"/>
      <c r="K28" s="181"/>
      <c r="L28" s="1">
        <v>0.01</v>
      </c>
      <c r="M28" s="10"/>
      <c r="O28" s="230"/>
      <c r="U28" s="31"/>
      <c r="Z28" s="1">
        <f t="shared" si="43"/>
        <v>-50476.5</v>
      </c>
      <c r="AA28" s="1">
        <f t="shared" si="44"/>
        <v>-2.3352045255670903E-3</v>
      </c>
      <c r="AB28" s="1">
        <f t="shared" si="32"/>
        <v>-4.2369958550846569E-2</v>
      </c>
      <c r="AC28" s="1">
        <f t="shared" si="33"/>
        <v>-1.1038399999961257E-2</v>
      </c>
      <c r="AD28" s="1">
        <f t="shared" si="34"/>
        <v>7.5745611465515103E-5</v>
      </c>
      <c r="AE28" s="1">
        <f t="shared" si="35"/>
        <v>7.5745611465515107E-7</v>
      </c>
      <c r="AF28" s="27">
        <f t="shared" si="38"/>
        <v>16143.886999999999</v>
      </c>
      <c r="AG28" s="13"/>
      <c r="AH28" s="1">
        <f t="shared" si="45"/>
        <v>3.1331558550885312E-2</v>
      </c>
      <c r="AI28" s="1">
        <f t="shared" si="46"/>
        <v>0.77176470318297397</v>
      </c>
      <c r="AJ28" s="1">
        <f t="shared" si="47"/>
        <v>0.93589787419072201</v>
      </c>
      <c r="AK28" s="1">
        <f t="shared" si="48"/>
        <v>0.15887307011530943</v>
      </c>
      <c r="AL28" s="1">
        <f t="shared" si="49"/>
        <v>2.5334934234518816</v>
      </c>
      <c r="AM28" s="1">
        <f t="shared" si="50"/>
        <v>3.1869568555314283</v>
      </c>
      <c r="AN28" s="1">
        <f t="shared" si="51"/>
        <v>-3.9326024417230219</v>
      </c>
      <c r="AO28" s="1">
        <f t="shared" si="51"/>
        <v>-3.9326144189023489</v>
      </c>
      <c r="AP28" s="1">
        <f t="shared" si="51"/>
        <v>-3.9325531651702859</v>
      </c>
      <c r="AQ28" s="1">
        <f t="shared" si="51"/>
        <v>-3.9328664691513366</v>
      </c>
      <c r="AR28" s="1">
        <f t="shared" si="51"/>
        <v>-3.931265007434591</v>
      </c>
      <c r="AS28" s="1">
        <f t="shared" si="51"/>
        <v>-3.9394784193407086</v>
      </c>
      <c r="AT28" s="1">
        <f t="shared" si="51"/>
        <v>-3.8980454997866794</v>
      </c>
      <c r="AU28" s="1">
        <f t="shared" si="52"/>
        <v>-4.1303418581089186</v>
      </c>
      <c r="AW28" s="1">
        <v>-34000</v>
      </c>
      <c r="AX28" s="1">
        <f t="shared" si="11"/>
        <v>1.352072524540043E-2</v>
      </c>
      <c r="AY28" s="1">
        <f t="shared" si="12"/>
        <v>-1.6520767658483149E-2</v>
      </c>
      <c r="AZ28" s="1">
        <f t="shared" si="13"/>
        <v>3.0041492903883579E-2</v>
      </c>
      <c r="BA28" s="1">
        <f t="shared" si="14"/>
        <v>0.73312774858232665</v>
      </c>
      <c r="BB28" s="1">
        <f t="shared" si="4"/>
        <v>0.86125721166842995</v>
      </c>
      <c r="BC28" s="1">
        <f t="shared" si="5"/>
        <v>-2.856637050628196</v>
      </c>
      <c r="BD28" s="1">
        <f t="shared" si="6"/>
        <v>-6.9710802184267822</v>
      </c>
      <c r="BE28" s="1">
        <f t="shared" ref="BE28:BK28" si="57">$BL28+$AB$7*SIN(BF28)</f>
        <v>-2.7643899044178055</v>
      </c>
      <c r="BF28" s="1">
        <f t="shared" si="57"/>
        <v>-2.7643521085247986</v>
      </c>
      <c r="BG28" s="1">
        <f t="shared" si="57"/>
        <v>-2.7644982982166599</v>
      </c>
      <c r="BH28" s="1">
        <f t="shared" si="57"/>
        <v>-2.7639328081576138</v>
      </c>
      <c r="BI28" s="1">
        <f t="shared" si="57"/>
        <v>-2.7661195318091831</v>
      </c>
      <c r="BJ28" s="1">
        <f t="shared" si="57"/>
        <v>-2.7576529959277098</v>
      </c>
      <c r="BK28" s="1">
        <f t="shared" si="57"/>
        <v>-2.790280097615045</v>
      </c>
      <c r="BL28" s="1">
        <f t="shared" si="16"/>
        <v>-2.6619550130042429</v>
      </c>
    </row>
    <row r="29" spans="1:64">
      <c r="A29" s="1" t="s">
        <v>50</v>
      </c>
      <c r="C29" s="26">
        <v>31163.215</v>
      </c>
      <c r="D29" s="26"/>
      <c r="E29" s="1">
        <f t="shared" si="30"/>
        <v>-50474.553993383743</v>
      </c>
      <c r="F29" s="1">
        <f t="shared" si="31"/>
        <v>-50474.5</v>
      </c>
      <c r="G29" s="228">
        <f t="shared" si="41"/>
        <v>-2.2667199998977594E-2</v>
      </c>
      <c r="H29" s="181"/>
      <c r="I29" s="181">
        <f t="shared" si="42"/>
        <v>-2.2667199998977594E-2</v>
      </c>
      <c r="J29" s="181"/>
      <c r="K29" s="181"/>
      <c r="L29" s="1">
        <v>0.01</v>
      </c>
      <c r="M29" s="10"/>
      <c r="O29" s="230"/>
      <c r="P29" s="1">
        <v>6.721604854447483E-8</v>
      </c>
      <c r="Q29" s="1">
        <v>1.1690389673879473E-16</v>
      </c>
      <c r="R29" s="1">
        <v>8.3414773268246239E-27</v>
      </c>
      <c r="S29" s="1">
        <v>5.3101594626398439E-7</v>
      </c>
      <c r="T29" s="1">
        <v>4.1659586125974635E-9</v>
      </c>
      <c r="U29" s="31">
        <v>5.2424985295558553E-5</v>
      </c>
      <c r="V29" s="1">
        <v>1.2581311418732746E-5</v>
      </c>
      <c r="W29" s="1">
        <v>0.63024108283166058</v>
      </c>
      <c r="X29" s="1">
        <v>1.5940956268411636E-2</v>
      </c>
      <c r="Y29" s="1">
        <v>8.1613827930730253E-6</v>
      </c>
      <c r="Z29" s="1">
        <f t="shared" si="43"/>
        <v>-50474.5</v>
      </c>
      <c r="AA29" s="1">
        <f t="shared" si="44"/>
        <v>-2.330818284133257E-3</v>
      </c>
      <c r="AB29" s="1">
        <f t="shared" si="32"/>
        <v>-5.4001637056981966E-2</v>
      </c>
      <c r="AC29" s="1">
        <f t="shared" si="33"/>
        <v>-2.2667199998977594E-2</v>
      </c>
      <c r="AD29" s="1">
        <f t="shared" si="34"/>
        <v>4.1356842125185508E-4</v>
      </c>
      <c r="AE29" s="1">
        <f t="shared" si="35"/>
        <v>4.135684212518551E-6</v>
      </c>
      <c r="AF29" s="27">
        <f t="shared" si="38"/>
        <v>16144.715</v>
      </c>
      <c r="AG29" s="13"/>
      <c r="AH29" s="1">
        <f t="shared" si="45"/>
        <v>3.1334437058004372E-2</v>
      </c>
      <c r="AI29" s="1">
        <f t="shared" si="46"/>
        <v>0.77174567422693174</v>
      </c>
      <c r="AJ29" s="1">
        <f t="shared" si="47"/>
        <v>0.93594006427285781</v>
      </c>
      <c r="AK29" s="1">
        <f t="shared" si="48"/>
        <v>0.15884572983527767</v>
      </c>
      <c r="AL29" s="1">
        <f t="shared" si="49"/>
        <v>2.5336132083435685</v>
      </c>
      <c r="AM29" s="1">
        <f t="shared" si="50"/>
        <v>3.1876251847904653</v>
      </c>
      <c r="AN29" s="1">
        <f t="shared" si="51"/>
        <v>-3.9324533528557111</v>
      </c>
      <c r="AO29" s="1">
        <f t="shared" si="51"/>
        <v>-3.9324653399749661</v>
      </c>
      <c r="AP29" s="1">
        <f t="shared" si="51"/>
        <v>-3.9324040446493318</v>
      </c>
      <c r="AQ29" s="1">
        <f t="shared" si="51"/>
        <v>-3.9327175141227237</v>
      </c>
      <c r="AR29" s="1">
        <f t="shared" si="51"/>
        <v>-3.9311154480288111</v>
      </c>
      <c r="AS29" s="1">
        <f t="shared" si="51"/>
        <v>-3.939330718024685</v>
      </c>
      <c r="AT29" s="1">
        <f t="shared" si="51"/>
        <v>-3.8978945115864914</v>
      </c>
      <c r="AU29" s="1">
        <f t="shared" si="52"/>
        <v>-4.1301636179674919</v>
      </c>
      <c r="AW29" s="1">
        <v>-33000</v>
      </c>
      <c r="AX29" s="1">
        <f t="shared" si="11"/>
        <v>1.3280890647530515E-2</v>
      </c>
      <c r="AY29" s="1">
        <f t="shared" si="12"/>
        <v>-1.5175926628723267E-2</v>
      </c>
      <c r="AZ29" s="1">
        <f t="shared" si="13"/>
        <v>2.8456817276253783E-2</v>
      </c>
      <c r="BA29" s="1">
        <f t="shared" si="14"/>
        <v>0.73777121419569425</v>
      </c>
      <c r="BB29" s="1">
        <f t="shared" si="4"/>
        <v>0.83236374992682494</v>
      </c>
      <c r="BC29" s="1">
        <f t="shared" si="5"/>
        <v>-2.8022575921078103</v>
      </c>
      <c r="BD29" s="1">
        <f t="shared" si="6"/>
        <v>-5.8372149300269545</v>
      </c>
      <c r="BE29" s="1">
        <f t="shared" ref="BE29:BK29" si="58">$BL29+$AB$7*SIN(BF29)</f>
        <v>-2.6933594300181065</v>
      </c>
      <c r="BF29" s="1">
        <f t="shared" si="58"/>
        <v>-2.6933230608211862</v>
      </c>
      <c r="BG29" s="1">
        <f t="shared" si="58"/>
        <v>-2.6934681778928886</v>
      </c>
      <c r="BH29" s="1">
        <f t="shared" si="58"/>
        <v>-2.6928890844711524</v>
      </c>
      <c r="BI29" s="1">
        <f t="shared" si="58"/>
        <v>-2.6951990113264745</v>
      </c>
      <c r="BJ29" s="1">
        <f t="shared" si="58"/>
        <v>-2.6859696054325424</v>
      </c>
      <c r="BK29" s="1">
        <f t="shared" si="58"/>
        <v>-2.7226082727993655</v>
      </c>
      <c r="BL29" s="1">
        <f t="shared" si="16"/>
        <v>-2.5728349422911254</v>
      </c>
    </row>
    <row r="30" spans="1:64">
      <c r="A30" s="1" t="s">
        <v>50</v>
      </c>
      <c r="C30" s="26">
        <v>31170.16</v>
      </c>
      <c r="D30" s="26"/>
      <c r="E30" s="1">
        <f t="shared" si="30"/>
        <v>-50458.010968656628</v>
      </c>
      <c r="F30" s="1">
        <f t="shared" si="31"/>
        <v>-50458</v>
      </c>
      <c r="G30" s="228">
        <f t="shared" si="41"/>
        <v>-4.6048000003793277E-3</v>
      </c>
      <c r="H30" s="181"/>
      <c r="I30" s="181">
        <f t="shared" si="42"/>
        <v>-4.6048000003793277E-3</v>
      </c>
      <c r="J30" s="181"/>
      <c r="K30" s="181"/>
      <c r="L30" s="1">
        <v>0.01</v>
      </c>
      <c r="M30" s="10"/>
      <c r="O30" s="230"/>
      <c r="U30" s="31"/>
      <c r="Z30" s="1">
        <f t="shared" si="43"/>
        <v>-50458</v>
      </c>
      <c r="AA30" s="1">
        <f t="shared" si="44"/>
        <v>-2.2946557599502759E-3</v>
      </c>
      <c r="AB30" s="1">
        <f t="shared" si="32"/>
        <v>-3.5962955461083593E-2</v>
      </c>
      <c r="AC30" s="1">
        <f t="shared" si="33"/>
        <v>-4.6048000003793277E-3</v>
      </c>
      <c r="AD30" s="1">
        <f t="shared" si="34"/>
        <v>5.3367664115875204E-6</v>
      </c>
      <c r="AE30" s="1">
        <f t="shared" si="35"/>
        <v>5.3367664115875203E-8</v>
      </c>
      <c r="AF30" s="27">
        <f t="shared" si="38"/>
        <v>16151.66</v>
      </c>
      <c r="AG30" s="13"/>
      <c r="AH30" s="1">
        <f t="shared" si="45"/>
        <v>3.1358155460704265E-2</v>
      </c>
      <c r="AI30" s="1">
        <f t="shared" si="46"/>
        <v>0.7715888460502055</v>
      </c>
      <c r="AJ30" s="1">
        <f t="shared" si="47"/>
        <v>0.93628754088848032</v>
      </c>
      <c r="AK30" s="1">
        <f t="shared" si="48"/>
        <v>0.15862013703292296</v>
      </c>
      <c r="AL30" s="1">
        <f t="shared" si="49"/>
        <v>2.5346012085057033</v>
      </c>
      <c r="AM30" s="1">
        <f t="shared" si="50"/>
        <v>3.1931473933284487</v>
      </c>
      <c r="AN30" s="1">
        <f t="shared" si="51"/>
        <v>-3.931223509832507</v>
      </c>
      <c r="AO30" s="1">
        <f t="shared" si="51"/>
        <v>-3.9312355791065068</v>
      </c>
      <c r="AP30" s="1">
        <f t="shared" si="51"/>
        <v>-3.9311739402830286</v>
      </c>
      <c r="AQ30" s="1">
        <f t="shared" si="51"/>
        <v>-3.9314887752704482</v>
      </c>
      <c r="AR30" s="1">
        <f t="shared" si="51"/>
        <v>-3.9298817273815216</v>
      </c>
      <c r="AS30" s="1">
        <f t="shared" si="51"/>
        <v>-3.9381122910994462</v>
      </c>
      <c r="AT30" s="1">
        <f t="shared" si="51"/>
        <v>-3.8966491404132477</v>
      </c>
      <c r="AU30" s="1">
        <f t="shared" si="52"/>
        <v>-4.1286931368007256</v>
      </c>
      <c r="AW30" s="1">
        <v>-32000</v>
      </c>
      <c r="AX30" s="1">
        <f t="shared" si="11"/>
        <v>1.2919953954153011E-2</v>
      </c>
      <c r="AY30" s="1">
        <f t="shared" si="12"/>
        <v>-1.3796272257832195E-2</v>
      </c>
      <c r="AZ30" s="1">
        <f t="shared" si="13"/>
        <v>2.6716226211985206E-2</v>
      </c>
      <c r="BA30" s="1">
        <f t="shared" si="14"/>
        <v>0.74327029847796378</v>
      </c>
      <c r="BB30" s="1">
        <f t="shared" si="4"/>
        <v>0.80055868310064482</v>
      </c>
      <c r="BC30" s="1">
        <f t="shared" si="5"/>
        <v>-2.747125474401638</v>
      </c>
      <c r="BD30" s="1">
        <f t="shared" si="6"/>
        <v>-5.004214639919268</v>
      </c>
      <c r="BE30" s="1">
        <f t="shared" ref="BE30:BK30" si="59">$BL30+$AB$7*SIN(BF30)</f>
        <v>-2.6218389001439326</v>
      </c>
      <c r="BF30" s="1">
        <f t="shared" si="59"/>
        <v>-2.6218062165543241</v>
      </c>
      <c r="BG30" s="1">
        <f t="shared" si="59"/>
        <v>-2.6219416266227085</v>
      </c>
      <c r="BH30" s="1">
        <f t="shared" si="59"/>
        <v>-2.6213805462539144</v>
      </c>
      <c r="BI30" s="1">
        <f t="shared" si="59"/>
        <v>-2.6237042480499957</v>
      </c>
      <c r="BJ30" s="1">
        <f t="shared" si="59"/>
        <v>-2.6140604241480769</v>
      </c>
      <c r="BK30" s="1">
        <f t="shared" si="59"/>
        <v>-2.6537476773488486</v>
      </c>
      <c r="BL30" s="1">
        <f t="shared" si="16"/>
        <v>-2.483714871578008</v>
      </c>
    </row>
    <row r="31" spans="1:64">
      <c r="A31" s="1" t="s">
        <v>50</v>
      </c>
      <c r="C31" s="26">
        <v>31170.365000000002</v>
      </c>
      <c r="D31" s="26"/>
      <c r="E31" s="1">
        <f t="shared" si="30"/>
        <v>-50457.522657631562</v>
      </c>
      <c r="F31" s="1">
        <f t="shared" si="31"/>
        <v>-50457.5</v>
      </c>
      <c r="G31" s="228">
        <f t="shared" si="41"/>
        <v>-9.5119999969028868E-3</v>
      </c>
      <c r="H31" s="181"/>
      <c r="I31" s="181">
        <f t="shared" si="42"/>
        <v>-9.5119999969028868E-3</v>
      </c>
      <c r="J31" s="181"/>
      <c r="K31" s="181"/>
      <c r="L31" s="1">
        <v>0.01</v>
      </c>
      <c r="M31" s="10"/>
      <c r="O31" s="230"/>
      <c r="U31" s="31"/>
      <c r="Z31" s="1">
        <f t="shared" si="43"/>
        <v>-50457.5</v>
      </c>
      <c r="AA31" s="1">
        <f t="shared" si="44"/>
        <v>-2.2935605932769276E-3</v>
      </c>
      <c r="AB31" s="1">
        <f t="shared" si="32"/>
        <v>-4.0870873381733418E-2</v>
      </c>
      <c r="AC31" s="1">
        <f t="shared" si="33"/>
        <v>-9.5119999969028868E-3</v>
      </c>
      <c r="AD31" s="1">
        <f t="shared" si="34"/>
        <v>5.2105867423819896E-5</v>
      </c>
      <c r="AE31" s="1">
        <f t="shared" si="35"/>
        <v>5.2105867423819899E-7</v>
      </c>
      <c r="AF31" s="27">
        <f t="shared" si="38"/>
        <v>16151.865000000002</v>
      </c>
      <c r="AG31" s="13"/>
      <c r="AH31" s="1">
        <f t="shared" si="45"/>
        <v>3.1358873384830531E-2</v>
      </c>
      <c r="AI31" s="1">
        <f t="shared" si="46"/>
        <v>0.77158409815487972</v>
      </c>
      <c r="AJ31" s="1">
        <f t="shared" si="47"/>
        <v>0.93629805401660282</v>
      </c>
      <c r="AK31" s="1">
        <f t="shared" si="48"/>
        <v>0.15861329990041934</v>
      </c>
      <c r="AL31" s="1">
        <f t="shared" si="49"/>
        <v>2.5346311416386751</v>
      </c>
      <c r="AM31" s="1">
        <f t="shared" si="50"/>
        <v>3.193314969863168</v>
      </c>
      <c r="AN31" s="1">
        <f t="shared" si="51"/>
        <v>-3.9311862457614937</v>
      </c>
      <c r="AO31" s="1">
        <f t="shared" si="51"/>
        <v>-3.9311983175292089</v>
      </c>
      <c r="AP31" s="1">
        <f t="shared" si="51"/>
        <v>-3.9311366682869817</v>
      </c>
      <c r="AQ31" s="1">
        <f t="shared" si="51"/>
        <v>-3.931451544659041</v>
      </c>
      <c r="AR31" s="1">
        <f t="shared" si="51"/>
        <v>-3.9298443459275365</v>
      </c>
      <c r="AS31" s="1">
        <f t="shared" si="51"/>
        <v>-3.9380753721008359</v>
      </c>
      <c r="AT31" s="1">
        <f t="shared" si="51"/>
        <v>-3.8966114097279831</v>
      </c>
      <c r="AU31" s="1">
        <f t="shared" si="52"/>
        <v>-4.1286485767653698</v>
      </c>
      <c r="AW31" s="1">
        <v>-31000</v>
      </c>
      <c r="AX31" s="1">
        <f t="shared" si="11"/>
        <v>1.2441637377971153E-2</v>
      </c>
      <c r="AY31" s="1">
        <f t="shared" si="12"/>
        <v>-1.2381804545809904E-2</v>
      </c>
      <c r="AZ31" s="1">
        <f t="shared" si="13"/>
        <v>2.4823441923781057E-2</v>
      </c>
      <c r="BA31" s="1">
        <f t="shared" si="14"/>
        <v>0.74965699590161472</v>
      </c>
      <c r="BB31" s="1">
        <f t="shared" si="4"/>
        <v>0.7657498364184846</v>
      </c>
      <c r="BC31" s="1">
        <f t="shared" si="5"/>
        <v>-2.691104963453856</v>
      </c>
      <c r="BD31" s="1">
        <f t="shared" si="6"/>
        <v>-4.3642965023437394</v>
      </c>
      <c r="BE31" s="1">
        <f t="shared" ref="BE31:BK31" si="60">$BL31+$AB$7*SIN(BF31)</f>
        <v>-2.5497443604791359</v>
      </c>
      <c r="BF31" s="1">
        <f t="shared" si="60"/>
        <v>-2.5497168809794588</v>
      </c>
      <c r="BG31" s="1">
        <f t="shared" si="60"/>
        <v>-2.5498359471383076</v>
      </c>
      <c r="BH31" s="1">
        <f t="shared" si="60"/>
        <v>-2.5493199755166462</v>
      </c>
      <c r="BI31" s="1">
        <f t="shared" si="60"/>
        <v>-2.5515546415729968</v>
      </c>
      <c r="BJ31" s="1">
        <f t="shared" si="60"/>
        <v>-2.5418519109446538</v>
      </c>
      <c r="BK31" s="1">
        <f t="shared" si="60"/>
        <v>-2.5835375091421326</v>
      </c>
      <c r="BL31" s="1">
        <f t="shared" si="16"/>
        <v>-2.3945948008648905</v>
      </c>
    </row>
    <row r="32" spans="1:64">
      <c r="A32" s="1" t="s">
        <v>50</v>
      </c>
      <c r="C32" s="26">
        <v>31176.26</v>
      </c>
      <c r="D32" s="26"/>
      <c r="E32" s="1">
        <f t="shared" si="30"/>
        <v>-50443.480738154773</v>
      </c>
      <c r="F32" s="1">
        <f t="shared" si="31"/>
        <v>-50443.5</v>
      </c>
      <c r="G32" s="228">
        <f t="shared" si="41"/>
        <v>8.0863999974098988E-3</v>
      </c>
      <c r="H32" s="181"/>
      <c r="I32" s="181">
        <f t="shared" si="42"/>
        <v>8.0863999974098988E-3</v>
      </c>
      <c r="J32" s="181"/>
      <c r="K32" s="181"/>
      <c r="L32" s="1">
        <v>0.01</v>
      </c>
      <c r="M32" s="10"/>
      <c r="O32" s="230"/>
      <c r="U32" s="31"/>
      <c r="Z32" s="1">
        <f t="shared" si="43"/>
        <v>-50443.5</v>
      </c>
      <c r="AA32" s="1">
        <f t="shared" si="44"/>
        <v>-2.2629118649015109E-3</v>
      </c>
      <c r="AB32" s="1">
        <f t="shared" si="32"/>
        <v>-2.3292555790923229E-2</v>
      </c>
      <c r="AC32" s="1">
        <f t="shared" si="33"/>
        <v>8.0863999974098988E-3</v>
      </c>
      <c r="AD32" s="1">
        <f t="shared" si="34"/>
        <v>1.0710825602337965E-4</v>
      </c>
      <c r="AE32" s="1">
        <f t="shared" si="35"/>
        <v>1.0710825602337966E-6</v>
      </c>
      <c r="AF32" s="27">
        <f t="shared" si="38"/>
        <v>16157.759999999998</v>
      </c>
      <c r="AG32" s="13"/>
      <c r="AH32" s="1">
        <f t="shared" si="45"/>
        <v>3.1378955788333128E-2</v>
      </c>
      <c r="AI32" s="1">
        <f t="shared" si="46"/>
        <v>0.77145126386954566</v>
      </c>
      <c r="AJ32" s="1">
        <f t="shared" si="47"/>
        <v>0.93659202859794233</v>
      </c>
      <c r="AK32" s="1">
        <f t="shared" si="48"/>
        <v>0.15842183667093346</v>
      </c>
      <c r="AL32" s="1">
        <f t="shared" si="49"/>
        <v>2.535469119908198</v>
      </c>
      <c r="AM32" s="1">
        <f t="shared" si="50"/>
        <v>3.1980127861356533</v>
      </c>
      <c r="AN32" s="1">
        <f t="shared" si="51"/>
        <v>-3.9301429447930571</v>
      </c>
      <c r="AO32" s="1">
        <f t="shared" si="51"/>
        <v>-3.9301550864842452</v>
      </c>
      <c r="AP32" s="1">
        <f t="shared" si="51"/>
        <v>-3.9300931452866537</v>
      </c>
      <c r="AQ32" s="1">
        <f t="shared" si="51"/>
        <v>-3.9304091805502575</v>
      </c>
      <c r="AR32" s="1">
        <f t="shared" si="51"/>
        <v>-3.9287977611416474</v>
      </c>
      <c r="AS32" s="1">
        <f t="shared" si="51"/>
        <v>-3.9370417123379373</v>
      </c>
      <c r="AT32" s="1">
        <f t="shared" si="51"/>
        <v>-3.8955551375482762</v>
      </c>
      <c r="AU32" s="1">
        <f t="shared" si="52"/>
        <v>-4.127400895775386</v>
      </c>
      <c r="AW32" s="1">
        <v>-30000</v>
      </c>
      <c r="AX32" s="1">
        <f t="shared" si="11"/>
        <v>1.1850057338363907E-2</v>
      </c>
      <c r="AY32" s="1">
        <f t="shared" si="12"/>
        <v>-1.0932523492656426E-2</v>
      </c>
      <c r="AZ32" s="1">
        <f t="shared" si="13"/>
        <v>2.2782580831020333E-2</v>
      </c>
      <c r="BA32" s="1">
        <f t="shared" si="14"/>
        <v>0.75696855830412757</v>
      </c>
      <c r="BB32" s="1">
        <f t="shared" si="4"/>
        <v>0.72783081984040088</v>
      </c>
      <c r="BC32" s="1">
        <f t="shared" si="5"/>
        <v>-2.6340519646860496</v>
      </c>
      <c r="BD32" s="1">
        <f t="shared" si="6"/>
        <v>-3.8556152367533465</v>
      </c>
      <c r="BE32" s="1">
        <f t="shared" ref="BE32:BK32" si="61">$BL32+$AB$7*SIN(BF32)</f>
        <v>-2.4769885180843336</v>
      </c>
      <c r="BF32" s="1">
        <f t="shared" si="61"/>
        <v>-2.4769669401884058</v>
      </c>
      <c r="BG32" s="1">
        <f t="shared" si="61"/>
        <v>-2.4770655128470063</v>
      </c>
      <c r="BH32" s="1">
        <f t="shared" si="61"/>
        <v>-2.4766151488036474</v>
      </c>
      <c r="BI32" s="1">
        <f t="shared" si="61"/>
        <v>-2.4786715030222917</v>
      </c>
      <c r="BJ32" s="1">
        <f t="shared" si="61"/>
        <v>-2.4692550148970303</v>
      </c>
      <c r="BK32" s="1">
        <f t="shared" si="61"/>
        <v>-2.5118276777944271</v>
      </c>
      <c r="BL32" s="1">
        <f t="shared" si="16"/>
        <v>-2.305474730151774</v>
      </c>
    </row>
    <row r="33" spans="1:64">
      <c r="A33" s="1" t="s">
        <v>50</v>
      </c>
      <c r="C33" s="26">
        <v>31178.134999999998</v>
      </c>
      <c r="D33" s="26"/>
      <c r="E33" s="1">
        <f t="shared" si="30"/>
        <v>-50439.014478779201</v>
      </c>
      <c r="F33" s="1">
        <f t="shared" si="31"/>
        <v>-50439</v>
      </c>
      <c r="G33" s="228">
        <f t="shared" si="41"/>
        <v>-6.0784000015701167E-3</v>
      </c>
      <c r="H33" s="181"/>
      <c r="I33" s="181">
        <f t="shared" si="42"/>
        <v>-6.0784000015701167E-3</v>
      </c>
      <c r="J33" s="181"/>
      <c r="K33" s="181"/>
      <c r="L33" s="1">
        <v>0.01</v>
      </c>
      <c r="M33" s="10"/>
      <c r="O33" s="230"/>
      <c r="U33" s="31"/>
      <c r="Z33" s="1">
        <f t="shared" si="43"/>
        <v>-50439</v>
      </c>
      <c r="AA33" s="1">
        <f t="shared" si="44"/>
        <v>-2.2530670241611012E-3</v>
      </c>
      <c r="AB33" s="1">
        <f t="shared" si="32"/>
        <v>-3.7463802862829208E-2</v>
      </c>
      <c r="AC33" s="1">
        <f t="shared" si="33"/>
        <v>-6.0784000015701167E-3</v>
      </c>
      <c r="AD33" s="1">
        <f t="shared" si="34"/>
        <v>1.4633172388052924E-5</v>
      </c>
      <c r="AE33" s="1">
        <f t="shared" si="35"/>
        <v>1.4633172388052925E-7</v>
      </c>
      <c r="AF33" s="27">
        <f t="shared" si="38"/>
        <v>16159.634999999998</v>
      </c>
      <c r="AG33" s="13"/>
      <c r="AH33" s="1">
        <f t="shared" si="45"/>
        <v>3.1385402861259092E-2</v>
      </c>
      <c r="AI33" s="1">
        <f t="shared" si="46"/>
        <v>0.77140861091231427</v>
      </c>
      <c r="AJ33" s="1">
        <f t="shared" si="47"/>
        <v>0.93668635931861677</v>
      </c>
      <c r="AK33" s="1">
        <f t="shared" si="48"/>
        <v>0.15836028528637561</v>
      </c>
      <c r="AL33" s="1">
        <f t="shared" si="49"/>
        <v>2.5357384088233048</v>
      </c>
      <c r="AM33" s="1">
        <f t="shared" si="50"/>
        <v>3.1995251291553592</v>
      </c>
      <c r="AN33" s="1">
        <f t="shared" si="51"/>
        <v>-3.9298076361737726</v>
      </c>
      <c r="AO33" s="1">
        <f t="shared" si="51"/>
        <v>-3.9298198003810554</v>
      </c>
      <c r="AP33" s="1">
        <f t="shared" si="51"/>
        <v>-3.9297577652466518</v>
      </c>
      <c r="AQ33" s="1">
        <f t="shared" si="51"/>
        <v>-3.930074173058987</v>
      </c>
      <c r="AR33" s="1">
        <f t="shared" si="51"/>
        <v>-3.9284613982065526</v>
      </c>
      <c r="AS33" s="1">
        <f t="shared" si="51"/>
        <v>-3.9367094941273093</v>
      </c>
      <c r="AT33" s="1">
        <f t="shared" si="51"/>
        <v>-3.8952156981534705</v>
      </c>
      <c r="AU33" s="1">
        <f t="shared" si="52"/>
        <v>-4.1269998554571767</v>
      </c>
      <c r="AW33" s="1">
        <v>-29000</v>
      </c>
      <c r="AX33" s="1">
        <f t="shared" si="11"/>
        <v>1.1149801349795249E-2</v>
      </c>
      <c r="AY33" s="1">
        <f t="shared" si="12"/>
        <v>-9.4484290983717321E-3</v>
      </c>
      <c r="AZ33" s="1">
        <f t="shared" si="13"/>
        <v>2.0598230448166981E-2</v>
      </c>
      <c r="BA33" s="1">
        <f t="shared" si="14"/>
        <v>0.76524769088874178</v>
      </c>
      <c r="BB33" s="1">
        <f t="shared" si="4"/>
        <v>0.68668129883013318</v>
      </c>
      <c r="BC33" s="1">
        <f t="shared" si="5"/>
        <v>-2.5758125039985074</v>
      </c>
      <c r="BD33" s="1">
        <f t="shared" si="6"/>
        <v>-3.4401383350699835</v>
      </c>
      <c r="BE33" s="1">
        <f t="shared" ref="BE33:BK33" si="62">$BL33+$AB$7*SIN(BF33)</f>
        <v>-2.4034801902741569</v>
      </c>
      <c r="BF33" s="1">
        <f t="shared" si="62"/>
        <v>-2.4034644432637795</v>
      </c>
      <c r="BG33" s="1">
        <f t="shared" si="62"/>
        <v>-2.4035409906719436</v>
      </c>
      <c r="BH33" s="1">
        <f t="shared" si="62"/>
        <v>-2.4031688378942224</v>
      </c>
      <c r="BI33" s="1">
        <f t="shared" si="62"/>
        <v>-2.4049769634697689</v>
      </c>
      <c r="BJ33" s="1">
        <f t="shared" si="62"/>
        <v>-2.3961639563212964</v>
      </c>
      <c r="BK33" s="1">
        <f t="shared" si="62"/>
        <v>-2.4384799959446517</v>
      </c>
      <c r="BL33" s="1">
        <f t="shared" si="16"/>
        <v>-2.2163546594386565</v>
      </c>
    </row>
    <row r="34" spans="1:64">
      <c r="A34" s="1" t="s">
        <v>50</v>
      </c>
      <c r="C34" s="26">
        <v>31178.334999999999</v>
      </c>
      <c r="D34" s="26"/>
      <c r="E34" s="1">
        <f t="shared" si="30"/>
        <v>-50438.538077779136</v>
      </c>
      <c r="F34" s="1">
        <f t="shared" si="31"/>
        <v>-50438.5</v>
      </c>
      <c r="G34" s="228">
        <f t="shared" si="41"/>
        <v>-1.5985600002750289E-2</v>
      </c>
      <c r="H34" s="181"/>
      <c r="I34" s="181">
        <f t="shared" si="42"/>
        <v>-1.5985600002750289E-2</v>
      </c>
      <c r="J34" s="181"/>
      <c r="K34" s="181"/>
      <c r="L34" s="1">
        <v>0.01</v>
      </c>
      <c r="M34" s="10"/>
      <c r="O34" s="230"/>
      <c r="P34" s="1">
        <v>6.4735162984420655E-8</v>
      </c>
      <c r="Q34" s="1">
        <v>1.2320982209266745E-16</v>
      </c>
      <c r="R34" s="1">
        <v>6.1894002212780549E-27</v>
      </c>
      <c r="S34" s="1">
        <v>5.2311761513360067E-7</v>
      </c>
      <c r="T34" s="1">
        <v>5.8970422611878616E-4</v>
      </c>
      <c r="U34" s="31">
        <v>0.1733128475667163</v>
      </c>
      <c r="V34" s="1">
        <v>8.8561660470513761</v>
      </c>
      <c r="W34" s="1">
        <v>282953.48217520997</v>
      </c>
      <c r="X34" s="1">
        <v>1.5703850486506594E-2</v>
      </c>
      <c r="Y34" s="1">
        <v>5.2211868621468959E-6</v>
      </c>
      <c r="Z34" s="1">
        <f t="shared" si="43"/>
        <v>-50438.5</v>
      </c>
      <c r="AA34" s="1">
        <f t="shared" si="44"/>
        <v>-2.2519733492478225E-3</v>
      </c>
      <c r="AB34" s="1">
        <f t="shared" si="32"/>
        <v>-4.7371718965648811E-2</v>
      </c>
      <c r="AC34" s="1">
        <f t="shared" si="33"/>
        <v>-1.5985600002750289E-2</v>
      </c>
      <c r="AD34" s="1">
        <f t="shared" si="34"/>
        <v>1.8861250105779335E-4</v>
      </c>
      <c r="AE34" s="1">
        <f t="shared" si="35"/>
        <v>1.8861250105779335E-6</v>
      </c>
      <c r="AF34" s="27">
        <f t="shared" si="38"/>
        <v>16159.834999999999</v>
      </c>
      <c r="AG34" s="13"/>
      <c r="AH34" s="1">
        <f t="shared" si="45"/>
        <v>3.1386118962898522E-2</v>
      </c>
      <c r="AI34" s="1">
        <f t="shared" si="46"/>
        <v>0.77140387300904278</v>
      </c>
      <c r="AJ34" s="1">
        <f t="shared" si="47"/>
        <v>0.93669683567355966</v>
      </c>
      <c r="AK34" s="1">
        <f t="shared" si="48"/>
        <v>0.15835344595478229</v>
      </c>
      <c r="AL34" s="1">
        <f t="shared" si="49"/>
        <v>2.5357683279761787</v>
      </c>
      <c r="AM34" s="1">
        <f t="shared" si="50"/>
        <v>3.199693237379404</v>
      </c>
      <c r="AN34" s="1">
        <f t="shared" ref="AN34:AT43" si="63">$AU34+$AB$7*SIN(AO34)</f>
        <v>-3.9297703808044773</v>
      </c>
      <c r="AO34" s="1">
        <f t="shared" si="63"/>
        <v>-3.9297825475147681</v>
      </c>
      <c r="AP34" s="1">
        <f t="shared" si="63"/>
        <v>-3.9297205019401318</v>
      </c>
      <c r="AQ34" s="1">
        <f t="shared" si="63"/>
        <v>-3.9300369511481481</v>
      </c>
      <c r="AR34" s="1">
        <f t="shared" si="63"/>
        <v>-3.9284240257271592</v>
      </c>
      <c r="AS34" s="1">
        <f t="shared" si="63"/>
        <v>-3.9366725818796504</v>
      </c>
      <c r="AT34" s="1">
        <f t="shared" si="63"/>
        <v>-3.89517798496649</v>
      </c>
      <c r="AU34" s="1">
        <f t="shared" si="52"/>
        <v>-4.1269552954218209</v>
      </c>
      <c r="AW34" s="1">
        <v>-28000</v>
      </c>
      <c r="AX34" s="1">
        <f t="shared" si="11"/>
        <v>1.0346019611104301E-2</v>
      </c>
      <c r="AY34" s="1">
        <f t="shared" si="12"/>
        <v>-7.9295213629558339E-3</v>
      </c>
      <c r="AZ34" s="1">
        <f t="shared" si="13"/>
        <v>1.8275540974060134E-2</v>
      </c>
      <c r="BA34" s="1">
        <f t="shared" si="14"/>
        <v>0.77454272206217267</v>
      </c>
      <c r="BB34" s="1">
        <f t="shared" si="4"/>
        <v>0.64216754327183723</v>
      </c>
      <c r="BC34" s="1">
        <f t="shared" si="5"/>
        <v>-2.5162210752236169</v>
      </c>
      <c r="BD34" s="1">
        <f t="shared" si="6"/>
        <v>-3.0931842854743721</v>
      </c>
      <c r="BE34" s="1">
        <f t="shared" ref="BE34:BK34" si="64">$BL34+$AB$7*SIN(BF34)</f>
        <v>-2.3291237457005951</v>
      </c>
      <c r="BF34" s="1">
        <f t="shared" si="64"/>
        <v>-2.3291131544232337</v>
      </c>
      <c r="BG34" s="1">
        <f t="shared" si="64"/>
        <v>-2.3291685349025979</v>
      </c>
      <c r="BH34" s="1">
        <f t="shared" si="64"/>
        <v>-2.3288789214173926</v>
      </c>
      <c r="BI34" s="1">
        <f t="shared" si="64"/>
        <v>-2.3303924841785792</v>
      </c>
      <c r="BJ34" s="1">
        <f t="shared" si="64"/>
        <v>-2.3224554381190088</v>
      </c>
      <c r="BK34" s="1">
        <f t="shared" si="64"/>
        <v>-2.3633692760667078</v>
      </c>
      <c r="BL34" s="1">
        <f t="shared" si="16"/>
        <v>-2.1272345887255391</v>
      </c>
    </row>
    <row r="35" spans="1:64">
      <c r="A35" s="1" t="s">
        <v>50</v>
      </c>
      <c r="C35" s="26">
        <v>31179.17</v>
      </c>
      <c r="D35" s="26"/>
      <c r="E35" s="1">
        <f t="shared" si="30"/>
        <v>-50436.54910360388</v>
      </c>
      <c r="F35" s="1">
        <f t="shared" si="31"/>
        <v>-50436.5</v>
      </c>
      <c r="G35" s="228">
        <f t="shared" si="41"/>
        <v>-2.0614400000340538E-2</v>
      </c>
      <c r="H35" s="181"/>
      <c r="I35" s="181">
        <f t="shared" si="42"/>
        <v>-2.0614400000340538E-2</v>
      </c>
      <c r="J35" s="181"/>
      <c r="K35" s="181"/>
      <c r="L35" s="1">
        <v>0.01</v>
      </c>
      <c r="M35" s="10"/>
      <c r="O35" s="230"/>
      <c r="U35" s="31"/>
      <c r="Z35" s="1">
        <f t="shared" si="43"/>
        <v>-50436.5</v>
      </c>
      <c r="AA35" s="1">
        <f t="shared" si="44"/>
        <v>-2.2475990421525135E-3</v>
      </c>
      <c r="AB35" s="1">
        <f t="shared" si="32"/>
        <v>-5.2003382890205674E-2</v>
      </c>
      <c r="AC35" s="1">
        <f t="shared" si="33"/>
        <v>-2.0614400000340538E-2</v>
      </c>
      <c r="AD35" s="1">
        <f t="shared" si="34"/>
        <v>3.3733937743769653E-4</v>
      </c>
      <c r="AE35" s="1">
        <f t="shared" si="35"/>
        <v>3.3733937743769655E-6</v>
      </c>
      <c r="AF35" s="27">
        <f t="shared" si="38"/>
        <v>16160.669999999998</v>
      </c>
      <c r="AG35" s="13"/>
      <c r="AH35" s="1">
        <f t="shared" si="45"/>
        <v>3.1388982889865136E-2</v>
      </c>
      <c r="AI35" s="1">
        <f t="shared" si="46"/>
        <v>0.77138492402403269</v>
      </c>
      <c r="AJ35" s="1">
        <f t="shared" si="47"/>
        <v>0.93673873142221875</v>
      </c>
      <c r="AK35" s="1">
        <f t="shared" si="48"/>
        <v>0.1583260880509674</v>
      </c>
      <c r="AL35" s="1">
        <f t="shared" si="49"/>
        <v>2.5358880009133453</v>
      </c>
      <c r="AM35" s="1">
        <f t="shared" si="50"/>
        <v>3.2003658105866797</v>
      </c>
      <c r="AN35" s="1">
        <f t="shared" si="63"/>
        <v>-3.9296213616146178</v>
      </c>
      <c r="AO35" s="1">
        <f t="shared" si="63"/>
        <v>-3.9296335383393766</v>
      </c>
      <c r="AP35" s="1">
        <f t="shared" si="63"/>
        <v>-3.9295714509981998</v>
      </c>
      <c r="AQ35" s="1">
        <f t="shared" si="63"/>
        <v>-3.9298880657916508</v>
      </c>
      <c r="AR35" s="1">
        <f t="shared" si="63"/>
        <v>-3.9282745381692301</v>
      </c>
      <c r="AS35" s="1">
        <f t="shared" si="63"/>
        <v>-3.9365249346618785</v>
      </c>
      <c r="AT35" s="1">
        <f t="shared" si="63"/>
        <v>-3.895027136820592</v>
      </c>
      <c r="AU35" s="1">
        <f t="shared" si="52"/>
        <v>-4.1267770552803942</v>
      </c>
      <c r="AW35" s="1">
        <v>-27000</v>
      </c>
      <c r="AX35" s="1">
        <f t="shared" si="11"/>
        <v>9.44453426575983E-3</v>
      </c>
      <c r="AY35" s="1">
        <f t="shared" si="12"/>
        <v>-6.3758002864087466E-3</v>
      </c>
      <c r="AZ35" s="1">
        <f t="shared" si="13"/>
        <v>1.5820334552168577E-2</v>
      </c>
      <c r="BA35" s="1">
        <f t="shared" si="14"/>
        <v>0.78490771241940827</v>
      </c>
      <c r="BB35" s="1">
        <f t="shared" si="4"/>
        <v>0.59414341756485578</v>
      </c>
      <c r="BC35" s="1">
        <f t="shared" si="5"/>
        <v>-2.4550988429925233</v>
      </c>
      <c r="BD35" s="1">
        <f t="shared" si="6"/>
        <v>-2.7980302201832501</v>
      </c>
      <c r="BE35" s="1">
        <f t="shared" ref="BE35:BK35" si="65">$BL35+$AB$7*SIN(BF35)</f>
        <v>-2.2538185459195521</v>
      </c>
      <c r="BF35" s="1">
        <f t="shared" si="65"/>
        <v>-2.2538120636592307</v>
      </c>
      <c r="BG35" s="1">
        <f t="shared" si="65"/>
        <v>-2.2538489966635655</v>
      </c>
      <c r="BH35" s="1">
        <f t="shared" si="65"/>
        <v>-2.2536385465730331</v>
      </c>
      <c r="BI35" s="1">
        <f t="shared" si="65"/>
        <v>-2.2548369969159783</v>
      </c>
      <c r="BJ35" s="1">
        <f t="shared" si="65"/>
        <v>-2.2479883821684208</v>
      </c>
      <c r="BK35" s="1">
        <f t="shared" si="65"/>
        <v>-2.286384324099346</v>
      </c>
      <c r="BL35" s="1">
        <f t="shared" si="16"/>
        <v>-2.0381145180124216</v>
      </c>
    </row>
    <row r="36" spans="1:64">
      <c r="A36" s="1" t="s">
        <v>50</v>
      </c>
      <c r="C36" s="26">
        <v>31197.24</v>
      </c>
      <c r="D36" s="26"/>
      <c r="E36" s="1">
        <f t="shared" si="30"/>
        <v>-50393.506273248364</v>
      </c>
      <c r="F36" s="1">
        <f t="shared" si="31"/>
        <v>-50393.5</v>
      </c>
      <c r="G36" s="228">
        <f t="shared" si="41"/>
        <v>-2.6335999973525759E-3</v>
      </c>
      <c r="H36" s="181"/>
      <c r="I36" s="181">
        <f t="shared" si="42"/>
        <v>-2.6335999973525759E-3</v>
      </c>
      <c r="J36" s="181"/>
      <c r="K36" s="181"/>
      <c r="L36" s="1">
        <v>0.01</v>
      </c>
      <c r="M36" s="10"/>
      <c r="O36" s="230"/>
      <c r="U36" s="31"/>
      <c r="Z36" s="1">
        <f t="shared" si="43"/>
        <v>-50393.5</v>
      </c>
      <c r="AA36" s="1">
        <f t="shared" si="44"/>
        <v>-2.1537033532384869E-3</v>
      </c>
      <c r="AB36" s="1">
        <f t="shared" si="32"/>
        <v>-3.4083971721457149E-2</v>
      </c>
      <c r="AC36" s="1">
        <f t="shared" si="33"/>
        <v>-2.6335999973525759E-3</v>
      </c>
      <c r="AD36" s="1">
        <f t="shared" si="34"/>
        <v>2.3030078903196453E-7</v>
      </c>
      <c r="AE36" s="1">
        <f t="shared" si="35"/>
        <v>2.3030078903196455E-9</v>
      </c>
      <c r="AF36" s="27">
        <f t="shared" si="38"/>
        <v>16178.740000000002</v>
      </c>
      <c r="AG36" s="13"/>
      <c r="AH36" s="1">
        <f t="shared" si="45"/>
        <v>3.1450371724104573E-2</v>
      </c>
      <c r="AI36" s="1">
        <f t="shared" si="46"/>
        <v>0.77097853710465336</v>
      </c>
      <c r="AJ36" s="1">
        <f t="shared" si="47"/>
        <v>0.93763575074937344</v>
      </c>
      <c r="AK36" s="1">
        <f t="shared" si="48"/>
        <v>0.15773767037171352</v>
      </c>
      <c r="AL36" s="1">
        <f t="shared" si="49"/>
        <v>2.5384595497518387</v>
      </c>
      <c r="AM36" s="1">
        <f t="shared" si="50"/>
        <v>3.2148806613323044</v>
      </c>
      <c r="AN36" s="1">
        <f t="shared" si="63"/>
        <v>-3.9264183327385513</v>
      </c>
      <c r="AO36" s="1">
        <f t="shared" si="63"/>
        <v>-3.9264307257126068</v>
      </c>
      <c r="AP36" s="1">
        <f t="shared" si="63"/>
        <v>-3.9263677382464048</v>
      </c>
      <c r="AQ36" s="1">
        <f t="shared" si="63"/>
        <v>-3.926687914063717</v>
      </c>
      <c r="AR36" s="1">
        <f t="shared" si="63"/>
        <v>-3.9250614676627316</v>
      </c>
      <c r="AS36" s="1">
        <f t="shared" si="63"/>
        <v>-3.933351203466271</v>
      </c>
      <c r="AT36" s="1">
        <f t="shared" si="63"/>
        <v>-3.8917856810696825</v>
      </c>
      <c r="AU36" s="1">
        <f t="shared" si="52"/>
        <v>-4.1229448922397296</v>
      </c>
      <c r="AW36" s="1">
        <v>-26000</v>
      </c>
      <c r="AX36" s="1">
        <f t="shared" si="11"/>
        <v>8.4519696750083081E-3</v>
      </c>
      <c r="AY36" s="1">
        <f t="shared" si="12"/>
        <v>-4.7872658687304406E-3</v>
      </c>
      <c r="AZ36" s="1">
        <f t="shared" si="13"/>
        <v>1.3239235543738749E-2</v>
      </c>
      <c r="BA36" s="1">
        <f t="shared" si="14"/>
        <v>0.79640245328616455</v>
      </c>
      <c r="BB36" s="1">
        <f t="shared" si="4"/>
        <v>0.54245203264964725</v>
      </c>
      <c r="BC36" s="1">
        <f t="shared" si="5"/>
        <v>-2.3922516921937942</v>
      </c>
      <c r="BD36" s="1">
        <f t="shared" si="6"/>
        <v>-2.5429371787713393</v>
      </c>
      <c r="BE36" s="1">
        <f t="shared" ref="BE36:BK36" si="66">$BL36+$AB$7*SIN(BF36)</f>
        <v>-2.177458396085489</v>
      </c>
      <c r="BF36" s="1">
        <f t="shared" si="66"/>
        <v>-2.1774548539011258</v>
      </c>
      <c r="BG36" s="1">
        <f t="shared" si="66"/>
        <v>-2.1774771954935055</v>
      </c>
      <c r="BH36" s="1">
        <f t="shared" si="66"/>
        <v>-2.1773362684974433</v>
      </c>
      <c r="BI36" s="1">
        <f t="shared" si="66"/>
        <v>-2.1782247337253318</v>
      </c>
      <c r="BJ36" s="1">
        <f t="shared" si="66"/>
        <v>-2.1726042895168458</v>
      </c>
      <c r="BK36" s="1">
        <f t="shared" si="66"/>
        <v>-2.2074288220080667</v>
      </c>
      <c r="BL36" s="1">
        <f t="shared" si="16"/>
        <v>-1.948994447299305</v>
      </c>
    </row>
    <row r="37" spans="1:64">
      <c r="A37" s="1" t="s">
        <v>50</v>
      </c>
      <c r="C37" s="26">
        <v>31206.264999999999</v>
      </c>
      <c r="D37" s="26"/>
      <c r="E37" s="1">
        <f t="shared" si="30"/>
        <v>-50372.008678120619</v>
      </c>
      <c r="F37" s="1">
        <f t="shared" si="31"/>
        <v>-50372</v>
      </c>
      <c r="G37" s="228">
        <f t="shared" si="41"/>
        <v>-3.6432000015338417E-3</v>
      </c>
      <c r="H37" s="181"/>
      <c r="I37" s="181">
        <f t="shared" si="42"/>
        <v>-3.6432000015338417E-3</v>
      </c>
      <c r="J37" s="181"/>
      <c r="K37" s="181"/>
      <c r="L37" s="1">
        <v>0.01</v>
      </c>
      <c r="M37" s="10"/>
      <c r="O37" s="230"/>
      <c r="U37" s="31"/>
      <c r="Z37" s="1">
        <f t="shared" si="43"/>
        <v>-50372</v>
      </c>
      <c r="AA37" s="1">
        <f t="shared" si="44"/>
        <v>-2.1068643735941486E-3</v>
      </c>
      <c r="AB37" s="1">
        <f t="shared" si="32"/>
        <v>-3.5124133139245048E-2</v>
      </c>
      <c r="AC37" s="1">
        <f t="shared" si="33"/>
        <v>-3.6432000015338417E-3</v>
      </c>
      <c r="AD37" s="1">
        <f t="shared" si="34"/>
        <v>2.3603271616768511E-6</v>
      </c>
      <c r="AE37" s="1">
        <f t="shared" si="35"/>
        <v>2.3603271616768513E-8</v>
      </c>
      <c r="AF37" s="27">
        <f t="shared" si="38"/>
        <v>16187.764999999999</v>
      </c>
      <c r="AG37" s="13"/>
      <c r="AH37" s="1">
        <f t="shared" si="45"/>
        <v>3.1480933137711206E-2</v>
      </c>
      <c r="AI37" s="1">
        <f t="shared" si="46"/>
        <v>0.77077607111957824</v>
      </c>
      <c r="AJ37" s="1">
        <f t="shared" si="47"/>
        <v>0.93808158421127585</v>
      </c>
      <c r="AK37" s="1">
        <f t="shared" si="48"/>
        <v>0.1574433026509649</v>
      </c>
      <c r="AL37" s="1">
        <f t="shared" si="49"/>
        <v>2.5397443097757963</v>
      </c>
      <c r="AM37" s="1">
        <f t="shared" si="50"/>
        <v>3.2221774028162997</v>
      </c>
      <c r="AN37" s="1">
        <f t="shared" si="63"/>
        <v>-3.9248174500653725</v>
      </c>
      <c r="AO37" s="1">
        <f t="shared" si="63"/>
        <v>-3.9248299518313146</v>
      </c>
      <c r="AP37" s="1">
        <f t="shared" si="63"/>
        <v>-3.9247665127932394</v>
      </c>
      <c r="AQ37" s="1">
        <f t="shared" si="63"/>
        <v>-3.9250884696764019</v>
      </c>
      <c r="AR37" s="1">
        <f t="shared" si="63"/>
        <v>-3.9234555847514549</v>
      </c>
      <c r="AS37" s="1">
        <f t="shared" si="63"/>
        <v>-3.9317648258498177</v>
      </c>
      <c r="AT37" s="1">
        <f t="shared" si="63"/>
        <v>-3.8901662267427275</v>
      </c>
      <c r="AU37" s="1">
        <f t="shared" si="52"/>
        <v>-4.1210288107193982</v>
      </c>
      <c r="AW37" s="1">
        <v>-25000</v>
      </c>
      <c r="AX37" s="1">
        <f t="shared" si="11"/>
        <v>7.3759073823405161E-3</v>
      </c>
      <c r="AY37" s="1">
        <f t="shared" si="12"/>
        <v>-3.1639181099209473E-3</v>
      </c>
      <c r="AZ37" s="1">
        <f t="shared" si="13"/>
        <v>1.0539825492261463E-2</v>
      </c>
      <c r="BA37" s="1">
        <f t="shared" si="14"/>
        <v>0.80909228466360072</v>
      </c>
      <c r="BB37" s="1">
        <f t="shared" si="4"/>
        <v>0.48692835815409341</v>
      </c>
      <c r="BC37" s="1">
        <f t="shared" si="5"/>
        <v>-2.327468120720348</v>
      </c>
      <c r="BD37" s="1">
        <f t="shared" si="6"/>
        <v>-2.3194162551347621</v>
      </c>
      <c r="BE37" s="1">
        <f t="shared" ref="BE37:BK37" si="67">$BL37+$AB$7*SIN(BF37)</f>
        <v>-2.0999310153714155</v>
      </c>
      <c r="BF37" s="1">
        <f t="shared" si="67"/>
        <v>-2.0999293364811145</v>
      </c>
      <c r="BG37" s="1">
        <f t="shared" si="67"/>
        <v>-2.099941296495905</v>
      </c>
      <c r="BH37" s="1">
        <f t="shared" si="67"/>
        <v>-2.0998560908615995</v>
      </c>
      <c r="BI37" s="1">
        <f t="shared" si="67"/>
        <v>-2.1004628429589887</v>
      </c>
      <c r="BJ37" s="1">
        <f t="shared" si="67"/>
        <v>-2.0961283217947324</v>
      </c>
      <c r="BK37" s="1">
        <f t="shared" si="67"/>
        <v>-2.1264220922740305</v>
      </c>
      <c r="BL37" s="1">
        <f t="shared" si="16"/>
        <v>-1.8598743765861876</v>
      </c>
    </row>
    <row r="38" spans="1:64">
      <c r="A38" s="1" t="s">
        <v>50</v>
      </c>
      <c r="C38" s="26">
        <v>31215.307000000001</v>
      </c>
      <c r="D38" s="26"/>
      <c r="E38" s="1">
        <f t="shared" si="30"/>
        <v>-50350.470588907861</v>
      </c>
      <c r="F38" s="1">
        <f t="shared" si="31"/>
        <v>-50350.5</v>
      </c>
      <c r="G38" s="228">
        <f t="shared" si="41"/>
        <v>1.2347200001386227E-2</v>
      </c>
      <c r="H38" s="181"/>
      <c r="I38" s="181">
        <f t="shared" si="42"/>
        <v>1.2347200001386227E-2</v>
      </c>
      <c r="J38" s="181"/>
      <c r="K38" s="181"/>
      <c r="L38" s="1">
        <v>0.01</v>
      </c>
      <c r="M38" s="10"/>
      <c r="O38" s="230"/>
      <c r="U38" s="31"/>
      <c r="Z38" s="1">
        <f t="shared" si="43"/>
        <v>-50350.5</v>
      </c>
      <c r="AA38" s="1">
        <f t="shared" si="44"/>
        <v>-2.0600979646573578E-3</v>
      </c>
      <c r="AB38" s="1">
        <f t="shared" si="32"/>
        <v>-1.9164205886757102E-2</v>
      </c>
      <c r="AC38" s="1">
        <f t="shared" si="33"/>
        <v>1.2347200001386227E-2</v>
      </c>
      <c r="AD38" s="1">
        <f t="shared" si="34"/>
        <v>2.0757023468236362E-4</v>
      </c>
      <c r="AE38" s="1">
        <f t="shared" si="35"/>
        <v>2.0757023468236363E-6</v>
      </c>
      <c r="AF38" s="27">
        <f t="shared" si="38"/>
        <v>16196.807000000001</v>
      </c>
      <c r="AG38" s="13"/>
      <c r="AH38" s="1">
        <f t="shared" si="45"/>
        <v>3.1511405888143329E-2</v>
      </c>
      <c r="AI38" s="1">
        <f t="shared" si="46"/>
        <v>0.77057408939172256</v>
      </c>
      <c r="AJ38" s="1">
        <f t="shared" si="47"/>
        <v>0.9385256366408441</v>
      </c>
      <c r="AK38" s="1">
        <f t="shared" si="48"/>
        <v>0.15714882965705676</v>
      </c>
      <c r="AL38" s="1">
        <f t="shared" si="49"/>
        <v>2.5410283959264595</v>
      </c>
      <c r="AM38" s="1">
        <f t="shared" si="50"/>
        <v>3.2295005623783384</v>
      </c>
      <c r="AN38" s="1">
        <f t="shared" si="63"/>
        <v>-3.9232169872273372</v>
      </c>
      <c r="AO38" s="1">
        <f t="shared" si="63"/>
        <v>-3.9232295982254666</v>
      </c>
      <c r="AP38" s="1">
        <f t="shared" si="63"/>
        <v>-3.9231657066331587</v>
      </c>
      <c r="AQ38" s="1">
        <f t="shared" si="63"/>
        <v>-3.9234894448497135</v>
      </c>
      <c r="AR38" s="1">
        <f t="shared" si="63"/>
        <v>-3.9218501356581479</v>
      </c>
      <c r="AS38" s="1">
        <f t="shared" si="63"/>
        <v>-3.9301787716549725</v>
      </c>
      <c r="AT38" s="1">
        <f t="shared" si="63"/>
        <v>-3.8885476199971065</v>
      </c>
      <c r="AU38" s="1">
        <f t="shared" si="52"/>
        <v>-4.1191127291990668</v>
      </c>
      <c r="AW38" s="1">
        <v>-24000</v>
      </c>
      <c r="AX38" s="1">
        <f t="shared" si="11"/>
        <v>6.2250697797698708E-3</v>
      </c>
      <c r="AY38" s="1">
        <f t="shared" si="12"/>
        <v>-1.5057570099802371E-3</v>
      </c>
      <c r="AZ38" s="1">
        <f t="shared" si="13"/>
        <v>7.7308267897501079E-3</v>
      </c>
      <c r="BA38" s="1">
        <f t="shared" si="14"/>
        <v>0.8230476338991074</v>
      </c>
      <c r="BB38" s="1">
        <f t="shared" si="4"/>
        <v>0.42740319708333924</v>
      </c>
      <c r="BC38" s="1">
        <f t="shared" si="5"/>
        <v>-2.2605169836966335</v>
      </c>
      <c r="BD38" s="1">
        <f t="shared" si="6"/>
        <v>-2.1211709064928694</v>
      </c>
      <c r="BE38" s="1">
        <f t="shared" ref="BE38:BK38" si="68">$BL38+$AB$7*SIN(BF38)</f>
        <v>-2.0211175429595118</v>
      </c>
      <c r="BF38" s="1">
        <f t="shared" si="68"/>
        <v>-2.0211168838545417</v>
      </c>
      <c r="BG38" s="1">
        <f t="shared" si="68"/>
        <v>-2.0211223292519915</v>
      </c>
      <c r="BH38" s="1">
        <f t="shared" si="68"/>
        <v>-2.0210773385941483</v>
      </c>
      <c r="BI38" s="1">
        <f t="shared" si="68"/>
        <v>-2.0214489323710758</v>
      </c>
      <c r="BJ38" s="1">
        <f t="shared" si="68"/>
        <v>-2.0183711930469479</v>
      </c>
      <c r="BK38" s="1">
        <f t="shared" si="68"/>
        <v>-2.0432997382421494</v>
      </c>
      <c r="BL38" s="1">
        <f t="shared" si="16"/>
        <v>-1.7707543058730701</v>
      </c>
    </row>
    <row r="39" spans="1:64">
      <c r="A39" s="1" t="s">
        <v>50</v>
      </c>
      <c r="C39" s="26">
        <v>31216.316999999999</v>
      </c>
      <c r="D39" s="26"/>
      <c r="E39" s="1">
        <f t="shared" si="30"/>
        <v>-50348.064763857554</v>
      </c>
      <c r="F39" s="1">
        <f t="shared" si="31"/>
        <v>-50348</v>
      </c>
      <c r="G39" s="228">
        <f t="shared" si="41"/>
        <v>-2.7188800002477365E-2</v>
      </c>
      <c r="H39" s="181"/>
      <c r="I39" s="181">
        <f t="shared" si="42"/>
        <v>-2.7188800002477365E-2</v>
      </c>
      <c r="J39" s="181"/>
      <c r="K39" s="181"/>
      <c r="L39" s="1">
        <v>0.01</v>
      </c>
      <c r="M39" s="10"/>
      <c r="O39" s="230"/>
      <c r="P39" s="1">
        <v>6.7255687993216573E-8</v>
      </c>
      <c r="Q39" s="1">
        <v>1.1676342832327102E-16</v>
      </c>
      <c r="R39" s="1">
        <v>8.3754365610202214E-27</v>
      </c>
      <c r="S39" s="1">
        <v>5.3113365941342196E-7</v>
      </c>
      <c r="T39" s="1">
        <v>4.5681419409742019E-9</v>
      </c>
      <c r="U39" s="31">
        <v>5.1777930806940154E-5</v>
      </c>
      <c r="V39" s="1">
        <v>1.2930939287497131E-5</v>
      </c>
      <c r="W39" s="1">
        <v>0.6249538515705011</v>
      </c>
      <c r="X39" s="1">
        <v>1.5944489985582663E-2</v>
      </c>
      <c r="Y39" s="1">
        <v>8.1635820597588741E-6</v>
      </c>
      <c r="Z39" s="1">
        <f t="shared" si="43"/>
        <v>-50348</v>
      </c>
      <c r="AA39" s="1">
        <f t="shared" si="44"/>
        <v>-2.0546647197603185E-3</v>
      </c>
      <c r="AB39" s="1">
        <f t="shared" si="32"/>
        <v>-5.8703743479663499E-2</v>
      </c>
      <c r="AC39" s="1">
        <f t="shared" si="33"/>
        <v>-2.7188800002477365E-2</v>
      </c>
      <c r="AD39" s="1">
        <f t="shared" si="34"/>
        <v>6.3172475640992185E-4</v>
      </c>
      <c r="AE39" s="1">
        <f t="shared" si="35"/>
        <v>6.3172475640992185E-6</v>
      </c>
      <c r="AF39" s="27">
        <f t="shared" si="38"/>
        <v>16197.816999999999</v>
      </c>
      <c r="AG39" s="13"/>
      <c r="AH39" s="1">
        <f t="shared" si="45"/>
        <v>3.1514943477186134E-2</v>
      </c>
      <c r="AI39" s="1">
        <f t="shared" si="46"/>
        <v>0.77055063454769945</v>
      </c>
      <c r="AJ39" s="1">
        <f t="shared" si="47"/>
        <v>0.93857715516160833</v>
      </c>
      <c r="AK39" s="1">
        <f t="shared" si="48"/>
        <v>0.15711458180117019</v>
      </c>
      <c r="AL39" s="1">
        <f t="shared" si="49"/>
        <v>2.541177664617146</v>
      </c>
      <c r="AM39" s="1">
        <f t="shared" si="50"/>
        <v>3.2303538142683426</v>
      </c>
      <c r="AN39" s="1">
        <f t="shared" si="63"/>
        <v>-3.923030914098605</v>
      </c>
      <c r="AO39" s="1">
        <f t="shared" si="63"/>
        <v>-3.9230435378265689</v>
      </c>
      <c r="AP39" s="1">
        <f t="shared" si="63"/>
        <v>-3.9229795935487477</v>
      </c>
      <c r="AQ39" s="1">
        <f t="shared" si="63"/>
        <v>-3.9233035389109512</v>
      </c>
      <c r="AR39" s="1">
        <f t="shared" si="63"/>
        <v>-3.9216634836488504</v>
      </c>
      <c r="AS39" s="1">
        <f t="shared" si="63"/>
        <v>-3.9299943676736038</v>
      </c>
      <c r="AT39" s="1">
        <f t="shared" si="63"/>
        <v>-3.8883594648684205</v>
      </c>
      <c r="AU39" s="1">
        <f t="shared" si="52"/>
        <v>-4.1188899290222842</v>
      </c>
      <c r="AW39" s="1">
        <v>-23000</v>
      </c>
      <c r="AX39" s="1">
        <f t="shared" si="11"/>
        <v>5.0095368268491015E-3</v>
      </c>
      <c r="AY39" s="1">
        <f t="shared" si="12"/>
        <v>1.8721743109166925E-4</v>
      </c>
      <c r="AZ39" s="1">
        <f t="shared" si="13"/>
        <v>4.8223193957574323E-3</v>
      </c>
      <c r="BA39" s="1">
        <f t="shared" si="14"/>
        <v>0.83834313693317819</v>
      </c>
      <c r="BB39" s="1">
        <f t="shared" si="4"/>
        <v>0.36370906508480516</v>
      </c>
      <c r="BC39" s="1">
        <f t="shared" si="5"/>
        <v>-2.1911451184656743</v>
      </c>
      <c r="BD39" s="1">
        <f t="shared" si="6"/>
        <v>-1.94342648797173</v>
      </c>
      <c r="BE39" s="1">
        <f t="shared" ref="BE39:BK39" si="69">$BL39+$AB$7*SIN(BF39)</f>
        <v>-1.940892105815617</v>
      </c>
      <c r="BF39" s="1">
        <f t="shared" si="69"/>
        <v>-1.9408919079318381</v>
      </c>
      <c r="BG39" s="1">
        <f t="shared" si="69"/>
        <v>-1.940893875254075</v>
      </c>
      <c r="BH39" s="1">
        <f t="shared" si="69"/>
        <v>-1.9408743160736772</v>
      </c>
      <c r="BI39" s="1">
        <f t="shared" si="69"/>
        <v>-1.9410687302586611</v>
      </c>
      <c r="BJ39" s="1">
        <f t="shared" si="69"/>
        <v>-1.9391319446775346</v>
      </c>
      <c r="BK39" s="1">
        <f t="shared" si="69"/>
        <v>-1.958014155245807</v>
      </c>
      <c r="BL39" s="1">
        <f t="shared" si="16"/>
        <v>-1.6816342351599527</v>
      </c>
    </row>
    <row r="40" spans="1:64">
      <c r="A40" s="1" t="s">
        <v>50</v>
      </c>
      <c r="C40" s="26">
        <v>31219.272000000001</v>
      </c>
      <c r="D40" s="26"/>
      <c r="E40" s="1">
        <f t="shared" si="30"/>
        <v>-50341.02593908165</v>
      </c>
      <c r="F40" s="1">
        <f t="shared" si="31"/>
        <v>-50341</v>
      </c>
      <c r="G40" s="228">
        <f t="shared" si="41"/>
        <v>-1.0889599998336053E-2</v>
      </c>
      <c r="H40" s="181"/>
      <c r="I40" s="181">
        <f t="shared" si="42"/>
        <v>-1.0889599998336053E-2</v>
      </c>
      <c r="J40" s="181"/>
      <c r="K40" s="181"/>
      <c r="L40" s="1">
        <v>0.01</v>
      </c>
      <c r="M40" s="10"/>
      <c r="O40" s="230"/>
      <c r="U40" s="31"/>
      <c r="Z40" s="1">
        <f t="shared" si="43"/>
        <v>-50341</v>
      </c>
      <c r="AA40" s="1">
        <f t="shared" si="44"/>
        <v>-2.0394568537327254E-3</v>
      </c>
      <c r="AB40" s="1">
        <f t="shared" si="32"/>
        <v>-4.2414442347614247E-2</v>
      </c>
      <c r="AC40" s="1">
        <f t="shared" si="33"/>
        <v>-1.0889599998336053E-2</v>
      </c>
      <c r="AD40" s="1">
        <f t="shared" si="34"/>
        <v>7.8325033679969261E-5</v>
      </c>
      <c r="AE40" s="1">
        <f t="shared" si="35"/>
        <v>7.8325033679969262E-7</v>
      </c>
      <c r="AF40" s="27">
        <f t="shared" si="38"/>
        <v>16200.772000000001</v>
      </c>
      <c r="AG40" s="13"/>
      <c r="AH40" s="1">
        <f t="shared" si="45"/>
        <v>3.1524842349278194E-2</v>
      </c>
      <c r="AI40" s="1">
        <f t="shared" si="46"/>
        <v>0.77048499577112151</v>
      </c>
      <c r="AJ40" s="1">
        <f t="shared" si="47"/>
        <v>0.93872127910653702</v>
      </c>
      <c r="AK40" s="1">
        <f t="shared" si="48"/>
        <v>0.15701868027351984</v>
      </c>
      <c r="AL40" s="1">
        <f t="shared" si="49"/>
        <v>2.5415955686314433</v>
      </c>
      <c r="AM40" s="1">
        <f t="shared" si="50"/>
        <v>3.2327448332322217</v>
      </c>
      <c r="AN40" s="1">
        <f t="shared" si="63"/>
        <v>-3.9225099394515146</v>
      </c>
      <c r="AO40" s="1">
        <f t="shared" si="63"/>
        <v>-3.9225225988543908</v>
      </c>
      <c r="AP40" s="1">
        <f t="shared" si="63"/>
        <v>-3.9224585069880145</v>
      </c>
      <c r="AQ40" s="1">
        <f t="shared" si="63"/>
        <v>-3.922783032370742</v>
      </c>
      <c r="AR40" s="1">
        <f t="shared" si="63"/>
        <v>-3.9211408891588766</v>
      </c>
      <c r="AS40" s="1">
        <f t="shared" si="63"/>
        <v>-3.9294780596686243</v>
      </c>
      <c r="AT40" s="1">
        <f t="shared" si="63"/>
        <v>-3.8878326913820986</v>
      </c>
      <c r="AU40" s="1">
        <f t="shared" si="52"/>
        <v>-4.1182660885272924</v>
      </c>
      <c r="AW40" s="1">
        <v>-22000</v>
      </c>
      <c r="AX40" s="1">
        <f t="shared" si="11"/>
        <v>3.7410004726941698E-3</v>
      </c>
      <c r="AY40" s="1">
        <f t="shared" si="12"/>
        <v>1.9150052132947803E-3</v>
      </c>
      <c r="AZ40" s="1">
        <f t="shared" si="13"/>
        <v>1.8259952593993893E-3</v>
      </c>
      <c r="BA40" s="1">
        <f t="shared" si="14"/>
        <v>0.85505614992071255</v>
      </c>
      <c r="BB40" s="1">
        <f t="shared" si="4"/>
        <v>0.29568870043491313</v>
      </c>
      <c r="BC40" s="1">
        <f t="shared" si="5"/>
        <v>-2.1190749149724284</v>
      </c>
      <c r="BD40" s="1">
        <f t="shared" si="6"/>
        <v>-1.7824910701038055</v>
      </c>
      <c r="BE40" s="1">
        <f t="shared" ref="BE40:BK40" si="70">$BL40+$AB$7*SIN(BF40)</f>
        <v>-1.8591214916201504</v>
      </c>
      <c r="BF40" s="1">
        <f t="shared" si="70"/>
        <v>-1.8591214528720652</v>
      </c>
      <c r="BG40" s="1">
        <f t="shared" si="70"/>
        <v>-1.8591219429010626</v>
      </c>
      <c r="BH40" s="1">
        <f t="shared" si="70"/>
        <v>-1.8591157456728156</v>
      </c>
      <c r="BI40" s="1">
        <f t="shared" si="70"/>
        <v>-1.859194110353688</v>
      </c>
      <c r="BJ40" s="1">
        <f t="shared" si="70"/>
        <v>-1.858201650390114</v>
      </c>
      <c r="BK40" s="1">
        <f t="shared" si="70"/>
        <v>-1.8705349084513665</v>
      </c>
      <c r="BL40" s="1">
        <f t="shared" si="16"/>
        <v>-1.5925141644468352</v>
      </c>
    </row>
    <row r="41" spans="1:64">
      <c r="A41" s="1" t="s">
        <v>61</v>
      </c>
      <c r="C41" s="26">
        <v>31219.29</v>
      </c>
      <c r="D41" s="26"/>
      <c r="E41" s="1">
        <f t="shared" si="30"/>
        <v>-50340.983062991647</v>
      </c>
      <c r="F41" s="1">
        <f t="shared" si="31"/>
        <v>-50341</v>
      </c>
      <c r="G41" s="228">
        <f t="shared" si="41"/>
        <v>7.1104000016930513E-3</v>
      </c>
      <c r="H41" s="181"/>
      <c r="I41" s="181">
        <f t="shared" si="42"/>
        <v>7.1104000016930513E-3</v>
      </c>
      <c r="J41" s="181"/>
      <c r="K41" s="181"/>
      <c r="L41" s="1">
        <v>0.01</v>
      </c>
      <c r="M41" s="10"/>
      <c r="O41" s="230"/>
      <c r="U41" s="31"/>
      <c r="Z41" s="1">
        <f t="shared" si="43"/>
        <v>-50341</v>
      </c>
      <c r="AA41" s="1">
        <f t="shared" si="44"/>
        <v>-2.0394568537327254E-3</v>
      </c>
      <c r="AB41" s="1">
        <f t="shared" si="32"/>
        <v>-2.4414442347585143E-2</v>
      </c>
      <c r="AC41" s="1">
        <f t="shared" si="33"/>
        <v>7.1104000016930513E-3</v>
      </c>
      <c r="AD41" s="1">
        <f t="shared" si="34"/>
        <v>8.3719880474782089E-5</v>
      </c>
      <c r="AE41" s="1">
        <f t="shared" si="35"/>
        <v>8.3719880474782094E-7</v>
      </c>
      <c r="AF41" s="27">
        <f t="shared" si="38"/>
        <v>16200.79</v>
      </c>
      <c r="AG41" s="13"/>
      <c r="AH41" s="1">
        <f t="shared" si="45"/>
        <v>3.1524842349278194E-2</v>
      </c>
      <c r="AI41" s="1">
        <f t="shared" si="46"/>
        <v>0.77048499577112151</v>
      </c>
      <c r="AJ41" s="1">
        <f t="shared" si="47"/>
        <v>0.93872127910653702</v>
      </c>
      <c r="AK41" s="1">
        <f t="shared" si="48"/>
        <v>0.15701868027351984</v>
      </c>
      <c r="AL41" s="1">
        <f t="shared" si="49"/>
        <v>2.5415955686314433</v>
      </c>
      <c r="AM41" s="1">
        <f t="shared" si="50"/>
        <v>3.2327448332322217</v>
      </c>
      <c r="AN41" s="1">
        <f t="shared" si="63"/>
        <v>-3.9225099394515146</v>
      </c>
      <c r="AO41" s="1">
        <f t="shared" si="63"/>
        <v>-3.9225225988543908</v>
      </c>
      <c r="AP41" s="1">
        <f t="shared" si="63"/>
        <v>-3.9224585069880145</v>
      </c>
      <c r="AQ41" s="1">
        <f t="shared" si="63"/>
        <v>-3.922783032370742</v>
      </c>
      <c r="AR41" s="1">
        <f t="shared" si="63"/>
        <v>-3.9211408891588766</v>
      </c>
      <c r="AS41" s="1">
        <f t="shared" si="63"/>
        <v>-3.9294780596686243</v>
      </c>
      <c r="AT41" s="1">
        <f t="shared" si="63"/>
        <v>-3.8878326913820986</v>
      </c>
      <c r="AU41" s="1">
        <f t="shared" si="52"/>
        <v>-4.1182660885272924</v>
      </c>
      <c r="AW41" s="1">
        <v>-21000</v>
      </c>
      <c r="AX41" s="1">
        <f t="shared" si="11"/>
        <v>2.433061523606977E-3</v>
      </c>
      <c r="AY41" s="1">
        <f t="shared" si="12"/>
        <v>3.6776063366290926E-3</v>
      </c>
      <c r="AZ41" s="1">
        <f t="shared" si="13"/>
        <v>-1.2445448130221155E-3</v>
      </c>
      <c r="BA41" s="1">
        <f t="shared" si="14"/>
        <v>0.87326438651145422</v>
      </c>
      <c r="BB41" s="1">
        <f t="shared" si="4"/>
        <v>0.22320716701311544</v>
      </c>
      <c r="BC41" s="1">
        <f t="shared" si="5"/>
        <v>-2.0440019517162367</v>
      </c>
      <c r="BD41" s="1">
        <f t="shared" si="6"/>
        <v>-1.6354594789412416</v>
      </c>
      <c r="BE41" s="1">
        <f t="shared" ref="BE41:BK41" si="71">$BL41+$AB$7*SIN(BF41)</f>
        <v>-1.7756649954560819</v>
      </c>
      <c r="BF41" s="1">
        <f t="shared" si="71"/>
        <v>-1.7756649922445225</v>
      </c>
      <c r="BG41" s="1">
        <f t="shared" si="71"/>
        <v>-1.775665049012441</v>
      </c>
      <c r="BH41" s="1">
        <f t="shared" si="71"/>
        <v>-1.7756640455734605</v>
      </c>
      <c r="BI41" s="1">
        <f t="shared" si="71"/>
        <v>-1.7756817818102997</v>
      </c>
      <c r="BJ41" s="1">
        <f t="shared" si="71"/>
        <v>-1.775368062380851</v>
      </c>
      <c r="BK41" s="1">
        <f t="shared" si="71"/>
        <v>-1.7808489744234492</v>
      </c>
      <c r="BL41" s="1">
        <f t="shared" si="16"/>
        <v>-1.5033940937337187</v>
      </c>
    </row>
    <row r="42" spans="1:64">
      <c r="A42" s="1" t="s">
        <v>62</v>
      </c>
      <c r="C42" s="26">
        <v>34445.989000000001</v>
      </c>
      <c r="D42" s="26"/>
      <c r="E42" s="1">
        <f t="shared" si="30"/>
        <v>-42654.969910512831</v>
      </c>
      <c r="F42" s="1">
        <f t="shared" si="31"/>
        <v>-42655</v>
      </c>
      <c r="G42" s="228">
        <f t="shared" si="41"/>
        <v>1.2631999998120591E-2</v>
      </c>
      <c r="H42" s="181"/>
      <c r="I42" s="181">
        <f t="shared" si="42"/>
        <v>1.2631999998120591E-2</v>
      </c>
      <c r="J42" s="181"/>
      <c r="K42" s="181"/>
      <c r="L42" s="1">
        <v>0.1</v>
      </c>
      <c r="M42" s="10"/>
      <c r="O42" s="230"/>
      <c r="P42" s="1">
        <v>6.7468160759814643E-8</v>
      </c>
      <c r="Q42" s="1">
        <v>1.3303126678139493E-16</v>
      </c>
      <c r="R42" s="1">
        <v>6.5605981482731276E-27</v>
      </c>
      <c r="S42" s="1">
        <v>5.2417558952552016E-7</v>
      </c>
      <c r="T42" s="1">
        <v>6.0178075140911484E-4</v>
      </c>
      <c r="U42" s="31">
        <v>0.14793527809274476</v>
      </c>
      <c r="V42" s="1">
        <v>4.4648402563194569</v>
      </c>
      <c r="W42" s="1">
        <v>160379.7089680307</v>
      </c>
      <c r="X42" s="1">
        <v>1.5735610593963605E-2</v>
      </c>
      <c r="Y42" s="1">
        <v>5.4296512086779363E-6</v>
      </c>
      <c r="Z42" s="1">
        <f>F148</f>
        <v>4335.5</v>
      </c>
      <c r="AA42" s="1">
        <f t="shared" si="44"/>
        <v>4.7478495022302315E-2</v>
      </c>
      <c r="AB42" s="1">
        <f t="shared" si="32"/>
        <v>2.5101624076228138E-2</v>
      </c>
      <c r="AC42" s="1">
        <f t="shared" si="33"/>
        <v>1.2631999998120591E-2</v>
      </c>
      <c r="AD42" s="1">
        <f t="shared" si="34"/>
        <v>1.2142782154703218E-3</v>
      </c>
      <c r="AE42" s="1">
        <f t="shared" si="35"/>
        <v>1.2142782154703219E-4</v>
      </c>
      <c r="AF42" s="27">
        <f t="shared" si="38"/>
        <v>19427.489000000001</v>
      </c>
      <c r="AG42" s="13"/>
      <c r="AH42" s="1">
        <f t="shared" si="45"/>
        <v>-1.2469624078107545E-2</v>
      </c>
      <c r="AI42" s="1">
        <f t="shared" si="46"/>
        <v>1.0898604001406784</v>
      </c>
      <c r="AJ42" s="1">
        <f t="shared" si="47"/>
        <v>-8.0853482618313516E-2</v>
      </c>
      <c r="AK42" s="1">
        <f t="shared" si="48"/>
        <v>0.26316745924900586</v>
      </c>
      <c r="AL42" s="1">
        <f t="shared" si="49"/>
        <v>1.2417522780550165</v>
      </c>
      <c r="AM42" s="1">
        <f t="shared" si="50"/>
        <v>0.71523251219106621</v>
      </c>
      <c r="AN42" s="1">
        <f t="shared" si="63"/>
        <v>0.98645146427351071</v>
      </c>
      <c r="AO42" s="1">
        <f t="shared" si="63"/>
        <v>0.98644837036222377</v>
      </c>
      <c r="AP42" s="1">
        <f t="shared" si="63"/>
        <v>0.98642820279392152</v>
      </c>
      <c r="AQ42" s="1">
        <f t="shared" si="63"/>
        <v>0.98629675616748358</v>
      </c>
      <c r="AR42" s="1">
        <f t="shared" si="63"/>
        <v>0.98544066231953198</v>
      </c>
      <c r="AS42" s="1">
        <f t="shared" si="63"/>
        <v>0.97989183826513082</v>
      </c>
      <c r="AT42" s="1">
        <f t="shared" si="63"/>
        <v>0.9449770900645188</v>
      </c>
      <c r="AU42" s="1">
        <f>RADIANS($AB$9)+$AB$18*(F148-AB$15)</f>
        <v>0.75450745781846429</v>
      </c>
      <c r="AW42" s="1">
        <v>-20000</v>
      </c>
      <c r="AX42" s="1">
        <f t="shared" si="11"/>
        <v>1.1015732466263988E-3</v>
      </c>
      <c r="AY42" s="1">
        <f t="shared" si="12"/>
        <v>5.4750208010946088E-3</v>
      </c>
      <c r="AZ42" s="1">
        <f t="shared" si="13"/>
        <v>-4.37344755446821E-3</v>
      </c>
      <c r="BA42" s="1">
        <f t="shared" si="14"/>
        <v>0.89304232183979337</v>
      </c>
      <c r="BB42" s="1">
        <f t="shared" si="4"/>
        <v>0.14616880222569653</v>
      </c>
      <c r="BC42" s="1">
        <f t="shared" si="5"/>
        <v>-1.9655929005480783</v>
      </c>
      <c r="BD42" s="1">
        <f t="shared" si="6"/>
        <v>-1.5000088628730617</v>
      </c>
      <c r="BE42" s="1">
        <f t="shared" ref="BE42:BK42" si="72">$BL42+$AB$7*SIN(BF42)</f>
        <v>-1.6903745429160943</v>
      </c>
      <c r="BF42" s="1">
        <f t="shared" si="72"/>
        <v>-1.690374542974443</v>
      </c>
      <c r="BG42" s="1">
        <f t="shared" si="72"/>
        <v>-1.6903745412155722</v>
      </c>
      <c r="BH42" s="1">
        <f t="shared" si="72"/>
        <v>-1.6903745942353192</v>
      </c>
      <c r="BI42" s="1">
        <f t="shared" si="72"/>
        <v>-1.6903729959874259</v>
      </c>
      <c r="BJ42" s="1">
        <f t="shared" si="72"/>
        <v>-1.6904211648588803</v>
      </c>
      <c r="BK42" s="1">
        <f t="shared" si="72"/>
        <v>-1.6889608444936519</v>
      </c>
      <c r="BL42" s="1">
        <f t="shared" si="16"/>
        <v>-1.4142740230206012</v>
      </c>
    </row>
    <row r="43" spans="1:64">
      <c r="A43" s="1" t="s">
        <v>62</v>
      </c>
      <c r="C43" s="26">
        <v>34770.089</v>
      </c>
      <c r="D43" s="26"/>
      <c r="E43" s="1">
        <f t="shared" si="30"/>
        <v>-41882.962089914021</v>
      </c>
      <c r="F43" s="1">
        <f t="shared" si="31"/>
        <v>-41883</v>
      </c>
      <c r="G43" s="228">
        <f t="shared" si="41"/>
        <v>1.5915200005110819E-2</v>
      </c>
      <c r="H43" s="181"/>
      <c r="I43" s="181">
        <f t="shared" si="42"/>
        <v>1.5915200005110819E-2</v>
      </c>
      <c r="J43" s="181"/>
      <c r="K43" s="181"/>
      <c r="L43" s="1">
        <v>0.1</v>
      </c>
      <c r="M43" s="10"/>
      <c r="O43" s="230"/>
      <c r="P43" s="1">
        <v>6.7468687564301896E-8</v>
      </c>
      <c r="Q43" s="1">
        <v>1.3303260322751015E-16</v>
      </c>
      <c r="R43" s="1">
        <v>6.5604701890375241E-27</v>
      </c>
      <c r="S43" s="1">
        <v>5.2417825221452389E-7</v>
      </c>
      <c r="T43" s="1">
        <v>6.0177921718348581E-4</v>
      </c>
      <c r="U43" s="31">
        <v>0.1479349081817854</v>
      </c>
      <c r="V43" s="1">
        <v>4.4648562655491775</v>
      </c>
      <c r="W43" s="1">
        <v>160380.09169465976</v>
      </c>
      <c r="X43" s="1">
        <v>1.5735690527173166E-2</v>
      </c>
      <c r="Y43" s="1">
        <v>5.4296882214974347E-6</v>
      </c>
      <c r="Z43" s="1">
        <f>F149</f>
        <v>4336</v>
      </c>
      <c r="AA43" s="1">
        <f t="shared" si="44"/>
        <v>4.7481648634192138E-2</v>
      </c>
      <c r="AB43" s="1">
        <f t="shared" si="32"/>
        <v>2.8383001486279272E-2</v>
      </c>
      <c r="AC43" s="1">
        <f t="shared" si="33"/>
        <v>1.5915200005110819E-2</v>
      </c>
      <c r="AD43" s="1">
        <f t="shared" si="34"/>
        <v>9.9644067905242987E-4</v>
      </c>
      <c r="AE43" s="1">
        <f t="shared" si="35"/>
        <v>9.9644067905242989E-5</v>
      </c>
      <c r="AF43" s="27">
        <f t="shared" si="38"/>
        <v>19751.589</v>
      </c>
      <c r="AG43" s="13"/>
      <c r="AH43" s="1">
        <f t="shared" si="45"/>
        <v>-1.2467801481168451E-2</v>
      </c>
      <c r="AI43" s="1">
        <f t="shared" si="46"/>
        <v>1.0898446837913123</v>
      </c>
      <c r="AJ43" s="1">
        <f t="shared" si="47"/>
        <v>-8.0793958647248018E-2</v>
      </c>
      <c r="AK43" s="1">
        <f t="shared" si="48"/>
        <v>0.26317282518424867</v>
      </c>
      <c r="AL43" s="1">
        <f t="shared" si="49"/>
        <v>1.2418119974032267</v>
      </c>
      <c r="AM43" s="1">
        <f t="shared" si="50"/>
        <v>0.71527764777075187</v>
      </c>
      <c r="AN43" s="1">
        <f t="shared" si="63"/>
        <v>0.98650409871830425</v>
      </c>
      <c r="AO43" s="1">
        <f t="shared" si="63"/>
        <v>0.98650100605583391</v>
      </c>
      <c r="AP43" s="1">
        <f t="shared" si="63"/>
        <v>0.98648084502335465</v>
      </c>
      <c r="AQ43" s="1">
        <f t="shared" si="63"/>
        <v>0.98634943053462965</v>
      </c>
      <c r="AR43" s="1">
        <f t="shared" si="63"/>
        <v>0.98549347781997909</v>
      </c>
      <c r="AS43" s="1">
        <f t="shared" si="63"/>
        <v>0.97994512711681647</v>
      </c>
      <c r="AT43" s="1">
        <f t="shared" si="63"/>
        <v>0.94503067849556965</v>
      </c>
      <c r="AU43" s="1">
        <f>RADIANS($AB$9)+$AB$18*(F149-AB$15)</f>
        <v>0.75455201785382098</v>
      </c>
      <c r="AW43" s="1">
        <v>-19000</v>
      </c>
      <c r="AX43" s="1">
        <f t="shared" si="11"/>
        <v>-2.3496555247403544E-4</v>
      </c>
      <c r="AY43" s="1">
        <f t="shared" si="12"/>
        <v>7.3072486066913279E-3</v>
      </c>
      <c r="AZ43" s="1">
        <f t="shared" si="13"/>
        <v>-7.5422141591653634E-3</v>
      </c>
      <c r="BA43" s="1">
        <f t="shared" si="14"/>
        <v>0.9144558874825256</v>
      </c>
      <c r="BB43" s="1">
        <f t="shared" si="4"/>
        <v>6.4540593005851549E-2</v>
      </c>
      <c r="BC43" s="1">
        <f t="shared" si="5"/>
        <v>-1.8834840234162571</v>
      </c>
      <c r="BD43" s="1">
        <f t="shared" si="6"/>
        <v>-1.3742544003862318</v>
      </c>
      <c r="BE43" s="1">
        <f t="shared" ref="BE43:BK43" si="73">$BL43+$AB$7*SIN(BF43)</f>
        <v>-1.603095235525249</v>
      </c>
      <c r="BF43" s="1">
        <f t="shared" si="73"/>
        <v>-1.6030952355256716</v>
      </c>
      <c r="BG43" s="1">
        <f t="shared" si="73"/>
        <v>-1.6030952354786303</v>
      </c>
      <c r="BH43" s="1">
        <f t="shared" si="73"/>
        <v>-1.6030952407168781</v>
      </c>
      <c r="BI43" s="1">
        <f t="shared" si="73"/>
        <v>-1.6030946574088789</v>
      </c>
      <c r="BJ43" s="1">
        <f t="shared" si="73"/>
        <v>-1.6031595474189109</v>
      </c>
      <c r="BK43" s="1">
        <f t="shared" si="73"/>
        <v>-1.5948924891122629</v>
      </c>
      <c r="BL43" s="1">
        <f t="shared" si="16"/>
        <v>-1.3251539523074838</v>
      </c>
    </row>
    <row r="44" spans="1:64">
      <c r="A44" s="1" t="s">
        <v>63</v>
      </c>
      <c r="C44" s="26">
        <v>34771.133000000002</v>
      </c>
      <c r="D44" s="26"/>
      <c r="E44" s="1">
        <f t="shared" si="30"/>
        <v>-41880.475276693694</v>
      </c>
      <c r="F44" s="1">
        <f t="shared" si="31"/>
        <v>-41880.5</v>
      </c>
      <c r="G44" s="228">
        <f t="shared" si="41"/>
        <v>1.0379200000897981E-2</v>
      </c>
      <c r="H44" s="181"/>
      <c r="I44" s="181">
        <f t="shared" si="42"/>
        <v>1.0379200000897981E-2</v>
      </c>
      <c r="J44" s="181"/>
      <c r="K44" s="181"/>
      <c r="L44" s="1">
        <v>0.1</v>
      </c>
      <c r="M44" s="10"/>
      <c r="O44" s="230"/>
      <c r="U44" s="31"/>
      <c r="Z44" s="1">
        <f>F44</f>
        <v>-41880.5</v>
      </c>
      <c r="AA44" s="1">
        <f t="shared" si="44"/>
        <v>1.0827303545847457E-2</v>
      </c>
      <c r="AB44" s="1">
        <f t="shared" si="32"/>
        <v>-2.6348723737378697E-2</v>
      </c>
      <c r="AC44" s="1">
        <f t="shared" si="33"/>
        <v>1.0379200000897981E-2</v>
      </c>
      <c r="AD44" s="1">
        <f t="shared" si="34"/>
        <v>2.0079678699628726E-7</v>
      </c>
      <c r="AE44" s="1">
        <f t="shared" si="35"/>
        <v>2.0079678699628729E-8</v>
      </c>
      <c r="AF44" s="27">
        <f t="shared" si="38"/>
        <v>19752.633000000002</v>
      </c>
      <c r="AG44" s="13"/>
      <c r="AH44" s="1">
        <f t="shared" si="45"/>
        <v>3.6727923738276679E-2</v>
      </c>
      <c r="AI44" s="1">
        <f t="shared" si="46"/>
        <v>0.72430453671222272</v>
      </c>
      <c r="AJ44" s="1">
        <f t="shared" si="47"/>
        <v>0.9931775354060991</v>
      </c>
      <c r="AK44" s="1">
        <f t="shared" si="48"/>
        <v>3.6387012017447554E-2</v>
      </c>
      <c r="AL44" s="1">
        <f t="shared" si="49"/>
        <v>3.0103684667388517</v>
      </c>
      <c r="AM44" s="1">
        <f t="shared" si="50"/>
        <v>15.219215751173065</v>
      </c>
      <c r="AN44" s="1">
        <f t="shared" ref="AN44:AT53" si="74">$AU44+$AB$7*SIN(AO44)</f>
        <v>-3.3160030316684725</v>
      </c>
      <c r="AO44" s="1">
        <f t="shared" si="74"/>
        <v>-3.316028871418129</v>
      </c>
      <c r="AP44" s="1">
        <f t="shared" si="74"/>
        <v>-3.3159345204850497</v>
      </c>
      <c r="AQ44" s="1">
        <f t="shared" si="74"/>
        <v>-3.3162790398779607</v>
      </c>
      <c r="AR44" s="1">
        <f t="shared" si="74"/>
        <v>-3.3150211394881222</v>
      </c>
      <c r="AS44" s="1">
        <f t="shared" si="74"/>
        <v>-3.3196153108849176</v>
      </c>
      <c r="AT44" s="1">
        <f t="shared" si="74"/>
        <v>-3.3028538449257216</v>
      </c>
      <c r="AU44" s="1">
        <f>RADIANS($AB$9)+$AB$18*(F44-AB$15)</f>
        <v>-3.3642657302589623</v>
      </c>
      <c r="AW44" s="1">
        <v>-18000</v>
      </c>
      <c r="AX44" s="1">
        <f t="shared" si="11"/>
        <v>-1.5549686907146611E-3</v>
      </c>
      <c r="AY44" s="1">
        <f t="shared" si="12"/>
        <v>9.1742897534192493E-3</v>
      </c>
      <c r="AZ44" s="1">
        <f t="shared" si="13"/>
        <v>-1.072925844413391E-2</v>
      </c>
      <c r="BA44" s="1">
        <f t="shared" si="14"/>
        <v>0.93755484724789051</v>
      </c>
      <c r="BB44" s="1">
        <f t="shared" si="4"/>
        <v>-2.1616103509723428E-2</v>
      </c>
      <c r="BC44" s="1">
        <f t="shared" si="5"/>
        <v>-1.7972807517934826</v>
      </c>
      <c r="BD44" s="1">
        <f t="shared" si="6"/>
        <v>-1.2566455283650135</v>
      </c>
      <c r="BE44" s="1">
        <f t="shared" ref="BE44:BK44" si="75">$BL44+$AB$7*SIN(BF44)</f>
        <v>-1.513666516976597</v>
      </c>
      <c r="BF44" s="1">
        <f t="shared" si="75"/>
        <v>-1.513666516959725</v>
      </c>
      <c r="BG44" s="1">
        <f t="shared" si="75"/>
        <v>-1.5136665158971425</v>
      </c>
      <c r="BH44" s="1">
        <f t="shared" si="75"/>
        <v>-1.513666448977089</v>
      </c>
      <c r="BI44" s="1">
        <f t="shared" si="75"/>
        <v>-1.5136622345977664</v>
      </c>
      <c r="BJ44" s="1">
        <f t="shared" si="75"/>
        <v>-1.5133974511241051</v>
      </c>
      <c r="BK44" s="1">
        <f t="shared" si="75"/>
        <v>-1.4986831834659022</v>
      </c>
      <c r="BL44" s="1">
        <f t="shared" si="16"/>
        <v>-1.2360338815943663</v>
      </c>
    </row>
    <row r="45" spans="1:64">
      <c r="A45" s="1" t="s">
        <v>66</v>
      </c>
      <c r="C45" s="26">
        <v>34838.74</v>
      </c>
      <c r="D45" s="26"/>
      <c r="E45" s="1">
        <f t="shared" si="30"/>
        <v>-41719.435064638092</v>
      </c>
      <c r="F45" s="1">
        <f t="shared" si="31"/>
        <v>-41719.5</v>
      </c>
      <c r="G45" s="228">
        <f t="shared" si="41"/>
        <v>2.7260800001386087E-2</v>
      </c>
      <c r="H45" s="181"/>
      <c r="I45" s="181">
        <f t="shared" si="42"/>
        <v>2.7260800001386087E-2</v>
      </c>
      <c r="J45" s="181"/>
      <c r="K45" s="181"/>
      <c r="L45" s="1">
        <v>0.1</v>
      </c>
      <c r="M45" s="10"/>
      <c r="O45" s="230"/>
      <c r="U45" s="31"/>
      <c r="Z45" s="1">
        <f>F45</f>
        <v>-41719.5</v>
      </c>
      <c r="AA45" s="1">
        <f t="shared" si="44"/>
        <v>1.096835126652778E-2</v>
      </c>
      <c r="AB45" s="1">
        <f t="shared" si="32"/>
        <v>-9.4381731195331969E-3</v>
      </c>
      <c r="AC45" s="1">
        <f t="shared" si="33"/>
        <v>2.7260800001386087E-2</v>
      </c>
      <c r="AD45" s="1">
        <f t="shared" si="34"/>
        <v>2.6544388577798603E-4</v>
      </c>
      <c r="AE45" s="1">
        <f t="shared" si="35"/>
        <v>2.6544388577798605E-5</v>
      </c>
      <c r="AF45" s="27">
        <f t="shared" si="38"/>
        <v>19820.239999999998</v>
      </c>
      <c r="AG45" s="13"/>
      <c r="AH45" s="1">
        <f t="shared" si="45"/>
        <v>3.6698973120919284E-2</v>
      </c>
      <c r="AI45" s="1">
        <f t="shared" si="46"/>
        <v>0.72400556679210037</v>
      </c>
      <c r="AJ45" s="1">
        <f t="shared" si="47"/>
        <v>0.99215177563607759</v>
      </c>
      <c r="AK45" s="1">
        <f t="shared" si="48"/>
        <v>3.404520464426937E-2</v>
      </c>
      <c r="AL45" s="1">
        <f t="shared" si="49"/>
        <v>3.0188579943634313</v>
      </c>
      <c r="AM45" s="1">
        <f t="shared" si="50"/>
        <v>16.274854627653141</v>
      </c>
      <c r="AN45" s="1">
        <f t="shared" si="74"/>
        <v>-3.3047420645719803</v>
      </c>
      <c r="AO45" s="1">
        <f t="shared" si="74"/>
        <v>-3.3047665531545114</v>
      </c>
      <c r="AP45" s="1">
        <f t="shared" si="74"/>
        <v>-3.3046773072346163</v>
      </c>
      <c r="AQ45" s="1">
        <f t="shared" si="74"/>
        <v>-3.3050025604008715</v>
      </c>
      <c r="AR45" s="1">
        <f t="shared" si="74"/>
        <v>-3.3038172720953414</v>
      </c>
      <c r="AS45" s="1">
        <f t="shared" si="74"/>
        <v>-3.3081378233822272</v>
      </c>
      <c r="AT45" s="1">
        <f t="shared" si="74"/>
        <v>-3.2924032637219036</v>
      </c>
      <c r="AU45" s="1">
        <f>RADIANS($AB$9)+$AB$18*(F45-AB$15)</f>
        <v>-3.3499173988741511</v>
      </c>
      <c r="AW45" s="1">
        <v>-17000</v>
      </c>
      <c r="AX45" s="1">
        <f t="shared" si="11"/>
        <v>-2.8332791357779837E-3</v>
      </c>
      <c r="AY45" s="1">
        <f t="shared" si="12"/>
        <v>1.1076144241278375E-2</v>
      </c>
      <c r="AZ45" s="1">
        <f t="shared" si="13"/>
        <v>-1.3909423377056359E-2</v>
      </c>
      <c r="BA45" s="1">
        <f t="shared" si="14"/>
        <v>0.96236210838137948</v>
      </c>
      <c r="BB45" s="1">
        <f t="shared" si="4"/>
        <v>-0.11210333048749387</v>
      </c>
      <c r="BC45" s="1">
        <f t="shared" si="5"/>
        <v>-1.7065590673080862</v>
      </c>
      <c r="BD45" s="1">
        <f t="shared" si="6"/>
        <v>-1.1458901114477822</v>
      </c>
      <c r="BE45" s="1">
        <f t="shared" ref="BE45:BK45" si="76">$BL45+$AB$7*SIN(BF45)</f>
        <v>-1.4219242209204641</v>
      </c>
      <c r="BF45" s="1">
        <f t="shared" si="76"/>
        <v>-1.4219242182701108</v>
      </c>
      <c r="BG45" s="1">
        <f t="shared" si="76"/>
        <v>-1.4219241540137526</v>
      </c>
      <c r="BH45" s="1">
        <f t="shared" si="76"/>
        <v>-1.4219225961621409</v>
      </c>
      <c r="BI45" s="1">
        <f t="shared" si="76"/>
        <v>-1.4218848320619406</v>
      </c>
      <c r="BJ45" s="1">
        <f t="shared" si="76"/>
        <v>-1.4209722777301095</v>
      </c>
      <c r="BK45" s="1">
        <f t="shared" si="76"/>
        <v>-1.4003891957451993</v>
      </c>
      <c r="BL45" s="1">
        <f t="shared" si="16"/>
        <v>-1.1469138108812498</v>
      </c>
    </row>
    <row r="46" spans="1:64">
      <c r="A46" s="1" t="s">
        <v>67</v>
      </c>
      <c r="C46" s="26">
        <v>39521.96</v>
      </c>
      <c r="D46" s="26"/>
      <c r="E46" s="1">
        <f t="shared" si="30"/>
        <v>-30563.981607110192</v>
      </c>
      <c r="F46" s="1">
        <f t="shared" si="31"/>
        <v>-30564</v>
      </c>
      <c r="G46" s="228">
        <f t="shared" si="41"/>
        <v>7.721599999058526E-3</v>
      </c>
      <c r="H46" s="181"/>
      <c r="I46" s="181">
        <f t="shared" si="42"/>
        <v>7.721599999058526E-3</v>
      </c>
      <c r="J46" s="181"/>
      <c r="K46" s="181"/>
      <c r="L46" s="1">
        <v>0.1</v>
      </c>
      <c r="M46" s="10"/>
      <c r="O46" s="230"/>
      <c r="U46" s="31"/>
      <c r="Z46" s="1">
        <f>F152</f>
        <v>5131.5</v>
      </c>
      <c r="AA46" s="1">
        <f t="shared" si="44"/>
        <v>5.2516411152654374E-2</v>
      </c>
      <c r="AB46" s="1">
        <f t="shared" si="32"/>
        <v>1.7283305965502191E-2</v>
      </c>
      <c r="AC46" s="1">
        <f t="shared" si="33"/>
        <v>7.721599999058526E-3</v>
      </c>
      <c r="AD46" s="1">
        <f t="shared" si="34"/>
        <v>2.0065751062863148E-3</v>
      </c>
      <c r="AE46" s="1">
        <f t="shared" si="35"/>
        <v>2.006575106286315E-4</v>
      </c>
      <c r="AF46" s="27">
        <f t="shared" si="38"/>
        <v>24503.46</v>
      </c>
      <c r="AG46" s="13"/>
      <c r="AH46" s="1">
        <f t="shared" si="45"/>
        <v>-9.5617059664436666E-3</v>
      </c>
      <c r="AI46" s="1">
        <f t="shared" si="46"/>
        <v>1.0650543728635515</v>
      </c>
      <c r="AJ46" s="1">
        <f t="shared" si="47"/>
        <v>1.197797663441583E-2</v>
      </c>
      <c r="AK46" s="1">
        <f t="shared" si="48"/>
        <v>0.27036999036940101</v>
      </c>
      <c r="AL46" s="1">
        <f t="shared" si="49"/>
        <v>1.3346723776272409</v>
      </c>
      <c r="AM46" s="1">
        <f t="shared" si="50"/>
        <v>0.78792749887541935</v>
      </c>
      <c r="AN46" s="1">
        <f t="shared" si="74"/>
        <v>1.0692893486304005</v>
      </c>
      <c r="AO46" s="1">
        <f t="shared" si="74"/>
        <v>1.0692878266926018</v>
      </c>
      <c r="AP46" s="1">
        <f t="shared" si="74"/>
        <v>1.0692764427019028</v>
      </c>
      <c r="AQ46" s="1">
        <f t="shared" si="74"/>
        <v>1.0691912987247116</v>
      </c>
      <c r="AR46" s="1">
        <f t="shared" si="74"/>
        <v>1.0685549023117913</v>
      </c>
      <c r="AS46" s="1">
        <f t="shared" si="74"/>
        <v>1.0638213856166812</v>
      </c>
      <c r="AT46" s="1">
        <f t="shared" si="74"/>
        <v>1.029799059811856</v>
      </c>
      <c r="AU46" s="1">
        <f>RADIANS($AB$9)+$AB$18*(F152-AB$15)</f>
        <v>0.82544703410610598</v>
      </c>
      <c r="AW46" s="1">
        <v>-16000</v>
      </c>
      <c r="AX46" s="1">
        <f t="shared" si="11"/>
        <v>-4.0406617212449883E-3</v>
      </c>
      <c r="AY46" s="1">
        <f t="shared" si="12"/>
        <v>1.3012812070268703E-2</v>
      </c>
      <c r="AZ46" s="1">
        <f t="shared" si="13"/>
        <v>-1.7053473791513691E-2</v>
      </c>
      <c r="BA46" s="1">
        <f t="shared" si="14"/>
        <v>0.9888591251395048</v>
      </c>
      <c r="BB46" s="1">
        <f t="shared" si="4"/>
        <v>-0.20653163898128202</v>
      </c>
      <c r="BC46" s="1">
        <f t="shared" si="5"/>
        <v>-1.6108697007834272</v>
      </c>
      <c r="BD46" s="1">
        <f t="shared" si="6"/>
        <v>-1.040898313983601</v>
      </c>
      <c r="BE46" s="1">
        <f t="shared" ref="BE46:BK46" si="77">$BL46+$AB$7*SIN(BF46)</f>
        <v>-1.3277038327953019</v>
      </c>
      <c r="BF46" s="1">
        <f t="shared" si="77"/>
        <v>-1.3277037960857649</v>
      </c>
      <c r="BG46" s="1">
        <f t="shared" si="77"/>
        <v>-1.3277032476661184</v>
      </c>
      <c r="BH46" s="1">
        <f t="shared" si="77"/>
        <v>-1.3276950547322817</v>
      </c>
      <c r="BI46" s="1">
        <f t="shared" si="77"/>
        <v>-1.3275726913159773</v>
      </c>
      <c r="BJ46" s="1">
        <f t="shared" si="77"/>
        <v>-1.3257522916740689</v>
      </c>
      <c r="BK46" s="1">
        <f t="shared" si="77"/>
        <v>-1.3000833405367551</v>
      </c>
      <c r="BL46" s="1">
        <f t="shared" si="16"/>
        <v>-1.0577937401681323</v>
      </c>
    </row>
    <row r="47" spans="1:64">
      <c r="A47" s="1" t="s">
        <v>67</v>
      </c>
      <c r="C47" s="26">
        <v>39528.887999999999</v>
      </c>
      <c r="D47" s="26"/>
      <c r="E47" s="1">
        <f t="shared" si="30"/>
        <v>-30547.47907646808</v>
      </c>
      <c r="F47" s="1">
        <f t="shared" si="31"/>
        <v>-30547.5</v>
      </c>
      <c r="G47" s="228">
        <f t="shared" si="41"/>
        <v>8.7839999978314154E-3</v>
      </c>
      <c r="H47" s="181"/>
      <c r="I47" s="181">
        <f t="shared" si="42"/>
        <v>8.7839999978314154E-3</v>
      </c>
      <c r="J47" s="181"/>
      <c r="K47" s="181"/>
      <c r="L47" s="1">
        <v>0.1</v>
      </c>
      <c r="M47" s="10"/>
      <c r="O47" s="230"/>
      <c r="U47" s="31"/>
      <c r="Z47" s="1">
        <f>F153</f>
        <v>5920</v>
      </c>
      <c r="AA47" s="1">
        <f t="shared" si="44"/>
        <v>5.7526003269056727E-2</v>
      </c>
      <c r="AB47" s="1">
        <f t="shared" si="32"/>
        <v>1.5467790305361259E-2</v>
      </c>
      <c r="AC47" s="1">
        <f t="shared" si="33"/>
        <v>8.7839999978314154E-3</v>
      </c>
      <c r="AD47" s="1">
        <f t="shared" si="34"/>
        <v>2.3757828828921391E-3</v>
      </c>
      <c r="AE47" s="1">
        <f t="shared" si="35"/>
        <v>2.3757828828921391E-4</v>
      </c>
      <c r="AF47" s="27">
        <f t="shared" si="38"/>
        <v>24510.387999999999</v>
      </c>
      <c r="AG47" s="13"/>
      <c r="AH47" s="1">
        <f t="shared" si="45"/>
        <v>-6.6837903075298447E-3</v>
      </c>
      <c r="AI47" s="1">
        <f t="shared" si="46"/>
        <v>1.0410628365046097</v>
      </c>
      <c r="AJ47" s="1">
        <f t="shared" si="47"/>
        <v>9.9732001962297118E-2</v>
      </c>
      <c r="AK47" s="1">
        <f t="shared" si="48"/>
        <v>0.27503790025961089</v>
      </c>
      <c r="AL47" s="1">
        <f t="shared" si="49"/>
        <v>1.4225921911986996</v>
      </c>
      <c r="AM47" s="1">
        <f t="shared" si="50"/>
        <v>0.86178481735770374</v>
      </c>
      <c r="AN47" s="1">
        <f t="shared" si="74"/>
        <v>1.1494869963992222</v>
      </c>
      <c r="AO47" s="1">
        <f t="shared" si="74"/>
        <v>1.1494863493314389</v>
      </c>
      <c r="AP47" s="1">
        <f t="shared" si="74"/>
        <v>1.1494806596157803</v>
      </c>
      <c r="AQ47" s="1">
        <f t="shared" si="74"/>
        <v>1.1494306326281101</v>
      </c>
      <c r="AR47" s="1">
        <f t="shared" si="74"/>
        <v>1.1489910090418212</v>
      </c>
      <c r="AS47" s="1">
        <f t="shared" si="74"/>
        <v>1.1451460716456772</v>
      </c>
      <c r="AT47" s="1">
        <f t="shared" si="74"/>
        <v>1.1128085598953732</v>
      </c>
      <c r="AU47" s="1">
        <f>RADIANS($AB$9)+$AB$18*(F153-AB$15)</f>
        <v>0.89571820986339823</v>
      </c>
      <c r="AW47" s="1">
        <v>-15000</v>
      </c>
      <c r="AX47" s="1">
        <f t="shared" si="11"/>
        <v>-5.1433064136509644E-3</v>
      </c>
      <c r="AY47" s="1">
        <f t="shared" si="12"/>
        <v>1.4984293240390235E-2</v>
      </c>
      <c r="AZ47" s="1">
        <f t="shared" si="13"/>
        <v>-2.0127599654041199E-2</v>
      </c>
      <c r="BA47" s="1">
        <f t="shared" si="14"/>
        <v>1.0169665675662234</v>
      </c>
      <c r="BB47" s="1">
        <f t="shared" si="4"/>
        <v>-0.3042509494493052</v>
      </c>
      <c r="BC47" s="1">
        <f t="shared" si="5"/>
        <v>-1.5097465374992163</v>
      </c>
      <c r="BD47" s="1">
        <f t="shared" si="6"/>
        <v>-0.94074068846868075</v>
      </c>
      <c r="BE47" s="1">
        <f t="shared" ref="BE47:BK47" si="78">$BL47+$AB$7*SIN(BF47)</f>
        <v>-1.2308453764764271</v>
      </c>
      <c r="BF47" s="1">
        <f t="shared" si="78"/>
        <v>-1.2308451606979471</v>
      </c>
      <c r="BG47" s="1">
        <f t="shared" si="78"/>
        <v>-1.2308428336356936</v>
      </c>
      <c r="BH47" s="1">
        <f t="shared" si="78"/>
        <v>-1.2308177384139203</v>
      </c>
      <c r="BI47" s="1">
        <f t="shared" si="78"/>
        <v>-1.2305472226157899</v>
      </c>
      <c r="BJ47" s="1">
        <f t="shared" si="78"/>
        <v>-1.2276441904507571</v>
      </c>
      <c r="BK47" s="1">
        <f t="shared" si="78"/>
        <v>-1.1978544008841903</v>
      </c>
      <c r="BL47" s="1">
        <f t="shared" si="16"/>
        <v>-0.96867366945501487</v>
      </c>
    </row>
    <row r="48" spans="1:64">
      <c r="A48" s="1" t="s">
        <v>67</v>
      </c>
      <c r="C48" s="26">
        <v>39529.938000000002</v>
      </c>
      <c r="D48" s="26"/>
      <c r="E48" s="1">
        <f t="shared" si="30"/>
        <v>-30544.977971217751</v>
      </c>
      <c r="F48" s="1">
        <f t="shared" si="31"/>
        <v>-30545</v>
      </c>
      <c r="G48" s="228">
        <f t="shared" si="41"/>
        <v>9.2480000021168962E-3</v>
      </c>
      <c r="H48" s="181"/>
      <c r="I48" s="181">
        <f t="shared" si="42"/>
        <v>9.2480000021168962E-3</v>
      </c>
      <c r="J48" s="181"/>
      <c r="K48" s="181"/>
      <c r="L48" s="1">
        <v>0.1</v>
      </c>
      <c r="M48" s="10"/>
      <c r="O48" s="230"/>
      <c r="U48" s="31"/>
      <c r="Z48" s="1">
        <f>F154</f>
        <v>5978</v>
      </c>
      <c r="AA48" s="1">
        <f t="shared" si="44"/>
        <v>5.7894674749800867E-2</v>
      </c>
      <c r="AB48" s="1">
        <f t="shared" si="32"/>
        <v>1.5720773995297185E-2</v>
      </c>
      <c r="AC48" s="1">
        <f t="shared" si="33"/>
        <v>9.2480000021168962E-3</v>
      </c>
      <c r="AD48" s="1">
        <f t="shared" si="34"/>
        <v>2.3664989640069536E-3</v>
      </c>
      <c r="AE48" s="1">
        <f t="shared" si="35"/>
        <v>2.3664989640069536E-4</v>
      </c>
      <c r="AF48" s="27">
        <f t="shared" si="38"/>
        <v>24511.438000000002</v>
      </c>
      <c r="AG48" s="13"/>
      <c r="AH48" s="1">
        <f t="shared" si="45"/>
        <v>-6.47277399318029E-3</v>
      </c>
      <c r="AI48" s="1">
        <f t="shared" si="46"/>
        <v>1.0393263994832638</v>
      </c>
      <c r="AJ48" s="1">
        <f t="shared" si="47"/>
        <v>0.10600902787362518</v>
      </c>
      <c r="AK48" s="1">
        <f t="shared" si="48"/>
        <v>0.2752915498606936</v>
      </c>
      <c r="AL48" s="1">
        <f t="shared" si="49"/>
        <v>1.428902706685409</v>
      </c>
      <c r="AM48" s="1">
        <f t="shared" si="50"/>
        <v>0.86729841066259128</v>
      </c>
      <c r="AN48" s="1">
        <f t="shared" si="74"/>
        <v>1.1553143719598624</v>
      </c>
      <c r="AO48" s="1">
        <f t="shared" si="74"/>
        <v>1.1553137686401818</v>
      </c>
      <c r="AP48" s="1">
        <f t="shared" si="74"/>
        <v>1.1553083936189223</v>
      </c>
      <c r="AQ48" s="1">
        <f t="shared" si="74"/>
        <v>1.1552605100329811</v>
      </c>
      <c r="AR48" s="1">
        <f t="shared" si="74"/>
        <v>1.1548341663594472</v>
      </c>
      <c r="AS48" s="1">
        <f t="shared" si="74"/>
        <v>1.1510560866316779</v>
      </c>
      <c r="AT48" s="1">
        <f t="shared" si="74"/>
        <v>1.1188729463221732</v>
      </c>
      <c r="AU48" s="1">
        <f>RADIANS($AB$9)+$AB$18*(F154-AB$15)</f>
        <v>0.90088717396475904</v>
      </c>
      <c r="AW48" s="1">
        <v>-14000</v>
      </c>
      <c r="AX48" s="1">
        <f t="shared" si="11"/>
        <v>-6.102400591723546E-3</v>
      </c>
      <c r="AY48" s="1">
        <f t="shared" si="12"/>
        <v>1.6990587751642978E-2</v>
      </c>
      <c r="AZ48" s="1">
        <f t="shared" si="13"/>
        <v>-2.3092988343366525E-2</v>
      </c>
      <c r="BA48" s="1">
        <f t="shared" si="14"/>
        <v>1.046519691737964</v>
      </c>
      <c r="BB48" s="1">
        <f t="shared" si="4"/>
        <v>-0.40426720595674376</v>
      </c>
      <c r="BC48" s="1">
        <f t="shared" si="5"/>
        <v>-1.4027210326199127</v>
      </c>
      <c r="BD48" s="1">
        <f t="shared" si="6"/>
        <v>-0.84461678434682042</v>
      </c>
      <c r="BE48" s="1">
        <f t="shared" ref="BE48:BK48" si="79">$BL48+$AB$7*SIN(BF48)</f>
        <v>-1.1312004096901602</v>
      </c>
      <c r="BF48" s="1">
        <f t="shared" si="79"/>
        <v>-1.1311996096549455</v>
      </c>
      <c r="BG48" s="1">
        <f t="shared" si="79"/>
        <v>-1.1311928495927162</v>
      </c>
      <c r="BH48" s="1">
        <f t="shared" si="79"/>
        <v>-1.1311357329342371</v>
      </c>
      <c r="BI48" s="1">
        <f t="shared" si="79"/>
        <v>-1.130653423304304</v>
      </c>
      <c r="BJ48" s="1">
        <f t="shared" si="79"/>
        <v>-1.126600177420586</v>
      </c>
      <c r="BK48" s="1">
        <f t="shared" si="79"/>
        <v>-1.0938064236054419</v>
      </c>
      <c r="BL48" s="1">
        <f t="shared" si="16"/>
        <v>-0.87955359874189742</v>
      </c>
    </row>
    <row r="49" spans="1:64">
      <c r="A49" s="1" t="s">
        <v>67</v>
      </c>
      <c r="C49" s="26">
        <v>39539.803999999996</v>
      </c>
      <c r="D49" s="26"/>
      <c r="E49" s="1">
        <f t="shared" si="30"/>
        <v>-30521.477109884756</v>
      </c>
      <c r="F49" s="1">
        <f t="shared" si="31"/>
        <v>-30521.5</v>
      </c>
      <c r="G49" s="228">
        <f t="shared" si="41"/>
        <v>9.609599997929763E-3</v>
      </c>
      <c r="H49" s="181"/>
      <c r="I49" s="181">
        <f t="shared" si="42"/>
        <v>9.609599997929763E-3</v>
      </c>
      <c r="J49" s="181"/>
      <c r="K49" s="181"/>
      <c r="L49" s="1">
        <v>0.1</v>
      </c>
      <c r="M49" s="10"/>
      <c r="O49" s="230"/>
      <c r="U49" s="31"/>
      <c r="Z49" s="1">
        <f>F49</f>
        <v>-30521.5</v>
      </c>
      <c r="AA49" s="1">
        <f t="shared" si="44"/>
        <v>1.2172427998580433E-2</v>
      </c>
      <c r="AB49" s="1">
        <f t="shared" si="32"/>
        <v>-1.4255495183934562E-2</v>
      </c>
      <c r="AC49" s="1">
        <f t="shared" si="33"/>
        <v>9.609599997929763E-3</v>
      </c>
      <c r="AD49" s="1">
        <f t="shared" si="34"/>
        <v>6.5680873609191109E-6</v>
      </c>
      <c r="AE49" s="1">
        <f t="shared" si="35"/>
        <v>6.5680873609191116E-7</v>
      </c>
      <c r="AF49" s="27">
        <f t="shared" si="38"/>
        <v>24521.303999999996</v>
      </c>
      <c r="AG49" s="13"/>
      <c r="AH49" s="1">
        <f t="shared" si="45"/>
        <v>2.3865095181864325E-2</v>
      </c>
      <c r="AI49" s="1">
        <f t="shared" si="46"/>
        <v>0.75303768791211112</v>
      </c>
      <c r="AJ49" s="1">
        <f t="shared" si="47"/>
        <v>0.74800071730098461</v>
      </c>
      <c r="AK49" s="1">
        <f t="shared" si="48"/>
        <v>-0.12783434409118766</v>
      </c>
      <c r="AL49" s="1">
        <f t="shared" si="49"/>
        <v>-2.6639431442379364</v>
      </c>
      <c r="AM49" s="1">
        <f t="shared" si="50"/>
        <v>-4.1072580218320889</v>
      </c>
      <c r="AN49" s="1">
        <f t="shared" si="74"/>
        <v>-2.5150187092971001</v>
      </c>
      <c r="AO49" s="1">
        <f t="shared" si="74"/>
        <v>-2.5149940166105638</v>
      </c>
      <c r="AP49" s="1">
        <f t="shared" si="74"/>
        <v>-2.5151036321525155</v>
      </c>
      <c r="AQ49" s="1">
        <f t="shared" si="74"/>
        <v>-2.5146169614434699</v>
      </c>
      <c r="AR49" s="1">
        <f t="shared" si="74"/>
        <v>-2.5167763737361231</v>
      </c>
      <c r="AS49" s="1">
        <f t="shared" si="74"/>
        <v>-2.5071688559586978</v>
      </c>
      <c r="AT49" s="1">
        <f t="shared" si="74"/>
        <v>-2.549420254904943</v>
      </c>
      <c r="AU49" s="1">
        <f>RADIANS($AB$9)+$AB$18*(F49-AB$15)</f>
        <v>-2.3519508470286645</v>
      </c>
      <c r="AW49" s="1">
        <v>-13000</v>
      </c>
      <c r="AX49" s="1">
        <f t="shared" si="11"/>
        <v>-6.8738618300628954E-3</v>
      </c>
      <c r="AY49" s="1">
        <f t="shared" si="12"/>
        <v>1.9031695604026913E-2</v>
      </c>
      <c r="AZ49" s="1">
        <f t="shared" si="13"/>
        <v>-2.5905557434089808E-2</v>
      </c>
      <c r="BA49" s="1">
        <f t="shared" si="14"/>
        <v>1.0772385705917282</v>
      </c>
      <c r="BB49" s="1">
        <f t="shared" si="4"/>
        <v>-0.50514823990496283</v>
      </c>
      <c r="BC49" s="1">
        <f t="shared" si="5"/>
        <v>-1.2893448160556868</v>
      </c>
      <c r="BD49" s="1">
        <f t="shared" si="6"/>
        <v>-0.75183176505044147</v>
      </c>
      <c r="BE49" s="1">
        <f t="shared" ref="BE49:BK49" si="80">$BL49+$AB$7*SIN(BF49)</f>
        <v>-1.0286416495599631</v>
      </c>
      <c r="BF49" s="1">
        <f t="shared" si="80"/>
        <v>-1.0286394519008875</v>
      </c>
      <c r="BG49" s="1">
        <f t="shared" si="80"/>
        <v>-1.0286241361500876</v>
      </c>
      <c r="BH49" s="1">
        <f t="shared" si="80"/>
        <v>-1.0285174096492598</v>
      </c>
      <c r="BI49" s="1">
        <f t="shared" si="80"/>
        <v>-1.027774219290007</v>
      </c>
      <c r="BJ49" s="1">
        <f t="shared" si="80"/>
        <v>-1.0226241474880229</v>
      </c>
      <c r="BK49" s="1">
        <f t="shared" si="80"/>
        <v>-0.98805789345947548</v>
      </c>
      <c r="BL49" s="1">
        <f t="shared" si="16"/>
        <v>-0.79043352802877997</v>
      </c>
    </row>
    <row r="50" spans="1:64">
      <c r="A50" s="1" t="s">
        <v>91</v>
      </c>
      <c r="B50" s="13"/>
      <c r="C50" s="26">
        <v>49057.394200000002</v>
      </c>
      <c r="D50" s="26"/>
      <c r="E50" s="1">
        <f t="shared" si="30"/>
        <v>-7850.5296626318604</v>
      </c>
      <c r="F50" s="1">
        <f t="shared" si="31"/>
        <v>-7850.5</v>
      </c>
      <c r="G50" s="228">
        <f t="shared" si="41"/>
        <v>-1.2452799994207453E-2</v>
      </c>
      <c r="H50" s="181"/>
      <c r="I50" s="181">
        <f t="shared" si="42"/>
        <v>-1.2452799994207453E-2</v>
      </c>
      <c r="J50" s="181"/>
      <c r="K50" s="181"/>
      <c r="L50" s="1">
        <v>0.1</v>
      </c>
      <c r="M50" s="10"/>
      <c r="O50" s="230"/>
      <c r="U50" s="31"/>
      <c r="Z50" s="1">
        <f>F156</f>
        <v>6887</v>
      </c>
      <c r="AA50" s="1">
        <f t="shared" si="44"/>
        <v>6.3666102961538601E-2</v>
      </c>
      <c r="AB50" s="1">
        <f t="shared" si="32"/>
        <v>-9.2653166927610907E-3</v>
      </c>
      <c r="AC50" s="1">
        <f t="shared" si="33"/>
        <v>-1.2452799994207453E-2</v>
      </c>
      <c r="AD50" s="1">
        <f t="shared" si="34"/>
        <v>5.7940873871862855E-3</v>
      </c>
      <c r="AE50" s="1">
        <f t="shared" si="35"/>
        <v>5.7940873871862859E-4</v>
      </c>
      <c r="AF50" s="27">
        <f t="shared" si="38"/>
        <v>34038.894200000002</v>
      </c>
      <c r="AG50" s="13"/>
      <c r="AH50" s="1">
        <f t="shared" si="45"/>
        <v>-3.1874833014463614E-3</v>
      </c>
      <c r="AI50" s="1">
        <f t="shared" si="46"/>
        <v>1.0126995204838274</v>
      </c>
      <c r="AJ50" s="1">
        <f t="shared" si="47"/>
        <v>0.20103930879616833</v>
      </c>
      <c r="AK50" s="1">
        <f t="shared" si="48"/>
        <v>0.2777961938193193</v>
      </c>
      <c r="AL50" s="1">
        <f t="shared" si="49"/>
        <v>1.5251128905067097</v>
      </c>
      <c r="AM50" s="1">
        <f t="shared" si="50"/>
        <v>0.95532915341189639</v>
      </c>
      <c r="AN50" s="1">
        <f t="shared" si="74"/>
        <v>1.2453898983650491</v>
      </c>
      <c r="AO50" s="1">
        <f t="shared" si="74"/>
        <v>1.2453897265855103</v>
      </c>
      <c r="AP50" s="1">
        <f t="shared" si="74"/>
        <v>1.245387794368185</v>
      </c>
      <c r="AQ50" s="1">
        <f t="shared" si="74"/>
        <v>1.2453660610878807</v>
      </c>
      <c r="AR50" s="1">
        <f t="shared" si="74"/>
        <v>1.2451217048756962</v>
      </c>
      <c r="AS50" s="1">
        <f t="shared" si="74"/>
        <v>1.2423863759963498</v>
      </c>
      <c r="AT50" s="1">
        <f t="shared" si="74"/>
        <v>1.2131407577843887</v>
      </c>
      <c r="AU50" s="1">
        <f>RADIANS($AB$9)+$AB$18*(F156-AB$15)</f>
        <v>0.98189731824298265</v>
      </c>
      <c r="AW50" s="1">
        <v>-12000</v>
      </c>
      <c r="AX50" s="1">
        <f t="shared" si="11"/>
        <v>-7.4083644176128373E-3</v>
      </c>
      <c r="AY50" s="1">
        <f t="shared" si="12"/>
        <v>2.1107616797542056E-2</v>
      </c>
      <c r="AZ50" s="1">
        <f t="shared" si="13"/>
        <v>-2.8515981215154893E-2</v>
      </c>
      <c r="BA50" s="1">
        <f t="shared" si="14"/>
        <v>1.1086948136190757</v>
      </c>
      <c r="BB50" s="1">
        <f t="shared" si="4"/>
        <v>-0.60492823013012065</v>
      </c>
      <c r="BC50" s="1">
        <f t="shared" si="5"/>
        <v>-1.1692228061431258</v>
      </c>
      <c r="BD50" s="1">
        <f t="shared" si="6"/>
        <v>-0.66177929661155088</v>
      </c>
      <c r="BE50" s="1">
        <f t="shared" ref="BE50:BK50" si="81">$BL50+$AB$7*SIN(BF50)</f>
        <v>-0.92307568882977298</v>
      </c>
      <c r="BF50" s="1">
        <f t="shared" si="81"/>
        <v>-0.92307084576117004</v>
      </c>
      <c r="BG50" s="1">
        <f t="shared" si="81"/>
        <v>-0.92304198245880675</v>
      </c>
      <c r="BH50" s="1">
        <f t="shared" si="81"/>
        <v>-0.92286998826749289</v>
      </c>
      <c r="BI50" s="1">
        <f t="shared" si="81"/>
        <v>-0.92184589718852816</v>
      </c>
      <c r="BJ50" s="1">
        <f t="shared" si="81"/>
        <v>-0.91577659532274636</v>
      </c>
      <c r="BK50" s="1">
        <f t="shared" si="81"/>
        <v>-0.88074079271716188</v>
      </c>
      <c r="BL50" s="1">
        <f t="shared" si="16"/>
        <v>-0.70131345731566253</v>
      </c>
    </row>
    <row r="51" spans="1:64">
      <c r="A51" s="1" t="s">
        <v>88</v>
      </c>
      <c r="B51" s="13"/>
      <c r="C51" s="26">
        <v>48279.478199999998</v>
      </c>
      <c r="D51" s="26"/>
      <c r="E51" s="1">
        <f t="shared" si="30"/>
        <v>-9703.529464449055</v>
      </c>
      <c r="F51" s="1">
        <f t="shared" si="31"/>
        <v>-9703.5</v>
      </c>
      <c r="G51" s="228">
        <f t="shared" si="41"/>
        <v>-1.2369600000965875E-2</v>
      </c>
      <c r="H51" s="181"/>
      <c r="I51" s="181">
        <f t="shared" si="42"/>
        <v>-1.2369600000965875E-2</v>
      </c>
      <c r="J51" s="181"/>
      <c r="K51" s="181"/>
      <c r="L51" s="1">
        <v>0.1</v>
      </c>
      <c r="M51" s="10"/>
      <c r="O51" s="230"/>
      <c r="U51" s="31"/>
      <c r="Z51" s="1">
        <f t="shared" ref="Z51:Z82" si="82">F51</f>
        <v>-9703.5</v>
      </c>
      <c r="AA51" s="1">
        <f t="shared" si="44"/>
        <v>-7.4397548988057033E-3</v>
      </c>
      <c r="AB51" s="1">
        <f t="shared" si="32"/>
        <v>2.1076900388370949E-2</v>
      </c>
      <c r="AC51" s="1">
        <f t="shared" si="33"/>
        <v>-1.2369600000965875E-2</v>
      </c>
      <c r="AD51" s="1">
        <f t="shared" si="34"/>
        <v>2.4303372731292629E-5</v>
      </c>
      <c r="AE51" s="1">
        <f t="shared" si="35"/>
        <v>2.430337273129263E-6</v>
      </c>
      <c r="AF51" s="27">
        <f t="shared" si="38"/>
        <v>33260.978199999998</v>
      </c>
      <c r="AG51" s="13"/>
      <c r="AH51" s="1">
        <f t="shared" si="45"/>
        <v>-3.3446500389336824E-2</v>
      </c>
      <c r="AI51" s="1">
        <f t="shared" si="46"/>
        <v>1.1800592045990115</v>
      </c>
      <c r="AJ51" s="1">
        <f t="shared" si="47"/>
        <v>-0.81480544767489049</v>
      </c>
      <c r="AK51" s="1">
        <f t="shared" si="48"/>
        <v>-0.21192141458614167</v>
      </c>
      <c r="AL51" s="1">
        <f t="shared" si="49"/>
        <v>-0.86650501194500218</v>
      </c>
      <c r="AM51" s="1">
        <f t="shared" si="50"/>
        <v>-0.46256353440594605</v>
      </c>
      <c r="AN51" s="1">
        <f t="shared" si="74"/>
        <v>-0.66914763715733938</v>
      </c>
      <c r="AO51" s="1">
        <f t="shared" si="74"/>
        <v>-0.66913188739036289</v>
      </c>
      <c r="AP51" s="1">
        <f t="shared" si="74"/>
        <v>-0.66905968253320824</v>
      </c>
      <c r="AQ51" s="1">
        <f t="shared" si="74"/>
        <v>-0.66872871188690564</v>
      </c>
      <c r="AR51" s="1">
        <f t="shared" si="74"/>
        <v>-0.66721272354548278</v>
      </c>
      <c r="AS51" s="1">
        <f t="shared" si="74"/>
        <v>-0.66029180215292005</v>
      </c>
      <c r="AT51" s="1">
        <f t="shared" si="74"/>
        <v>-0.62915241524025345</v>
      </c>
      <c r="AU51" s="1">
        <f t="shared" ref="AU51:AU82" si="83">RADIANS($AB$9)+$AB$18*(F51-AB$15)</f>
        <v>-0.49664921492298841</v>
      </c>
      <c r="AW51" s="1">
        <v>-11000</v>
      </c>
      <c r="AX51" s="1">
        <f t="shared" ref="AX51:AX75" si="84">AB$3+AB$4*AW51+AB$5*AW51^2+AZ51</f>
        <v>-7.6518386800273584E-3</v>
      </c>
      <c r="AY51" s="1">
        <f t="shared" ref="AY51:AY75" si="85">AB$3+AB$4*AW51+AB$5*AW51^2</f>
        <v>2.32183513321884E-2</v>
      </c>
      <c r="AZ51" s="1">
        <f t="shared" ref="AZ51:AZ75" si="86">$AB$6*($AB$11/BA51*BB51+$AB$12)</f>
        <v>-3.0870190012215758E-2</v>
      </c>
      <c r="BA51" s="1">
        <f t="shared" ref="BA51:BA75" si="87">1+$AB$7*COS(BC51)</f>
        <v>1.140278907743723</v>
      </c>
      <c r="BB51" s="1">
        <f t="shared" si="4"/>
        <v>-0.70102930681436271</v>
      </c>
      <c r="BC51" s="1">
        <f t="shared" si="5"/>
        <v>-1.0420587045196528</v>
      </c>
      <c r="BD51" s="1">
        <f t="shared" si="6"/>
        <v>-0.57392943853301659</v>
      </c>
      <c r="BE51" s="1">
        <f t="shared" ref="BE51:BK51" si="88">$BL51+$AB$7*SIN(BF51)</f>
        <v>-0.81445900236404822</v>
      </c>
      <c r="BF51" s="1">
        <f t="shared" si="88"/>
        <v>-0.8144500640929162</v>
      </c>
      <c r="BG51" s="1">
        <f t="shared" si="88"/>
        <v>-0.81440322925130959</v>
      </c>
      <c r="BH51" s="1">
        <f t="shared" si="88"/>
        <v>-0.81415786157379644</v>
      </c>
      <c r="BI51" s="1">
        <f t="shared" si="88"/>
        <v>-0.81287342108319227</v>
      </c>
      <c r="BJ51" s="1">
        <f t="shared" si="88"/>
        <v>-0.80617788141778268</v>
      </c>
      <c r="BK51" s="1">
        <f t="shared" si="88"/>
        <v>-0.77199955360062333</v>
      </c>
      <c r="BL51" s="1">
        <f t="shared" ref="BL51:BL75" si="89">RADIANS($AB$9)+$AB$18*(AW51-AB$15)</f>
        <v>-0.61219338660254508</v>
      </c>
    </row>
    <row r="52" spans="1:64">
      <c r="A52" s="1" t="s">
        <v>83</v>
      </c>
      <c r="B52" s="13"/>
      <c r="C52" s="26">
        <v>47214.411</v>
      </c>
      <c r="D52" s="26"/>
      <c r="E52" s="1">
        <f t="shared" si="30"/>
        <v>-12240.524860509786</v>
      </c>
      <c r="F52" s="1">
        <f t="shared" si="31"/>
        <v>-12240.5</v>
      </c>
      <c r="G52" s="228">
        <f t="shared" si="41"/>
        <v>-1.0436799995659385E-2</v>
      </c>
      <c r="H52" s="181"/>
      <c r="I52" s="181">
        <f t="shared" si="42"/>
        <v>-1.0436799995659385E-2</v>
      </c>
      <c r="J52" s="181"/>
      <c r="K52" s="181"/>
      <c r="L52" s="1">
        <v>0.1</v>
      </c>
      <c r="M52" s="10"/>
      <c r="O52" s="230"/>
      <c r="P52" s="1">
        <v>7.2543053912779734E-8</v>
      </c>
      <c r="Q52" s="1">
        <v>7.9169796240988484E-17</v>
      </c>
      <c r="R52" s="1">
        <v>1.7643883910605839E-26</v>
      </c>
      <c r="S52" s="1">
        <v>5.3394757439002815E-7</v>
      </c>
      <c r="T52" s="1">
        <v>5.4707247524891705E-4</v>
      </c>
      <c r="U52" s="31">
        <v>0.14490394559674663</v>
      </c>
      <c r="V52" s="1">
        <v>6.4874559214468386</v>
      </c>
      <c r="W52" s="1">
        <v>214421.61081131262</v>
      </c>
      <c r="X52" s="1">
        <v>1.6028962958382454E-2</v>
      </c>
      <c r="Y52" s="1">
        <v>5.5796342029326418E-6</v>
      </c>
      <c r="Z52" s="1">
        <f t="shared" si="82"/>
        <v>-12240.5</v>
      </c>
      <c r="AA52" s="1">
        <f t="shared" si="44"/>
        <v>-7.3042834970013862E-3</v>
      </c>
      <c r="AB52" s="1">
        <f t="shared" si="32"/>
        <v>1.7472661753749816E-2</v>
      </c>
      <c r="AC52" s="1">
        <f t="shared" si="33"/>
        <v>-1.0436799995659385E-2</v>
      </c>
      <c r="AD52" s="1">
        <f t="shared" si="34"/>
        <v>9.8126596143645667E-6</v>
      </c>
      <c r="AE52" s="1">
        <f t="shared" si="35"/>
        <v>9.8126596143645671E-7</v>
      </c>
      <c r="AF52" s="27">
        <f t="shared" si="38"/>
        <v>32195.911</v>
      </c>
      <c r="AG52" s="13"/>
      <c r="AH52" s="1">
        <f t="shared" si="45"/>
        <v>-2.7909461749409201E-2</v>
      </c>
      <c r="AI52" s="1">
        <f t="shared" si="46"/>
        <v>1.1010916133592086</v>
      </c>
      <c r="AJ52" s="1">
        <f t="shared" si="47"/>
        <v>-0.58115910148320471</v>
      </c>
      <c r="AK52" s="1">
        <f t="shared" si="48"/>
        <v>-0.25906078211387434</v>
      </c>
      <c r="AL52" s="1">
        <f t="shared" si="49"/>
        <v>-1.1987462464104284</v>
      </c>
      <c r="AM52" s="1">
        <f t="shared" si="50"/>
        <v>-0.68321692053440763</v>
      </c>
      <c r="AN52" s="1">
        <f t="shared" si="74"/>
        <v>-0.94874227475944506</v>
      </c>
      <c r="AO52" s="1">
        <f t="shared" si="74"/>
        <v>-0.94873819951843363</v>
      </c>
      <c r="AP52" s="1">
        <f t="shared" si="74"/>
        <v>-0.94871305088847246</v>
      </c>
      <c r="AQ52" s="1">
        <f t="shared" si="74"/>
        <v>-0.94855787624366594</v>
      </c>
      <c r="AR52" s="1">
        <f t="shared" si="74"/>
        <v>-0.94760114327791134</v>
      </c>
      <c r="AS52" s="1">
        <f t="shared" si="74"/>
        <v>-0.94173025397662036</v>
      </c>
      <c r="AT52" s="1">
        <f t="shared" si="74"/>
        <v>-0.90668627292290671</v>
      </c>
      <c r="AU52" s="1">
        <f t="shared" si="83"/>
        <v>-0.72274683432216769</v>
      </c>
      <c r="AW52" s="1">
        <v>-10000</v>
      </c>
      <c r="AX52" s="1">
        <f t="shared" si="84"/>
        <v>-7.5466587527590126E-3</v>
      </c>
      <c r="AY52" s="1">
        <f t="shared" si="85"/>
        <v>2.5363899207965945E-2</v>
      </c>
      <c r="AZ52" s="1">
        <f t="shared" si="86"/>
        <v>-3.2910557960724958E-2</v>
      </c>
      <c r="BA52" s="1">
        <f t="shared" si="87"/>
        <v>1.1711759201401071</v>
      </c>
      <c r="BB52" s="1">
        <f t="shared" si="4"/>
        <v>-0.79023068347284475</v>
      </c>
      <c r="BC52" s="1">
        <f t="shared" si="5"/>
        <v>-0.90771319706621845</v>
      </c>
      <c r="BD52" s="1">
        <f t="shared" si="6"/>
        <v>-0.4878204726604547</v>
      </c>
      <c r="BE52" s="1">
        <f t="shared" ref="BE52:BK52" si="90">$BL52+$AB$7*SIN(BF52)</f>
        <v>-0.70281685562527785</v>
      </c>
      <c r="BF52" s="1">
        <f t="shared" si="90"/>
        <v>-0.70280271832480512</v>
      </c>
      <c r="BG52" s="1">
        <f t="shared" si="90"/>
        <v>-0.70273609429044548</v>
      </c>
      <c r="BH52" s="1">
        <f t="shared" si="90"/>
        <v>-0.70242216966344928</v>
      </c>
      <c r="BI52" s="1">
        <f t="shared" si="90"/>
        <v>-0.70094411427293402</v>
      </c>
      <c r="BJ52" s="1">
        <f t="shared" si="90"/>
        <v>-0.69400954491438394</v>
      </c>
      <c r="BK52" s="1">
        <f t="shared" si="90"/>
        <v>-0.66198991190568002</v>
      </c>
      <c r="BL52" s="1">
        <f t="shared" si="89"/>
        <v>-0.52307331588942851</v>
      </c>
    </row>
    <row r="53" spans="1:64">
      <c r="A53" s="1" t="s">
        <v>90</v>
      </c>
      <c r="B53" s="13"/>
      <c r="C53" s="26">
        <v>48691.318299999999</v>
      </c>
      <c r="D53" s="26"/>
      <c r="E53" s="1">
        <f t="shared" ref="E53:E84" si="91">+(C53-C$7)/C$8</f>
        <v>-8722.5242869229842</v>
      </c>
      <c r="F53" s="1">
        <f t="shared" ref="F53:F84" si="92">ROUND(2*E53,0)/2</f>
        <v>-8722.5</v>
      </c>
      <c r="G53" s="228">
        <f t="shared" si="41"/>
        <v>-1.0196000002906658E-2</v>
      </c>
      <c r="H53" s="181"/>
      <c r="I53" s="181">
        <f t="shared" si="42"/>
        <v>-1.0196000002906658E-2</v>
      </c>
      <c r="J53" s="181"/>
      <c r="K53" s="181"/>
      <c r="L53" s="1">
        <v>0.1</v>
      </c>
      <c r="M53" s="10"/>
      <c r="O53" s="230"/>
      <c r="U53" s="31"/>
      <c r="Z53" s="1">
        <f t="shared" si="82"/>
        <v>-8722.5</v>
      </c>
      <c r="AA53" s="1">
        <f t="shared" si="44"/>
        <v>-6.8112968026079156E-3</v>
      </c>
      <c r="AB53" s="1">
        <f t="shared" ref="AB53:AB84" si="93">+G53-AH53</f>
        <v>2.477077823577533E-2</v>
      </c>
      <c r="AC53" s="1">
        <f t="shared" ref="AC53:AC84" si="94">+G53-O53</f>
        <v>-1.0196000002906658E-2</v>
      </c>
      <c r="AD53" s="1">
        <f t="shared" ref="AD53:AD84" si="95">+(G53-AA53)^2</f>
        <v>1.1456215754112547E-5</v>
      </c>
      <c r="AE53" s="1">
        <f t="shared" ref="AE53:AE84" si="96">+(G53-AA53)^2*L53</f>
        <v>1.1456215754112547E-6</v>
      </c>
      <c r="AF53" s="27">
        <f t="shared" si="38"/>
        <v>33672.818299999999</v>
      </c>
      <c r="AG53" s="13"/>
      <c r="AH53" s="1">
        <f t="shared" si="45"/>
        <v>-3.4966778238681988E-2</v>
      </c>
      <c r="AI53" s="1">
        <f t="shared" si="46"/>
        <v>1.2079984990368893</v>
      </c>
      <c r="AJ53" s="1">
        <f t="shared" si="47"/>
        <v>-0.88805229895767257</v>
      </c>
      <c r="AK53" s="1">
        <f t="shared" si="48"/>
        <v>-0.18457688782570036</v>
      </c>
      <c r="AL53" s="1">
        <f t="shared" si="49"/>
        <v>-0.72580736490583864</v>
      </c>
      <c r="AM53" s="1">
        <f t="shared" si="50"/>
        <v>-0.37972156175685973</v>
      </c>
      <c r="AN53" s="1">
        <f t="shared" si="74"/>
        <v>-0.55598633442283918</v>
      </c>
      <c r="AO53" s="1">
        <f t="shared" si="74"/>
        <v>-0.55596575648213054</v>
      </c>
      <c r="AP53" s="1">
        <f t="shared" si="74"/>
        <v>-0.55587863950466365</v>
      </c>
      <c r="AQ53" s="1">
        <f t="shared" si="74"/>
        <v>-0.55550988086647746</v>
      </c>
      <c r="AR53" s="1">
        <f t="shared" si="74"/>
        <v>-0.55394989073149692</v>
      </c>
      <c r="AS53" s="1">
        <f t="shared" si="74"/>
        <v>-0.54736707665463258</v>
      </c>
      <c r="AT53" s="1">
        <f t="shared" si="74"/>
        <v>-0.5198718828331772</v>
      </c>
      <c r="AU53" s="1">
        <f t="shared" si="83"/>
        <v>-0.4092224255534207</v>
      </c>
      <c r="AW53" s="1">
        <v>-9000</v>
      </c>
      <c r="AX53" s="1">
        <f t="shared" si="84"/>
        <v>-7.0337353364081749E-3</v>
      </c>
      <c r="AY53" s="1">
        <f t="shared" si="85"/>
        <v>2.7544260424874695E-2</v>
      </c>
      <c r="AZ53" s="1">
        <f t="shared" si="86"/>
        <v>-3.457799576128287E-2</v>
      </c>
      <c r="BA53" s="1">
        <f t="shared" si="87"/>
        <v>1.2003614375279159</v>
      </c>
      <c r="BB53" s="1">
        <f t="shared" si="4"/>
        <v>-0.86872712335001467</v>
      </c>
      <c r="BC53" s="1">
        <f t="shared" si="5"/>
        <v>-0.76627199691583125</v>
      </c>
      <c r="BD53" s="1">
        <f t="shared" si="6"/>
        <v>-0.40305357970259664</v>
      </c>
      <c r="BE53" s="1">
        <f t="shared" ref="BE53:BK53" si="97">$BL53+$AB$7*SIN(BF53)</f>
        <v>-0.58826371863040416</v>
      </c>
      <c r="BF53" s="1">
        <f t="shared" si="97"/>
        <v>-0.58824436821636905</v>
      </c>
      <c r="BG53" s="1">
        <f t="shared" si="97"/>
        <v>-0.58816072726656587</v>
      </c>
      <c r="BH53" s="1">
        <f t="shared" si="97"/>
        <v>-0.58779924815850193</v>
      </c>
      <c r="BI53" s="1">
        <f t="shared" si="97"/>
        <v>-0.58623800894364364</v>
      </c>
      <c r="BJ53" s="1">
        <f t="shared" si="97"/>
        <v>-0.5795134330053382</v>
      </c>
      <c r="BK53" s="1">
        <f t="shared" si="97"/>
        <v>-0.55087767090633888</v>
      </c>
      <c r="BL53" s="1">
        <f t="shared" si="89"/>
        <v>-0.43395324517631106</v>
      </c>
    </row>
    <row r="54" spans="1:64">
      <c r="A54" s="1" t="s">
        <v>90</v>
      </c>
      <c r="B54" s="13"/>
      <c r="C54" s="26">
        <v>48691.318899999998</v>
      </c>
      <c r="D54" s="26"/>
      <c r="E54" s="1">
        <f t="shared" si="91"/>
        <v>-8722.522857719985</v>
      </c>
      <c r="F54" s="1">
        <f t="shared" si="92"/>
        <v>-8722.5</v>
      </c>
      <c r="G54" s="228">
        <f t="shared" si="41"/>
        <v>-9.5960000035120174E-3</v>
      </c>
      <c r="H54" s="181"/>
      <c r="I54" s="181">
        <f t="shared" si="42"/>
        <v>-9.5960000035120174E-3</v>
      </c>
      <c r="J54" s="181"/>
      <c r="K54" s="181"/>
      <c r="L54" s="1">
        <v>0.1</v>
      </c>
      <c r="M54" s="10"/>
      <c r="O54" s="230"/>
      <c r="U54" s="31"/>
      <c r="Z54" s="1">
        <f t="shared" si="82"/>
        <v>-8722.5</v>
      </c>
      <c r="AA54" s="1">
        <f t="shared" si="44"/>
        <v>-6.8112968026079156E-3</v>
      </c>
      <c r="AB54" s="1">
        <f t="shared" si="93"/>
        <v>2.537077823516997E-2</v>
      </c>
      <c r="AC54" s="1">
        <f t="shared" si="94"/>
        <v>-9.5960000035120174E-3</v>
      </c>
      <c r="AD54" s="1">
        <f t="shared" si="95"/>
        <v>7.7545719171255514E-6</v>
      </c>
      <c r="AE54" s="1">
        <f t="shared" si="96"/>
        <v>7.754571917125552E-7</v>
      </c>
      <c r="AF54" s="27">
        <f t="shared" si="38"/>
        <v>33672.818899999998</v>
      </c>
      <c r="AG54" s="13"/>
      <c r="AH54" s="1">
        <f t="shared" si="45"/>
        <v>-3.4966778238681988E-2</v>
      </c>
      <c r="AI54" s="1">
        <f t="shared" si="46"/>
        <v>1.2079984990368893</v>
      </c>
      <c r="AJ54" s="1">
        <f t="shared" si="47"/>
        <v>-0.88805229895767257</v>
      </c>
      <c r="AK54" s="1">
        <f t="shared" si="48"/>
        <v>-0.18457688782570036</v>
      </c>
      <c r="AL54" s="1">
        <f t="shared" si="49"/>
        <v>-0.72580736490583864</v>
      </c>
      <c r="AM54" s="1">
        <f t="shared" si="50"/>
        <v>-0.37972156175685973</v>
      </c>
      <c r="AN54" s="1">
        <f t="shared" ref="AN54:AT63" si="98">$AU54+$AB$7*SIN(AO54)</f>
        <v>-0.55598633442283918</v>
      </c>
      <c r="AO54" s="1">
        <f t="shared" si="98"/>
        <v>-0.55596575648213054</v>
      </c>
      <c r="AP54" s="1">
        <f t="shared" si="98"/>
        <v>-0.55587863950466365</v>
      </c>
      <c r="AQ54" s="1">
        <f t="shared" si="98"/>
        <v>-0.55550988086647746</v>
      </c>
      <c r="AR54" s="1">
        <f t="shared" si="98"/>
        <v>-0.55394989073149692</v>
      </c>
      <c r="AS54" s="1">
        <f t="shared" si="98"/>
        <v>-0.54736707665463258</v>
      </c>
      <c r="AT54" s="1">
        <f t="shared" si="98"/>
        <v>-0.5198718828331772</v>
      </c>
      <c r="AU54" s="1">
        <f t="shared" si="83"/>
        <v>-0.4092224255534207</v>
      </c>
      <c r="AW54" s="1">
        <v>-8000</v>
      </c>
      <c r="AX54" s="1">
        <f t="shared" si="84"/>
        <v>-6.0556564553562765E-3</v>
      </c>
      <c r="AY54" s="1">
        <f t="shared" si="85"/>
        <v>2.975943498291465E-2</v>
      </c>
      <c r="AZ54" s="1">
        <f t="shared" si="86"/>
        <v>-3.5815091438270927E-2</v>
      </c>
      <c r="BA54" s="1">
        <f t="shared" si="87"/>
        <v>1.226632503058914</v>
      </c>
      <c r="BB54" s="1">
        <f t="shared" si="4"/>
        <v>-0.93232241482224765</v>
      </c>
      <c r="BC54" s="1">
        <f t="shared" si="5"/>
        <v>-0.61811584743331216</v>
      </c>
      <c r="BD54" s="1">
        <f t="shared" si="6"/>
        <v>-0.31928907568256104</v>
      </c>
      <c r="BE54" s="1">
        <f t="shared" ref="BE54:BK54" si="99">$BL54+$AB$7*SIN(BF54)</f>
        <v>-0.4710224131298541</v>
      </c>
      <c r="BF54" s="1">
        <f t="shared" si="99"/>
        <v>-0.47099954330238947</v>
      </c>
      <c r="BG54" s="1">
        <f t="shared" si="99"/>
        <v>-0.47090725658033528</v>
      </c>
      <c r="BH54" s="1">
        <f t="shared" si="99"/>
        <v>-0.47053489557292838</v>
      </c>
      <c r="BI54" s="1">
        <f t="shared" si="99"/>
        <v>-0.46903319838782026</v>
      </c>
      <c r="BJ54" s="1">
        <f t="shared" si="99"/>
        <v>-0.46298852144435287</v>
      </c>
      <c r="BK54" s="1">
        <f t="shared" si="99"/>
        <v>-0.4388373853523943</v>
      </c>
      <c r="BL54" s="1">
        <f t="shared" si="89"/>
        <v>-0.34483317446319361</v>
      </c>
    </row>
    <row r="55" spans="1:64">
      <c r="A55" s="1" t="s">
        <v>90</v>
      </c>
      <c r="B55" s="13" t="s">
        <v>77</v>
      </c>
      <c r="C55" s="26">
        <v>48691.529399999999</v>
      </c>
      <c r="D55" s="26"/>
      <c r="E55" s="1">
        <f t="shared" si="91"/>
        <v>-8722.0214456674184</v>
      </c>
      <c r="F55" s="1">
        <f t="shared" si="92"/>
        <v>-8722</v>
      </c>
      <c r="G55" s="228">
        <f t="shared" si="41"/>
        <v>-9.0032000007340685E-3</v>
      </c>
      <c r="H55" s="181"/>
      <c r="I55" s="181">
        <f t="shared" si="42"/>
        <v>-9.0032000007340685E-3</v>
      </c>
      <c r="J55" s="181"/>
      <c r="K55" s="181"/>
      <c r="L55" s="1">
        <v>0.1</v>
      </c>
      <c r="M55" s="10"/>
      <c r="O55" s="230"/>
      <c r="U55" s="31"/>
      <c r="Z55" s="1">
        <f t="shared" si="82"/>
        <v>-8722</v>
      </c>
      <c r="AA55" s="1">
        <f t="shared" si="44"/>
        <v>-6.8108629429274765E-3</v>
      </c>
      <c r="AB55" s="1">
        <f t="shared" si="93"/>
        <v>2.5964248096913965E-2</v>
      </c>
      <c r="AC55" s="1">
        <f t="shared" si="94"/>
        <v>-9.0032000007340685E-3</v>
      </c>
      <c r="AD55" s="1">
        <f t="shared" si="95"/>
        <v>4.8063417750320641E-6</v>
      </c>
      <c r="AE55" s="1">
        <f t="shared" si="96"/>
        <v>4.8063417750320639E-7</v>
      </c>
      <c r="AF55" s="27">
        <f t="shared" si="38"/>
        <v>33673.029399999999</v>
      </c>
      <c r="AG55" s="13"/>
      <c r="AH55" s="1">
        <f t="shared" si="45"/>
        <v>-3.4967448097648034E-2</v>
      </c>
      <c r="AI55" s="1">
        <f t="shared" si="46"/>
        <v>1.2080120409756487</v>
      </c>
      <c r="AJ55" s="1">
        <f t="shared" si="47"/>
        <v>-0.88808602810048232</v>
      </c>
      <c r="AK55" s="1">
        <f t="shared" si="48"/>
        <v>-0.18456162637494564</v>
      </c>
      <c r="AL55" s="1">
        <f t="shared" si="49"/>
        <v>-0.72573399440543063</v>
      </c>
      <c r="AM55" s="1">
        <f t="shared" si="50"/>
        <v>-0.37967958750145048</v>
      </c>
      <c r="AN55" s="1">
        <f t="shared" si="98"/>
        <v>-0.55592799321974884</v>
      </c>
      <c r="AO55" s="1">
        <f t="shared" si="98"/>
        <v>-0.5559074132092523</v>
      </c>
      <c r="AP55" s="1">
        <f t="shared" si="98"/>
        <v>-0.55582029062730898</v>
      </c>
      <c r="AQ55" s="1">
        <f t="shared" si="98"/>
        <v>-0.5554515216279331</v>
      </c>
      <c r="AR55" s="1">
        <f t="shared" si="98"/>
        <v>-0.5538915440631712</v>
      </c>
      <c r="AS55" s="1">
        <f t="shared" si="98"/>
        <v>-0.54730901825966072</v>
      </c>
      <c r="AT55" s="1">
        <f t="shared" si="98"/>
        <v>-0.51981595431461902</v>
      </c>
      <c r="AU55" s="1">
        <f t="shared" si="83"/>
        <v>-0.40917786551806401</v>
      </c>
      <c r="AW55" s="1">
        <v>-7000</v>
      </c>
      <c r="AX55" s="1">
        <f t="shared" si="84"/>
        <v>-4.5608341094321228E-3</v>
      </c>
      <c r="AY55" s="1">
        <f t="shared" si="85"/>
        <v>3.200942288208581E-2</v>
      </c>
      <c r="AZ55" s="1">
        <f t="shared" si="86"/>
        <v>-3.6570256991517933E-2</v>
      </c>
      <c r="BA55" s="1">
        <f t="shared" si="87"/>
        <v>1.2486867978983363</v>
      </c>
      <c r="BB55" s="1">
        <f t="shared" si="4"/>
        <v>-0.976789054322036</v>
      </c>
      <c r="BC55" s="1">
        <f t="shared" si="5"/>
        <v>-0.46397855166966834</v>
      </c>
      <c r="BD55" s="1">
        <f t="shared" si="6"/>
        <v>-0.23624267706143171</v>
      </c>
      <c r="BE55" s="1">
        <f t="shared" ref="BE55:BK55" si="100">$BL55+$AB$7*SIN(BF55)</f>
        <v>-0.35143780897152188</v>
      </c>
      <c r="BF55" s="1">
        <f t="shared" si="100"/>
        <v>-0.35141490244797846</v>
      </c>
      <c r="BG55" s="1">
        <f t="shared" si="100"/>
        <v>-0.35132717016612125</v>
      </c>
      <c r="BH55" s="1">
        <f t="shared" si="100"/>
        <v>-0.35099118047580136</v>
      </c>
      <c r="BI55" s="1">
        <f t="shared" si="100"/>
        <v>-0.34970481727096148</v>
      </c>
      <c r="BJ55" s="1">
        <f t="shared" si="100"/>
        <v>-0.34478542321374744</v>
      </c>
      <c r="BK55" s="1">
        <f t="shared" si="100"/>
        <v>-0.326050976005403</v>
      </c>
      <c r="BL55" s="1">
        <f t="shared" si="89"/>
        <v>-0.25571310375007616</v>
      </c>
    </row>
    <row r="56" spans="1:64">
      <c r="A56" s="1" t="s">
        <v>90</v>
      </c>
      <c r="B56" s="13" t="s">
        <v>77</v>
      </c>
      <c r="C56" s="26">
        <v>48691.529799999997</v>
      </c>
      <c r="D56" s="26"/>
      <c r="E56" s="1">
        <f t="shared" si="91"/>
        <v>-8722.0204928654257</v>
      </c>
      <c r="F56" s="1">
        <f t="shared" si="92"/>
        <v>-8722</v>
      </c>
      <c r="G56" s="228">
        <f t="shared" si="41"/>
        <v>-8.6032000035629608E-3</v>
      </c>
      <c r="H56" s="181"/>
      <c r="I56" s="181">
        <f t="shared" si="42"/>
        <v>-8.6032000035629608E-3</v>
      </c>
      <c r="J56" s="181"/>
      <c r="K56" s="181"/>
      <c r="L56" s="1">
        <v>0.1</v>
      </c>
      <c r="M56" s="10"/>
      <c r="O56" s="230"/>
      <c r="P56" s="1">
        <v>6.3798055603921324E-8</v>
      </c>
      <c r="Q56" s="1">
        <v>1.0118837478909812E-16</v>
      </c>
      <c r="R56" s="1">
        <v>9.9661754020602384E-27</v>
      </c>
      <c r="S56" s="1">
        <v>4.9849784490779389E-7</v>
      </c>
      <c r="T56" s="1">
        <v>1.3862487674441674E-8</v>
      </c>
      <c r="U56" s="31">
        <v>5.4620287512304419E-5</v>
      </c>
      <c r="V56" s="1">
        <v>4.4715440030414108E-4</v>
      </c>
      <c r="W56" s="1">
        <v>7.1116286121134094</v>
      </c>
      <c r="X56" s="1">
        <v>1.4964771588275376E-2</v>
      </c>
      <c r="Y56" s="1">
        <v>7.7603503986442415E-6</v>
      </c>
      <c r="Z56" s="1">
        <f t="shared" si="82"/>
        <v>-8722</v>
      </c>
      <c r="AA56" s="1">
        <f t="shared" ref="AA56:AA87" si="101">AB$3+AB$4*Z56+AB$5*Z56^2+AH56</f>
        <v>-6.8108629429274765E-3</v>
      </c>
      <c r="AB56" s="1">
        <f t="shared" si="93"/>
        <v>2.6364248094085073E-2</v>
      </c>
      <c r="AC56" s="1">
        <f t="shared" si="94"/>
        <v>-8.6032000035629608E-3</v>
      </c>
      <c r="AD56" s="1">
        <f t="shared" si="95"/>
        <v>3.2124721389274474E-6</v>
      </c>
      <c r="AE56" s="1">
        <f t="shared" si="96"/>
        <v>3.2124721389274477E-7</v>
      </c>
      <c r="AF56" s="27">
        <f t="shared" si="38"/>
        <v>33673.029799999997</v>
      </c>
      <c r="AG56" s="13"/>
      <c r="AH56" s="1">
        <f t="shared" ref="AH56:AH87" si="102">$AB$6*($AB$11/AI56*AJ56+$AB$12)</f>
        <v>-3.4967448097648034E-2</v>
      </c>
      <c r="AI56" s="1">
        <f t="shared" ref="AI56:AI87" si="103">1+$AB$7*COS(AL56)</f>
        <v>1.2080120409756487</v>
      </c>
      <c r="AJ56" s="1">
        <f t="shared" ref="AJ56:AJ87" si="104">SIN(AL56+RADIANS($AB$9))</f>
        <v>-0.88808602810048232</v>
      </c>
      <c r="AK56" s="1">
        <f t="shared" ref="AK56:AK87" si="105">$AB$7*SIN(AL56)</f>
        <v>-0.18456162637494564</v>
      </c>
      <c r="AL56" s="1">
        <f t="shared" ref="AL56:AL87" si="106">2*ATAN(AM56)</f>
        <v>-0.72573399440543063</v>
      </c>
      <c r="AM56" s="1">
        <f t="shared" ref="AM56:AM87" si="107">SQRT((1+$AB$7)/(1-$AB$7))*TAN(AN56/2)</f>
        <v>-0.37967958750145048</v>
      </c>
      <c r="AN56" s="1">
        <f t="shared" si="98"/>
        <v>-0.55592799321974884</v>
      </c>
      <c r="AO56" s="1">
        <f t="shared" si="98"/>
        <v>-0.5559074132092523</v>
      </c>
      <c r="AP56" s="1">
        <f t="shared" si="98"/>
        <v>-0.55582029062730898</v>
      </c>
      <c r="AQ56" s="1">
        <f t="shared" si="98"/>
        <v>-0.5554515216279331</v>
      </c>
      <c r="AR56" s="1">
        <f t="shared" si="98"/>
        <v>-0.5538915440631712</v>
      </c>
      <c r="AS56" s="1">
        <f t="shared" si="98"/>
        <v>-0.54730901825966072</v>
      </c>
      <c r="AT56" s="1">
        <f t="shared" si="98"/>
        <v>-0.51981595431461902</v>
      </c>
      <c r="AU56" s="1">
        <f t="shared" si="83"/>
        <v>-0.40917786551806401</v>
      </c>
      <c r="AW56" s="1">
        <v>-6000</v>
      </c>
      <c r="AX56" s="1">
        <f t="shared" si="84"/>
        <v>-2.5083132983791112E-3</v>
      </c>
      <c r="AY56" s="1">
        <f t="shared" si="85"/>
        <v>3.4294224122388174E-2</v>
      </c>
      <c r="AZ56" s="1">
        <f t="shared" si="86"/>
        <v>-3.6802537420767285E-2</v>
      </c>
      <c r="BA56" s="1">
        <f t="shared" si="87"/>
        <v>1.2652539336221791</v>
      </c>
      <c r="BB56" s="1">
        <f t="shared" si="4"/>
        <v>-0.99838321573107891</v>
      </c>
      <c r="BC56" s="1">
        <f t="shared" si="5"/>
        <v>-0.30497435167497439</v>
      </c>
      <c r="BD56" s="1">
        <f t="shared" si="6"/>
        <v>-0.15368016749734581</v>
      </c>
      <c r="BE56" s="1">
        <f t="shared" ref="BE56:BK56" si="108">$BL56+$AB$7*SIN(BF56)</f>
        <v>-0.22998009583716933</v>
      </c>
      <c r="BF56" s="1">
        <f t="shared" si="108"/>
        <v>-0.22996170665334389</v>
      </c>
      <c r="BG56" s="1">
        <f t="shared" si="108"/>
        <v>-0.22989379171707081</v>
      </c>
      <c r="BH56" s="1">
        <f t="shared" si="108"/>
        <v>-0.22964297761701191</v>
      </c>
      <c r="BI56" s="1">
        <f t="shared" si="108"/>
        <v>-0.22871683277339289</v>
      </c>
      <c r="BJ56" s="1">
        <f t="shared" si="108"/>
        <v>-0.2252987144504838</v>
      </c>
      <c r="BK56" s="1">
        <f t="shared" si="108"/>
        <v>-0.21270628570965877</v>
      </c>
      <c r="BL56" s="1">
        <f t="shared" si="89"/>
        <v>-0.16659303303695872</v>
      </c>
    </row>
    <row r="57" spans="1:64">
      <c r="A57" s="1" t="s">
        <v>82</v>
      </c>
      <c r="B57" s="13"/>
      <c r="C57" s="26">
        <v>46095.608</v>
      </c>
      <c r="D57" s="26"/>
      <c r="E57" s="1">
        <f t="shared" si="91"/>
        <v>-14905.519200865905</v>
      </c>
      <c r="F57" s="1">
        <f t="shared" si="92"/>
        <v>-14905.5</v>
      </c>
      <c r="G57" s="228">
        <f t="shared" si="41"/>
        <v>-8.0607999989297241E-3</v>
      </c>
      <c r="H57" s="181"/>
      <c r="I57" s="181">
        <f t="shared" si="42"/>
        <v>-8.0607999989297241E-3</v>
      </c>
      <c r="J57" s="181"/>
      <c r="K57" s="181"/>
      <c r="L57" s="1">
        <v>0.1</v>
      </c>
      <c r="M57" s="10"/>
      <c r="O57" s="230"/>
      <c r="U57" s="31"/>
      <c r="Z57" s="1">
        <f t="shared" si="82"/>
        <v>-14905.5</v>
      </c>
      <c r="AA57" s="1">
        <f t="shared" si="101"/>
        <v>-5.240731051511887E-3</v>
      </c>
      <c r="AB57" s="1">
        <f t="shared" si="93"/>
        <v>1.2352329639837154E-2</v>
      </c>
      <c r="AC57" s="1">
        <f t="shared" si="94"/>
        <v>-8.0607999989297241E-3</v>
      </c>
      <c r="AD57" s="1">
        <f t="shared" si="95"/>
        <v>7.952788868190348E-6</v>
      </c>
      <c r="AE57" s="1">
        <f t="shared" si="96"/>
        <v>7.952788868190348E-7</v>
      </c>
      <c r="AF57" s="27">
        <f t="shared" ref="AF57:AF99" si="109">+C57-15018.5</f>
        <v>31077.108</v>
      </c>
      <c r="AG57" s="13"/>
      <c r="AH57" s="1">
        <f t="shared" si="102"/>
        <v>-2.0413129638766878E-2</v>
      </c>
      <c r="AI57" s="1">
        <f t="shared" si="103"/>
        <v>1.0197008973385777</v>
      </c>
      <c r="AJ57" s="1">
        <f t="shared" si="104"/>
        <v>-0.31362300422185713</v>
      </c>
      <c r="AK57" s="1">
        <f t="shared" si="105"/>
        <v>-0.27738759482910336</v>
      </c>
      <c r="AL57" s="1">
        <f t="shared" si="106"/>
        <v>-1.4998923927972934</v>
      </c>
      <c r="AM57" s="1">
        <f t="shared" si="107"/>
        <v>-0.93149596674248092</v>
      </c>
      <c r="AN57" s="1">
        <f t="shared" si="98"/>
        <v>-1.2215503264500129</v>
      </c>
      <c r="AO57" s="1">
        <f t="shared" si="98"/>
        <v>-1.2215500782264737</v>
      </c>
      <c r="AP57" s="1">
        <f t="shared" si="98"/>
        <v>-1.2215474697020907</v>
      </c>
      <c r="AQ57" s="1">
        <f t="shared" si="98"/>
        <v>-1.2215200584459451</v>
      </c>
      <c r="AR57" s="1">
        <f t="shared" si="98"/>
        <v>-1.2212321363416176</v>
      </c>
      <c r="AS57" s="1">
        <f t="shared" si="98"/>
        <v>-1.2182214848866408</v>
      </c>
      <c r="AT57" s="1">
        <f t="shared" si="98"/>
        <v>-1.1880979494568618</v>
      </c>
      <c r="AU57" s="1">
        <f t="shared" si="83"/>
        <v>-0.96025182277262555</v>
      </c>
      <c r="AW57" s="1">
        <v>-5000</v>
      </c>
      <c r="AX57" s="1">
        <f t="shared" si="84"/>
        <v>1.2745246738180699E-4</v>
      </c>
      <c r="AY57" s="1">
        <f t="shared" si="85"/>
        <v>3.6613838703821726E-2</v>
      </c>
      <c r="AZ57" s="1">
        <f t="shared" si="86"/>
        <v>-3.6486386236439919E-2</v>
      </c>
      <c r="BA57" s="1">
        <f t="shared" si="87"/>
        <v>1.2752646431894008</v>
      </c>
      <c r="BB57" s="1">
        <f t="shared" si="4"/>
        <v>-0.99443729300309447</v>
      </c>
      <c r="BC57" s="1">
        <f t="shared" si="5"/>
        <v>-0.14257617804978381</v>
      </c>
      <c r="BD57" s="1">
        <f t="shared" si="6"/>
        <v>-7.1409096839202671E-2</v>
      </c>
      <c r="BE57" s="1">
        <f t="shared" ref="BE57:BK57" si="110">$BL57+$AB$7*SIN(BF57)</f>
        <v>-0.10723329125823672</v>
      </c>
      <c r="BF57" s="1">
        <f t="shared" si="110"/>
        <v>-0.10722365087448718</v>
      </c>
      <c r="BG57" s="1">
        <f t="shared" si="110"/>
        <v>-0.10718878382499408</v>
      </c>
      <c r="BH57" s="1">
        <f t="shared" si="110"/>
        <v>-0.10706267882269857</v>
      </c>
      <c r="BI57" s="1">
        <f t="shared" si="110"/>
        <v>-0.10660660425212348</v>
      </c>
      <c r="BJ57" s="1">
        <f t="shared" si="110"/>
        <v>-0.10495733841885391</v>
      </c>
      <c r="BK57" s="1">
        <f t="shared" si="110"/>
        <v>-9.8995588458818423E-2</v>
      </c>
      <c r="BL57" s="1">
        <f t="shared" si="89"/>
        <v>-7.7472962323842154E-2</v>
      </c>
    </row>
    <row r="58" spans="1:64">
      <c r="A58" s="1" t="s">
        <v>91</v>
      </c>
      <c r="B58" s="13" t="s">
        <v>77</v>
      </c>
      <c r="C58" s="26">
        <v>49005.551700000004</v>
      </c>
      <c r="D58" s="26"/>
      <c r="E58" s="1">
        <f t="shared" si="91"/>
        <v>-7974.0187568601641</v>
      </c>
      <c r="F58" s="1">
        <f t="shared" si="92"/>
        <v>-7974</v>
      </c>
      <c r="G58" s="228">
        <f t="shared" si="41"/>
        <v>-7.8743999983998947E-3</v>
      </c>
      <c r="H58" s="181"/>
      <c r="I58" s="181">
        <f t="shared" si="42"/>
        <v>-7.8743999983998947E-3</v>
      </c>
      <c r="J58" s="181"/>
      <c r="K58" s="181"/>
      <c r="L58" s="1">
        <v>0.1</v>
      </c>
      <c r="M58" s="10"/>
      <c r="O58" s="230"/>
      <c r="U58" s="31"/>
      <c r="Z58" s="1">
        <f t="shared" si="82"/>
        <v>-7974</v>
      </c>
      <c r="AA58" s="1">
        <f t="shared" si="101"/>
        <v>-6.0235384656243396E-3</v>
      </c>
      <c r="AB58" s="1">
        <f t="shared" si="93"/>
        <v>2.7966632328992144E-2</v>
      </c>
      <c r="AC58" s="1">
        <f t="shared" si="94"/>
        <v>-7.8743999983998947E-3</v>
      </c>
      <c r="AD58" s="1">
        <f t="shared" si="95"/>
        <v>3.4256884135082772E-6</v>
      </c>
      <c r="AE58" s="1">
        <f t="shared" si="96"/>
        <v>3.4256884135082777E-7</v>
      </c>
      <c r="AF58" s="27">
        <f t="shared" si="109"/>
        <v>33987.051700000004</v>
      </c>
      <c r="AG58" s="13"/>
      <c r="AH58" s="1">
        <f t="shared" si="102"/>
        <v>-3.5841032327392039E-2</v>
      </c>
      <c r="AI58" s="1">
        <f t="shared" si="103"/>
        <v>1.2272650119466211</v>
      </c>
      <c r="AJ58" s="1">
        <f t="shared" si="104"/>
        <v>-0.93373850160265925</v>
      </c>
      <c r="AK58" s="1">
        <f t="shared" si="105"/>
        <v>-0.16025797161427641</v>
      </c>
      <c r="AL58" s="1">
        <f t="shared" si="106"/>
        <v>-0.61418000420105878</v>
      </c>
      <c r="AM58" s="1">
        <f t="shared" si="107"/>
        <v>-0.31712189220755482</v>
      </c>
      <c r="AN58" s="1">
        <f t="shared" si="98"/>
        <v>-0.46794111300762775</v>
      </c>
      <c r="AO58" s="1">
        <f t="shared" si="98"/>
        <v>-0.46791819122955447</v>
      </c>
      <c r="AP58" s="1">
        <f t="shared" si="98"/>
        <v>-0.46782583932651928</v>
      </c>
      <c r="AQ58" s="1">
        <f t="shared" si="98"/>
        <v>-0.46745379690945188</v>
      </c>
      <c r="AR58" s="1">
        <f t="shared" si="98"/>
        <v>-0.46595571946425612</v>
      </c>
      <c r="AS58" s="1">
        <f t="shared" si="98"/>
        <v>-0.45993486782260479</v>
      </c>
      <c r="AT58" s="1">
        <f t="shared" si="98"/>
        <v>-0.43591358407620834</v>
      </c>
      <c r="AU58" s="1">
        <f t="shared" si="83"/>
        <v>-0.3425160526246529</v>
      </c>
      <c r="AW58" s="1">
        <v>-4000</v>
      </c>
      <c r="AX58" s="1">
        <f t="shared" si="84"/>
        <v>3.3528125905840922E-3</v>
      </c>
      <c r="AY58" s="1">
        <f t="shared" si="85"/>
        <v>3.89682666263865E-2</v>
      </c>
      <c r="AZ58" s="1">
        <f t="shared" si="86"/>
        <v>-3.5615454035802407E-2</v>
      </c>
      <c r="BA58" s="1">
        <f t="shared" si="87"/>
        <v>1.2780222592265345</v>
      </c>
      <c r="BB58" s="1">
        <f t="shared" si="4"/>
        <v>-0.96388612071586766</v>
      </c>
      <c r="BC58" s="1">
        <f t="shared" si="5"/>
        <v>2.146546369360406E-2</v>
      </c>
      <c r="BD58" s="1">
        <f t="shared" si="6"/>
        <v>1.0733143972402588E-2</v>
      </c>
      <c r="BE58" s="1">
        <f t="shared" ref="BE58:BK58" si="111">$BL58+$AB$7*SIN(BF58)</f>
        <v>1.6132811974289167E-2</v>
      </c>
      <c r="BF58" s="1">
        <f t="shared" si="111"/>
        <v>1.6131315214033028E-2</v>
      </c>
      <c r="BG58" s="1">
        <f t="shared" si="111"/>
        <v>1.6125932155498172E-2</v>
      </c>
      <c r="BH58" s="1">
        <f t="shared" si="111"/>
        <v>1.6106572132213927E-2</v>
      </c>
      <c r="BI58" s="1">
        <f t="shared" si="111"/>
        <v>1.6036944386056143E-2</v>
      </c>
      <c r="BJ58" s="1">
        <f t="shared" si="111"/>
        <v>1.5786530914525504E-2</v>
      </c>
      <c r="BK58" s="1">
        <f t="shared" si="111"/>
        <v>1.4885936708094662E-2</v>
      </c>
      <c r="BL58" s="1">
        <f t="shared" si="89"/>
        <v>1.1647108389275296E-2</v>
      </c>
    </row>
    <row r="59" spans="1:64">
      <c r="A59" s="1" t="s">
        <v>85</v>
      </c>
      <c r="B59" s="13" t="s">
        <v>77</v>
      </c>
      <c r="C59" s="26">
        <v>47592.4565</v>
      </c>
      <c r="D59" s="26"/>
      <c r="E59" s="1">
        <f t="shared" si="91"/>
        <v>-11340.018589167021</v>
      </c>
      <c r="F59" s="1">
        <f t="shared" si="92"/>
        <v>-11340</v>
      </c>
      <c r="G59" s="228">
        <f t="shared" si="41"/>
        <v>-7.8040000007604249E-3</v>
      </c>
      <c r="H59" s="181"/>
      <c r="I59" s="181">
        <f t="shared" si="42"/>
        <v>-7.8040000007604249E-3</v>
      </c>
      <c r="J59" s="181"/>
      <c r="K59" s="181"/>
      <c r="L59" s="1">
        <v>0.1</v>
      </c>
      <c r="M59" s="10"/>
      <c r="O59" s="230"/>
      <c r="U59" s="31"/>
      <c r="Z59" s="1">
        <f t="shared" si="82"/>
        <v>-11340</v>
      </c>
      <c r="AA59" s="1">
        <f t="shared" si="101"/>
        <v>-7.6052333011403829E-3</v>
      </c>
      <c r="AB59" s="1">
        <f t="shared" si="93"/>
        <v>2.2298028833913675E-2</v>
      </c>
      <c r="AC59" s="1">
        <f t="shared" si="94"/>
        <v>-7.8040000007604249E-3</v>
      </c>
      <c r="AD59" s="1">
        <f t="shared" si="95"/>
        <v>3.9508200877843999E-8</v>
      </c>
      <c r="AE59" s="1">
        <f t="shared" si="96"/>
        <v>3.9508200877844E-9</v>
      </c>
      <c r="AF59" s="27">
        <f t="shared" si="109"/>
        <v>32573.9565</v>
      </c>
      <c r="AG59" s="13"/>
      <c r="AH59" s="1">
        <f t="shared" si="102"/>
        <v>-3.01020288346741E-2</v>
      </c>
      <c r="AI59" s="1">
        <f t="shared" si="103"/>
        <v>1.1295721286015403</v>
      </c>
      <c r="AJ59" s="1">
        <f t="shared" si="104"/>
        <v>-0.6689544582626813</v>
      </c>
      <c r="AK59" s="1">
        <f t="shared" si="105"/>
        <v>-0.24605500728635032</v>
      </c>
      <c r="AL59" s="1">
        <f t="shared" si="106"/>
        <v>-1.0860972585522213</v>
      </c>
      <c r="AM59" s="1">
        <f t="shared" si="107"/>
        <v>-0.60358127307650755</v>
      </c>
      <c r="AN59" s="1">
        <f t="shared" si="98"/>
        <v>-0.85173105353528022</v>
      </c>
      <c r="AO59" s="1">
        <f t="shared" si="98"/>
        <v>-0.85172366339049133</v>
      </c>
      <c r="AP59" s="1">
        <f t="shared" si="98"/>
        <v>-0.85168331891454585</v>
      </c>
      <c r="AQ59" s="1">
        <f t="shared" si="98"/>
        <v>-0.85146310204208442</v>
      </c>
      <c r="AR59" s="1">
        <f t="shared" si="98"/>
        <v>-0.85026204137761308</v>
      </c>
      <c r="AS59" s="1">
        <f t="shared" si="98"/>
        <v>-0.84374012639976015</v>
      </c>
      <c r="AT59" s="1">
        <f t="shared" si="98"/>
        <v>-0.80912191630672914</v>
      </c>
      <c r="AU59" s="1">
        <f t="shared" si="83"/>
        <v>-0.64249421064500556</v>
      </c>
      <c r="AW59" s="1">
        <v>-3000</v>
      </c>
      <c r="AX59" s="1">
        <f t="shared" si="84"/>
        <v>7.1530611482085796E-3</v>
      </c>
      <c r="AY59" s="1">
        <f t="shared" si="85"/>
        <v>4.1357507890082468E-2</v>
      </c>
      <c r="AZ59" s="1">
        <f t="shared" si="86"/>
        <v>-3.4204446741873888E-2</v>
      </c>
      <c r="BA59" s="1">
        <f t="shared" si="87"/>
        <v>1.2733279578679224</v>
      </c>
      <c r="BB59" s="1">
        <f t="shared" si="4"/>
        <v>-0.90756014655548323</v>
      </c>
      <c r="BC59" s="1">
        <f t="shared" si="5"/>
        <v>0.18525728513053744</v>
      </c>
      <c r="BD59" s="1">
        <f t="shared" si="6"/>
        <v>9.2894474883799025E-2</v>
      </c>
      <c r="BE59" s="1">
        <f t="shared" ref="BE59:BK59" si="112">$BL59+$AB$7*SIN(BF59)</f>
        <v>0.13940498102303131</v>
      </c>
      <c r="BF59" s="1">
        <f t="shared" si="112"/>
        <v>0.1393927249759723</v>
      </c>
      <c r="BG59" s="1">
        <f t="shared" si="112"/>
        <v>0.13934822063114885</v>
      </c>
      <c r="BH59" s="1">
        <f t="shared" si="112"/>
        <v>0.1391866181112808</v>
      </c>
      <c r="BI59" s="1">
        <f t="shared" si="112"/>
        <v>0.13859984378668391</v>
      </c>
      <c r="BJ59" s="1">
        <f t="shared" si="112"/>
        <v>0.13646968447040991</v>
      </c>
      <c r="BK59" s="1">
        <f t="shared" si="112"/>
        <v>0.12874175486840234</v>
      </c>
      <c r="BL59" s="1">
        <f t="shared" si="89"/>
        <v>0.10076717910239275</v>
      </c>
    </row>
    <row r="60" spans="1:64">
      <c r="A60" s="1" t="s">
        <v>83</v>
      </c>
      <c r="B60" s="13"/>
      <c r="C60" s="26">
        <v>47239.392599999999</v>
      </c>
      <c r="D60" s="26"/>
      <c r="E60" s="1">
        <f t="shared" si="91"/>
        <v>-12181.018564394171</v>
      </c>
      <c r="F60" s="1">
        <f t="shared" si="92"/>
        <v>-12181</v>
      </c>
      <c r="G60" s="228">
        <f t="shared" si="41"/>
        <v>-7.7936000016052276E-3</v>
      </c>
      <c r="H60" s="181"/>
      <c r="I60" s="181">
        <f t="shared" si="42"/>
        <v>-7.7936000016052276E-3</v>
      </c>
      <c r="J60" s="181"/>
      <c r="K60" s="181"/>
      <c r="L60" s="1">
        <v>0.1</v>
      </c>
      <c r="M60" s="10"/>
      <c r="O60" s="230"/>
      <c r="U60" s="31"/>
      <c r="Z60" s="1">
        <f t="shared" si="82"/>
        <v>-12181</v>
      </c>
      <c r="AA60" s="1">
        <f t="shared" si="101"/>
        <v>-7.3315563859419203E-3</v>
      </c>
      <c r="AB60" s="1">
        <f t="shared" si="93"/>
        <v>2.0267251098414533E-2</v>
      </c>
      <c r="AC60" s="1">
        <f t="shared" si="94"/>
        <v>-7.7936000016052276E-3</v>
      </c>
      <c r="AD60" s="1">
        <f t="shared" si="95"/>
        <v>2.1348430277522204E-7</v>
      </c>
      <c r="AE60" s="1">
        <f t="shared" si="96"/>
        <v>2.1348430277522204E-8</v>
      </c>
      <c r="AF60" s="27">
        <f t="shared" si="109"/>
        <v>32220.892599999999</v>
      </c>
      <c r="AG60" s="13"/>
      <c r="AH60" s="1">
        <f t="shared" si="102"/>
        <v>-2.8060851100019761E-2</v>
      </c>
      <c r="AI60" s="1">
        <f t="shared" si="103"/>
        <v>1.1029713497376872</v>
      </c>
      <c r="AJ60" s="1">
        <f t="shared" si="104"/>
        <v>-0.58705697530787415</v>
      </c>
      <c r="AK60" s="1">
        <f t="shared" si="105"/>
        <v>-0.25831938420145495</v>
      </c>
      <c r="AL60" s="1">
        <f t="shared" si="106"/>
        <v>-1.1914799141074977</v>
      </c>
      <c r="AM60" s="1">
        <f t="shared" si="107"/>
        <v>-0.67790101757145405</v>
      </c>
      <c r="AN60" s="1">
        <f t="shared" si="98"/>
        <v>-0.94240877277533586</v>
      </c>
      <c r="AO60" s="1">
        <f t="shared" si="98"/>
        <v>-0.9424045155958789</v>
      </c>
      <c r="AP60" s="1">
        <f t="shared" si="98"/>
        <v>-0.94237847373225925</v>
      </c>
      <c r="AQ60" s="1">
        <f t="shared" si="98"/>
        <v>-0.94221919169957502</v>
      </c>
      <c r="AR60" s="1">
        <f t="shared" si="98"/>
        <v>-0.94124572004723617</v>
      </c>
      <c r="AS60" s="1">
        <f t="shared" si="98"/>
        <v>-0.93532423880275373</v>
      </c>
      <c r="AT60" s="1">
        <f t="shared" si="98"/>
        <v>-0.90027511554987116</v>
      </c>
      <c r="AU60" s="1">
        <f t="shared" si="83"/>
        <v>-0.71744419011473681</v>
      </c>
      <c r="AW60" s="1">
        <v>-2000</v>
      </c>
      <c r="AX60" s="1">
        <f t="shared" si="84"/>
        <v>1.1493087558873356E-2</v>
      </c>
      <c r="AY60" s="1">
        <f t="shared" si="85"/>
        <v>4.3781562494909644E-2</v>
      </c>
      <c r="AZ60" s="1">
        <f t="shared" si="86"/>
        <v>-3.2288474936036288E-2</v>
      </c>
      <c r="BA60" s="1">
        <f t="shared" si="87"/>
        <v>1.2615183962212939</v>
      </c>
      <c r="BB60" s="1">
        <f t="shared" si="4"/>
        <v>-0.82813153091155978</v>
      </c>
      <c r="BC60" s="1">
        <f t="shared" si="5"/>
        <v>0.34692805945457628</v>
      </c>
      <c r="BD60" s="1">
        <f t="shared" si="6"/>
        <v>0.17522505925411311</v>
      </c>
      <c r="BE60" s="1">
        <f t="shared" ref="BE60:BK60" si="113">$BL60+$AB$7*SIN(BF60)</f>
        <v>0.26187666667185211</v>
      </c>
      <c r="BF60" s="1">
        <f t="shared" si="113"/>
        <v>0.26185664671707365</v>
      </c>
      <c r="BG60" s="1">
        <f t="shared" si="113"/>
        <v>0.26178211484825564</v>
      </c>
      <c r="BH60" s="1">
        <f t="shared" si="113"/>
        <v>0.26150465480089652</v>
      </c>
      <c r="BI60" s="1">
        <f t="shared" si="113"/>
        <v>0.26047193421434911</v>
      </c>
      <c r="BJ60" s="1">
        <f t="shared" si="113"/>
        <v>0.25663058167427444</v>
      </c>
      <c r="BK60" s="1">
        <f t="shared" si="113"/>
        <v>0.24237553513932214</v>
      </c>
      <c r="BL60" s="1">
        <f t="shared" si="89"/>
        <v>0.1898872498155102</v>
      </c>
    </row>
    <row r="61" spans="1:64">
      <c r="A61" s="1" t="s">
        <v>91</v>
      </c>
      <c r="B61" s="13" t="s">
        <v>77</v>
      </c>
      <c r="C61" s="26">
        <v>49005.551800000001</v>
      </c>
      <c r="D61" s="26"/>
      <c r="E61" s="1">
        <f t="shared" si="91"/>
        <v>-7974.01851865967</v>
      </c>
      <c r="F61" s="1">
        <f t="shared" si="92"/>
        <v>-7974</v>
      </c>
      <c r="G61" s="228">
        <f t="shared" si="41"/>
        <v>-7.7744000009261072E-3</v>
      </c>
      <c r="H61" s="181"/>
      <c r="I61" s="181">
        <f t="shared" si="42"/>
        <v>-7.7744000009261072E-3</v>
      </c>
      <c r="J61" s="181"/>
      <c r="K61" s="181"/>
      <c r="L61" s="1">
        <v>0.1</v>
      </c>
      <c r="M61" s="10"/>
      <c r="O61" s="230"/>
      <c r="P61" s="1">
        <v>6.341482931252889E-8</v>
      </c>
      <c r="Q61" s="1">
        <v>1.0344843370135184E-16</v>
      </c>
      <c r="R61" s="1">
        <v>9.6572929567493088E-27</v>
      </c>
      <c r="S61" s="1">
        <v>4.9692011559146921E-7</v>
      </c>
      <c r="T61" s="1">
        <v>1.2455186805388822E-8</v>
      </c>
      <c r="U61" s="31">
        <v>3.9861079737166234E-5</v>
      </c>
      <c r="V61" s="1">
        <v>2.2659482082948475E-4</v>
      </c>
      <c r="W61" s="1">
        <v>3.4318428947537121</v>
      </c>
      <c r="X61" s="1">
        <v>1.4917408577405885E-2</v>
      </c>
      <c r="Y61" s="1">
        <v>7.7272791352616331E-6</v>
      </c>
      <c r="Z61" s="1">
        <f t="shared" si="82"/>
        <v>-7974</v>
      </c>
      <c r="AA61" s="1">
        <f t="shared" si="101"/>
        <v>-6.0235384656243396E-3</v>
      </c>
      <c r="AB61" s="1">
        <f t="shared" si="93"/>
        <v>2.8066632326465932E-2</v>
      </c>
      <c r="AC61" s="1">
        <f t="shared" si="94"/>
        <v>-7.7744000009261072E-3</v>
      </c>
      <c r="AD61" s="1">
        <f t="shared" si="95"/>
        <v>3.0655161157992627E-6</v>
      </c>
      <c r="AE61" s="1">
        <f t="shared" si="96"/>
        <v>3.0655161157992627E-7</v>
      </c>
      <c r="AF61" s="27">
        <f t="shared" si="109"/>
        <v>33987.051800000001</v>
      </c>
      <c r="AG61" s="13"/>
      <c r="AH61" s="1">
        <f t="shared" si="102"/>
        <v>-3.5841032327392039E-2</v>
      </c>
      <c r="AI61" s="1">
        <f t="shared" si="103"/>
        <v>1.2272650119466211</v>
      </c>
      <c r="AJ61" s="1">
        <f t="shared" si="104"/>
        <v>-0.93373850160265925</v>
      </c>
      <c r="AK61" s="1">
        <f t="shared" si="105"/>
        <v>-0.16025797161427641</v>
      </c>
      <c r="AL61" s="1">
        <f t="shared" si="106"/>
        <v>-0.61418000420105878</v>
      </c>
      <c r="AM61" s="1">
        <f t="shared" si="107"/>
        <v>-0.31712189220755482</v>
      </c>
      <c r="AN61" s="1">
        <f t="shared" si="98"/>
        <v>-0.46794111300762775</v>
      </c>
      <c r="AO61" s="1">
        <f t="shared" si="98"/>
        <v>-0.46791819122955447</v>
      </c>
      <c r="AP61" s="1">
        <f t="shared" si="98"/>
        <v>-0.46782583932651928</v>
      </c>
      <c r="AQ61" s="1">
        <f t="shared" si="98"/>
        <v>-0.46745379690945188</v>
      </c>
      <c r="AR61" s="1">
        <f t="shared" si="98"/>
        <v>-0.46595571946425612</v>
      </c>
      <c r="AS61" s="1">
        <f t="shared" si="98"/>
        <v>-0.45993486782260479</v>
      </c>
      <c r="AT61" s="1">
        <f t="shared" si="98"/>
        <v>-0.43591358407620834</v>
      </c>
      <c r="AU61" s="1">
        <f t="shared" si="83"/>
        <v>-0.3425160526246529</v>
      </c>
      <c r="AW61" s="1">
        <v>-1000</v>
      </c>
      <c r="AX61" s="1">
        <f t="shared" si="84"/>
        <v>1.6320488440822074E-2</v>
      </c>
      <c r="AY61" s="1">
        <f t="shared" si="85"/>
        <v>4.6240430440868015E-2</v>
      </c>
      <c r="AZ61" s="1">
        <f t="shared" si="86"/>
        <v>-2.991994200004594E-2</v>
      </c>
      <c r="BA61" s="1">
        <f t="shared" si="87"/>
        <v>1.2434024722100134</v>
      </c>
      <c r="BB61" s="1">
        <f t="shared" si="4"/>
        <v>-0.72971524402390897</v>
      </c>
      <c r="BC61" s="1">
        <f t="shared" si="5"/>
        <v>0.50478871793797508</v>
      </c>
      <c r="BD61" s="1">
        <f t="shared" si="6"/>
        <v>0.25789395633048684</v>
      </c>
      <c r="BE61" s="1">
        <f t="shared" ref="BE61:BK61" si="114">$BL61+$AB$7*SIN(BF61)</f>
        <v>0.3828969050874953</v>
      </c>
      <c r="BF61" s="1">
        <f t="shared" si="114"/>
        <v>0.38287359147310762</v>
      </c>
      <c r="BG61" s="1">
        <f t="shared" si="114"/>
        <v>0.38278321326847081</v>
      </c>
      <c r="BH61" s="1">
        <f t="shared" si="114"/>
        <v>0.38243288168866529</v>
      </c>
      <c r="BI61" s="1">
        <f t="shared" si="114"/>
        <v>0.38107536294911171</v>
      </c>
      <c r="BJ61" s="1">
        <f t="shared" si="114"/>
        <v>0.37582197706060333</v>
      </c>
      <c r="BK61" s="1">
        <f t="shared" si="114"/>
        <v>0.35559270898201939</v>
      </c>
      <c r="BL61" s="1">
        <f t="shared" si="89"/>
        <v>0.27900732052862676</v>
      </c>
    </row>
    <row r="62" spans="1:64">
      <c r="A62" s="1" t="s">
        <v>88</v>
      </c>
      <c r="B62" s="13"/>
      <c r="C62" s="26">
        <v>48279.482799999998</v>
      </c>
      <c r="D62" s="26"/>
      <c r="E62" s="1">
        <f t="shared" si="91"/>
        <v>-9703.5185072260538</v>
      </c>
      <c r="F62" s="1">
        <f t="shared" si="92"/>
        <v>-9703.5</v>
      </c>
      <c r="G62" s="228">
        <f t="shared" si="41"/>
        <v>-7.7696000007563271E-3</v>
      </c>
      <c r="H62" s="181"/>
      <c r="I62" s="181">
        <f t="shared" si="42"/>
        <v>-7.7696000007563271E-3</v>
      </c>
      <c r="J62" s="181"/>
      <c r="K62" s="181"/>
      <c r="L62" s="1">
        <v>0.1</v>
      </c>
      <c r="M62" s="10"/>
      <c r="O62" s="230"/>
      <c r="U62" s="31"/>
      <c r="Z62" s="1">
        <f t="shared" si="82"/>
        <v>-9703.5</v>
      </c>
      <c r="AA62" s="1">
        <f t="shared" si="101"/>
        <v>-7.4397548988057033E-3</v>
      </c>
      <c r="AB62" s="1">
        <f t="shared" si="93"/>
        <v>2.5676900388580497E-2</v>
      </c>
      <c r="AC62" s="1">
        <f t="shared" si="94"/>
        <v>-7.7696000007563271E-3</v>
      </c>
      <c r="AD62" s="1">
        <f t="shared" si="95"/>
        <v>1.0879779128081739E-7</v>
      </c>
      <c r="AE62" s="1">
        <f t="shared" si="96"/>
        <v>1.0879779128081739E-8</v>
      </c>
      <c r="AF62" s="27">
        <f t="shared" si="109"/>
        <v>33260.982799999998</v>
      </c>
      <c r="AG62" s="13"/>
      <c r="AH62" s="1">
        <f t="shared" si="102"/>
        <v>-3.3446500389336824E-2</v>
      </c>
      <c r="AI62" s="1">
        <f t="shared" si="103"/>
        <v>1.1800592045990115</v>
      </c>
      <c r="AJ62" s="1">
        <f t="shared" si="104"/>
        <v>-0.81480544767489049</v>
      </c>
      <c r="AK62" s="1">
        <f t="shared" si="105"/>
        <v>-0.21192141458614167</v>
      </c>
      <c r="AL62" s="1">
        <f t="shared" si="106"/>
        <v>-0.86650501194500218</v>
      </c>
      <c r="AM62" s="1">
        <f t="shared" si="107"/>
        <v>-0.46256353440594605</v>
      </c>
      <c r="AN62" s="1">
        <f t="shared" si="98"/>
        <v>-0.66914763715733938</v>
      </c>
      <c r="AO62" s="1">
        <f t="shared" si="98"/>
        <v>-0.66913188739036289</v>
      </c>
      <c r="AP62" s="1">
        <f t="shared" si="98"/>
        <v>-0.66905968253320824</v>
      </c>
      <c r="AQ62" s="1">
        <f t="shared" si="98"/>
        <v>-0.66872871188690564</v>
      </c>
      <c r="AR62" s="1">
        <f t="shared" si="98"/>
        <v>-0.66721272354548278</v>
      </c>
      <c r="AS62" s="1">
        <f t="shared" si="98"/>
        <v>-0.66029180215292005</v>
      </c>
      <c r="AT62" s="1">
        <f t="shared" si="98"/>
        <v>-0.62915241524025345</v>
      </c>
      <c r="AU62" s="1">
        <f t="shared" si="83"/>
        <v>-0.49664921492298841</v>
      </c>
      <c r="AW62" s="1">
        <v>0</v>
      </c>
      <c r="AX62" s="1">
        <f t="shared" si="84"/>
        <v>2.1570459792592929E-2</v>
      </c>
      <c r="AY62" s="1">
        <f t="shared" si="85"/>
        <v>4.8734111727957594E-2</v>
      </c>
      <c r="AZ62" s="1">
        <f t="shared" si="86"/>
        <v>-2.7163651935364665E-2</v>
      </c>
      <c r="BA62" s="1">
        <f t="shared" si="87"/>
        <v>1.2201192931044846</v>
      </c>
      <c r="BB62" s="1">
        <f t="shared" si="4"/>
        <v>-0.61724750545969409</v>
      </c>
      <c r="BC62" s="1">
        <f t="shared" si="5"/>
        <v>0.65745471133175659</v>
      </c>
      <c r="BD62" s="1">
        <f t="shared" si="6"/>
        <v>0.34110353119285253</v>
      </c>
      <c r="BE62" s="1">
        <f t="shared" ref="BE62:BK62" si="115">$BL62+$AB$7*SIN(BF62)</f>
        <v>0.50190939121029965</v>
      </c>
      <c r="BF62" s="1">
        <f t="shared" si="115"/>
        <v>0.50188717176950626</v>
      </c>
      <c r="BG62" s="1">
        <f t="shared" si="115"/>
        <v>0.50179603295013686</v>
      </c>
      <c r="BH62" s="1">
        <f t="shared" si="115"/>
        <v>0.50142225102597326</v>
      </c>
      <c r="BI62" s="1">
        <f t="shared" si="115"/>
        <v>0.49989008254488304</v>
      </c>
      <c r="BJ62" s="1">
        <f t="shared" si="115"/>
        <v>0.49362288997818626</v>
      </c>
      <c r="BK62" s="1">
        <f t="shared" si="115"/>
        <v>0.46820201451771004</v>
      </c>
      <c r="BL62" s="1">
        <f t="shared" si="89"/>
        <v>0.36812739124174421</v>
      </c>
    </row>
    <row r="63" spans="1:64">
      <c r="A63" s="1" t="s">
        <v>85</v>
      </c>
      <c r="B63" s="13" t="s">
        <v>77</v>
      </c>
      <c r="C63" s="26">
        <v>47592.456700000002</v>
      </c>
      <c r="D63" s="26"/>
      <c r="E63" s="1">
        <f t="shared" si="91"/>
        <v>-11340.018112766014</v>
      </c>
      <c r="F63" s="1">
        <f t="shared" si="92"/>
        <v>-11340</v>
      </c>
      <c r="G63" s="228">
        <f t="shared" si="41"/>
        <v>-7.6039999985368922E-3</v>
      </c>
      <c r="H63" s="181"/>
      <c r="I63" s="181">
        <f t="shared" si="42"/>
        <v>-7.6039999985368922E-3</v>
      </c>
      <c r="J63" s="181"/>
      <c r="K63" s="181"/>
      <c r="L63" s="1">
        <v>0.1</v>
      </c>
      <c r="M63" s="10"/>
      <c r="O63" s="230"/>
      <c r="U63" s="31"/>
      <c r="Z63" s="1">
        <f t="shared" si="82"/>
        <v>-11340</v>
      </c>
      <c r="AA63" s="1">
        <f t="shared" si="101"/>
        <v>-7.6052333011403829E-3</v>
      </c>
      <c r="AB63" s="1">
        <f t="shared" si="93"/>
        <v>2.2498028836137208E-2</v>
      </c>
      <c r="AC63" s="1">
        <f t="shared" si="94"/>
        <v>-7.6039999985368922E-3</v>
      </c>
      <c r="AD63" s="1">
        <f t="shared" si="95"/>
        <v>1.5210353117768544E-12</v>
      </c>
      <c r="AE63" s="1">
        <f t="shared" si="96"/>
        <v>1.5210353117768546E-13</v>
      </c>
      <c r="AF63" s="27">
        <f t="shared" si="109"/>
        <v>32573.956700000002</v>
      </c>
      <c r="AG63" s="13"/>
      <c r="AH63" s="1">
        <f t="shared" si="102"/>
        <v>-3.01020288346741E-2</v>
      </c>
      <c r="AI63" s="1">
        <f t="shared" si="103"/>
        <v>1.1295721286015403</v>
      </c>
      <c r="AJ63" s="1">
        <f t="shared" si="104"/>
        <v>-0.6689544582626813</v>
      </c>
      <c r="AK63" s="1">
        <f t="shared" si="105"/>
        <v>-0.24605500728635032</v>
      </c>
      <c r="AL63" s="1">
        <f t="shared" si="106"/>
        <v>-1.0860972585522213</v>
      </c>
      <c r="AM63" s="1">
        <f t="shared" si="107"/>
        <v>-0.60358127307650755</v>
      </c>
      <c r="AN63" s="1">
        <f t="shared" si="98"/>
        <v>-0.85173105353528022</v>
      </c>
      <c r="AO63" s="1">
        <f t="shared" si="98"/>
        <v>-0.85172366339049133</v>
      </c>
      <c r="AP63" s="1">
        <f t="shared" si="98"/>
        <v>-0.85168331891454585</v>
      </c>
      <c r="AQ63" s="1">
        <f t="shared" si="98"/>
        <v>-0.85146310204208442</v>
      </c>
      <c r="AR63" s="1">
        <f t="shared" si="98"/>
        <v>-0.85026204137761308</v>
      </c>
      <c r="AS63" s="1">
        <f t="shared" si="98"/>
        <v>-0.84374012639976015</v>
      </c>
      <c r="AT63" s="1">
        <f t="shared" si="98"/>
        <v>-0.80912191630672914</v>
      </c>
      <c r="AU63" s="1">
        <f t="shared" si="83"/>
        <v>-0.64249421064500556</v>
      </c>
      <c r="AW63" s="1">
        <v>1000</v>
      </c>
      <c r="AX63" s="1">
        <f t="shared" si="84"/>
        <v>2.7171417749091337E-2</v>
      </c>
      <c r="AY63" s="1">
        <f t="shared" si="85"/>
        <v>5.1262606356178374E-2</v>
      </c>
      <c r="AZ63" s="1">
        <f t="shared" si="86"/>
        <v>-2.4091188607087036E-2</v>
      </c>
      <c r="BA63" s="1">
        <f t="shared" si="87"/>
        <v>1.1929628518831761</v>
      </c>
      <c r="BB63" s="1">
        <f t="shared" si="4"/>
        <v>-0.4958233774778113</v>
      </c>
      <c r="BC63" s="1">
        <f t="shared" si="5"/>
        <v>0.80391141017693879</v>
      </c>
      <c r="BD63" s="1">
        <f t="shared" si="6"/>
        <v>0.42510042481623433</v>
      </c>
      <c r="BE63" s="1">
        <f t="shared" ref="BE63:BK63" si="116">$BL63+$AB$7*SIN(BF63)</f>
        <v>0.61847624042977545</v>
      </c>
      <c r="BF63" s="1">
        <f t="shared" si="116"/>
        <v>0.61845816558593492</v>
      </c>
      <c r="BG63" s="1">
        <f t="shared" si="116"/>
        <v>0.61837839444867992</v>
      </c>
      <c r="BH63" s="1">
        <f t="shared" si="116"/>
        <v>0.61802638824392864</v>
      </c>
      <c r="BI63" s="1">
        <f t="shared" si="116"/>
        <v>0.61647414024582292</v>
      </c>
      <c r="BJ63" s="1">
        <f t="shared" si="116"/>
        <v>0.60964938125709989</v>
      </c>
      <c r="BK63" s="1">
        <f t="shared" si="116"/>
        <v>0.58001701459835686</v>
      </c>
      <c r="BL63" s="1">
        <f t="shared" si="89"/>
        <v>0.45724746195486166</v>
      </c>
    </row>
    <row r="64" spans="1:64">
      <c r="A64" s="1" t="s">
        <v>83</v>
      </c>
      <c r="B64" s="13" t="s">
        <v>77</v>
      </c>
      <c r="C64" s="26">
        <v>46862.400000000001</v>
      </c>
      <c r="D64" s="26"/>
      <c r="E64" s="1">
        <f t="shared" si="91"/>
        <v>-13079.016822672109</v>
      </c>
      <c r="F64" s="1">
        <f t="shared" si="92"/>
        <v>-13079</v>
      </c>
      <c r="G64" s="228">
        <f t="shared" si="41"/>
        <v>-7.0623999999952503E-3</v>
      </c>
      <c r="H64" s="181"/>
      <c r="I64" s="181">
        <f t="shared" si="42"/>
        <v>-7.0623999999952503E-3</v>
      </c>
      <c r="J64" s="181"/>
      <c r="K64" s="181"/>
      <c r="L64" s="1">
        <v>0.1</v>
      </c>
      <c r="M64" s="10"/>
      <c r="O64" s="230"/>
      <c r="U64" s="31"/>
      <c r="Z64" s="1">
        <f t="shared" si="82"/>
        <v>-13079</v>
      </c>
      <c r="AA64" s="1">
        <f t="shared" si="101"/>
        <v>-6.8208595643588013E-3</v>
      </c>
      <c r="AB64" s="1">
        <f t="shared" si="93"/>
        <v>1.8627641156108453E-2</v>
      </c>
      <c r="AC64" s="1">
        <f t="shared" si="94"/>
        <v>-7.0623999999952503E-3</v>
      </c>
      <c r="AD64" s="1">
        <f t="shared" si="95"/>
        <v>5.8341782047445535E-8</v>
      </c>
      <c r="AE64" s="1">
        <f t="shared" si="96"/>
        <v>5.8341782047445542E-9</v>
      </c>
      <c r="AF64" s="27">
        <f t="shared" si="109"/>
        <v>31843.9</v>
      </c>
      <c r="AG64" s="13"/>
      <c r="AH64" s="1">
        <f t="shared" si="102"/>
        <v>-2.5690041156103703E-2</v>
      </c>
      <c r="AI64" s="1">
        <f t="shared" si="103"/>
        <v>1.0747782909689065</v>
      </c>
      <c r="AJ64" s="1">
        <f t="shared" si="104"/>
        <v>-0.49718929072974583</v>
      </c>
      <c r="AK64" s="1">
        <f t="shared" si="105"/>
        <v>-0.26784363035321473</v>
      </c>
      <c r="AL64" s="1">
        <f t="shared" si="106"/>
        <v>-1.2985422615555442</v>
      </c>
      <c r="AM64" s="1">
        <f t="shared" si="107"/>
        <v>-0.75905494526514949</v>
      </c>
      <c r="AN64" s="1">
        <f t="shared" ref="AN64:AT73" si="117">$AU64+$AB$7*SIN(AO64)</f>
        <v>-1.0368522373764901</v>
      </c>
      <c r="AO64" s="1">
        <f t="shared" si="117"/>
        <v>-1.0368501904767673</v>
      </c>
      <c r="AP64" s="1">
        <f t="shared" si="117"/>
        <v>-1.0368357277549962</v>
      </c>
      <c r="AQ64" s="1">
        <f t="shared" si="117"/>
        <v>-1.0367335489876022</v>
      </c>
      <c r="AR64" s="1">
        <f t="shared" si="117"/>
        <v>-1.0360121608378732</v>
      </c>
      <c r="AS64" s="1">
        <f t="shared" si="117"/>
        <v>-1.030943879920208</v>
      </c>
      <c r="AT64" s="1">
        <f t="shared" si="117"/>
        <v>-0.99647089917718867</v>
      </c>
      <c r="AU64" s="1">
        <f t="shared" si="83"/>
        <v>-0.79747401361511638</v>
      </c>
      <c r="AW64" s="1">
        <v>2000</v>
      </c>
      <c r="AX64" s="1">
        <f t="shared" si="84"/>
        <v>3.3050307173495129E-2</v>
      </c>
      <c r="AY64" s="1">
        <f t="shared" si="85"/>
        <v>5.3825914325530362E-2</v>
      </c>
      <c r="AZ64" s="1">
        <f t="shared" si="86"/>
        <v>-2.0775607152035233E-2</v>
      </c>
      <c r="BA64" s="1">
        <f t="shared" si="87"/>
        <v>1.1632201339713708</v>
      </c>
      <c r="BB64" s="1">
        <f t="shared" si="4"/>
        <v>-0.37015194702901727</v>
      </c>
      <c r="BC64" s="1">
        <f t="shared" si="5"/>
        <v>0.94352153435083419</v>
      </c>
      <c r="BD64" s="1">
        <f t="shared" si="6"/>
        <v>0.51018297920562194</v>
      </c>
      <c r="BE64" s="1">
        <f t="shared" ref="BE64:BK64" si="118">$BL64+$AB$7*SIN(BF64)</f>
        <v>0.73228531101475813</v>
      </c>
      <c r="BF64" s="1">
        <f t="shared" si="118"/>
        <v>0.73227259163227409</v>
      </c>
      <c r="BG64" s="1">
        <f t="shared" si="118"/>
        <v>0.73221108786110667</v>
      </c>
      <c r="BH64" s="1">
        <f t="shared" si="118"/>
        <v>0.73191373821373751</v>
      </c>
      <c r="BI64" s="1">
        <f t="shared" si="118"/>
        <v>0.73047727301389009</v>
      </c>
      <c r="BJ64" s="1">
        <f t="shared" si="118"/>
        <v>0.72356367910018293</v>
      </c>
      <c r="BK64" s="1">
        <f t="shared" si="118"/>
        <v>0.69085757658285285</v>
      </c>
      <c r="BL64" s="1">
        <f t="shared" si="89"/>
        <v>0.54636753266797911</v>
      </c>
    </row>
    <row r="65" spans="1:64">
      <c r="A65" s="1" t="s">
        <v>84</v>
      </c>
      <c r="B65" s="13" t="s">
        <v>77</v>
      </c>
      <c r="C65" s="26">
        <v>46909.4211</v>
      </c>
      <c r="D65" s="26"/>
      <c r="E65" s="1">
        <f t="shared" si="91"/>
        <v>-12967.012327352277</v>
      </c>
      <c r="F65" s="1">
        <f t="shared" si="92"/>
        <v>-12967</v>
      </c>
      <c r="G65" s="228">
        <f t="shared" si="41"/>
        <v>-5.1751999999396503E-3</v>
      </c>
      <c r="H65" s="181"/>
      <c r="I65" s="181">
        <f t="shared" si="42"/>
        <v>-5.1751999999396503E-3</v>
      </c>
      <c r="J65" s="181"/>
      <c r="K65" s="181"/>
      <c r="L65" s="1">
        <v>0.1</v>
      </c>
      <c r="M65" s="10"/>
      <c r="O65" s="230"/>
      <c r="U65" s="31"/>
      <c r="Z65" s="1">
        <f t="shared" si="82"/>
        <v>-12967</v>
      </c>
      <c r="AA65" s="1">
        <f t="shared" si="101"/>
        <v>-6.895566329057877E-3</v>
      </c>
      <c r="AB65" s="1">
        <f t="shared" si="93"/>
        <v>2.0820011868266722E-2</v>
      </c>
      <c r="AC65" s="1">
        <f t="shared" si="94"/>
        <v>-5.1751999999396503E-3</v>
      </c>
      <c r="AD65" s="1">
        <f t="shared" si="95"/>
        <v>2.9596603063637227E-6</v>
      </c>
      <c r="AE65" s="1">
        <f t="shared" si="96"/>
        <v>2.9596603063637227E-7</v>
      </c>
      <c r="AF65" s="27">
        <f t="shared" si="109"/>
        <v>31890.9211</v>
      </c>
      <c r="AG65" s="13"/>
      <c r="AH65" s="1">
        <f t="shared" si="102"/>
        <v>-2.5995211868206372E-2</v>
      </c>
      <c r="AI65" s="1">
        <f t="shared" si="103"/>
        <v>1.0782676873865686</v>
      </c>
      <c r="AJ65" s="1">
        <f t="shared" si="104"/>
        <v>-0.50847098818199221</v>
      </c>
      <c r="AK65" s="1">
        <f t="shared" si="105"/>
        <v>-0.26684484674090742</v>
      </c>
      <c r="AL65" s="1">
        <f t="shared" si="106"/>
        <v>-1.2854903742170238</v>
      </c>
      <c r="AM65" s="1">
        <f t="shared" si="107"/>
        <v>-0.74881954139339213</v>
      </c>
      <c r="AN65" s="1">
        <f t="shared" si="117"/>
        <v>-1.0252063475205928</v>
      </c>
      <c r="AO65" s="1">
        <f t="shared" si="117"/>
        <v>-1.0252040845573585</v>
      </c>
      <c r="AP65" s="1">
        <f t="shared" si="117"/>
        <v>-1.0251884030382383</v>
      </c>
      <c r="AQ65" s="1">
        <f t="shared" si="117"/>
        <v>-1.0250797468930137</v>
      </c>
      <c r="AR65" s="1">
        <f t="shared" si="117"/>
        <v>-1.0243274094415944</v>
      </c>
      <c r="AS65" s="1">
        <f t="shared" si="117"/>
        <v>-1.0191434978841598</v>
      </c>
      <c r="AT65" s="1">
        <f t="shared" si="117"/>
        <v>-0.98454069537908917</v>
      </c>
      <c r="AU65" s="1">
        <f t="shared" si="83"/>
        <v>-0.7874925656952465</v>
      </c>
      <c r="AW65" s="1">
        <v>3000</v>
      </c>
      <c r="AX65" s="1">
        <f t="shared" si="84"/>
        <v>3.9136870212941627E-2</v>
      </c>
      <c r="AY65" s="1">
        <f t="shared" si="85"/>
        <v>5.6424035636013545E-2</v>
      </c>
      <c r="AZ65" s="1">
        <f t="shared" si="86"/>
        <v>-1.7287165423071914E-2</v>
      </c>
      <c r="BA65" s="1">
        <f t="shared" si="87"/>
        <v>1.1320529367202066</v>
      </c>
      <c r="BB65" s="1">
        <f t="shared" si="4"/>
        <v>-0.24421128572775247</v>
      </c>
      <c r="BC65" s="1">
        <f t="shared" si="5"/>
        <v>1.0759878459875345</v>
      </c>
      <c r="BD65" s="1">
        <f t="shared" si="6"/>
        <v>0.59670600235103866</v>
      </c>
      <c r="BE65" s="1">
        <f t="shared" ref="BE65:BK65" si="119">$BL65+$AB$7*SIN(BF65)</f>
        <v>0.84314373085774919</v>
      </c>
      <c r="BF65" s="1">
        <f t="shared" si="119"/>
        <v>0.84313599600327627</v>
      </c>
      <c r="BG65" s="1">
        <f t="shared" si="119"/>
        <v>0.84309417836753098</v>
      </c>
      <c r="BH65" s="1">
        <f t="shared" si="119"/>
        <v>0.84286812992823734</v>
      </c>
      <c r="BI65" s="1">
        <f t="shared" si="119"/>
        <v>0.84164719875232152</v>
      </c>
      <c r="BJ65" s="1">
        <f t="shared" si="119"/>
        <v>0.83508130256873214</v>
      </c>
      <c r="BK65" s="1">
        <f t="shared" si="119"/>
        <v>0.80055130207349934</v>
      </c>
      <c r="BL65" s="1">
        <f t="shared" si="89"/>
        <v>0.63548760338109656</v>
      </c>
    </row>
    <row r="66" spans="1:64">
      <c r="A66" s="1" t="s">
        <v>84</v>
      </c>
      <c r="B66" s="13" t="s">
        <v>77</v>
      </c>
      <c r="C66" s="26">
        <v>46909.421799999996</v>
      </c>
      <c r="D66" s="26"/>
      <c r="E66" s="1">
        <f t="shared" si="91"/>
        <v>-12967.010659948784</v>
      </c>
      <c r="F66" s="1">
        <f t="shared" si="92"/>
        <v>-12967</v>
      </c>
      <c r="G66" s="228">
        <f t="shared" si="41"/>
        <v>-4.4752000030712225E-3</v>
      </c>
      <c r="H66" s="181"/>
      <c r="I66" s="181">
        <f t="shared" si="42"/>
        <v>-4.4752000030712225E-3</v>
      </c>
      <c r="J66" s="181"/>
      <c r="K66" s="181"/>
      <c r="L66" s="1">
        <v>0.1</v>
      </c>
      <c r="M66" s="10"/>
      <c r="O66" s="230"/>
      <c r="U66" s="31"/>
      <c r="Z66" s="1">
        <f t="shared" si="82"/>
        <v>-12967</v>
      </c>
      <c r="AA66" s="1">
        <f t="shared" si="101"/>
        <v>-6.895566329057877E-3</v>
      </c>
      <c r="AB66" s="1">
        <f t="shared" si="93"/>
        <v>2.152001186513515E-2</v>
      </c>
      <c r="AC66" s="1">
        <f t="shared" si="94"/>
        <v>-4.4752000030712225E-3</v>
      </c>
      <c r="AD66" s="1">
        <f t="shared" si="95"/>
        <v>5.8581731519701363E-6</v>
      </c>
      <c r="AE66" s="1">
        <f t="shared" si="96"/>
        <v>5.8581731519701371E-7</v>
      </c>
      <c r="AF66" s="27">
        <f t="shared" si="109"/>
        <v>31890.921799999996</v>
      </c>
      <c r="AG66" s="13"/>
      <c r="AH66" s="1">
        <f t="shared" si="102"/>
        <v>-2.5995211868206372E-2</v>
      </c>
      <c r="AI66" s="1">
        <f t="shared" si="103"/>
        <v>1.0782676873865686</v>
      </c>
      <c r="AJ66" s="1">
        <f t="shared" si="104"/>
        <v>-0.50847098818199221</v>
      </c>
      <c r="AK66" s="1">
        <f t="shared" si="105"/>
        <v>-0.26684484674090742</v>
      </c>
      <c r="AL66" s="1">
        <f t="shared" si="106"/>
        <v>-1.2854903742170238</v>
      </c>
      <c r="AM66" s="1">
        <f t="shared" si="107"/>
        <v>-0.74881954139339213</v>
      </c>
      <c r="AN66" s="1">
        <f t="shared" si="117"/>
        <v>-1.0252063475205928</v>
      </c>
      <c r="AO66" s="1">
        <f t="shared" si="117"/>
        <v>-1.0252040845573585</v>
      </c>
      <c r="AP66" s="1">
        <f t="shared" si="117"/>
        <v>-1.0251884030382383</v>
      </c>
      <c r="AQ66" s="1">
        <f t="shared" si="117"/>
        <v>-1.0250797468930137</v>
      </c>
      <c r="AR66" s="1">
        <f t="shared" si="117"/>
        <v>-1.0243274094415944</v>
      </c>
      <c r="AS66" s="1">
        <f t="shared" si="117"/>
        <v>-1.0191434978841598</v>
      </c>
      <c r="AT66" s="1">
        <f t="shared" si="117"/>
        <v>-0.98454069537908917</v>
      </c>
      <c r="AU66" s="1">
        <f t="shared" si="83"/>
        <v>-0.7874925656952465</v>
      </c>
      <c r="AW66" s="1">
        <v>4000</v>
      </c>
      <c r="AX66" s="1">
        <f t="shared" si="84"/>
        <v>4.5366568435586188E-2</v>
      </c>
      <c r="AY66" s="1">
        <f t="shared" si="85"/>
        <v>5.9056970287627936E-2</v>
      </c>
      <c r="AZ66" s="1">
        <f t="shared" si="86"/>
        <v>-1.3690401852041748E-2</v>
      </c>
      <c r="BA66" s="1">
        <f t="shared" si="87"/>
        <v>1.1004322160796614</v>
      </c>
      <c r="BB66" s="1">
        <f t="shared" ref="BB66:BB75" si="120">SIN(BC66+RADIANS($AB$9))</f>
        <v>-0.12110578383874407</v>
      </c>
      <c r="BC66" s="1">
        <f t="shared" ref="BC66:BC75" si="121">2*ATAN(BD66)</f>
        <v>1.2012903244295283</v>
      </c>
      <c r="BD66" s="1">
        <f t="shared" ref="BD66:BD75" si="122">SQRT((1+$AB$7)/(1-$AB$7))*TAN(BE66/2)</f>
        <v>0.68508435268409795</v>
      </c>
      <c r="BE66" s="1">
        <f t="shared" ref="BE66:BK66" si="123">$BL66+$AB$7*SIN(BF66)</f>
        <v>0.95096230939872439</v>
      </c>
      <c r="BF66" s="1">
        <f t="shared" si="123"/>
        <v>0.95095829676146904</v>
      </c>
      <c r="BG66" s="1">
        <f t="shared" si="123"/>
        <v>0.95093345749033575</v>
      </c>
      <c r="BH66" s="1">
        <f t="shared" si="123"/>
        <v>0.95077971515812321</v>
      </c>
      <c r="BI66" s="1">
        <f t="shared" si="123"/>
        <v>0.94982886458912574</v>
      </c>
      <c r="BJ66" s="1">
        <f t="shared" si="123"/>
        <v>0.94397595567121062</v>
      </c>
      <c r="BK66" s="1">
        <f t="shared" si="123"/>
        <v>0.908934895264775</v>
      </c>
      <c r="BL66" s="1">
        <f t="shared" si="89"/>
        <v>0.72460767409421312</v>
      </c>
    </row>
    <row r="67" spans="1:64">
      <c r="A67" s="31" t="s">
        <v>79</v>
      </c>
      <c r="B67" s="32" t="s">
        <v>77</v>
      </c>
      <c r="C67" s="33">
        <v>45044.398999999998</v>
      </c>
      <c r="D67" s="33"/>
      <c r="E67" s="31">
        <f t="shared" si="91"/>
        <v>-17409.504295231422</v>
      </c>
      <c r="F67" s="31">
        <f t="shared" si="92"/>
        <v>-17409.5</v>
      </c>
      <c r="G67" s="228">
        <f t="shared" si="41"/>
        <v>-1.8032000007224269E-3</v>
      </c>
      <c r="H67" s="181"/>
      <c r="I67" s="181">
        <f t="shared" si="42"/>
        <v>-1.8032000007224269E-3</v>
      </c>
      <c r="J67" s="181"/>
      <c r="K67" s="181"/>
      <c r="L67" s="1">
        <v>0.1</v>
      </c>
      <c r="M67" s="10"/>
      <c r="O67" s="230"/>
      <c r="U67" s="31"/>
      <c r="Z67" s="1">
        <f t="shared" si="82"/>
        <v>-17409.5</v>
      </c>
      <c r="AA67" s="1">
        <f t="shared" si="101"/>
        <v>-2.3166277371187999E-3</v>
      </c>
      <c r="AB67" s="1">
        <f t="shared" si="93"/>
        <v>1.0806553462238635E-2</v>
      </c>
      <c r="AC67" s="1">
        <f t="shared" si="94"/>
        <v>-1.8032000007224269E-3</v>
      </c>
      <c r="AD67" s="1">
        <f t="shared" si="95"/>
        <v>2.6360804050110353E-7</v>
      </c>
      <c r="AE67" s="1">
        <f t="shared" si="96"/>
        <v>2.6360804050110354E-8</v>
      </c>
      <c r="AF67" s="27">
        <f t="shared" si="109"/>
        <v>30025.898999999998</v>
      </c>
      <c r="AG67" s="13"/>
      <c r="AH67" s="1">
        <f t="shared" si="102"/>
        <v>-1.2609753462961061E-2</v>
      </c>
      <c r="AI67" s="1">
        <f t="shared" si="103"/>
        <v>0.95199704329710544</v>
      </c>
      <c r="AJ67" s="1">
        <f t="shared" si="104"/>
        <v>-7.4545127278477272E-2</v>
      </c>
      <c r="AK67" s="1">
        <f t="shared" si="105"/>
        <v>-0.27391188230670099</v>
      </c>
      <c r="AL67" s="1">
        <f t="shared" si="106"/>
        <v>-1.7442841976206802</v>
      </c>
      <c r="AM67" s="1">
        <f t="shared" si="107"/>
        <v>-1.1904897191866073</v>
      </c>
      <c r="AN67" s="1">
        <f t="shared" si="117"/>
        <v>-1.4597829998791254</v>
      </c>
      <c r="AO67" s="1">
        <f t="shared" si="117"/>
        <v>-1.4597829993262421</v>
      </c>
      <c r="AP67" s="1">
        <f t="shared" si="117"/>
        <v>-1.4597829813801</v>
      </c>
      <c r="AQ67" s="1">
        <f t="shared" si="117"/>
        <v>-1.4597823988645107</v>
      </c>
      <c r="AR67" s="1">
        <f t="shared" si="117"/>
        <v>-1.4597634925864962</v>
      </c>
      <c r="AS67" s="1">
        <f t="shared" si="117"/>
        <v>-1.4591515966108661</v>
      </c>
      <c r="AT67" s="1">
        <f t="shared" si="117"/>
        <v>-1.4408883321265074</v>
      </c>
      <c r="AU67" s="1">
        <f t="shared" si="83"/>
        <v>-1.1834084798382714</v>
      </c>
      <c r="AW67" s="1">
        <v>5000</v>
      </c>
      <c r="AX67" s="1">
        <f t="shared" si="84"/>
        <v>5.1682206679334167E-2</v>
      </c>
      <c r="AY67" s="1">
        <f t="shared" si="85"/>
        <v>6.1724718280373535E-2</v>
      </c>
      <c r="AZ67" s="1">
        <f t="shared" si="86"/>
        <v>-1.0042511601039368E-2</v>
      </c>
      <c r="BA67" s="1">
        <f t="shared" si="87"/>
        <v>1.0691177518289865</v>
      </c>
      <c r="BB67" s="1">
        <f t="shared" si="120"/>
        <v>-3.0785317661522131E-3</v>
      </c>
      <c r="BC67" s="1">
        <f t="shared" si="121"/>
        <v>1.3196155779282079</v>
      </c>
      <c r="BD67" s="1">
        <f t="shared" si="122"/>
        <v>0.77579697156982286</v>
      </c>
      <c r="BE67" s="1">
        <f t="shared" ref="BE67:BK67" si="124">$BL67+$AB$7*SIN(BF67)</f>
        <v>1.0557357080995784</v>
      </c>
      <c r="BF67" s="1">
        <f t="shared" si="124"/>
        <v>1.0557339801753953</v>
      </c>
      <c r="BG67" s="1">
        <f t="shared" si="124"/>
        <v>1.0557213661003835</v>
      </c>
      <c r="BH67" s="1">
        <f t="shared" si="124"/>
        <v>1.0556292901996536</v>
      </c>
      <c r="BI67" s="1">
        <f t="shared" si="124"/>
        <v>1.0549576391033217</v>
      </c>
      <c r="BJ67" s="1">
        <f t="shared" si="124"/>
        <v>1.0500820978560979</v>
      </c>
      <c r="BK67" s="1">
        <f t="shared" si="124"/>
        <v>1.0158554590436388</v>
      </c>
      <c r="BL67" s="1">
        <f t="shared" si="89"/>
        <v>0.81372774480733057</v>
      </c>
    </row>
    <row r="68" spans="1:64">
      <c r="A68" s="37" t="s">
        <v>93</v>
      </c>
      <c r="B68" s="35" t="s">
        <v>65</v>
      </c>
      <c r="C68" s="36">
        <v>50519.620999999999</v>
      </c>
      <c r="D68" s="36"/>
      <c r="E68" s="1">
        <f t="shared" si="91"/>
        <v>-4367.4981134520394</v>
      </c>
      <c r="F68" s="1">
        <f t="shared" si="92"/>
        <v>-4367.5</v>
      </c>
      <c r="G68" s="228">
        <f t="shared" si="41"/>
        <v>7.9199999890988693E-4</v>
      </c>
      <c r="H68" s="181"/>
      <c r="I68" s="181">
        <f t="shared" si="42"/>
        <v>7.9199999890988693E-4</v>
      </c>
      <c r="J68" s="181"/>
      <c r="K68" s="181"/>
      <c r="L68" s="1">
        <v>0.1</v>
      </c>
      <c r="M68" s="10"/>
      <c r="O68" s="230"/>
      <c r="P68" s="1">
        <v>6.3326136492990061E-8</v>
      </c>
      <c r="Q68" s="1">
        <v>1.1017332543384799E-16</v>
      </c>
      <c r="R68" s="1">
        <v>9.3860640543673463E-27</v>
      </c>
      <c r="S68" s="1">
        <v>5.0450007750138152E-7</v>
      </c>
      <c r="T68" s="1">
        <v>8.4356115793805527E-8</v>
      </c>
      <c r="U68" s="31">
        <v>5.8076713949262363E-9</v>
      </c>
      <c r="V68" s="1">
        <v>1.2769209838632795E-5</v>
      </c>
      <c r="W68" s="1">
        <v>6.6343977211349714E-3</v>
      </c>
      <c r="X68" s="1">
        <v>1.5144957000710661E-2</v>
      </c>
      <c r="Y68" s="1">
        <v>7.7986992604760967E-6</v>
      </c>
      <c r="Z68" s="1">
        <f t="shared" si="82"/>
        <v>-4367.5</v>
      </c>
      <c r="AA68" s="1">
        <f t="shared" si="101"/>
        <v>2.0994393600665545E-3</v>
      </c>
      <c r="AB68" s="1">
        <f t="shared" si="93"/>
        <v>3.6791528931905994E-2</v>
      </c>
      <c r="AC68" s="1">
        <f t="shared" si="94"/>
        <v>7.9199999890988693E-4</v>
      </c>
      <c r="AD68" s="1">
        <f t="shared" si="95"/>
        <v>1.709397683101755E-6</v>
      </c>
      <c r="AE68" s="1">
        <f t="shared" si="96"/>
        <v>1.709397683101755E-7</v>
      </c>
      <c r="AF68" s="27">
        <f t="shared" si="109"/>
        <v>35501.120999999999</v>
      </c>
      <c r="AG68" s="13"/>
      <c r="AH68" s="1">
        <f t="shared" si="102"/>
        <v>-3.5999528932996107E-2</v>
      </c>
      <c r="AI68" s="1">
        <f t="shared" si="103"/>
        <v>1.27787603060844</v>
      </c>
      <c r="AJ68" s="1">
        <f t="shared" si="104"/>
        <v>-0.97819532703626522</v>
      </c>
      <c r="AK68" s="1">
        <f t="shared" si="105"/>
        <v>-1.0812711700459502E-2</v>
      </c>
      <c r="AL68" s="1">
        <f t="shared" si="106"/>
        <v>-3.8892376922539371E-2</v>
      </c>
      <c r="AM68" s="1">
        <f t="shared" si="107"/>
        <v>-1.9448640051678331E-2</v>
      </c>
      <c r="AN68" s="1">
        <f t="shared" si="117"/>
        <v>-2.9231483018010818E-2</v>
      </c>
      <c r="AO68" s="1">
        <f t="shared" si="117"/>
        <v>-2.9228775499999287E-2</v>
      </c>
      <c r="AP68" s="1">
        <f t="shared" si="117"/>
        <v>-2.9219035090790206E-2</v>
      </c>
      <c r="AQ68" s="1">
        <f t="shared" si="117"/>
        <v>-2.9183993584478866E-2</v>
      </c>
      <c r="AR68" s="1">
        <f t="shared" si="117"/>
        <v>-2.9057930679544448E-2</v>
      </c>
      <c r="AS68" s="1">
        <f t="shared" si="117"/>
        <v>-2.8604419277780815E-2</v>
      </c>
      <c r="AT68" s="1">
        <f t="shared" si="117"/>
        <v>-2.6972959641041013E-2</v>
      </c>
      <c r="AU68" s="1">
        <f t="shared" si="83"/>
        <v>-2.1104517597795081E-2</v>
      </c>
      <c r="AW68" s="1">
        <v>6000</v>
      </c>
      <c r="AX68" s="1">
        <f t="shared" si="84"/>
        <v>5.8034512007627097E-2</v>
      </c>
      <c r="AY68" s="1">
        <f t="shared" si="85"/>
        <v>6.4427279614250321E-2</v>
      </c>
      <c r="AZ68" s="1">
        <f t="shared" si="86"/>
        <v>-6.3927676066232245E-3</v>
      </c>
      <c r="BA68" s="1">
        <f t="shared" si="87"/>
        <v>1.0386688535242752</v>
      </c>
      <c r="BB68" s="1">
        <f t="shared" si="120"/>
        <v>0.10838340539126065</v>
      </c>
      <c r="BC68" s="1">
        <f t="shared" si="121"/>
        <v>1.431290845518542</v>
      </c>
      <c r="BD68" s="1">
        <f t="shared" si="122"/>
        <v>0.86939283690893665</v>
      </c>
      <c r="BE68" s="1">
        <f t="shared" ref="BE68:BK68" si="125">$BL68+$AB$7*SIN(BF68)</f>
        <v>1.157522212738944</v>
      </c>
      <c r="BF68" s="1">
        <f t="shared" si="125"/>
        <v>1.1575216253936185</v>
      </c>
      <c r="BG68" s="1">
        <f t="shared" si="125"/>
        <v>1.1575163663564154</v>
      </c>
      <c r="BH68" s="1">
        <f t="shared" si="125"/>
        <v>1.1574692802206104</v>
      </c>
      <c r="BI68" s="1">
        <f t="shared" si="125"/>
        <v>1.1570479253721995</v>
      </c>
      <c r="BJ68" s="1">
        <f t="shared" si="125"/>
        <v>1.1532952271721935</v>
      </c>
      <c r="BK68" s="1">
        <f t="shared" si="125"/>
        <v>1.121171708554032</v>
      </c>
      <c r="BL68" s="1">
        <f t="shared" si="89"/>
        <v>0.90284781552044802</v>
      </c>
    </row>
    <row r="69" spans="1:64">
      <c r="A69" s="37" t="s">
        <v>93</v>
      </c>
      <c r="B69" s="35" t="s">
        <v>65</v>
      </c>
      <c r="C69" s="36">
        <v>51608.635000000002</v>
      </c>
      <c r="D69" s="36"/>
      <c r="E69" s="1">
        <f t="shared" si="91"/>
        <v>-1773.4613200499959</v>
      </c>
      <c r="F69" s="1">
        <f t="shared" si="92"/>
        <v>-1773.5</v>
      </c>
      <c r="G69" s="228">
        <f t="shared" si="41"/>
        <v>1.6238399999565445E-2</v>
      </c>
      <c r="H69" s="181"/>
      <c r="I69" s="181">
        <f t="shared" si="42"/>
        <v>1.6238399999565445E-2</v>
      </c>
      <c r="J69" s="181"/>
      <c r="K69" s="181"/>
      <c r="L69" s="1">
        <v>0.1</v>
      </c>
      <c r="M69" s="10"/>
      <c r="O69" s="230"/>
      <c r="U69" s="31"/>
      <c r="Z69" s="1">
        <f t="shared" si="82"/>
        <v>-1773.5</v>
      </c>
      <c r="AA69" s="1">
        <f t="shared" si="101"/>
        <v>1.2545963409471818E-2</v>
      </c>
      <c r="AB69" s="1">
        <f t="shared" si="93"/>
        <v>4.8027883065244754E-2</v>
      </c>
      <c r="AC69" s="1">
        <f t="shared" si="94"/>
        <v>1.6238399999565445E-2</v>
      </c>
      <c r="AD69" s="1">
        <f t="shared" si="95"/>
        <v>1.3634087971862253E-5</v>
      </c>
      <c r="AE69" s="1">
        <f t="shared" si="96"/>
        <v>1.3634087971862253E-6</v>
      </c>
      <c r="AF69" s="27">
        <f t="shared" si="109"/>
        <v>36590.135000000002</v>
      </c>
      <c r="AG69" s="13"/>
      <c r="AH69" s="1">
        <f t="shared" si="102"/>
        <v>-3.178948306567931E-2</v>
      </c>
      <c r="AI69" s="1">
        <f t="shared" si="103"/>
        <v>1.2579308097289568</v>
      </c>
      <c r="AJ69" s="1">
        <f t="shared" si="104"/>
        <v>-0.80733496740060717</v>
      </c>
      <c r="AK69" s="1">
        <f t="shared" si="105"/>
        <v>0.10394085103357935</v>
      </c>
      <c r="AL69" s="1">
        <f t="shared" si="106"/>
        <v>0.38307234408484581</v>
      </c>
      <c r="AM69" s="1">
        <f t="shared" si="107"/>
        <v>0.19391329989030717</v>
      </c>
      <c r="AN69" s="1">
        <f t="shared" si="117"/>
        <v>0.28943654494885152</v>
      </c>
      <c r="AO69" s="1">
        <f t="shared" si="117"/>
        <v>0.28941536556845615</v>
      </c>
      <c r="AP69" s="1">
        <f t="shared" si="117"/>
        <v>0.28933590041187662</v>
      </c>
      <c r="AQ69" s="1">
        <f t="shared" si="117"/>
        <v>0.28903776344176035</v>
      </c>
      <c r="AR69" s="1">
        <f t="shared" si="117"/>
        <v>0.28791944998665597</v>
      </c>
      <c r="AS69" s="1">
        <f t="shared" si="117"/>
        <v>0.28372793462814622</v>
      </c>
      <c r="AT69" s="1">
        <f t="shared" si="117"/>
        <v>0.26806263233951627</v>
      </c>
      <c r="AU69" s="1">
        <f t="shared" si="83"/>
        <v>0.21007294583203073</v>
      </c>
      <c r="AW69" s="1">
        <v>7000</v>
      </c>
      <c r="AX69" s="1">
        <f t="shared" si="84"/>
        <v>6.4381984211816387E-2</v>
      </c>
      <c r="AY69" s="1">
        <f t="shared" si="85"/>
        <v>6.716465428925833E-2</v>
      </c>
      <c r="AZ69" s="1">
        <f t="shared" si="86"/>
        <v>-2.7826700774419371E-3</v>
      </c>
      <c r="BA69" s="1">
        <f t="shared" si="87"/>
        <v>1.0094718243448142</v>
      </c>
      <c r="BB69" s="1">
        <f t="shared" si="120"/>
        <v>0.21240443816484819</v>
      </c>
      <c r="BC69" s="1">
        <f t="shared" si="121"/>
        <v>1.5367290032936514</v>
      </c>
      <c r="BD69" s="1">
        <f t="shared" si="122"/>
        <v>0.966500063076835</v>
      </c>
      <c r="BE69" s="1">
        <f t="shared" ref="BE69:BK69" si="126">$BL69+$AB$7*SIN(BF69)</f>
        <v>1.2564254972791586</v>
      </c>
      <c r="BF69" s="1">
        <f t="shared" si="126"/>
        <v>1.2564253538982844</v>
      </c>
      <c r="BG69" s="1">
        <f t="shared" si="126"/>
        <v>1.2564236864773639</v>
      </c>
      <c r="BH69" s="1">
        <f t="shared" si="126"/>
        <v>1.2564042961471547</v>
      </c>
      <c r="BI69" s="1">
        <f t="shared" si="126"/>
        <v>1.2561788920923784</v>
      </c>
      <c r="BJ69" s="1">
        <f t="shared" si="126"/>
        <v>1.2535700309469391</v>
      </c>
      <c r="BK69" s="1">
        <f t="shared" si="126"/>
        <v>1.2247550925933772</v>
      </c>
      <c r="BL69" s="1">
        <f t="shared" si="89"/>
        <v>0.99196788623356502</v>
      </c>
    </row>
    <row r="70" spans="1:64">
      <c r="A70" s="1" t="s">
        <v>74</v>
      </c>
      <c r="C70" s="26">
        <v>43965.691500000001</v>
      </c>
      <c r="D70" s="26"/>
      <c r="E70" s="1">
        <f t="shared" si="91"/>
        <v>-19978.990954097808</v>
      </c>
      <c r="F70" s="1">
        <f t="shared" si="92"/>
        <v>-19979</v>
      </c>
      <c r="G70" s="228">
        <f t="shared" si="41"/>
        <v>3.7976000021444634E-3</v>
      </c>
      <c r="H70" s="181"/>
      <c r="I70" s="181"/>
      <c r="J70" s="181">
        <f t="shared" ref="J70:J109" si="127">G70</f>
        <v>3.7976000021444634E-3</v>
      </c>
      <c r="K70" s="181"/>
      <c r="L70" s="1">
        <v>1</v>
      </c>
      <c r="M70" s="10"/>
      <c r="O70" s="230"/>
      <c r="U70" s="31"/>
      <c r="Z70" s="1">
        <f t="shared" si="82"/>
        <v>-19979</v>
      </c>
      <c r="AA70" s="1">
        <f t="shared" si="101"/>
        <v>1.073487999676364E-3</v>
      </c>
      <c r="AB70" s="1">
        <f t="shared" si="93"/>
        <v>8.2372517237400793E-3</v>
      </c>
      <c r="AC70" s="1">
        <f t="shared" si="94"/>
        <v>3.7976000021444634E-3</v>
      </c>
      <c r="AD70" s="1">
        <f t="shared" si="95"/>
        <v>7.4207862019907588E-6</v>
      </c>
      <c r="AE70" s="1">
        <f t="shared" si="96"/>
        <v>7.4207862019907588E-6</v>
      </c>
      <c r="AF70" s="27">
        <f t="shared" si="109"/>
        <v>28947.191500000001</v>
      </c>
      <c r="AG70" s="13"/>
      <c r="AH70" s="1">
        <f t="shared" si="102"/>
        <v>-4.439651721595615E-3</v>
      </c>
      <c r="AI70" s="1">
        <f t="shared" si="103"/>
        <v>0.89347498488353727</v>
      </c>
      <c r="AJ70" s="1">
        <f t="shared" si="104"/>
        <v>0.14450176538229634</v>
      </c>
      <c r="AK70" s="1">
        <f t="shared" si="105"/>
        <v>-0.25687433557180711</v>
      </c>
      <c r="AL70" s="1">
        <f t="shared" si="106"/>
        <v>-1.9639079737193788</v>
      </c>
      <c r="AM70" s="1">
        <f t="shared" si="107"/>
        <v>-1.4972742894170241</v>
      </c>
      <c r="AN70" s="1">
        <f t="shared" si="117"/>
        <v>-1.6885626748829157</v>
      </c>
      <c r="AO70" s="1">
        <f t="shared" si="117"/>
        <v>-1.6885626749423301</v>
      </c>
      <c r="AP70" s="1">
        <f t="shared" si="117"/>
        <v>-1.6885626731239065</v>
      </c>
      <c r="AQ70" s="1">
        <f t="shared" si="117"/>
        <v>-1.6885627287781686</v>
      </c>
      <c r="AR70" s="1">
        <f t="shared" si="117"/>
        <v>-1.6885610254244283</v>
      </c>
      <c r="AS70" s="1">
        <f t="shared" si="117"/>
        <v>-1.688613147144937</v>
      </c>
      <c r="AT70" s="1">
        <f t="shared" si="117"/>
        <v>-1.6870077130370669</v>
      </c>
      <c r="AU70" s="1">
        <f t="shared" si="83"/>
        <v>-1.4124025015356256</v>
      </c>
      <c r="AW70" s="1">
        <v>8000</v>
      </c>
      <c r="AX70" s="1">
        <f t="shared" si="84"/>
        <v>7.0690305983017371E-2</v>
      </c>
      <c r="AY70" s="1">
        <f t="shared" si="85"/>
        <v>6.993684230539754E-2</v>
      </c>
      <c r="AZ70" s="1">
        <f t="shared" si="86"/>
        <v>7.5346367761983449E-4</v>
      </c>
      <c r="BA70" s="1">
        <f t="shared" si="87"/>
        <v>0.9817733660148833</v>
      </c>
      <c r="BB70" s="1">
        <f t="shared" si="120"/>
        <v>0.30857286013218888</v>
      </c>
      <c r="BC70" s="1">
        <f t="shared" si="121"/>
        <v>1.6363864249442368</v>
      </c>
      <c r="BD70" s="1">
        <f t="shared" si="122"/>
        <v>1.0678392108439489</v>
      </c>
      <c r="BE70" s="1">
        <f t="shared" ref="BE70:BK70" si="128">$BL70+$AB$7*SIN(BF70)</f>
        <v>1.3525794707283783</v>
      </c>
      <c r="BF70" s="1">
        <f t="shared" si="128"/>
        <v>1.3525794501187374</v>
      </c>
      <c r="BG70" s="1">
        <f t="shared" si="128"/>
        <v>1.3525791077813261</v>
      </c>
      <c r="BH70" s="1">
        <f t="shared" si="128"/>
        <v>1.3525734214469334</v>
      </c>
      <c r="BI70" s="1">
        <f t="shared" si="128"/>
        <v>1.3524789909224297</v>
      </c>
      <c r="BJ70" s="1">
        <f t="shared" si="128"/>
        <v>1.3509166577986735</v>
      </c>
      <c r="BK70" s="1">
        <f t="shared" si="128"/>
        <v>1.3264908139403924</v>
      </c>
      <c r="BL70" s="1">
        <f t="shared" si="89"/>
        <v>1.0810879569466825</v>
      </c>
    </row>
    <row r="71" spans="1:64">
      <c r="A71" s="1" t="s">
        <v>75</v>
      </c>
      <c r="C71" s="26">
        <v>43973.667800000003</v>
      </c>
      <c r="D71" s="26"/>
      <c r="E71" s="1">
        <f t="shared" si="91"/>
        <v>-19959.991367613871</v>
      </c>
      <c r="F71" s="1">
        <f t="shared" si="92"/>
        <v>-19960</v>
      </c>
      <c r="G71" s="228">
        <f t="shared" si="41"/>
        <v>3.6240000044927001E-3</v>
      </c>
      <c r="H71" s="181"/>
      <c r="I71" s="181"/>
      <c r="J71" s="181">
        <f t="shared" si="127"/>
        <v>3.6240000044927001E-3</v>
      </c>
      <c r="K71" s="181"/>
      <c r="L71" s="1">
        <v>1</v>
      </c>
      <c r="M71" s="10"/>
      <c r="O71" s="230"/>
      <c r="U71" s="31"/>
      <c r="Z71" s="1">
        <f t="shared" si="82"/>
        <v>-19960</v>
      </c>
      <c r="AA71" s="1">
        <f t="shared" si="101"/>
        <v>1.0480756756119196E-3</v>
      </c>
      <c r="AB71" s="1">
        <f t="shared" si="93"/>
        <v>8.1235658260495405E-3</v>
      </c>
      <c r="AC71" s="1">
        <f t="shared" si="94"/>
        <v>3.6240000044927001E-3</v>
      </c>
      <c r="AD71" s="1">
        <f t="shared" si="95"/>
        <v>6.6353861481198994E-6</v>
      </c>
      <c r="AE71" s="1">
        <f t="shared" si="96"/>
        <v>6.6353861481198994E-6</v>
      </c>
      <c r="AF71" s="27">
        <f t="shared" si="109"/>
        <v>28955.167800000003</v>
      </c>
      <c r="AG71" s="13"/>
      <c r="AH71" s="1">
        <f t="shared" si="102"/>
        <v>-4.4995658215568404E-3</v>
      </c>
      <c r="AI71" s="1">
        <f t="shared" si="103"/>
        <v>0.89386706442460595</v>
      </c>
      <c r="AJ71" s="1">
        <f t="shared" si="104"/>
        <v>0.14299174691519143</v>
      </c>
      <c r="AK71" s="1">
        <f t="shared" si="105"/>
        <v>-0.25703657931735946</v>
      </c>
      <c r="AL71" s="1">
        <f t="shared" si="106"/>
        <v>-1.9623821082293214</v>
      </c>
      <c r="AM71" s="1">
        <f t="shared" si="107"/>
        <v>-1.4948038125238541</v>
      </c>
      <c r="AN71" s="1">
        <f t="shared" si="117"/>
        <v>-1.6869226089058282</v>
      </c>
      <c r="AO71" s="1">
        <f t="shared" si="117"/>
        <v>-1.6869226089657297</v>
      </c>
      <c r="AP71" s="1">
        <f t="shared" si="117"/>
        <v>-1.6869226071066259</v>
      </c>
      <c r="AQ71" s="1">
        <f t="shared" si="117"/>
        <v>-1.68692266480584</v>
      </c>
      <c r="AR71" s="1">
        <f t="shared" si="117"/>
        <v>-1.686920874037491</v>
      </c>
      <c r="AS71" s="1">
        <f t="shared" si="117"/>
        <v>-1.6869764399985216</v>
      </c>
      <c r="AT71" s="1">
        <f t="shared" si="117"/>
        <v>-1.6852397653045847</v>
      </c>
      <c r="AU71" s="1">
        <f t="shared" si="83"/>
        <v>-1.4107092201920768</v>
      </c>
      <c r="AW71" s="1">
        <v>9000</v>
      </c>
      <c r="AX71" s="1">
        <f t="shared" si="84"/>
        <v>7.6931533907204488E-2</v>
      </c>
      <c r="AY71" s="1">
        <f t="shared" si="85"/>
        <v>7.2743843662667937E-2</v>
      </c>
      <c r="AZ71" s="1">
        <f t="shared" si="86"/>
        <v>4.1876902445365516E-3</v>
      </c>
      <c r="BA71" s="1">
        <f t="shared" si="87"/>
        <v>0.95571321824332323</v>
      </c>
      <c r="BB71" s="1">
        <f t="shared" si="120"/>
        <v>0.39680982628506573</v>
      </c>
      <c r="BC71" s="1">
        <f t="shared" si="121"/>
        <v>1.7307328285910517</v>
      </c>
      <c r="BD71" s="1">
        <f t="shared" si="122"/>
        <v>1.174241901401736</v>
      </c>
      <c r="BE71" s="1">
        <f t="shared" ref="BE71:BK71" si="129">$BL71+$AB$7*SIN(BF71)</f>
        <v>1.4461364033523334</v>
      </c>
      <c r="BF71" s="1">
        <f t="shared" si="129"/>
        <v>1.4461364023267576</v>
      </c>
      <c r="BG71" s="1">
        <f t="shared" si="129"/>
        <v>1.4461363726656964</v>
      </c>
      <c r="BH71" s="1">
        <f t="shared" si="129"/>
        <v>1.4461355148301906</v>
      </c>
      <c r="BI71" s="1">
        <f t="shared" si="129"/>
        <v>1.4461107076797686</v>
      </c>
      <c r="BJ71" s="1">
        <f t="shared" si="129"/>
        <v>1.4453954387791557</v>
      </c>
      <c r="BK71" s="1">
        <f t="shared" si="129"/>
        <v>1.42627874051574</v>
      </c>
      <c r="BL71" s="1">
        <f t="shared" si="89"/>
        <v>1.1702080276597995</v>
      </c>
    </row>
    <row r="72" spans="1:64">
      <c r="A72" s="28" t="s">
        <v>89</v>
      </c>
      <c r="B72" s="143" t="s">
        <v>77</v>
      </c>
      <c r="C72" s="29">
        <v>48279.480499999998</v>
      </c>
      <c r="D72" s="189" t="s">
        <v>36</v>
      </c>
      <c r="E72" s="1">
        <f t="shared" si="91"/>
        <v>-9703.5239858375553</v>
      </c>
      <c r="F72" s="1">
        <f t="shared" si="92"/>
        <v>-9703.5</v>
      </c>
      <c r="G72" s="228">
        <f t="shared" ref="G72:G109" si="130">+C72-(C$7+F72*C$8)+O72*J$10</f>
        <v>-1.0069600000861101E-2</v>
      </c>
      <c r="H72" s="181"/>
      <c r="I72" s="181"/>
      <c r="J72" s="181">
        <f t="shared" si="127"/>
        <v>-1.0069600000861101E-2</v>
      </c>
      <c r="K72" s="181"/>
      <c r="L72" s="1">
        <v>1</v>
      </c>
      <c r="M72" s="10"/>
      <c r="O72" s="230"/>
      <c r="U72" s="31"/>
      <c r="Z72" s="1">
        <f t="shared" si="82"/>
        <v>-9703.5</v>
      </c>
      <c r="AA72" s="1">
        <f t="shared" si="101"/>
        <v>-7.4397548988057033E-3</v>
      </c>
      <c r="AB72" s="1">
        <f t="shared" si="93"/>
        <v>2.3376900388475723E-2</v>
      </c>
      <c r="AC72" s="1">
        <f t="shared" si="94"/>
        <v>-1.0069600000861101E-2</v>
      </c>
      <c r="AD72" s="1">
        <f t="shared" si="95"/>
        <v>6.9160852608047644E-6</v>
      </c>
      <c r="AE72" s="1">
        <f t="shared" si="96"/>
        <v>6.9160852608047644E-6</v>
      </c>
      <c r="AF72" s="27">
        <f t="shared" si="109"/>
        <v>33260.980499999998</v>
      </c>
      <c r="AG72" s="13"/>
      <c r="AH72" s="1">
        <f t="shared" si="102"/>
        <v>-3.3446500389336824E-2</v>
      </c>
      <c r="AI72" s="1">
        <f t="shared" si="103"/>
        <v>1.1800592045990115</v>
      </c>
      <c r="AJ72" s="1">
        <f t="shared" si="104"/>
        <v>-0.81480544767489049</v>
      </c>
      <c r="AK72" s="1">
        <f t="shared" si="105"/>
        <v>-0.21192141458614167</v>
      </c>
      <c r="AL72" s="1">
        <f t="shared" si="106"/>
        <v>-0.86650501194500218</v>
      </c>
      <c r="AM72" s="1">
        <f t="shared" si="107"/>
        <v>-0.46256353440594605</v>
      </c>
      <c r="AN72" s="1">
        <f t="shared" si="117"/>
        <v>-0.66914763715733938</v>
      </c>
      <c r="AO72" s="1">
        <f t="shared" si="117"/>
        <v>-0.66913188739036289</v>
      </c>
      <c r="AP72" s="1">
        <f t="shared" si="117"/>
        <v>-0.66905968253320824</v>
      </c>
      <c r="AQ72" s="1">
        <f t="shared" si="117"/>
        <v>-0.66872871188690564</v>
      </c>
      <c r="AR72" s="1">
        <f t="shared" si="117"/>
        <v>-0.66721272354548278</v>
      </c>
      <c r="AS72" s="1">
        <f t="shared" si="117"/>
        <v>-0.66029180215292005</v>
      </c>
      <c r="AT72" s="1">
        <f t="shared" si="117"/>
        <v>-0.62915241524025345</v>
      </c>
      <c r="AU72" s="1">
        <f t="shared" si="83"/>
        <v>-0.49664921492298841</v>
      </c>
      <c r="AW72" s="1">
        <v>10000</v>
      </c>
      <c r="AX72" s="1">
        <f t="shared" si="84"/>
        <v>8.3083220760598292E-2</v>
      </c>
      <c r="AY72" s="1">
        <f t="shared" si="85"/>
        <v>7.5585658361069549E-2</v>
      </c>
      <c r="AZ72" s="1">
        <f t="shared" si="86"/>
        <v>7.4975623995287444E-3</v>
      </c>
      <c r="BA72" s="1">
        <f t="shared" si="87"/>
        <v>0.93135266587900456</v>
      </c>
      <c r="BB72" s="1">
        <f t="shared" si="120"/>
        <v>0.4772625331142612</v>
      </c>
      <c r="BC72" s="1">
        <f t="shared" si="121"/>
        <v>1.8202310375850472</v>
      </c>
      <c r="BD72" s="1">
        <f t="shared" si="122"/>
        <v>1.2866760993741067</v>
      </c>
      <c r="BE72" s="1">
        <f t="shared" ref="BE72:BK72" si="131">$BL72+$AB$7*SIN(BF72)</f>
        <v>1.5372580380932561</v>
      </c>
      <c r="BF72" s="1">
        <f t="shared" si="131"/>
        <v>1.5372580380921479</v>
      </c>
      <c r="BG72" s="1">
        <f t="shared" si="131"/>
        <v>1.5372580379733205</v>
      </c>
      <c r="BH72" s="1">
        <f t="shared" si="131"/>
        <v>1.5372580252301407</v>
      </c>
      <c r="BI72" s="1">
        <f t="shared" si="131"/>
        <v>1.5372566586670253</v>
      </c>
      <c r="BJ72" s="1">
        <f t="shared" si="131"/>
        <v>1.5371104317264841</v>
      </c>
      <c r="BK72" s="1">
        <f t="shared" si="131"/>
        <v>1.5240342001435225</v>
      </c>
      <c r="BL72" s="1">
        <f t="shared" si="89"/>
        <v>1.2593280983729169</v>
      </c>
    </row>
    <row r="73" spans="1:64">
      <c r="A73" s="28" t="s">
        <v>98</v>
      </c>
      <c r="B73" s="143" t="s">
        <v>65</v>
      </c>
      <c r="C73" s="29">
        <v>50914.025999999998</v>
      </c>
      <c r="D73" s="189" t="s">
        <v>36</v>
      </c>
      <c r="E73" s="1">
        <f t="shared" si="91"/>
        <v>-3428.0234313067895</v>
      </c>
      <c r="F73" s="1">
        <f t="shared" si="92"/>
        <v>-3428</v>
      </c>
      <c r="G73" s="228">
        <f t="shared" si="130"/>
        <v>-9.8368000035407022E-3</v>
      </c>
      <c r="H73" s="181"/>
      <c r="I73" s="181"/>
      <c r="J73" s="181">
        <f t="shared" si="127"/>
        <v>-9.8368000035407022E-3</v>
      </c>
      <c r="K73" s="181"/>
      <c r="L73" s="1">
        <v>1</v>
      </c>
      <c r="M73" s="10"/>
      <c r="O73" s="230"/>
      <c r="P73" s="1">
        <v>2.9048462255076324E-8</v>
      </c>
      <c r="Q73" s="1">
        <v>9.769493773538409E-19</v>
      </c>
      <c r="R73" s="1">
        <v>6.1034456726319227E-26</v>
      </c>
      <c r="S73" s="1">
        <v>1.335276416433733E-7</v>
      </c>
      <c r="T73" s="1">
        <v>3.7327613916358264E-4</v>
      </c>
      <c r="U73" s="31">
        <v>0.1209028156497769</v>
      </c>
      <c r="V73" s="1">
        <v>0.5697408781647213</v>
      </c>
      <c r="W73" s="1">
        <v>31858.321792112256</v>
      </c>
      <c r="X73" s="1">
        <v>4.0084639850023552E-3</v>
      </c>
      <c r="Y73" s="1">
        <v>9.3787278562300312E-7</v>
      </c>
      <c r="Z73" s="1">
        <f t="shared" si="82"/>
        <v>-3428</v>
      </c>
      <c r="AA73" s="1">
        <f t="shared" si="101"/>
        <v>5.4579946451762881E-3</v>
      </c>
      <c r="AB73" s="1">
        <f t="shared" si="93"/>
        <v>2.5035856549042418E-2</v>
      </c>
      <c r="AC73" s="1">
        <f t="shared" si="94"/>
        <v>-9.8368000035407022E-3</v>
      </c>
      <c r="AD73" s="1">
        <f t="shared" si="95"/>
        <v>2.3393074334642188E-4</v>
      </c>
      <c r="AE73" s="1">
        <f t="shared" si="96"/>
        <v>2.3393074334642188E-4</v>
      </c>
      <c r="AF73" s="27">
        <f t="shared" si="109"/>
        <v>35895.525999999998</v>
      </c>
      <c r="AG73" s="13"/>
      <c r="AH73" s="1">
        <f t="shared" si="102"/>
        <v>-3.487265655258312E-2</v>
      </c>
      <c r="AI73" s="1">
        <f t="shared" si="103"/>
        <v>1.2762396780098357</v>
      </c>
      <c r="AJ73" s="1">
        <f t="shared" si="104"/>
        <v>-0.93469023441512411</v>
      </c>
      <c r="AK73" s="1">
        <f t="shared" si="105"/>
        <v>3.1994427859273297E-2</v>
      </c>
      <c r="AL73" s="1">
        <f t="shared" si="106"/>
        <v>0.11530749268190876</v>
      </c>
      <c r="AM73" s="1">
        <f t="shared" si="107"/>
        <v>5.7717710864265179E-2</v>
      </c>
      <c r="AN73" s="1">
        <f t="shared" si="117"/>
        <v>8.6702068216016032E-2</v>
      </c>
      <c r="AO73" s="1">
        <f t="shared" si="117"/>
        <v>8.6694186029408191E-2</v>
      </c>
      <c r="AP73" s="1">
        <f t="shared" si="117"/>
        <v>8.6665734825571605E-2</v>
      </c>
      <c r="AQ73" s="1">
        <f t="shared" si="117"/>
        <v>8.6563039161334315E-2</v>
      </c>
      <c r="AR73" s="1">
        <f t="shared" si="117"/>
        <v>8.6192362998682229E-2</v>
      </c>
      <c r="AS73" s="1">
        <f t="shared" si="117"/>
        <v>8.4854519624671873E-2</v>
      </c>
      <c r="AT73" s="1">
        <f t="shared" si="117"/>
        <v>8.0027227519143707E-2</v>
      </c>
      <c r="AU73" s="1">
        <f t="shared" si="83"/>
        <v>6.2623788837178118E-2</v>
      </c>
      <c r="AW73" s="1">
        <v>11000</v>
      </c>
      <c r="AX73" s="1">
        <f t="shared" si="84"/>
        <v>8.912756125478144E-2</v>
      </c>
      <c r="AY73" s="1">
        <f t="shared" si="85"/>
        <v>7.8462286400602363E-2</v>
      </c>
      <c r="AZ73" s="1">
        <f t="shared" si="86"/>
        <v>1.0665274854179081E-2</v>
      </c>
      <c r="BA73" s="1">
        <f t="shared" si="87"/>
        <v>0.90869775909346151</v>
      </c>
      <c r="BB73" s="1">
        <f t="shared" si="120"/>
        <v>0.55022211832271917</v>
      </c>
      <c r="BC73" s="1">
        <f t="shared" si="121"/>
        <v>1.9053243332468233</v>
      </c>
      <c r="BD73" s="1">
        <f t="shared" si="122"/>
        <v>1.4062799716288661</v>
      </c>
      <c r="BE73" s="1">
        <f t="shared" ref="BE73:BK73" si="132">$BL73+$AB$7*SIN(BF73)</f>
        <v>1.6261091962483676</v>
      </c>
      <c r="BF73" s="1">
        <f t="shared" si="132"/>
        <v>1.6261091962536462</v>
      </c>
      <c r="BG73" s="1">
        <f t="shared" si="132"/>
        <v>1.6261091959102849</v>
      </c>
      <c r="BH73" s="1">
        <f t="shared" si="132"/>
        <v>1.6261092182443171</v>
      </c>
      <c r="BI73" s="1">
        <f t="shared" si="132"/>
        <v>1.6261077655028913</v>
      </c>
      <c r="BJ73" s="1">
        <f t="shared" si="132"/>
        <v>1.6262021813884862</v>
      </c>
      <c r="BK73" s="1">
        <f t="shared" si="132"/>
        <v>1.6196886526054821</v>
      </c>
      <c r="BL73" s="1">
        <f t="shared" si="89"/>
        <v>1.3484481690860339</v>
      </c>
    </row>
    <row r="74" spans="1:64">
      <c r="A74" s="190" t="s">
        <v>87</v>
      </c>
      <c r="B74" s="35"/>
      <c r="C74" s="33">
        <v>48068.525999999998</v>
      </c>
      <c r="D74" s="36">
        <v>1E-3</v>
      </c>
      <c r="E74" s="1">
        <f t="shared" si="91"/>
        <v>-10206.018659674373</v>
      </c>
      <c r="F74" s="1">
        <f t="shared" si="92"/>
        <v>-10206</v>
      </c>
      <c r="G74" s="228">
        <f t="shared" si="130"/>
        <v>-7.8336000005947426E-3</v>
      </c>
      <c r="H74" s="181"/>
      <c r="I74" s="181"/>
      <c r="J74" s="181">
        <f t="shared" si="127"/>
        <v>-7.8336000005947426E-3</v>
      </c>
      <c r="K74" s="181"/>
      <c r="L74" s="1">
        <v>1</v>
      </c>
      <c r="M74" s="10"/>
      <c r="O74" s="230"/>
      <c r="U74" s="31"/>
      <c r="Z74" s="1">
        <f t="shared" si="82"/>
        <v>-10206</v>
      </c>
      <c r="AA74" s="1">
        <f t="shared" si="101"/>
        <v>-7.5997302825799654E-3</v>
      </c>
      <c r="AB74" s="1">
        <f t="shared" si="93"/>
        <v>2.4685199522876601E-2</v>
      </c>
      <c r="AC74" s="1">
        <f t="shared" si="94"/>
        <v>-7.8336000005947426E-3</v>
      </c>
      <c r="AD74" s="1">
        <f t="shared" si="95"/>
        <v>5.4695045004311423E-8</v>
      </c>
      <c r="AE74" s="1">
        <f t="shared" si="96"/>
        <v>5.4695045004311423E-8</v>
      </c>
      <c r="AF74" s="27">
        <f t="shared" si="109"/>
        <v>33050.025999999998</v>
      </c>
      <c r="AG74" s="13"/>
      <c r="AH74" s="1">
        <f t="shared" si="102"/>
        <v>-3.2518799523471344E-2</v>
      </c>
      <c r="AI74" s="1">
        <f t="shared" si="103"/>
        <v>1.1649144611053437</v>
      </c>
      <c r="AJ74" s="1">
        <f t="shared" si="104"/>
        <v>-0.77259806649369644</v>
      </c>
      <c r="AK74" s="1">
        <f t="shared" si="105"/>
        <v>-0.22390896283836897</v>
      </c>
      <c r="AL74" s="1">
        <f t="shared" si="106"/>
        <v>-0.93597539724708079</v>
      </c>
      <c r="AM74" s="1">
        <f t="shared" si="107"/>
        <v>-0.50543694457928234</v>
      </c>
      <c r="AN74" s="1">
        <f t="shared" ref="AN74:AT83" si="133">$AU74+$AB$7*SIN(AO74)</f>
        <v>-0.72605845078274411</v>
      </c>
      <c r="AO74" s="1">
        <f t="shared" si="133"/>
        <v>-0.72604543264177546</v>
      </c>
      <c r="AP74" s="1">
        <f t="shared" si="133"/>
        <v>-0.72598283348657722</v>
      </c>
      <c r="AQ74" s="1">
        <f t="shared" si="133"/>
        <v>-0.72568186716364869</v>
      </c>
      <c r="AR74" s="1">
        <f t="shared" si="133"/>
        <v>-0.72423599119685012</v>
      </c>
      <c r="AS74" s="1">
        <f t="shared" si="133"/>
        <v>-0.71731541355106154</v>
      </c>
      <c r="AT74" s="1">
        <f t="shared" si="133"/>
        <v>-0.68474765970746321</v>
      </c>
      <c r="AU74" s="1">
        <f t="shared" si="83"/>
        <v>-0.54143205045633014</v>
      </c>
      <c r="AW74" s="1">
        <v>12000</v>
      </c>
      <c r="AX74" s="1">
        <f t="shared" si="84"/>
        <v>9.5050611142961386E-2</v>
      </c>
      <c r="AY74" s="1">
        <f t="shared" si="85"/>
        <v>8.1373727781266378E-2</v>
      </c>
      <c r="AZ74" s="1">
        <f t="shared" si="86"/>
        <v>1.3676883361695008E-2</v>
      </c>
      <c r="BA74" s="1">
        <f t="shared" si="87"/>
        <v>0.88771733580895051</v>
      </c>
      <c r="BB74" s="1">
        <f t="shared" si="120"/>
        <v>0.61606334034566645</v>
      </c>
      <c r="BC74" s="1">
        <f t="shared" si="121"/>
        <v>1.9864293060038145</v>
      </c>
      <c r="BD74" s="1">
        <f t="shared" si="122"/>
        <v>1.5344070981289044</v>
      </c>
      <c r="BE74" s="1">
        <f t="shared" ref="BE74:BK74" si="134">$BL74+$AB$7*SIN(BF74)</f>
        <v>1.7128533595543742</v>
      </c>
      <c r="BF74" s="1">
        <f t="shared" si="134"/>
        <v>1.7128533595212128</v>
      </c>
      <c r="BG74" s="1">
        <f t="shared" si="134"/>
        <v>1.7128533603634861</v>
      </c>
      <c r="BH74" s="1">
        <f t="shared" si="134"/>
        <v>1.7128533389704581</v>
      </c>
      <c r="BI74" s="1">
        <f t="shared" si="134"/>
        <v>1.7128538823343813</v>
      </c>
      <c r="BJ74" s="1">
        <f t="shared" si="134"/>
        <v>1.7128400807331803</v>
      </c>
      <c r="BK74" s="1">
        <f t="shared" si="134"/>
        <v>1.7131902336537357</v>
      </c>
      <c r="BL74" s="1">
        <f t="shared" si="89"/>
        <v>1.4375682397991514</v>
      </c>
    </row>
    <row r="75" spans="1:64">
      <c r="A75" s="28" t="s">
        <v>86</v>
      </c>
      <c r="B75" s="143" t="s">
        <v>65</v>
      </c>
      <c r="C75" s="29">
        <v>47592.456599999998</v>
      </c>
      <c r="D75" s="189" t="s">
        <v>36</v>
      </c>
      <c r="E75" s="1">
        <f t="shared" si="91"/>
        <v>-11340.018350966526</v>
      </c>
      <c r="F75" s="1">
        <f t="shared" si="92"/>
        <v>-11340</v>
      </c>
      <c r="G75" s="228">
        <f t="shared" si="130"/>
        <v>-7.7040000032866374E-3</v>
      </c>
      <c r="H75" s="181"/>
      <c r="I75" s="181"/>
      <c r="J75" s="181">
        <f t="shared" si="127"/>
        <v>-7.7040000032866374E-3</v>
      </c>
      <c r="K75" s="181"/>
      <c r="L75" s="1">
        <v>1</v>
      </c>
      <c r="M75" s="10"/>
      <c r="O75" s="230"/>
      <c r="U75" s="31"/>
      <c r="Z75" s="1">
        <f t="shared" si="82"/>
        <v>-11340</v>
      </c>
      <c r="AA75" s="1">
        <f t="shared" si="101"/>
        <v>-7.6052333011403829E-3</v>
      </c>
      <c r="AB75" s="1">
        <f t="shared" si="93"/>
        <v>2.2398028831387463E-2</v>
      </c>
      <c r="AC75" s="1">
        <f t="shared" si="94"/>
        <v>-7.7040000032866374E-3</v>
      </c>
      <c r="AD75" s="1">
        <f t="shared" si="95"/>
        <v>9.7548614528469456E-9</v>
      </c>
      <c r="AE75" s="1">
        <f t="shared" si="96"/>
        <v>9.7548614528469456E-9</v>
      </c>
      <c r="AF75" s="27">
        <f t="shared" si="109"/>
        <v>32573.956599999998</v>
      </c>
      <c r="AG75" s="13"/>
      <c r="AH75" s="1">
        <f t="shared" si="102"/>
        <v>-3.01020288346741E-2</v>
      </c>
      <c r="AI75" s="1">
        <f t="shared" si="103"/>
        <v>1.1295721286015403</v>
      </c>
      <c r="AJ75" s="1">
        <f t="shared" si="104"/>
        <v>-0.6689544582626813</v>
      </c>
      <c r="AK75" s="1">
        <f t="shared" si="105"/>
        <v>-0.24605500728635032</v>
      </c>
      <c r="AL75" s="1">
        <f t="shared" si="106"/>
        <v>-1.0860972585522213</v>
      </c>
      <c r="AM75" s="1">
        <f t="shared" si="107"/>
        <v>-0.60358127307650755</v>
      </c>
      <c r="AN75" s="1">
        <f t="shared" si="133"/>
        <v>-0.85173105353528022</v>
      </c>
      <c r="AO75" s="1">
        <f t="shared" si="133"/>
        <v>-0.85172366339049133</v>
      </c>
      <c r="AP75" s="1">
        <f t="shared" si="133"/>
        <v>-0.85168331891454585</v>
      </c>
      <c r="AQ75" s="1">
        <f t="shared" si="133"/>
        <v>-0.85146310204208442</v>
      </c>
      <c r="AR75" s="1">
        <f t="shared" si="133"/>
        <v>-0.85026204137761308</v>
      </c>
      <c r="AS75" s="1">
        <f t="shared" si="133"/>
        <v>-0.84374012639976015</v>
      </c>
      <c r="AT75" s="1">
        <f t="shared" si="133"/>
        <v>-0.80912191630672914</v>
      </c>
      <c r="AU75" s="1">
        <f t="shared" si="83"/>
        <v>-0.64249421064500556</v>
      </c>
      <c r="AW75" s="1">
        <v>13000</v>
      </c>
      <c r="AX75" s="1">
        <f t="shared" si="84"/>
        <v>0.1008416015464164</v>
      </c>
      <c r="AY75" s="1">
        <f t="shared" si="85"/>
        <v>8.4319982503061594E-2</v>
      </c>
      <c r="AZ75" s="1">
        <f t="shared" si="86"/>
        <v>1.6521619043354807E-2</v>
      </c>
      <c r="BA75" s="1">
        <f t="shared" si="87"/>
        <v>0.86835651321455276</v>
      </c>
      <c r="BB75" s="1">
        <f t="shared" si="120"/>
        <v>0.67520191102138349</v>
      </c>
      <c r="BC75" s="1">
        <f t="shared" si="121"/>
        <v>2.0639325107875073</v>
      </c>
      <c r="BD75" s="1">
        <f t="shared" si="122"/>
        <v>1.6726871292939793</v>
      </c>
      <c r="BE75" s="1">
        <f t="shared" ref="BE75:BK75" si="135">$BL75+$AB$7*SIN(BF75)</f>
        <v>1.7976497621069178</v>
      </c>
      <c r="BF75" s="1">
        <f t="shared" si="135"/>
        <v>1.7976497550389079</v>
      </c>
      <c r="BG75" s="1">
        <f t="shared" si="135"/>
        <v>1.7976498680454152</v>
      </c>
      <c r="BH75" s="1">
        <f t="shared" si="135"/>
        <v>1.7976480612401335</v>
      </c>
      <c r="BI75" s="1">
        <f t="shared" si="135"/>
        <v>1.797676947663825</v>
      </c>
      <c r="BJ75" s="1">
        <f t="shared" si="135"/>
        <v>1.7972146900505239</v>
      </c>
      <c r="BK75" s="1">
        <f t="shared" si="135"/>
        <v>1.8045041666641333</v>
      </c>
      <c r="BL75" s="1">
        <f t="shared" si="89"/>
        <v>1.5266883105122684</v>
      </c>
    </row>
    <row r="76" spans="1:64">
      <c r="A76" s="1" t="s">
        <v>76</v>
      </c>
      <c r="B76" s="13" t="s">
        <v>77</v>
      </c>
      <c r="C76" s="26">
        <v>45001.362399999998</v>
      </c>
      <c r="D76" s="30">
        <v>2.0000000000000001E-4</v>
      </c>
      <c r="E76" s="1">
        <f t="shared" si="91"/>
        <v>-17512.017691627541</v>
      </c>
      <c r="F76" s="1">
        <f t="shared" si="92"/>
        <v>-17512</v>
      </c>
      <c r="G76" s="228">
        <f t="shared" si="130"/>
        <v>-7.427199998346623E-3</v>
      </c>
      <c r="H76" s="181"/>
      <c r="I76" s="181"/>
      <c r="J76" s="181">
        <f t="shared" si="127"/>
        <v>-7.427199998346623E-3</v>
      </c>
      <c r="K76" s="181"/>
      <c r="L76" s="1">
        <v>1</v>
      </c>
      <c r="M76" s="10"/>
      <c r="O76" s="230"/>
      <c r="U76" s="31"/>
      <c r="Z76" s="1">
        <f t="shared" si="82"/>
        <v>-17512</v>
      </c>
      <c r="AA76" s="1">
        <f t="shared" si="101"/>
        <v>-2.1857028360137924E-3</v>
      </c>
      <c r="AB76" s="1">
        <f t="shared" si="93"/>
        <v>4.8565484200808352E-3</v>
      </c>
      <c r="AC76" s="1">
        <f t="shared" si="94"/>
        <v>-7.427199998346623E-3</v>
      </c>
      <c r="AD76" s="1">
        <f t="shared" si="95"/>
        <v>2.7473292502743116E-5</v>
      </c>
      <c r="AE76" s="1">
        <f t="shared" si="96"/>
        <v>2.7473292502743116E-5</v>
      </c>
      <c r="AF76" s="27">
        <f t="shared" si="109"/>
        <v>29982.862399999998</v>
      </c>
      <c r="AG76" s="13"/>
      <c r="AH76" s="1">
        <f t="shared" si="102"/>
        <v>-1.2283748418427458E-2</v>
      </c>
      <c r="AI76" s="1">
        <f t="shared" si="103"/>
        <v>0.94944735388177548</v>
      </c>
      <c r="AJ76" s="1">
        <f t="shared" si="104"/>
        <v>-6.5251778548069114E-2</v>
      </c>
      <c r="AK76" s="1">
        <f t="shared" si="105"/>
        <v>-0.27345279865356203</v>
      </c>
      <c r="AL76" s="1">
        <f t="shared" si="106"/>
        <v>-1.7536003667603752</v>
      </c>
      <c r="AM76" s="1">
        <f t="shared" si="107"/>
        <v>-1.2018124183869219</v>
      </c>
      <c r="AN76" s="1">
        <f t="shared" si="133"/>
        <v>-1.4691955409022368</v>
      </c>
      <c r="AO76" s="1">
        <f t="shared" si="133"/>
        <v>-1.4691955405569084</v>
      </c>
      <c r="AP76" s="1">
        <f t="shared" si="133"/>
        <v>-1.4691955283134805</v>
      </c>
      <c r="AQ76" s="1">
        <f t="shared" si="133"/>
        <v>-1.4691950942304703</v>
      </c>
      <c r="AR76" s="1">
        <f t="shared" si="133"/>
        <v>-1.4691797052852658</v>
      </c>
      <c r="AS76" s="1">
        <f t="shared" si="133"/>
        <v>-1.4686356349141403</v>
      </c>
      <c r="AT76" s="1">
        <f t="shared" si="133"/>
        <v>-1.4509720221692237</v>
      </c>
      <c r="AU76" s="1">
        <f t="shared" si="83"/>
        <v>-1.1925432870863659</v>
      </c>
    </row>
    <row r="77" spans="1:64">
      <c r="A77" s="28" t="s">
        <v>98</v>
      </c>
      <c r="B77" s="143" t="s">
        <v>65</v>
      </c>
      <c r="C77" s="29">
        <v>51233.1</v>
      </c>
      <c r="D77" s="189" t="s">
        <v>36</v>
      </c>
      <c r="E77" s="1">
        <f t="shared" si="91"/>
        <v>-2667.9875678395038</v>
      </c>
      <c r="F77" s="1">
        <f t="shared" si="92"/>
        <v>-2668</v>
      </c>
      <c r="G77" s="228">
        <f t="shared" si="130"/>
        <v>5.2192000002833083E-3</v>
      </c>
      <c r="H77" s="181"/>
      <c r="I77" s="181"/>
      <c r="J77" s="181">
        <f t="shared" si="127"/>
        <v>5.2192000002833083E-3</v>
      </c>
      <c r="K77" s="181"/>
      <c r="L77" s="1">
        <v>1</v>
      </c>
      <c r="M77" s="10"/>
      <c r="O77" s="230"/>
      <c r="U77" s="31"/>
      <c r="Z77" s="1">
        <f t="shared" si="82"/>
        <v>-2668</v>
      </c>
      <c r="AA77" s="1">
        <f t="shared" si="101"/>
        <v>8.5363612582741721E-3</v>
      </c>
      <c r="AB77" s="1">
        <f t="shared" si="93"/>
        <v>3.8841272379122868E-2</v>
      </c>
      <c r="AC77" s="1">
        <f t="shared" si="94"/>
        <v>5.2192000002833083E-3</v>
      </c>
      <c r="AD77" s="1">
        <f t="shared" si="95"/>
        <v>1.100355881151553E-5</v>
      </c>
      <c r="AE77" s="1">
        <f t="shared" si="96"/>
        <v>1.100355881151553E-5</v>
      </c>
      <c r="AF77" s="27">
        <f t="shared" si="109"/>
        <v>36214.6</v>
      </c>
      <c r="AG77" s="13"/>
      <c r="AH77" s="1">
        <f t="shared" si="102"/>
        <v>-3.362207237883956E-2</v>
      </c>
      <c r="AI77" s="1">
        <f t="shared" si="103"/>
        <v>1.2701649459741891</v>
      </c>
      <c r="AJ77" s="1">
        <f t="shared" si="104"/>
        <v>-0.88357332069245109</v>
      </c>
      <c r="AK77" s="1">
        <f t="shared" si="105"/>
        <v>6.590072145116066E-2</v>
      </c>
      <c r="AL77" s="1">
        <f t="shared" si="106"/>
        <v>0.23925546884960977</v>
      </c>
      <c r="AM77" s="1">
        <f t="shared" si="107"/>
        <v>0.12020167606156419</v>
      </c>
      <c r="AN77" s="1">
        <f t="shared" si="133"/>
        <v>0.18018796656253011</v>
      </c>
      <c r="AO77" s="1">
        <f t="shared" si="133"/>
        <v>0.18017269753082776</v>
      </c>
      <c r="AP77" s="1">
        <f t="shared" si="133"/>
        <v>0.18011688686437993</v>
      </c>
      <c r="AQ77" s="1">
        <f t="shared" si="133"/>
        <v>0.17991289509240638</v>
      </c>
      <c r="AR77" s="1">
        <f t="shared" si="133"/>
        <v>0.17916735564210676</v>
      </c>
      <c r="AS77" s="1">
        <f t="shared" si="133"/>
        <v>0.17644344615487267</v>
      </c>
      <c r="AT77" s="1">
        <f t="shared" si="133"/>
        <v>0.1665024217505004</v>
      </c>
      <c r="AU77" s="1">
        <f t="shared" si="83"/>
        <v>0.13035504257914798</v>
      </c>
    </row>
    <row r="78" spans="1:64">
      <c r="A78" s="28" t="s">
        <v>98</v>
      </c>
      <c r="B78" s="143" t="s">
        <v>77</v>
      </c>
      <c r="C78" s="29">
        <v>50907.955999999998</v>
      </c>
      <c r="D78" s="189" t="s">
        <v>36</v>
      </c>
      <c r="E78" s="1">
        <f t="shared" si="91"/>
        <v>-3442.4822016586395</v>
      </c>
      <c r="F78" s="1">
        <f t="shared" si="92"/>
        <v>-3442.5</v>
      </c>
      <c r="G78" s="228">
        <f t="shared" si="130"/>
        <v>7.4719999975059181E-3</v>
      </c>
      <c r="H78" s="181"/>
      <c r="I78" s="181"/>
      <c r="J78" s="181">
        <f t="shared" si="127"/>
        <v>7.4719999975059181E-3</v>
      </c>
      <c r="K78" s="181"/>
      <c r="L78" s="1">
        <v>1</v>
      </c>
      <c r="M78" s="10"/>
      <c r="O78" s="230"/>
      <c r="U78" s="31"/>
      <c r="Z78" s="1">
        <f t="shared" si="82"/>
        <v>-3442.5</v>
      </c>
      <c r="AA78" s="1">
        <f t="shared" si="101"/>
        <v>5.402343658778494E-3</v>
      </c>
      <c r="AB78" s="1">
        <f t="shared" si="93"/>
        <v>4.2365630852787578E-2</v>
      </c>
      <c r="AC78" s="1">
        <f t="shared" si="94"/>
        <v>7.4719999975059181E-3</v>
      </c>
      <c r="AD78" s="1">
        <f t="shared" si="95"/>
        <v>4.2834773604346064E-6</v>
      </c>
      <c r="AE78" s="1">
        <f t="shared" si="96"/>
        <v>4.2834773604346064E-6</v>
      </c>
      <c r="AF78" s="27">
        <f t="shared" si="109"/>
        <v>35889.455999999998</v>
      </c>
      <c r="AG78" s="13"/>
      <c r="AH78" s="1">
        <f t="shared" si="102"/>
        <v>-3.489363085528166E-2</v>
      </c>
      <c r="AI78" s="1">
        <f t="shared" si="103"/>
        <v>1.2763148834785838</v>
      </c>
      <c r="AJ78" s="1">
        <f t="shared" si="104"/>
        <v>-0.93553179870004721</v>
      </c>
      <c r="AK78" s="1">
        <f t="shared" si="105"/>
        <v>3.1338287911699882E-2</v>
      </c>
      <c r="AL78" s="1">
        <f t="shared" si="106"/>
        <v>0.11293256110084006</v>
      </c>
      <c r="AM78" s="1">
        <f t="shared" si="107"/>
        <v>5.6526370320302506E-2</v>
      </c>
      <c r="AN78" s="1">
        <f t="shared" si="133"/>
        <v>8.4914639425955063E-2</v>
      </c>
      <c r="AO78" s="1">
        <f t="shared" si="133"/>
        <v>8.4906913094124584E-2</v>
      </c>
      <c r="AP78" s="1">
        <f t="shared" si="133"/>
        <v>8.4879028742535154E-2</v>
      </c>
      <c r="AQ78" s="1">
        <f t="shared" si="133"/>
        <v>8.4778394595471845E-2</v>
      </c>
      <c r="AR78" s="1">
        <f t="shared" si="133"/>
        <v>8.441521483335912E-2</v>
      </c>
      <c r="AS78" s="1">
        <f t="shared" si="133"/>
        <v>8.3104623563131627E-2</v>
      </c>
      <c r="AT78" s="1">
        <f t="shared" si="133"/>
        <v>7.837632192449899E-2</v>
      </c>
      <c r="AU78" s="1">
        <f t="shared" si="83"/>
        <v>6.1331547811838583E-2</v>
      </c>
    </row>
    <row r="79" spans="1:64">
      <c r="A79" s="28" t="s">
        <v>98</v>
      </c>
      <c r="B79" s="143" t="s">
        <v>77</v>
      </c>
      <c r="C79" s="29">
        <v>51268.998</v>
      </c>
      <c r="D79" s="189" t="s">
        <v>36</v>
      </c>
      <c r="E79" s="1">
        <f t="shared" si="91"/>
        <v>-2582.4783523385559</v>
      </c>
      <c r="F79" s="1">
        <f t="shared" si="92"/>
        <v>-2582.5</v>
      </c>
      <c r="G79" s="228">
        <f t="shared" si="130"/>
        <v>9.0879999988828786E-3</v>
      </c>
      <c r="H79" s="181"/>
      <c r="I79" s="181"/>
      <c r="J79" s="181">
        <f t="shared" si="127"/>
        <v>9.0879999988828786E-3</v>
      </c>
      <c r="K79" s="181"/>
      <c r="L79" s="1">
        <v>1</v>
      </c>
      <c r="M79" s="10"/>
      <c r="O79" s="230"/>
      <c r="P79" s="1">
        <v>3.6017581604343444E-8</v>
      </c>
      <c r="Q79" s="1">
        <v>1.4199111666800324E-18</v>
      </c>
      <c r="R79" s="1">
        <v>6.5920374506313554E-26</v>
      </c>
      <c r="S79" s="1">
        <v>1.5693993815780718E-7</v>
      </c>
      <c r="T79" s="1">
        <v>4.5455075308605691E-4</v>
      </c>
      <c r="U79" s="31">
        <v>0.12181004974219792</v>
      </c>
      <c r="V79" s="1">
        <v>5.1612831350728299E-4</v>
      </c>
      <c r="W79" s="1">
        <v>4295.9787948093808</v>
      </c>
      <c r="X79" s="1">
        <v>4.7112948463079035E-3</v>
      </c>
      <c r="Y79" s="1">
        <v>1.1807490730588142E-6</v>
      </c>
      <c r="Z79" s="1">
        <f t="shared" si="82"/>
        <v>-2582.5</v>
      </c>
      <c r="AA79" s="1">
        <f t="shared" si="101"/>
        <v>8.9020521929904645E-3</v>
      </c>
      <c r="AB79" s="1">
        <f t="shared" si="93"/>
        <v>4.2551265300000356E-2</v>
      </c>
      <c r="AC79" s="1">
        <f t="shared" si="94"/>
        <v>9.0879999988828786E-3</v>
      </c>
      <c r="AD79" s="1">
        <f t="shared" si="95"/>
        <v>3.4576586516202914E-8</v>
      </c>
      <c r="AE79" s="1">
        <f t="shared" si="96"/>
        <v>3.4576586516202914E-8</v>
      </c>
      <c r="AF79" s="27">
        <f t="shared" si="109"/>
        <v>36250.498</v>
      </c>
      <c r="AG79" s="13"/>
      <c r="AH79" s="1">
        <f t="shared" si="102"/>
        <v>-3.3463265301117477E-2</v>
      </c>
      <c r="AI79" s="1">
        <f t="shared" si="103"/>
        <v>1.2692256389455678</v>
      </c>
      <c r="AJ79" s="1">
        <f t="shared" si="104"/>
        <v>-0.87699810055558447</v>
      </c>
      <c r="AK79" s="1">
        <f t="shared" si="105"/>
        <v>6.9638771208075614E-2</v>
      </c>
      <c r="AL79" s="1">
        <f t="shared" si="106"/>
        <v>0.25311551765649087</v>
      </c>
      <c r="AM79" s="1">
        <f t="shared" si="107"/>
        <v>0.12723780226164408</v>
      </c>
      <c r="AN79" s="1">
        <f t="shared" si="133"/>
        <v>0.19067340323981435</v>
      </c>
      <c r="AO79" s="1">
        <f t="shared" si="133"/>
        <v>0.19065742273178687</v>
      </c>
      <c r="AP79" s="1">
        <f t="shared" si="133"/>
        <v>0.1905988965562016</v>
      </c>
      <c r="AQ79" s="1">
        <f t="shared" si="133"/>
        <v>0.19038455899676038</v>
      </c>
      <c r="AR79" s="1">
        <f t="shared" si="133"/>
        <v>0.18959967650144288</v>
      </c>
      <c r="AS79" s="1">
        <f t="shared" si="133"/>
        <v>0.18672652096142855</v>
      </c>
      <c r="AT79" s="1">
        <f t="shared" si="133"/>
        <v>0.17622209321346746</v>
      </c>
      <c r="AU79" s="1">
        <f t="shared" si="83"/>
        <v>0.13797480862511868</v>
      </c>
    </row>
    <row r="80" spans="1:64">
      <c r="A80" s="28" t="s">
        <v>102</v>
      </c>
      <c r="B80" s="143" t="s">
        <v>65</v>
      </c>
      <c r="C80" s="29">
        <v>51618.075700000001</v>
      </c>
      <c r="D80" s="189" t="s">
        <v>36</v>
      </c>
      <c r="E80" s="1">
        <f t="shared" si="91"/>
        <v>-1750.9735254436196</v>
      </c>
      <c r="F80" s="1">
        <f t="shared" si="92"/>
        <v>-1751</v>
      </c>
      <c r="G80" s="228">
        <f t="shared" si="130"/>
        <v>1.1114400003862102E-2</v>
      </c>
      <c r="H80" s="181"/>
      <c r="I80" s="181"/>
      <c r="J80" s="181">
        <f t="shared" si="127"/>
        <v>1.1114400003862102E-2</v>
      </c>
      <c r="K80" s="181"/>
      <c r="L80" s="1">
        <v>1</v>
      </c>
      <c r="M80" s="10"/>
      <c r="O80" s="230"/>
      <c r="U80" s="31"/>
      <c r="Z80" s="1">
        <f t="shared" si="82"/>
        <v>-1751</v>
      </c>
      <c r="AA80" s="1">
        <f t="shared" si="101"/>
        <v>1.265189478623744E-2</v>
      </c>
      <c r="AB80" s="1">
        <f t="shared" si="93"/>
        <v>4.2853070801088841E-2</v>
      </c>
      <c r="AC80" s="1">
        <f t="shared" si="94"/>
        <v>1.1114400003862102E-2</v>
      </c>
      <c r="AD80" s="1">
        <f t="shared" si="95"/>
        <v>2.3638902058313894E-6</v>
      </c>
      <c r="AE80" s="1">
        <f t="shared" si="96"/>
        <v>2.3638902058313894E-6</v>
      </c>
      <c r="AF80" s="27">
        <f t="shared" si="109"/>
        <v>36599.575700000001</v>
      </c>
      <c r="AG80" s="13"/>
      <c r="AH80" s="1">
        <f t="shared" si="102"/>
        <v>-3.173867079722674E-2</v>
      </c>
      <c r="AI80" s="1">
        <f t="shared" si="103"/>
        <v>1.2575571474033247</v>
      </c>
      <c r="AJ80" s="1">
        <f t="shared" si="104"/>
        <v>-0.80521781804202852</v>
      </c>
      <c r="AK80" s="1">
        <f t="shared" si="105"/>
        <v>0.10486333459547266</v>
      </c>
      <c r="AL80" s="1">
        <f t="shared" si="106"/>
        <v>0.38665140956795074</v>
      </c>
      <c r="AM80" s="1">
        <f t="shared" si="107"/>
        <v>0.19577076985158648</v>
      </c>
      <c r="AN80" s="1">
        <f t="shared" si="133"/>
        <v>0.29216992508703538</v>
      </c>
      <c r="AO80" s="1">
        <f t="shared" si="133"/>
        <v>0.29214864368833976</v>
      </c>
      <c r="AP80" s="1">
        <f t="shared" si="133"/>
        <v>0.29206873043310133</v>
      </c>
      <c r="AQ80" s="1">
        <f t="shared" si="133"/>
        <v>0.29176866727637629</v>
      </c>
      <c r="AR80" s="1">
        <f t="shared" si="133"/>
        <v>0.29064221296320847</v>
      </c>
      <c r="AS80" s="1">
        <f t="shared" si="133"/>
        <v>0.28641680972744238</v>
      </c>
      <c r="AT80" s="1">
        <f t="shared" si="133"/>
        <v>0.27061307725617012</v>
      </c>
      <c r="AU80" s="1">
        <f t="shared" si="83"/>
        <v>0.2120781474230764</v>
      </c>
    </row>
    <row r="81" spans="1:47">
      <c r="A81" s="28" t="s">
        <v>102</v>
      </c>
      <c r="B81" s="143" t="s">
        <v>77</v>
      </c>
      <c r="C81" s="29">
        <v>51617.027099999999</v>
      </c>
      <c r="D81" s="189" t="s">
        <v>36</v>
      </c>
      <c r="E81" s="1">
        <f t="shared" si="91"/>
        <v>-1753.4712958869438</v>
      </c>
      <c r="F81" s="1">
        <f t="shared" si="92"/>
        <v>-1753.5</v>
      </c>
      <c r="G81" s="228">
        <f t="shared" si="130"/>
        <v>1.2050400000589434E-2</v>
      </c>
      <c r="H81" s="181"/>
      <c r="I81" s="181"/>
      <c r="J81" s="181">
        <f t="shared" si="127"/>
        <v>1.2050400000589434E-2</v>
      </c>
      <c r="K81" s="181"/>
      <c r="L81" s="1">
        <v>1</v>
      </c>
      <c r="M81" s="10"/>
      <c r="O81" s="230"/>
      <c r="P81" s="1">
        <v>3.5017796081935526E-8</v>
      </c>
      <c r="Q81" s="1">
        <v>2.1508324798070643E-17</v>
      </c>
      <c r="R81" s="1">
        <v>3.6235833139746692E-26</v>
      </c>
      <c r="S81" s="1">
        <v>1.6298556222112669E-7</v>
      </c>
      <c r="T81" s="1">
        <v>5.4951317811373108E-4</v>
      </c>
      <c r="U81" s="31">
        <v>0.1315618805680846</v>
      </c>
      <c r="V81" s="1">
        <v>2.8722802596375333E-5</v>
      </c>
      <c r="W81" s="1">
        <v>5689.013436684023</v>
      </c>
      <c r="X81" s="1">
        <v>4.8927828590251913E-3</v>
      </c>
      <c r="Y81" s="1">
        <v>1.2062452333924188E-6</v>
      </c>
      <c r="Z81" s="1">
        <f t="shared" si="82"/>
        <v>-1753.5</v>
      </c>
      <c r="AA81" s="1">
        <f t="shared" si="101"/>
        <v>1.2640112792509033E-2</v>
      </c>
      <c r="AB81" s="1">
        <f t="shared" si="93"/>
        <v>4.3794727575842934E-2</v>
      </c>
      <c r="AC81" s="1">
        <f t="shared" si="94"/>
        <v>1.2050400000589434E-2</v>
      </c>
      <c r="AD81" s="1">
        <f t="shared" si="95"/>
        <v>3.4776117695360771E-7</v>
      </c>
      <c r="AE81" s="1">
        <f t="shared" si="96"/>
        <v>3.4776117695360771E-7</v>
      </c>
      <c r="AF81" s="27">
        <f t="shared" si="109"/>
        <v>36598.527099999999</v>
      </c>
      <c r="AG81" s="13"/>
      <c r="AH81" s="1">
        <f t="shared" si="102"/>
        <v>-3.17443275752535E-2</v>
      </c>
      <c r="AI81" s="1">
        <f t="shared" si="103"/>
        <v>1.2575988174459103</v>
      </c>
      <c r="AJ81" s="1">
        <f t="shared" si="104"/>
        <v>-0.80545350445366837</v>
      </c>
      <c r="AK81" s="1">
        <f t="shared" si="105"/>
        <v>0.10476092960397264</v>
      </c>
      <c r="AL81" s="1">
        <f t="shared" si="106"/>
        <v>0.3862538406873065</v>
      </c>
      <c r="AM81" s="1">
        <f t="shared" si="107"/>
        <v>0.19556437478956454</v>
      </c>
      <c r="AN81" s="1">
        <f t="shared" si="133"/>
        <v>0.29186625627860219</v>
      </c>
      <c r="AO81" s="1">
        <f t="shared" si="133"/>
        <v>0.29184498609703535</v>
      </c>
      <c r="AP81" s="1">
        <f t="shared" si="133"/>
        <v>0.29176512225130014</v>
      </c>
      <c r="AQ81" s="1">
        <f t="shared" si="133"/>
        <v>0.29146527195392957</v>
      </c>
      <c r="AR81" s="1">
        <f t="shared" si="133"/>
        <v>0.29033971887613058</v>
      </c>
      <c r="AS81" s="1">
        <f t="shared" si="133"/>
        <v>0.28611807272947948</v>
      </c>
      <c r="AT81" s="1">
        <f t="shared" si="133"/>
        <v>0.27032970607023565</v>
      </c>
      <c r="AU81" s="1">
        <f t="shared" si="83"/>
        <v>0.21185534724629296</v>
      </c>
    </row>
    <row r="82" spans="1:47">
      <c r="A82" s="28" t="s">
        <v>64</v>
      </c>
      <c r="B82" s="143" t="s">
        <v>65</v>
      </c>
      <c r="C82" s="29">
        <v>34771.135000000002</v>
      </c>
      <c r="D82" s="189" t="s">
        <v>36</v>
      </c>
      <c r="E82" s="1">
        <f t="shared" si="91"/>
        <v>-41880.470512683693</v>
      </c>
      <c r="F82" s="1">
        <f t="shared" si="92"/>
        <v>-41880.5</v>
      </c>
      <c r="G82" s="228">
        <f t="shared" si="130"/>
        <v>1.2379200001305435E-2</v>
      </c>
      <c r="H82" s="181"/>
      <c r="I82" s="181"/>
      <c r="J82" s="181">
        <f t="shared" si="127"/>
        <v>1.2379200001305435E-2</v>
      </c>
      <c r="K82" s="181"/>
      <c r="L82" s="1">
        <v>1</v>
      </c>
      <c r="M82" s="10"/>
      <c r="O82" s="230"/>
      <c r="U82" s="31"/>
      <c r="Z82" s="1">
        <f t="shared" si="82"/>
        <v>-41880.5</v>
      </c>
      <c r="AA82" s="1">
        <f t="shared" si="101"/>
        <v>1.0827303545847457E-2</v>
      </c>
      <c r="AB82" s="1">
        <f t="shared" si="93"/>
        <v>-2.4348723736971244E-2</v>
      </c>
      <c r="AC82" s="1">
        <f t="shared" si="94"/>
        <v>1.2379200001305435E-2</v>
      </c>
      <c r="AD82" s="1">
        <f t="shared" si="95"/>
        <v>2.4083826084630341E-6</v>
      </c>
      <c r="AE82" s="1">
        <f t="shared" si="96"/>
        <v>2.4083826084630341E-6</v>
      </c>
      <c r="AF82" s="27">
        <f t="shared" si="109"/>
        <v>19752.635000000002</v>
      </c>
      <c r="AG82" s="13"/>
      <c r="AH82" s="1">
        <f t="shared" si="102"/>
        <v>3.6727923738276679E-2</v>
      </c>
      <c r="AI82" s="1">
        <f t="shared" si="103"/>
        <v>0.72430453671222272</v>
      </c>
      <c r="AJ82" s="1">
        <f t="shared" si="104"/>
        <v>0.9931775354060991</v>
      </c>
      <c r="AK82" s="1">
        <f t="shared" si="105"/>
        <v>3.6387012017447554E-2</v>
      </c>
      <c r="AL82" s="1">
        <f t="shared" si="106"/>
        <v>3.0103684667388517</v>
      </c>
      <c r="AM82" s="1">
        <f t="shared" si="107"/>
        <v>15.219215751173065</v>
      </c>
      <c r="AN82" s="1">
        <f t="shared" si="133"/>
        <v>-3.3160030316684725</v>
      </c>
      <c r="AO82" s="1">
        <f t="shared" si="133"/>
        <v>-3.316028871418129</v>
      </c>
      <c r="AP82" s="1">
        <f t="shared" si="133"/>
        <v>-3.3159345204850497</v>
      </c>
      <c r="AQ82" s="1">
        <f t="shared" si="133"/>
        <v>-3.3162790398779607</v>
      </c>
      <c r="AR82" s="1">
        <f t="shared" si="133"/>
        <v>-3.3150211394881222</v>
      </c>
      <c r="AS82" s="1">
        <f t="shared" si="133"/>
        <v>-3.3196153108849176</v>
      </c>
      <c r="AT82" s="1">
        <f t="shared" si="133"/>
        <v>-3.3028538449257216</v>
      </c>
      <c r="AU82" s="1">
        <f t="shared" si="83"/>
        <v>-3.3642657302589623</v>
      </c>
    </row>
    <row r="83" spans="1:47">
      <c r="A83" s="1" t="s">
        <v>105</v>
      </c>
      <c r="C83" s="25">
        <v>52001.369500000001</v>
      </c>
      <c r="D83" s="26"/>
      <c r="E83" s="1">
        <f t="shared" si="91"/>
        <v>-837.96577725775569</v>
      </c>
      <c r="F83" s="1">
        <f t="shared" si="92"/>
        <v>-838</v>
      </c>
      <c r="G83" s="228">
        <f t="shared" si="130"/>
        <v>1.4367200004926417E-2</v>
      </c>
      <c r="H83" s="181"/>
      <c r="I83" s="181"/>
      <c r="J83" s="181">
        <f t="shared" si="127"/>
        <v>1.4367200004926417E-2</v>
      </c>
      <c r="K83" s="181"/>
      <c r="L83" s="1">
        <v>1</v>
      </c>
      <c r="M83" s="10"/>
      <c r="O83" s="230"/>
      <c r="U83" s="31"/>
      <c r="Z83" s="1">
        <f t="shared" ref="Z83:Z99" si="136">F83</f>
        <v>-838</v>
      </c>
      <c r="AA83" s="1">
        <f t="shared" si="101"/>
        <v>1.7144130230003409E-2</v>
      </c>
      <c r="AB83" s="1">
        <f t="shared" si="93"/>
        <v>4.3865113524330229E-2</v>
      </c>
      <c r="AC83" s="1">
        <f t="shared" si="94"/>
        <v>1.4367200004926417E-2</v>
      </c>
      <c r="AD83" s="1">
        <f t="shared" si="95"/>
        <v>7.7113414749461549E-6</v>
      </c>
      <c r="AE83" s="1">
        <f t="shared" si="96"/>
        <v>7.7113414749461549E-6</v>
      </c>
      <c r="AF83" s="27">
        <f t="shared" si="109"/>
        <v>36982.869500000001</v>
      </c>
      <c r="AG83" s="13"/>
      <c r="AH83" s="1">
        <f t="shared" si="102"/>
        <v>-2.9497913519403816E-2</v>
      </c>
      <c r="AI83" s="1">
        <f t="shared" si="103"/>
        <v>1.2399482660289072</v>
      </c>
      <c r="AJ83" s="1">
        <f t="shared" si="104"/>
        <v>-0.7123139417069565</v>
      </c>
      <c r="AK83" s="1">
        <f t="shared" si="105"/>
        <v>0.1405590009595287</v>
      </c>
      <c r="AL83" s="1">
        <f t="shared" si="106"/>
        <v>0.52990453040167373</v>
      </c>
      <c r="AM83" s="1">
        <f t="shared" si="107"/>
        <v>0.27133130469786759</v>
      </c>
      <c r="AN83" s="1">
        <f t="shared" si="133"/>
        <v>0.40232623086821423</v>
      </c>
      <c r="AO83" s="1">
        <f t="shared" si="133"/>
        <v>0.40230281997127937</v>
      </c>
      <c r="AP83" s="1">
        <f t="shared" si="133"/>
        <v>0.40221133162567579</v>
      </c>
      <c r="AQ83" s="1">
        <f t="shared" si="133"/>
        <v>0.40185383493134402</v>
      </c>
      <c r="AR83" s="1">
        <f t="shared" si="133"/>
        <v>0.40045741326390794</v>
      </c>
      <c r="AS83" s="1">
        <f t="shared" si="133"/>
        <v>0.39501070212529238</v>
      </c>
      <c r="AT83" s="1">
        <f t="shared" si="133"/>
        <v>0.37388164518466865</v>
      </c>
      <c r="AU83" s="1">
        <f t="shared" ref="AU83:AU114" si="137">RADIANS($AB$9)+$AB$18*(F83-AB$15)</f>
        <v>0.2934447719841522</v>
      </c>
    </row>
    <row r="84" spans="1:47">
      <c r="A84" s="28" t="s">
        <v>106</v>
      </c>
      <c r="B84" s="143" t="s">
        <v>77</v>
      </c>
      <c r="C84" s="29">
        <v>52326.100400000003</v>
      </c>
      <c r="D84" s="189" t="s">
        <v>36</v>
      </c>
      <c r="E84" s="1">
        <f t="shared" si="91"/>
        <v>-64.455149704240867</v>
      </c>
      <c r="F84" s="1">
        <f t="shared" si="92"/>
        <v>-64.5</v>
      </c>
      <c r="G84" s="228">
        <f t="shared" si="130"/>
        <v>1.8828800006303936E-2</v>
      </c>
      <c r="H84" s="181"/>
      <c r="I84" s="181"/>
      <c r="J84" s="181">
        <f t="shared" si="127"/>
        <v>1.8828800006303936E-2</v>
      </c>
      <c r="K84" s="181"/>
      <c r="L84" s="1">
        <v>1</v>
      </c>
      <c r="M84" s="10"/>
      <c r="O84" s="230"/>
      <c r="U84" s="31"/>
      <c r="Z84" s="1">
        <f t="shared" si="136"/>
        <v>-64.5</v>
      </c>
      <c r="AA84" s="1">
        <f t="shared" si="101"/>
        <v>2.1220462967275998E-2</v>
      </c>
      <c r="AB84" s="1">
        <f t="shared" si="93"/>
        <v>4.6180556009817991E-2</v>
      </c>
      <c r="AC84" s="1">
        <f t="shared" si="94"/>
        <v>1.8828800006303936E-2</v>
      </c>
      <c r="AD84" s="1">
        <f t="shared" si="95"/>
        <v>5.7200517188856492E-6</v>
      </c>
      <c r="AE84" s="1">
        <f t="shared" si="96"/>
        <v>5.7200517188856492E-6</v>
      </c>
      <c r="AF84" s="27">
        <f t="shared" si="109"/>
        <v>37307.600400000003</v>
      </c>
      <c r="AG84" s="13"/>
      <c r="AH84" s="1">
        <f t="shared" si="102"/>
        <v>-2.7351756003514055E-2</v>
      </c>
      <c r="AI84" s="1">
        <f t="shared" si="103"/>
        <v>1.2217520396378647</v>
      </c>
      <c r="AJ84" s="1">
        <f t="shared" si="104"/>
        <v>-0.62482540639057382</v>
      </c>
      <c r="AK84" s="1">
        <f t="shared" si="105"/>
        <v>0.16780356384018449</v>
      </c>
      <c r="AL84" s="1">
        <f t="shared" si="106"/>
        <v>0.64778622041893785</v>
      </c>
      <c r="AM84" s="1">
        <f t="shared" si="107"/>
        <v>0.33571565596826519</v>
      </c>
      <c r="AN84" s="1">
        <f t="shared" ref="AN84:AT93" si="138">$AU84+$AB$7*SIN(AO84)</f>
        <v>0.49430283473916137</v>
      </c>
      <c r="AO84" s="1">
        <f t="shared" si="138"/>
        <v>0.49428043395335952</v>
      </c>
      <c r="AP84" s="1">
        <f t="shared" si="138"/>
        <v>0.49418893057395419</v>
      </c>
      <c r="AQ84" s="1">
        <f t="shared" si="138"/>
        <v>0.49381520174848859</v>
      </c>
      <c r="AR84" s="1">
        <f t="shared" si="138"/>
        <v>0.49228955413964881</v>
      </c>
      <c r="AS84" s="1">
        <f t="shared" si="138"/>
        <v>0.48607437658875252</v>
      </c>
      <c r="AT84" s="1">
        <f t="shared" si="138"/>
        <v>0.46096071208509926</v>
      </c>
      <c r="AU84" s="1">
        <f t="shared" si="137"/>
        <v>0.36237914668074822</v>
      </c>
    </row>
    <row r="85" spans="1:47">
      <c r="A85" s="48" t="s">
        <v>108</v>
      </c>
      <c r="B85" s="46"/>
      <c r="C85" s="47">
        <v>52352.129000000001</v>
      </c>
      <c r="D85" s="47" t="s">
        <v>37</v>
      </c>
      <c r="E85" s="1">
        <f t="shared" ref="E85:E116" si="139">+(C85-C$7)/C$8</f>
        <v>-2.4548943533100118</v>
      </c>
      <c r="F85" s="1">
        <f t="shared" ref="F85:F116" si="140">ROUND(2*E85,0)/2</f>
        <v>-2.5</v>
      </c>
      <c r="G85" s="228">
        <f t="shared" si="130"/>
        <v>1.8936000000394415E-2</v>
      </c>
      <c r="H85" s="181"/>
      <c r="I85" s="181"/>
      <c r="J85" s="181">
        <f t="shared" si="127"/>
        <v>1.8936000000394415E-2</v>
      </c>
      <c r="K85" s="181"/>
      <c r="L85" s="1">
        <v>1</v>
      </c>
      <c r="M85" s="10"/>
      <c r="O85" s="230"/>
      <c r="U85" s="31"/>
      <c r="Z85" s="1">
        <f t="shared" si="136"/>
        <v>-2.5</v>
      </c>
      <c r="AA85" s="1">
        <f t="shared" si="101"/>
        <v>2.155686668690493E-2</v>
      </c>
      <c r="AB85" s="1">
        <f t="shared" ref="AB85:AB116" si="141">+G85-AH85</f>
        <v>4.6106967430344634E-2</v>
      </c>
      <c r="AC85" s="1">
        <f t="shared" ref="AC85:AC116" si="142">+G85-O85</f>
        <v>1.8936000000394415E-2</v>
      </c>
      <c r="AD85" s="1">
        <f t="shared" ref="AD85:AD116" si="143">+(G85-AA85)^2</f>
        <v>6.8689421884606035E-6</v>
      </c>
      <c r="AE85" s="1">
        <f t="shared" ref="AE85:AE116" si="144">+(G85-AA85)^2*L85</f>
        <v>6.8689421884606035E-6</v>
      </c>
      <c r="AF85" s="27">
        <f t="shared" si="109"/>
        <v>37333.629000000001</v>
      </c>
      <c r="AG85" s="13"/>
      <c r="AH85" s="1">
        <f t="shared" si="102"/>
        <v>-2.7170967429950219E-2</v>
      </c>
      <c r="AI85" s="1">
        <f t="shared" si="103"/>
        <v>1.2201828802420209</v>
      </c>
      <c r="AJ85" s="1">
        <f t="shared" si="104"/>
        <v>-0.61754192268619279</v>
      </c>
      <c r="AK85" s="1">
        <f t="shared" si="105"/>
        <v>0.16985730001783206</v>
      </c>
      <c r="AL85" s="1">
        <f t="shared" si="106"/>
        <v>0.65708044588660308</v>
      </c>
      <c r="AM85" s="1">
        <f t="shared" si="107"/>
        <v>0.34089463860655395</v>
      </c>
      <c r="AN85" s="1">
        <f t="shared" si="138"/>
        <v>0.50161475314878012</v>
      </c>
      <c r="AO85" s="1">
        <f t="shared" si="138"/>
        <v>0.50159252643636554</v>
      </c>
      <c r="AP85" s="1">
        <f t="shared" si="138"/>
        <v>0.50150137252389082</v>
      </c>
      <c r="AQ85" s="1">
        <f t="shared" si="138"/>
        <v>0.50112758908288701</v>
      </c>
      <c r="AR85" s="1">
        <f t="shared" si="138"/>
        <v>0.49959566120301374</v>
      </c>
      <c r="AS85" s="1">
        <f t="shared" si="138"/>
        <v>0.49333044912799684</v>
      </c>
      <c r="AT85" s="1">
        <f t="shared" si="138"/>
        <v>0.46792140516217784</v>
      </c>
      <c r="AU85" s="1">
        <f t="shared" si="137"/>
        <v>0.36790459106496165</v>
      </c>
    </row>
    <row r="86" spans="1:47">
      <c r="A86" s="48" t="s">
        <v>108</v>
      </c>
      <c r="B86" s="46"/>
      <c r="C86" s="47">
        <v>52353.179799999998</v>
      </c>
      <c r="D86" s="47" t="s">
        <v>37</v>
      </c>
      <c r="E86" s="1">
        <f t="shared" si="139"/>
        <v>4.8116501003829582E-2</v>
      </c>
      <c r="F86" s="1">
        <f t="shared" si="140"/>
        <v>0</v>
      </c>
      <c r="G86" s="228">
        <f t="shared" si="130"/>
        <v>2.0199999999022111E-2</v>
      </c>
      <c r="H86" s="181"/>
      <c r="I86" s="181"/>
      <c r="J86" s="181">
        <f t="shared" si="127"/>
        <v>2.0199999999022111E-2</v>
      </c>
      <c r="K86" s="181"/>
      <c r="L86" s="1">
        <v>1</v>
      </c>
      <c r="M86" s="10"/>
      <c r="O86" s="230"/>
      <c r="P86" s="1">
        <v>7.3584831175486753E-8</v>
      </c>
      <c r="Q86" s="1">
        <v>2.6505823415425196E-17</v>
      </c>
      <c r="R86" s="1">
        <v>6.9645181241034611E-26</v>
      </c>
      <c r="S86" s="1">
        <v>4.8007956073252207E-7</v>
      </c>
      <c r="T86" s="1">
        <v>1.4344798611323829E-4</v>
      </c>
      <c r="U86" s="31">
        <v>6.7396373347547774E-3</v>
      </c>
      <c r="V86" s="1">
        <v>7.7391031285912779E-2</v>
      </c>
      <c r="W86" s="1">
        <v>312.72695306711114</v>
      </c>
      <c r="X86" s="1">
        <v>1.441185963780978E-2</v>
      </c>
      <c r="Y86" s="1">
        <v>6.8229853047027669E-6</v>
      </c>
      <c r="Z86" s="1">
        <f t="shared" si="136"/>
        <v>0</v>
      </c>
      <c r="AA86" s="1">
        <f t="shared" si="101"/>
        <v>2.1570459792592929E-2</v>
      </c>
      <c r="AB86" s="1">
        <f t="shared" si="141"/>
        <v>4.7363651934386776E-2</v>
      </c>
      <c r="AC86" s="1">
        <f t="shared" si="142"/>
        <v>2.0199999999022111E-2</v>
      </c>
      <c r="AD86" s="1">
        <f t="shared" si="143"/>
        <v>1.8781600457941682E-6</v>
      </c>
      <c r="AE86" s="1">
        <f t="shared" si="144"/>
        <v>1.8781600457941682E-6</v>
      </c>
      <c r="AF86" s="27">
        <f t="shared" si="109"/>
        <v>37334.679799999998</v>
      </c>
      <c r="AG86" s="13"/>
      <c r="AH86" s="1">
        <f t="shared" si="102"/>
        <v>-2.7163651935364665E-2</v>
      </c>
      <c r="AI86" s="1">
        <f t="shared" si="103"/>
        <v>1.2201192931044846</v>
      </c>
      <c r="AJ86" s="1">
        <f t="shared" si="104"/>
        <v>-0.61724750545969409</v>
      </c>
      <c r="AK86" s="1">
        <f t="shared" si="105"/>
        <v>0.16993969496324865</v>
      </c>
      <c r="AL86" s="1">
        <f t="shared" si="106"/>
        <v>0.65745471133175659</v>
      </c>
      <c r="AM86" s="1">
        <f t="shared" si="107"/>
        <v>0.34110353119285253</v>
      </c>
      <c r="AN86" s="1">
        <f t="shared" si="138"/>
        <v>0.50190939121029965</v>
      </c>
      <c r="AO86" s="1">
        <f t="shared" si="138"/>
        <v>0.50188717176950626</v>
      </c>
      <c r="AP86" s="1">
        <f t="shared" si="138"/>
        <v>0.50179603295013686</v>
      </c>
      <c r="AQ86" s="1">
        <f t="shared" si="138"/>
        <v>0.50142225102597326</v>
      </c>
      <c r="AR86" s="1">
        <f t="shared" si="138"/>
        <v>0.49989008254488304</v>
      </c>
      <c r="AS86" s="1">
        <f t="shared" si="138"/>
        <v>0.49362288997818626</v>
      </c>
      <c r="AT86" s="1">
        <f t="shared" si="138"/>
        <v>0.46820201451771004</v>
      </c>
      <c r="AU86" s="1">
        <f t="shared" si="137"/>
        <v>0.36812739124174421</v>
      </c>
    </row>
    <row r="87" spans="1:47">
      <c r="A87" s="28" t="s">
        <v>106</v>
      </c>
      <c r="B87" s="143" t="s">
        <v>65</v>
      </c>
      <c r="C87" s="29">
        <v>52325.053800000002</v>
      </c>
      <c r="D87" s="189" t="s">
        <v>36</v>
      </c>
      <c r="E87" s="1">
        <f t="shared" si="139"/>
        <v>-66.948156137563515</v>
      </c>
      <c r="F87" s="1">
        <f t="shared" si="140"/>
        <v>-67</v>
      </c>
      <c r="G87" s="228">
        <f t="shared" si="130"/>
        <v>2.1764800003438722E-2</v>
      </c>
      <c r="H87" s="181"/>
      <c r="I87" s="181"/>
      <c r="J87" s="181">
        <f t="shared" si="127"/>
        <v>2.1764800003438722E-2</v>
      </c>
      <c r="K87" s="181"/>
      <c r="L87" s="1">
        <v>1</v>
      </c>
      <c r="M87" s="10"/>
      <c r="O87" s="230"/>
      <c r="U87" s="31"/>
      <c r="Z87" s="1">
        <f t="shared" si="136"/>
        <v>-67</v>
      </c>
      <c r="AA87" s="1">
        <f t="shared" si="101"/>
        <v>2.1206926873082711E-2</v>
      </c>
      <c r="AB87" s="1">
        <f t="shared" si="141"/>
        <v>4.9123820103694878E-2</v>
      </c>
      <c r="AC87" s="1">
        <f t="shared" si="142"/>
        <v>2.1764800003438722E-2</v>
      </c>
      <c r="AD87" s="1">
        <f t="shared" si="143"/>
        <v>3.1122242957321496E-7</v>
      </c>
      <c r="AE87" s="1">
        <f t="shared" si="144"/>
        <v>3.1122242957321496E-7</v>
      </c>
      <c r="AF87" s="27">
        <f t="shared" si="109"/>
        <v>37306.553800000002</v>
      </c>
      <c r="AG87" s="13"/>
      <c r="AH87" s="1">
        <f t="shared" si="102"/>
        <v>-2.7359020100256155E-2</v>
      </c>
      <c r="AI87" s="1">
        <f t="shared" si="103"/>
        <v>1.2218149952234316</v>
      </c>
      <c r="AJ87" s="1">
        <f t="shared" si="104"/>
        <v>-0.62511835782622838</v>
      </c>
      <c r="AK87" s="1">
        <f t="shared" si="105"/>
        <v>0.16772033572303921</v>
      </c>
      <c r="AL87" s="1">
        <f t="shared" si="106"/>
        <v>0.6474109530540193</v>
      </c>
      <c r="AM87" s="1">
        <f t="shared" si="107"/>
        <v>0.33550688817947216</v>
      </c>
      <c r="AN87" s="1">
        <f t="shared" si="138"/>
        <v>0.49400780264393945</v>
      </c>
      <c r="AO87" s="1">
        <f t="shared" si="138"/>
        <v>0.49398539509479894</v>
      </c>
      <c r="AP87" s="1">
        <f t="shared" si="138"/>
        <v>0.49389387863382089</v>
      </c>
      <c r="AQ87" s="1">
        <f t="shared" si="138"/>
        <v>0.49352015574572727</v>
      </c>
      <c r="AR87" s="1">
        <f t="shared" si="138"/>
        <v>0.49199477402231706</v>
      </c>
      <c r="AS87" s="1">
        <f t="shared" si="138"/>
        <v>0.48578165095492981</v>
      </c>
      <c r="AT87" s="1">
        <f t="shared" si="138"/>
        <v>0.4606799755558012</v>
      </c>
      <c r="AU87" s="1">
        <f t="shared" si="137"/>
        <v>0.36215634650396566</v>
      </c>
    </row>
    <row r="88" spans="1:47">
      <c r="A88" s="28" t="s">
        <v>110</v>
      </c>
      <c r="B88" s="143" t="s">
        <v>77</v>
      </c>
      <c r="C88" s="29">
        <v>52698.063900000001</v>
      </c>
      <c r="D88" s="189" t="s">
        <v>36</v>
      </c>
      <c r="E88" s="1">
        <f t="shared" si="139"/>
        <v>821.56376722666494</v>
      </c>
      <c r="F88" s="1">
        <f t="shared" si="140"/>
        <v>821.5</v>
      </c>
      <c r="G88" s="228">
        <f t="shared" si="130"/>
        <v>2.6770399999804795E-2</v>
      </c>
      <c r="H88" s="181"/>
      <c r="I88" s="181"/>
      <c r="J88" s="181">
        <f t="shared" si="127"/>
        <v>2.6770399999804795E-2</v>
      </c>
      <c r="K88" s="181"/>
      <c r="L88" s="1">
        <v>1</v>
      </c>
      <c r="M88" s="10"/>
      <c r="O88" s="230"/>
      <c r="U88" s="31"/>
      <c r="Z88" s="1">
        <f t="shared" si="136"/>
        <v>821.5</v>
      </c>
      <c r="AA88" s="1">
        <f t="shared" ref="AA88:AA99" si="145">AB$3+AB$4*Z88+AB$5*Z88^2+AH88</f>
        <v>2.6149180772188831E-2</v>
      </c>
      <c r="AB88" s="1">
        <f t="shared" si="141"/>
        <v>5.1429936817650193E-2</v>
      </c>
      <c r="AC88" s="1">
        <f t="shared" si="142"/>
        <v>2.6770399999804795E-2</v>
      </c>
      <c r="AD88" s="1">
        <f t="shared" si="143"/>
        <v>3.8591332875977431E-7</v>
      </c>
      <c r="AE88" s="1">
        <f t="shared" si="144"/>
        <v>3.8591332875977431E-7</v>
      </c>
      <c r="AF88" s="27">
        <f t="shared" si="109"/>
        <v>37679.563900000001</v>
      </c>
      <c r="AG88" s="13"/>
      <c r="AH88" s="1">
        <f t="shared" ref="AH88:AH99" si="146">$AB$6*($AB$11/AI88*AJ88+$AB$12)</f>
        <v>-2.4659536817845402E-2</v>
      </c>
      <c r="AI88" s="1">
        <f t="shared" ref="AI88:AI99" si="147">1+$AB$7*COS(AL88)</f>
        <v>1.198035858712841</v>
      </c>
      <c r="AJ88" s="1">
        <f t="shared" ref="AJ88:AJ99" si="148">SIN(AL88+RADIANS($AB$9))</f>
        <v>-0.51793642720320088</v>
      </c>
      <c r="AK88" s="1">
        <f t="shared" ref="AK88:AK99" si="149">$AB$7*SIN(AL88)</f>
        <v>0.19522756410119876</v>
      </c>
      <c r="AL88" s="1">
        <f t="shared" ref="AL88:AL99" si="150">2*ATAN(AM88)</f>
        <v>0.77825728348110568</v>
      </c>
      <c r="AM88" s="1">
        <f t="shared" ref="AM88:AM99" si="151">SQRT((1+$AB$7)/(1-$AB$7))*TAN(AN88/2)</f>
        <v>0.41003669129400561</v>
      </c>
      <c r="AN88" s="1">
        <f t="shared" si="138"/>
        <v>0.59786389680137764</v>
      </c>
      <c r="AO88" s="1">
        <f t="shared" si="138"/>
        <v>0.59784494003028266</v>
      </c>
      <c r="AP88" s="1">
        <f t="shared" si="138"/>
        <v>0.59776246867534422</v>
      </c>
      <c r="AQ88" s="1">
        <f t="shared" si="138"/>
        <v>0.59740373126036306</v>
      </c>
      <c r="AR88" s="1">
        <f t="shared" si="138"/>
        <v>0.59584429701318231</v>
      </c>
      <c r="AS88" s="1">
        <f t="shared" si="138"/>
        <v>0.5890844517069278</v>
      </c>
      <c r="AT88" s="1">
        <f t="shared" si="138"/>
        <v>0.56012438701247858</v>
      </c>
      <c r="AU88" s="1">
        <f t="shared" si="137"/>
        <v>0.44133952933256992</v>
      </c>
    </row>
    <row r="89" spans="1:47">
      <c r="A89" s="48" t="s">
        <v>112</v>
      </c>
      <c r="C89" s="26">
        <v>53078.210800000001</v>
      </c>
      <c r="D89" s="26" t="s">
        <v>37</v>
      </c>
      <c r="E89" s="1">
        <f t="shared" si="139"/>
        <v>1727.0755838770699</v>
      </c>
      <c r="F89" s="1">
        <f t="shared" si="140"/>
        <v>1727</v>
      </c>
      <c r="G89" s="228">
        <f t="shared" si="130"/>
        <v>3.173120000428753E-2</v>
      </c>
      <c r="H89" s="181"/>
      <c r="I89" s="181"/>
      <c r="J89" s="181">
        <f t="shared" si="127"/>
        <v>3.173120000428753E-2</v>
      </c>
      <c r="K89" s="181"/>
      <c r="L89" s="1">
        <v>1</v>
      </c>
      <c r="M89" s="10"/>
      <c r="O89" s="230"/>
      <c r="U89" s="31"/>
      <c r="Z89" s="1">
        <f t="shared" si="136"/>
        <v>1727</v>
      </c>
      <c r="AA89" s="1">
        <f t="shared" si="145"/>
        <v>3.142188830590642E-2</v>
      </c>
      <c r="AB89" s="1">
        <f t="shared" si="141"/>
        <v>5.3431988228964555E-2</v>
      </c>
      <c r="AC89" s="1">
        <f t="shared" si="142"/>
        <v>3.173120000428753E-2</v>
      </c>
      <c r="AD89" s="1">
        <f t="shared" si="143"/>
        <v>9.5673726755406454E-8</v>
      </c>
      <c r="AE89" s="1">
        <f t="shared" si="144"/>
        <v>9.5673726755406454E-8</v>
      </c>
      <c r="AF89" s="27">
        <f t="shared" si="109"/>
        <v>38059.710800000001</v>
      </c>
      <c r="AG89" s="13"/>
      <c r="AH89" s="1">
        <f t="shared" si="146"/>
        <v>-2.1700788224677029E-2</v>
      </c>
      <c r="AI89" s="1">
        <f t="shared" si="147"/>
        <v>1.1715270578156989</v>
      </c>
      <c r="AJ89" s="1">
        <f t="shared" si="148"/>
        <v>-0.40463908229080581</v>
      </c>
      <c r="AK89" s="1">
        <f t="shared" si="149"/>
        <v>0.21888460786019165</v>
      </c>
      <c r="AL89" s="1">
        <f t="shared" si="150"/>
        <v>0.90610998981619406</v>
      </c>
      <c r="AM89" s="1">
        <f t="shared" si="151"/>
        <v>0.48682850005902967</v>
      </c>
      <c r="AN89" s="1">
        <f t="shared" si="138"/>
        <v>0.70150216019780742</v>
      </c>
      <c r="AO89" s="1">
        <f t="shared" si="138"/>
        <v>0.70148795956110277</v>
      </c>
      <c r="AP89" s="1">
        <f t="shared" si="138"/>
        <v>0.70142111143936869</v>
      </c>
      <c r="AQ89" s="1">
        <f t="shared" si="138"/>
        <v>0.70110648107173645</v>
      </c>
      <c r="AR89" s="1">
        <f t="shared" si="138"/>
        <v>0.69962674803310931</v>
      </c>
      <c r="AS89" s="1">
        <f t="shared" si="138"/>
        <v>0.69269195783745618</v>
      </c>
      <c r="AT89" s="1">
        <f t="shared" si="138"/>
        <v>0.66070480497531092</v>
      </c>
      <c r="AU89" s="1">
        <f t="shared" si="137"/>
        <v>0.52203775336329805</v>
      </c>
    </row>
    <row r="90" spans="1:47">
      <c r="A90" s="28" t="s">
        <v>111</v>
      </c>
      <c r="B90" s="143" t="s">
        <v>77</v>
      </c>
      <c r="C90" s="29">
        <v>53046.095000000001</v>
      </c>
      <c r="D90" s="189" t="s">
        <v>36</v>
      </c>
      <c r="E90" s="1">
        <f t="shared" si="139"/>
        <v>1650.5755876882788</v>
      </c>
      <c r="F90" s="1">
        <f t="shared" si="140"/>
        <v>1650.5</v>
      </c>
      <c r="G90" s="228">
        <f t="shared" si="130"/>
        <v>3.1732800001918804E-2</v>
      </c>
      <c r="H90" s="181"/>
      <c r="I90" s="181"/>
      <c r="J90" s="181">
        <f t="shared" si="127"/>
        <v>3.1732800001918804E-2</v>
      </c>
      <c r="K90" s="181"/>
      <c r="L90" s="1">
        <v>1</v>
      </c>
      <c r="M90" s="10"/>
      <c r="O90" s="230"/>
      <c r="U90" s="31"/>
      <c r="Z90" s="1">
        <f t="shared" si="136"/>
        <v>1650.5</v>
      </c>
      <c r="AA90" s="1">
        <f t="shared" si="145"/>
        <v>3.0968533193011585E-2</v>
      </c>
      <c r="AB90" s="1">
        <f t="shared" si="141"/>
        <v>5.3690347596947637E-2</v>
      </c>
      <c r="AC90" s="1">
        <f t="shared" si="142"/>
        <v>3.1732800001918804E-2</v>
      </c>
      <c r="AD90" s="1">
        <f t="shared" si="143"/>
        <v>5.8410375519722295E-7</v>
      </c>
      <c r="AE90" s="1">
        <f t="shared" si="144"/>
        <v>5.8410375519722295E-7</v>
      </c>
      <c r="AF90" s="27">
        <f t="shared" si="109"/>
        <v>38027.595000000001</v>
      </c>
      <c r="AG90" s="13"/>
      <c r="AH90" s="1">
        <f t="shared" si="146"/>
        <v>-2.1957547595028833E-2</v>
      </c>
      <c r="AI90" s="1">
        <f t="shared" si="147"/>
        <v>1.1738329494186972</v>
      </c>
      <c r="AJ90" s="1">
        <f t="shared" si="148"/>
        <v>-0.4142903075832689</v>
      </c>
      <c r="AK90" s="1">
        <f t="shared" si="149"/>
        <v>0.2170578467077765</v>
      </c>
      <c r="AL90" s="1">
        <f t="shared" si="150"/>
        <v>0.89553120780349993</v>
      </c>
      <c r="AM90" s="1">
        <f t="shared" si="151"/>
        <v>0.48030225725008313</v>
      </c>
      <c r="AN90" s="1">
        <f t="shared" si="138"/>
        <v>0.69283696359946734</v>
      </c>
      <c r="AO90" s="1">
        <f t="shared" si="138"/>
        <v>0.69282234591480207</v>
      </c>
      <c r="AP90" s="1">
        <f t="shared" si="138"/>
        <v>0.69275403214311382</v>
      </c>
      <c r="AQ90" s="1">
        <f t="shared" si="138"/>
        <v>0.69243482830229341</v>
      </c>
      <c r="AR90" s="1">
        <f t="shared" si="138"/>
        <v>0.69094443030722619</v>
      </c>
      <c r="AS90" s="1">
        <f t="shared" si="138"/>
        <v>0.68400971605907868</v>
      </c>
      <c r="AT90" s="1">
        <f t="shared" si="138"/>
        <v>0.65224052990315462</v>
      </c>
      <c r="AU90" s="1">
        <f t="shared" si="137"/>
        <v>0.5152200679537442</v>
      </c>
    </row>
    <row r="91" spans="1:47">
      <c r="A91" s="28" t="s">
        <v>117</v>
      </c>
      <c r="B91" s="143" t="s">
        <v>65</v>
      </c>
      <c r="C91" s="29">
        <v>53424.146500000003</v>
      </c>
      <c r="D91" s="189" t="s">
        <v>36</v>
      </c>
      <c r="E91" s="1">
        <f t="shared" si="139"/>
        <v>2551.0961510610487</v>
      </c>
      <c r="F91" s="1">
        <f t="shared" si="140"/>
        <v>2551</v>
      </c>
      <c r="G91" s="228">
        <f t="shared" si="130"/>
        <v>4.0365600005316082E-2</v>
      </c>
      <c r="H91" s="181"/>
      <c r="I91" s="181"/>
      <c r="J91" s="181">
        <f t="shared" si="127"/>
        <v>4.0365600005316082E-2</v>
      </c>
      <c r="K91" s="181"/>
      <c r="L91" s="1">
        <v>1</v>
      </c>
      <c r="M91" s="10"/>
      <c r="O91" s="230"/>
      <c r="U91" s="31"/>
      <c r="Z91" s="1">
        <f t="shared" si="136"/>
        <v>2551</v>
      </c>
      <c r="AA91" s="1">
        <f t="shared" si="145"/>
        <v>3.6382599157766836E-2</v>
      </c>
      <c r="AB91" s="1">
        <f t="shared" si="141"/>
        <v>5.9236173622264583E-2</v>
      </c>
      <c r="AC91" s="1">
        <f t="shared" si="142"/>
        <v>4.0365600005316082E-2</v>
      </c>
      <c r="AD91" s="1">
        <f t="shared" si="143"/>
        <v>1.5864295751578016E-5</v>
      </c>
      <c r="AE91" s="1">
        <f t="shared" si="144"/>
        <v>1.5864295751578016E-5</v>
      </c>
      <c r="AF91" s="27">
        <f t="shared" si="109"/>
        <v>38405.646500000003</v>
      </c>
      <c r="AG91" s="13"/>
      <c r="AH91" s="1">
        <f t="shared" si="146"/>
        <v>-1.8870573616948501E-2</v>
      </c>
      <c r="AI91" s="1">
        <f t="shared" si="147"/>
        <v>1.1461562723863963</v>
      </c>
      <c r="AJ91" s="1">
        <f t="shared" si="148"/>
        <v>-0.30057272301141424</v>
      </c>
      <c r="AK91" s="1">
        <f t="shared" si="149"/>
        <v>0.23658052997474982</v>
      </c>
      <c r="AL91" s="1">
        <f t="shared" si="150"/>
        <v>1.0174010269679019</v>
      </c>
      <c r="AM91" s="1">
        <f t="shared" si="151"/>
        <v>0.5576538812131725</v>
      </c>
      <c r="AN91" s="1">
        <f t="shared" si="138"/>
        <v>0.79374117550354395</v>
      </c>
      <c r="AO91" s="1">
        <f t="shared" si="138"/>
        <v>0.79373132358003984</v>
      </c>
      <c r="AP91" s="1">
        <f t="shared" si="138"/>
        <v>0.79368079994185048</v>
      </c>
      <c r="AQ91" s="1">
        <f t="shared" si="138"/>
        <v>0.79342174023966772</v>
      </c>
      <c r="AR91" s="1">
        <f t="shared" si="138"/>
        <v>0.79209448243432878</v>
      </c>
      <c r="AS91" s="1">
        <f t="shared" si="138"/>
        <v>0.78532221887835207</v>
      </c>
      <c r="AT91" s="1">
        <f t="shared" si="138"/>
        <v>0.75145135219944592</v>
      </c>
      <c r="AU91" s="1">
        <f t="shared" si="137"/>
        <v>0.59547269163090633</v>
      </c>
    </row>
    <row r="92" spans="1:47">
      <c r="A92" s="28" t="s">
        <v>121</v>
      </c>
      <c r="B92" s="143" t="s">
        <v>77</v>
      </c>
      <c r="C92" s="29">
        <v>53816.043700000002</v>
      </c>
      <c r="D92" s="189" t="s">
        <v>36</v>
      </c>
      <c r="E92" s="1">
        <f t="shared" si="139"/>
        <v>3484.5972410665358</v>
      </c>
      <c r="F92" s="1">
        <f t="shared" si="140"/>
        <v>3484.5</v>
      </c>
      <c r="G92" s="228">
        <f t="shared" si="130"/>
        <v>4.0823200004524551E-2</v>
      </c>
      <c r="H92" s="181"/>
      <c r="I92" s="181"/>
      <c r="J92" s="181">
        <f t="shared" si="127"/>
        <v>4.0823200004524551E-2</v>
      </c>
      <c r="K92" s="181"/>
      <c r="L92" s="1">
        <v>1</v>
      </c>
      <c r="M92" s="10"/>
      <c r="O92" s="230"/>
      <c r="P92" s="1">
        <v>6.7643021576609171E-8</v>
      </c>
      <c r="Q92" s="1">
        <v>1.0891446816453877E-16</v>
      </c>
      <c r="R92" s="1">
        <v>1.9169066709432208E-26</v>
      </c>
      <c r="S92" s="1">
        <v>5.4985620933778487E-7</v>
      </c>
      <c r="T92" s="1">
        <v>4.1258297112517922E-5</v>
      </c>
      <c r="U92" s="31">
        <v>2.8910790628755994E-6</v>
      </c>
      <c r="V92" s="1">
        <v>1.4262186625721205</v>
      </c>
      <c r="W92" s="1">
        <v>30723.848161247519</v>
      </c>
      <c r="X92" s="1">
        <v>1.6506535912220361E-2</v>
      </c>
      <c r="Y92" s="1">
        <v>8.5017567635578182E-6</v>
      </c>
      <c r="Z92" s="1">
        <f t="shared" si="136"/>
        <v>3484.5</v>
      </c>
      <c r="AA92" s="1">
        <f t="shared" si="145"/>
        <v>4.2141001649440214E-2</v>
      </c>
      <c r="AB92" s="1">
        <f t="shared" si="141"/>
        <v>5.6377543344116259E-2</v>
      </c>
      <c r="AC92" s="1">
        <f t="shared" si="142"/>
        <v>4.0823200004524551E-2</v>
      </c>
      <c r="AD92" s="1">
        <f t="shared" si="143"/>
        <v>1.736601175342427E-6</v>
      </c>
      <c r="AE92" s="1">
        <f t="shared" si="144"/>
        <v>1.736601175342427E-6</v>
      </c>
      <c r="AF92" s="27">
        <f t="shared" si="109"/>
        <v>38797.543700000002</v>
      </c>
      <c r="AG92" s="13"/>
      <c r="AH92" s="1">
        <f t="shared" si="146"/>
        <v>-1.5554343339591705E-2</v>
      </c>
      <c r="AI92" s="1">
        <f t="shared" si="147"/>
        <v>1.1167374494922371</v>
      </c>
      <c r="AJ92" s="1">
        <f t="shared" si="148"/>
        <v>-0.18405475812225075</v>
      </c>
      <c r="AK92" s="1">
        <f t="shared" si="149"/>
        <v>0.2523972484142159</v>
      </c>
      <c r="AL92" s="1">
        <f t="shared" si="150"/>
        <v>1.137584010052006</v>
      </c>
      <c r="AM92" s="1">
        <f t="shared" si="151"/>
        <v>0.6392655810147897</v>
      </c>
      <c r="AN92" s="1">
        <f t="shared" si="138"/>
        <v>0.89576349949105805</v>
      </c>
      <c r="AO92" s="1">
        <f t="shared" si="138"/>
        <v>0.89575775122960055</v>
      </c>
      <c r="AP92" s="1">
        <f t="shared" si="138"/>
        <v>0.89572467482299911</v>
      </c>
      <c r="AQ92" s="1">
        <f t="shared" si="138"/>
        <v>0.895534374491471</v>
      </c>
      <c r="AR92" s="1">
        <f t="shared" si="138"/>
        <v>0.89444038607806464</v>
      </c>
      <c r="AS92" s="1">
        <f t="shared" si="138"/>
        <v>0.88817998436863543</v>
      </c>
      <c r="AT92" s="1">
        <f t="shared" si="138"/>
        <v>0.85323646837150191</v>
      </c>
      <c r="AU92" s="1">
        <f t="shared" si="137"/>
        <v>0.67866627764160103</v>
      </c>
    </row>
    <row r="93" spans="1:47">
      <c r="A93" s="28" t="s">
        <v>121</v>
      </c>
      <c r="B93" s="143" t="s">
        <v>65</v>
      </c>
      <c r="C93" s="29">
        <v>53812.056600000004</v>
      </c>
      <c r="D93" s="189" t="s">
        <v>36</v>
      </c>
      <c r="E93" s="1">
        <f t="shared" si="139"/>
        <v>3475.0999489298238</v>
      </c>
      <c r="F93" s="1">
        <f t="shared" si="140"/>
        <v>3475</v>
      </c>
      <c r="G93" s="228">
        <f t="shared" si="130"/>
        <v>4.1960000002291054E-2</v>
      </c>
      <c r="H93" s="181"/>
      <c r="I93" s="181"/>
      <c r="J93" s="181">
        <f t="shared" si="127"/>
        <v>4.1960000002291054E-2</v>
      </c>
      <c r="K93" s="181"/>
      <c r="L93" s="1">
        <v>1</v>
      </c>
      <c r="M93" s="10"/>
      <c r="O93" s="230"/>
      <c r="U93" s="31"/>
      <c r="Z93" s="1">
        <f t="shared" si="136"/>
        <v>3475</v>
      </c>
      <c r="AA93" s="1">
        <f t="shared" si="145"/>
        <v>4.2081818687266667E-2</v>
      </c>
      <c r="AB93" s="1">
        <f t="shared" si="141"/>
        <v>5.7548520122082475E-2</v>
      </c>
      <c r="AC93" s="1">
        <f t="shared" si="142"/>
        <v>4.1960000002291054E-2</v>
      </c>
      <c r="AD93" s="1">
        <f t="shared" si="143"/>
        <v>1.48397920091878E-8</v>
      </c>
      <c r="AE93" s="1">
        <f t="shared" si="144"/>
        <v>1.48397920091878E-8</v>
      </c>
      <c r="AF93" s="27">
        <f t="shared" si="109"/>
        <v>38793.556600000004</v>
      </c>
      <c r="AG93" s="13"/>
      <c r="AH93" s="1">
        <f t="shared" si="146"/>
        <v>-1.558852011979142E-2</v>
      </c>
      <c r="AI93" s="1">
        <f t="shared" si="147"/>
        <v>1.1170381392882653</v>
      </c>
      <c r="AJ93" s="1">
        <f t="shared" si="148"/>
        <v>-0.18522593291746081</v>
      </c>
      <c r="AK93" s="1">
        <f t="shared" si="149"/>
        <v>0.25225795740265677</v>
      </c>
      <c r="AL93" s="1">
        <f t="shared" si="150"/>
        <v>1.1363923458940652</v>
      </c>
      <c r="AM93" s="1">
        <f t="shared" si="151"/>
        <v>0.63842657538431113</v>
      </c>
      <c r="AN93" s="1">
        <f t="shared" si="138"/>
        <v>0.89473863355606209</v>
      </c>
      <c r="AO93" s="1">
        <f t="shared" si="138"/>
        <v>0.89473284959213417</v>
      </c>
      <c r="AP93" s="1">
        <f t="shared" si="138"/>
        <v>0.89469961029013234</v>
      </c>
      <c r="AQ93" s="1">
        <f t="shared" si="138"/>
        <v>0.89450861725728359</v>
      </c>
      <c r="AR93" s="1">
        <f t="shared" si="138"/>
        <v>0.89341205080304853</v>
      </c>
      <c r="AS93" s="1">
        <f t="shared" si="138"/>
        <v>0.88714489697858123</v>
      </c>
      <c r="AT93" s="1">
        <f t="shared" si="138"/>
        <v>0.85220649677870641</v>
      </c>
      <c r="AU93" s="1">
        <f t="shared" si="137"/>
        <v>0.67781963696982661</v>
      </c>
    </row>
    <row r="94" spans="1:47">
      <c r="A94" s="48" t="s">
        <v>112</v>
      </c>
      <c r="C94" s="26">
        <v>53836.198600000003</v>
      </c>
      <c r="D94" s="26" t="s">
        <v>37</v>
      </c>
      <c r="E94" s="1">
        <f t="shared" si="139"/>
        <v>3532.6063136471839</v>
      </c>
      <c r="F94" s="1">
        <f t="shared" si="140"/>
        <v>3532.5</v>
      </c>
      <c r="G94" s="228">
        <f t="shared" si="130"/>
        <v>4.4632000004639849E-2</v>
      </c>
      <c r="H94" s="181"/>
      <c r="I94" s="181"/>
      <c r="J94" s="181">
        <f t="shared" si="127"/>
        <v>4.4632000004639849E-2</v>
      </c>
      <c r="K94" s="181"/>
      <c r="L94" s="1">
        <v>1</v>
      </c>
      <c r="M94" s="10"/>
      <c r="O94" s="230"/>
      <c r="U94" s="31"/>
      <c r="Z94" s="1">
        <f t="shared" si="136"/>
        <v>3532.5</v>
      </c>
      <c r="AA94" s="1">
        <f t="shared" si="145"/>
        <v>4.244018737707779E-2</v>
      </c>
      <c r="AB94" s="1">
        <f t="shared" si="141"/>
        <v>6.0013552683714659E-2</v>
      </c>
      <c r="AC94" s="1">
        <f t="shared" si="142"/>
        <v>4.4632000004639849E-2</v>
      </c>
      <c r="AD94" s="1">
        <f t="shared" si="143"/>
        <v>4.8040425943404981E-6</v>
      </c>
      <c r="AE94" s="1">
        <f t="shared" si="144"/>
        <v>4.8040425943404981E-6</v>
      </c>
      <c r="AF94" s="27">
        <f t="shared" si="109"/>
        <v>38817.698600000003</v>
      </c>
      <c r="AG94" s="13"/>
      <c r="AH94" s="1">
        <f t="shared" si="146"/>
        <v>-1.5381552679074808E-2</v>
      </c>
      <c r="AI94" s="1">
        <f t="shared" si="147"/>
        <v>1.1152181309269908</v>
      </c>
      <c r="AJ94" s="1">
        <f t="shared" si="148"/>
        <v>-0.17814293169493578</v>
      </c>
      <c r="AK94" s="1">
        <f t="shared" si="149"/>
        <v>0.2530944199833548</v>
      </c>
      <c r="AL94" s="1">
        <f t="shared" si="150"/>
        <v>1.1435952426209706</v>
      </c>
      <c r="AM94" s="1">
        <f t="shared" si="151"/>
        <v>0.64350763730786853</v>
      </c>
      <c r="AN94" s="1">
        <f t="shared" ref="AN94:AT99" si="152">$AU94+$AB$7*SIN(AO94)</f>
        <v>0.90093754970237672</v>
      </c>
      <c r="AO94" s="1">
        <f t="shared" si="152"/>
        <v>0.90093197978924933</v>
      </c>
      <c r="AP94" s="1">
        <f t="shared" si="152"/>
        <v>0.90089972066899293</v>
      </c>
      <c r="AQ94" s="1">
        <f t="shared" si="152"/>
        <v>0.90071291219781835</v>
      </c>
      <c r="AR94" s="1">
        <f t="shared" si="152"/>
        <v>0.8996319926183286</v>
      </c>
      <c r="AS94" s="1">
        <f t="shared" si="152"/>
        <v>0.89340614865029788</v>
      </c>
      <c r="AT94" s="1">
        <f t="shared" si="152"/>
        <v>0.85843861928007414</v>
      </c>
      <c r="AU94" s="1">
        <f t="shared" si="137"/>
        <v>0.68294404103583073</v>
      </c>
    </row>
    <row r="95" spans="1:47">
      <c r="A95" s="28" t="s">
        <v>122</v>
      </c>
      <c r="B95" s="143" t="s">
        <v>65</v>
      </c>
      <c r="C95" s="29">
        <v>54144.133699999998</v>
      </c>
      <c r="D95" s="189" t="s">
        <v>36</v>
      </c>
      <c r="E95" s="1">
        <f t="shared" si="139"/>
        <v>4266.1092616165606</v>
      </c>
      <c r="F95" s="1">
        <f t="shared" si="140"/>
        <v>4266</v>
      </c>
      <c r="G95" s="228">
        <f t="shared" si="130"/>
        <v>4.5869599998695776E-2</v>
      </c>
      <c r="H95" s="181"/>
      <c r="I95" s="181"/>
      <c r="J95" s="181">
        <f t="shared" si="127"/>
        <v>4.5869599998695776E-2</v>
      </c>
      <c r="K95" s="181"/>
      <c r="L95" s="1">
        <v>1</v>
      </c>
      <c r="M95" s="10"/>
      <c r="O95" s="230"/>
      <c r="U95" s="31"/>
      <c r="Z95" s="1">
        <f t="shared" si="136"/>
        <v>4266</v>
      </c>
      <c r="AA95" s="1">
        <f t="shared" si="145"/>
        <v>4.7040310858891571E-2</v>
      </c>
      <c r="AB95" s="1">
        <f t="shared" si="141"/>
        <v>5.8592481845514563E-2</v>
      </c>
      <c r="AC95" s="1">
        <f t="shared" si="142"/>
        <v>4.5869599998695776E-2</v>
      </c>
      <c r="AD95" s="1">
        <f t="shared" si="143"/>
        <v>1.3705639181803782E-6</v>
      </c>
      <c r="AE95" s="1">
        <f t="shared" si="144"/>
        <v>1.3705639181803782E-6</v>
      </c>
      <c r="AF95" s="27">
        <f t="shared" si="109"/>
        <v>39125.633699999998</v>
      </c>
      <c r="AG95" s="13"/>
      <c r="AH95" s="1">
        <f t="shared" si="146"/>
        <v>-1.2722881846818787E-2</v>
      </c>
      <c r="AI95" s="1">
        <f t="shared" si="147"/>
        <v>1.0920462320111886</v>
      </c>
      <c r="AJ95" s="1">
        <f t="shared" si="148"/>
        <v>-8.9141124685054682E-2</v>
      </c>
      <c r="AK95" s="1">
        <f t="shared" si="149"/>
        <v>0.26241092639896391</v>
      </c>
      <c r="AL95" s="1">
        <f t="shared" si="150"/>
        <v>1.2334345110847325</v>
      </c>
      <c r="AM95" s="1">
        <f t="shared" si="151"/>
        <v>0.70896472829124912</v>
      </c>
      <c r="AN95" s="1">
        <f t="shared" si="152"/>
        <v>0.97912788735150535</v>
      </c>
      <c r="AO95" s="1">
        <f t="shared" si="152"/>
        <v>0.97912461642126825</v>
      </c>
      <c r="AP95" s="1">
        <f t="shared" si="152"/>
        <v>0.97910352791717215</v>
      </c>
      <c r="AQ95" s="1">
        <f t="shared" si="152"/>
        <v>0.97896758094868108</v>
      </c>
      <c r="AR95" s="1">
        <f t="shared" si="152"/>
        <v>0.97809185822500266</v>
      </c>
      <c r="AS95" s="1">
        <f t="shared" si="152"/>
        <v>0.97247779721762784</v>
      </c>
      <c r="AT95" s="1">
        <f t="shared" si="152"/>
        <v>0.93752462633801992</v>
      </c>
      <c r="AU95" s="1">
        <f t="shared" si="137"/>
        <v>0.7483136129039023</v>
      </c>
    </row>
    <row r="96" spans="1:47">
      <c r="A96" s="28" t="s">
        <v>122</v>
      </c>
      <c r="B96" s="143" t="s">
        <v>65</v>
      </c>
      <c r="C96" s="29">
        <v>54171.002099999998</v>
      </c>
      <c r="D96" s="189" t="s">
        <v>36</v>
      </c>
      <c r="E96" s="1">
        <f t="shared" si="139"/>
        <v>4330.1099247667516</v>
      </c>
      <c r="F96" s="1">
        <f t="shared" si="140"/>
        <v>4330</v>
      </c>
      <c r="G96" s="228">
        <f t="shared" si="130"/>
        <v>4.6148000001267064E-2</v>
      </c>
      <c r="H96" s="181"/>
      <c r="I96" s="181"/>
      <c r="J96" s="181">
        <f t="shared" si="127"/>
        <v>4.6148000001267064E-2</v>
      </c>
      <c r="K96" s="181"/>
      <c r="L96" s="1">
        <v>1</v>
      </c>
      <c r="M96" s="10"/>
      <c r="O96" s="230"/>
      <c r="U96" s="31"/>
      <c r="Z96" s="1">
        <f t="shared" si="136"/>
        <v>4330</v>
      </c>
      <c r="AA96" s="1">
        <f t="shared" si="145"/>
        <v>4.7443806412478681E-2</v>
      </c>
      <c r="AB96" s="1">
        <f t="shared" si="141"/>
        <v>5.8637672099160314E-2</v>
      </c>
      <c r="AC96" s="1">
        <f t="shared" si="142"/>
        <v>4.6148000001267064E-2</v>
      </c>
      <c r="AD96" s="1">
        <f t="shared" si="143"/>
        <v>1.67911425533713E-6</v>
      </c>
      <c r="AE96" s="1">
        <f t="shared" si="144"/>
        <v>1.67911425533713E-6</v>
      </c>
      <c r="AF96" s="27">
        <f t="shared" si="109"/>
        <v>39152.502099999998</v>
      </c>
      <c r="AG96" s="13"/>
      <c r="AH96" s="1">
        <f t="shared" si="146"/>
        <v>-1.2489672097893249E-2</v>
      </c>
      <c r="AI96" s="1">
        <f t="shared" si="147"/>
        <v>1.0900332887337758</v>
      </c>
      <c r="AJ96" s="1">
        <f t="shared" si="148"/>
        <v>-8.1508340537981103E-2</v>
      </c>
      <c r="AK96" s="1">
        <f t="shared" si="149"/>
        <v>0.26310836178426661</v>
      </c>
      <c r="AL96" s="1">
        <f t="shared" si="150"/>
        <v>1.2410952515302616</v>
      </c>
      <c r="AM96" s="1">
        <f t="shared" si="151"/>
        <v>0.71473606211991625</v>
      </c>
      <c r="AN96" s="1">
        <f t="shared" si="152"/>
        <v>0.98587243527723245</v>
      </c>
      <c r="AO96" s="1">
        <f t="shared" si="152"/>
        <v>0.98586932760576929</v>
      </c>
      <c r="AP96" s="1">
        <f t="shared" si="152"/>
        <v>0.98584908805880123</v>
      </c>
      <c r="AQ96" s="1">
        <f t="shared" si="152"/>
        <v>0.9857172876898197</v>
      </c>
      <c r="AR96" s="1">
        <f t="shared" si="152"/>
        <v>0.98485964128430881</v>
      </c>
      <c r="AS96" s="1">
        <f t="shared" si="152"/>
        <v>0.97930561411559913</v>
      </c>
      <c r="AT96" s="1">
        <f t="shared" si="152"/>
        <v>0.94438759236597769</v>
      </c>
      <c r="AU96" s="1">
        <f t="shared" si="137"/>
        <v>0.75401729742954249</v>
      </c>
    </row>
    <row r="97" spans="1:48">
      <c r="A97" s="28" t="s">
        <v>122</v>
      </c>
      <c r="B97" s="143" t="s">
        <v>65</v>
      </c>
      <c r="C97" s="29">
        <v>54168.063600000001</v>
      </c>
      <c r="D97" s="189" t="s">
        <v>36</v>
      </c>
      <c r="E97" s="1">
        <f t="shared" si="139"/>
        <v>4323.1104030733641</v>
      </c>
      <c r="F97" s="1">
        <f t="shared" si="140"/>
        <v>4323</v>
      </c>
      <c r="G97" s="228">
        <f t="shared" si="130"/>
        <v>4.6348800002306234E-2</v>
      </c>
      <c r="H97" s="181"/>
      <c r="I97" s="181"/>
      <c r="J97" s="181">
        <f t="shared" si="127"/>
        <v>4.6348800002306234E-2</v>
      </c>
      <c r="K97" s="181"/>
      <c r="L97" s="1">
        <v>1</v>
      </c>
      <c r="M97" s="10"/>
      <c r="O97" s="230"/>
      <c r="U97" s="31"/>
      <c r="Z97" s="1">
        <f t="shared" si="136"/>
        <v>4323</v>
      </c>
      <c r="AA97" s="1">
        <f t="shared" si="145"/>
        <v>4.7399660254550349E-2</v>
      </c>
      <c r="AB97" s="1">
        <f t="shared" si="141"/>
        <v>5.8863986302981411E-2</v>
      </c>
      <c r="AC97" s="1">
        <f t="shared" si="142"/>
        <v>4.6348800002306234E-2</v>
      </c>
      <c r="AD97" s="1">
        <f t="shared" si="143"/>
        <v>1.1043072697465653E-6</v>
      </c>
      <c r="AE97" s="1">
        <f t="shared" si="144"/>
        <v>1.1043072697465653E-6</v>
      </c>
      <c r="AF97" s="27">
        <f t="shared" si="109"/>
        <v>39149.563600000001</v>
      </c>
      <c r="AG97" s="13"/>
      <c r="AH97" s="1">
        <f t="shared" si="146"/>
        <v>-1.2515186300675173E-2</v>
      </c>
      <c r="AI97" s="1">
        <f t="shared" si="147"/>
        <v>1.0902533518508006</v>
      </c>
      <c r="AJ97" s="1">
        <f t="shared" si="148"/>
        <v>-8.2342045644655748E-2</v>
      </c>
      <c r="AK97" s="1">
        <f t="shared" si="149"/>
        <v>0.26303295535106541</v>
      </c>
      <c r="AL97" s="1">
        <f t="shared" si="150"/>
        <v>1.2402587344310521</v>
      </c>
      <c r="AM97" s="1">
        <f t="shared" si="151"/>
        <v>0.71410432599514717</v>
      </c>
      <c r="AN97" s="1">
        <f t="shared" si="152"/>
        <v>0.98513535642192385</v>
      </c>
      <c r="AO97" s="1">
        <f t="shared" si="152"/>
        <v>0.98513223117596016</v>
      </c>
      <c r="AP97" s="1">
        <f t="shared" si="152"/>
        <v>0.98511189979548752</v>
      </c>
      <c r="AQ97" s="1">
        <f t="shared" si="152"/>
        <v>0.98497964860630183</v>
      </c>
      <c r="AR97" s="1">
        <f t="shared" si="152"/>
        <v>0.98412002598416159</v>
      </c>
      <c r="AS97" s="1">
        <f t="shared" si="152"/>
        <v>0.97855938663376341</v>
      </c>
      <c r="AT97" s="1">
        <f t="shared" si="152"/>
        <v>0.94363725642121266</v>
      </c>
      <c r="AU97" s="1">
        <f t="shared" si="137"/>
        <v>0.75339345693455062</v>
      </c>
    </row>
    <row r="98" spans="1:48">
      <c r="A98" s="28" t="s">
        <v>122</v>
      </c>
      <c r="B98" s="143" t="s">
        <v>65</v>
      </c>
      <c r="C98" s="29">
        <v>54133.219700000001</v>
      </c>
      <c r="D98" s="189" t="s">
        <v>36</v>
      </c>
      <c r="E98" s="1">
        <f t="shared" si="139"/>
        <v>4240.1120590432402</v>
      </c>
      <c r="F98" s="1">
        <f t="shared" si="140"/>
        <v>4240</v>
      </c>
      <c r="G98" s="228">
        <f t="shared" si="130"/>
        <v>4.7043999999004882E-2</v>
      </c>
      <c r="H98" s="181"/>
      <c r="I98" s="181"/>
      <c r="J98" s="181">
        <f t="shared" si="127"/>
        <v>4.7043999999004882E-2</v>
      </c>
      <c r="K98" s="181"/>
      <c r="L98" s="1">
        <v>1</v>
      </c>
      <c r="M98" s="10"/>
      <c r="O98" s="230"/>
      <c r="P98" s="1">
        <v>5.4419924978758484E-8</v>
      </c>
      <c r="Q98" s="1">
        <v>1.593788614233859E-16</v>
      </c>
      <c r="R98" s="1">
        <v>1.1858985403748129E-26</v>
      </c>
      <c r="S98" s="1">
        <v>5.291159468478195E-7</v>
      </c>
      <c r="T98" s="1">
        <v>2.7268656274251099E-5</v>
      </c>
      <c r="U98" s="31">
        <v>1.4534816210858988E-4</v>
      </c>
      <c r="V98" s="1">
        <v>9.1647737016046289</v>
      </c>
      <c r="W98" s="1">
        <v>197162.41859542785</v>
      </c>
      <c r="X98" s="1">
        <v>1.5883918795589636E-2</v>
      </c>
      <c r="Y98" s="1">
        <v>8.0942877865285817E-6</v>
      </c>
      <c r="Z98" s="1">
        <f t="shared" si="136"/>
        <v>4240</v>
      </c>
      <c r="AA98" s="1">
        <f t="shared" si="145"/>
        <v>4.6876473557646424E-2</v>
      </c>
      <c r="AB98" s="1">
        <f t="shared" si="141"/>
        <v>5.9861581270534175E-2</v>
      </c>
      <c r="AC98" s="1">
        <f t="shared" si="142"/>
        <v>4.7043999999004882E-2</v>
      </c>
      <c r="AD98" s="1">
        <f t="shared" si="143"/>
        <v>2.8065108554228833E-8</v>
      </c>
      <c r="AE98" s="1">
        <f t="shared" si="144"/>
        <v>2.8065108554228833E-8</v>
      </c>
      <c r="AF98" s="27">
        <f t="shared" si="109"/>
        <v>39114.719700000001</v>
      </c>
      <c r="AG98" s="13"/>
      <c r="AH98" s="1">
        <f t="shared" si="146"/>
        <v>-1.2817581271529292E-2</v>
      </c>
      <c r="AI98" s="1">
        <f t="shared" si="147"/>
        <v>1.0928645723627033</v>
      </c>
      <c r="AJ98" s="1">
        <f t="shared" si="148"/>
        <v>-9.2248521855832544E-2</v>
      </c>
      <c r="AK98" s="1">
        <f t="shared" si="149"/>
        <v>0.26212244146755581</v>
      </c>
      <c r="AL98" s="1">
        <f t="shared" si="150"/>
        <v>1.2303142532033482</v>
      </c>
      <c r="AM98" s="1">
        <f t="shared" si="151"/>
        <v>0.70662301841297104</v>
      </c>
      <c r="AN98" s="1">
        <f t="shared" si="152"/>
        <v>0.97638435875499763</v>
      </c>
      <c r="AO98" s="1">
        <f t="shared" si="152"/>
        <v>0.97638101983890346</v>
      </c>
      <c r="AP98" s="1">
        <f t="shared" si="152"/>
        <v>0.9763595804696914</v>
      </c>
      <c r="AQ98" s="1">
        <f t="shared" si="152"/>
        <v>0.97622193326301687</v>
      </c>
      <c r="AR98" s="1">
        <f t="shared" si="152"/>
        <v>0.97533886319203988</v>
      </c>
      <c r="AS98" s="1">
        <f t="shared" si="152"/>
        <v>0.96970068690904498</v>
      </c>
      <c r="AT98" s="1">
        <f t="shared" si="152"/>
        <v>0.93473478599410875</v>
      </c>
      <c r="AU98" s="1">
        <f t="shared" si="137"/>
        <v>0.74599649106536159</v>
      </c>
    </row>
    <row r="99" spans="1:48">
      <c r="A99" s="48" t="s">
        <v>112</v>
      </c>
      <c r="C99" s="26">
        <v>54164.287499999999</v>
      </c>
      <c r="D99" s="26" t="s">
        <v>37</v>
      </c>
      <c r="E99" s="1">
        <f t="shared" si="139"/>
        <v>4314.1157139917059</v>
      </c>
      <c r="F99" s="1">
        <f t="shared" si="140"/>
        <v>4314</v>
      </c>
      <c r="G99" s="228">
        <f t="shared" si="130"/>
        <v>4.857839999749558E-2</v>
      </c>
      <c r="H99" s="181"/>
      <c r="I99" s="181"/>
      <c r="J99" s="181">
        <f t="shared" si="127"/>
        <v>4.857839999749558E-2</v>
      </c>
      <c r="K99" s="181"/>
      <c r="L99" s="1">
        <v>1</v>
      </c>
      <c r="M99" s="10">
        <f>+C99-(C$7+F99*C$8)</f>
        <v>4.857839999749558E-2</v>
      </c>
      <c r="O99" s="230"/>
      <c r="U99" s="31"/>
      <c r="Z99" s="1">
        <f t="shared" si="136"/>
        <v>4314</v>
      </c>
      <c r="AA99" s="1">
        <f t="shared" si="145"/>
        <v>4.7342905842045709E-2</v>
      </c>
      <c r="AB99" s="1">
        <f t="shared" si="141"/>
        <v>6.112638784633341E-2</v>
      </c>
      <c r="AC99" s="1">
        <f t="shared" si="142"/>
        <v>4.857839999749558E-2</v>
      </c>
      <c r="AD99" s="1">
        <f t="shared" si="143"/>
        <v>1.5264458081507922E-6</v>
      </c>
      <c r="AE99" s="1">
        <f t="shared" si="144"/>
        <v>1.5264458081507922E-6</v>
      </c>
      <c r="AF99" s="27">
        <f t="shared" si="109"/>
        <v>39145.787499999999</v>
      </c>
      <c r="AG99" s="13"/>
      <c r="AH99" s="1">
        <f t="shared" si="146"/>
        <v>-1.2547987848837828E-2</v>
      </c>
      <c r="AI99" s="1">
        <f t="shared" si="147"/>
        <v>1.090536327838725</v>
      </c>
      <c r="AJ99" s="1">
        <f t="shared" si="148"/>
        <v>-8.3414362114708623E-2</v>
      </c>
      <c r="AK99" s="1">
        <f t="shared" si="149"/>
        <v>0.26293568883378859</v>
      </c>
      <c r="AL99" s="1">
        <f t="shared" si="150"/>
        <v>1.2391827160647479</v>
      </c>
      <c r="AM99" s="1">
        <f t="shared" si="151"/>
        <v>0.71329227363318193</v>
      </c>
      <c r="AN99" s="1">
        <f t="shared" si="152"/>
        <v>0.98418746493199605</v>
      </c>
      <c r="AO99" s="1">
        <f t="shared" si="152"/>
        <v>0.98418431698881048</v>
      </c>
      <c r="AP99" s="1">
        <f t="shared" si="152"/>
        <v>0.98416386716773308</v>
      </c>
      <c r="AQ99" s="1">
        <f t="shared" si="152"/>
        <v>0.98403103536479586</v>
      </c>
      <c r="AR99" s="1">
        <f t="shared" si="152"/>
        <v>0.98316887152803378</v>
      </c>
      <c r="AS99" s="1">
        <f t="shared" si="152"/>
        <v>0.97759974725974919</v>
      </c>
      <c r="AT99" s="1">
        <f t="shared" si="152"/>
        <v>0.94267242999356715</v>
      </c>
      <c r="AU99" s="1">
        <f t="shared" si="137"/>
        <v>0.752591376298132</v>
      </c>
    </row>
    <row r="100" spans="1:48">
      <c r="A100" s="28" t="s">
        <v>128</v>
      </c>
      <c r="B100" s="143" t="s">
        <v>65</v>
      </c>
      <c r="C100" s="29">
        <v>54919.958899999998</v>
      </c>
      <c r="D100" s="189" t="s">
        <v>36</v>
      </c>
      <c r="E100" s="1">
        <f t="shared" si="139"/>
        <v>6114.1287673791057</v>
      </c>
      <c r="F100" s="1">
        <f t="shared" si="140"/>
        <v>6114</v>
      </c>
      <c r="G100" s="228">
        <f t="shared" si="130"/>
        <v>5.4058399997302331E-2</v>
      </c>
      <c r="H100" s="181"/>
      <c r="I100" s="181"/>
      <c r="J100" s="181">
        <f t="shared" si="127"/>
        <v>5.4058399997302331E-2</v>
      </c>
      <c r="K100" s="181"/>
      <c r="L100" s="1">
        <v>1</v>
      </c>
      <c r="M100" s="10"/>
      <c r="O100" s="230"/>
      <c r="U100" s="31"/>
      <c r="Z100" s="1">
        <f t="shared" ref="Z100:Z163" si="153">F100</f>
        <v>6114</v>
      </c>
      <c r="AA100" s="1">
        <f t="shared" ref="AA100:AA163" si="154">AB$3+AB$4*Z100+AB$5*Z100^2+AH100</f>
        <v>5.8759072211509007E-2</v>
      </c>
      <c r="AB100" s="1">
        <f t="shared" si="141"/>
        <v>6.0036909969640749E-2</v>
      </c>
      <c r="AC100" s="1">
        <f t="shared" si="142"/>
        <v>5.4058399997302331E-2</v>
      </c>
      <c r="AD100" s="1">
        <f t="shared" si="143"/>
        <v>2.2096319265414697E-5</v>
      </c>
      <c r="AE100" s="1">
        <f t="shared" si="144"/>
        <v>2.2096319265414697E-5</v>
      </c>
      <c r="AF100" s="27">
        <f t="shared" ref="AF100:AF163" si="155">+C100-15018.5</f>
        <v>39901.458899999998</v>
      </c>
      <c r="AG100" s="13"/>
      <c r="AH100" s="1">
        <f t="shared" ref="AH100:AH163" si="156">$AB$6*($AB$11/AI100*AJ100+$AB$12)</f>
        <v>-5.9785099723384172E-3</v>
      </c>
      <c r="AI100" s="1">
        <f t="shared" ref="AI100:AI163" si="157">1+$AB$7*COS(AL100)</f>
        <v>1.0352714367082116</v>
      </c>
      <c r="AJ100" s="1">
        <f t="shared" ref="AJ100:AJ163" si="158">SIN(AL100+RADIANS($AB$9))</f>
        <v>0.12062887669708004</v>
      </c>
      <c r="AK100" s="1">
        <f t="shared" ref="AK100:AK163" si="159">$AB$7*SIN(AL100)</f>
        <v>0.27584040471540533</v>
      </c>
      <c r="AL100" s="1">
        <f t="shared" ref="AL100:AL163" si="160">2*ATAN(AM100)</f>
        <v>1.4436174753522684</v>
      </c>
      <c r="AM100" s="1">
        <f t="shared" ref="AM100:AM163" si="161">SQRT((1+$AB$7)/(1-$AB$7))*TAN(AN100/2)</f>
        <v>0.88027309374271812</v>
      </c>
      <c r="AN100" s="1">
        <f t="shared" ref="AN100:AN163" si="162">$AU100+$AB$7*SIN(AO100)</f>
        <v>1.1689405015149679</v>
      </c>
      <c r="AO100" s="1">
        <f t="shared" ref="AO100:AO163" si="163">$AU100+$AB$7*SIN(AP100)</f>
        <v>1.1689399917120111</v>
      </c>
      <c r="AP100" s="1">
        <f t="shared" ref="AP100:AP163" si="164">$AU100+$AB$7*SIN(AQ100)</f>
        <v>1.1689353046358715</v>
      </c>
      <c r="AQ100" s="1">
        <f t="shared" ref="AQ100:AQ163" si="165">$AU100+$AB$7*SIN(AR100)</f>
        <v>1.1688922145602754</v>
      </c>
      <c r="AR100" s="1">
        <f t="shared" ref="AR100:AR163" si="166">$AU100+$AB$7*SIN(AS100)</f>
        <v>1.1684962755739186</v>
      </c>
      <c r="AS100" s="1">
        <f t="shared" ref="AS100:AS163" si="167">$AU100+$AB$7*SIN(AT100)</f>
        <v>1.1648752289619326</v>
      </c>
      <c r="AT100" s="1">
        <f t="shared" ref="AT100:AT163" si="168">$AU100+$AB$7*SIN(AU100)</f>
        <v>1.1330700055300349</v>
      </c>
      <c r="AU100" s="1">
        <f t="shared" si="137"/>
        <v>0.91300750358174287</v>
      </c>
    </row>
    <row r="101" spans="1:48">
      <c r="A101" s="28" t="s">
        <v>124</v>
      </c>
      <c r="B101" s="143" t="s">
        <v>77</v>
      </c>
      <c r="C101" s="29">
        <v>54830.332300000002</v>
      </c>
      <c r="D101" s="189" t="s">
        <v>36</v>
      </c>
      <c r="E101" s="1">
        <f t="shared" si="139"/>
        <v>5900.6377580187891</v>
      </c>
      <c r="F101" s="1">
        <f t="shared" si="140"/>
        <v>5900.5</v>
      </c>
      <c r="G101" s="228">
        <f t="shared" si="130"/>
        <v>5.7832800004689489E-2</v>
      </c>
      <c r="H101" s="181"/>
      <c r="I101" s="181"/>
      <c r="J101" s="181">
        <f t="shared" si="127"/>
        <v>5.7832800004689489E-2</v>
      </c>
      <c r="K101" s="181"/>
      <c r="L101" s="1">
        <v>1</v>
      </c>
      <c r="M101" s="10"/>
      <c r="O101" s="230"/>
      <c r="U101" s="31"/>
      <c r="Z101" s="1">
        <f t="shared" si="153"/>
        <v>5900.5</v>
      </c>
      <c r="AA101" s="1">
        <f t="shared" si="154"/>
        <v>5.740205119623084E-2</v>
      </c>
      <c r="AB101" s="1">
        <f t="shared" si="141"/>
        <v>6.4587563936657238E-2</v>
      </c>
      <c r="AC101" s="1">
        <f t="shared" si="142"/>
        <v>5.7832800004689489E-2</v>
      </c>
      <c r="AD101" s="1">
        <f t="shared" si="143"/>
        <v>1.8554453598854578E-7</v>
      </c>
      <c r="AE101" s="1">
        <f t="shared" si="144"/>
        <v>1.8554453598854578E-7</v>
      </c>
      <c r="AF101" s="27">
        <f t="shared" si="155"/>
        <v>39811.832300000002</v>
      </c>
      <c r="AG101" s="13"/>
      <c r="AH101" s="1">
        <f t="shared" si="156"/>
        <v>-6.7547639319677447E-3</v>
      </c>
      <c r="AI101" s="1">
        <f t="shared" si="157"/>
        <v>1.041647577446126</v>
      </c>
      <c r="AJ101" s="1">
        <f t="shared" si="158"/>
        <v>9.7616002674469918E-2</v>
      </c>
      <c r="AK101" s="1">
        <f t="shared" si="159"/>
        <v>0.27494996347315437</v>
      </c>
      <c r="AL101" s="1">
        <f t="shared" si="160"/>
        <v>1.4204658143829527</v>
      </c>
      <c r="AM101" s="1">
        <f t="shared" si="161"/>
        <v>0.85993372289807313</v>
      </c>
      <c r="AN101" s="1">
        <f t="shared" si="162"/>
        <v>1.1475256058922025</v>
      </c>
      <c r="AO101" s="1">
        <f t="shared" si="163"/>
        <v>1.1475249435724386</v>
      </c>
      <c r="AP101" s="1">
        <f t="shared" si="164"/>
        <v>1.1475191451125664</v>
      </c>
      <c r="AQ101" s="1">
        <f t="shared" si="165"/>
        <v>1.1474683840930529</v>
      </c>
      <c r="AR101" s="1">
        <f t="shared" si="166"/>
        <v>1.1470242546395142</v>
      </c>
      <c r="AS101" s="1">
        <f t="shared" si="167"/>
        <v>1.1431568610060312</v>
      </c>
      <c r="AT101" s="1">
        <f t="shared" si="168"/>
        <v>1.110768367304293</v>
      </c>
      <c r="AU101" s="1">
        <f t="shared" si="137"/>
        <v>0.89398036848449269</v>
      </c>
    </row>
    <row r="102" spans="1:48">
      <c r="A102" s="28" t="s">
        <v>128</v>
      </c>
      <c r="B102" s="143" t="s">
        <v>77</v>
      </c>
      <c r="C102" s="29">
        <v>54907.999799999998</v>
      </c>
      <c r="D102" s="189" t="s">
        <v>36</v>
      </c>
      <c r="E102" s="1">
        <f t="shared" si="139"/>
        <v>6085.6421313799592</v>
      </c>
      <c r="F102" s="1">
        <f t="shared" si="140"/>
        <v>6085.5</v>
      </c>
      <c r="G102" s="228">
        <f t="shared" si="130"/>
        <v>5.9668800000508782E-2</v>
      </c>
      <c r="H102" s="181"/>
      <c r="I102" s="181"/>
      <c r="J102" s="181">
        <f t="shared" si="127"/>
        <v>5.9668800000508782E-2</v>
      </c>
      <c r="K102" s="181"/>
      <c r="L102" s="1">
        <v>1</v>
      </c>
      <c r="M102" s="10"/>
      <c r="O102" s="230"/>
      <c r="U102" s="31"/>
      <c r="Z102" s="1">
        <f t="shared" si="153"/>
        <v>6085.5</v>
      </c>
      <c r="AA102" s="1">
        <f t="shared" si="154"/>
        <v>5.8577941815637885E-2</v>
      </c>
      <c r="AB102" s="1">
        <f t="shared" si="141"/>
        <v>6.5750822310614548E-2</v>
      </c>
      <c r="AC102" s="1">
        <f t="shared" si="142"/>
        <v>5.9668800000508782E-2</v>
      </c>
      <c r="AD102" s="1">
        <f t="shared" si="143"/>
        <v>1.1899715794998269E-6</v>
      </c>
      <c r="AE102" s="1">
        <f t="shared" si="144"/>
        <v>1.1899715794998269E-6</v>
      </c>
      <c r="AF102" s="27">
        <f t="shared" si="155"/>
        <v>39889.499799999998</v>
      </c>
      <c r="AG102" s="13"/>
      <c r="AH102" s="1">
        <f t="shared" si="156"/>
        <v>-6.0820223101057669E-3</v>
      </c>
      <c r="AI102" s="1">
        <f t="shared" si="157"/>
        <v>1.0361192269802375</v>
      </c>
      <c r="AJ102" s="1">
        <f t="shared" si="158"/>
        <v>0.11757666940590432</v>
      </c>
      <c r="AK102" s="1">
        <f t="shared" si="159"/>
        <v>0.27573067396169415</v>
      </c>
      <c r="AL102" s="1">
        <f t="shared" si="160"/>
        <v>1.4405433852225895</v>
      </c>
      <c r="AM102" s="1">
        <f t="shared" si="161"/>
        <v>0.87754870609594449</v>
      </c>
      <c r="AN102" s="1">
        <f t="shared" si="162"/>
        <v>1.1660894352013842</v>
      </c>
      <c r="AO102" s="1">
        <f t="shared" si="163"/>
        <v>1.1660889068159657</v>
      </c>
      <c r="AP102" s="1">
        <f t="shared" si="164"/>
        <v>1.1660840812487869</v>
      </c>
      <c r="AQ102" s="1">
        <f t="shared" si="165"/>
        <v>1.1660400134738138</v>
      </c>
      <c r="AR102" s="1">
        <f t="shared" si="166"/>
        <v>1.1656377897070747</v>
      </c>
      <c r="AS102" s="1">
        <f t="shared" si="167"/>
        <v>1.1619838153110096</v>
      </c>
      <c r="AT102" s="1">
        <f t="shared" si="168"/>
        <v>1.1300975537997169</v>
      </c>
      <c r="AU102" s="1">
        <f t="shared" si="137"/>
        <v>0.9104675815664196</v>
      </c>
      <c r="AV102" s="5"/>
    </row>
    <row r="103" spans="1:48">
      <c r="A103" s="28" t="s">
        <v>129</v>
      </c>
      <c r="B103" s="143" t="s">
        <v>65</v>
      </c>
      <c r="C103" s="29">
        <v>55244.482400000001</v>
      </c>
      <c r="D103" s="189" t="s">
        <v>36</v>
      </c>
      <c r="E103" s="1">
        <f t="shared" si="139"/>
        <v>6887.1453670955589</v>
      </c>
      <c r="F103" s="1">
        <f t="shared" si="140"/>
        <v>6887</v>
      </c>
      <c r="G103" s="228">
        <f t="shared" si="130"/>
        <v>6.1027200004900806E-2</v>
      </c>
      <c r="H103" s="181"/>
      <c r="I103" s="181"/>
      <c r="J103" s="181">
        <f t="shared" si="127"/>
        <v>6.1027200004900806E-2</v>
      </c>
      <c r="K103" s="181"/>
      <c r="L103" s="1">
        <v>1</v>
      </c>
      <c r="M103" s="10"/>
      <c r="O103" s="230"/>
      <c r="U103" s="31"/>
      <c r="Z103" s="1">
        <f t="shared" si="153"/>
        <v>6887</v>
      </c>
      <c r="AA103" s="1">
        <f t="shared" si="154"/>
        <v>6.3666102961538601E-2</v>
      </c>
      <c r="AB103" s="1">
        <f t="shared" si="141"/>
        <v>6.4214683306347164E-2</v>
      </c>
      <c r="AC103" s="1">
        <f t="shared" si="142"/>
        <v>6.1027200004900806E-2</v>
      </c>
      <c r="AD103" s="1">
        <f t="shared" si="143"/>
        <v>6.9638088145516973E-6</v>
      </c>
      <c r="AE103" s="1">
        <f t="shared" si="144"/>
        <v>6.9638088145516973E-6</v>
      </c>
      <c r="AF103" s="27">
        <f t="shared" si="155"/>
        <v>40225.982400000001</v>
      </c>
      <c r="AG103" s="13"/>
      <c r="AH103" s="1">
        <f t="shared" si="156"/>
        <v>-3.1874833014463614E-3</v>
      </c>
      <c r="AI103" s="1">
        <f t="shared" si="157"/>
        <v>1.0126995204838274</v>
      </c>
      <c r="AJ103" s="1">
        <f t="shared" si="158"/>
        <v>0.20103930879616833</v>
      </c>
      <c r="AK103" s="1">
        <f t="shared" si="159"/>
        <v>0.2777961938193193</v>
      </c>
      <c r="AL103" s="1">
        <f t="shared" si="160"/>
        <v>1.5251128905067097</v>
      </c>
      <c r="AM103" s="1">
        <f t="shared" si="161"/>
        <v>0.95532915341189639</v>
      </c>
      <c r="AN103" s="1">
        <f t="shared" si="162"/>
        <v>1.2453898983650491</v>
      </c>
      <c r="AO103" s="1">
        <f t="shared" si="163"/>
        <v>1.2453897265855103</v>
      </c>
      <c r="AP103" s="1">
        <f t="shared" si="164"/>
        <v>1.245387794368185</v>
      </c>
      <c r="AQ103" s="1">
        <f t="shared" si="165"/>
        <v>1.2453660610878807</v>
      </c>
      <c r="AR103" s="1">
        <f t="shared" si="166"/>
        <v>1.2451217048756962</v>
      </c>
      <c r="AS103" s="1">
        <f t="shared" si="167"/>
        <v>1.2423863759963498</v>
      </c>
      <c r="AT103" s="1">
        <f t="shared" si="168"/>
        <v>1.2131407577843887</v>
      </c>
      <c r="AU103" s="1">
        <f t="shared" si="137"/>
        <v>0.98189731824298265</v>
      </c>
    </row>
    <row r="104" spans="1:48">
      <c r="A104" s="28" t="s">
        <v>129</v>
      </c>
      <c r="B104" s="143" t="s">
        <v>65</v>
      </c>
      <c r="C104" s="29">
        <v>55244.482499999998</v>
      </c>
      <c r="D104" s="189" t="s">
        <v>36</v>
      </c>
      <c r="E104" s="1">
        <f t="shared" si="139"/>
        <v>6887.145605296053</v>
      </c>
      <c r="F104" s="1">
        <f t="shared" si="140"/>
        <v>6887</v>
      </c>
      <c r="G104" s="228">
        <f t="shared" si="130"/>
        <v>6.1127200002374593E-2</v>
      </c>
      <c r="H104" s="181"/>
      <c r="I104" s="181"/>
      <c r="J104" s="181">
        <f t="shared" si="127"/>
        <v>6.1127200002374593E-2</v>
      </c>
      <c r="K104" s="181"/>
      <c r="L104" s="1">
        <v>1</v>
      </c>
      <c r="M104" s="10"/>
      <c r="O104" s="230"/>
      <c r="U104" s="31"/>
      <c r="Z104" s="1">
        <f t="shared" si="153"/>
        <v>6887</v>
      </c>
      <c r="AA104" s="1">
        <f t="shared" si="154"/>
        <v>6.3666102961538601E-2</v>
      </c>
      <c r="AB104" s="1">
        <f t="shared" si="141"/>
        <v>6.4314683303820952E-2</v>
      </c>
      <c r="AC104" s="1">
        <f t="shared" si="142"/>
        <v>6.1127200002374593E-2</v>
      </c>
      <c r="AD104" s="1">
        <f t="shared" si="143"/>
        <v>6.4460282360517555E-6</v>
      </c>
      <c r="AE104" s="1">
        <f t="shared" si="144"/>
        <v>6.4460282360517555E-6</v>
      </c>
      <c r="AF104" s="27">
        <f t="shared" si="155"/>
        <v>40225.982499999998</v>
      </c>
      <c r="AG104" s="13"/>
      <c r="AH104" s="1">
        <f t="shared" si="156"/>
        <v>-3.1874833014463614E-3</v>
      </c>
      <c r="AI104" s="1">
        <f t="shared" si="157"/>
        <v>1.0126995204838274</v>
      </c>
      <c r="AJ104" s="1">
        <f t="shared" si="158"/>
        <v>0.20103930879616833</v>
      </c>
      <c r="AK104" s="1">
        <f t="shared" si="159"/>
        <v>0.2777961938193193</v>
      </c>
      <c r="AL104" s="1">
        <f t="shared" si="160"/>
        <v>1.5251128905067097</v>
      </c>
      <c r="AM104" s="1">
        <f t="shared" si="161"/>
        <v>0.95532915341189639</v>
      </c>
      <c r="AN104" s="1">
        <f t="shared" si="162"/>
        <v>1.2453898983650491</v>
      </c>
      <c r="AO104" s="1">
        <f t="shared" si="163"/>
        <v>1.2453897265855103</v>
      </c>
      <c r="AP104" s="1">
        <f t="shared" si="164"/>
        <v>1.245387794368185</v>
      </c>
      <c r="AQ104" s="1">
        <f t="shared" si="165"/>
        <v>1.2453660610878807</v>
      </c>
      <c r="AR104" s="1">
        <f t="shared" si="166"/>
        <v>1.2451217048756962</v>
      </c>
      <c r="AS104" s="1">
        <f t="shared" si="167"/>
        <v>1.2423863759963498</v>
      </c>
      <c r="AT104" s="1">
        <f t="shared" si="168"/>
        <v>1.2131407577843887</v>
      </c>
      <c r="AU104" s="1">
        <f t="shared" si="137"/>
        <v>0.98189731824298265</v>
      </c>
    </row>
    <row r="105" spans="1:48">
      <c r="A105" s="28" t="s">
        <v>134</v>
      </c>
      <c r="B105" s="143" t="s">
        <v>65</v>
      </c>
      <c r="C105" s="29">
        <v>55631.9781</v>
      </c>
      <c r="D105" s="189" t="s">
        <v>36</v>
      </c>
      <c r="E105" s="1">
        <f t="shared" si="139"/>
        <v>7810.162062092204</v>
      </c>
      <c r="F105" s="1">
        <f t="shared" si="140"/>
        <v>7810</v>
      </c>
      <c r="G105" s="228">
        <f t="shared" si="130"/>
        <v>6.8036000004212838E-2</v>
      </c>
      <c r="H105" s="181"/>
      <c r="I105" s="181"/>
      <c r="J105" s="181">
        <f t="shared" si="127"/>
        <v>6.8036000004212838E-2</v>
      </c>
      <c r="K105" s="181"/>
      <c r="L105" s="1">
        <v>1</v>
      </c>
      <c r="M105" s="10"/>
      <c r="O105" s="230"/>
      <c r="P105" s="1">
        <v>4.1504155194107531E-8</v>
      </c>
      <c r="Q105" s="1">
        <v>2.4390361378072093E-16</v>
      </c>
      <c r="R105" s="1">
        <v>4.6041877348831385E-29</v>
      </c>
      <c r="S105" s="1">
        <v>4.7899045899265284E-7</v>
      </c>
      <c r="T105" s="1">
        <v>1.0561604555089189E-4</v>
      </c>
      <c r="U105" s="31">
        <v>1.4820474797283467E-2</v>
      </c>
      <c r="V105" s="1">
        <v>44.354320333781416</v>
      </c>
      <c r="W105" s="1">
        <v>853685.81155164458</v>
      </c>
      <c r="X105" s="1">
        <v>1.4379165095717E-2</v>
      </c>
      <c r="Y105" s="1">
        <v>8.322908115972046E-6</v>
      </c>
      <c r="Z105" s="1">
        <f t="shared" si="153"/>
        <v>7810</v>
      </c>
      <c r="AA105" s="1">
        <f t="shared" si="154"/>
        <v>6.9496116031754193E-2</v>
      </c>
      <c r="AB105" s="1">
        <f t="shared" si="141"/>
        <v>6.794733166818967E-2</v>
      </c>
      <c r="AC105" s="1">
        <f t="shared" si="142"/>
        <v>6.8036000004212838E-2</v>
      </c>
      <c r="AD105" s="1">
        <f t="shared" si="143"/>
        <v>2.1319388138831483E-6</v>
      </c>
      <c r="AE105" s="1">
        <f t="shared" si="144"/>
        <v>2.1319388138831483E-6</v>
      </c>
      <c r="AF105" s="27">
        <f t="shared" si="155"/>
        <v>40613.4781</v>
      </c>
      <c r="AG105" s="13"/>
      <c r="AH105" s="1">
        <f t="shared" si="156"/>
        <v>8.8668336023164953E-5</v>
      </c>
      <c r="AI105" s="1">
        <f t="shared" si="157"/>
        <v>0.98691302886873922</v>
      </c>
      <c r="AJ105" s="1">
        <f t="shared" si="158"/>
        <v>0.29091247479878446</v>
      </c>
      <c r="AK105" s="1">
        <f t="shared" si="159"/>
        <v>0.27777821064228481</v>
      </c>
      <c r="AL105" s="1">
        <f t="shared" si="160"/>
        <v>1.617874537865758</v>
      </c>
      <c r="AM105" s="1">
        <f t="shared" si="161"/>
        <v>1.0482222259416552</v>
      </c>
      <c r="AN105" s="1">
        <f t="shared" si="162"/>
        <v>1.33451488274334</v>
      </c>
      <c r="AO105" s="1">
        <f t="shared" si="163"/>
        <v>1.3345148512030482</v>
      </c>
      <c r="AP105" s="1">
        <f t="shared" si="164"/>
        <v>1.3345143666910411</v>
      </c>
      <c r="AQ105" s="1">
        <f t="shared" si="165"/>
        <v>1.3345069238930112</v>
      </c>
      <c r="AR105" s="1">
        <f t="shared" si="166"/>
        <v>1.3343926207575567</v>
      </c>
      <c r="AS105" s="1">
        <f t="shared" si="167"/>
        <v>1.3326439666861507</v>
      </c>
      <c r="AT105" s="1">
        <f t="shared" si="168"/>
        <v>1.3073080623731104</v>
      </c>
      <c r="AU105" s="1">
        <f t="shared" si="137"/>
        <v>1.06415514351119</v>
      </c>
    </row>
    <row r="106" spans="1:48">
      <c r="A106" s="28" t="s">
        <v>134</v>
      </c>
      <c r="B106" s="143" t="s">
        <v>65</v>
      </c>
      <c r="C106" s="29">
        <v>55597.1345</v>
      </c>
      <c r="D106" s="189" t="s">
        <v>36</v>
      </c>
      <c r="E106" s="1">
        <f t="shared" si="139"/>
        <v>7727.1644326635796</v>
      </c>
      <c r="F106" s="1">
        <f t="shared" si="140"/>
        <v>7727</v>
      </c>
      <c r="G106" s="228">
        <f t="shared" si="130"/>
        <v>6.9031200000608806E-2</v>
      </c>
      <c r="H106" s="181"/>
      <c r="I106" s="181"/>
      <c r="J106" s="181">
        <f t="shared" si="127"/>
        <v>6.9031200000608806E-2</v>
      </c>
      <c r="K106" s="181"/>
      <c r="L106" s="1">
        <v>1</v>
      </c>
      <c r="M106" s="10"/>
      <c r="O106" s="230"/>
      <c r="U106" s="31"/>
      <c r="Z106" s="1">
        <f t="shared" si="153"/>
        <v>7727</v>
      </c>
      <c r="AA106" s="1">
        <f t="shared" si="154"/>
        <v>6.8973722774459234E-2</v>
      </c>
      <c r="AB106" s="1">
        <f t="shared" si="141"/>
        <v>6.9234057483827272E-2</v>
      </c>
      <c r="AC106" s="1">
        <f t="shared" si="142"/>
        <v>6.9031200000608806E-2</v>
      </c>
      <c r="AD106" s="1">
        <f t="shared" si="143"/>
        <v>3.3036315258489873E-9</v>
      </c>
      <c r="AE106" s="1">
        <f t="shared" si="144"/>
        <v>3.3036315258489873E-9</v>
      </c>
      <c r="AF106" s="27">
        <f t="shared" si="155"/>
        <v>40578.6345</v>
      </c>
      <c r="AG106" s="13"/>
      <c r="AH106" s="1">
        <f t="shared" si="156"/>
        <v>-2.0285748321846733E-4</v>
      </c>
      <c r="AI106" s="1">
        <f t="shared" si="157"/>
        <v>0.9891767080744408</v>
      </c>
      <c r="AJ106" s="1">
        <f t="shared" si="158"/>
        <v>0.28310753932294797</v>
      </c>
      <c r="AK106" s="1">
        <f t="shared" si="159"/>
        <v>0.27787561870900823</v>
      </c>
      <c r="AL106" s="1">
        <f t="shared" si="160"/>
        <v>1.6097267790883734</v>
      </c>
      <c r="AM106" s="1">
        <f t="shared" si="161"/>
        <v>1.0397084005214243</v>
      </c>
      <c r="AN106" s="1">
        <f t="shared" si="162"/>
        <v>1.3265938019416288</v>
      </c>
      <c r="AO106" s="1">
        <f t="shared" si="163"/>
        <v>1.3265937643285344</v>
      </c>
      <c r="AP106" s="1">
        <f t="shared" si="164"/>
        <v>1.3265932049138505</v>
      </c>
      <c r="AQ106" s="1">
        <f t="shared" si="165"/>
        <v>1.3265848849599449</v>
      </c>
      <c r="AR106" s="1">
        <f t="shared" si="166"/>
        <v>1.3264611783399023</v>
      </c>
      <c r="AS106" s="1">
        <f t="shared" si="167"/>
        <v>1.3246290132332994</v>
      </c>
      <c r="AT106" s="1">
        <f t="shared" si="168"/>
        <v>1.2989063108972363</v>
      </c>
      <c r="AU106" s="1">
        <f t="shared" si="137"/>
        <v>1.0567581776420014</v>
      </c>
    </row>
    <row r="107" spans="1:48">
      <c r="A107" s="28" t="s">
        <v>134</v>
      </c>
      <c r="B107" s="143" t="s">
        <v>77</v>
      </c>
      <c r="C107" s="29">
        <v>55596.085800000001</v>
      </c>
      <c r="D107" s="189" t="s">
        <v>36</v>
      </c>
      <c r="E107" s="1">
        <f t="shared" si="139"/>
        <v>7724.6664240197615</v>
      </c>
      <c r="F107" s="1">
        <f t="shared" si="140"/>
        <v>7724.5</v>
      </c>
      <c r="G107" s="228">
        <f t="shared" si="130"/>
        <v>6.9867199999862351E-2</v>
      </c>
      <c r="H107" s="181"/>
      <c r="I107" s="181"/>
      <c r="J107" s="181">
        <f t="shared" si="127"/>
        <v>6.9867199999862351E-2</v>
      </c>
      <c r="K107" s="181"/>
      <c r="L107" s="1">
        <v>1</v>
      </c>
      <c r="M107" s="10"/>
      <c r="O107" s="230"/>
      <c r="U107" s="31"/>
      <c r="Z107" s="1">
        <f t="shared" si="153"/>
        <v>7724.5</v>
      </c>
      <c r="AA107" s="1">
        <f t="shared" si="154"/>
        <v>6.8957981493428328E-2</v>
      </c>
      <c r="AB107" s="1">
        <f t="shared" si="141"/>
        <v>7.0078848646291977E-2</v>
      </c>
      <c r="AC107" s="1">
        <f t="shared" si="142"/>
        <v>6.9867199999862351E-2</v>
      </c>
      <c r="AD107" s="1">
        <f t="shared" si="143"/>
        <v>8.2667829244211561E-7</v>
      </c>
      <c r="AE107" s="1">
        <f t="shared" si="144"/>
        <v>8.2667829244211561E-7</v>
      </c>
      <c r="AF107" s="27">
        <f t="shared" si="155"/>
        <v>40577.585800000001</v>
      </c>
      <c r="AG107" s="13"/>
      <c r="AH107" s="1">
        <f t="shared" si="156"/>
        <v>-2.116486464296223E-4</v>
      </c>
      <c r="AI107" s="1">
        <f t="shared" si="157"/>
        <v>0.98924506423612446</v>
      </c>
      <c r="AJ107" s="1">
        <f t="shared" si="158"/>
        <v>0.28287160047876131</v>
      </c>
      <c r="AK107" s="1">
        <f t="shared" si="159"/>
        <v>0.27787827277017341</v>
      </c>
      <c r="AL107" s="1">
        <f t="shared" si="160"/>
        <v>1.6094807847286865</v>
      </c>
      <c r="AM107" s="1">
        <f t="shared" si="161"/>
        <v>1.0394524769090323</v>
      </c>
      <c r="AN107" s="1">
        <f t="shared" si="162"/>
        <v>1.3263549333817934</v>
      </c>
      <c r="AO107" s="1">
        <f t="shared" si="163"/>
        <v>1.3263548955719409</v>
      </c>
      <c r="AP107" s="1">
        <f t="shared" si="164"/>
        <v>1.3263543337694501</v>
      </c>
      <c r="AQ107" s="1">
        <f t="shared" si="165"/>
        <v>1.3263459863049634</v>
      </c>
      <c r="AR107" s="1">
        <f t="shared" si="166"/>
        <v>1.3262219895547303</v>
      </c>
      <c r="AS107" s="1">
        <f t="shared" si="167"/>
        <v>1.3243872900179885</v>
      </c>
      <c r="AT107" s="1">
        <f t="shared" si="168"/>
        <v>1.298653040271444</v>
      </c>
      <c r="AU107" s="1">
        <f t="shared" si="137"/>
        <v>1.0565353774652184</v>
      </c>
    </row>
    <row r="108" spans="1:48">
      <c r="A108" s="28" t="s">
        <v>137</v>
      </c>
      <c r="B108" s="143" t="s">
        <v>65</v>
      </c>
      <c r="C108" s="29">
        <v>56000.998500000002</v>
      </c>
      <c r="D108" s="189" t="s">
        <v>36</v>
      </c>
      <c r="E108" s="1">
        <f t="shared" si="139"/>
        <v>8689.1705001067203</v>
      </c>
      <c r="F108" s="1">
        <f t="shared" si="140"/>
        <v>8689</v>
      </c>
      <c r="G108" s="228">
        <f t="shared" si="130"/>
        <v>7.1578400005819276E-2</v>
      </c>
      <c r="H108" s="181"/>
      <c r="I108" s="181"/>
      <c r="J108" s="181">
        <f t="shared" si="127"/>
        <v>7.1578400005819276E-2</v>
      </c>
      <c r="K108" s="181"/>
      <c r="L108" s="1">
        <v>1</v>
      </c>
      <c r="M108" s="10"/>
      <c r="O108" s="230"/>
      <c r="U108" s="31"/>
      <c r="Z108" s="1">
        <f t="shared" si="153"/>
        <v>8689</v>
      </c>
      <c r="AA108" s="1">
        <f t="shared" si="154"/>
        <v>7.4999153771591109E-2</v>
      </c>
      <c r="AB108" s="1">
        <f t="shared" si="141"/>
        <v>6.8446382590822877E-2</v>
      </c>
      <c r="AC108" s="1">
        <f t="shared" si="142"/>
        <v>7.1578400005819276E-2</v>
      </c>
      <c r="AD108" s="1">
        <f t="shared" si="143"/>
        <v>1.170155632604218E-5</v>
      </c>
      <c r="AE108" s="1">
        <f t="shared" si="144"/>
        <v>1.170155632604218E-5</v>
      </c>
      <c r="AF108" s="27">
        <f t="shared" si="155"/>
        <v>40982.498500000002</v>
      </c>
      <c r="AG108" s="13"/>
      <c r="AH108" s="1">
        <f t="shared" si="156"/>
        <v>3.1320174149964009E-3</v>
      </c>
      <c r="AI108" s="1">
        <f t="shared" si="157"/>
        <v>0.96363741779981715</v>
      </c>
      <c r="AJ108" s="1">
        <f t="shared" si="158"/>
        <v>0.37021252240843261</v>
      </c>
      <c r="AK108" s="1">
        <f t="shared" si="159"/>
        <v>0.27569868649805884</v>
      </c>
      <c r="AL108" s="1">
        <f t="shared" si="160"/>
        <v>1.7019319025597097</v>
      </c>
      <c r="AM108" s="1">
        <f t="shared" si="161"/>
        <v>1.1405527873223356</v>
      </c>
      <c r="AN108" s="1">
        <f t="shared" si="162"/>
        <v>1.4173087969186133</v>
      </c>
      <c r="AO108" s="1">
        <f t="shared" si="163"/>
        <v>1.4173087937970577</v>
      </c>
      <c r="AP108" s="1">
        <f t="shared" si="164"/>
        <v>1.4173087203752919</v>
      </c>
      <c r="AQ108" s="1">
        <f t="shared" si="165"/>
        <v>1.4173069934401989</v>
      </c>
      <c r="AR108" s="1">
        <f t="shared" si="166"/>
        <v>1.4172663801868373</v>
      </c>
      <c r="AS108" s="1">
        <f t="shared" si="167"/>
        <v>1.4163143105997027</v>
      </c>
      <c r="AT108" s="1">
        <f t="shared" si="168"/>
        <v>1.3954588017937137</v>
      </c>
      <c r="AU108" s="1">
        <f t="shared" si="137"/>
        <v>1.1424916856680203</v>
      </c>
    </row>
    <row r="109" spans="1:48">
      <c r="A109" s="28" t="s">
        <v>137</v>
      </c>
      <c r="B109" s="143" t="s">
        <v>65</v>
      </c>
      <c r="C109" s="29">
        <v>56014.016100000001</v>
      </c>
      <c r="D109" s="189" t="s">
        <v>36</v>
      </c>
      <c r="E109" s="1">
        <f t="shared" si="139"/>
        <v>8720.1784883986875</v>
      </c>
      <c r="F109" s="1">
        <f t="shared" si="140"/>
        <v>8720</v>
      </c>
      <c r="G109" s="228">
        <f t="shared" si="130"/>
        <v>7.4932000003173016E-2</v>
      </c>
      <c r="H109" s="181"/>
      <c r="I109" s="181"/>
      <c r="J109" s="181">
        <f t="shared" si="127"/>
        <v>7.4932000003173016E-2</v>
      </c>
      <c r="K109" s="181"/>
      <c r="L109" s="1">
        <v>1</v>
      </c>
      <c r="M109" s="10"/>
      <c r="O109" s="230"/>
      <c r="U109" s="31"/>
      <c r="Z109" s="1">
        <f t="shared" si="153"/>
        <v>8720</v>
      </c>
      <c r="AA109" s="1">
        <f t="shared" si="154"/>
        <v>7.5192143248044074E-2</v>
      </c>
      <c r="AB109" s="1">
        <f t="shared" si="141"/>
        <v>7.1694230852975147E-2</v>
      </c>
      <c r="AC109" s="1">
        <f t="shared" si="142"/>
        <v>7.4932000003173016E-2</v>
      </c>
      <c r="AD109" s="1">
        <f t="shared" si="143"/>
        <v>6.7674507852043412E-8</v>
      </c>
      <c r="AE109" s="1">
        <f t="shared" si="144"/>
        <v>6.7674507852043412E-8</v>
      </c>
      <c r="AF109" s="27">
        <f t="shared" si="155"/>
        <v>40995.516100000001</v>
      </c>
      <c r="AG109" s="13"/>
      <c r="AH109" s="1">
        <f t="shared" si="156"/>
        <v>3.2377691501978634E-3</v>
      </c>
      <c r="AI109" s="1">
        <f t="shared" si="157"/>
        <v>0.9628401795644147</v>
      </c>
      <c r="AJ109" s="1">
        <f t="shared" si="158"/>
        <v>0.3728977238673018</v>
      </c>
      <c r="AK109" s="1">
        <f t="shared" si="159"/>
        <v>0.27559236358472461</v>
      </c>
      <c r="AL109" s="1">
        <f t="shared" si="160"/>
        <v>1.7048241594883544</v>
      </c>
      <c r="AM109" s="1">
        <f t="shared" si="161"/>
        <v>1.143885626877883</v>
      </c>
      <c r="AN109" s="1">
        <f t="shared" si="162"/>
        <v>1.4201929988789126</v>
      </c>
      <c r="AO109" s="1">
        <f t="shared" si="163"/>
        <v>1.4201929960591542</v>
      </c>
      <c r="AP109" s="1">
        <f t="shared" si="164"/>
        <v>1.42019292847567</v>
      </c>
      <c r="AQ109" s="1">
        <f t="shared" si="165"/>
        <v>1.4201913086553808</v>
      </c>
      <c r="AR109" s="1">
        <f t="shared" si="166"/>
        <v>1.4201524904698271</v>
      </c>
      <c r="AS109" s="1">
        <f t="shared" si="167"/>
        <v>1.4192251832790423</v>
      </c>
      <c r="AT109" s="1">
        <f t="shared" si="168"/>
        <v>1.3985396453107422</v>
      </c>
      <c r="AU109" s="1">
        <f t="shared" si="137"/>
        <v>1.145254407860127</v>
      </c>
    </row>
    <row r="110" spans="1:48">
      <c r="A110" s="1" t="s">
        <v>92</v>
      </c>
      <c r="B110" s="13" t="s">
        <v>77</v>
      </c>
      <c r="C110" s="26">
        <v>49789.36</v>
      </c>
      <c r="D110" s="26">
        <v>2E-3</v>
      </c>
      <c r="E110" s="1">
        <f t="shared" si="139"/>
        <v>-6106.983466979691</v>
      </c>
      <c r="F110" s="1">
        <f t="shared" si="140"/>
        <v>-6107</v>
      </c>
      <c r="G110" s="228">
        <f t="shared" ref="G110:G141" si="169">+C110-(C$7+F110*C$8)+O110*K$10</f>
        <v>6.9407999981194735E-3</v>
      </c>
      <c r="H110" s="181"/>
      <c r="I110" s="181"/>
      <c r="J110" s="181"/>
      <c r="K110" s="181">
        <f t="shared" ref="K110:K141" si="170">G110</f>
        <v>6.9407999981194735E-3</v>
      </c>
      <c r="L110" s="1">
        <v>1</v>
      </c>
      <c r="M110" s="10"/>
      <c r="O110" s="230"/>
      <c r="U110" s="31"/>
      <c r="Z110" s="1">
        <f t="shared" si="153"/>
        <v>-6107</v>
      </c>
      <c r="AA110" s="1">
        <f t="shared" si="154"/>
        <v>-2.7554969595213197E-3</v>
      </c>
      <c r="AB110" s="1">
        <f t="shared" si="141"/>
        <v>4.3744384122537387E-2</v>
      </c>
      <c r="AC110" s="1">
        <f t="shared" si="142"/>
        <v>6.9407999981194735E-3</v>
      </c>
      <c r="AD110" s="1">
        <f t="shared" si="143"/>
        <v>9.4018174690754097E-5</v>
      </c>
      <c r="AE110" s="1">
        <f t="shared" si="144"/>
        <v>9.4018174690754097E-5</v>
      </c>
      <c r="AF110" s="27">
        <f t="shared" si="155"/>
        <v>34770.86</v>
      </c>
      <c r="AG110" s="13"/>
      <c r="AH110" s="1">
        <f t="shared" si="156"/>
        <v>-3.6803584124417914E-2</v>
      </c>
      <c r="AI110" s="1">
        <f t="shared" si="157"/>
        <v>1.2637781825570393</v>
      </c>
      <c r="AJ110" s="1">
        <f t="shared" si="158"/>
        <v>-0.99725759731854025</v>
      </c>
      <c r="AK110" s="1">
        <f t="shared" si="159"/>
        <v>-8.8051539043478344E-2</v>
      </c>
      <c r="AL110" s="1">
        <f t="shared" si="160"/>
        <v>-0.32217861956175009</v>
      </c>
      <c r="AM110" s="1">
        <f t="shared" si="161"/>
        <v>-0.16249733672662325</v>
      </c>
      <c r="AN110" s="1">
        <f t="shared" si="162"/>
        <v>-0.24304879571490628</v>
      </c>
      <c r="AO110" s="1">
        <f t="shared" si="163"/>
        <v>-0.24302970184462996</v>
      </c>
      <c r="AP110" s="1">
        <f t="shared" si="164"/>
        <v>-0.24295896197267922</v>
      </c>
      <c r="AQ110" s="1">
        <f t="shared" si="165"/>
        <v>-0.24269689236189207</v>
      </c>
      <c r="AR110" s="1">
        <f t="shared" si="166"/>
        <v>-0.24172615253586788</v>
      </c>
      <c r="AS110" s="1">
        <f t="shared" si="167"/>
        <v>-0.2381324215087168</v>
      </c>
      <c r="AT110" s="1">
        <f t="shared" si="168"/>
        <v>-0.22485507301595059</v>
      </c>
      <c r="AU110" s="1">
        <f t="shared" si="137"/>
        <v>-0.17612888060326259</v>
      </c>
    </row>
    <row r="111" spans="1:48">
      <c r="A111" s="1" t="s">
        <v>94</v>
      </c>
      <c r="B111" s="13" t="s">
        <v>77</v>
      </c>
      <c r="C111" s="38">
        <v>50548.378900000003</v>
      </c>
      <c r="D111" s="38">
        <v>4.0000000000000002E-4</v>
      </c>
      <c r="E111" s="1">
        <f t="shared" si="139"/>
        <v>-4298.9966518537613</v>
      </c>
      <c r="F111" s="1">
        <f t="shared" si="140"/>
        <v>-4299</v>
      </c>
      <c r="G111" s="228">
        <f t="shared" si="169"/>
        <v>1.4056000072741881E-3</v>
      </c>
      <c r="H111" s="181"/>
      <c r="I111" s="181"/>
      <c r="J111" s="181"/>
      <c r="K111" s="181">
        <f t="shared" si="170"/>
        <v>1.4056000072741881E-3</v>
      </c>
      <c r="L111" s="1">
        <v>1</v>
      </c>
      <c r="M111" s="10"/>
      <c r="O111" s="230"/>
      <c r="P111" s="1">
        <v>5.3315262736012804E-8</v>
      </c>
      <c r="Q111" s="1">
        <v>3.7110894990837023E-17</v>
      </c>
      <c r="R111" s="1">
        <v>2.9936372054475722E-26</v>
      </c>
      <c r="S111" s="1">
        <v>3.6208934329474796E-7</v>
      </c>
      <c r="T111" s="1">
        <v>4.8101000054377204E-4</v>
      </c>
      <c r="U111" s="31">
        <v>0.13609726204946063</v>
      </c>
      <c r="V111" s="1">
        <v>3.1379191209838284</v>
      </c>
      <c r="W111" s="1">
        <v>115547.00455189084</v>
      </c>
      <c r="X111" s="1">
        <v>1.0869824959738327E-2</v>
      </c>
      <c r="Y111" s="1">
        <v>3.4863972688007655E-6</v>
      </c>
      <c r="Z111" s="1">
        <f t="shared" si="153"/>
        <v>-4299</v>
      </c>
      <c r="AA111" s="1">
        <f t="shared" si="154"/>
        <v>2.3271045129778303E-3</v>
      </c>
      <c r="AB111" s="1">
        <f t="shared" si="141"/>
        <v>3.7339139751092112E-2</v>
      </c>
      <c r="AC111" s="1">
        <f t="shared" si="142"/>
        <v>1.4056000072741881E-3</v>
      </c>
      <c r="AD111" s="1">
        <f t="shared" si="143"/>
        <v>8.4917055403211395E-7</v>
      </c>
      <c r="AE111" s="1">
        <f t="shared" si="144"/>
        <v>8.4917055403211395E-7</v>
      </c>
      <c r="AF111" s="27">
        <f t="shared" si="155"/>
        <v>35529.878900000003</v>
      </c>
      <c r="AG111" s="13"/>
      <c r="AH111" s="1">
        <f t="shared" si="156"/>
        <v>-3.5933539743817924E-2</v>
      </c>
      <c r="AI111" s="1">
        <f t="shared" si="157"/>
        <v>1.2779800758925561</v>
      </c>
      <c r="AJ111" s="1">
        <f t="shared" si="158"/>
        <v>-0.97579730941499643</v>
      </c>
      <c r="AK111" s="1">
        <f t="shared" si="159"/>
        <v>-7.6863858729997554E-3</v>
      </c>
      <c r="AL111" s="1">
        <f t="shared" si="160"/>
        <v>-2.7643807998865413E-2</v>
      </c>
      <c r="AM111" s="1">
        <f t="shared" si="161"/>
        <v>-1.3822784268723388E-2</v>
      </c>
      <c r="AN111" s="1">
        <f t="shared" si="162"/>
        <v>-2.0776502666134747E-2</v>
      </c>
      <c r="AO111" s="1">
        <f t="shared" si="163"/>
        <v>-2.0774575999957814E-2</v>
      </c>
      <c r="AP111" s="1">
        <f t="shared" si="164"/>
        <v>-2.0767646202586341E-2</v>
      </c>
      <c r="AQ111" s="1">
        <f t="shared" si="165"/>
        <v>-2.074272124345097E-2</v>
      </c>
      <c r="AR111" s="1">
        <f t="shared" si="166"/>
        <v>-2.0653071746210457E-2</v>
      </c>
      <c r="AS111" s="1">
        <f t="shared" si="167"/>
        <v>-2.0330623944643814E-2</v>
      </c>
      <c r="AT111" s="1">
        <f t="shared" si="168"/>
        <v>-1.917087355353414E-2</v>
      </c>
      <c r="AU111" s="1">
        <f t="shared" si="137"/>
        <v>-1.4999792753946473E-2</v>
      </c>
    </row>
    <row r="112" spans="1:48">
      <c r="A112" s="1" t="s">
        <v>95</v>
      </c>
      <c r="B112" s="13" t="s">
        <v>65</v>
      </c>
      <c r="C112" s="38">
        <v>50823.570099999997</v>
      </c>
      <c r="D112" s="38">
        <v>2.0000000000000001E-4</v>
      </c>
      <c r="E112" s="1">
        <f t="shared" si="139"/>
        <v>-3643.4898374138716</v>
      </c>
      <c r="F112" s="1">
        <f t="shared" si="140"/>
        <v>-3643.5</v>
      </c>
      <c r="G112" s="228">
        <f t="shared" si="169"/>
        <v>4.2663999993237667E-3</v>
      </c>
      <c r="H112" s="181"/>
      <c r="I112" s="181"/>
      <c r="J112" s="181"/>
      <c r="K112" s="181">
        <f t="shared" si="170"/>
        <v>4.2663999993237667E-3</v>
      </c>
      <c r="L112" s="1">
        <v>1</v>
      </c>
      <c r="M112" s="10"/>
      <c r="O112" s="230"/>
      <c r="U112" s="31"/>
      <c r="Z112" s="1">
        <f t="shared" si="153"/>
        <v>-3643.5</v>
      </c>
      <c r="AA112" s="1">
        <f t="shared" si="154"/>
        <v>4.643066733250753E-3</v>
      </c>
      <c r="AB112" s="1">
        <f t="shared" si="141"/>
        <v>3.9439371177837683E-2</v>
      </c>
      <c r="AC112" s="1">
        <f t="shared" si="142"/>
        <v>4.2663999993237667E-3</v>
      </c>
      <c r="AD112" s="1">
        <f t="shared" si="143"/>
        <v>1.4187782844722313E-7</v>
      </c>
      <c r="AE112" s="1">
        <f t="shared" si="144"/>
        <v>1.4187782844722313E-7</v>
      </c>
      <c r="AF112" s="27">
        <f t="shared" si="155"/>
        <v>35805.070099999997</v>
      </c>
      <c r="AG112" s="13"/>
      <c r="AH112" s="1">
        <f t="shared" si="156"/>
        <v>-3.5172971178513916E-2</v>
      </c>
      <c r="AI112" s="1">
        <f t="shared" si="157"/>
        <v>1.2771972517822321</v>
      </c>
      <c r="AJ112" s="1">
        <f t="shared" si="158"/>
        <v>-0.94666039529642487</v>
      </c>
      <c r="AK112" s="1">
        <f t="shared" si="159"/>
        <v>2.2219062207882747E-2</v>
      </c>
      <c r="AL112" s="1">
        <f t="shared" si="160"/>
        <v>7.9985132587735333E-2</v>
      </c>
      <c r="AM112" s="1">
        <f t="shared" si="161"/>
        <v>4.0013901384969026E-2</v>
      </c>
      <c r="AN112" s="1">
        <f t="shared" si="162"/>
        <v>6.0127419335559755E-2</v>
      </c>
      <c r="AO112" s="1">
        <f t="shared" si="163"/>
        <v>6.0121892991856718E-2</v>
      </c>
      <c r="AP112" s="1">
        <f t="shared" si="164"/>
        <v>6.0101984269754292E-2</v>
      </c>
      <c r="AQ112" s="1">
        <f t="shared" si="165"/>
        <v>6.0030263047793991E-2</v>
      </c>
      <c r="AR112" s="1">
        <f t="shared" si="166"/>
        <v>5.9771889723795775E-2</v>
      </c>
      <c r="AS112" s="1">
        <f t="shared" si="167"/>
        <v>5.8841141383798805E-2</v>
      </c>
      <c r="AT112" s="1">
        <f t="shared" si="168"/>
        <v>5.5488687361896036E-2</v>
      </c>
      <c r="AU112" s="1">
        <f t="shared" si="137"/>
        <v>4.341841359850207E-2</v>
      </c>
    </row>
    <row r="113" spans="1:64">
      <c r="A113" s="1" t="s">
        <v>97</v>
      </c>
      <c r="B113" s="13" t="s">
        <v>65</v>
      </c>
      <c r="C113" s="26">
        <v>50897.456200000001</v>
      </c>
      <c r="D113" s="26">
        <v>6.9999999999999999E-4</v>
      </c>
      <c r="E113" s="1">
        <f t="shared" si="139"/>
        <v>-3467.4927777608359</v>
      </c>
      <c r="F113" s="1">
        <f t="shared" si="140"/>
        <v>-3467.5</v>
      </c>
      <c r="G113" s="228">
        <f t="shared" si="169"/>
        <v>3.0320000005303882E-3</v>
      </c>
      <c r="H113" s="181"/>
      <c r="I113" s="181"/>
      <c r="J113" s="181"/>
      <c r="K113" s="181">
        <f t="shared" si="170"/>
        <v>3.0320000005303882E-3</v>
      </c>
      <c r="L113" s="1">
        <v>1</v>
      </c>
      <c r="M113" s="10"/>
      <c r="O113" s="230"/>
      <c r="U113" s="31"/>
      <c r="Z113" s="1">
        <f t="shared" si="153"/>
        <v>-3467.5</v>
      </c>
      <c r="AA113" s="1">
        <f t="shared" si="154"/>
        <v>5.3066698929529615E-3</v>
      </c>
      <c r="AB113" s="1">
        <f t="shared" si="141"/>
        <v>3.7961534425036414E-2</v>
      </c>
      <c r="AC113" s="1">
        <f t="shared" si="142"/>
        <v>3.0320000005303882E-3</v>
      </c>
      <c r="AD113" s="1">
        <f t="shared" si="143"/>
        <v>5.1741231194937209E-6</v>
      </c>
      <c r="AE113" s="1">
        <f t="shared" si="144"/>
        <v>5.1741231194937209E-6</v>
      </c>
      <c r="AF113" s="27">
        <f t="shared" si="155"/>
        <v>35878.956200000001</v>
      </c>
      <c r="AG113" s="13"/>
      <c r="AH113" s="1">
        <f t="shared" si="156"/>
        <v>-3.4929534424506026E-2</v>
      </c>
      <c r="AI113" s="1">
        <f t="shared" si="157"/>
        <v>1.2764409074094492</v>
      </c>
      <c r="AJ113" s="1">
        <f t="shared" si="158"/>
        <v>-0.93697060316651415</v>
      </c>
      <c r="AK113" s="1">
        <f t="shared" si="159"/>
        <v>3.0206420371509956E-2</v>
      </c>
      <c r="AL113" s="1">
        <f t="shared" si="160"/>
        <v>0.1088372047902245</v>
      </c>
      <c r="AM113" s="1">
        <f t="shared" si="161"/>
        <v>5.4472384234833332E-2</v>
      </c>
      <c r="AN113" s="1">
        <f t="shared" si="162"/>
        <v>8.1832622524382934E-2</v>
      </c>
      <c r="AO113" s="1">
        <f t="shared" si="163"/>
        <v>8.1825165888230203E-2</v>
      </c>
      <c r="AP113" s="1">
        <f t="shared" si="164"/>
        <v>8.179826179576212E-2</v>
      </c>
      <c r="AQ113" s="1">
        <f t="shared" si="165"/>
        <v>8.1701190341638988E-2</v>
      </c>
      <c r="AR113" s="1">
        <f t="shared" si="166"/>
        <v>8.1350957571950072E-2</v>
      </c>
      <c r="AS113" s="1">
        <f t="shared" si="167"/>
        <v>8.008740429542463E-2</v>
      </c>
      <c r="AT113" s="1">
        <f t="shared" si="168"/>
        <v>7.5529866465757919E-2</v>
      </c>
      <c r="AU113" s="1">
        <f t="shared" si="137"/>
        <v>5.9103546044010358E-2</v>
      </c>
    </row>
    <row r="114" spans="1:64">
      <c r="A114" s="1" t="s">
        <v>97</v>
      </c>
      <c r="B114" s="13" t="s">
        <v>77</v>
      </c>
      <c r="C114" s="26">
        <v>50904.383699999998</v>
      </c>
      <c r="D114" s="26">
        <v>4.0000000000000002E-4</v>
      </c>
      <c r="E114" s="1">
        <f t="shared" si="139"/>
        <v>-3450.9914381212284</v>
      </c>
      <c r="F114" s="1">
        <f t="shared" si="140"/>
        <v>-3451</v>
      </c>
      <c r="G114" s="228">
        <f t="shared" si="169"/>
        <v>3.5943999973824248E-3</v>
      </c>
      <c r="H114" s="181"/>
      <c r="I114" s="181"/>
      <c r="J114" s="181"/>
      <c r="K114" s="181">
        <f t="shared" si="170"/>
        <v>3.5943999973824248E-3</v>
      </c>
      <c r="L114" s="1">
        <v>1</v>
      </c>
      <c r="M114" s="10"/>
      <c r="O114" s="230"/>
      <c r="U114" s="31"/>
      <c r="Z114" s="1">
        <f t="shared" si="153"/>
        <v>-3451</v>
      </c>
      <c r="AA114" s="1">
        <f t="shared" si="154"/>
        <v>5.3697753298387885E-3</v>
      </c>
      <c r="AB114" s="1">
        <f t="shared" si="141"/>
        <v>3.850027487347385E-2</v>
      </c>
      <c r="AC114" s="1">
        <f t="shared" si="142"/>
        <v>3.5943999973824248E-3</v>
      </c>
      <c r="AD114" s="1">
        <f t="shared" si="143"/>
        <v>3.1519575710945441E-6</v>
      </c>
      <c r="AE114" s="1">
        <f t="shared" si="144"/>
        <v>3.1519575710945441E-6</v>
      </c>
      <c r="AF114" s="27">
        <f t="shared" si="155"/>
        <v>35885.883699999998</v>
      </c>
      <c r="AG114" s="13"/>
      <c r="AH114" s="1">
        <f t="shared" si="156"/>
        <v>-3.4905874876091425E-2</v>
      </c>
      <c r="AI114" s="1">
        <f t="shared" si="157"/>
        <v>1.2763582488829959</v>
      </c>
      <c r="AJ114" s="1">
        <f t="shared" si="158"/>
        <v>-0.93602272195861436</v>
      </c>
      <c r="AK114" s="1">
        <f t="shared" si="159"/>
        <v>3.0953536071733768E-2</v>
      </c>
      <c r="AL114" s="1">
        <f t="shared" si="160"/>
        <v>0.11154023078738362</v>
      </c>
      <c r="AM114" s="1">
        <f t="shared" si="161"/>
        <v>5.5828008124316313E-2</v>
      </c>
      <c r="AN114" s="1">
        <f t="shared" si="162"/>
        <v>8.3866787827142686E-2</v>
      </c>
      <c r="AO114" s="1">
        <f t="shared" si="163"/>
        <v>8.3859153054038016E-2</v>
      </c>
      <c r="AP114" s="1">
        <f t="shared" si="164"/>
        <v>8.3831601579156201E-2</v>
      </c>
      <c r="AQ114" s="1">
        <f t="shared" si="165"/>
        <v>8.3732177574096484E-2</v>
      </c>
      <c r="AR114" s="1">
        <f t="shared" si="166"/>
        <v>8.3373396675803124E-2</v>
      </c>
      <c r="AS114" s="1">
        <f t="shared" si="167"/>
        <v>8.2078791074490828E-2</v>
      </c>
      <c r="AT114" s="1">
        <f t="shared" si="168"/>
        <v>7.7408536407930731E-2</v>
      </c>
      <c r="AU114" s="1">
        <f t="shared" si="137"/>
        <v>6.0574027210776649E-2</v>
      </c>
    </row>
    <row r="115" spans="1:64">
      <c r="A115" s="40" t="s">
        <v>101</v>
      </c>
      <c r="B115" s="41" t="s">
        <v>77</v>
      </c>
      <c r="C115" s="30">
        <v>51600.443800000001</v>
      </c>
      <c r="D115" s="30">
        <v>6.9999999999999999E-4</v>
      </c>
      <c r="E115" s="1">
        <f t="shared" si="139"/>
        <v>-1792.9727994084963</v>
      </c>
      <c r="F115" s="1">
        <f t="shared" si="140"/>
        <v>-1793</v>
      </c>
      <c r="G115" s="228">
        <f t="shared" si="169"/>
        <v>1.1419200003729202E-2</v>
      </c>
      <c r="H115" s="181"/>
      <c r="I115" s="181"/>
      <c r="J115" s="181"/>
      <c r="K115" s="181">
        <f t="shared" si="170"/>
        <v>1.1419200003729202E-2</v>
      </c>
      <c r="L115" s="1">
        <v>1</v>
      </c>
      <c r="M115" s="10"/>
      <c r="O115" s="230"/>
      <c r="U115" s="31"/>
      <c r="Z115" s="1">
        <f t="shared" si="153"/>
        <v>-1793</v>
      </c>
      <c r="AA115" s="1">
        <f t="shared" si="154"/>
        <v>1.24543505061026E-2</v>
      </c>
      <c r="AB115" s="1">
        <f t="shared" si="141"/>
        <v>4.3252540334969614E-2</v>
      </c>
      <c r="AC115" s="1">
        <f t="shared" si="142"/>
        <v>1.1419200003729202E-2</v>
      </c>
      <c r="AD115" s="1">
        <f t="shared" si="143"/>
        <v>1.0715365625638992E-6</v>
      </c>
      <c r="AE115" s="1">
        <f t="shared" si="144"/>
        <v>1.0715365625638992E-6</v>
      </c>
      <c r="AF115" s="27">
        <f t="shared" si="155"/>
        <v>36581.943800000001</v>
      </c>
      <c r="AG115" s="13"/>
      <c r="AH115" s="1">
        <f t="shared" si="156"/>
        <v>-3.1833340331240412E-2</v>
      </c>
      <c r="AI115" s="1">
        <f t="shared" si="157"/>
        <v>1.2582521546701428</v>
      </c>
      <c r="AJ115" s="1">
        <f t="shared" si="158"/>
        <v>-0.80916247232976535</v>
      </c>
      <c r="AK115" s="1">
        <f t="shared" si="159"/>
        <v>0.10313984549750223</v>
      </c>
      <c r="AL115" s="1">
        <f t="shared" si="160"/>
        <v>0.37996877442690719</v>
      </c>
      <c r="AM115" s="1">
        <f t="shared" si="161"/>
        <v>0.19230364734861302</v>
      </c>
      <c r="AN115" s="1">
        <f t="shared" si="162"/>
        <v>0.28706696189798908</v>
      </c>
      <c r="AO115" s="1">
        <f t="shared" si="163"/>
        <v>0.2870458728685012</v>
      </c>
      <c r="AP115" s="1">
        <f t="shared" si="164"/>
        <v>0.28696680226483062</v>
      </c>
      <c r="AQ115" s="1">
        <f t="shared" si="165"/>
        <v>0.28667035362857896</v>
      </c>
      <c r="AR115" s="1">
        <f t="shared" si="166"/>
        <v>0.28555914951703687</v>
      </c>
      <c r="AS115" s="1">
        <f t="shared" si="167"/>
        <v>0.28139713787596765</v>
      </c>
      <c r="AT115" s="1">
        <f t="shared" si="168"/>
        <v>0.26585205806021711</v>
      </c>
      <c r="AU115" s="1">
        <f t="shared" ref="AU115:AU146" si="171">RADIANS($AB$9)+$AB$18*(F115-AB$15)</f>
        <v>0.2083351044531252</v>
      </c>
    </row>
    <row r="116" spans="1:64">
      <c r="A116" s="190" t="s">
        <v>87</v>
      </c>
      <c r="C116" s="26">
        <v>51663.418400000002</v>
      </c>
      <c r="D116" s="26">
        <v>1E-4</v>
      </c>
      <c r="E116" s="1">
        <f t="shared" si="139"/>
        <v>-1642.966987316292</v>
      </c>
      <c r="F116" s="1">
        <f t="shared" si="140"/>
        <v>-1643</v>
      </c>
      <c r="G116" s="228">
        <f t="shared" si="169"/>
        <v>1.3859200000297278E-2</v>
      </c>
      <c r="H116" s="181"/>
      <c r="I116" s="181"/>
      <c r="J116" s="181"/>
      <c r="K116" s="181">
        <f t="shared" si="170"/>
        <v>1.3859200000297278E-2</v>
      </c>
      <c r="L116" s="1">
        <v>1</v>
      </c>
      <c r="M116" s="10"/>
      <c r="O116" s="230"/>
      <c r="U116" s="31"/>
      <c r="Z116" s="1">
        <f t="shared" si="153"/>
        <v>-1643</v>
      </c>
      <c r="AA116" s="1">
        <f t="shared" si="154"/>
        <v>1.3163686674340098E-2</v>
      </c>
      <c r="AB116" s="1">
        <f t="shared" si="141"/>
        <v>4.5350895958938958E-2</v>
      </c>
      <c r="AC116" s="1">
        <f t="shared" si="142"/>
        <v>1.3859200000297278E-2</v>
      </c>
      <c r="AD116" s="1">
        <f t="shared" si="143"/>
        <v>4.8373878658401811E-7</v>
      </c>
      <c r="AE116" s="1">
        <f t="shared" si="144"/>
        <v>4.8373878658401811E-7</v>
      </c>
      <c r="AF116" s="27">
        <f t="shared" si="155"/>
        <v>36644.918400000002</v>
      </c>
      <c r="AG116" s="13"/>
      <c r="AH116" s="1">
        <f t="shared" si="156"/>
        <v>-3.149169595864168E-2</v>
      </c>
      <c r="AI116" s="1">
        <f t="shared" si="157"/>
        <v>1.2557210063759003</v>
      </c>
      <c r="AJ116" s="1">
        <f t="shared" si="158"/>
        <v>-0.79493060369734003</v>
      </c>
      <c r="AK116" s="1">
        <f t="shared" si="159"/>
        <v>0.10926467873524692</v>
      </c>
      <c r="AL116" s="1">
        <f t="shared" si="160"/>
        <v>0.40380092678410862</v>
      </c>
      <c r="AM116" s="1">
        <f t="shared" si="161"/>
        <v>0.20468935642575481</v>
      </c>
      <c r="AN116" s="1">
        <f t="shared" si="162"/>
        <v>0.30527869588268775</v>
      </c>
      <c r="AO116" s="1">
        <f t="shared" si="163"/>
        <v>0.30525695819013332</v>
      </c>
      <c r="AP116" s="1">
        <f t="shared" si="164"/>
        <v>0.30517500145356163</v>
      </c>
      <c r="AQ116" s="1">
        <f t="shared" si="165"/>
        <v>0.30486602233005899</v>
      </c>
      <c r="AR116" s="1">
        <f t="shared" si="166"/>
        <v>0.30370143241667646</v>
      </c>
      <c r="AS116" s="1">
        <f t="shared" si="167"/>
        <v>0.29931571561544412</v>
      </c>
      <c r="AT116" s="1">
        <f t="shared" si="168"/>
        <v>0.28285189803042732</v>
      </c>
      <c r="AU116" s="1">
        <f t="shared" si="171"/>
        <v>0.22170311506009277</v>
      </c>
    </row>
    <row r="117" spans="1:64">
      <c r="A117" s="45" t="s">
        <v>104</v>
      </c>
      <c r="B117" s="46" t="s">
        <v>65</v>
      </c>
      <c r="C117" s="47">
        <v>51965.470099999999</v>
      </c>
      <c r="D117" s="47">
        <v>3.5999999999999999E-3</v>
      </c>
      <c r="E117" s="1">
        <f t="shared" ref="E117:E148" si="172">+(C117-C$7)/C$8</f>
        <v>-923.47832756570619</v>
      </c>
      <c r="F117" s="1">
        <f t="shared" ref="F117:F148" si="173">ROUND(2*E117,0)/2</f>
        <v>-923.5</v>
      </c>
      <c r="G117" s="228">
        <f t="shared" si="169"/>
        <v>9.0983999980380759E-3</v>
      </c>
      <c r="H117" s="181"/>
      <c r="I117" s="181"/>
      <c r="J117" s="181"/>
      <c r="K117" s="181">
        <f t="shared" si="170"/>
        <v>9.0983999980380759E-3</v>
      </c>
      <c r="L117" s="1">
        <v>1</v>
      </c>
      <c r="M117" s="10"/>
      <c r="O117" s="230"/>
      <c r="P117" s="1">
        <v>6.6379075891895659E-8</v>
      </c>
      <c r="Q117" s="1">
        <v>7.2916750966869935E-17</v>
      </c>
      <c r="R117" s="1">
        <v>2.4791528384025056E-26</v>
      </c>
      <c r="S117" s="1">
        <v>4.8879749363631539E-7</v>
      </c>
      <c r="T117" s="1">
        <v>1.7535910940870554E-5</v>
      </c>
      <c r="U117" s="31">
        <v>1.0190802046309351E-3</v>
      </c>
      <c r="V117" s="1">
        <v>1.1105542090861316E-2</v>
      </c>
      <c r="W117" s="1">
        <v>41.19185619985781</v>
      </c>
      <c r="X117" s="1">
        <v>1.467356964510467E-2</v>
      </c>
      <c r="Y117" s="1">
        <v>7.3163533757568332E-6</v>
      </c>
      <c r="Z117" s="1">
        <f t="shared" si="153"/>
        <v>-923.5</v>
      </c>
      <c r="AA117" s="1">
        <f t="shared" si="154"/>
        <v>1.6708064777078781E-2</v>
      </c>
      <c r="AB117" s="1">
        <f t="shared" ref="AB117:AB148" si="174">+G117-AH117</f>
        <v>3.8820302538179211E-2</v>
      </c>
      <c r="AC117" s="1">
        <f t="shared" ref="AC117:AC148" si="175">+G117-O117</f>
        <v>9.0983999980380759E-3</v>
      </c>
      <c r="AD117" s="1">
        <f t="shared" ref="AD117:AD148" si="176">+(G117-AA117)^2</f>
        <v>5.790699804937263E-5</v>
      </c>
      <c r="AE117" s="1">
        <f t="shared" ref="AE117:AE148" si="177">+(G117-AA117)^2*L117</f>
        <v>5.790699804937263E-5</v>
      </c>
      <c r="AF117" s="27">
        <f t="shared" si="155"/>
        <v>36946.970099999999</v>
      </c>
      <c r="AG117" s="13"/>
      <c r="AH117" s="1">
        <f t="shared" si="156"/>
        <v>-2.9721902540141138E-2</v>
      </c>
      <c r="AI117" s="1">
        <f t="shared" si="157"/>
        <v>1.2417879301146286</v>
      </c>
      <c r="AJ117" s="1">
        <f t="shared" si="158"/>
        <v>-0.7215426078165369</v>
      </c>
      <c r="AK117" s="1">
        <f t="shared" si="159"/>
        <v>0.13737030236518905</v>
      </c>
      <c r="AL117" s="1">
        <f t="shared" si="160"/>
        <v>0.51666636373828057</v>
      </c>
      <c r="AM117" s="1">
        <f t="shared" si="161"/>
        <v>0.26423755649281194</v>
      </c>
      <c r="AN117" s="1">
        <f t="shared" si="162"/>
        <v>0.39207859224004898</v>
      </c>
      <c r="AO117" s="1">
        <f t="shared" si="163"/>
        <v>0.39205521821860245</v>
      </c>
      <c r="AP117" s="1">
        <f t="shared" si="164"/>
        <v>0.39196426573187187</v>
      </c>
      <c r="AQ117" s="1">
        <f t="shared" si="165"/>
        <v>0.39161038591072145</v>
      </c>
      <c r="AR117" s="1">
        <f t="shared" si="166"/>
        <v>0.39023399430846195</v>
      </c>
      <c r="AS117" s="1">
        <f t="shared" si="167"/>
        <v>0.38488798184079037</v>
      </c>
      <c r="AT117" s="1">
        <f t="shared" si="168"/>
        <v>0.36423118948961292</v>
      </c>
      <c r="AU117" s="1">
        <f t="shared" si="171"/>
        <v>0.28582500593818061</v>
      </c>
    </row>
    <row r="118" spans="1:64">
      <c r="A118" s="40" t="s">
        <v>101</v>
      </c>
      <c r="B118" s="46"/>
      <c r="C118" s="30">
        <v>51971.360999999997</v>
      </c>
      <c r="D118" s="30">
        <v>5.0000000000000001E-4</v>
      </c>
      <c r="E118" s="1">
        <f t="shared" si="172"/>
        <v>-909.44617430941366</v>
      </c>
      <c r="F118" s="1">
        <f t="shared" si="173"/>
        <v>-909.5</v>
      </c>
      <c r="G118" s="228">
        <f t="shared" si="169"/>
        <v>2.2596800001338124E-2</v>
      </c>
      <c r="H118" s="181"/>
      <c r="I118" s="181"/>
      <c r="J118" s="181"/>
      <c r="K118" s="181">
        <f t="shared" si="170"/>
        <v>2.2596800001338124E-2</v>
      </c>
      <c r="L118" s="1">
        <v>1</v>
      </c>
      <c r="M118" s="10"/>
      <c r="O118" s="230"/>
      <c r="U118" s="31"/>
      <c r="Z118" s="1">
        <f t="shared" si="153"/>
        <v>-909.5</v>
      </c>
      <c r="AA118" s="1">
        <f t="shared" si="154"/>
        <v>1.6779259371269784E-2</v>
      </c>
      <c r="AB118" s="1">
        <f t="shared" si="174"/>
        <v>5.228221648871538E-2</v>
      </c>
      <c r="AC118" s="1">
        <f t="shared" si="175"/>
        <v>2.2596800001338124E-2</v>
      </c>
      <c r="AD118" s="1">
        <f t="shared" si="176"/>
        <v>3.3843778982495948E-5</v>
      </c>
      <c r="AE118" s="1">
        <f t="shared" si="177"/>
        <v>3.3843778982495948E-5</v>
      </c>
      <c r="AF118" s="27">
        <f t="shared" si="155"/>
        <v>36952.860999999997</v>
      </c>
      <c r="AG118" s="13"/>
      <c r="AH118" s="1">
        <f t="shared" si="156"/>
        <v>-2.9685416487377256E-2</v>
      </c>
      <c r="AI118" s="1">
        <f t="shared" si="157"/>
        <v>1.2414892214786193</v>
      </c>
      <c r="AJ118" s="1">
        <f t="shared" si="158"/>
        <v>-0.72003823551328561</v>
      </c>
      <c r="AK118" s="1">
        <f t="shared" si="159"/>
        <v>0.1378947389521091</v>
      </c>
      <c r="AL118" s="1">
        <f t="shared" si="160"/>
        <v>0.51883669759054107</v>
      </c>
      <c r="AM118" s="1">
        <f t="shared" si="161"/>
        <v>0.26539882482663629</v>
      </c>
      <c r="AN118" s="1">
        <f t="shared" si="162"/>
        <v>0.39375760518691905</v>
      </c>
      <c r="AO118" s="1">
        <f t="shared" si="163"/>
        <v>0.39373422292788535</v>
      </c>
      <c r="AP118" s="1">
        <f t="shared" si="164"/>
        <v>0.39364317506341368</v>
      </c>
      <c r="AQ118" s="1">
        <f t="shared" si="165"/>
        <v>0.39328867779899951</v>
      </c>
      <c r="AR118" s="1">
        <f t="shared" si="166"/>
        <v>0.39190892936360688</v>
      </c>
      <c r="AS118" s="1">
        <f t="shared" si="167"/>
        <v>0.38654622289292806</v>
      </c>
      <c r="AT118" s="1">
        <f t="shared" si="168"/>
        <v>0.36581169587600992</v>
      </c>
      <c r="AU118" s="1">
        <f t="shared" si="171"/>
        <v>0.28707268692816434</v>
      </c>
    </row>
    <row r="119" spans="1:64">
      <c r="A119" s="40" t="s">
        <v>107</v>
      </c>
      <c r="B119" s="46" t="s">
        <v>77</v>
      </c>
      <c r="C119" s="47">
        <v>52341.425799999997</v>
      </c>
      <c r="D119" s="47">
        <v>4.0000000000000002E-4</v>
      </c>
      <c r="E119" s="1">
        <f t="shared" si="172"/>
        <v>-27.949970272581869</v>
      </c>
      <c r="F119" s="1">
        <f t="shared" si="173"/>
        <v>-28</v>
      </c>
      <c r="G119" s="228">
        <f t="shared" si="169"/>
        <v>2.1003199995902833E-2</v>
      </c>
      <c r="H119" s="181"/>
      <c r="I119" s="181"/>
      <c r="J119" s="181"/>
      <c r="K119" s="181">
        <f t="shared" si="170"/>
        <v>2.1003199995902833E-2</v>
      </c>
      <c r="L119" s="1">
        <v>1</v>
      </c>
      <c r="M119" s="10"/>
      <c r="O119" s="230"/>
      <c r="U119" s="31"/>
      <c r="Z119" s="1">
        <f t="shared" si="153"/>
        <v>-28</v>
      </c>
      <c r="AA119" s="1">
        <f t="shared" si="154"/>
        <v>2.1418342617364455E-2</v>
      </c>
      <c r="AB119" s="1">
        <f t="shared" si="174"/>
        <v>4.8248672290511344E-2</v>
      </c>
      <c r="AC119" s="1">
        <f t="shared" si="175"/>
        <v>2.1003199995902833E-2</v>
      </c>
      <c r="AD119" s="1">
        <f t="shared" si="176"/>
        <v>1.723433961540276E-7</v>
      </c>
      <c r="AE119" s="1">
        <f t="shared" si="177"/>
        <v>1.723433961540276E-7</v>
      </c>
      <c r="AF119" s="27">
        <f t="shared" si="155"/>
        <v>37322.925799999997</v>
      </c>
      <c r="AG119" s="13"/>
      <c r="AH119" s="1">
        <f t="shared" si="156"/>
        <v>-2.7245472294608514E-2</v>
      </c>
      <c r="AI119" s="1">
        <f t="shared" si="157"/>
        <v>1.2208300818718478</v>
      </c>
      <c r="AJ119" s="1">
        <f t="shared" si="158"/>
        <v>-0.62054177508083863</v>
      </c>
      <c r="AK119" s="1">
        <f t="shared" si="159"/>
        <v>0.1690150231828311</v>
      </c>
      <c r="AL119" s="1">
        <f t="shared" si="160"/>
        <v>0.6532607132108551</v>
      </c>
      <c r="AM119" s="1">
        <f t="shared" si="161"/>
        <v>0.33876421276764457</v>
      </c>
      <c r="AN119" s="1">
        <f t="shared" si="162"/>
        <v>0.49860856939592563</v>
      </c>
      <c r="AO119" s="1">
        <f t="shared" si="163"/>
        <v>0.49858626962338598</v>
      </c>
      <c r="AP119" s="1">
        <f t="shared" si="164"/>
        <v>0.49849496617692218</v>
      </c>
      <c r="AQ119" s="1">
        <f t="shared" si="165"/>
        <v>0.49812118369280062</v>
      </c>
      <c r="AR119" s="1">
        <f t="shared" si="166"/>
        <v>0.49659176586144005</v>
      </c>
      <c r="AS119" s="1">
        <f t="shared" si="167"/>
        <v>0.49034691892438098</v>
      </c>
      <c r="AT119" s="1">
        <f t="shared" si="168"/>
        <v>0.4650589066476562</v>
      </c>
      <c r="AU119" s="1">
        <f t="shared" si="171"/>
        <v>0.36563202926177674</v>
      </c>
    </row>
    <row r="120" spans="1:64">
      <c r="A120" s="28" t="s">
        <v>109</v>
      </c>
      <c r="B120" s="143" t="s">
        <v>77</v>
      </c>
      <c r="C120" s="29">
        <v>52598.987999999998</v>
      </c>
      <c r="D120" s="38">
        <v>1E-3</v>
      </c>
      <c r="E120" s="1">
        <f t="shared" si="172"/>
        <v>585.56447801694878</v>
      </c>
      <c r="F120" s="1">
        <f t="shared" si="173"/>
        <v>585.5</v>
      </c>
      <c r="G120" s="228">
        <f t="shared" si="169"/>
        <v>2.7068800001870841E-2</v>
      </c>
      <c r="H120" s="181"/>
      <c r="I120" s="181"/>
      <c r="J120" s="181"/>
      <c r="K120" s="181">
        <f t="shared" si="170"/>
        <v>2.7068800001870841E-2</v>
      </c>
      <c r="L120" s="1">
        <v>1</v>
      </c>
      <c r="M120" s="10"/>
      <c r="O120" s="230"/>
      <c r="U120" s="31"/>
      <c r="Z120" s="1">
        <f t="shared" si="153"/>
        <v>585.5</v>
      </c>
      <c r="AA120" s="1">
        <f t="shared" si="154"/>
        <v>2.4811938103158793E-2</v>
      </c>
      <c r="AB120" s="1">
        <f t="shared" si="174"/>
        <v>5.2467182810965012E-2</v>
      </c>
      <c r="AC120" s="1">
        <f t="shared" si="175"/>
        <v>2.7068800001870841E-2</v>
      </c>
      <c r="AD120" s="1">
        <f t="shared" si="176"/>
        <v>5.093425629858151E-6</v>
      </c>
      <c r="AE120" s="1">
        <f t="shared" si="177"/>
        <v>5.093425629858151E-6</v>
      </c>
      <c r="AF120" s="27">
        <f t="shared" si="155"/>
        <v>37580.487999999998</v>
      </c>
      <c r="AG120" s="13"/>
      <c r="AH120" s="1">
        <f t="shared" si="156"/>
        <v>-2.5398382809094171E-2</v>
      </c>
      <c r="AI120" s="1">
        <f t="shared" si="157"/>
        <v>1.2046048685738422</v>
      </c>
      <c r="AJ120" s="1">
        <f t="shared" si="158"/>
        <v>-0.54692467385390087</v>
      </c>
      <c r="AK120" s="1">
        <f t="shared" si="159"/>
        <v>0.18833175748370415</v>
      </c>
      <c r="AL120" s="1">
        <f t="shared" si="160"/>
        <v>0.74400773020142441</v>
      </c>
      <c r="AM120" s="1">
        <f t="shared" si="161"/>
        <v>0.39017028011752541</v>
      </c>
      <c r="AN120" s="1">
        <f t="shared" si="162"/>
        <v>0.57047889536806695</v>
      </c>
      <c r="AO120" s="1">
        <f t="shared" si="163"/>
        <v>0.57045884894304966</v>
      </c>
      <c r="AP120" s="1">
        <f t="shared" si="164"/>
        <v>0.57037320194346386</v>
      </c>
      <c r="AQ120" s="1">
        <f t="shared" si="165"/>
        <v>0.57000733389069258</v>
      </c>
      <c r="AR120" s="1">
        <f t="shared" si="166"/>
        <v>0.56844537817955776</v>
      </c>
      <c r="AS120" s="1">
        <f t="shared" si="167"/>
        <v>0.56179451982317485</v>
      </c>
      <c r="AT120" s="1">
        <f t="shared" si="168"/>
        <v>0.53377779401098868</v>
      </c>
      <c r="AU120" s="1">
        <f t="shared" si="171"/>
        <v>0.42030719264427496</v>
      </c>
    </row>
    <row r="121" spans="1:64">
      <c r="A121" s="28" t="s">
        <v>109</v>
      </c>
      <c r="B121" s="143" t="s">
        <v>65</v>
      </c>
      <c r="C121" s="29">
        <v>52600.036</v>
      </c>
      <c r="D121" s="38">
        <v>1E-3</v>
      </c>
      <c r="E121" s="1">
        <f t="shared" si="172"/>
        <v>588.06081925727426</v>
      </c>
      <c r="F121" s="1">
        <f t="shared" si="173"/>
        <v>588</v>
      </c>
      <c r="G121" s="228">
        <f t="shared" si="169"/>
        <v>2.553279999847291E-2</v>
      </c>
      <c r="H121" s="181"/>
      <c r="I121" s="181"/>
      <c r="J121" s="181"/>
      <c r="K121" s="181">
        <f t="shared" si="170"/>
        <v>2.553279999847291E-2</v>
      </c>
      <c r="L121" s="1">
        <v>1</v>
      </c>
      <c r="M121" s="10"/>
      <c r="O121" s="230"/>
      <c r="U121" s="31"/>
      <c r="Z121" s="1">
        <f t="shared" si="153"/>
        <v>588</v>
      </c>
      <c r="AA121" s="1">
        <f t="shared" si="154"/>
        <v>2.4826015622254893E-2</v>
      </c>
      <c r="AB121" s="1">
        <f t="shared" si="174"/>
        <v>5.092343407518489E-2</v>
      </c>
      <c r="AC121" s="1">
        <f t="shared" si="175"/>
        <v>2.553279999847291E-2</v>
      </c>
      <c r="AD121" s="1">
        <f t="shared" si="176"/>
        <v>4.9954415446589143E-7</v>
      </c>
      <c r="AE121" s="1">
        <f t="shared" si="177"/>
        <v>4.9954415446589143E-7</v>
      </c>
      <c r="AF121" s="27">
        <f t="shared" si="155"/>
        <v>37581.536</v>
      </c>
      <c r="AG121" s="13"/>
      <c r="AH121" s="1">
        <f t="shared" si="156"/>
        <v>-2.5390634076711979E-2</v>
      </c>
      <c r="AI121" s="1">
        <f t="shared" si="157"/>
        <v>1.204536157280184</v>
      </c>
      <c r="AJ121" s="1">
        <f t="shared" si="158"/>
        <v>-0.54661925907096198</v>
      </c>
      <c r="AK121" s="1">
        <f t="shared" si="159"/>
        <v>0.18840637857056694</v>
      </c>
      <c r="AL121" s="1">
        <f t="shared" si="160"/>
        <v>0.74437249971276653</v>
      </c>
      <c r="AM121" s="1">
        <f t="shared" si="161"/>
        <v>0.39038044478177186</v>
      </c>
      <c r="AN121" s="1">
        <f t="shared" si="162"/>
        <v>0.57076977213307312</v>
      </c>
      <c r="AO121" s="1">
        <f t="shared" si="163"/>
        <v>0.57074973671797313</v>
      </c>
      <c r="AP121" s="1">
        <f t="shared" si="164"/>
        <v>0.57066412077533479</v>
      </c>
      <c r="AQ121" s="1">
        <f t="shared" si="165"/>
        <v>0.57029831712912005</v>
      </c>
      <c r="AR121" s="1">
        <f t="shared" si="166"/>
        <v>0.56873634549364016</v>
      </c>
      <c r="AS121" s="1">
        <f t="shared" si="167"/>
        <v>0.56208419442489554</v>
      </c>
      <c r="AT121" s="1">
        <f t="shared" si="168"/>
        <v>0.53405715648157948</v>
      </c>
      <c r="AU121" s="1">
        <f t="shared" si="171"/>
        <v>0.42052999282105752</v>
      </c>
      <c r="AW121" s="1">
        <v>-9000</v>
      </c>
      <c r="AX121" s="1">
        <f t="shared" ref="AX121:AX127" si="178">AB$3+AB$4*AW121+AB$5*AW121^2+AZ121</f>
        <v>-7.0337353364081749E-3</v>
      </c>
      <c r="AY121" s="1">
        <f t="shared" ref="AY121:AY127" si="179">AB$3+AB$4*AW121+AB$5*AW121^2</f>
        <v>2.7544260424874695E-2</v>
      </c>
      <c r="AZ121" s="1">
        <f t="shared" ref="AZ121:AZ127" si="180">$AB$6*($AB$11/BA121*BB121+$AB$12)</f>
        <v>-3.457799576128287E-2</v>
      </c>
      <c r="BA121" s="1">
        <f t="shared" ref="BA121:BA127" si="181">1+$AB$7*COS(BC121)</f>
        <v>1.2003614375279159</v>
      </c>
      <c r="BB121" s="1">
        <f t="shared" ref="BB121:BB127" si="182">SIN(BC121+RADIANS($AB$9))</f>
        <v>-0.86872712335001467</v>
      </c>
      <c r="BC121" s="1">
        <f t="shared" ref="BC121:BC127" si="183">2*ATAN(BD121)</f>
        <v>-0.76627199691583125</v>
      </c>
      <c r="BD121" s="1">
        <f t="shared" ref="BD121:BD127" si="184">SQRT((1+$AB$7)/(1-$AB$7))*TAN(BE121/2)</f>
        <v>-0.40305357970259664</v>
      </c>
      <c r="BE121" s="1">
        <f t="shared" ref="BE121:BK127" si="185">$BL121+$AB$7*SIN(BF121)</f>
        <v>-0.58826371863040416</v>
      </c>
      <c r="BF121" s="1">
        <f t="shared" si="185"/>
        <v>-0.58824436821636905</v>
      </c>
      <c r="BG121" s="1">
        <f t="shared" si="185"/>
        <v>-0.58816072726656587</v>
      </c>
      <c r="BH121" s="1">
        <f t="shared" si="185"/>
        <v>-0.58779924815850193</v>
      </c>
      <c r="BI121" s="1">
        <f t="shared" si="185"/>
        <v>-0.58623800894364364</v>
      </c>
      <c r="BJ121" s="1">
        <f t="shared" si="185"/>
        <v>-0.5795134330053382</v>
      </c>
      <c r="BK121" s="1">
        <f t="shared" si="185"/>
        <v>-0.55087767090633888</v>
      </c>
      <c r="BL121" s="1">
        <f t="shared" ref="BL121:BL127" si="186">RADIANS($AB$9)+$AB$18*(AW121-AB$15)</f>
        <v>-0.43395324517631106</v>
      </c>
    </row>
    <row r="122" spans="1:64">
      <c r="A122" s="28" t="s">
        <v>109</v>
      </c>
      <c r="B122" s="143" t="s">
        <v>77</v>
      </c>
      <c r="C122" s="29">
        <v>52600.247799999997</v>
      </c>
      <c r="D122" s="38">
        <v>8.0000000000000004E-4</v>
      </c>
      <c r="E122" s="1">
        <f t="shared" si="172"/>
        <v>588.56532791633242</v>
      </c>
      <c r="F122" s="1">
        <f t="shared" si="173"/>
        <v>588.5</v>
      </c>
      <c r="G122" s="228">
        <f t="shared" si="169"/>
        <v>2.7425599997513928E-2</v>
      </c>
      <c r="H122" s="181"/>
      <c r="I122" s="181"/>
      <c r="J122" s="181"/>
      <c r="K122" s="181">
        <f t="shared" si="170"/>
        <v>2.7425599997513928E-2</v>
      </c>
      <c r="L122" s="1">
        <v>1</v>
      </c>
      <c r="M122" s="10"/>
      <c r="O122" s="230"/>
      <c r="P122" s="1">
        <v>6.0588195837433303E-8</v>
      </c>
      <c r="Q122" s="1">
        <v>1.2202127765266628E-16</v>
      </c>
      <c r="R122" s="1">
        <v>7.7587119744236245E-27</v>
      </c>
      <c r="S122" s="1">
        <v>4.1293188368277423E-7</v>
      </c>
      <c r="T122" s="1">
        <v>6.618294393294468E-4</v>
      </c>
      <c r="U122" s="31">
        <v>0.158061738750673</v>
      </c>
      <c r="V122" s="1">
        <v>3.0848324078683875</v>
      </c>
      <c r="W122" s="1">
        <v>122351.20359962231</v>
      </c>
      <c r="X122" s="1">
        <v>1.2396104384306815E-2</v>
      </c>
      <c r="Y122" s="1">
        <v>3.9623339383112637E-6</v>
      </c>
      <c r="Z122" s="1">
        <f t="shared" si="153"/>
        <v>588.5</v>
      </c>
      <c r="AA122" s="1">
        <f t="shared" si="154"/>
        <v>2.4828831356954323E-2</v>
      </c>
      <c r="AB122" s="1">
        <f t="shared" si="174"/>
        <v>5.2814684122979266E-2</v>
      </c>
      <c r="AC122" s="1">
        <f t="shared" si="175"/>
        <v>2.7425599997513928E-2</v>
      </c>
      <c r="AD122" s="1">
        <f t="shared" si="176"/>
        <v>6.743207372593777E-6</v>
      </c>
      <c r="AE122" s="1">
        <f t="shared" si="177"/>
        <v>6.743207372593777E-6</v>
      </c>
      <c r="AF122" s="27">
        <f t="shared" si="155"/>
        <v>37581.747799999997</v>
      </c>
      <c r="AG122" s="13"/>
      <c r="AH122" s="1">
        <f t="shared" si="156"/>
        <v>-2.5389084125465339E-2</v>
      </c>
      <c r="AI122" s="1">
        <f t="shared" si="157"/>
        <v>1.2045224126962604</v>
      </c>
      <c r="AJ122" s="1">
        <f t="shared" si="158"/>
        <v>-0.54655817156701092</v>
      </c>
      <c r="AK122" s="1">
        <f t="shared" si="159"/>
        <v>0.18842129875871408</v>
      </c>
      <c r="AL122" s="1">
        <f t="shared" si="160"/>
        <v>0.74444544862148321</v>
      </c>
      <c r="AM122" s="1">
        <f t="shared" si="161"/>
        <v>0.39042247842813183</v>
      </c>
      <c r="AN122" s="1">
        <f t="shared" si="162"/>
        <v>0.57082794549523175</v>
      </c>
      <c r="AO122" s="1">
        <f t="shared" si="163"/>
        <v>0.57080791228359795</v>
      </c>
      <c r="AP122" s="1">
        <f t="shared" si="164"/>
        <v>0.57072230255931655</v>
      </c>
      <c r="AQ122" s="1">
        <f t="shared" si="165"/>
        <v>0.57035651182381475</v>
      </c>
      <c r="AR122" s="1">
        <f t="shared" si="166"/>
        <v>0.56879453711433015</v>
      </c>
      <c r="AS122" s="1">
        <f t="shared" si="167"/>
        <v>0.56214212785787865</v>
      </c>
      <c r="AT122" s="1">
        <f t="shared" si="168"/>
        <v>0.53411302829953022</v>
      </c>
      <c r="AU122" s="1">
        <f t="shared" si="171"/>
        <v>0.42057455285641421</v>
      </c>
      <c r="AW122" s="1">
        <v>-8000</v>
      </c>
      <c r="AX122" s="1">
        <f t="shared" si="178"/>
        <v>-6.0556564553562765E-3</v>
      </c>
      <c r="AY122" s="1">
        <f t="shared" si="179"/>
        <v>2.975943498291465E-2</v>
      </c>
      <c r="AZ122" s="1">
        <f t="shared" si="180"/>
        <v>-3.5815091438270927E-2</v>
      </c>
      <c r="BA122" s="1">
        <f t="shared" si="181"/>
        <v>1.226632503058914</v>
      </c>
      <c r="BB122" s="1">
        <f t="shared" si="182"/>
        <v>-0.93232241482224765</v>
      </c>
      <c r="BC122" s="1">
        <f t="shared" si="183"/>
        <v>-0.61811584743331216</v>
      </c>
      <c r="BD122" s="1">
        <f t="shared" si="184"/>
        <v>-0.31928907568256104</v>
      </c>
      <c r="BE122" s="1">
        <f t="shared" si="185"/>
        <v>-0.4710224131298541</v>
      </c>
      <c r="BF122" s="1">
        <f t="shared" si="185"/>
        <v>-0.47099954330238947</v>
      </c>
      <c r="BG122" s="1">
        <f t="shared" si="185"/>
        <v>-0.47090725658033528</v>
      </c>
      <c r="BH122" s="1">
        <f t="shared" si="185"/>
        <v>-0.47053489557292838</v>
      </c>
      <c r="BI122" s="1">
        <f t="shared" si="185"/>
        <v>-0.46903319838782026</v>
      </c>
      <c r="BJ122" s="1">
        <f t="shared" si="185"/>
        <v>-0.46298852144435287</v>
      </c>
      <c r="BK122" s="1">
        <f t="shared" si="185"/>
        <v>-0.4388373853523943</v>
      </c>
      <c r="BL122" s="1">
        <f t="shared" si="186"/>
        <v>-0.34483317446319361</v>
      </c>
    </row>
    <row r="123" spans="1:64">
      <c r="A123" s="28" t="s">
        <v>109</v>
      </c>
      <c r="B123" s="143" t="s">
        <v>65</v>
      </c>
      <c r="C123" s="29">
        <v>52600.454700000002</v>
      </c>
      <c r="D123" s="38">
        <v>8.9999999999999998E-4</v>
      </c>
      <c r="E123" s="1">
        <f t="shared" si="172"/>
        <v>589.0581647509066</v>
      </c>
      <c r="F123" s="1">
        <f t="shared" si="173"/>
        <v>589</v>
      </c>
      <c r="G123" s="228">
        <f t="shared" si="169"/>
        <v>2.4418400003924035E-2</v>
      </c>
      <c r="H123" s="181"/>
      <c r="I123" s="181"/>
      <c r="J123" s="181"/>
      <c r="K123" s="181">
        <f t="shared" si="170"/>
        <v>2.4418400003924035E-2</v>
      </c>
      <c r="L123" s="1">
        <v>1</v>
      </c>
      <c r="M123" s="10"/>
      <c r="O123" s="230"/>
      <c r="U123" s="31"/>
      <c r="Z123" s="1">
        <f t="shared" si="153"/>
        <v>589</v>
      </c>
      <c r="AA123" s="1">
        <f t="shared" si="154"/>
        <v>2.4831647168592385E-2</v>
      </c>
      <c r="AB123" s="1">
        <f t="shared" si="174"/>
        <v>4.9805934109907427E-2</v>
      </c>
      <c r="AC123" s="1">
        <f t="shared" si="175"/>
        <v>2.4418400003924035E-2</v>
      </c>
      <c r="AD123" s="1">
        <f t="shared" si="176"/>
        <v>1.7077321910643071E-7</v>
      </c>
      <c r="AE123" s="1">
        <f t="shared" si="177"/>
        <v>1.7077321910643071E-7</v>
      </c>
      <c r="AF123" s="27">
        <f t="shared" si="155"/>
        <v>37581.954700000002</v>
      </c>
      <c r="AG123" s="13"/>
      <c r="AH123" s="1">
        <f t="shared" si="156"/>
        <v>-2.5387534105983395E-2</v>
      </c>
      <c r="AI123" s="1">
        <f t="shared" si="157"/>
        <v>1.2045086673376499</v>
      </c>
      <c r="AJ123" s="1">
        <f t="shared" si="158"/>
        <v>-0.54649708254864182</v>
      </c>
      <c r="AK123" s="1">
        <f t="shared" si="159"/>
        <v>0.188436217603725</v>
      </c>
      <c r="AL123" s="1">
        <f t="shared" si="160"/>
        <v>0.74451839586550728</v>
      </c>
      <c r="AM123" s="1">
        <f t="shared" si="161"/>
        <v>0.39046451231241669</v>
      </c>
      <c r="AN123" s="1">
        <f t="shared" si="162"/>
        <v>0.5708861181936884</v>
      </c>
      <c r="AO123" s="1">
        <f t="shared" si="163"/>
        <v>0.5708660871860145</v>
      </c>
      <c r="AP123" s="1">
        <f t="shared" si="164"/>
        <v>0.57078048368241108</v>
      </c>
      <c r="AQ123" s="1">
        <f t="shared" si="165"/>
        <v>0.57041470586741894</v>
      </c>
      <c r="AR123" s="1">
        <f t="shared" si="166"/>
        <v>0.56885272812087806</v>
      </c>
      <c r="AS123" s="1">
        <f t="shared" si="167"/>
        <v>0.5622000607949772</v>
      </c>
      <c r="AT123" s="1">
        <f t="shared" si="168"/>
        <v>0.53416889989203931</v>
      </c>
      <c r="AU123" s="1">
        <f t="shared" si="171"/>
        <v>0.4206191128917709</v>
      </c>
      <c r="AW123" s="1">
        <v>-4000</v>
      </c>
      <c r="AX123" s="1">
        <f t="shared" si="178"/>
        <v>3.3528125905840922E-3</v>
      </c>
      <c r="AY123" s="1">
        <f t="shared" si="179"/>
        <v>3.89682666263865E-2</v>
      </c>
      <c r="AZ123" s="1">
        <f t="shared" si="180"/>
        <v>-3.5615454035802407E-2</v>
      </c>
      <c r="BA123" s="1">
        <f t="shared" si="181"/>
        <v>1.2780222592265345</v>
      </c>
      <c r="BB123" s="1">
        <f t="shared" si="182"/>
        <v>-0.96388612071586766</v>
      </c>
      <c r="BC123" s="1">
        <f t="shared" si="183"/>
        <v>2.146546369360406E-2</v>
      </c>
      <c r="BD123" s="1">
        <f t="shared" si="184"/>
        <v>1.0733143972402588E-2</v>
      </c>
      <c r="BE123" s="1">
        <f t="shared" si="185"/>
        <v>1.6132811974289167E-2</v>
      </c>
      <c r="BF123" s="1">
        <f t="shared" si="185"/>
        <v>1.6131315214033028E-2</v>
      </c>
      <c r="BG123" s="1">
        <f t="shared" si="185"/>
        <v>1.6125932155498172E-2</v>
      </c>
      <c r="BH123" s="1">
        <f t="shared" si="185"/>
        <v>1.6106572132213927E-2</v>
      </c>
      <c r="BI123" s="1">
        <f t="shared" si="185"/>
        <v>1.6036944386056143E-2</v>
      </c>
      <c r="BJ123" s="1">
        <f t="shared" si="185"/>
        <v>1.5786530914525504E-2</v>
      </c>
      <c r="BK123" s="1">
        <f t="shared" si="185"/>
        <v>1.4885936708094662E-2</v>
      </c>
      <c r="BL123" s="1">
        <f t="shared" si="186"/>
        <v>1.1647108389275296E-2</v>
      </c>
    </row>
    <row r="124" spans="1:64">
      <c r="A124" s="28" t="s">
        <v>109</v>
      </c>
      <c r="B124" s="143" t="s">
        <v>77</v>
      </c>
      <c r="C124" s="29">
        <v>52600.665000000001</v>
      </c>
      <c r="D124" s="38">
        <v>2E-3</v>
      </c>
      <c r="E124" s="1">
        <f t="shared" si="172"/>
        <v>589.55910040246795</v>
      </c>
      <c r="F124" s="1">
        <f t="shared" si="173"/>
        <v>589.5</v>
      </c>
      <c r="G124" s="228">
        <f t="shared" si="169"/>
        <v>2.4811200004478451E-2</v>
      </c>
      <c r="H124" s="181"/>
      <c r="I124" s="181"/>
      <c r="J124" s="181"/>
      <c r="K124" s="181">
        <f t="shared" si="170"/>
        <v>2.4811200004478451E-2</v>
      </c>
      <c r="L124" s="1">
        <v>1</v>
      </c>
      <c r="M124" s="10"/>
      <c r="O124" s="230"/>
      <c r="U124" s="31"/>
      <c r="Z124" s="1">
        <f t="shared" si="153"/>
        <v>589.5</v>
      </c>
      <c r="AA124" s="1">
        <f t="shared" si="154"/>
        <v>2.4834463057159886E-2</v>
      </c>
      <c r="AB124" s="1">
        <f t="shared" si="174"/>
        <v>5.0197184022753805E-2</v>
      </c>
      <c r="AC124" s="1">
        <f t="shared" si="175"/>
        <v>2.4811200004478451E-2</v>
      </c>
      <c r="AD124" s="1">
        <f t="shared" si="176"/>
        <v>5.4116962005920459E-10</v>
      </c>
      <c r="AE124" s="1">
        <f t="shared" si="177"/>
        <v>5.4116962005920459E-10</v>
      </c>
      <c r="AF124" s="27">
        <f t="shared" si="155"/>
        <v>37582.165000000001</v>
      </c>
      <c r="AG124" s="13"/>
      <c r="AH124" s="1">
        <f t="shared" si="156"/>
        <v>-2.5385984018275357E-2</v>
      </c>
      <c r="AI124" s="1">
        <f t="shared" si="157"/>
        <v>1.2044949212045151</v>
      </c>
      <c r="AJ124" s="1">
        <f t="shared" si="158"/>
        <v>-0.54643599201644211</v>
      </c>
      <c r="AK124" s="1">
        <f t="shared" si="159"/>
        <v>0.18845113510557351</v>
      </c>
      <c r="AL124" s="1">
        <f t="shared" si="160"/>
        <v>0.7445913414447628</v>
      </c>
      <c r="AM124" s="1">
        <f t="shared" si="161"/>
        <v>0.39050654643466376</v>
      </c>
      <c r="AN124" s="1">
        <f t="shared" si="162"/>
        <v>0.57094429022840465</v>
      </c>
      <c r="AO124" s="1">
        <f t="shared" si="163"/>
        <v>0.57092426142518393</v>
      </c>
      <c r="AP124" s="1">
        <f t="shared" si="164"/>
        <v>0.57083866414457862</v>
      </c>
      <c r="AQ124" s="1">
        <f t="shared" si="165"/>
        <v>0.57047289925989109</v>
      </c>
      <c r="AR124" s="1">
        <f t="shared" si="166"/>
        <v>0.56891091851323994</v>
      </c>
      <c r="AS124" s="1">
        <f t="shared" si="167"/>
        <v>0.56225799323614833</v>
      </c>
      <c r="AT124" s="1">
        <f t="shared" si="168"/>
        <v>0.53422477125908319</v>
      </c>
      <c r="AU124" s="1">
        <f t="shared" si="171"/>
        <v>0.4206636729271267</v>
      </c>
      <c r="AW124" s="1">
        <v>-3000</v>
      </c>
      <c r="AX124" s="1">
        <f t="shared" si="178"/>
        <v>7.1530611482085796E-3</v>
      </c>
      <c r="AY124" s="1">
        <f t="shared" si="179"/>
        <v>4.1357507890082468E-2</v>
      </c>
      <c r="AZ124" s="1">
        <f t="shared" si="180"/>
        <v>-3.4204446741873888E-2</v>
      </c>
      <c r="BA124" s="1">
        <f t="shared" si="181"/>
        <v>1.2733279578679224</v>
      </c>
      <c r="BB124" s="1">
        <f t="shared" si="182"/>
        <v>-0.90756014655548323</v>
      </c>
      <c r="BC124" s="1">
        <f t="shared" si="183"/>
        <v>0.18525728513053744</v>
      </c>
      <c r="BD124" s="1">
        <f t="shared" si="184"/>
        <v>9.2894474883799025E-2</v>
      </c>
      <c r="BE124" s="1">
        <f t="shared" si="185"/>
        <v>0.13940498102303131</v>
      </c>
      <c r="BF124" s="1">
        <f t="shared" si="185"/>
        <v>0.1393927249759723</v>
      </c>
      <c r="BG124" s="1">
        <f t="shared" si="185"/>
        <v>0.13934822063114885</v>
      </c>
      <c r="BH124" s="1">
        <f t="shared" si="185"/>
        <v>0.1391866181112808</v>
      </c>
      <c r="BI124" s="1">
        <f t="shared" si="185"/>
        <v>0.13859984378668391</v>
      </c>
      <c r="BJ124" s="1">
        <f t="shared" si="185"/>
        <v>0.13646968447040991</v>
      </c>
      <c r="BK124" s="1">
        <f t="shared" si="185"/>
        <v>0.12874175486840234</v>
      </c>
      <c r="BL124" s="1">
        <f t="shared" si="186"/>
        <v>0.10076717910239275</v>
      </c>
    </row>
    <row r="125" spans="1:64">
      <c r="A125" s="28" t="s">
        <v>109</v>
      </c>
      <c r="B125" s="143" t="s">
        <v>65</v>
      </c>
      <c r="C125" s="29">
        <v>52600.875899999999</v>
      </c>
      <c r="D125" s="38">
        <v>5.0000000000000001E-4</v>
      </c>
      <c r="E125" s="1">
        <f t="shared" si="172"/>
        <v>590.06146525702798</v>
      </c>
      <c r="F125" s="1">
        <f t="shared" si="173"/>
        <v>590</v>
      </c>
      <c r="G125" s="228">
        <f t="shared" si="169"/>
        <v>2.580399999715155E-2</v>
      </c>
      <c r="H125" s="181"/>
      <c r="I125" s="181"/>
      <c r="J125" s="181"/>
      <c r="K125" s="181">
        <f t="shared" si="170"/>
        <v>2.580399999715155E-2</v>
      </c>
      <c r="L125" s="1">
        <v>1</v>
      </c>
      <c r="M125" s="10"/>
      <c r="O125" s="230"/>
      <c r="U125" s="31"/>
      <c r="Z125" s="1">
        <f t="shared" si="153"/>
        <v>590</v>
      </c>
      <c r="AA125" s="1">
        <f t="shared" si="154"/>
        <v>2.4837279022647672E-2</v>
      </c>
      <c r="AB125" s="1">
        <f t="shared" si="174"/>
        <v>5.1188433859501913E-2</v>
      </c>
      <c r="AC125" s="1">
        <f t="shared" si="175"/>
        <v>2.580399999715155E-2</v>
      </c>
      <c r="AD125" s="1">
        <f t="shared" si="176"/>
        <v>9.3454944254572692E-7</v>
      </c>
      <c r="AE125" s="1">
        <f t="shared" si="177"/>
        <v>9.3454944254572692E-7</v>
      </c>
      <c r="AF125" s="27">
        <f t="shared" si="155"/>
        <v>37582.375899999999</v>
      </c>
      <c r="AG125" s="13"/>
      <c r="AH125" s="1">
        <f t="shared" si="156"/>
        <v>-2.5384433862350363E-2</v>
      </c>
      <c r="AI125" s="1">
        <f t="shared" si="157"/>
        <v>1.2044811742970172</v>
      </c>
      <c r="AJ125" s="1">
        <f t="shared" si="158"/>
        <v>-0.54637489997099775</v>
      </c>
      <c r="AK125" s="1">
        <f t="shared" si="159"/>
        <v>0.18846605126423413</v>
      </c>
      <c r="AL125" s="1">
        <f t="shared" si="160"/>
        <v>0.74466428535917761</v>
      </c>
      <c r="AM125" s="1">
        <f t="shared" si="161"/>
        <v>0.39054858079491245</v>
      </c>
      <c r="AN125" s="1">
        <f t="shared" si="162"/>
        <v>0.5710024615993452</v>
      </c>
      <c r="AO125" s="1">
        <f t="shared" si="163"/>
        <v>0.57098243500107082</v>
      </c>
      <c r="AP125" s="1">
        <f t="shared" si="164"/>
        <v>0.57089684394578311</v>
      </c>
      <c r="AQ125" s="1">
        <f t="shared" si="165"/>
        <v>0.57053109200119356</v>
      </c>
      <c r="AR125" s="1">
        <f t="shared" si="166"/>
        <v>0.56896910829137526</v>
      </c>
      <c r="AS125" s="1">
        <f t="shared" si="167"/>
        <v>0.56231592518135254</v>
      </c>
      <c r="AT125" s="1">
        <f t="shared" si="168"/>
        <v>0.53428064240064166</v>
      </c>
      <c r="AU125" s="1">
        <f t="shared" si="171"/>
        <v>0.42070823296248339</v>
      </c>
      <c r="AW125" s="1">
        <v>-2000</v>
      </c>
      <c r="AX125" s="1">
        <f t="shared" si="178"/>
        <v>1.1493087558873356E-2</v>
      </c>
      <c r="AY125" s="1">
        <f t="shared" si="179"/>
        <v>4.3781562494909644E-2</v>
      </c>
      <c r="AZ125" s="1">
        <f t="shared" si="180"/>
        <v>-3.2288474936036288E-2</v>
      </c>
      <c r="BA125" s="1">
        <f t="shared" si="181"/>
        <v>1.2615183962212939</v>
      </c>
      <c r="BB125" s="1">
        <f t="shared" si="182"/>
        <v>-0.82813153091155978</v>
      </c>
      <c r="BC125" s="1">
        <f t="shared" si="183"/>
        <v>0.34692805945457628</v>
      </c>
      <c r="BD125" s="1">
        <f t="shared" si="184"/>
        <v>0.17522505925411311</v>
      </c>
      <c r="BE125" s="1">
        <f t="shared" si="185"/>
        <v>0.26187666667185211</v>
      </c>
      <c r="BF125" s="1">
        <f t="shared" si="185"/>
        <v>0.26185664671707365</v>
      </c>
      <c r="BG125" s="1">
        <f t="shared" si="185"/>
        <v>0.26178211484825564</v>
      </c>
      <c r="BH125" s="1">
        <f t="shared" si="185"/>
        <v>0.26150465480089652</v>
      </c>
      <c r="BI125" s="1">
        <f t="shared" si="185"/>
        <v>0.26047193421434911</v>
      </c>
      <c r="BJ125" s="1">
        <f t="shared" si="185"/>
        <v>0.25663058167427444</v>
      </c>
      <c r="BK125" s="1">
        <f t="shared" si="185"/>
        <v>0.24237553513932214</v>
      </c>
      <c r="BL125" s="1">
        <f t="shared" si="186"/>
        <v>0.1898872498155102</v>
      </c>
    </row>
    <row r="126" spans="1:64">
      <c r="A126" s="28" t="s">
        <v>109</v>
      </c>
      <c r="B126" s="143" t="s">
        <v>77</v>
      </c>
      <c r="C126" s="29">
        <v>52601.0844</v>
      </c>
      <c r="D126" s="38">
        <v>6.9999999999999999E-4</v>
      </c>
      <c r="E126" s="1">
        <f t="shared" si="172"/>
        <v>590.55811329959306</v>
      </c>
      <c r="F126" s="1">
        <f t="shared" si="173"/>
        <v>590.5</v>
      </c>
      <c r="G126" s="228">
        <f t="shared" si="169"/>
        <v>2.4396799999522045E-2</v>
      </c>
      <c r="H126" s="181"/>
      <c r="I126" s="181"/>
      <c r="J126" s="181"/>
      <c r="K126" s="181">
        <f t="shared" si="170"/>
        <v>2.4396799999522045E-2</v>
      </c>
      <c r="L126" s="1">
        <v>1</v>
      </c>
      <c r="M126" s="10"/>
      <c r="O126" s="230"/>
      <c r="U126" s="31"/>
      <c r="Z126" s="1">
        <f t="shared" si="153"/>
        <v>590.5</v>
      </c>
      <c r="AA126" s="1">
        <f t="shared" si="154"/>
        <v>2.4840095065046527E-2</v>
      </c>
      <c r="AB126" s="1">
        <f t="shared" si="174"/>
        <v>4.9779683637739686E-2</v>
      </c>
      <c r="AC126" s="1">
        <f t="shared" si="175"/>
        <v>2.4396799999522045E-2</v>
      </c>
      <c r="AD126" s="1">
        <f t="shared" si="176"/>
        <v>1.9651051511835432E-7</v>
      </c>
      <c r="AE126" s="1">
        <f t="shared" si="177"/>
        <v>1.9651051511835432E-7</v>
      </c>
      <c r="AF126" s="27">
        <f t="shared" si="155"/>
        <v>37582.5844</v>
      </c>
      <c r="AG126" s="13"/>
      <c r="AH126" s="1">
        <f t="shared" si="156"/>
        <v>-2.5382883638217637E-2</v>
      </c>
      <c r="AI126" s="1">
        <f t="shared" si="157"/>
        <v>1.2044674266153177</v>
      </c>
      <c r="AJ126" s="1">
        <f t="shared" si="158"/>
        <v>-0.54631380641289595</v>
      </c>
      <c r="AK126" s="1">
        <f t="shared" si="159"/>
        <v>0.18848096607968043</v>
      </c>
      <c r="AL126" s="1">
        <f t="shared" si="160"/>
        <v>0.74473722760867511</v>
      </c>
      <c r="AM126" s="1">
        <f t="shared" si="161"/>
        <v>0.39059061539319961</v>
      </c>
      <c r="AN126" s="1">
        <f t="shared" si="162"/>
        <v>0.57106063230647131</v>
      </c>
      <c r="AO126" s="1">
        <f t="shared" si="163"/>
        <v>0.57104060791363642</v>
      </c>
      <c r="AP126" s="1">
        <f t="shared" si="164"/>
        <v>0.570955023085985</v>
      </c>
      <c r="AQ126" s="1">
        <f t="shared" si="165"/>
        <v>0.57058928409128495</v>
      </c>
      <c r="AR126" s="1">
        <f t="shared" si="166"/>
        <v>0.56902729745524006</v>
      </c>
      <c r="AS126" s="1">
        <f t="shared" si="167"/>
        <v>0.56237385663054684</v>
      </c>
      <c r="AT126" s="1">
        <f t="shared" si="168"/>
        <v>0.53433651331669119</v>
      </c>
      <c r="AU126" s="1">
        <f t="shared" si="171"/>
        <v>0.42075279299784007</v>
      </c>
      <c r="AW126" s="1">
        <v>0</v>
      </c>
      <c r="AX126" s="1">
        <f t="shared" si="178"/>
        <v>2.1570459792592929E-2</v>
      </c>
      <c r="AY126" s="1">
        <f t="shared" si="179"/>
        <v>4.8734111727957594E-2</v>
      </c>
      <c r="AZ126" s="1">
        <f t="shared" si="180"/>
        <v>-2.7163651935364665E-2</v>
      </c>
      <c r="BA126" s="1">
        <f t="shared" si="181"/>
        <v>1.2201192931044846</v>
      </c>
      <c r="BB126" s="1">
        <f t="shared" si="182"/>
        <v>-0.61724750545969409</v>
      </c>
      <c r="BC126" s="1">
        <f t="shared" si="183"/>
        <v>0.65745471133175659</v>
      </c>
      <c r="BD126" s="1">
        <f t="shared" si="184"/>
        <v>0.34110353119285253</v>
      </c>
      <c r="BE126" s="1">
        <f t="shared" si="185"/>
        <v>0.50190939121029965</v>
      </c>
      <c r="BF126" s="1">
        <f t="shared" si="185"/>
        <v>0.50188717176950626</v>
      </c>
      <c r="BG126" s="1">
        <f t="shared" si="185"/>
        <v>0.50179603295013686</v>
      </c>
      <c r="BH126" s="1">
        <f t="shared" si="185"/>
        <v>0.50142225102597326</v>
      </c>
      <c r="BI126" s="1">
        <f t="shared" si="185"/>
        <v>0.49989008254488304</v>
      </c>
      <c r="BJ126" s="1">
        <f t="shared" si="185"/>
        <v>0.49362288997818626</v>
      </c>
      <c r="BK126" s="1">
        <f t="shared" si="185"/>
        <v>0.46820201451771004</v>
      </c>
      <c r="BL126" s="1">
        <f t="shared" si="186"/>
        <v>0.36812739124174421</v>
      </c>
    </row>
    <row r="127" spans="1:64">
      <c r="A127" s="28" t="s">
        <v>109</v>
      </c>
      <c r="B127" s="143" t="s">
        <v>65</v>
      </c>
      <c r="C127" s="29">
        <v>52601.298199999997</v>
      </c>
      <c r="D127" s="38">
        <v>4.0000000000000002E-4</v>
      </c>
      <c r="E127" s="1">
        <f t="shared" si="172"/>
        <v>591.06738596865284</v>
      </c>
      <c r="F127" s="1">
        <f t="shared" si="173"/>
        <v>591</v>
      </c>
      <c r="G127" s="228">
        <f t="shared" si="169"/>
        <v>2.8289599998970516E-2</v>
      </c>
      <c r="H127" s="181"/>
      <c r="I127" s="181"/>
      <c r="J127" s="181"/>
      <c r="K127" s="181">
        <f t="shared" si="170"/>
        <v>2.8289599998970516E-2</v>
      </c>
      <c r="L127" s="1">
        <v>1</v>
      </c>
      <c r="M127" s="10"/>
      <c r="O127" s="230"/>
      <c r="U127" s="31"/>
      <c r="Z127" s="1">
        <f t="shared" si="153"/>
        <v>591</v>
      </c>
      <c r="AA127" s="1">
        <f t="shared" si="154"/>
        <v>2.484291118434729E-2</v>
      </c>
      <c r="AB127" s="1">
        <f t="shared" si="174"/>
        <v>5.3670933344856855E-2</v>
      </c>
      <c r="AC127" s="1">
        <f t="shared" si="175"/>
        <v>2.8289599998970516E-2</v>
      </c>
      <c r="AD127" s="1">
        <f t="shared" si="176"/>
        <v>1.1879663784848862E-5</v>
      </c>
      <c r="AE127" s="1">
        <f t="shared" si="177"/>
        <v>1.1879663784848862E-5</v>
      </c>
      <c r="AF127" s="27">
        <f t="shared" si="155"/>
        <v>37582.798199999997</v>
      </c>
      <c r="AG127" s="13"/>
      <c r="AH127" s="1">
        <f t="shared" si="156"/>
        <v>-2.5381333345886339E-2</v>
      </c>
      <c r="AI127" s="1">
        <f t="shared" si="157"/>
        <v>1.2044536781595789</v>
      </c>
      <c r="AJ127" s="1">
        <f t="shared" si="158"/>
        <v>-0.54625271134272346</v>
      </c>
      <c r="AK127" s="1">
        <f t="shared" si="159"/>
        <v>0.18849587955188646</v>
      </c>
      <c r="AL127" s="1">
        <f t="shared" si="160"/>
        <v>0.74481016819318047</v>
      </c>
      <c r="AM127" s="1">
        <f t="shared" si="161"/>
        <v>0.39063265022956317</v>
      </c>
      <c r="AN127" s="1">
        <f t="shared" si="162"/>
        <v>0.57111880234974566</v>
      </c>
      <c r="AO127" s="1">
        <f t="shared" si="163"/>
        <v>0.57109878016284266</v>
      </c>
      <c r="AP127" s="1">
        <f t="shared" si="164"/>
        <v>0.57101320156514579</v>
      </c>
      <c r="AQ127" s="1">
        <f t="shared" si="165"/>
        <v>0.57064747553012518</v>
      </c>
      <c r="AR127" s="1">
        <f t="shared" si="166"/>
        <v>0.56908548600479159</v>
      </c>
      <c r="AS127" s="1">
        <f t="shared" si="167"/>
        <v>0.56243178758368961</v>
      </c>
      <c r="AT127" s="1">
        <f t="shared" si="168"/>
        <v>0.53439238400720912</v>
      </c>
      <c r="AU127" s="1">
        <f t="shared" si="171"/>
        <v>0.42079735303319676</v>
      </c>
      <c r="AW127" s="1">
        <v>1000</v>
      </c>
      <c r="AX127" s="1">
        <f t="shared" si="178"/>
        <v>2.7171417749091337E-2</v>
      </c>
      <c r="AY127" s="1">
        <f t="shared" si="179"/>
        <v>5.1262606356178374E-2</v>
      </c>
      <c r="AZ127" s="1">
        <f t="shared" si="180"/>
        <v>-2.4091188607087036E-2</v>
      </c>
      <c r="BA127" s="1">
        <f t="shared" si="181"/>
        <v>1.1929628518831761</v>
      </c>
      <c r="BB127" s="1">
        <f t="shared" si="182"/>
        <v>-0.4958233774778113</v>
      </c>
      <c r="BC127" s="1">
        <f t="shared" si="183"/>
        <v>0.80391141017693879</v>
      </c>
      <c r="BD127" s="1">
        <f t="shared" si="184"/>
        <v>0.42510042481623433</v>
      </c>
      <c r="BE127" s="1">
        <f t="shared" si="185"/>
        <v>0.61847624042977545</v>
      </c>
      <c r="BF127" s="1">
        <f t="shared" si="185"/>
        <v>0.61845816558593492</v>
      </c>
      <c r="BG127" s="1">
        <f t="shared" si="185"/>
        <v>0.61837839444867992</v>
      </c>
      <c r="BH127" s="1">
        <f t="shared" si="185"/>
        <v>0.61802638824392864</v>
      </c>
      <c r="BI127" s="1">
        <f t="shared" si="185"/>
        <v>0.61647414024582292</v>
      </c>
      <c r="BJ127" s="1">
        <f t="shared" si="185"/>
        <v>0.60964938125709989</v>
      </c>
      <c r="BK127" s="1">
        <f t="shared" si="185"/>
        <v>0.58001701459835686</v>
      </c>
      <c r="BL127" s="1">
        <f t="shared" si="186"/>
        <v>0.45724746195486166</v>
      </c>
    </row>
    <row r="128" spans="1:64">
      <c r="A128" s="28" t="s">
        <v>109</v>
      </c>
      <c r="B128" s="143" t="s">
        <v>65</v>
      </c>
      <c r="C128" s="29">
        <v>52602.131999999998</v>
      </c>
      <c r="D128" s="38">
        <v>5.9999999999999995E-4</v>
      </c>
      <c r="E128" s="1">
        <f t="shared" si="172"/>
        <v>593.05350173790794</v>
      </c>
      <c r="F128" s="1">
        <f t="shared" si="173"/>
        <v>593</v>
      </c>
      <c r="G128" s="228">
        <f t="shared" si="169"/>
        <v>2.2460799998953007E-2</v>
      </c>
      <c r="H128" s="181"/>
      <c r="I128" s="181"/>
      <c r="J128" s="181"/>
      <c r="K128" s="181">
        <f t="shared" si="170"/>
        <v>2.2460799998953007E-2</v>
      </c>
      <c r="L128" s="1">
        <v>1</v>
      </c>
      <c r="M128" s="10"/>
      <c r="O128" s="230"/>
      <c r="P128" s="1">
        <v>7.0239022453521701E-8</v>
      </c>
      <c r="Q128" s="1">
        <v>8.2520373578199939E-17</v>
      </c>
      <c r="R128" s="1">
        <v>2.0916668915270371E-26</v>
      </c>
      <c r="S128" s="1">
        <v>5.2240398217768105E-7</v>
      </c>
      <c r="T128" s="1">
        <v>1.659291990995152E-5</v>
      </c>
      <c r="U128" s="31">
        <v>9.7007788068425975E-4</v>
      </c>
      <c r="V128" s="1">
        <v>5.2903266211604041E-3</v>
      </c>
      <c r="W128" s="1">
        <v>9.9493543856813442</v>
      </c>
      <c r="X128" s="1">
        <v>1.5682427416593366E-2</v>
      </c>
      <c r="Y128" s="1">
        <v>7.8434190784793564E-6</v>
      </c>
      <c r="Z128" s="1">
        <f t="shared" si="153"/>
        <v>593</v>
      </c>
      <c r="AA128" s="1">
        <f t="shared" si="154"/>
        <v>2.4854176430385521E-2</v>
      </c>
      <c r="AB128" s="1">
        <f t="shared" si="174"/>
        <v>4.7835931493712319E-2</v>
      </c>
      <c r="AC128" s="1">
        <f t="shared" si="175"/>
        <v>2.2460799998953007E-2</v>
      </c>
      <c r="AD128" s="1">
        <f t="shared" si="176"/>
        <v>5.7282507425366344E-6</v>
      </c>
      <c r="AE128" s="1">
        <f t="shared" si="177"/>
        <v>5.7282507425366344E-6</v>
      </c>
      <c r="AF128" s="27">
        <f t="shared" si="155"/>
        <v>37583.631999999998</v>
      </c>
      <c r="AG128" s="13"/>
      <c r="AH128" s="1">
        <f t="shared" si="156"/>
        <v>-2.5375131494759316E-2</v>
      </c>
      <c r="AI128" s="1">
        <f t="shared" si="157"/>
        <v>1.2043986765994643</v>
      </c>
      <c r="AJ128" s="1">
        <f t="shared" si="158"/>
        <v>-0.54600831595306598</v>
      </c>
      <c r="AK128" s="1">
        <f t="shared" si="159"/>
        <v>0.18855552000778872</v>
      </c>
      <c r="AL128" s="1">
        <f t="shared" si="160"/>
        <v>0.74510191387978342</v>
      </c>
      <c r="AM128" s="1">
        <f t="shared" si="161"/>
        <v>0.39080079195653777</v>
      </c>
      <c r="AN128" s="1">
        <f t="shared" si="162"/>
        <v>0.5713514758835736</v>
      </c>
      <c r="AO128" s="1">
        <f t="shared" si="163"/>
        <v>0.57133146252532097</v>
      </c>
      <c r="AP128" s="1">
        <f t="shared" si="164"/>
        <v>0.57124590887060867</v>
      </c>
      <c r="AQ128" s="1">
        <f t="shared" si="165"/>
        <v>0.57088023477217131</v>
      </c>
      <c r="AR128" s="1">
        <f t="shared" si="166"/>
        <v>0.56931823405900817</v>
      </c>
      <c r="AS128" s="1">
        <f t="shared" si="167"/>
        <v>0.56266350643490803</v>
      </c>
      <c r="AT128" s="1">
        <f t="shared" si="168"/>
        <v>0.53461586451351617</v>
      </c>
      <c r="AU128" s="1">
        <f t="shared" si="171"/>
        <v>0.42097559317462263</v>
      </c>
    </row>
    <row r="129" spans="1:47">
      <c r="A129" s="28" t="s">
        <v>109</v>
      </c>
      <c r="B129" s="143" t="s">
        <v>77</v>
      </c>
      <c r="C129" s="29">
        <v>52602.344299999997</v>
      </c>
      <c r="D129" s="38">
        <v>8.0000000000000004E-4</v>
      </c>
      <c r="E129" s="1">
        <f t="shared" si="172"/>
        <v>593.55920139947079</v>
      </c>
      <c r="F129" s="1">
        <f t="shared" si="173"/>
        <v>593.5</v>
      </c>
      <c r="G129" s="228">
        <f t="shared" si="169"/>
        <v>2.4853599999914877E-2</v>
      </c>
      <c r="H129" s="181"/>
      <c r="I129" s="181"/>
      <c r="J129" s="181"/>
      <c r="K129" s="181">
        <f t="shared" si="170"/>
        <v>2.4853599999914877E-2</v>
      </c>
      <c r="L129" s="1">
        <v>1</v>
      </c>
      <c r="M129" s="10"/>
      <c r="O129" s="230"/>
      <c r="U129" s="31"/>
      <c r="Z129" s="1">
        <f t="shared" si="153"/>
        <v>593.5</v>
      </c>
      <c r="AA129" s="1">
        <f t="shared" si="154"/>
        <v>2.4856992934057971E-2</v>
      </c>
      <c r="AB129" s="1">
        <f t="shared" si="174"/>
        <v>5.0227180861487884E-2</v>
      </c>
      <c r="AC129" s="1">
        <f t="shared" si="175"/>
        <v>2.4853599999914877E-2</v>
      </c>
      <c r="AD129" s="1">
        <f t="shared" si="176"/>
        <v>1.1512002099373737E-11</v>
      </c>
      <c r="AE129" s="1">
        <f t="shared" si="177"/>
        <v>1.1512002099373737E-11</v>
      </c>
      <c r="AF129" s="27">
        <f t="shared" si="155"/>
        <v>37583.844299999997</v>
      </c>
      <c r="AG129" s="13"/>
      <c r="AH129" s="1">
        <f t="shared" si="156"/>
        <v>-2.5373580861573007E-2</v>
      </c>
      <c r="AI129" s="1">
        <f t="shared" si="157"/>
        <v>1.2043849242759543</v>
      </c>
      <c r="AJ129" s="1">
        <f t="shared" si="158"/>
        <v>-0.54594721333134233</v>
      </c>
      <c r="AK129" s="1">
        <f t="shared" si="159"/>
        <v>0.18857042676340433</v>
      </c>
      <c r="AL129" s="1">
        <f t="shared" si="160"/>
        <v>0.74517484613820617</v>
      </c>
      <c r="AM129" s="1">
        <f t="shared" si="161"/>
        <v>0.39084282798385117</v>
      </c>
      <c r="AN129" s="1">
        <f t="shared" si="162"/>
        <v>0.57140964260702665</v>
      </c>
      <c r="AO129" s="1">
        <f t="shared" si="163"/>
        <v>0.57138963145716581</v>
      </c>
      <c r="AP129" s="1">
        <f t="shared" si="164"/>
        <v>0.57130408404398791</v>
      </c>
      <c r="AQ129" s="1">
        <f t="shared" si="165"/>
        <v>0.57093842295415431</v>
      </c>
      <c r="AR129" s="1">
        <f t="shared" si="166"/>
        <v>0.56937641953635176</v>
      </c>
      <c r="AS129" s="1">
        <f t="shared" si="167"/>
        <v>0.56272143490716631</v>
      </c>
      <c r="AT129" s="1">
        <f t="shared" si="168"/>
        <v>0.53467173407603996</v>
      </c>
      <c r="AU129" s="1">
        <f t="shared" si="171"/>
        <v>0.42102015320997932</v>
      </c>
    </row>
    <row r="130" spans="1:47">
      <c r="A130" s="28" t="s">
        <v>109</v>
      </c>
      <c r="B130" s="143" t="s">
        <v>65</v>
      </c>
      <c r="C130" s="29">
        <v>52602.970300000001</v>
      </c>
      <c r="D130" s="38">
        <v>8.0000000000000004E-4</v>
      </c>
      <c r="E130" s="1">
        <f t="shared" si="172"/>
        <v>595.05033652967086</v>
      </c>
      <c r="F130" s="1">
        <f t="shared" si="173"/>
        <v>595</v>
      </c>
      <c r="G130" s="228">
        <f t="shared" si="169"/>
        <v>2.1132000001671258E-2</v>
      </c>
      <c r="H130" s="181"/>
      <c r="I130" s="181"/>
      <c r="J130" s="181"/>
      <c r="K130" s="181">
        <f t="shared" si="170"/>
        <v>2.1132000001671258E-2</v>
      </c>
      <c r="L130" s="1">
        <v>1</v>
      </c>
      <c r="M130" s="10"/>
      <c r="O130" s="230"/>
      <c r="U130" s="31"/>
      <c r="Z130" s="1">
        <f t="shared" si="153"/>
        <v>595</v>
      </c>
      <c r="AA130" s="1">
        <f t="shared" si="154"/>
        <v>2.4865442906119271E-2</v>
      </c>
      <c r="AB130" s="1">
        <f t="shared" si="174"/>
        <v>4.6500928554861397E-2</v>
      </c>
      <c r="AC130" s="1">
        <f t="shared" si="175"/>
        <v>2.1132000001671258E-2</v>
      </c>
      <c r="AD130" s="1">
        <f t="shared" si="176"/>
        <v>1.3938595920773215E-5</v>
      </c>
      <c r="AE130" s="1">
        <f t="shared" si="177"/>
        <v>1.3938595920773215E-5</v>
      </c>
      <c r="AF130" s="27">
        <f t="shared" si="155"/>
        <v>37584.470300000001</v>
      </c>
      <c r="AG130" s="13"/>
      <c r="AH130" s="1">
        <f t="shared" si="156"/>
        <v>-2.5368928553190138E-2</v>
      </c>
      <c r="AI130" s="1">
        <f t="shared" si="157"/>
        <v>1.2043436626676567</v>
      </c>
      <c r="AJ130" s="1">
        <f t="shared" si="158"/>
        <v>-0.54576389641721534</v>
      </c>
      <c r="AK130" s="1">
        <f t="shared" si="159"/>
        <v>0.18861513896977325</v>
      </c>
      <c r="AL130" s="1">
        <f t="shared" si="160"/>
        <v>0.74539363292053007</v>
      </c>
      <c r="AM130" s="1">
        <f t="shared" si="161"/>
        <v>0.390968937495764</v>
      </c>
      <c r="AN130" s="1">
        <f t="shared" si="162"/>
        <v>0.57158413879277614</v>
      </c>
      <c r="AO130" s="1">
        <f t="shared" si="163"/>
        <v>0.57156413427103736</v>
      </c>
      <c r="AP130" s="1">
        <f t="shared" si="164"/>
        <v>0.571478605596343</v>
      </c>
      <c r="AQ130" s="1">
        <f t="shared" si="165"/>
        <v>0.57111298359099294</v>
      </c>
      <c r="AR130" s="1">
        <f t="shared" si="166"/>
        <v>0.56955097228079243</v>
      </c>
      <c r="AS130" s="1">
        <f t="shared" si="167"/>
        <v>0.5628952173459616</v>
      </c>
      <c r="AT130" s="1">
        <f t="shared" si="168"/>
        <v>0.53483934140952427</v>
      </c>
      <c r="AU130" s="1">
        <f t="shared" si="171"/>
        <v>0.42115383331604939</v>
      </c>
    </row>
    <row r="131" spans="1:47">
      <c r="A131" s="28" t="s">
        <v>109</v>
      </c>
      <c r="B131" s="143" t="s">
        <v>77</v>
      </c>
      <c r="C131" s="29">
        <v>52603.188000000002</v>
      </c>
      <c r="D131" s="38">
        <v>2E-3</v>
      </c>
      <c r="E131" s="1">
        <f t="shared" si="172"/>
        <v>595.56889901823968</v>
      </c>
      <c r="F131" s="1">
        <f t="shared" si="173"/>
        <v>595.5</v>
      </c>
      <c r="G131" s="228">
        <f t="shared" si="169"/>
        <v>2.8924800004460849E-2</v>
      </c>
      <c r="H131" s="181"/>
      <c r="I131" s="181"/>
      <c r="J131" s="181"/>
      <c r="K131" s="181">
        <f t="shared" si="170"/>
        <v>2.8924800004460849E-2</v>
      </c>
      <c r="L131" s="1">
        <v>1</v>
      </c>
      <c r="M131" s="10"/>
      <c r="O131" s="230"/>
      <c r="P131" s="1">
        <v>6.7693160428606408E-8</v>
      </c>
      <c r="Q131" s="1">
        <v>8.8729658957744302E-17</v>
      </c>
      <c r="R131" s="1">
        <v>1.9311245983275768E-26</v>
      </c>
      <c r="S131" s="1">
        <v>5.1400982855745456E-7</v>
      </c>
      <c r="T131" s="1">
        <v>1.7211499074010205E-5</v>
      </c>
      <c r="U131" s="31">
        <v>5.5312007375922013E-4</v>
      </c>
      <c r="V131" s="1">
        <v>5.7570531489400199E-3</v>
      </c>
      <c r="W131" s="1">
        <v>14.891763424701283</v>
      </c>
      <c r="X131" s="1">
        <v>1.5430437176541412E-2</v>
      </c>
      <c r="Y131" s="1">
        <v>7.770548956701492E-6</v>
      </c>
      <c r="Z131" s="1">
        <f t="shared" si="153"/>
        <v>595.5</v>
      </c>
      <c r="AA131" s="1">
        <f t="shared" si="154"/>
        <v>2.4868259717123753E-2</v>
      </c>
      <c r="AB131" s="1">
        <f t="shared" si="174"/>
        <v>5.4292177651945994E-2</v>
      </c>
      <c r="AC131" s="1">
        <f t="shared" si="175"/>
        <v>2.8924800004460849E-2</v>
      </c>
      <c r="AD131" s="1">
        <f t="shared" si="176"/>
        <v>1.6455519102788929E-5</v>
      </c>
      <c r="AE131" s="1">
        <f t="shared" si="177"/>
        <v>1.6455519102788929E-5</v>
      </c>
      <c r="AF131" s="27">
        <f t="shared" si="155"/>
        <v>37584.688000000002</v>
      </c>
      <c r="AG131" s="13"/>
      <c r="AH131" s="1">
        <f t="shared" si="156"/>
        <v>-2.5367377647485145E-2</v>
      </c>
      <c r="AI131" s="1">
        <f t="shared" si="157"/>
        <v>1.2043299072528408</v>
      </c>
      <c r="AJ131" s="1">
        <f t="shared" si="158"/>
        <v>-0.54570278776480963</v>
      </c>
      <c r="AK131" s="1">
        <f t="shared" si="159"/>
        <v>0.18863004035165096</v>
      </c>
      <c r="AL131" s="1">
        <f t="shared" si="160"/>
        <v>0.74546655851674115</v>
      </c>
      <c r="AM131" s="1">
        <f t="shared" si="161"/>
        <v>0.39101097447651884</v>
      </c>
      <c r="AN131" s="1">
        <f t="shared" si="162"/>
        <v>0.57164230285969819</v>
      </c>
      <c r="AO131" s="1">
        <f t="shared" si="163"/>
        <v>0.57162230054831475</v>
      </c>
      <c r="AP131" s="1">
        <f t="shared" si="164"/>
        <v>0.57153677812440606</v>
      </c>
      <c r="AQ131" s="1">
        <f t="shared" si="165"/>
        <v>0.57117116916676891</v>
      </c>
      <c r="AR131" s="1">
        <f t="shared" si="166"/>
        <v>0.56960915529960021</v>
      </c>
      <c r="AS131" s="1">
        <f t="shared" si="167"/>
        <v>0.56295314383276107</v>
      </c>
      <c r="AT131" s="1">
        <f t="shared" si="168"/>
        <v>0.53489521006924845</v>
      </c>
      <c r="AU131" s="1">
        <f t="shared" si="171"/>
        <v>0.42119839335140608</v>
      </c>
    </row>
    <row r="132" spans="1:47">
      <c r="A132" s="28" t="s">
        <v>109</v>
      </c>
      <c r="B132" s="143" t="s">
        <v>65</v>
      </c>
      <c r="C132" s="29">
        <v>52603.394999999997</v>
      </c>
      <c r="D132" s="38">
        <v>6.9999999999999999E-4</v>
      </c>
      <c r="E132" s="1">
        <f t="shared" si="172"/>
        <v>596.06197405329067</v>
      </c>
      <c r="F132" s="1">
        <f t="shared" si="173"/>
        <v>596</v>
      </c>
      <c r="G132" s="228">
        <f t="shared" si="169"/>
        <v>2.6017600001068786E-2</v>
      </c>
      <c r="H132" s="181"/>
      <c r="I132" s="181"/>
      <c r="J132" s="181"/>
      <c r="K132" s="181">
        <f t="shared" si="170"/>
        <v>2.6017600001068786E-2</v>
      </c>
      <c r="L132" s="1">
        <v>1</v>
      </c>
      <c r="M132" s="10"/>
      <c r="O132" s="230"/>
      <c r="U132" s="31"/>
      <c r="Z132" s="1">
        <f t="shared" si="153"/>
        <v>596</v>
      </c>
      <c r="AA132" s="1">
        <f t="shared" si="154"/>
        <v>2.4871076604938241E-2</v>
      </c>
      <c r="AB132" s="1">
        <f t="shared" si="174"/>
        <v>5.1383426674742258E-2</v>
      </c>
      <c r="AC132" s="1">
        <f t="shared" si="175"/>
        <v>2.6017600001068786E-2</v>
      </c>
      <c r="AD132" s="1">
        <f t="shared" si="176"/>
        <v>1.3145158978747187E-6</v>
      </c>
      <c r="AE132" s="1">
        <f t="shared" si="177"/>
        <v>1.3145158978747187E-6</v>
      </c>
      <c r="AF132" s="27">
        <f t="shared" si="155"/>
        <v>37584.894999999997</v>
      </c>
      <c r="AG132" s="13"/>
      <c r="AH132" s="1">
        <f t="shared" si="156"/>
        <v>-2.5365826673673469E-2</v>
      </c>
      <c r="AI132" s="1">
        <f t="shared" si="157"/>
        <v>1.2043161510656029</v>
      </c>
      <c r="AJ132" s="1">
        <f t="shared" si="158"/>
        <v>-0.54564167760620008</v>
      </c>
      <c r="AK132" s="1">
        <f t="shared" si="159"/>
        <v>0.1886449403900293</v>
      </c>
      <c r="AL132" s="1">
        <f t="shared" si="160"/>
        <v>0.74553948244721069</v>
      </c>
      <c r="AM132" s="1">
        <f t="shared" si="161"/>
        <v>0.39105301169572759</v>
      </c>
      <c r="AN132" s="1">
        <f t="shared" si="162"/>
        <v>0.57170046626239257</v>
      </c>
      <c r="AO132" s="1">
        <f t="shared" si="163"/>
        <v>0.57168046616185486</v>
      </c>
      <c r="AP132" s="1">
        <f t="shared" si="164"/>
        <v>0.57159494999104299</v>
      </c>
      <c r="AQ132" s="1">
        <f t="shared" si="165"/>
        <v>0.57122935409089171</v>
      </c>
      <c r="AR132" s="1">
        <f t="shared" si="166"/>
        <v>0.56966733770366595</v>
      </c>
      <c r="AS132" s="1">
        <f t="shared" si="167"/>
        <v>0.56301106982309035</v>
      </c>
      <c r="AT132" s="1">
        <f t="shared" si="168"/>
        <v>0.53495107850321555</v>
      </c>
      <c r="AU132" s="1">
        <f t="shared" si="171"/>
        <v>0.42124295338676188</v>
      </c>
    </row>
    <row r="133" spans="1:47">
      <c r="A133" s="28" t="s">
        <v>109</v>
      </c>
      <c r="B133" s="143" t="s">
        <v>77</v>
      </c>
      <c r="C133" s="29">
        <v>52603.6037</v>
      </c>
      <c r="D133" s="38">
        <v>5.9999999999999995E-4</v>
      </c>
      <c r="E133" s="1">
        <f t="shared" si="172"/>
        <v>596.55909849686111</v>
      </c>
      <c r="F133" s="1">
        <f t="shared" si="173"/>
        <v>596.5</v>
      </c>
      <c r="G133" s="228">
        <f t="shared" si="169"/>
        <v>2.4810399998386856E-2</v>
      </c>
      <c r="H133" s="181"/>
      <c r="I133" s="181"/>
      <c r="J133" s="181"/>
      <c r="K133" s="181">
        <f t="shared" si="170"/>
        <v>2.4810399998386856E-2</v>
      </c>
      <c r="L133" s="1">
        <v>1</v>
      </c>
      <c r="M133" s="10"/>
      <c r="O133" s="230"/>
      <c r="U133" s="31"/>
      <c r="Z133" s="1">
        <f t="shared" si="153"/>
        <v>596.5</v>
      </c>
      <c r="AA133" s="1">
        <f t="shared" si="154"/>
        <v>2.4873893569553617E-2</v>
      </c>
      <c r="AB133" s="1">
        <f t="shared" si="174"/>
        <v>5.01746756301511E-2</v>
      </c>
      <c r="AC133" s="1">
        <f t="shared" si="175"/>
        <v>2.4810399998386856E-2</v>
      </c>
      <c r="AD133" s="1">
        <f t="shared" si="176"/>
        <v>4.0314335795085425E-9</v>
      </c>
      <c r="AE133" s="1">
        <f t="shared" si="177"/>
        <v>4.0314335795085425E-9</v>
      </c>
      <c r="AF133" s="27">
        <f t="shared" si="155"/>
        <v>37585.1037</v>
      </c>
      <c r="AG133" s="13"/>
      <c r="AH133" s="1">
        <f t="shared" si="156"/>
        <v>-2.5364275631764247E-2</v>
      </c>
      <c r="AI133" s="1">
        <f t="shared" si="157"/>
        <v>1.2043023941061042</v>
      </c>
      <c r="AJ133" s="1">
        <f t="shared" si="158"/>
        <v>-0.54558056594197168</v>
      </c>
      <c r="AK133" s="1">
        <f t="shared" si="159"/>
        <v>0.18865983908488335</v>
      </c>
      <c r="AL133" s="1">
        <f t="shared" si="160"/>
        <v>0.74561240471186796</v>
      </c>
      <c r="AM133" s="1">
        <f t="shared" si="161"/>
        <v>0.39109504915343035</v>
      </c>
      <c r="AN133" s="1">
        <f t="shared" si="162"/>
        <v>0.57175862900082464</v>
      </c>
      <c r="AO133" s="1">
        <f t="shared" si="163"/>
        <v>0.57173863111162249</v>
      </c>
      <c r="AP133" s="1">
        <f t="shared" si="164"/>
        <v>0.5716531211962177</v>
      </c>
      <c r="AQ133" s="1">
        <f t="shared" si="165"/>
        <v>0.5712875383633238</v>
      </c>
      <c r="AR133" s="1">
        <f t="shared" si="166"/>
        <v>0.56972551949294936</v>
      </c>
      <c r="AS133" s="1">
        <f t="shared" si="167"/>
        <v>0.5630689953169099</v>
      </c>
      <c r="AT133" s="1">
        <f t="shared" si="168"/>
        <v>0.53500694671140525</v>
      </c>
      <c r="AU133" s="1">
        <f t="shared" si="171"/>
        <v>0.42128751342211856</v>
      </c>
    </row>
    <row r="134" spans="1:47">
      <c r="A134" s="28" t="s">
        <v>109</v>
      </c>
      <c r="B134" s="143" t="s">
        <v>65</v>
      </c>
      <c r="C134" s="29">
        <v>52603.814299999998</v>
      </c>
      <c r="D134" s="38">
        <v>4.0000000000000002E-4</v>
      </c>
      <c r="E134" s="1">
        <f t="shared" si="172"/>
        <v>597.0607487499218</v>
      </c>
      <c r="F134" s="1">
        <f t="shared" si="173"/>
        <v>597</v>
      </c>
      <c r="G134" s="228">
        <f t="shared" si="169"/>
        <v>2.5503199998638593E-2</v>
      </c>
      <c r="H134" s="181"/>
      <c r="I134" s="181"/>
      <c r="J134" s="181"/>
      <c r="K134" s="181">
        <f t="shared" si="170"/>
        <v>2.5503199998638593E-2</v>
      </c>
      <c r="L134" s="1">
        <v>1</v>
      </c>
      <c r="M134" s="10"/>
      <c r="O134" s="230"/>
      <c r="U134" s="31"/>
      <c r="Z134" s="1">
        <f t="shared" si="153"/>
        <v>597</v>
      </c>
      <c r="AA134" s="1">
        <f t="shared" si="154"/>
        <v>2.4876710610960671E-2</v>
      </c>
      <c r="AB134" s="1">
        <f t="shared" si="174"/>
        <v>5.0865924520405267E-2</v>
      </c>
      <c r="AC134" s="1">
        <f t="shared" si="175"/>
        <v>2.5503199998638593E-2</v>
      </c>
      <c r="AD134" s="1">
        <f t="shared" si="176"/>
        <v>3.9248895287305756E-7</v>
      </c>
      <c r="AE134" s="1">
        <f t="shared" si="177"/>
        <v>3.9248895287305756E-7</v>
      </c>
      <c r="AF134" s="27">
        <f t="shared" si="155"/>
        <v>37585.314299999998</v>
      </c>
      <c r="AG134" s="13"/>
      <c r="AH134" s="1">
        <f t="shared" si="156"/>
        <v>-2.5362724521766678E-2</v>
      </c>
      <c r="AI134" s="1">
        <f t="shared" si="157"/>
        <v>1.2042886363745067</v>
      </c>
      <c r="AJ134" s="1">
        <f t="shared" si="158"/>
        <v>-0.54551945277271141</v>
      </c>
      <c r="AK134" s="1">
        <f t="shared" si="159"/>
        <v>0.18867473643618687</v>
      </c>
      <c r="AL134" s="1">
        <f t="shared" si="160"/>
        <v>0.74568532531063592</v>
      </c>
      <c r="AM134" s="1">
        <f t="shared" si="161"/>
        <v>0.3911370868496637</v>
      </c>
      <c r="AN134" s="1">
        <f t="shared" si="162"/>
        <v>0.57181679107495542</v>
      </c>
      <c r="AO134" s="1">
        <f t="shared" si="163"/>
        <v>0.57179679539757877</v>
      </c>
      <c r="AP134" s="1">
        <f t="shared" si="164"/>
        <v>0.57171129173989077</v>
      </c>
      <c r="AQ134" s="1">
        <f t="shared" si="165"/>
        <v>0.571345721984024</v>
      </c>
      <c r="AR134" s="1">
        <f t="shared" si="166"/>
        <v>0.56978370066740669</v>
      </c>
      <c r="AS134" s="1">
        <f t="shared" si="167"/>
        <v>0.56312692031417699</v>
      </c>
      <c r="AT134" s="1">
        <f t="shared" si="168"/>
        <v>0.53506281469379402</v>
      </c>
      <c r="AU134" s="1">
        <f t="shared" si="171"/>
        <v>0.42133207345747525</v>
      </c>
    </row>
    <row r="135" spans="1:47">
      <c r="A135" s="28" t="s">
        <v>109</v>
      </c>
      <c r="B135" s="143" t="s">
        <v>77</v>
      </c>
      <c r="C135" s="29">
        <v>52604.024899999997</v>
      </c>
      <c r="D135" s="38">
        <v>5.9999999999999995E-4</v>
      </c>
      <c r="E135" s="1">
        <f t="shared" si="172"/>
        <v>597.56239900298249</v>
      </c>
      <c r="F135" s="1">
        <f t="shared" si="173"/>
        <v>597.5</v>
      </c>
      <c r="G135" s="228">
        <f t="shared" si="169"/>
        <v>2.6195999998890329E-2</v>
      </c>
      <c r="H135" s="181"/>
      <c r="I135" s="181"/>
      <c r="J135" s="181"/>
      <c r="K135" s="181">
        <f t="shared" si="170"/>
        <v>2.6195999998890329E-2</v>
      </c>
      <c r="L135" s="1">
        <v>1</v>
      </c>
      <c r="M135" s="10"/>
      <c r="O135" s="230"/>
      <c r="U135" s="31"/>
      <c r="Z135" s="1">
        <f t="shared" si="153"/>
        <v>597.5</v>
      </c>
      <c r="AA135" s="1">
        <f t="shared" si="154"/>
        <v>2.4879527729150211E-2</v>
      </c>
      <c r="AB135" s="1">
        <f t="shared" si="174"/>
        <v>5.1557173342580295E-2</v>
      </c>
      <c r="AC135" s="1">
        <f t="shared" si="175"/>
        <v>2.6195999998890329E-2</v>
      </c>
      <c r="AD135" s="1">
        <f t="shared" si="176"/>
        <v>1.7330992369946985E-6</v>
      </c>
      <c r="AE135" s="1">
        <f t="shared" si="177"/>
        <v>1.7330992369946985E-6</v>
      </c>
      <c r="AF135" s="27">
        <f t="shared" si="155"/>
        <v>37585.524899999997</v>
      </c>
      <c r="AG135" s="13"/>
      <c r="AH135" s="1">
        <f t="shared" si="156"/>
        <v>-2.5361173343689966E-2</v>
      </c>
      <c r="AI135" s="1">
        <f t="shared" si="157"/>
        <v>1.204274877870972</v>
      </c>
      <c r="AJ135" s="1">
        <f t="shared" si="158"/>
        <v>-0.54545833809900635</v>
      </c>
      <c r="AK135" s="1">
        <f t="shared" si="159"/>
        <v>0.18868963244391432</v>
      </c>
      <c r="AL135" s="1">
        <f t="shared" si="160"/>
        <v>0.7457582442434405</v>
      </c>
      <c r="AM135" s="1">
        <f t="shared" si="161"/>
        <v>0.39117912478446581</v>
      </c>
      <c r="AN135" s="1">
        <f t="shared" si="162"/>
        <v>0.57187495248474784</v>
      </c>
      <c r="AO135" s="1">
        <f t="shared" si="163"/>
        <v>0.57185495901968608</v>
      </c>
      <c r="AP135" s="1">
        <f t="shared" si="164"/>
        <v>0.57176946162202391</v>
      </c>
      <c r="AQ135" s="1">
        <f t="shared" si="165"/>
        <v>0.57140390495295224</v>
      </c>
      <c r="AR135" s="1">
        <f t="shared" si="166"/>
        <v>0.56984188122699497</v>
      </c>
      <c r="AS135" s="1">
        <f t="shared" si="167"/>
        <v>0.56318484481484987</v>
      </c>
      <c r="AT135" s="1">
        <f t="shared" si="168"/>
        <v>0.53511868245035943</v>
      </c>
      <c r="AU135" s="1">
        <f t="shared" si="171"/>
        <v>0.42137663349283194</v>
      </c>
    </row>
    <row r="136" spans="1:47">
      <c r="A136" s="49" t="s">
        <v>113</v>
      </c>
      <c r="B136" s="50" t="s">
        <v>77</v>
      </c>
      <c r="C136" s="45">
        <v>53091.2258</v>
      </c>
      <c r="D136" s="45">
        <v>1E-4</v>
      </c>
      <c r="E136" s="1">
        <f t="shared" si="172"/>
        <v>1758.0773789560367</v>
      </c>
      <c r="F136" s="1">
        <f t="shared" si="173"/>
        <v>1758</v>
      </c>
      <c r="G136" s="228">
        <f t="shared" si="169"/>
        <v>3.2484800001839176E-2</v>
      </c>
      <c r="H136" s="181"/>
      <c r="I136" s="181"/>
      <c r="J136" s="181"/>
      <c r="K136" s="181">
        <f t="shared" si="170"/>
        <v>3.2484800001839176E-2</v>
      </c>
      <c r="L136" s="1">
        <v>1</v>
      </c>
      <c r="M136" s="10"/>
      <c r="O136" s="230"/>
      <c r="U136" s="31"/>
      <c r="Z136" s="1">
        <f t="shared" si="153"/>
        <v>1758</v>
      </c>
      <c r="AA136" s="1">
        <f t="shared" si="154"/>
        <v>3.1605979079947354E-2</v>
      </c>
      <c r="AB136" s="1">
        <f t="shared" si="174"/>
        <v>5.4081221708817129E-2</v>
      </c>
      <c r="AC136" s="1">
        <f t="shared" si="175"/>
        <v>3.2484800001839176E-2</v>
      </c>
      <c r="AD136" s="1">
        <f t="shared" si="176"/>
        <v>7.7232621275479223E-7</v>
      </c>
      <c r="AE136" s="1">
        <f t="shared" si="177"/>
        <v>7.7232621275479223E-7</v>
      </c>
      <c r="AF136" s="27">
        <f t="shared" si="155"/>
        <v>38072.7258</v>
      </c>
      <c r="AG136" s="13"/>
      <c r="AH136" s="1">
        <f t="shared" si="156"/>
        <v>-2.1596421706977953E-2</v>
      </c>
      <c r="AI136" s="1">
        <f t="shared" si="157"/>
        <v>1.1705897676743497</v>
      </c>
      <c r="AJ136" s="1">
        <f t="shared" si="158"/>
        <v>-0.40072603517438976</v>
      </c>
      <c r="AK136" s="1">
        <f t="shared" si="159"/>
        <v>0.21961587894738255</v>
      </c>
      <c r="AL136" s="1">
        <f t="shared" si="160"/>
        <v>0.91038496210061481</v>
      </c>
      <c r="AM136" s="1">
        <f t="shared" si="161"/>
        <v>0.48947533296392542</v>
      </c>
      <c r="AN136" s="1">
        <f t="shared" si="162"/>
        <v>0.70500868891740753</v>
      </c>
      <c r="AO136" s="1">
        <f t="shared" si="163"/>
        <v>0.70499465722970578</v>
      </c>
      <c r="AP136" s="1">
        <f t="shared" si="164"/>
        <v>0.70492840773907761</v>
      </c>
      <c r="AQ136" s="1">
        <f t="shared" si="165"/>
        <v>0.70461566648502116</v>
      </c>
      <c r="AR136" s="1">
        <f t="shared" si="166"/>
        <v>0.70314044258486819</v>
      </c>
      <c r="AS136" s="1">
        <f t="shared" si="167"/>
        <v>0.69620637743651215</v>
      </c>
      <c r="AT136" s="1">
        <f t="shared" si="168"/>
        <v>0.66413294184869898</v>
      </c>
      <c r="AU136" s="1">
        <f t="shared" si="171"/>
        <v>0.52480047555540477</v>
      </c>
    </row>
    <row r="137" spans="1:47">
      <c r="A137" s="51" t="s">
        <v>114</v>
      </c>
      <c r="B137" s="52"/>
      <c r="C137" s="33">
        <v>53094.376100000001</v>
      </c>
      <c r="D137" s="33">
        <v>5.0000000000000001E-4</v>
      </c>
      <c r="E137" s="1">
        <f t="shared" si="172"/>
        <v>1765.5814093084998</v>
      </c>
      <c r="F137" s="1">
        <f t="shared" si="173"/>
        <v>1765.5</v>
      </c>
      <c r="G137" s="228">
        <f t="shared" si="169"/>
        <v>3.4176799999841023E-2</v>
      </c>
      <c r="H137" s="181"/>
      <c r="I137" s="181"/>
      <c r="J137" s="181"/>
      <c r="K137" s="181">
        <f t="shared" si="170"/>
        <v>3.4176799999841023E-2</v>
      </c>
      <c r="L137" s="1">
        <v>1</v>
      </c>
      <c r="M137" s="10"/>
      <c r="O137" s="230"/>
      <c r="U137" s="31"/>
      <c r="Z137" s="1">
        <f t="shared" si="153"/>
        <v>1765.5</v>
      </c>
      <c r="AA137" s="1">
        <f t="shared" si="154"/>
        <v>3.1650549559440702E-2</v>
      </c>
      <c r="AB137" s="1">
        <f t="shared" si="174"/>
        <v>5.574794438003608E-2</v>
      </c>
      <c r="AC137" s="1">
        <f t="shared" si="175"/>
        <v>3.4176799999841023E-2</v>
      </c>
      <c r="AD137" s="1">
        <f t="shared" si="176"/>
        <v>6.3819412876228159E-6</v>
      </c>
      <c r="AE137" s="1">
        <f t="shared" si="177"/>
        <v>6.3819412876228159E-6</v>
      </c>
      <c r="AF137" s="27">
        <f t="shared" si="155"/>
        <v>38075.876100000001</v>
      </c>
      <c r="AG137" s="13"/>
      <c r="AH137" s="1">
        <f t="shared" si="156"/>
        <v>-2.1571144380195056E-2</v>
      </c>
      <c r="AI137" s="1">
        <f t="shared" si="157"/>
        <v>1.1703627609369749</v>
      </c>
      <c r="AJ137" s="1">
        <f t="shared" si="158"/>
        <v>-0.39977916989330559</v>
      </c>
      <c r="AK137" s="1">
        <f t="shared" si="159"/>
        <v>0.2197920217090491</v>
      </c>
      <c r="AL137" s="1">
        <f t="shared" si="160"/>
        <v>0.91141820122462647</v>
      </c>
      <c r="AM137" s="1">
        <f t="shared" si="161"/>
        <v>0.49011588942891476</v>
      </c>
      <c r="AN137" s="1">
        <f t="shared" si="162"/>
        <v>0.7058566207813326</v>
      </c>
      <c r="AO137" s="1">
        <f t="shared" si="163"/>
        <v>0.70584262995573255</v>
      </c>
      <c r="AP137" s="1">
        <f t="shared" si="164"/>
        <v>0.70577652567281102</v>
      </c>
      <c r="AQ137" s="1">
        <f t="shared" si="165"/>
        <v>0.70546424447094902</v>
      </c>
      <c r="AR137" s="1">
        <f t="shared" si="166"/>
        <v>0.70399012750657375</v>
      </c>
      <c r="AS137" s="1">
        <f t="shared" si="167"/>
        <v>0.69705630302732458</v>
      </c>
      <c r="AT137" s="1">
        <f t="shared" si="168"/>
        <v>0.66496217022462478</v>
      </c>
      <c r="AU137" s="1">
        <f t="shared" si="171"/>
        <v>0.52546887608575332</v>
      </c>
    </row>
    <row r="138" spans="1:47">
      <c r="A138" s="33" t="s">
        <v>115</v>
      </c>
      <c r="B138" s="32" t="s">
        <v>77</v>
      </c>
      <c r="C138" s="33">
        <v>53386.55732</v>
      </c>
      <c r="D138" s="33">
        <v>4.0000000000000002E-4</v>
      </c>
      <c r="E138" s="1">
        <f t="shared" si="172"/>
        <v>2461.5585363436817</v>
      </c>
      <c r="F138" s="1">
        <f t="shared" si="173"/>
        <v>2461.5</v>
      </c>
      <c r="G138" s="228">
        <f t="shared" si="169"/>
        <v>2.4574399998527952E-2</v>
      </c>
      <c r="H138" s="181"/>
      <c r="I138" s="181"/>
      <c r="J138" s="181"/>
      <c r="K138" s="181">
        <f t="shared" si="170"/>
        <v>2.4574399998527952E-2</v>
      </c>
      <c r="L138" s="1">
        <v>1</v>
      </c>
      <c r="M138" s="10"/>
      <c r="O138" s="230"/>
      <c r="U138" s="31"/>
      <c r="Z138" s="1">
        <f t="shared" si="153"/>
        <v>2461.5</v>
      </c>
      <c r="AA138" s="1">
        <f t="shared" si="154"/>
        <v>3.5837515147407954E-2</v>
      </c>
      <c r="AB138" s="1">
        <f t="shared" si="174"/>
        <v>4.3757506294834395E-2</v>
      </c>
      <c r="AC138" s="1">
        <f t="shared" si="175"/>
        <v>2.4574399998527952E-2</v>
      </c>
      <c r="AD138" s="1">
        <f t="shared" si="176"/>
        <v>1.2685776285693021E-4</v>
      </c>
      <c r="AE138" s="1">
        <f t="shared" si="177"/>
        <v>1.2685776285693021E-4</v>
      </c>
      <c r="AF138" s="27">
        <f t="shared" si="155"/>
        <v>38368.05732</v>
      </c>
      <c r="AG138" s="13"/>
      <c r="AH138" s="1">
        <f t="shared" si="156"/>
        <v>-1.9183106296306443E-2</v>
      </c>
      <c r="AI138" s="1">
        <f t="shared" si="157"/>
        <v>1.1489498350807765</v>
      </c>
      <c r="AJ138" s="1">
        <f t="shared" si="158"/>
        <v>-0.31185505989532764</v>
      </c>
      <c r="AK138" s="1">
        <f t="shared" si="159"/>
        <v>0.2348317477481047</v>
      </c>
      <c r="AL138" s="1">
        <f t="shared" si="160"/>
        <v>1.0055492779713515</v>
      </c>
      <c r="AM138" s="1">
        <f t="shared" si="161"/>
        <v>0.54991068841351187</v>
      </c>
      <c r="AN138" s="1">
        <f t="shared" si="162"/>
        <v>0.78382071204908277</v>
      </c>
      <c r="AO138" s="1">
        <f t="shared" si="163"/>
        <v>0.78381041126168871</v>
      </c>
      <c r="AP138" s="1">
        <f t="shared" si="164"/>
        <v>0.78375811074100177</v>
      </c>
      <c r="AQ138" s="1">
        <f t="shared" si="165"/>
        <v>0.78349260566675916</v>
      </c>
      <c r="AR138" s="1">
        <f t="shared" si="166"/>
        <v>0.78214584293207678</v>
      </c>
      <c r="AS138" s="1">
        <f t="shared" si="167"/>
        <v>0.77534196468153826</v>
      </c>
      <c r="AT138" s="1">
        <f t="shared" si="168"/>
        <v>0.74163384775468799</v>
      </c>
      <c r="AU138" s="1">
        <f t="shared" si="171"/>
        <v>0.58749644530208212</v>
      </c>
    </row>
    <row r="139" spans="1:47">
      <c r="A139" s="33" t="s">
        <v>115</v>
      </c>
      <c r="B139" s="32" t="s">
        <v>77</v>
      </c>
      <c r="C139" s="33">
        <v>53400.432979999998</v>
      </c>
      <c r="D139" s="33">
        <v>4.0000000000000002E-4</v>
      </c>
      <c r="E139" s="1">
        <f t="shared" si="172"/>
        <v>2494.6104278462071</v>
      </c>
      <c r="F139" s="1">
        <f t="shared" si="173"/>
        <v>2494.5</v>
      </c>
      <c r="G139" s="228">
        <f t="shared" si="169"/>
        <v>4.6359200001461431E-2</v>
      </c>
      <c r="H139" s="181"/>
      <c r="I139" s="181"/>
      <c r="J139" s="181"/>
      <c r="K139" s="181">
        <f t="shared" si="170"/>
        <v>4.6359200001461431E-2</v>
      </c>
      <c r="L139" s="1">
        <v>1</v>
      </c>
      <c r="M139" s="10"/>
      <c r="O139" s="230"/>
      <c r="P139" s="1">
        <v>6.8423838541016539E-8</v>
      </c>
      <c r="Q139" s="1">
        <v>1.0499226402404538E-16</v>
      </c>
      <c r="R139" s="1">
        <v>1.3286344044856874E-26</v>
      </c>
      <c r="S139" s="1">
        <v>5.3610512211038384E-7</v>
      </c>
      <c r="T139" s="1">
        <v>1.0380219778245901E-5</v>
      </c>
      <c r="U139" s="31">
        <v>1.1503047002894369E-5</v>
      </c>
      <c r="V139" s="1">
        <v>1.2274743681614276E-4</v>
      </c>
      <c r="W139" s="1">
        <v>0.37043215229747273</v>
      </c>
      <c r="X139" s="1">
        <v>1.6093731962212168E-2</v>
      </c>
      <c r="Y139" s="1">
        <v>8.2714725240160811E-6</v>
      </c>
      <c r="Z139" s="1">
        <f t="shared" si="153"/>
        <v>2494.5</v>
      </c>
      <c r="AA139" s="1">
        <f t="shared" si="154"/>
        <v>3.6038333781703874E-2</v>
      </c>
      <c r="AB139" s="1">
        <f t="shared" si="174"/>
        <v>6.5427200392232238E-2</v>
      </c>
      <c r="AC139" s="1">
        <f t="shared" si="175"/>
        <v>4.6359200001461431E-2</v>
      </c>
      <c r="AD139" s="1">
        <f t="shared" si="176"/>
        <v>1.0652027952613266E-4</v>
      </c>
      <c r="AE139" s="1">
        <f t="shared" si="177"/>
        <v>1.0652027952613266E-4</v>
      </c>
      <c r="AF139" s="27">
        <f t="shared" si="155"/>
        <v>38381.932979999998</v>
      </c>
      <c r="AG139" s="13"/>
      <c r="AH139" s="1">
        <f t="shared" si="156"/>
        <v>-1.906800039077081E-2</v>
      </c>
      <c r="AI139" s="1">
        <f t="shared" si="157"/>
        <v>1.1479206390136394</v>
      </c>
      <c r="AJ139" s="1">
        <f t="shared" si="158"/>
        <v>-0.30769371578640348</v>
      </c>
      <c r="AK139" s="1">
        <f t="shared" si="159"/>
        <v>0.23548139560232054</v>
      </c>
      <c r="AL139" s="1">
        <f t="shared" si="160"/>
        <v>1.0099259127256195</v>
      </c>
      <c r="AM139" s="1">
        <f t="shared" si="161"/>
        <v>0.55276419523378628</v>
      </c>
      <c r="AN139" s="1">
        <f t="shared" si="162"/>
        <v>0.7874813473496779</v>
      </c>
      <c r="AO139" s="1">
        <f t="shared" si="163"/>
        <v>0.78747121298053524</v>
      </c>
      <c r="AP139" s="1">
        <f t="shared" si="164"/>
        <v>0.78741956860748485</v>
      </c>
      <c r="AQ139" s="1">
        <f t="shared" si="165"/>
        <v>0.7871564323596586</v>
      </c>
      <c r="AR139" s="1">
        <f t="shared" si="166"/>
        <v>0.785816788679923</v>
      </c>
      <c r="AS139" s="1">
        <f t="shared" si="167"/>
        <v>0.77902418685722619</v>
      </c>
      <c r="AT139" s="1">
        <f t="shared" si="168"/>
        <v>0.74525485723430074</v>
      </c>
      <c r="AU139" s="1">
        <f t="shared" si="171"/>
        <v>0.59043740763561559</v>
      </c>
    </row>
    <row r="140" spans="1:47">
      <c r="A140" s="53" t="s">
        <v>116</v>
      </c>
      <c r="B140" s="32" t="s">
        <v>65</v>
      </c>
      <c r="C140" s="33">
        <v>53410.7111</v>
      </c>
      <c r="D140" s="33">
        <v>8.9999999999999998E-4</v>
      </c>
      <c r="E140" s="1">
        <f t="shared" si="172"/>
        <v>2519.0929610799471</v>
      </c>
      <c r="F140" s="1">
        <f t="shared" si="173"/>
        <v>2519</v>
      </c>
      <c r="G140" s="228">
        <f t="shared" si="169"/>
        <v>3.9026400001603179E-2</v>
      </c>
      <c r="H140" s="181"/>
      <c r="I140" s="181"/>
      <c r="J140" s="181"/>
      <c r="K140" s="181">
        <f t="shared" si="170"/>
        <v>3.9026400001603179E-2</v>
      </c>
      <c r="L140" s="1">
        <v>1</v>
      </c>
      <c r="M140" s="10"/>
      <c r="O140" s="230"/>
      <c r="U140" s="31"/>
      <c r="Z140" s="1">
        <f t="shared" si="153"/>
        <v>2519</v>
      </c>
      <c r="AA140" s="1">
        <f t="shared" si="154"/>
        <v>3.6187549338671743E-2</v>
      </c>
      <c r="AB140" s="1">
        <f t="shared" si="174"/>
        <v>5.8008844564769249E-2</v>
      </c>
      <c r="AC140" s="1">
        <f t="shared" si="175"/>
        <v>3.9026400001603179E-2</v>
      </c>
      <c r="AD140" s="1">
        <f t="shared" si="176"/>
        <v>8.0590730864262529E-6</v>
      </c>
      <c r="AE140" s="1">
        <f t="shared" si="177"/>
        <v>8.0590730864262529E-6</v>
      </c>
      <c r="AF140" s="27">
        <f t="shared" si="155"/>
        <v>38392.2111</v>
      </c>
      <c r="AG140" s="13"/>
      <c r="AH140" s="1">
        <f t="shared" si="156"/>
        <v>-1.8982444563166067E-2</v>
      </c>
      <c r="AI140" s="1">
        <f t="shared" si="157"/>
        <v>1.147155902491551</v>
      </c>
      <c r="AJ140" s="1">
        <f t="shared" si="158"/>
        <v>-0.30460524967788555</v>
      </c>
      <c r="AK140" s="1">
        <f t="shared" si="159"/>
        <v>0.23596004636996734</v>
      </c>
      <c r="AL140" s="1">
        <f t="shared" si="160"/>
        <v>1.0131701580687662</v>
      </c>
      <c r="AM140" s="1">
        <f t="shared" si="161"/>
        <v>0.55488385711471278</v>
      </c>
      <c r="AN140" s="1">
        <f t="shared" si="162"/>
        <v>0.79019696865525435</v>
      </c>
      <c r="AO140" s="1">
        <f t="shared" si="163"/>
        <v>0.79018695715409715</v>
      </c>
      <c r="AP140" s="1">
        <f t="shared" si="164"/>
        <v>0.79013579920887222</v>
      </c>
      <c r="AQ140" s="1">
        <f t="shared" si="165"/>
        <v>0.78987442755821036</v>
      </c>
      <c r="AR140" s="1">
        <f t="shared" si="166"/>
        <v>0.78854012452051037</v>
      </c>
      <c r="AS140" s="1">
        <f t="shared" si="167"/>
        <v>0.78175618254406531</v>
      </c>
      <c r="AT140" s="1">
        <f t="shared" si="168"/>
        <v>0.74794231666718503</v>
      </c>
      <c r="AU140" s="1">
        <f t="shared" si="171"/>
        <v>0.59262084936808712</v>
      </c>
    </row>
    <row r="141" spans="1:47">
      <c r="A141" s="53" t="s">
        <v>116</v>
      </c>
      <c r="B141" s="32" t="s">
        <v>77</v>
      </c>
      <c r="C141" s="33">
        <v>53411.759599999998</v>
      </c>
      <c r="D141" s="33">
        <v>1.4E-3</v>
      </c>
      <c r="E141" s="1">
        <f t="shared" si="172"/>
        <v>2521.5904933227603</v>
      </c>
      <c r="F141" s="1">
        <f t="shared" si="173"/>
        <v>2521.5</v>
      </c>
      <c r="G141" s="228">
        <f t="shared" si="169"/>
        <v>3.7990400000126101E-2</v>
      </c>
      <c r="H141" s="181"/>
      <c r="I141" s="181"/>
      <c r="J141" s="181"/>
      <c r="K141" s="181">
        <f t="shared" si="170"/>
        <v>3.7990400000126101E-2</v>
      </c>
      <c r="L141" s="1">
        <v>1</v>
      </c>
      <c r="M141" s="10"/>
      <c r="O141" s="230"/>
      <c r="P141" s="1">
        <v>6.8446762185069183E-8</v>
      </c>
      <c r="Q141" s="1">
        <v>1.0513867757702905E-16</v>
      </c>
      <c r="R141" s="1">
        <v>1.323272869325133E-26</v>
      </c>
      <c r="S141" s="1">
        <v>5.3635411352731364E-7</v>
      </c>
      <c r="T141" s="1">
        <v>1.0230696931567959E-5</v>
      </c>
      <c r="U141" s="31">
        <v>9.5507826120070042E-6</v>
      </c>
      <c r="V141" s="1">
        <v>9.9679425967976812E-5</v>
      </c>
      <c r="W141" s="1">
        <v>0.4526385140816655</v>
      </c>
      <c r="X141" s="1">
        <v>1.6101206617759746E-2</v>
      </c>
      <c r="Y141" s="1">
        <v>8.2777502840134511E-6</v>
      </c>
      <c r="Z141" s="1">
        <f t="shared" si="153"/>
        <v>2521.5</v>
      </c>
      <c r="AA141" s="1">
        <f t="shared" si="154"/>
        <v>3.6202781262598488E-2</v>
      </c>
      <c r="AB141" s="1">
        <f t="shared" si="174"/>
        <v>5.6964109705067024E-2</v>
      </c>
      <c r="AC141" s="1">
        <f t="shared" si="175"/>
        <v>3.7990400000126101E-2</v>
      </c>
      <c r="AD141" s="1">
        <f t="shared" si="176"/>
        <v>3.1955807507598176E-6</v>
      </c>
      <c r="AE141" s="1">
        <f t="shared" si="177"/>
        <v>3.1955807507598176E-6</v>
      </c>
      <c r="AF141" s="27">
        <f t="shared" si="155"/>
        <v>38393.259599999998</v>
      </c>
      <c r="AG141" s="13"/>
      <c r="AH141" s="1">
        <f t="shared" si="156"/>
        <v>-1.8973709704940923E-2</v>
      </c>
      <c r="AI141" s="1">
        <f t="shared" si="157"/>
        <v>1.147077838316048</v>
      </c>
      <c r="AJ141" s="1">
        <f t="shared" si="158"/>
        <v>-0.30429015088114059</v>
      </c>
      <c r="AK141" s="1">
        <f t="shared" si="159"/>
        <v>0.23600871296903089</v>
      </c>
      <c r="AL141" s="1">
        <f t="shared" si="160"/>
        <v>1.0135009603655127</v>
      </c>
      <c r="AM141" s="1">
        <f t="shared" si="161"/>
        <v>0.55510020448875452</v>
      </c>
      <c r="AN141" s="1">
        <f t="shared" si="162"/>
        <v>0.79047397108437645</v>
      </c>
      <c r="AO141" s="1">
        <f t="shared" si="163"/>
        <v>0.79046397208734687</v>
      </c>
      <c r="AP141" s="1">
        <f t="shared" si="164"/>
        <v>0.79041286374064734</v>
      </c>
      <c r="AQ141" s="1">
        <f t="shared" si="165"/>
        <v>0.79015167242386619</v>
      </c>
      <c r="AR141" s="1">
        <f t="shared" si="166"/>
        <v>0.78881791696723413</v>
      </c>
      <c r="AS141" s="1">
        <f t="shared" si="167"/>
        <v>0.78203487239689995</v>
      </c>
      <c r="AT141" s="1">
        <f t="shared" si="168"/>
        <v>0.74821650562720243</v>
      </c>
      <c r="AU141" s="1">
        <f t="shared" si="171"/>
        <v>0.59284364954486968</v>
      </c>
    </row>
    <row r="142" spans="1:47">
      <c r="A142" s="53" t="s">
        <v>116</v>
      </c>
      <c r="B142" s="32" t="s">
        <v>65</v>
      </c>
      <c r="C142" s="33">
        <v>53412.807500000003</v>
      </c>
      <c r="D142" s="33">
        <v>1E-3</v>
      </c>
      <c r="E142" s="1">
        <f t="shared" si="172"/>
        <v>2524.0865963625915</v>
      </c>
      <c r="F142" s="1">
        <f t="shared" si="173"/>
        <v>2524</v>
      </c>
      <c r="G142" s="228">
        <f t="shared" ref="G142:G167" si="187">+C142-(C$7+F142*C$8)+O142*K$10</f>
        <v>3.6354400006530341E-2</v>
      </c>
      <c r="H142" s="181"/>
      <c r="I142" s="181"/>
      <c r="J142" s="181"/>
      <c r="K142" s="181">
        <f t="shared" ref="K142:K167" si="188">G142</f>
        <v>3.6354400006530341E-2</v>
      </c>
      <c r="L142" s="1">
        <v>1</v>
      </c>
      <c r="M142" s="10"/>
      <c r="O142" s="230"/>
      <c r="U142" s="31"/>
      <c r="Z142" s="1">
        <f t="shared" si="153"/>
        <v>2524</v>
      </c>
      <c r="AA142" s="1">
        <f t="shared" si="154"/>
        <v>3.6218014265272346E-2</v>
      </c>
      <c r="AB142" s="1">
        <f t="shared" si="174"/>
        <v>5.5319373992082393E-2</v>
      </c>
      <c r="AC142" s="1">
        <f t="shared" si="175"/>
        <v>3.6354400006530341E-2</v>
      </c>
      <c r="AD142" s="1">
        <f t="shared" si="176"/>
        <v>1.8601070418492825E-8</v>
      </c>
      <c r="AE142" s="1">
        <f t="shared" si="177"/>
        <v>1.8601070418492825E-8</v>
      </c>
      <c r="AF142" s="27">
        <f t="shared" si="155"/>
        <v>38394.307500000003</v>
      </c>
      <c r="AG142" s="13"/>
      <c r="AH142" s="1">
        <f t="shared" si="156"/>
        <v>-1.8964973985552053E-2</v>
      </c>
      <c r="AI142" s="1">
        <f t="shared" si="157"/>
        <v>1.1469997686748834</v>
      </c>
      <c r="AJ142" s="1">
        <f t="shared" si="158"/>
        <v>-0.30397506168274413</v>
      </c>
      <c r="AK142" s="1">
        <f t="shared" si="159"/>
        <v>0.23605734712258114</v>
      </c>
      <c r="AL142" s="1">
        <f t="shared" si="160"/>
        <v>1.0138317176346874</v>
      </c>
      <c r="AM142" s="1">
        <f t="shared" si="161"/>
        <v>0.55531656213746317</v>
      </c>
      <c r="AN142" s="1">
        <f t="shared" si="162"/>
        <v>0.79075095465904977</v>
      </c>
      <c r="AO142" s="1">
        <f t="shared" si="163"/>
        <v>0.79074096815990447</v>
      </c>
      <c r="AP142" s="1">
        <f t="shared" si="164"/>
        <v>0.79068990940462724</v>
      </c>
      <c r="AQ142" s="1">
        <f t="shared" si="165"/>
        <v>0.79042889847128661</v>
      </c>
      <c r="AR142" s="1">
        <f t="shared" si="166"/>
        <v>0.78909569107760968</v>
      </c>
      <c r="AS142" s="1">
        <f t="shared" si="167"/>
        <v>0.78231354645488926</v>
      </c>
      <c r="AT142" s="1">
        <f t="shared" si="168"/>
        <v>0.74849068687452391</v>
      </c>
      <c r="AU142" s="1">
        <f t="shared" si="171"/>
        <v>0.59306644972165223</v>
      </c>
    </row>
    <row r="143" spans="1:47">
      <c r="A143" s="53" t="s">
        <v>116</v>
      </c>
      <c r="B143" s="32" t="s">
        <v>65</v>
      </c>
      <c r="C143" s="33">
        <v>53413.650099999999</v>
      </c>
      <c r="D143" s="33">
        <v>1.1000000000000001E-3</v>
      </c>
      <c r="E143" s="1">
        <f t="shared" si="172"/>
        <v>2526.0936737758398</v>
      </c>
      <c r="F143" s="1">
        <f t="shared" si="173"/>
        <v>2526</v>
      </c>
      <c r="G143" s="228">
        <f t="shared" si="187"/>
        <v>3.9325600002484862E-2</v>
      </c>
      <c r="H143" s="181"/>
      <c r="I143" s="181"/>
      <c r="J143" s="181"/>
      <c r="K143" s="181">
        <f t="shared" si="188"/>
        <v>3.9325600002484862E-2</v>
      </c>
      <c r="L143" s="1">
        <v>1</v>
      </c>
      <c r="M143" s="10"/>
      <c r="O143" s="230"/>
      <c r="P143" s="1">
        <v>7.1666769361338589E-8</v>
      </c>
      <c r="Q143" s="1">
        <v>1.625156092023983E-16</v>
      </c>
      <c r="R143" s="1">
        <v>4.0656499170346801E-27</v>
      </c>
      <c r="S143" s="1">
        <v>4.6660949990746293E-7</v>
      </c>
      <c r="T143" s="1">
        <v>6.8284336132773383E-4</v>
      </c>
      <c r="U143" s="31">
        <v>0.17924912028401674</v>
      </c>
      <c r="V143" s="1">
        <v>6.6433140768282595</v>
      </c>
      <c r="W143" s="1">
        <v>227005.84337115681</v>
      </c>
      <c r="X143" s="1">
        <v>1.4007492025018132E-2</v>
      </c>
      <c r="Y143" s="1">
        <v>4.4791839524023648E-6</v>
      </c>
      <c r="Z143" s="1">
        <f t="shared" si="153"/>
        <v>2526</v>
      </c>
      <c r="AA143" s="1">
        <f t="shared" si="154"/>
        <v>3.6230201443431337E-2</v>
      </c>
      <c r="AB143" s="1">
        <f t="shared" si="174"/>
        <v>5.8283584793165949E-2</v>
      </c>
      <c r="AC143" s="1">
        <f t="shared" si="175"/>
        <v>3.9325600002484862E-2</v>
      </c>
      <c r="AD143" s="1">
        <f t="shared" si="176"/>
        <v>9.581492239390638E-6</v>
      </c>
      <c r="AE143" s="1">
        <f t="shared" si="177"/>
        <v>9.581492239390638E-6</v>
      </c>
      <c r="AF143" s="27">
        <f t="shared" si="155"/>
        <v>38395.150099999999</v>
      </c>
      <c r="AG143" s="13"/>
      <c r="AH143" s="1">
        <f t="shared" si="156"/>
        <v>-1.8957984790681084E-2</v>
      </c>
      <c r="AI143" s="1">
        <f t="shared" si="157"/>
        <v>1.1469373090368429</v>
      </c>
      <c r="AJ143" s="1">
        <f t="shared" si="158"/>
        <v>-0.30372299726718704</v>
      </c>
      <c r="AK143" s="1">
        <f t="shared" si="159"/>
        <v>0.23609623108815467</v>
      </c>
      <c r="AL143" s="1">
        <f t="shared" si="160"/>
        <v>1.014096291030119</v>
      </c>
      <c r="AM143" s="1">
        <f t="shared" si="161"/>
        <v>0.55548965565855668</v>
      </c>
      <c r="AN143" s="1">
        <f t="shared" si="162"/>
        <v>0.79097252794269868</v>
      </c>
      <c r="AO143" s="1">
        <f t="shared" si="163"/>
        <v>0.79096255143735661</v>
      </c>
      <c r="AP143" s="1">
        <f t="shared" si="164"/>
        <v>0.79091153235005929</v>
      </c>
      <c r="AQ143" s="1">
        <f t="shared" si="165"/>
        <v>0.7906506657589859</v>
      </c>
      <c r="AR143" s="1">
        <f t="shared" si="166"/>
        <v>0.78931789716214418</v>
      </c>
      <c r="AS143" s="1">
        <f t="shared" si="167"/>
        <v>0.78253647432662787</v>
      </c>
      <c r="AT143" s="1">
        <f t="shared" si="168"/>
        <v>0.74871002631752681</v>
      </c>
      <c r="AU143" s="1">
        <f t="shared" si="171"/>
        <v>0.59324468986307899</v>
      </c>
    </row>
    <row r="144" spans="1:47">
      <c r="A144" s="54" t="s">
        <v>118</v>
      </c>
      <c r="B144" s="13" t="s">
        <v>77</v>
      </c>
      <c r="C144" s="26">
        <v>53464.446400000001</v>
      </c>
      <c r="D144" s="26">
        <v>8.0000000000000004E-4</v>
      </c>
      <c r="E144" s="1">
        <f t="shared" si="172"/>
        <v>2647.0907143728318</v>
      </c>
      <c r="F144" s="1">
        <f t="shared" si="173"/>
        <v>2647</v>
      </c>
      <c r="G144" s="228">
        <f t="shared" si="187"/>
        <v>3.8083200000983197E-2</v>
      </c>
      <c r="H144" s="181"/>
      <c r="I144" s="181"/>
      <c r="J144" s="181"/>
      <c r="K144" s="181">
        <f t="shared" si="188"/>
        <v>3.8083200000983197E-2</v>
      </c>
      <c r="L144" s="1">
        <v>1</v>
      </c>
      <c r="M144" s="10"/>
      <c r="O144" s="230"/>
      <c r="U144" s="31"/>
      <c r="Z144" s="1">
        <f t="shared" si="153"/>
        <v>2647</v>
      </c>
      <c r="AA144" s="1">
        <f t="shared" si="154"/>
        <v>3.6968788965593753E-2</v>
      </c>
      <c r="AB144" s="1">
        <f t="shared" si="174"/>
        <v>5.6617334321905279E-2</v>
      </c>
      <c r="AC144" s="1">
        <f t="shared" si="175"/>
        <v>3.8083200000983197E-2</v>
      </c>
      <c r="AD144" s="1">
        <f t="shared" si="176"/>
        <v>1.2419119557977727E-6</v>
      </c>
      <c r="AE144" s="1">
        <f t="shared" si="177"/>
        <v>1.2419119557977727E-6</v>
      </c>
      <c r="AF144" s="27">
        <f t="shared" si="155"/>
        <v>38445.946400000001</v>
      </c>
      <c r="AG144" s="13"/>
      <c r="AH144" s="1">
        <f t="shared" si="156"/>
        <v>-1.8534134320922081E-2</v>
      </c>
      <c r="AI144" s="1">
        <f t="shared" si="157"/>
        <v>1.143152309453918</v>
      </c>
      <c r="AJ144" s="1">
        <f t="shared" si="158"/>
        <v>-0.2884855319783205</v>
      </c>
      <c r="AK144" s="1">
        <f t="shared" si="159"/>
        <v>0.2384101915167002</v>
      </c>
      <c r="AL144" s="1">
        <f t="shared" si="160"/>
        <v>1.0300493703922062</v>
      </c>
      <c r="AM144" s="1">
        <f t="shared" si="161"/>
        <v>0.56597418438345137</v>
      </c>
      <c r="AN144" s="1">
        <f t="shared" si="162"/>
        <v>0.80435523589766278</v>
      </c>
      <c r="AO144" s="1">
        <f t="shared" si="163"/>
        <v>0.80434585630504341</v>
      </c>
      <c r="AP144" s="1">
        <f t="shared" si="164"/>
        <v>0.8042972273227027</v>
      </c>
      <c r="AQ144" s="1">
        <f t="shared" si="165"/>
        <v>0.80404514721251763</v>
      </c>
      <c r="AR144" s="1">
        <f t="shared" si="166"/>
        <v>0.80273948427131359</v>
      </c>
      <c r="AS144" s="1">
        <f t="shared" si="167"/>
        <v>0.79600473115888015</v>
      </c>
      <c r="AT144" s="1">
        <f t="shared" si="168"/>
        <v>0.76197082602251598</v>
      </c>
      <c r="AU144" s="1">
        <f t="shared" si="171"/>
        <v>0.60402821841936571</v>
      </c>
    </row>
    <row r="145" spans="1:47">
      <c r="A145" s="54" t="s">
        <v>119</v>
      </c>
      <c r="B145" s="55" t="s">
        <v>77</v>
      </c>
      <c r="C145" s="38">
        <v>53498.660400000001</v>
      </c>
      <c r="D145" s="38">
        <v>1.2999999999999999E-3</v>
      </c>
      <c r="E145" s="1">
        <f t="shared" si="172"/>
        <v>2728.5886334532634</v>
      </c>
      <c r="F145" s="1">
        <f t="shared" si="173"/>
        <v>2728.5</v>
      </c>
      <c r="G145" s="228">
        <f t="shared" si="187"/>
        <v>3.7209599999187049E-2</v>
      </c>
      <c r="H145" s="181"/>
      <c r="I145" s="181"/>
      <c r="J145" s="181"/>
      <c r="K145" s="181">
        <f t="shared" si="188"/>
        <v>3.7209599999187049E-2</v>
      </c>
      <c r="L145" s="1">
        <v>1</v>
      </c>
      <c r="M145" s="10"/>
      <c r="O145" s="230"/>
      <c r="U145" s="31"/>
      <c r="Z145" s="1">
        <f t="shared" si="153"/>
        <v>2728.5</v>
      </c>
      <c r="AA145" s="1">
        <f t="shared" si="154"/>
        <v>3.7467632151038044E-2</v>
      </c>
      <c r="AB145" s="1">
        <f t="shared" si="174"/>
        <v>5.5457170722160193E-2</v>
      </c>
      <c r="AC145" s="1">
        <f t="shared" si="175"/>
        <v>3.7209599999187049E-2</v>
      </c>
      <c r="AD145" s="1">
        <f t="shared" si="176"/>
        <v>6.6580591388855135E-8</v>
      </c>
      <c r="AE145" s="1">
        <f t="shared" si="177"/>
        <v>6.6580591388855135E-8</v>
      </c>
      <c r="AF145" s="27">
        <f t="shared" si="155"/>
        <v>38480.160400000001</v>
      </c>
      <c r="AG145" s="13"/>
      <c r="AH145" s="1">
        <f t="shared" si="156"/>
        <v>-1.8247570722973148E-2</v>
      </c>
      <c r="AI145" s="1">
        <f t="shared" si="157"/>
        <v>1.1405965778439762</v>
      </c>
      <c r="AJ145" s="1">
        <f t="shared" si="158"/>
        <v>-0.27823775692442149</v>
      </c>
      <c r="AK145" s="1">
        <f t="shared" si="159"/>
        <v>0.23992624995940467</v>
      </c>
      <c r="AL145" s="1">
        <f t="shared" si="160"/>
        <v>1.040735185099567</v>
      </c>
      <c r="AM145" s="1">
        <f t="shared" si="161"/>
        <v>0.57305003235607543</v>
      </c>
      <c r="AN145" s="1">
        <f t="shared" si="162"/>
        <v>0.81334424215110013</v>
      </c>
      <c r="AO145" s="1">
        <f t="shared" si="163"/>
        <v>0.8133352556061586</v>
      </c>
      <c r="AP145" s="1">
        <f t="shared" si="164"/>
        <v>0.81328822336254136</v>
      </c>
      <c r="AQ145" s="1">
        <f t="shared" si="165"/>
        <v>0.81304211218299827</v>
      </c>
      <c r="AR145" s="1">
        <f t="shared" si="166"/>
        <v>0.81175529930942214</v>
      </c>
      <c r="AS145" s="1">
        <f t="shared" si="167"/>
        <v>0.80505526640809322</v>
      </c>
      <c r="AT145" s="1">
        <f t="shared" si="168"/>
        <v>0.77089235316807148</v>
      </c>
      <c r="AU145" s="1">
        <f t="shared" si="171"/>
        <v>0.61129150418248468</v>
      </c>
    </row>
    <row r="146" spans="1:47">
      <c r="A146" s="33" t="s">
        <v>120</v>
      </c>
      <c r="B146" s="55"/>
      <c r="C146" s="26">
        <v>53769.442900000002</v>
      </c>
      <c r="D146" s="26">
        <v>5.0000000000000001E-4</v>
      </c>
      <c r="E146" s="1">
        <f t="shared" si="172"/>
        <v>3373.5939024483268</v>
      </c>
      <c r="F146" s="1">
        <f t="shared" si="173"/>
        <v>3373.5</v>
      </c>
      <c r="G146" s="228">
        <f t="shared" si="187"/>
        <v>3.9421600005880464E-2</v>
      </c>
      <c r="H146" s="181"/>
      <c r="I146" s="181"/>
      <c r="J146" s="181"/>
      <c r="K146" s="181">
        <f t="shared" si="188"/>
        <v>3.9421600005880464E-2</v>
      </c>
      <c r="L146" s="1">
        <v>1</v>
      </c>
      <c r="M146" s="10"/>
      <c r="O146" s="230"/>
      <c r="U146" s="31"/>
      <c r="Z146" s="1">
        <f t="shared" si="153"/>
        <v>3373.5</v>
      </c>
      <c r="AA146" s="1">
        <f t="shared" si="154"/>
        <v>4.1450149535168387E-2</v>
      </c>
      <c r="AB146" s="1">
        <f t="shared" si="174"/>
        <v>5.5374814077356262E-2</v>
      </c>
      <c r="AC146" s="1">
        <f t="shared" si="175"/>
        <v>3.9421600005880464E-2</v>
      </c>
      <c r="AD146" s="1">
        <f t="shared" si="176"/>
        <v>4.1150131927742559E-6</v>
      </c>
      <c r="AE146" s="1">
        <f t="shared" si="177"/>
        <v>4.1150131927742559E-6</v>
      </c>
      <c r="AF146" s="27">
        <f t="shared" si="155"/>
        <v>38750.942900000002</v>
      </c>
      <c r="AG146" s="13"/>
      <c r="AH146" s="1">
        <f t="shared" si="156"/>
        <v>-1.5953214071475798E-2</v>
      </c>
      <c r="AI146" s="1">
        <f t="shared" si="157"/>
        <v>1.1202503650571727</v>
      </c>
      <c r="AJ146" s="1">
        <f t="shared" si="158"/>
        <v>-0.19776155732809694</v>
      </c>
      <c r="AK146" s="1">
        <f t="shared" si="159"/>
        <v>0.25074260273163934</v>
      </c>
      <c r="AL146" s="1">
        <f t="shared" si="160"/>
        <v>1.1236202642826616</v>
      </c>
      <c r="AM146" s="1">
        <f t="shared" si="161"/>
        <v>0.62947403580251715</v>
      </c>
      <c r="AN146" s="1">
        <f t="shared" si="162"/>
        <v>0.88377152631223299</v>
      </c>
      <c r="AO146" s="1">
        <f t="shared" si="163"/>
        <v>0.88376535260379185</v>
      </c>
      <c r="AP146" s="1">
        <f t="shared" si="164"/>
        <v>0.88373034998888422</v>
      </c>
      <c r="AQ146" s="1">
        <f t="shared" si="165"/>
        <v>0.88353192649751788</v>
      </c>
      <c r="AR146" s="1">
        <f t="shared" si="166"/>
        <v>0.88240800490480875</v>
      </c>
      <c r="AS146" s="1">
        <f t="shared" si="167"/>
        <v>0.87607054380984528</v>
      </c>
      <c r="AT146" s="1">
        <f t="shared" si="168"/>
        <v>0.84119428765973481</v>
      </c>
      <c r="AU146" s="1">
        <f t="shared" si="171"/>
        <v>0.66877394979244542</v>
      </c>
    </row>
    <row r="147" spans="1:47">
      <c r="A147" s="33" t="s">
        <v>115</v>
      </c>
      <c r="B147" s="32" t="s">
        <v>65</v>
      </c>
      <c r="C147" s="33">
        <v>53818.354140000003</v>
      </c>
      <c r="D147" s="33">
        <v>2.0000000000000001E-4</v>
      </c>
      <c r="E147" s="1">
        <f t="shared" si="172"/>
        <v>3490.1007206994427</v>
      </c>
      <c r="F147" s="1">
        <f t="shared" si="173"/>
        <v>3490</v>
      </c>
      <c r="G147" s="228">
        <f t="shared" si="187"/>
        <v>4.2284000002837274E-2</v>
      </c>
      <c r="H147" s="181"/>
      <c r="I147" s="181"/>
      <c r="J147" s="181"/>
      <c r="K147" s="181">
        <f t="shared" si="188"/>
        <v>4.2284000002837274E-2</v>
      </c>
      <c r="L147" s="1">
        <v>1</v>
      </c>
      <c r="M147" s="10"/>
      <c r="O147" s="230"/>
      <c r="U147" s="31"/>
      <c r="Z147" s="1">
        <f t="shared" si="153"/>
        <v>3490</v>
      </c>
      <c r="AA147" s="1">
        <f t="shared" si="154"/>
        <v>4.2175270166890294E-2</v>
      </c>
      <c r="AB147" s="1">
        <f t="shared" si="174"/>
        <v>5.7818553524277227E-2</v>
      </c>
      <c r="AC147" s="1">
        <f t="shared" si="175"/>
        <v>4.2284000002837274E-2</v>
      </c>
      <c r="AD147" s="1">
        <f t="shared" si="176"/>
        <v>1.1822177225057218E-8</v>
      </c>
      <c r="AE147" s="1">
        <f t="shared" si="177"/>
        <v>1.1822177225057218E-8</v>
      </c>
      <c r="AF147" s="27">
        <f t="shared" si="155"/>
        <v>38799.854140000003</v>
      </c>
      <c r="AG147" s="13"/>
      <c r="AH147" s="1">
        <f t="shared" si="156"/>
        <v>-1.5534553521439957E-2</v>
      </c>
      <c r="AI147" s="1">
        <f t="shared" si="157"/>
        <v>1.116563364173079</v>
      </c>
      <c r="AJ147" s="1">
        <f t="shared" si="158"/>
        <v>-0.18337687828345234</v>
      </c>
      <c r="AK147" s="1">
        <f t="shared" si="159"/>
        <v>0.25247769258624447</v>
      </c>
      <c r="AL147" s="1">
        <f t="shared" si="160"/>
        <v>1.1382736276112133</v>
      </c>
      <c r="AM147" s="1">
        <f t="shared" si="161"/>
        <v>0.63975140662389773</v>
      </c>
      <c r="AN147" s="1">
        <f t="shared" si="162"/>
        <v>0.89635671679430895</v>
      </c>
      <c r="AO147" s="1">
        <f t="shared" si="163"/>
        <v>0.89635098914171518</v>
      </c>
      <c r="AP147" s="1">
        <f t="shared" si="164"/>
        <v>0.89631800687186658</v>
      </c>
      <c r="AQ147" s="1">
        <f t="shared" si="165"/>
        <v>0.89612810734263593</v>
      </c>
      <c r="AR147" s="1">
        <f t="shared" si="166"/>
        <v>0.89503561278994637</v>
      </c>
      <c r="AS147" s="1">
        <f t="shared" si="167"/>
        <v>0.88877913346525572</v>
      </c>
      <c r="AT147" s="1">
        <f t="shared" si="168"/>
        <v>0.85383271052983911</v>
      </c>
      <c r="AU147" s="1">
        <f t="shared" ref="AU147:AU167" si="189">RADIANS($AB$9)+$AB$18*(F147-AB$15)</f>
        <v>0.67915643803052372</v>
      </c>
    </row>
    <row r="148" spans="1:47">
      <c r="A148" s="33" t="s">
        <v>120</v>
      </c>
      <c r="B148" s="56"/>
      <c r="C148" s="33">
        <v>54173.312700000002</v>
      </c>
      <c r="D148" s="33">
        <v>2.8999999999999998E-3</v>
      </c>
      <c r="E148" s="1">
        <f t="shared" si="172"/>
        <v>4335.6137855204661</v>
      </c>
      <c r="F148" s="1">
        <f t="shared" si="173"/>
        <v>4335.5</v>
      </c>
      <c r="G148" s="228">
        <f t="shared" si="187"/>
        <v>4.7768800002813805E-2</v>
      </c>
      <c r="H148" s="181"/>
      <c r="I148" s="181"/>
      <c r="J148" s="181"/>
      <c r="K148" s="181">
        <f t="shared" si="188"/>
        <v>4.7768800002813805E-2</v>
      </c>
      <c r="L148" s="1">
        <v>1</v>
      </c>
      <c r="M148" s="10"/>
      <c r="O148" s="230"/>
      <c r="U148" s="31"/>
      <c r="Z148" s="1">
        <f t="shared" si="153"/>
        <v>4335.5</v>
      </c>
      <c r="AA148" s="1">
        <f t="shared" si="154"/>
        <v>4.7478495022302315E-2</v>
      </c>
      <c r="AB148" s="1">
        <f t="shared" si="174"/>
        <v>6.0238424080921352E-2</v>
      </c>
      <c r="AC148" s="1">
        <f t="shared" si="175"/>
        <v>4.7768800002813805E-2</v>
      </c>
      <c r="AD148" s="1">
        <f t="shared" si="176"/>
        <v>8.4276981709776372E-8</v>
      </c>
      <c r="AE148" s="1">
        <f t="shared" si="177"/>
        <v>8.4276981709776372E-8</v>
      </c>
      <c r="AF148" s="27">
        <f t="shared" si="155"/>
        <v>39154.812700000002</v>
      </c>
      <c r="AG148" s="13"/>
      <c r="AH148" s="1">
        <f t="shared" si="156"/>
        <v>-1.2469624078107545E-2</v>
      </c>
      <c r="AI148" s="1">
        <f t="shared" si="157"/>
        <v>1.0898604001406784</v>
      </c>
      <c r="AJ148" s="1">
        <f t="shared" si="158"/>
        <v>-8.0853482618313516E-2</v>
      </c>
      <c r="AK148" s="1">
        <f t="shared" si="159"/>
        <v>0.26316745924900586</v>
      </c>
      <c r="AL148" s="1">
        <f t="shared" si="160"/>
        <v>1.2417522780550165</v>
      </c>
      <c r="AM148" s="1">
        <f t="shared" si="161"/>
        <v>0.71523251219106621</v>
      </c>
      <c r="AN148" s="1">
        <f t="shared" si="162"/>
        <v>0.98645146427351071</v>
      </c>
      <c r="AO148" s="1">
        <f t="shared" si="163"/>
        <v>0.98644837036222377</v>
      </c>
      <c r="AP148" s="1">
        <f t="shared" si="164"/>
        <v>0.98642820279392152</v>
      </c>
      <c r="AQ148" s="1">
        <f t="shared" si="165"/>
        <v>0.98629675616748358</v>
      </c>
      <c r="AR148" s="1">
        <f t="shared" si="166"/>
        <v>0.98544066231953198</v>
      </c>
      <c r="AS148" s="1">
        <f t="shared" si="167"/>
        <v>0.97989183826513082</v>
      </c>
      <c r="AT148" s="1">
        <f t="shared" si="168"/>
        <v>0.9449770900645188</v>
      </c>
      <c r="AU148" s="1">
        <f t="shared" si="189"/>
        <v>0.75450745781846429</v>
      </c>
    </row>
    <row r="149" spans="1:47">
      <c r="A149" s="33" t="s">
        <v>120</v>
      </c>
      <c r="B149" s="32" t="s">
        <v>77</v>
      </c>
      <c r="C149" s="33">
        <v>54173.523399999998</v>
      </c>
      <c r="D149" s="33">
        <v>1.8E-3</v>
      </c>
      <c r="E149" s="1">
        <f t="shared" ref="E149:E167" si="190">+(C149-C$7)/C$8</f>
        <v>4336.1156739740209</v>
      </c>
      <c r="F149" s="1">
        <f t="shared" ref="F149:F167" si="191">ROUND(2*E149,0)/2</f>
        <v>4336</v>
      </c>
      <c r="G149" s="228">
        <f t="shared" si="187"/>
        <v>4.8561600000539329E-2</v>
      </c>
      <c r="H149" s="181"/>
      <c r="I149" s="181"/>
      <c r="J149" s="181"/>
      <c r="K149" s="181">
        <f t="shared" si="188"/>
        <v>4.8561600000539329E-2</v>
      </c>
      <c r="L149" s="1">
        <v>1</v>
      </c>
      <c r="M149" s="10"/>
      <c r="O149" s="230"/>
      <c r="U149" s="31"/>
      <c r="Z149" s="1">
        <f t="shared" si="153"/>
        <v>4336</v>
      </c>
      <c r="AA149" s="1">
        <f t="shared" si="154"/>
        <v>4.7481648634192138E-2</v>
      </c>
      <c r="AB149" s="1">
        <f t="shared" ref="AB149:AB167" si="192">+G149-AH149</f>
        <v>6.1029401481707782E-2</v>
      </c>
      <c r="AC149" s="1">
        <f t="shared" ref="AC149:AC167" si="193">+G149-O149</f>
        <v>4.8561600000539329E-2</v>
      </c>
      <c r="AD149" s="1">
        <f t="shared" ref="AD149:AD167" si="194">+(G149-AA149)^2</f>
        <v>1.1662949536751655E-6</v>
      </c>
      <c r="AE149" s="1">
        <f t="shared" ref="AE149:AE167" si="195">+(G149-AA149)^2*L149</f>
        <v>1.1662949536751655E-6</v>
      </c>
      <c r="AF149" s="27">
        <f t="shared" si="155"/>
        <v>39155.023399999998</v>
      </c>
      <c r="AG149" s="13"/>
      <c r="AH149" s="1">
        <f t="shared" si="156"/>
        <v>-1.2467801481168451E-2</v>
      </c>
      <c r="AI149" s="1">
        <f t="shared" si="157"/>
        <v>1.0898446837913123</v>
      </c>
      <c r="AJ149" s="1">
        <f t="shared" si="158"/>
        <v>-8.0793958647248018E-2</v>
      </c>
      <c r="AK149" s="1">
        <f t="shared" si="159"/>
        <v>0.26317282518424867</v>
      </c>
      <c r="AL149" s="1">
        <f t="shared" si="160"/>
        <v>1.2418119974032267</v>
      </c>
      <c r="AM149" s="1">
        <f t="shared" si="161"/>
        <v>0.71527764777075187</v>
      </c>
      <c r="AN149" s="1">
        <f t="shared" si="162"/>
        <v>0.98650409871830425</v>
      </c>
      <c r="AO149" s="1">
        <f t="shared" si="163"/>
        <v>0.98650100605583391</v>
      </c>
      <c r="AP149" s="1">
        <f t="shared" si="164"/>
        <v>0.98648084502335465</v>
      </c>
      <c r="AQ149" s="1">
        <f t="shared" si="165"/>
        <v>0.98634943053462965</v>
      </c>
      <c r="AR149" s="1">
        <f t="shared" si="166"/>
        <v>0.98549347781997909</v>
      </c>
      <c r="AS149" s="1">
        <f t="shared" si="167"/>
        <v>0.97994512711681647</v>
      </c>
      <c r="AT149" s="1">
        <f t="shared" si="168"/>
        <v>0.94503067849556965</v>
      </c>
      <c r="AU149" s="1">
        <f t="shared" si="189"/>
        <v>0.75455201785382098</v>
      </c>
    </row>
    <row r="150" spans="1:47">
      <c r="A150" s="33" t="s">
        <v>115</v>
      </c>
      <c r="B150" s="32" t="s">
        <v>77</v>
      </c>
      <c r="C150" s="33">
        <v>54191.364099999999</v>
      </c>
      <c r="D150" s="33">
        <v>2E-3</v>
      </c>
      <c r="E150" s="1">
        <f t="shared" si="190"/>
        <v>4378.612310582962</v>
      </c>
      <c r="F150" s="1">
        <f t="shared" si="191"/>
        <v>4378.5</v>
      </c>
      <c r="G150" s="228">
        <f t="shared" si="187"/>
        <v>4.7149600002740044E-2</v>
      </c>
      <c r="H150" s="181"/>
      <c r="I150" s="181"/>
      <c r="J150" s="181"/>
      <c r="K150" s="181">
        <f t="shared" si="188"/>
        <v>4.7149600002740044E-2</v>
      </c>
      <c r="L150" s="1">
        <v>1</v>
      </c>
      <c r="M150" s="10"/>
      <c r="O150" s="230"/>
      <c r="U150" s="31"/>
      <c r="Z150" s="1">
        <f t="shared" si="153"/>
        <v>4378.5</v>
      </c>
      <c r="AA150" s="1">
        <f t="shared" si="154"/>
        <v>4.7749766976566126E-2</v>
      </c>
      <c r="AB150" s="1">
        <f t="shared" si="192"/>
        <v>5.946245122303722E-2</v>
      </c>
      <c r="AC150" s="1">
        <f t="shared" si="193"/>
        <v>4.7149600002740044E-2</v>
      </c>
      <c r="AD150" s="1">
        <f t="shared" si="194"/>
        <v>3.6020039647155639E-7</v>
      </c>
      <c r="AE150" s="1">
        <f t="shared" si="195"/>
        <v>3.6020039647155639E-7</v>
      </c>
      <c r="AF150" s="27">
        <f t="shared" si="155"/>
        <v>39172.864099999999</v>
      </c>
      <c r="AG150" s="13"/>
      <c r="AH150" s="1">
        <f t="shared" si="156"/>
        <v>-1.2312851220297174E-2</v>
      </c>
      <c r="AI150" s="1">
        <f t="shared" si="157"/>
        <v>1.0885092873115949</v>
      </c>
      <c r="AJ150" s="1">
        <f t="shared" si="158"/>
        <v>-7.5739663184334241E-2</v>
      </c>
      <c r="AK150" s="1">
        <f t="shared" si="159"/>
        <v>0.26362494036151723</v>
      </c>
      <c r="AL150" s="1">
        <f t="shared" si="160"/>
        <v>1.2468818504159058</v>
      </c>
      <c r="AM150" s="1">
        <f t="shared" si="161"/>
        <v>0.71911646741282109</v>
      </c>
      <c r="AN150" s="1">
        <f t="shared" si="162"/>
        <v>0.99097525262048913</v>
      </c>
      <c r="AO150" s="1">
        <f t="shared" si="163"/>
        <v>0.99097226482725809</v>
      </c>
      <c r="AP150" s="1">
        <f t="shared" si="164"/>
        <v>0.99095265464968829</v>
      </c>
      <c r="AQ150" s="1">
        <f t="shared" si="165"/>
        <v>0.99082395915433685</v>
      </c>
      <c r="AR150" s="1">
        <f t="shared" si="166"/>
        <v>0.98997999712185525</v>
      </c>
      <c r="AS150" s="1">
        <f t="shared" si="167"/>
        <v>0.98447208715586176</v>
      </c>
      <c r="AT150" s="1">
        <f t="shared" si="168"/>
        <v>0.94958431093045292</v>
      </c>
      <c r="AU150" s="1">
        <f t="shared" si="189"/>
        <v>0.75833962085912798</v>
      </c>
    </row>
    <row r="151" spans="1:47">
      <c r="A151" s="40" t="s">
        <v>123</v>
      </c>
      <c r="B151" s="57" t="s">
        <v>65</v>
      </c>
      <c r="C151" s="40">
        <v>54213.405299999999</v>
      </c>
      <c r="D151" s="40">
        <v>2.0000000000000001E-4</v>
      </c>
      <c r="E151" s="1">
        <f t="shared" si="190"/>
        <v>4431.114559195682</v>
      </c>
      <c r="F151" s="1">
        <f t="shared" si="191"/>
        <v>4431</v>
      </c>
      <c r="G151" s="228">
        <f t="shared" si="187"/>
        <v>4.8093600002175663E-2</v>
      </c>
      <c r="H151" s="181"/>
      <c r="I151" s="181"/>
      <c r="J151" s="181"/>
      <c r="K151" s="181">
        <f t="shared" si="188"/>
        <v>4.8093600002175663E-2</v>
      </c>
      <c r="L151" s="1">
        <v>1</v>
      </c>
      <c r="M151" s="10"/>
      <c r="O151" s="230"/>
      <c r="U151" s="31"/>
      <c r="Z151" s="1">
        <f t="shared" si="153"/>
        <v>4431</v>
      </c>
      <c r="AA151" s="1">
        <f t="shared" si="154"/>
        <v>4.8081135378294032E-2</v>
      </c>
      <c r="AB151" s="1">
        <f t="shared" si="192"/>
        <v>6.0214965501900086E-2</v>
      </c>
      <c r="AC151" s="1">
        <f t="shared" si="193"/>
        <v>4.8093600002175663E-2</v>
      </c>
      <c r="AD151" s="1">
        <f t="shared" si="194"/>
        <v>1.5536684851051614E-10</v>
      </c>
      <c r="AE151" s="1">
        <f t="shared" si="195"/>
        <v>1.5536684851051614E-10</v>
      </c>
      <c r="AF151" s="27">
        <f t="shared" si="155"/>
        <v>39194.905299999999</v>
      </c>
      <c r="AG151" s="13"/>
      <c r="AH151" s="1">
        <f t="shared" si="156"/>
        <v>-1.212136549972442E-2</v>
      </c>
      <c r="AI151" s="1">
        <f t="shared" si="157"/>
        <v>1.0868610720366498</v>
      </c>
      <c r="AJ151" s="1">
        <f t="shared" si="158"/>
        <v>-6.9510551839798651E-2</v>
      </c>
      <c r="AK151" s="1">
        <f t="shared" si="159"/>
        <v>0.26417258995903398</v>
      </c>
      <c r="AL151" s="1">
        <f t="shared" si="160"/>
        <v>1.2531274647755772</v>
      </c>
      <c r="AM151" s="1">
        <f t="shared" si="161"/>
        <v>0.72386484585432909</v>
      </c>
      <c r="AN151" s="1">
        <f t="shared" si="162"/>
        <v>0.99649087660817226</v>
      </c>
      <c r="AO151" s="1">
        <f t="shared" si="163"/>
        <v>0.99648801488883232</v>
      </c>
      <c r="AP151" s="1">
        <f t="shared" si="164"/>
        <v>0.99646907235994819</v>
      </c>
      <c r="AQ151" s="1">
        <f t="shared" si="165"/>
        <v>0.99634370038923326</v>
      </c>
      <c r="AR151" s="1">
        <f t="shared" si="166"/>
        <v>0.99551453178225369</v>
      </c>
      <c r="AS151" s="1">
        <f t="shared" si="167"/>
        <v>0.99005713046650456</v>
      </c>
      <c r="AT151" s="1">
        <f t="shared" si="168"/>
        <v>0.95520559725420662</v>
      </c>
      <c r="AU151" s="1">
        <f t="shared" si="189"/>
        <v>0.76301842457156699</v>
      </c>
    </row>
    <row r="152" spans="1:47">
      <c r="A152" s="40" t="s">
        <v>123</v>
      </c>
      <c r="B152" s="57" t="s">
        <v>77</v>
      </c>
      <c r="C152" s="40">
        <v>54507.496800000001</v>
      </c>
      <c r="D152" s="40">
        <v>4.0000000000000002E-4</v>
      </c>
      <c r="E152" s="1">
        <f t="shared" si="190"/>
        <v>5131.6419827428545</v>
      </c>
      <c r="F152" s="1">
        <f t="shared" si="191"/>
        <v>5131.5</v>
      </c>
      <c r="G152" s="228">
        <f t="shared" si="187"/>
        <v>5.9606400005577598E-2</v>
      </c>
      <c r="H152" s="181"/>
      <c r="I152" s="181"/>
      <c r="J152" s="181"/>
      <c r="K152" s="181">
        <f t="shared" si="188"/>
        <v>5.9606400005577598E-2</v>
      </c>
      <c r="L152" s="1">
        <v>1</v>
      </c>
      <c r="M152" s="10"/>
      <c r="O152" s="230"/>
      <c r="P152" s="1">
        <v>9.338834582923424E-8</v>
      </c>
      <c r="Q152" s="1">
        <v>2.2471154988884553E-16</v>
      </c>
      <c r="R152" s="1">
        <v>1.1194869907088813E-27</v>
      </c>
      <c r="S152" s="1">
        <v>5.6551367750592874E-7</v>
      </c>
      <c r="T152" s="1">
        <v>6.2121457213936532E-4</v>
      </c>
      <c r="U152" s="31">
        <v>0.15689608155714535</v>
      </c>
      <c r="V152" s="1">
        <v>5.9345543737655611</v>
      </c>
      <c r="W152" s="1">
        <v>203602.36498188961</v>
      </c>
      <c r="X152" s="1">
        <v>1.697656890670679E-2</v>
      </c>
      <c r="Y152" s="1">
        <v>5.8858506977258056E-6</v>
      </c>
      <c r="Z152" s="1">
        <f t="shared" si="153"/>
        <v>5131.5</v>
      </c>
      <c r="AA152" s="1">
        <f t="shared" si="154"/>
        <v>5.2516411152654374E-2</v>
      </c>
      <c r="AB152" s="1">
        <f t="shared" si="192"/>
        <v>6.9168105972021263E-2</v>
      </c>
      <c r="AC152" s="1">
        <f t="shared" si="193"/>
        <v>5.9606400005577598E-2</v>
      </c>
      <c r="AD152" s="1">
        <f t="shared" si="194"/>
        <v>5.026794193457557E-5</v>
      </c>
      <c r="AE152" s="1">
        <f t="shared" si="195"/>
        <v>5.026794193457557E-5</v>
      </c>
      <c r="AF152" s="27">
        <f t="shared" si="155"/>
        <v>39488.996800000001</v>
      </c>
      <c r="AG152" s="13"/>
      <c r="AH152" s="1">
        <f t="shared" si="156"/>
        <v>-9.5617059664436666E-3</v>
      </c>
      <c r="AI152" s="1">
        <f t="shared" si="157"/>
        <v>1.0650543728635515</v>
      </c>
      <c r="AJ152" s="1">
        <f t="shared" si="158"/>
        <v>1.197797663441583E-2</v>
      </c>
      <c r="AK152" s="1">
        <f t="shared" si="159"/>
        <v>0.27036999036940101</v>
      </c>
      <c r="AL152" s="1">
        <f t="shared" si="160"/>
        <v>1.3346723776272409</v>
      </c>
      <c r="AM152" s="1">
        <f t="shared" si="161"/>
        <v>0.78792749887541935</v>
      </c>
      <c r="AN152" s="1">
        <f t="shared" si="162"/>
        <v>1.0692893486304005</v>
      </c>
      <c r="AO152" s="1">
        <f t="shared" si="163"/>
        <v>1.0692878266926018</v>
      </c>
      <c r="AP152" s="1">
        <f t="shared" si="164"/>
        <v>1.0692764427019028</v>
      </c>
      <c r="AQ152" s="1">
        <f t="shared" si="165"/>
        <v>1.0691912987247116</v>
      </c>
      <c r="AR152" s="1">
        <f t="shared" si="166"/>
        <v>1.0685549023117913</v>
      </c>
      <c r="AS152" s="1">
        <f t="shared" si="167"/>
        <v>1.0638213856166812</v>
      </c>
      <c r="AT152" s="1">
        <f t="shared" si="168"/>
        <v>1.029799059811856</v>
      </c>
      <c r="AU152" s="1">
        <f t="shared" si="189"/>
        <v>0.82544703410610598</v>
      </c>
    </row>
    <row r="153" spans="1:47">
      <c r="A153" s="40" t="s">
        <v>125</v>
      </c>
      <c r="B153" s="57" t="s">
        <v>77</v>
      </c>
      <c r="C153" s="40">
        <v>54838.517999999996</v>
      </c>
      <c r="D153" s="40" t="s">
        <v>126</v>
      </c>
      <c r="E153" s="1">
        <f t="shared" si="190"/>
        <v>5920.1361363497717</v>
      </c>
      <c r="F153" s="1">
        <f t="shared" si="191"/>
        <v>5920</v>
      </c>
      <c r="G153" s="228">
        <f t="shared" si="187"/>
        <v>5.7151999993948266E-2</v>
      </c>
      <c r="H153" s="181"/>
      <c r="I153" s="181"/>
      <c r="J153" s="181"/>
      <c r="K153" s="181">
        <f t="shared" si="188"/>
        <v>5.7151999993948266E-2</v>
      </c>
      <c r="L153" s="1">
        <v>1</v>
      </c>
      <c r="M153" s="10"/>
      <c r="O153" s="230"/>
      <c r="U153" s="31"/>
      <c r="Z153" s="1">
        <f t="shared" si="153"/>
        <v>5920</v>
      </c>
      <c r="AA153" s="1">
        <f t="shared" si="154"/>
        <v>5.7526003269056727E-2</v>
      </c>
      <c r="AB153" s="1">
        <f t="shared" si="192"/>
        <v>6.383579030147811E-2</v>
      </c>
      <c r="AC153" s="1">
        <f t="shared" si="193"/>
        <v>5.7151999993948266E-2</v>
      </c>
      <c r="AD153" s="1">
        <f t="shared" si="194"/>
        <v>1.3987844979185557E-7</v>
      </c>
      <c r="AE153" s="1">
        <f t="shared" si="195"/>
        <v>1.3987844979185557E-7</v>
      </c>
      <c r="AF153" s="27">
        <f t="shared" si="155"/>
        <v>39820.017999999996</v>
      </c>
      <c r="AG153" s="13"/>
      <c r="AH153" s="1">
        <f t="shared" si="156"/>
        <v>-6.6837903075298447E-3</v>
      </c>
      <c r="AI153" s="1">
        <f t="shared" si="157"/>
        <v>1.0410628365046097</v>
      </c>
      <c r="AJ153" s="1">
        <f t="shared" si="158"/>
        <v>9.9732001962297118E-2</v>
      </c>
      <c r="AK153" s="1">
        <f t="shared" si="159"/>
        <v>0.27503790025961089</v>
      </c>
      <c r="AL153" s="1">
        <f t="shared" si="160"/>
        <v>1.4225921911986996</v>
      </c>
      <c r="AM153" s="1">
        <f t="shared" si="161"/>
        <v>0.86178481735770374</v>
      </c>
      <c r="AN153" s="1">
        <f t="shared" si="162"/>
        <v>1.1494869963992222</v>
      </c>
      <c r="AO153" s="1">
        <f t="shared" si="163"/>
        <v>1.1494863493314389</v>
      </c>
      <c r="AP153" s="1">
        <f t="shared" si="164"/>
        <v>1.1494806596157803</v>
      </c>
      <c r="AQ153" s="1">
        <f t="shared" si="165"/>
        <v>1.1494306326281101</v>
      </c>
      <c r="AR153" s="1">
        <f t="shared" si="166"/>
        <v>1.1489910090418212</v>
      </c>
      <c r="AS153" s="1">
        <f t="shared" si="167"/>
        <v>1.1451460716456772</v>
      </c>
      <c r="AT153" s="1">
        <f t="shared" si="168"/>
        <v>1.1128085598953732</v>
      </c>
      <c r="AU153" s="1">
        <f t="shared" si="189"/>
        <v>0.89571820986339823</v>
      </c>
    </row>
    <row r="154" spans="1:47">
      <c r="A154" s="33" t="s">
        <v>127</v>
      </c>
      <c r="B154" s="32" t="s">
        <v>65</v>
      </c>
      <c r="C154" s="33">
        <v>54862.868699999999</v>
      </c>
      <c r="D154" s="33">
        <v>2.9999999999999997E-4</v>
      </c>
      <c r="E154" s="1">
        <f t="shared" si="190"/>
        <v>5978.139625510702</v>
      </c>
      <c r="F154" s="1">
        <f t="shared" si="191"/>
        <v>5978</v>
      </c>
      <c r="G154" s="228">
        <f t="shared" si="187"/>
        <v>5.8616800000891089E-2</v>
      </c>
      <c r="H154" s="181"/>
      <c r="I154" s="181"/>
      <c r="J154" s="181"/>
      <c r="K154" s="181">
        <f t="shared" si="188"/>
        <v>5.8616800000891089E-2</v>
      </c>
      <c r="L154" s="1">
        <v>1</v>
      </c>
      <c r="M154" s="10"/>
      <c r="O154" s="230"/>
      <c r="U154" s="31"/>
      <c r="Z154" s="1">
        <f t="shared" si="153"/>
        <v>5978</v>
      </c>
      <c r="AA154" s="1">
        <f t="shared" si="154"/>
        <v>5.7894674749800867E-2</v>
      </c>
      <c r="AB154" s="1">
        <f t="shared" si="192"/>
        <v>6.5089573994071379E-2</v>
      </c>
      <c r="AC154" s="1">
        <f t="shared" si="193"/>
        <v>5.8616800000891089E-2</v>
      </c>
      <c r="AD154" s="1">
        <f t="shared" si="194"/>
        <v>5.2146487826211633E-7</v>
      </c>
      <c r="AE154" s="1">
        <f t="shared" si="195"/>
        <v>5.2146487826211633E-7</v>
      </c>
      <c r="AF154" s="27">
        <f t="shared" si="155"/>
        <v>39844.368699999999</v>
      </c>
      <c r="AG154" s="13"/>
      <c r="AH154" s="1">
        <f t="shared" si="156"/>
        <v>-6.47277399318029E-3</v>
      </c>
      <c r="AI154" s="1">
        <f t="shared" si="157"/>
        <v>1.0393263994832638</v>
      </c>
      <c r="AJ154" s="1">
        <f t="shared" si="158"/>
        <v>0.10600902787362518</v>
      </c>
      <c r="AK154" s="1">
        <f t="shared" si="159"/>
        <v>0.2752915498606936</v>
      </c>
      <c r="AL154" s="1">
        <f t="shared" si="160"/>
        <v>1.428902706685409</v>
      </c>
      <c r="AM154" s="1">
        <f t="shared" si="161"/>
        <v>0.86729841066259128</v>
      </c>
      <c r="AN154" s="1">
        <f t="shared" si="162"/>
        <v>1.1553143719598624</v>
      </c>
      <c r="AO154" s="1">
        <f t="shared" si="163"/>
        <v>1.1553137686401818</v>
      </c>
      <c r="AP154" s="1">
        <f t="shared" si="164"/>
        <v>1.1553083936189223</v>
      </c>
      <c r="AQ154" s="1">
        <f t="shared" si="165"/>
        <v>1.1552605100329811</v>
      </c>
      <c r="AR154" s="1">
        <f t="shared" si="166"/>
        <v>1.1548341663594472</v>
      </c>
      <c r="AS154" s="1">
        <f t="shared" si="167"/>
        <v>1.1510560866316779</v>
      </c>
      <c r="AT154" s="1">
        <f t="shared" si="168"/>
        <v>1.1188729463221732</v>
      </c>
      <c r="AU154" s="1">
        <f t="shared" si="189"/>
        <v>0.90088717396475904</v>
      </c>
    </row>
    <row r="155" spans="1:47">
      <c r="A155" s="53" t="s">
        <v>130</v>
      </c>
      <c r="B155" s="32" t="s">
        <v>65</v>
      </c>
      <c r="C155" s="33">
        <v>55244.482450000003</v>
      </c>
      <c r="D155" s="33">
        <v>2.9999999999999997E-4</v>
      </c>
      <c r="E155" s="1">
        <f t="shared" si="190"/>
        <v>6887.1454861958146</v>
      </c>
      <c r="F155" s="1">
        <f t="shared" si="191"/>
        <v>6887</v>
      </c>
      <c r="G155" s="228">
        <f t="shared" si="187"/>
        <v>6.1077200007275678E-2</v>
      </c>
      <c r="H155" s="181"/>
      <c r="I155" s="181"/>
      <c r="J155" s="181"/>
      <c r="K155" s="181">
        <f t="shared" si="188"/>
        <v>6.1077200007275678E-2</v>
      </c>
      <c r="L155" s="1">
        <v>1</v>
      </c>
      <c r="M155" s="10"/>
      <c r="O155" s="230"/>
      <c r="U155" s="31"/>
      <c r="Z155" s="1">
        <f t="shared" si="153"/>
        <v>6887</v>
      </c>
      <c r="AA155" s="1">
        <f t="shared" si="154"/>
        <v>6.3666102961538601E-2</v>
      </c>
      <c r="AB155" s="1">
        <f t="shared" si="192"/>
        <v>6.4264683308722037E-2</v>
      </c>
      <c r="AC155" s="1">
        <f t="shared" si="193"/>
        <v>6.1077200007275678E-2</v>
      </c>
      <c r="AD155" s="1">
        <f t="shared" si="194"/>
        <v>6.7024185065912887E-6</v>
      </c>
      <c r="AE155" s="1">
        <f t="shared" si="195"/>
        <v>6.7024185065912887E-6</v>
      </c>
      <c r="AF155" s="27">
        <f t="shared" si="155"/>
        <v>40225.982450000003</v>
      </c>
      <c r="AG155" s="13"/>
      <c r="AH155" s="1">
        <f t="shared" si="156"/>
        <v>-3.1874833014463614E-3</v>
      </c>
      <c r="AI155" s="1">
        <f t="shared" si="157"/>
        <v>1.0126995204838274</v>
      </c>
      <c r="AJ155" s="1">
        <f t="shared" si="158"/>
        <v>0.20103930879616833</v>
      </c>
      <c r="AK155" s="1">
        <f t="shared" si="159"/>
        <v>0.2777961938193193</v>
      </c>
      <c r="AL155" s="1">
        <f t="shared" si="160"/>
        <v>1.5251128905067097</v>
      </c>
      <c r="AM155" s="1">
        <f t="shared" si="161"/>
        <v>0.95532915341189639</v>
      </c>
      <c r="AN155" s="1">
        <f t="shared" si="162"/>
        <v>1.2453898983650491</v>
      </c>
      <c r="AO155" s="1">
        <f t="shared" si="163"/>
        <v>1.2453897265855103</v>
      </c>
      <c r="AP155" s="1">
        <f t="shared" si="164"/>
        <v>1.245387794368185</v>
      </c>
      <c r="AQ155" s="1">
        <f t="shared" si="165"/>
        <v>1.2453660610878807</v>
      </c>
      <c r="AR155" s="1">
        <f t="shared" si="166"/>
        <v>1.2451217048756962</v>
      </c>
      <c r="AS155" s="1">
        <f t="shared" si="167"/>
        <v>1.2423863759963498</v>
      </c>
      <c r="AT155" s="1">
        <f t="shared" si="168"/>
        <v>1.2131407577843887</v>
      </c>
      <c r="AU155" s="1">
        <f t="shared" si="189"/>
        <v>0.98189731824298265</v>
      </c>
    </row>
    <row r="156" spans="1:47">
      <c r="A156" s="53" t="s">
        <v>130</v>
      </c>
      <c r="B156" s="32" t="s">
        <v>65</v>
      </c>
      <c r="C156" s="33">
        <v>55244.482550000001</v>
      </c>
      <c r="D156" s="33">
        <v>4.0000000000000002E-4</v>
      </c>
      <c r="E156" s="1">
        <f t="shared" si="190"/>
        <v>6887.1457243963087</v>
      </c>
      <c r="F156" s="1">
        <f t="shared" si="191"/>
        <v>6887</v>
      </c>
      <c r="G156" s="228">
        <f t="shared" si="187"/>
        <v>6.1177200004749466E-2</v>
      </c>
      <c r="H156" s="181"/>
      <c r="I156" s="181"/>
      <c r="J156" s="181"/>
      <c r="K156" s="181">
        <f t="shared" si="188"/>
        <v>6.1177200004749466E-2</v>
      </c>
      <c r="L156" s="1">
        <v>1</v>
      </c>
      <c r="M156" s="10"/>
      <c r="O156" s="230"/>
      <c r="U156" s="31"/>
      <c r="Z156" s="1">
        <f t="shared" si="153"/>
        <v>6887</v>
      </c>
      <c r="AA156" s="1">
        <f t="shared" si="154"/>
        <v>6.3666102961538601E-2</v>
      </c>
      <c r="AB156" s="1">
        <f t="shared" si="192"/>
        <v>6.4364683306195825E-2</v>
      </c>
      <c r="AC156" s="1">
        <f t="shared" si="193"/>
        <v>6.1177200004749466E-2</v>
      </c>
      <c r="AD156" s="1">
        <f t="shared" si="194"/>
        <v>6.1946379283136998E-6</v>
      </c>
      <c r="AE156" s="1">
        <f t="shared" si="195"/>
        <v>6.1946379283136998E-6</v>
      </c>
      <c r="AF156" s="27">
        <f t="shared" si="155"/>
        <v>40225.982550000001</v>
      </c>
      <c r="AG156" s="13"/>
      <c r="AH156" s="1">
        <f t="shared" si="156"/>
        <v>-3.1874833014463614E-3</v>
      </c>
      <c r="AI156" s="1">
        <f t="shared" si="157"/>
        <v>1.0126995204838274</v>
      </c>
      <c r="AJ156" s="1">
        <f t="shared" si="158"/>
        <v>0.20103930879616833</v>
      </c>
      <c r="AK156" s="1">
        <f t="shared" si="159"/>
        <v>0.2777961938193193</v>
      </c>
      <c r="AL156" s="1">
        <f t="shared" si="160"/>
        <v>1.5251128905067097</v>
      </c>
      <c r="AM156" s="1">
        <f t="shared" si="161"/>
        <v>0.95532915341189639</v>
      </c>
      <c r="AN156" s="1">
        <f t="shared" si="162"/>
        <v>1.2453898983650491</v>
      </c>
      <c r="AO156" s="1">
        <f t="shared" si="163"/>
        <v>1.2453897265855103</v>
      </c>
      <c r="AP156" s="1">
        <f t="shared" si="164"/>
        <v>1.245387794368185</v>
      </c>
      <c r="AQ156" s="1">
        <f t="shared" si="165"/>
        <v>1.2453660610878807</v>
      </c>
      <c r="AR156" s="1">
        <f t="shared" si="166"/>
        <v>1.2451217048756962</v>
      </c>
      <c r="AS156" s="1">
        <f t="shared" si="167"/>
        <v>1.2423863759963498</v>
      </c>
      <c r="AT156" s="1">
        <f t="shared" si="168"/>
        <v>1.2131407577843887</v>
      </c>
      <c r="AU156" s="1">
        <f t="shared" si="189"/>
        <v>0.98189731824298265</v>
      </c>
    </row>
    <row r="157" spans="1:47">
      <c r="A157" s="52" t="s">
        <v>131</v>
      </c>
      <c r="B157" s="56" t="s">
        <v>65</v>
      </c>
      <c r="C157" s="43">
        <v>55265.474399999999</v>
      </c>
      <c r="D157" s="43">
        <v>4.0000000000000002E-4</v>
      </c>
      <c r="E157" s="1">
        <f t="shared" si="190"/>
        <v>6937.1484160619557</v>
      </c>
      <c r="F157" s="1">
        <f t="shared" si="191"/>
        <v>6937</v>
      </c>
      <c r="G157" s="228">
        <f t="shared" si="187"/>
        <v>6.2307200001669116E-2</v>
      </c>
      <c r="H157" s="181"/>
      <c r="I157" s="181"/>
      <c r="J157" s="181"/>
      <c r="K157" s="181">
        <f t="shared" si="188"/>
        <v>6.2307200001669116E-2</v>
      </c>
      <c r="L157" s="1">
        <v>1</v>
      </c>
      <c r="M157" s="10"/>
      <c r="O157" s="230"/>
      <c r="U157" s="31"/>
      <c r="Z157" s="1">
        <f t="shared" si="153"/>
        <v>6937</v>
      </c>
      <c r="AA157" s="1">
        <f t="shared" si="154"/>
        <v>6.3982924199861346E-2</v>
      </c>
      <c r="AB157" s="1">
        <f t="shared" si="192"/>
        <v>6.5315447953370437E-2</v>
      </c>
      <c r="AC157" s="1">
        <f t="shared" si="193"/>
        <v>6.2307200001669116E-2</v>
      </c>
      <c r="AD157" s="1">
        <f t="shared" si="194"/>
        <v>2.8080515884069921E-6</v>
      </c>
      <c r="AE157" s="1">
        <f t="shared" si="195"/>
        <v>2.8080515884069921E-6</v>
      </c>
      <c r="AF157" s="27">
        <f t="shared" si="155"/>
        <v>40246.974399999999</v>
      </c>
      <c r="AG157" s="13"/>
      <c r="AH157" s="1">
        <f t="shared" si="156"/>
        <v>-3.0082479517013162E-3</v>
      </c>
      <c r="AI157" s="1">
        <f t="shared" si="157"/>
        <v>1.0112689796136389</v>
      </c>
      <c r="AJ157" s="1">
        <f t="shared" si="158"/>
        <v>0.20608051726988696</v>
      </c>
      <c r="AK157" s="1">
        <f t="shared" si="159"/>
        <v>0.2778579011284138</v>
      </c>
      <c r="AL157" s="1">
        <f t="shared" si="160"/>
        <v>1.5302619129744686</v>
      </c>
      <c r="AM157" s="1">
        <f t="shared" si="161"/>
        <v>0.96026545384914108</v>
      </c>
      <c r="AN157" s="1">
        <f t="shared" si="162"/>
        <v>1.2502772526584511</v>
      </c>
      <c r="AO157" s="1">
        <f t="shared" si="163"/>
        <v>1.250277093956246</v>
      </c>
      <c r="AP157" s="1">
        <f t="shared" si="164"/>
        <v>1.2502752825756329</v>
      </c>
      <c r="AQ157" s="1">
        <f t="shared" si="165"/>
        <v>1.2502546087065622</v>
      </c>
      <c r="AR157" s="1">
        <f t="shared" si="166"/>
        <v>1.2500187423263378</v>
      </c>
      <c r="AS157" s="1">
        <f t="shared" si="167"/>
        <v>1.2473395176073179</v>
      </c>
      <c r="AT157" s="1">
        <f t="shared" si="168"/>
        <v>1.2182827459832479</v>
      </c>
      <c r="AU157" s="1">
        <f t="shared" si="189"/>
        <v>0.98635332177863866</v>
      </c>
    </row>
    <row r="158" spans="1:47">
      <c r="A158" s="58" t="s">
        <v>132</v>
      </c>
      <c r="B158" s="59" t="s">
        <v>77</v>
      </c>
      <c r="C158" s="58">
        <v>55298.847999999998</v>
      </c>
      <c r="D158" s="58">
        <v>5.0000000000000001E-3</v>
      </c>
      <c r="E158" s="1">
        <f t="shared" si="190"/>
        <v>7016.6444981401291</v>
      </c>
      <c r="F158" s="1">
        <f t="shared" si="191"/>
        <v>7016.5</v>
      </c>
      <c r="G158" s="228">
        <f t="shared" si="187"/>
        <v>6.0662399999273475E-2</v>
      </c>
      <c r="H158" s="181"/>
      <c r="I158" s="181"/>
      <c r="J158" s="181"/>
      <c r="K158" s="181">
        <f t="shared" si="188"/>
        <v>6.0662399999273475E-2</v>
      </c>
      <c r="L158" s="1">
        <v>1</v>
      </c>
      <c r="M158" s="10"/>
      <c r="O158" s="230"/>
      <c r="U158" s="31"/>
      <c r="Z158" s="1">
        <f t="shared" si="153"/>
        <v>7016.5</v>
      </c>
      <c r="AA158" s="1">
        <f t="shared" si="154"/>
        <v>6.4486474218017065E-2</v>
      </c>
      <c r="AB158" s="1">
        <f t="shared" si="192"/>
        <v>6.3386038701682773E-2</v>
      </c>
      <c r="AC158" s="1">
        <f t="shared" si="193"/>
        <v>6.0662399999273475E-2</v>
      </c>
      <c r="AD158" s="1">
        <f t="shared" si="194"/>
        <v>1.4623543630459393E-5</v>
      </c>
      <c r="AE158" s="1">
        <f t="shared" si="195"/>
        <v>1.4623543630459393E-5</v>
      </c>
      <c r="AF158" s="27">
        <f t="shared" si="155"/>
        <v>40280.347999999998</v>
      </c>
      <c r="AG158" s="13"/>
      <c r="AH158" s="1">
        <f t="shared" si="156"/>
        <v>-2.7236387024092952E-3</v>
      </c>
      <c r="AI158" s="1">
        <f t="shared" si="157"/>
        <v>1.0090021276066103</v>
      </c>
      <c r="AJ158" s="1">
        <f t="shared" si="158"/>
        <v>0.21405553706868549</v>
      </c>
      <c r="AK158" s="1">
        <f t="shared" si="159"/>
        <v>0.27794057785716408</v>
      </c>
      <c r="AL158" s="1">
        <f t="shared" si="160"/>
        <v>1.5384189681787952</v>
      </c>
      <c r="AM158" s="1">
        <f t="shared" si="161"/>
        <v>0.96813569869585236</v>
      </c>
      <c r="AN158" s="1">
        <f t="shared" si="162"/>
        <v>1.2580339461590353</v>
      </c>
      <c r="AO158" s="1">
        <f t="shared" si="163"/>
        <v>1.2580338065865799</v>
      </c>
      <c r="AP158" s="1">
        <f t="shared" si="164"/>
        <v>1.2580321753836308</v>
      </c>
      <c r="AQ158" s="1">
        <f t="shared" si="165"/>
        <v>1.2580131118949742</v>
      </c>
      <c r="AR158" s="1">
        <f t="shared" si="166"/>
        <v>1.2577904045942609</v>
      </c>
      <c r="AS158" s="1">
        <f t="shared" si="167"/>
        <v>1.2551999084257133</v>
      </c>
      <c r="AT158" s="1">
        <f t="shared" si="168"/>
        <v>1.2264490194503412</v>
      </c>
      <c r="AU158" s="1">
        <f t="shared" si="189"/>
        <v>0.99343836740033176</v>
      </c>
    </row>
    <row r="159" spans="1:47">
      <c r="A159" s="40" t="s">
        <v>133</v>
      </c>
      <c r="B159" s="57" t="s">
        <v>65</v>
      </c>
      <c r="C159" s="40">
        <v>55579.921199999997</v>
      </c>
      <c r="D159" s="40">
        <v>8.9999999999999998E-4</v>
      </c>
      <c r="E159" s="1">
        <f t="shared" si="190"/>
        <v>7686.1622659918248</v>
      </c>
      <c r="F159" s="1">
        <f t="shared" si="191"/>
        <v>7686</v>
      </c>
      <c r="G159" s="228">
        <f t="shared" si="187"/>
        <v>6.8121600001177285E-2</v>
      </c>
      <c r="H159" s="181"/>
      <c r="I159" s="181"/>
      <c r="J159" s="181"/>
      <c r="K159" s="181">
        <f t="shared" si="188"/>
        <v>6.8121600001177285E-2</v>
      </c>
      <c r="L159" s="1">
        <v>1</v>
      </c>
      <c r="M159" s="10"/>
      <c r="O159" s="230"/>
      <c r="U159" s="31"/>
      <c r="Z159" s="1">
        <f t="shared" si="153"/>
        <v>7686</v>
      </c>
      <c r="AA159" s="1">
        <f t="shared" si="154"/>
        <v>6.8715518299638761E-2</v>
      </c>
      <c r="AB159" s="1">
        <f t="shared" si="192"/>
        <v>6.8468707503401838E-2</v>
      </c>
      <c r="AC159" s="1">
        <f t="shared" si="193"/>
        <v>6.8121600001177285E-2</v>
      </c>
      <c r="AD159" s="1">
        <f t="shared" si="194"/>
        <v>3.5273894524737561E-7</v>
      </c>
      <c r="AE159" s="1">
        <f t="shared" si="195"/>
        <v>3.5273894524737561E-7</v>
      </c>
      <c r="AF159" s="27">
        <f t="shared" si="155"/>
        <v>40561.421199999997</v>
      </c>
      <c r="AG159" s="13"/>
      <c r="AH159" s="1">
        <f t="shared" si="156"/>
        <v>-3.4710750222455256E-4</v>
      </c>
      <c r="AI159" s="1">
        <f t="shared" si="157"/>
        <v>0.99029902332461617</v>
      </c>
      <c r="AJ159" s="1">
        <f t="shared" si="158"/>
        <v>0.27923186218614748</v>
      </c>
      <c r="AK159" s="1">
        <f t="shared" si="159"/>
        <v>0.27791706347859185</v>
      </c>
      <c r="AL159" s="1">
        <f t="shared" si="160"/>
        <v>1.6056881734690525</v>
      </c>
      <c r="AM159" s="1">
        <f t="shared" si="161"/>
        <v>1.0355150425797341</v>
      </c>
      <c r="AN159" s="1">
        <f t="shared" si="162"/>
        <v>1.3226742715117026</v>
      </c>
      <c r="AO159" s="1">
        <f t="shared" si="163"/>
        <v>1.3226742305638441</v>
      </c>
      <c r="AP159" s="1">
        <f t="shared" si="164"/>
        <v>1.3226736309785383</v>
      </c>
      <c r="AQ159" s="1">
        <f t="shared" si="165"/>
        <v>1.3226648516211248</v>
      </c>
      <c r="AR159" s="1">
        <f t="shared" si="166"/>
        <v>1.3225363357339193</v>
      </c>
      <c r="AS159" s="1">
        <f t="shared" si="167"/>
        <v>1.3206624685814461</v>
      </c>
      <c r="AT159" s="1">
        <f t="shared" si="168"/>
        <v>1.2947511558310716</v>
      </c>
      <c r="AU159" s="1">
        <f t="shared" si="189"/>
        <v>1.0531042547427636</v>
      </c>
    </row>
    <row r="160" spans="1:47">
      <c r="A160" s="53" t="s">
        <v>135</v>
      </c>
      <c r="B160" s="56" t="s">
        <v>65</v>
      </c>
      <c r="C160" s="43">
        <v>55648.350899999998</v>
      </c>
      <c r="D160" s="43">
        <v>2.9999999999999997E-4</v>
      </c>
      <c r="E160" s="1">
        <f t="shared" si="190"/>
        <v>7849.1621535611903</v>
      </c>
      <c r="F160" s="1">
        <f t="shared" si="191"/>
        <v>7849</v>
      </c>
      <c r="G160" s="228">
        <f t="shared" si="187"/>
        <v>6.8074399998295121E-2</v>
      </c>
      <c r="H160" s="181"/>
      <c r="I160" s="181"/>
      <c r="J160" s="181"/>
      <c r="K160" s="181">
        <f t="shared" si="188"/>
        <v>6.8074399998295121E-2</v>
      </c>
      <c r="L160" s="1">
        <v>1</v>
      </c>
      <c r="M160" s="10"/>
      <c r="O160" s="230"/>
      <c r="P160" s="1">
        <v>4.4826410455692905E-8</v>
      </c>
      <c r="Q160" s="1">
        <v>1.7537262053432616E-16</v>
      </c>
      <c r="R160" s="1">
        <v>2.6844612441411135E-27</v>
      </c>
      <c r="S160" s="1">
        <v>4.6776506128618193E-7</v>
      </c>
      <c r="T160" s="1">
        <v>1.5075683696396232E-5</v>
      </c>
      <c r="U160" s="31">
        <v>8.0271269516972823E-4</v>
      </c>
      <c r="V160" s="1">
        <v>10.885816234195888</v>
      </c>
      <c r="W160" s="1">
        <v>218886.65589167966</v>
      </c>
      <c r="X160" s="1">
        <v>1.4042181667642409E-2</v>
      </c>
      <c r="Y160" s="1">
        <v>7.4282442722059857E-6</v>
      </c>
      <c r="Z160" s="1">
        <f t="shared" si="153"/>
        <v>7849</v>
      </c>
      <c r="AA160" s="1">
        <f t="shared" si="154"/>
        <v>6.9741429659970863E-2</v>
      </c>
      <c r="AB160" s="1">
        <f t="shared" si="192"/>
        <v>6.7848980735524936E-2</v>
      </c>
      <c r="AC160" s="1">
        <f t="shared" si="193"/>
        <v>6.8074399998295121E-2</v>
      </c>
      <c r="AD160" s="1">
        <f t="shared" si="194"/>
        <v>2.77898789290674E-6</v>
      </c>
      <c r="AE160" s="1">
        <f t="shared" si="195"/>
        <v>2.77898789290674E-6</v>
      </c>
      <c r="AF160" s="27">
        <f t="shared" si="155"/>
        <v>40629.850899999998</v>
      </c>
      <c r="AG160" s="13"/>
      <c r="AH160" s="1">
        <f t="shared" si="156"/>
        <v>2.2541926277017859E-4</v>
      </c>
      <c r="AI160" s="1">
        <f t="shared" si="157"/>
        <v>0.98585323552590287</v>
      </c>
      <c r="AJ160" s="1">
        <f t="shared" si="158"/>
        <v>0.29456092451715604</v>
      </c>
      <c r="AK160" s="1">
        <f t="shared" si="159"/>
        <v>0.27772625402711643</v>
      </c>
      <c r="AL160" s="1">
        <f t="shared" si="160"/>
        <v>1.6216901401676702</v>
      </c>
      <c r="AM160" s="1">
        <f t="shared" si="161"/>
        <v>1.0522342896392114</v>
      </c>
      <c r="AN160" s="1">
        <f t="shared" si="162"/>
        <v>1.338230579324319</v>
      </c>
      <c r="AO160" s="1">
        <f t="shared" si="163"/>
        <v>1.3382305503460419</v>
      </c>
      <c r="AP160" s="1">
        <f t="shared" si="164"/>
        <v>1.3382300982104161</v>
      </c>
      <c r="AQ160" s="1">
        <f t="shared" si="165"/>
        <v>1.338223043843985</v>
      </c>
      <c r="AR160" s="1">
        <f t="shared" si="166"/>
        <v>1.3381130065335261</v>
      </c>
      <c r="AS160" s="1">
        <f t="shared" si="167"/>
        <v>1.3364031592353838</v>
      </c>
      <c r="AT160" s="1">
        <f t="shared" si="168"/>
        <v>1.3112512822964475</v>
      </c>
      <c r="AU160" s="1">
        <f t="shared" si="189"/>
        <v>1.0676308262690015</v>
      </c>
    </row>
    <row r="161" spans="1:47">
      <c r="A161" s="40" t="s">
        <v>133</v>
      </c>
      <c r="B161" s="57" t="s">
        <v>77</v>
      </c>
      <c r="C161" s="40">
        <v>55668.712699999996</v>
      </c>
      <c r="D161" s="40">
        <v>5.9999999999999995E-4</v>
      </c>
      <c r="E161" s="1">
        <f t="shared" si="190"/>
        <v>7897.6640629763951</v>
      </c>
      <c r="F161" s="1">
        <f t="shared" si="191"/>
        <v>7897.5</v>
      </c>
      <c r="G161" s="228">
        <f t="shared" si="187"/>
        <v>6.8875999997544568E-2</v>
      </c>
      <c r="H161" s="181"/>
      <c r="I161" s="181"/>
      <c r="J161" s="181"/>
      <c r="K161" s="181">
        <f t="shared" si="188"/>
        <v>6.8875999997544568E-2</v>
      </c>
      <c r="L161" s="1">
        <v>1</v>
      </c>
      <c r="M161" s="10"/>
      <c r="O161" s="230"/>
      <c r="U161" s="31"/>
      <c r="Z161" s="1">
        <f t="shared" si="153"/>
        <v>7897.5</v>
      </c>
      <c r="AA161" s="1">
        <f t="shared" si="154"/>
        <v>7.004636380055218E-2</v>
      </c>
      <c r="AB161" s="1">
        <f t="shared" si="192"/>
        <v>6.8480727925835302E-2</v>
      </c>
      <c r="AC161" s="1">
        <f t="shared" si="193"/>
        <v>6.8875999997544568E-2</v>
      </c>
      <c r="AD161" s="1">
        <f t="shared" si="194"/>
        <v>1.3697514313904414E-6</v>
      </c>
      <c r="AE161" s="1">
        <f t="shared" si="195"/>
        <v>1.3697514313904414E-6</v>
      </c>
      <c r="AF161" s="27">
        <f t="shared" si="155"/>
        <v>40650.212699999996</v>
      </c>
      <c r="AG161" s="13"/>
      <c r="AH161" s="1">
        <f t="shared" si="156"/>
        <v>3.9527207170925898E-4</v>
      </c>
      <c r="AI161" s="1">
        <f t="shared" si="157"/>
        <v>0.98453874607812275</v>
      </c>
      <c r="AJ161" s="1">
        <f t="shared" si="158"/>
        <v>0.29908121747306093</v>
      </c>
      <c r="AK161" s="1">
        <f t="shared" si="159"/>
        <v>0.27765617721956631</v>
      </c>
      <c r="AL161" s="1">
        <f t="shared" si="160"/>
        <v>1.6264237684544784</v>
      </c>
      <c r="AM161" s="1">
        <f t="shared" si="161"/>
        <v>1.0572340943671104</v>
      </c>
      <c r="AN161" s="1">
        <f t="shared" si="162"/>
        <v>1.3428458196526893</v>
      </c>
      <c r="AO161" s="1">
        <f t="shared" si="163"/>
        <v>1.3428457936200835</v>
      </c>
      <c r="AP161" s="1">
        <f t="shared" si="164"/>
        <v>1.3428453793680553</v>
      </c>
      <c r="AQ161" s="1">
        <f t="shared" si="165"/>
        <v>1.3428387875519032</v>
      </c>
      <c r="AR161" s="1">
        <f t="shared" si="166"/>
        <v>1.3427339199799506</v>
      </c>
      <c r="AS161" s="1">
        <f t="shared" si="167"/>
        <v>1.3410719342857593</v>
      </c>
      <c r="AT161" s="1">
        <f t="shared" si="168"/>
        <v>1.3161509238422249</v>
      </c>
      <c r="AU161" s="1">
        <f t="shared" si="189"/>
        <v>1.0719531496985879</v>
      </c>
    </row>
    <row r="162" spans="1:47">
      <c r="A162" s="33" t="s">
        <v>136</v>
      </c>
      <c r="B162" s="32" t="s">
        <v>77</v>
      </c>
      <c r="C162" s="33">
        <v>55952.933100000002</v>
      </c>
      <c r="D162" s="33">
        <v>2.9999999999999997E-4</v>
      </c>
      <c r="E162" s="1">
        <f t="shared" si="190"/>
        <v>8574.6784769650658</v>
      </c>
      <c r="F162" s="1">
        <f t="shared" si="191"/>
        <v>8574.5</v>
      </c>
      <c r="G162" s="228">
        <f t="shared" si="187"/>
        <v>7.4927200003003236E-2</v>
      </c>
      <c r="H162" s="181"/>
      <c r="I162" s="181"/>
      <c r="J162" s="181"/>
      <c r="K162" s="181">
        <f t="shared" si="188"/>
        <v>7.4927200003003236E-2</v>
      </c>
      <c r="L162" s="1">
        <v>1</v>
      </c>
      <c r="M162" s="10"/>
      <c r="O162" s="230"/>
      <c r="U162" s="31"/>
      <c r="Z162" s="1">
        <f t="shared" si="153"/>
        <v>8574.5</v>
      </c>
      <c r="AA162" s="1">
        <f t="shared" si="154"/>
        <v>7.4285647222518458E-2</v>
      </c>
      <c r="AB162" s="1">
        <f t="shared" si="192"/>
        <v>7.2186762309366062E-2</v>
      </c>
      <c r="AC162" s="1">
        <f t="shared" si="193"/>
        <v>7.4927200003003236E-2</v>
      </c>
      <c r="AD162" s="1">
        <f t="shared" si="194"/>
        <v>4.1158997014774922E-7</v>
      </c>
      <c r="AE162" s="1">
        <f t="shared" si="195"/>
        <v>4.1158997014774922E-7</v>
      </c>
      <c r="AF162" s="27">
        <f t="shared" si="155"/>
        <v>40934.433100000002</v>
      </c>
      <c r="AG162" s="13"/>
      <c r="AH162" s="1">
        <f t="shared" si="156"/>
        <v>2.740437693637176E-3</v>
      </c>
      <c r="AI162" s="1">
        <f t="shared" si="157"/>
        <v>0.96659614314198816</v>
      </c>
      <c r="AJ162" s="1">
        <f t="shared" si="158"/>
        <v>0.36022906453900577</v>
      </c>
      <c r="AK162" s="1">
        <f t="shared" si="159"/>
        <v>0.27607279016235819</v>
      </c>
      <c r="AL162" s="1">
        <f t="shared" si="160"/>
        <v>1.6912075461552847</v>
      </c>
      <c r="AM162" s="1">
        <f t="shared" si="161"/>
        <v>1.128290041988961</v>
      </c>
      <c r="AN162" s="1">
        <f t="shared" si="162"/>
        <v>1.4066351067788982</v>
      </c>
      <c r="AO162" s="1">
        <f t="shared" si="163"/>
        <v>1.4066351023022179</v>
      </c>
      <c r="AP162" s="1">
        <f t="shared" si="164"/>
        <v>1.4066350037972528</v>
      </c>
      <c r="AQ162" s="1">
        <f t="shared" si="165"/>
        <v>1.4066328363068084</v>
      </c>
      <c r="AR162" s="1">
        <f t="shared" si="166"/>
        <v>1.4065851503044553</v>
      </c>
      <c r="AS162" s="1">
        <f t="shared" si="167"/>
        <v>1.4055394816823341</v>
      </c>
      <c r="AT162" s="1">
        <f t="shared" si="168"/>
        <v>1.3840628401865618</v>
      </c>
      <c r="AU162" s="1">
        <f t="shared" si="189"/>
        <v>1.1322874375713683</v>
      </c>
    </row>
    <row r="163" spans="1:47">
      <c r="A163" s="36" t="s">
        <v>138</v>
      </c>
      <c r="B163" s="35" t="s">
        <v>65</v>
      </c>
      <c r="C163" s="36">
        <v>56009.394</v>
      </c>
      <c r="D163" s="36">
        <v>2E-3</v>
      </c>
      <c r="E163" s="1">
        <f t="shared" si="190"/>
        <v>8709.1686230867763</v>
      </c>
      <c r="F163" s="1">
        <f t="shared" si="191"/>
        <v>8709</v>
      </c>
      <c r="G163" s="228">
        <f t="shared" si="187"/>
        <v>7.0790400000987574E-2</v>
      </c>
      <c r="H163" s="181"/>
      <c r="I163" s="181"/>
      <c r="J163" s="181"/>
      <c r="K163" s="181">
        <f t="shared" si="188"/>
        <v>7.0790400000987574E-2</v>
      </c>
      <c r="L163" s="1">
        <v>1</v>
      </c>
      <c r="M163" s="10"/>
      <c r="O163" s="230"/>
      <c r="P163" s="1">
        <v>4.7583958847435908E-8</v>
      </c>
      <c r="Q163" s="1">
        <v>2.1634959463758131E-16</v>
      </c>
      <c r="R163" s="1">
        <v>5.86347679626241E-28</v>
      </c>
      <c r="S163" s="1">
        <v>4.7207733027902788E-7</v>
      </c>
      <c r="T163" s="1">
        <v>2.3827283594236725E-5</v>
      </c>
      <c r="U163" s="31">
        <v>3.964699749125245E-4</v>
      </c>
      <c r="V163" s="1">
        <v>15.022694574572135</v>
      </c>
      <c r="W163" s="1">
        <v>305278.52749707981</v>
      </c>
      <c r="X163" s="1">
        <v>1.417163482609504E-2</v>
      </c>
      <c r="Y163" s="1">
        <v>7.4348119558776979E-6</v>
      </c>
      <c r="Z163" s="1">
        <f t="shared" si="153"/>
        <v>8709</v>
      </c>
      <c r="AA163" s="1">
        <f t="shared" si="154"/>
        <v>7.5123672336595768E-2</v>
      </c>
      <c r="AB163" s="1">
        <f t="shared" si="192"/>
        <v>6.7590142605229636E-2</v>
      </c>
      <c r="AC163" s="1">
        <f t="shared" si="193"/>
        <v>7.0790400000987574E-2</v>
      </c>
      <c r="AD163" s="1">
        <f t="shared" si="194"/>
        <v>1.8777249134547285E-5</v>
      </c>
      <c r="AE163" s="1">
        <f t="shared" si="195"/>
        <v>1.8777249134547285E-5</v>
      </c>
      <c r="AF163" s="27">
        <f t="shared" si="155"/>
        <v>40990.894</v>
      </c>
      <c r="AG163" s="13"/>
      <c r="AH163" s="1">
        <f t="shared" si="156"/>
        <v>3.2002573957579422E-3</v>
      </c>
      <c r="AI163" s="1">
        <f t="shared" si="157"/>
        <v>0.96312288428707782</v>
      </c>
      <c r="AJ163" s="1">
        <f t="shared" si="158"/>
        <v>0.3719457749632108</v>
      </c>
      <c r="AK163" s="1">
        <f t="shared" si="159"/>
        <v>0.27563033479230065</v>
      </c>
      <c r="AL163" s="1">
        <f t="shared" si="160"/>
        <v>1.7037984227082528</v>
      </c>
      <c r="AM163" s="1">
        <f t="shared" si="161"/>
        <v>1.1427023774307921</v>
      </c>
      <c r="AN163" s="1">
        <f t="shared" si="162"/>
        <v>1.4191698455931616</v>
      </c>
      <c r="AO163" s="1">
        <f t="shared" si="163"/>
        <v>1.4191698426691992</v>
      </c>
      <c r="AP163" s="1">
        <f t="shared" si="164"/>
        <v>1.4191697730574777</v>
      </c>
      <c r="AQ163" s="1">
        <f t="shared" si="165"/>
        <v>1.419168115797975</v>
      </c>
      <c r="AR163" s="1">
        <f t="shared" si="166"/>
        <v>1.4191286664119449</v>
      </c>
      <c r="AS163" s="1">
        <f t="shared" si="167"/>
        <v>1.4181926011638095</v>
      </c>
      <c r="AT163" s="1">
        <f t="shared" si="168"/>
        <v>1.397446663932929</v>
      </c>
      <c r="AU163" s="1">
        <f t="shared" si="189"/>
        <v>1.1442740870822825</v>
      </c>
    </row>
    <row r="164" spans="1:47">
      <c r="A164" s="33" t="s">
        <v>136</v>
      </c>
      <c r="B164" s="32" t="s">
        <v>77</v>
      </c>
      <c r="C164" s="33">
        <v>56035.642999999996</v>
      </c>
      <c r="D164" s="33">
        <v>2E-3</v>
      </c>
      <c r="E164" s="1">
        <f t="shared" si="190"/>
        <v>8771.6938723397707</v>
      </c>
      <c r="F164" s="1">
        <f t="shared" si="191"/>
        <v>8771.5</v>
      </c>
      <c r="G164" s="228">
        <f t="shared" si="187"/>
        <v>8.1390399995143525E-2</v>
      </c>
      <c r="H164" s="181"/>
      <c r="I164" s="181"/>
      <c r="J164" s="181"/>
      <c r="K164" s="181">
        <f t="shared" si="188"/>
        <v>8.1390399995143525E-2</v>
      </c>
      <c r="L164" s="1">
        <v>1</v>
      </c>
      <c r="M164" s="10"/>
      <c r="O164" s="230"/>
      <c r="U164" s="31"/>
      <c r="Z164" s="1">
        <f>F164</f>
        <v>8771.5</v>
      </c>
      <c r="AA164" s="1">
        <f>AB$3+AB$4*Z164+AB$5*Z164^2+AH164</f>
        <v>7.5512575692999642E-2</v>
      </c>
      <c r="AB164" s="1">
        <f t="shared" si="192"/>
        <v>7.7977199571886535E-2</v>
      </c>
      <c r="AC164" s="1">
        <f t="shared" si="193"/>
        <v>8.1390399995143525E-2</v>
      </c>
      <c r="AD164" s="1">
        <f t="shared" si="194"/>
        <v>3.4548818526873229E-5</v>
      </c>
      <c r="AE164" s="1">
        <f t="shared" si="195"/>
        <v>3.4548818526873229E-5</v>
      </c>
      <c r="AF164" s="27">
        <f>+C164-15018.5</f>
        <v>41017.142999999996</v>
      </c>
      <c r="AG164" s="13"/>
      <c r="AH164" s="1">
        <f>$AB$6*($AB$11/AI164*AJ164+$AB$12)</f>
        <v>3.4132004232569849E-3</v>
      </c>
      <c r="AI164" s="1">
        <f>1+$AB$7*COS(AL164)</f>
        <v>0.9615193345912646</v>
      </c>
      <c r="AJ164" s="1">
        <f>SIN(AL164+RADIANS($AB$9))</f>
        <v>0.37734193571540747</v>
      </c>
      <c r="AK164" s="1">
        <f>$AB$7*SIN(AL164)</f>
        <v>0.27541104101092417</v>
      </c>
      <c r="AL164" s="1">
        <f>2*ATAN(AM164)</f>
        <v>1.7096184763005993</v>
      </c>
      <c r="AM164" s="1">
        <f>SQRT((1+$AB$7)/(1-$AB$7))*TAN(AN164/2)</f>
        <v>1.1494346319342503</v>
      </c>
      <c r="AN164" s="1">
        <f t="shared" ref="AN164:AT167" si="196">$AU164+$AB$7*SIN(AO164)</f>
        <v>1.4249792264362657</v>
      </c>
      <c r="AO164" s="1">
        <f t="shared" si="196"/>
        <v>1.424979224064562</v>
      </c>
      <c r="AP164" s="1">
        <f t="shared" si="196"/>
        <v>1.4249791653680375</v>
      </c>
      <c r="AQ164" s="1">
        <f t="shared" si="196"/>
        <v>1.4249777127143088</v>
      </c>
      <c r="AR164" s="1">
        <f t="shared" si="196"/>
        <v>1.4249417662214348</v>
      </c>
      <c r="AS164" s="1">
        <f t="shared" si="196"/>
        <v>1.4240550409996386</v>
      </c>
      <c r="AT164" s="1">
        <f t="shared" si="196"/>
        <v>1.4036535460744766</v>
      </c>
      <c r="AU164" s="1">
        <f t="shared" si="189"/>
        <v>1.1498440915018522</v>
      </c>
    </row>
    <row r="165" spans="1:47">
      <c r="A165" s="231" t="s">
        <v>411</v>
      </c>
      <c r="B165" s="232" t="str">
        <f>IF(K165="s","II","I")</f>
        <v>I</v>
      </c>
      <c r="C165" s="233">
        <v>56723.514499999997</v>
      </c>
      <c r="D165" s="233">
        <v>7.6E-3</v>
      </c>
      <c r="E165" s="1">
        <f t="shared" si="190"/>
        <v>10410.207224907004</v>
      </c>
      <c r="F165" s="1">
        <f t="shared" si="191"/>
        <v>10410</v>
      </c>
      <c r="G165" s="228">
        <f t="shared" si="187"/>
        <v>8.6995999998180196E-2</v>
      </c>
      <c r="H165" s="181"/>
      <c r="I165" s="181"/>
      <c r="J165" s="181"/>
      <c r="K165" s="181">
        <f t="shared" si="188"/>
        <v>8.6995999998180196E-2</v>
      </c>
      <c r="L165" s="1">
        <v>1</v>
      </c>
      <c r="M165" s="10"/>
      <c r="O165" s="230"/>
      <c r="U165" s="31"/>
      <c r="Z165" s="1">
        <f>F165</f>
        <v>10410</v>
      </c>
      <c r="AA165" s="1">
        <f>AB$3+AB$4*Z165+AB$5*Z165^2+AH165</f>
        <v>8.5575255893504898E-2</v>
      </c>
      <c r="AB165" s="1">
        <f t="shared" si="192"/>
        <v>7.8181609288343487E-2</v>
      </c>
      <c r="AC165" s="1">
        <f t="shared" si="193"/>
        <v>8.6995999998180196E-2</v>
      </c>
      <c r="AD165" s="1">
        <f t="shared" si="194"/>
        <v>2.0185138109696136E-6</v>
      </c>
      <c r="AE165" s="1">
        <f t="shared" si="195"/>
        <v>2.0185138109696136E-6</v>
      </c>
      <c r="AF165" s="27">
        <f>+C165-15018.5</f>
        <v>41705.014499999997</v>
      </c>
      <c r="AG165" s="13"/>
      <c r="AH165" s="1">
        <f>$AB$6*($AB$11/AI165*AJ165+$AB$12)</f>
        <v>8.8143907098367034E-3</v>
      </c>
      <c r="AI165" s="1">
        <f>1+$AB$7*COS(AL165)</f>
        <v>0.9218589532034448</v>
      </c>
      <c r="AJ165" s="1">
        <f>SIN(AL165+RADIANS($AB$9))</f>
        <v>0.50806230403981067</v>
      </c>
      <c r="AK165" s="1">
        <f>$AB$7*SIN(AL165)</f>
        <v>0.26688195878807269</v>
      </c>
      <c r="AL165" s="1">
        <f>2*ATAN(AM165)</f>
        <v>1.8556277272748614</v>
      </c>
      <c r="AM165" s="1">
        <f>SQRT((1+$AB$7)/(1-$AB$7))*TAN(AN165/2)</f>
        <v>1.3347750127452989</v>
      </c>
      <c r="AN165" s="1">
        <f t="shared" si="196"/>
        <v>1.5739522656497842</v>
      </c>
      <c r="AO165" s="1">
        <f t="shared" si="196"/>
        <v>1.5739522656497842</v>
      </c>
      <c r="AP165" s="1">
        <f t="shared" si="196"/>
        <v>1.5739522656497882</v>
      </c>
      <c r="AQ165" s="1">
        <f t="shared" si="196"/>
        <v>1.5739522656451697</v>
      </c>
      <c r="AR165" s="1">
        <f t="shared" si="196"/>
        <v>1.5739522709079177</v>
      </c>
      <c r="AS165" s="1">
        <f t="shared" si="196"/>
        <v>1.5739462686098731</v>
      </c>
      <c r="AT165" s="1">
        <f t="shared" si="196"/>
        <v>1.5635099727032831</v>
      </c>
      <c r="AU165" s="1">
        <f t="shared" si="189"/>
        <v>1.2958673273652948</v>
      </c>
    </row>
    <row r="166" spans="1:47">
      <c r="A166" s="231" t="s">
        <v>411</v>
      </c>
      <c r="B166" s="232" t="str">
        <f>IF(K166="s","II","I")</f>
        <v>I</v>
      </c>
      <c r="C166" s="233">
        <v>56728.344299999997</v>
      </c>
      <c r="D166" s="233">
        <v>4.1000000000000003E-3</v>
      </c>
      <c r="E166" s="1">
        <f t="shared" si="190"/>
        <v>10421.711832657475</v>
      </c>
      <c r="F166" s="1">
        <f t="shared" si="191"/>
        <v>10421.5</v>
      </c>
      <c r="G166" s="228">
        <f t="shared" si="187"/>
        <v>8.893040000111796E-2</v>
      </c>
      <c r="H166" s="181"/>
      <c r="I166" s="181"/>
      <c r="J166" s="181"/>
      <c r="K166" s="181">
        <f t="shared" si="188"/>
        <v>8.893040000111796E-2</v>
      </c>
      <c r="L166" s="1">
        <v>1</v>
      </c>
      <c r="M166" s="10"/>
      <c r="O166" s="230"/>
      <c r="P166" s="1">
        <v>1.546985610319307E-7</v>
      </c>
      <c r="Q166" s="1">
        <v>4.0597123507725127E-16</v>
      </c>
      <c r="R166" s="1">
        <v>2.0301274681225995E-27</v>
      </c>
      <c r="S166" s="1">
        <v>8.3321033171747758E-7</v>
      </c>
      <c r="T166" s="1">
        <v>4.3988907093500337E-4</v>
      </c>
      <c r="U166" s="31">
        <v>0.11732036100681541</v>
      </c>
      <c r="V166" s="1">
        <v>6.8794407132425075</v>
      </c>
      <c r="W166" s="1">
        <v>218536.61240732195</v>
      </c>
      <c r="X166" s="1">
        <v>2.501275065983425E-2</v>
      </c>
      <c r="Y166" s="1">
        <v>9.8641038616777276E-6</v>
      </c>
      <c r="Z166" s="1">
        <f>F166</f>
        <v>10421.5</v>
      </c>
      <c r="AA166" s="1">
        <f>AB$3+AB$4*Z166+AB$5*Z166^2+AH166</f>
        <v>8.5644883349380863E-2</v>
      </c>
      <c r="AB166" s="1">
        <f t="shared" si="192"/>
        <v>8.0079429328084026E-2</v>
      </c>
      <c r="AC166" s="1">
        <f t="shared" si="193"/>
        <v>8.893040000111796E-2</v>
      </c>
      <c r="AD166" s="1">
        <f t="shared" si="194"/>
        <v>1.0794619668841745E-5</v>
      </c>
      <c r="AE166" s="1">
        <f t="shared" si="195"/>
        <v>1.0794619668841745E-5</v>
      </c>
      <c r="AF166" s="27">
        <f>+C166-15018.5</f>
        <v>41709.844299999997</v>
      </c>
      <c r="AG166" s="13"/>
      <c r="AH166" s="1">
        <f>$AB$6*($AB$11/AI166*AJ166+$AB$12)</f>
        <v>8.8509706730339286E-3</v>
      </c>
      <c r="AI166" s="1">
        <f>1+$AB$7*COS(AL166)</f>
        <v>0.92159679268784778</v>
      </c>
      <c r="AJ166" s="1">
        <f>SIN(AL166+RADIANS($AB$9))</f>
        <v>0.50890826314575954</v>
      </c>
      <c r="AK166" s="1">
        <f>$AB$7*SIN(AL166)</f>
        <v>0.26680506030468704</v>
      </c>
      <c r="AL166" s="1">
        <f>2*ATAN(AM166)</f>
        <v>1.8566101776067281</v>
      </c>
      <c r="AM166" s="1">
        <f>SQRT((1+$AB$7)/(1-$AB$7))*TAN(AN166/2)</f>
        <v>1.3361423132354833</v>
      </c>
      <c r="AN166" s="1">
        <f t="shared" si="196"/>
        <v>1.5749761021716764</v>
      </c>
      <c r="AO166" s="1">
        <f t="shared" si="196"/>
        <v>1.5749761021716764</v>
      </c>
      <c r="AP166" s="1">
        <f t="shared" si="196"/>
        <v>1.5749761021716808</v>
      </c>
      <c r="AQ166" s="1">
        <f t="shared" si="196"/>
        <v>1.5749761021677753</v>
      </c>
      <c r="AR166" s="1">
        <f t="shared" si="196"/>
        <v>1.5749761055279359</v>
      </c>
      <c r="AS166" s="1">
        <f t="shared" si="196"/>
        <v>1.574973213658706</v>
      </c>
      <c r="AT166" s="1">
        <f t="shared" si="196"/>
        <v>1.5646120857905095</v>
      </c>
      <c r="AU166" s="1">
        <f t="shared" si="189"/>
        <v>1.2968922081784959</v>
      </c>
    </row>
    <row r="167" spans="1:47">
      <c r="A167" s="231" t="s">
        <v>411</v>
      </c>
      <c r="B167" s="232" t="str">
        <f>IF(K167="s","II","I")</f>
        <v>I</v>
      </c>
      <c r="C167" s="233">
        <v>56728.553500000002</v>
      </c>
      <c r="D167" s="233">
        <v>8.9999999999999998E-4</v>
      </c>
      <c r="E167" s="1">
        <f t="shared" si="190"/>
        <v>10422.21014810355</v>
      </c>
      <c r="F167" s="1">
        <f t="shared" si="191"/>
        <v>10422</v>
      </c>
      <c r="G167" s="228">
        <f t="shared" si="187"/>
        <v>8.8223200000356883E-2</v>
      </c>
      <c r="H167" s="181"/>
      <c r="I167" s="181"/>
      <c r="J167" s="181"/>
      <c r="K167" s="181">
        <f t="shared" si="188"/>
        <v>8.8223200000356883E-2</v>
      </c>
      <c r="L167" s="1">
        <v>1</v>
      </c>
      <c r="M167" s="10"/>
      <c r="O167" s="230"/>
      <c r="U167" s="31"/>
      <c r="Z167" s="1">
        <f>F167</f>
        <v>10422</v>
      </c>
      <c r="AA167" s="1">
        <f>AB$3+AB$4*Z167+AB$5*Z167^2+AH167</f>
        <v>8.5647910288381993E-2</v>
      </c>
      <c r="AB167" s="1">
        <f t="shared" si="192"/>
        <v>7.9370639340269597E-2</v>
      </c>
      <c r="AC167" s="1">
        <f t="shared" si="193"/>
        <v>8.8223200000356883E-2</v>
      </c>
      <c r="AD167" s="1">
        <f t="shared" si="194"/>
        <v>6.6321171006037128E-6</v>
      </c>
      <c r="AE167" s="1">
        <f t="shared" si="195"/>
        <v>6.6321171006037128E-6</v>
      </c>
      <c r="AF167" s="27">
        <f>+C167-15018.5</f>
        <v>41710.053500000002</v>
      </c>
      <c r="AG167" s="13"/>
      <c r="AH167" s="1">
        <f>$AB$6*($AB$11/AI167*AJ167+$AB$12)</f>
        <v>8.8525606600872823E-3</v>
      </c>
      <c r="AI167" s="1">
        <f>1+$AB$7*COS(AL167)</f>
        <v>0.92158539950103346</v>
      </c>
      <c r="AJ167" s="1">
        <f>SIN(AL167+RADIANS($AB$9))</f>
        <v>0.50894502192931335</v>
      </c>
      <c r="AK167" s="1">
        <f>$AB$7*SIN(AL167)</f>
        <v>0.26680171204399616</v>
      </c>
      <c r="AL167" s="1">
        <f>2*ATAN(AM167)</f>
        <v>1.8566528801637534</v>
      </c>
      <c r="AM167" s="1">
        <f>SQRT((1+$AB$7)/(1-$AB$7))*TAN(AN167/2)</f>
        <v>1.3362017841417138</v>
      </c>
      <c r="AN167" s="1">
        <f t="shared" si="196"/>
        <v>1.575020610198359</v>
      </c>
      <c r="AO167" s="1">
        <f t="shared" si="196"/>
        <v>1.575020610198359</v>
      </c>
      <c r="AP167" s="1">
        <f t="shared" si="196"/>
        <v>1.5750206101983635</v>
      </c>
      <c r="AQ167" s="1">
        <f t="shared" si="196"/>
        <v>1.5750206101945592</v>
      </c>
      <c r="AR167" s="1">
        <f t="shared" si="196"/>
        <v>1.5750206134329634</v>
      </c>
      <c r="AS167" s="1">
        <f t="shared" si="196"/>
        <v>1.575017855770446</v>
      </c>
      <c r="AT167" s="1">
        <f t="shared" si="196"/>
        <v>1.5646599973724049</v>
      </c>
      <c r="AU167" s="1">
        <f t="shared" si="189"/>
        <v>1.2969367682138522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5"/>
  </sheetPr>
  <dimension ref="A1:BL179"/>
  <sheetViews>
    <sheetView topLeftCell="K1" workbookViewId="0">
      <selection activeCell="T11" sqref="T11"/>
    </sheetView>
  </sheetViews>
  <sheetFormatPr defaultColWidth="10.28515625" defaultRowHeight="12.75"/>
  <cols>
    <col min="1" max="1" width="17.42578125" style="1" customWidth="1"/>
    <col min="2" max="2" width="5.140625" style="1" customWidth="1"/>
    <col min="3" max="3" width="11.85546875" style="1" customWidth="1"/>
    <col min="4" max="4" width="5.85546875" style="1" customWidth="1"/>
    <col min="5" max="5" width="7.42578125" style="1" customWidth="1"/>
    <col min="6" max="6" width="10.28515625" style="1"/>
    <col min="7" max="7" width="10.5703125" style="1" customWidth="1"/>
    <col min="8" max="11" width="7" style="1" customWidth="1"/>
    <col min="12" max="12" width="4.140625" style="1" customWidth="1"/>
    <col min="13" max="13" width="8.5703125" style="1" customWidth="1"/>
    <col min="14" max="14" width="8" style="1" customWidth="1"/>
    <col min="15" max="16" width="7.7109375" style="1" customWidth="1"/>
    <col min="17" max="18" width="8.42578125" style="1" customWidth="1"/>
    <col min="19" max="21" width="7.7109375" style="1" customWidth="1"/>
    <col min="22" max="22" width="9" style="1" customWidth="1"/>
    <col min="23" max="25" width="7.7109375" style="1" customWidth="1"/>
    <col min="26" max="26" width="9.85546875" style="1" customWidth="1"/>
    <col min="27" max="27" width="11.85546875" style="1" customWidth="1"/>
    <col min="28" max="28" width="9.42578125" style="1" customWidth="1"/>
    <col min="29" max="30" width="10.42578125" style="1" customWidth="1"/>
    <col min="31" max="31" width="10.42578125" style="235" customWidth="1"/>
    <col min="32" max="32" width="10.5703125" style="1" customWidth="1"/>
    <col min="33" max="35" width="10.28515625" style="1"/>
    <col min="36" max="36" width="16.8554687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F1" s="182" t="s">
        <v>449</v>
      </c>
      <c r="G1" s="183"/>
      <c r="P1" s="18">
        <v>9.5775405971420466E-2</v>
      </c>
      <c r="Q1" s="18">
        <v>2.5526345742828283E-6</v>
      </c>
      <c r="R1" s="18">
        <v>-1.8227355726642308E-11</v>
      </c>
      <c r="S1" s="18">
        <v>8.357563820117582E-2</v>
      </c>
      <c r="T1" s="18">
        <v>0.40508810331993123</v>
      </c>
      <c r="U1" s="18">
        <v>140.69251208545893</v>
      </c>
      <c r="V1" s="18">
        <v>257.59224978884714</v>
      </c>
      <c r="W1" s="18">
        <v>34314.906939659806</v>
      </c>
      <c r="X1" s="18">
        <v>14.480484907583403</v>
      </c>
      <c r="Y1" s="18">
        <v>0.15339363803984069</v>
      </c>
      <c r="AA1" s="107" t="s">
        <v>237</v>
      </c>
      <c r="AB1" s="108"/>
      <c r="AC1" s="108" t="s">
        <v>238</v>
      </c>
      <c r="AD1" s="108" t="s">
        <v>239</v>
      </c>
      <c r="AE1" s="236"/>
      <c r="AW1" s="109" t="s">
        <v>34</v>
      </c>
      <c r="AX1" s="110" t="s">
        <v>240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ht="15.75">
      <c r="A2" s="1" t="s">
        <v>1</v>
      </c>
      <c r="B2" s="3" t="s">
        <v>2</v>
      </c>
      <c r="P2" s="197" t="s">
        <v>258</v>
      </c>
      <c r="Q2" s="198" t="s">
        <v>259</v>
      </c>
      <c r="R2" s="198" t="s">
        <v>28</v>
      </c>
      <c r="S2" s="198" t="s">
        <v>430</v>
      </c>
      <c r="T2" s="198" t="s">
        <v>262</v>
      </c>
      <c r="U2" s="198" t="s">
        <v>431</v>
      </c>
      <c r="V2" s="198" t="s">
        <v>432</v>
      </c>
      <c r="W2" s="198" t="s">
        <v>433</v>
      </c>
      <c r="X2" s="198" t="s">
        <v>434</v>
      </c>
      <c r="Y2" s="199" t="s">
        <v>435</v>
      </c>
      <c r="AA2" s="114" t="s">
        <v>254</v>
      </c>
      <c r="AB2" s="115">
        <f>C7</f>
        <v>52353.159599999999</v>
      </c>
      <c r="AC2" s="116" t="s">
        <v>255</v>
      </c>
      <c r="AD2" s="115">
        <f>C8</f>
        <v>0.41981439999999998</v>
      </c>
      <c r="AE2" s="237" t="s">
        <v>256</v>
      </c>
      <c r="AH2" s="1" t="s">
        <v>388</v>
      </c>
      <c r="AJ2" s="1" t="s">
        <v>436</v>
      </c>
      <c r="AW2" s="1">
        <v>-60000</v>
      </c>
      <c r="AX2" s="1">
        <f t="shared" ref="AX2:AX33" si="0">AB$3+AB$4*AW2+AB$5*AW2^2+AZ2</f>
        <v>-4.0614485344207224E-2</v>
      </c>
      <c r="AY2" s="1">
        <f t="shared" ref="AY2:AY33" si="1">AB$3+AB$4*AW2+AB$5*AW2^2</f>
        <v>-0.12300114910146154</v>
      </c>
      <c r="AZ2" s="1">
        <f t="shared" ref="AZ2:AZ33" si="2">$AB$6*($AB$11/BA2*BB2+$AB$12)</f>
        <v>8.2386663757254314E-2</v>
      </c>
      <c r="BA2" s="1">
        <f t="shared" ref="BA2:BA33" si="3">1+$AB$7*COS(BC2)</f>
        <v>0.60509333309140922</v>
      </c>
      <c r="BB2" s="1">
        <f t="shared" ref="BB2:BB33" si="4">SIN(BC2+RADIANS($AB$9))</f>
        <v>0.9999670255822799</v>
      </c>
      <c r="BC2" s="1">
        <f t="shared" ref="BC2:BC33" si="5">2*ATAN(BD2)</f>
        <v>-2.9169156484917211</v>
      </c>
      <c r="BD2" s="1">
        <f t="shared" ref="BD2:BD33" si="6">SQRT((1+$AB$7)/(1-$AB$7))*TAN(BE2/2)</f>
        <v>-8.8641898154773866</v>
      </c>
      <c r="BE2" s="1">
        <f t="shared" ref="BE2:BK11" si="7">$BL2+$AB$7*SIN(BF2)</f>
        <v>3.4849296382036563</v>
      </c>
      <c r="BF2" s="1">
        <f t="shared" si="7"/>
        <v>3.4854974325903729</v>
      </c>
      <c r="BG2" s="1">
        <f t="shared" si="7"/>
        <v>3.484008993929375</v>
      </c>
      <c r="BH2" s="1">
        <f t="shared" si="7"/>
        <v>3.4879125350639084</v>
      </c>
      <c r="BI2" s="1">
        <f t="shared" si="7"/>
        <v>3.4776867125364164</v>
      </c>
      <c r="BJ2" s="1">
        <f t="shared" si="7"/>
        <v>3.5045555695062194</v>
      </c>
      <c r="BK2" s="1">
        <f t="shared" si="7"/>
        <v>3.434479402056994</v>
      </c>
      <c r="BL2" s="1">
        <f t="shared" ref="BL2:BL33" si="8">RADIANS($AB$9)+$AB$18*(AW2-AB$15)</f>
        <v>3.6215114881826</v>
      </c>
    </row>
    <row r="3" spans="1:64">
      <c r="A3" s="4" t="s">
        <v>393</v>
      </c>
      <c r="P3" s="1">
        <f>AB3</f>
        <v>9.5775405971420466E-2</v>
      </c>
      <c r="Q3" s="1">
        <f>AB4</f>
        <v>2.5526345742828283E-6</v>
      </c>
      <c r="R3" s="1">
        <f>AB5</f>
        <v>-1.8227355726642308E-11</v>
      </c>
      <c r="S3" s="1">
        <f>AB6</f>
        <v>8.357563820117582E-2</v>
      </c>
      <c r="T3" s="1">
        <f>AB7</f>
        <v>0.40508810331993123</v>
      </c>
      <c r="U3" s="1">
        <f>AB8</f>
        <v>140.69251208545893</v>
      </c>
      <c r="V3" s="1">
        <f>AB9</f>
        <v>257.59224978884714</v>
      </c>
      <c r="W3" s="1">
        <f>AB10</f>
        <v>34314.906939659806</v>
      </c>
      <c r="X3" s="200">
        <f>AB13</f>
        <v>14.480484907583403</v>
      </c>
      <c r="Y3" s="1">
        <f>AB17</f>
        <v>0.15339363803984069</v>
      </c>
      <c r="AA3" s="119" t="s">
        <v>258</v>
      </c>
      <c r="AB3" s="120">
        <f t="shared" ref="AB3:AB10" si="9">AC3*AD3</f>
        <v>9.5775405971420466E-2</v>
      </c>
      <c r="AC3" s="121">
        <v>9.5775405971420469</v>
      </c>
      <c r="AD3" s="1">
        <v>0.01</v>
      </c>
      <c r="AE3" s="238"/>
      <c r="AF3" s="121">
        <v>9.5775405971420469</v>
      </c>
      <c r="AG3" s="202">
        <v>9.578511956414907</v>
      </c>
      <c r="AH3" s="202">
        <v>4.873411172795759</v>
      </c>
      <c r="AI3" s="31"/>
      <c r="AJ3" s="202">
        <v>5.1481813775916994</v>
      </c>
      <c r="AK3" s="121">
        <v>9.578511956414907</v>
      </c>
      <c r="AW3" s="1">
        <v>-59000</v>
      </c>
      <c r="AX3" s="1">
        <f t="shared" si="0"/>
        <v>-3.6397176834111547E-2</v>
      </c>
      <c r="AY3" s="1">
        <f t="shared" si="1"/>
        <v>-0.11827945919570829</v>
      </c>
      <c r="AZ3" s="1">
        <f t="shared" si="2"/>
        <v>8.1882282361596739E-2</v>
      </c>
      <c r="BA3" s="1">
        <f t="shared" si="3"/>
        <v>0.60744143398794237</v>
      </c>
      <c r="BB3" s="1">
        <f t="shared" si="4"/>
        <v>0.99946187221206706</v>
      </c>
      <c r="BC3" s="1">
        <f t="shared" si="5"/>
        <v>-2.8922287539090163</v>
      </c>
      <c r="BD3" s="1">
        <f t="shared" si="6"/>
        <v>-7.9788033480195111</v>
      </c>
      <c r="BE3" s="1">
        <f t="shared" si="7"/>
        <v>3.5221598264234064</v>
      </c>
      <c r="BF3" s="1">
        <f t="shared" si="7"/>
        <v>3.522730225951352</v>
      </c>
      <c r="BG3" s="1">
        <f t="shared" si="7"/>
        <v>3.521213746119555</v>
      </c>
      <c r="BH3" s="1">
        <f t="shared" si="7"/>
        <v>3.5252475366537777</v>
      </c>
      <c r="BI3" s="1">
        <f t="shared" si="7"/>
        <v>3.514532038401518</v>
      </c>
      <c r="BJ3" s="1">
        <f t="shared" si="7"/>
        <v>3.54310037294937</v>
      </c>
      <c r="BK3" s="1">
        <f t="shared" si="7"/>
        <v>3.4676206987370377</v>
      </c>
      <c r="BL3" s="1">
        <f t="shared" si="8"/>
        <v>3.67284314302709</v>
      </c>
    </row>
    <row r="4" spans="1:64">
      <c r="A4" s="5" t="s">
        <v>4</v>
      </c>
      <c r="C4" s="6">
        <v>41766.288</v>
      </c>
      <c r="D4" s="7">
        <v>0.4198228</v>
      </c>
      <c r="AA4" s="123" t="s">
        <v>259</v>
      </c>
      <c r="AB4" s="124">
        <f t="shared" si="9"/>
        <v>2.5526345742828283E-6</v>
      </c>
      <c r="AC4" s="125">
        <v>25.526345742828283</v>
      </c>
      <c r="AD4" s="1">
        <v>9.9999999999999995E-8</v>
      </c>
      <c r="AE4" s="238"/>
      <c r="AF4" s="125">
        <v>25.526345742828283</v>
      </c>
      <c r="AG4" s="204">
        <v>25.526752175769413</v>
      </c>
      <c r="AH4" s="204">
        <v>25.110879576551802</v>
      </c>
      <c r="AI4" s="31"/>
      <c r="AJ4" s="204">
        <v>31.705561592268641</v>
      </c>
      <c r="AK4" s="125">
        <v>25.526752175769413</v>
      </c>
      <c r="AW4" s="1">
        <v>-58000</v>
      </c>
      <c r="AX4" s="1">
        <f t="shared" si="0"/>
        <v>-3.2332625955926994E-2</v>
      </c>
      <c r="AY4" s="1">
        <f t="shared" si="1"/>
        <v>-0.11359422400140828</v>
      </c>
      <c r="AZ4" s="1">
        <f t="shared" si="2"/>
        <v>8.126159804548129E-2</v>
      </c>
      <c r="BA4" s="1">
        <f t="shared" si="3"/>
        <v>0.61005119837073085</v>
      </c>
      <c r="BB4" s="1">
        <f t="shared" si="4"/>
        <v>0.99833585969667948</v>
      </c>
      <c r="BC4" s="1">
        <f t="shared" si="5"/>
        <v>-2.8673373036874352</v>
      </c>
      <c r="BD4" s="1">
        <f t="shared" si="6"/>
        <v>-7.2467073400428097</v>
      </c>
      <c r="BE4" s="1">
        <f t="shared" si="7"/>
        <v>3.5595456573623534</v>
      </c>
      <c r="BF4" s="1">
        <f t="shared" si="7"/>
        <v>3.560106810297794</v>
      </c>
      <c r="BG4" s="1">
        <f t="shared" si="7"/>
        <v>3.5585912093149759</v>
      </c>
      <c r="BH4" s="1">
        <f t="shared" si="7"/>
        <v>3.5626870014921388</v>
      </c>
      <c r="BI4" s="1">
        <f t="shared" si="7"/>
        <v>3.5516354510537953</v>
      </c>
      <c r="BJ4" s="1">
        <f t="shared" si="7"/>
        <v>3.5815826585967319</v>
      </c>
      <c r="BK4" s="1">
        <f t="shared" si="7"/>
        <v>3.5013026252697408</v>
      </c>
      <c r="BL4" s="1">
        <f t="shared" si="8"/>
        <v>3.72417479787158</v>
      </c>
    </row>
    <row r="5" spans="1:64">
      <c r="C5" s="8"/>
      <c r="P5" s="13">
        <f t="shared" ref="P5:X5" si="10">(P$3-P$1)^2</f>
        <v>0</v>
      </c>
      <c r="Q5" s="13">
        <f t="shared" si="10"/>
        <v>0</v>
      </c>
      <c r="R5" s="13">
        <f t="shared" si="10"/>
        <v>0</v>
      </c>
      <c r="S5" s="13">
        <f t="shared" si="10"/>
        <v>0</v>
      </c>
      <c r="T5" s="13">
        <f t="shared" si="10"/>
        <v>0</v>
      </c>
      <c r="U5" s="13">
        <f t="shared" si="10"/>
        <v>0</v>
      </c>
      <c r="V5" s="13">
        <f t="shared" si="10"/>
        <v>0</v>
      </c>
      <c r="W5" s="13">
        <f t="shared" si="10"/>
        <v>0</v>
      </c>
      <c r="X5" s="13">
        <f t="shared" si="10"/>
        <v>0</v>
      </c>
      <c r="Y5" s="13">
        <f>(Y$3-Y$1)^2</f>
        <v>0</v>
      </c>
      <c r="AA5" s="123" t="s">
        <v>28</v>
      </c>
      <c r="AB5" s="124">
        <f t="shared" si="9"/>
        <v>-1.8227355726642308E-11</v>
      </c>
      <c r="AC5" s="125">
        <v>-1.8227355726642309</v>
      </c>
      <c r="AD5" s="1">
        <v>9.9999999999999994E-12</v>
      </c>
      <c r="AE5" s="238"/>
      <c r="AF5" s="125">
        <v>-1.8227355726642309</v>
      </c>
      <c r="AG5" s="204">
        <v>-1.8219901701998216</v>
      </c>
      <c r="AH5" s="204">
        <v>1.7406670565601547</v>
      </c>
      <c r="AI5" s="31"/>
      <c r="AJ5" s="204">
        <v>3.7023003011780093</v>
      </c>
      <c r="AK5" s="125">
        <v>-1.8219901701998216</v>
      </c>
      <c r="AW5" s="1">
        <v>-57000</v>
      </c>
      <c r="AX5" s="1">
        <f t="shared" si="0"/>
        <v>-2.8421724102376394E-2</v>
      </c>
      <c r="AY5" s="1">
        <f t="shared" si="1"/>
        <v>-0.10894544351856161</v>
      </c>
      <c r="AZ5" s="1">
        <f t="shared" si="2"/>
        <v>8.0523719416185219E-2</v>
      </c>
      <c r="BA5" s="1">
        <f t="shared" si="3"/>
        <v>0.61292965227602214</v>
      </c>
      <c r="BB5" s="1">
        <f t="shared" si="4"/>
        <v>0.99657258294444695</v>
      </c>
      <c r="BC5" s="1">
        <f t="shared" si="5"/>
        <v>-2.8422189683737584</v>
      </c>
      <c r="BD5" s="1">
        <f t="shared" si="6"/>
        <v>-6.6306435859718871</v>
      </c>
      <c r="BE5" s="1">
        <f t="shared" si="7"/>
        <v>3.5971029785761646</v>
      </c>
      <c r="BF5" s="1">
        <f t="shared" si="7"/>
        <v>3.5976441619308868</v>
      </c>
      <c r="BG5" s="1">
        <f t="shared" si="7"/>
        <v>3.5961566589690404</v>
      </c>
      <c r="BH5" s="1">
        <f t="shared" si="7"/>
        <v>3.6002478408596579</v>
      </c>
      <c r="BI5" s="1">
        <f t="shared" si="7"/>
        <v>3.5890151613577874</v>
      </c>
      <c r="BJ5" s="1">
        <f t="shared" si="7"/>
        <v>3.6200070523674532</v>
      </c>
      <c r="BK5" s="1">
        <f t="shared" si="7"/>
        <v>3.5355716773980506</v>
      </c>
      <c r="BL5" s="1">
        <f t="shared" si="8"/>
        <v>3.77550645271607</v>
      </c>
    </row>
    <row r="6" spans="1:64">
      <c r="A6" s="5" t="s">
        <v>5</v>
      </c>
      <c r="C6" s="8"/>
      <c r="AA6" s="123" t="s">
        <v>261</v>
      </c>
      <c r="AB6" s="124">
        <f t="shared" si="9"/>
        <v>8.357563820117582E-2</v>
      </c>
      <c r="AC6" s="125">
        <v>8.3575638201175817</v>
      </c>
      <c r="AD6" s="1">
        <v>0.01</v>
      </c>
      <c r="AE6" s="238" t="s">
        <v>256</v>
      </c>
      <c r="AF6" s="125">
        <v>8.3575638201175817</v>
      </c>
      <c r="AG6" s="204">
        <v>8.3567849312520757</v>
      </c>
      <c r="AH6" s="204">
        <v>3.6890048409923648</v>
      </c>
      <c r="AI6" s="31"/>
      <c r="AJ6" s="204">
        <v>3.4714192842999489</v>
      </c>
      <c r="AK6" s="125">
        <v>8.3567849312520757</v>
      </c>
      <c r="AW6" s="1">
        <v>-56000</v>
      </c>
      <c r="AX6" s="1">
        <f t="shared" si="0"/>
        <v>-2.4665385133167295E-2</v>
      </c>
      <c r="AY6" s="1">
        <f t="shared" si="1"/>
        <v>-0.10433311774716819</v>
      </c>
      <c r="AZ6" s="1">
        <f t="shared" si="2"/>
        <v>7.9667732614000897E-2</v>
      </c>
      <c r="BA6" s="1">
        <f t="shared" si="3"/>
        <v>0.61608461570131512</v>
      </c>
      <c r="BB6" s="1">
        <f t="shared" si="4"/>
        <v>0.99415360201255321</v>
      </c>
      <c r="BC6" s="1">
        <f t="shared" si="5"/>
        <v>-2.8168505752074782</v>
      </c>
      <c r="BD6" s="1">
        <f t="shared" si="6"/>
        <v>-6.1045147073310222</v>
      </c>
      <c r="BE6" s="1">
        <f t="shared" si="7"/>
        <v>3.6348480022648029</v>
      </c>
      <c r="BF6" s="1">
        <f t="shared" si="7"/>
        <v>3.6353599395301814</v>
      </c>
      <c r="BG6" s="1">
        <f t="shared" si="7"/>
        <v>3.6339252961663711</v>
      </c>
      <c r="BH6" s="1">
        <f t="shared" si="7"/>
        <v>3.637948517379578</v>
      </c>
      <c r="BI6" s="1">
        <f t="shared" si="7"/>
        <v>3.6266878926807777</v>
      </c>
      <c r="BJ6" s="1">
        <f t="shared" si="7"/>
        <v>3.6583811517888494</v>
      </c>
      <c r="BK6" s="1">
        <f t="shared" si="7"/>
        <v>3.5704728041645746</v>
      </c>
      <c r="BL6" s="1">
        <f t="shared" si="8"/>
        <v>3.82683810756056</v>
      </c>
    </row>
    <row r="7" spans="1:64">
      <c r="A7" s="1" t="s">
        <v>6</v>
      </c>
      <c r="C7" s="9">
        <v>52353.159599999999</v>
      </c>
      <c r="D7" s="10" t="s">
        <v>7</v>
      </c>
      <c r="AA7" s="123" t="s">
        <v>262</v>
      </c>
      <c r="AB7" s="124">
        <f t="shared" si="9"/>
        <v>0.40508810331993123</v>
      </c>
      <c r="AC7" s="125">
        <v>0.40508810331993123</v>
      </c>
      <c r="AD7" s="1">
        <v>1</v>
      </c>
      <c r="AE7" s="238"/>
      <c r="AF7" s="125">
        <v>0.40508810331993123</v>
      </c>
      <c r="AG7" s="204">
        <v>-0.40485414645121071</v>
      </c>
      <c r="AH7" s="204">
        <v>0.2780863231462849</v>
      </c>
      <c r="AI7" s="31"/>
      <c r="AJ7" s="204">
        <v>1.8489524434160538E-2</v>
      </c>
      <c r="AK7" s="125">
        <f>-AC7</f>
        <v>-0.40508810331993123</v>
      </c>
      <c r="AW7" s="1">
        <v>-55000</v>
      </c>
      <c r="AX7" s="1">
        <f t="shared" si="0"/>
        <v>-2.1064544352192904E-2</v>
      </c>
      <c r="AY7" s="1">
        <f t="shared" si="1"/>
        <v>-9.9757246687228074E-2</v>
      </c>
      <c r="AZ7" s="1">
        <f t="shared" si="2"/>
        <v>7.869270233503517E-2</v>
      </c>
      <c r="BA7" s="1">
        <f t="shared" si="3"/>
        <v>0.61952475012808028</v>
      </c>
      <c r="BB7" s="1">
        <f t="shared" si="4"/>
        <v>0.99105831322391735</v>
      </c>
      <c r="BC7" s="1">
        <f t="shared" si="5"/>
        <v>-2.7912079807113415</v>
      </c>
      <c r="BD7" s="1">
        <f t="shared" si="6"/>
        <v>-5.6494949495470301</v>
      </c>
      <c r="BE7" s="1">
        <f t="shared" si="7"/>
        <v>3.6727973852622369</v>
      </c>
      <c r="BF7" s="1">
        <f t="shared" si="7"/>
        <v>3.6732724886857184</v>
      </c>
      <c r="BG7" s="1">
        <f t="shared" si="7"/>
        <v>3.6719123609308033</v>
      </c>
      <c r="BH7" s="1">
        <f t="shared" si="7"/>
        <v>3.6758090470502172</v>
      </c>
      <c r="BI7" s="1">
        <f t="shared" si="7"/>
        <v>3.6646689092457341</v>
      </c>
      <c r="BJ7" s="1">
        <f t="shared" si="7"/>
        <v>3.6967157864466493</v>
      </c>
      <c r="BK7" s="1">
        <f t="shared" si="7"/>
        <v>3.6060492894996097</v>
      </c>
      <c r="BL7" s="1">
        <f t="shared" si="8"/>
        <v>3.87816976240505</v>
      </c>
    </row>
    <row r="8" spans="1:64" ht="15.75">
      <c r="A8" s="1" t="s">
        <v>8</v>
      </c>
      <c r="C8" s="1">
        <v>0.41981439999999998</v>
      </c>
      <c r="D8" s="10" t="s">
        <v>7</v>
      </c>
      <c r="W8" s="13"/>
      <c r="AA8" s="123" t="s">
        <v>263</v>
      </c>
      <c r="AB8" s="124">
        <f t="shared" si="9"/>
        <v>140.69251208545893</v>
      </c>
      <c r="AC8" s="125">
        <v>14.069251208545893</v>
      </c>
      <c r="AD8" s="1">
        <v>10</v>
      </c>
      <c r="AE8" s="238" t="s">
        <v>294</v>
      </c>
      <c r="AF8" s="125">
        <v>14.069251208545893</v>
      </c>
      <c r="AG8" s="204">
        <v>14.069442176517903</v>
      </c>
      <c r="AH8" s="204">
        <v>8.1036509641279313</v>
      </c>
      <c r="AI8" s="31"/>
      <c r="AJ8" s="204">
        <v>7.1247178161173323</v>
      </c>
      <c r="AK8" s="125">
        <v>14.069442176517903</v>
      </c>
      <c r="AW8" s="1">
        <v>-54000</v>
      </c>
      <c r="AX8" s="1">
        <f t="shared" si="0"/>
        <v>-1.762015781574075E-2</v>
      </c>
      <c r="AY8" s="1">
        <f t="shared" si="1"/>
        <v>-9.5217830338741233E-2</v>
      </c>
      <c r="AZ8" s="1">
        <f t="shared" si="2"/>
        <v>7.7597672523000483E-2</v>
      </c>
      <c r="BA8" s="1">
        <f t="shared" si="3"/>
        <v>0.62325961309051914</v>
      </c>
      <c r="BB8" s="1">
        <f t="shared" si="4"/>
        <v>0.98726380070284103</v>
      </c>
      <c r="BC8" s="1">
        <f t="shared" si="5"/>
        <v>-2.765265932655971</v>
      </c>
      <c r="BD8" s="1">
        <f t="shared" si="6"/>
        <v>-5.2516612690528923</v>
      </c>
      <c r="BE8" s="1">
        <f t="shared" si="7"/>
        <v>3.7109683141831979</v>
      </c>
      <c r="BF8" s="1">
        <f t="shared" si="7"/>
        <v>3.7114008425278953</v>
      </c>
      <c r="BG8" s="1">
        <f t="shared" si="7"/>
        <v>3.710133265126184</v>
      </c>
      <c r="BH8" s="1">
        <f t="shared" si="7"/>
        <v>3.7138509749122042</v>
      </c>
      <c r="BI8" s="1">
        <f t="shared" si="7"/>
        <v>3.7029720821983418</v>
      </c>
      <c r="BJ8" s="1">
        <f t="shared" si="7"/>
        <v>3.7350252715583769</v>
      </c>
      <c r="BK8" s="1">
        <f t="shared" si="7"/>
        <v>3.6423426381956743</v>
      </c>
      <c r="BL8" s="1">
        <f t="shared" si="8"/>
        <v>3.9295014172495399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AA9" s="123" t="s">
        <v>394</v>
      </c>
      <c r="AB9" s="124">
        <f t="shared" si="9"/>
        <v>257.59224978884714</v>
      </c>
      <c r="AC9" s="125">
        <v>2.5759224978884716</v>
      </c>
      <c r="AD9" s="1">
        <v>100</v>
      </c>
      <c r="AE9" s="238" t="s">
        <v>395</v>
      </c>
      <c r="AF9" s="125">
        <v>2.5759224978884716</v>
      </c>
      <c r="AG9" s="204">
        <v>4.3761536375265759</v>
      </c>
      <c r="AH9" s="204">
        <v>2.8421520964908447</v>
      </c>
      <c r="AI9" s="31"/>
      <c r="AJ9" s="204">
        <v>1.6572251742175956</v>
      </c>
      <c r="AK9" s="125">
        <f>(AB9-180)/100</f>
        <v>0.77592249788847145</v>
      </c>
      <c r="AW9" s="1">
        <v>-53000</v>
      </c>
      <c r="AX9" s="1">
        <f t="shared" si="0"/>
        <v>-1.4333201899657061E-2</v>
      </c>
      <c r="AY9" s="1">
        <f t="shared" si="1"/>
        <v>-9.0714868701707696E-2</v>
      </c>
      <c r="AZ9" s="1">
        <f t="shared" si="2"/>
        <v>7.6381666802050635E-2</v>
      </c>
      <c r="BA9" s="1">
        <f t="shared" si="3"/>
        <v>0.62729972021045599</v>
      </c>
      <c r="BB9" s="1">
        <f t="shared" si="4"/>
        <v>0.98274466653818349</v>
      </c>
      <c r="BC9" s="1">
        <f t="shared" si="5"/>
        <v>-2.7389979211739681</v>
      </c>
      <c r="BD9" s="1">
        <f t="shared" si="6"/>
        <v>-4.9004937993584141</v>
      </c>
      <c r="BE9" s="1">
        <f t="shared" si="7"/>
        <v>3.7493785942989422</v>
      </c>
      <c r="BF9" s="1">
        <f t="shared" si="7"/>
        <v>3.7497647213837477</v>
      </c>
      <c r="BG9" s="1">
        <f t="shared" si="7"/>
        <v>3.7486037427229908</v>
      </c>
      <c r="BH9" s="1">
        <f t="shared" si="7"/>
        <v>3.7520973255646339</v>
      </c>
      <c r="BI9" s="1">
        <f t="shared" si="7"/>
        <v>3.7416099954353257</v>
      </c>
      <c r="BJ9" s="1">
        <f t="shared" si="7"/>
        <v>3.7733276515321963</v>
      </c>
      <c r="BK9" s="1">
        <f t="shared" si="7"/>
        <v>3.6793924665689346</v>
      </c>
      <c r="BL9" s="1">
        <f t="shared" si="8"/>
        <v>3.9808330720940304</v>
      </c>
    </row>
    <row r="10" spans="1:64" ht="15.75">
      <c r="C10" s="11" t="s">
        <v>10</v>
      </c>
      <c r="D10" s="11" t="s">
        <v>11</v>
      </c>
      <c r="G10" s="205" t="s">
        <v>437</v>
      </c>
      <c r="H10" s="206">
        <v>1.6661006907262289E-2</v>
      </c>
      <c r="I10" s="206">
        <v>5.4110070967211795E-3</v>
      </c>
      <c r="J10" s="206">
        <v>1.1513554688190448E-2</v>
      </c>
      <c r="K10" s="207">
        <v>4.0563368516801654E-3</v>
      </c>
      <c r="P10" s="197" t="s">
        <v>258</v>
      </c>
      <c r="Q10" s="198" t="s">
        <v>259</v>
      </c>
      <c r="R10" s="198" t="s">
        <v>28</v>
      </c>
      <c r="S10" s="198" t="s">
        <v>430</v>
      </c>
      <c r="T10" s="198" t="s">
        <v>262</v>
      </c>
      <c r="U10" s="198" t="s">
        <v>431</v>
      </c>
      <c r="V10" s="198" t="s">
        <v>432</v>
      </c>
      <c r="W10" s="198" t="s">
        <v>433</v>
      </c>
      <c r="X10" s="198" t="s">
        <v>434</v>
      </c>
      <c r="Y10" s="199" t="s">
        <v>435</v>
      </c>
      <c r="AA10" s="129" t="s">
        <v>266</v>
      </c>
      <c r="AB10" s="130">
        <f t="shared" si="9"/>
        <v>34314.906939659806</v>
      </c>
      <c r="AC10" s="131">
        <v>3.4314906939659808</v>
      </c>
      <c r="AD10" s="1">
        <v>10000</v>
      </c>
      <c r="AE10" s="238" t="s">
        <v>267</v>
      </c>
      <c r="AF10" s="131">
        <v>3.4314906939659808</v>
      </c>
      <c r="AG10" s="209">
        <v>8.5707810439749803</v>
      </c>
      <c r="AH10" s="209">
        <v>7.3986226522315706</v>
      </c>
      <c r="AI10" s="31"/>
      <c r="AJ10" s="209">
        <v>5.457550563313629</v>
      </c>
      <c r="AK10" s="131">
        <v>8.5707810439749803</v>
      </c>
      <c r="AW10" s="1">
        <v>-52000</v>
      </c>
      <c r="AX10" s="1">
        <f t="shared" si="0"/>
        <v>-1.1204672993358367E-2</v>
      </c>
      <c r="AY10" s="1">
        <f t="shared" si="1"/>
        <v>-8.6248361776127408E-2</v>
      </c>
      <c r="AZ10" s="1">
        <f t="shared" si="2"/>
        <v>7.5043688782769041E-2</v>
      </c>
      <c r="BA10" s="1">
        <f t="shared" si="3"/>
        <v>0.63165661507518656</v>
      </c>
      <c r="BB10" s="1">
        <f t="shared" si="4"/>
        <v>0.97747283779727812</v>
      </c>
      <c r="BC10" s="1">
        <f t="shared" si="5"/>
        <v>-2.7123760186995529</v>
      </c>
      <c r="BD10" s="1">
        <f t="shared" si="6"/>
        <v>-4.5878949260639699</v>
      </c>
      <c r="BE10" s="1">
        <f t="shared" si="7"/>
        <v>3.7880467407305374</v>
      </c>
      <c r="BF10" s="1">
        <f t="shared" si="7"/>
        <v>3.7883845346952199</v>
      </c>
      <c r="BG10" s="1">
        <f t="shared" si="7"/>
        <v>3.7873400146088234</v>
      </c>
      <c r="BH10" s="1">
        <f t="shared" si="7"/>
        <v>3.7905725305925251</v>
      </c>
      <c r="BI10" s="1">
        <f t="shared" si="7"/>
        <v>3.7805940930201514</v>
      </c>
      <c r="BJ10" s="1">
        <f t="shared" si="7"/>
        <v>3.8116449298269348</v>
      </c>
      <c r="BK10" s="1">
        <f t="shared" si="7"/>
        <v>3.7172363980955527</v>
      </c>
      <c r="BL10" s="1">
        <f t="shared" si="8"/>
        <v>4.0321647269385199</v>
      </c>
    </row>
    <row r="11" spans="1:64" ht="14.25">
      <c r="A11" s="1" t="s">
        <v>13</v>
      </c>
      <c r="D11" s="239">
        <f>AB3</f>
        <v>9.5775405971420466E-2</v>
      </c>
      <c r="N11" s="211" t="s">
        <v>438</v>
      </c>
      <c r="P11" s="1">
        <f t="shared" ref="P11:Y11" si="11">SQRT(SUM(P21:P100)*$C17/$O14)</f>
        <v>7.0644069680200578E-3</v>
      </c>
      <c r="Q11" s="1">
        <f t="shared" si="11"/>
        <v>3.8074337495811032E-8</v>
      </c>
      <c r="R11" s="1">
        <f t="shared" si="11"/>
        <v>3.4041630980449837E-12</v>
      </c>
      <c r="S11" s="1">
        <f t="shared" si="11"/>
        <v>5.7864870370627451E-3</v>
      </c>
      <c r="T11" s="1">
        <f t="shared" si="11"/>
        <v>3.4932993559554808E-2</v>
      </c>
      <c r="U11" s="1">
        <f t="shared" si="11"/>
        <v>8.6512242707638833</v>
      </c>
      <c r="V11" s="1">
        <f t="shared" si="11"/>
        <v>8.3211184495654411</v>
      </c>
      <c r="W11" s="1">
        <f t="shared" si="11"/>
        <v>1688.7967330089393</v>
      </c>
      <c r="X11" s="1">
        <f t="shared" si="11"/>
        <v>1.002578502678253</v>
      </c>
      <c r="Y11" s="1">
        <f t="shared" si="11"/>
        <v>1.3727726584595703E-2</v>
      </c>
      <c r="AA11" s="132" t="s">
        <v>268</v>
      </c>
      <c r="AB11" s="18">
        <f>1-AB7^2</f>
        <v>0.83590362854866074</v>
      </c>
      <c r="AC11" s="18">
        <f>SUM(AE21:AE999)</f>
        <v>1.1942470837521437E-3</v>
      </c>
      <c r="AD11" s="132" t="s">
        <v>396</v>
      </c>
      <c r="AE11" s="238"/>
      <c r="AF11" s="18">
        <v>1.1942470837521437E-3</v>
      </c>
      <c r="AG11" s="31">
        <v>1.1942495709828546E-3</v>
      </c>
      <c r="AH11" s="31">
        <v>1.2879908108352342E-3</v>
      </c>
      <c r="AI11" s="31"/>
      <c r="AJ11" s="31">
        <v>1.3617620655700102E-3</v>
      </c>
      <c r="AK11" s="31"/>
      <c r="AW11" s="1">
        <v>-51000</v>
      </c>
      <c r="AX11" s="1">
        <f t="shared" si="0"/>
        <v>-8.2355871317346674E-3</v>
      </c>
      <c r="AY11" s="1">
        <f t="shared" si="1"/>
        <v>-8.1818309562000424E-2</v>
      </c>
      <c r="AZ11" s="1">
        <f t="shared" si="2"/>
        <v>7.3582722430265757E-2</v>
      </c>
      <c r="BA11" s="1">
        <f t="shared" si="3"/>
        <v>0.63634294729500251</v>
      </c>
      <c r="BB11" s="1">
        <f t="shared" si="4"/>
        <v>0.97141734862026596</v>
      </c>
      <c r="BC11" s="1">
        <f t="shared" si="5"/>
        <v>-2.6853707082291467</v>
      </c>
      <c r="BD11" s="1">
        <f t="shared" si="6"/>
        <v>-4.3075291286864426</v>
      </c>
      <c r="BE11" s="1">
        <f t="shared" si="7"/>
        <v>3.8269920706802694</v>
      </c>
      <c r="BF11" s="1">
        <f t="shared" si="7"/>
        <v>3.8272813886177919</v>
      </c>
      <c r="BG11" s="1">
        <f t="shared" si="7"/>
        <v>3.8263589645935356</v>
      </c>
      <c r="BH11" s="1">
        <f t="shared" si="7"/>
        <v>3.8293023358728009</v>
      </c>
      <c r="BI11" s="1">
        <f t="shared" si="7"/>
        <v>3.8199348697637312</v>
      </c>
      <c r="BJ11" s="1">
        <f t="shared" si="7"/>
        <v>3.8500032808761944</v>
      </c>
      <c r="BK11" s="1">
        <f t="shared" si="7"/>
        <v>3.7559099642978993</v>
      </c>
      <c r="BL11" s="1">
        <f t="shared" si="8"/>
        <v>4.0834963817830099</v>
      </c>
    </row>
    <row r="12" spans="1:64">
      <c r="A12" s="1" t="s">
        <v>15</v>
      </c>
      <c r="D12" s="239">
        <f>AB4</f>
        <v>2.5526345742828283E-6</v>
      </c>
      <c r="G12" s="1" t="s">
        <v>14</v>
      </c>
      <c r="H12" s="1">
        <v>21</v>
      </c>
      <c r="I12" s="1">
        <f>H14+1</f>
        <v>24</v>
      </c>
      <c r="J12" s="1">
        <f>I14+1</f>
        <v>72</v>
      </c>
      <c r="K12" s="1">
        <f>J14+1</f>
        <v>110</v>
      </c>
      <c r="N12" s="1" t="s">
        <v>439</v>
      </c>
      <c r="P12" s="213">
        <f>ABS(P11/P1)</f>
        <v>7.3760135980296321E-2</v>
      </c>
      <c r="Q12" s="213">
        <f t="shared" ref="Q12:Y12" si="12">ABS(Q11/Q1)</f>
        <v>1.4915702341181425E-2</v>
      </c>
      <c r="R12" s="213">
        <f t="shared" si="12"/>
        <v>0.1867612147970116</v>
      </c>
      <c r="S12" s="213">
        <f t="shared" si="12"/>
        <v>6.9236528270762709E-2</v>
      </c>
      <c r="T12" s="213">
        <f t="shared" si="12"/>
        <v>8.623554548568256E-2</v>
      </c>
      <c r="U12" s="213">
        <f t="shared" si="12"/>
        <v>6.1490296409726398E-2</v>
      </c>
      <c r="V12" s="213">
        <f t="shared" si="12"/>
        <v>3.2303450342106202E-2</v>
      </c>
      <c r="W12" s="213">
        <f t="shared" si="12"/>
        <v>4.9214667432394964E-2</v>
      </c>
      <c r="X12" s="213">
        <f t="shared" si="12"/>
        <v>6.9236528270762848E-2</v>
      </c>
      <c r="Y12" s="213">
        <f t="shared" si="12"/>
        <v>8.9493454617917217E-2</v>
      </c>
      <c r="AA12" s="136" t="s">
        <v>269</v>
      </c>
      <c r="AB12" s="18">
        <f>AB7*SIN(RADIANS(AB9))</f>
        <v>-0.39562655076843939</v>
      </c>
      <c r="AE12" s="238"/>
      <c r="AW12" s="1">
        <v>-50000</v>
      </c>
      <c r="AX12" s="1">
        <f t="shared" si="0"/>
        <v>-5.4269793259295318E-3</v>
      </c>
      <c r="AY12" s="1">
        <f t="shared" si="1"/>
        <v>-7.7424712059326717E-2</v>
      </c>
      <c r="AZ12" s="1">
        <f t="shared" si="2"/>
        <v>7.1997732733397185E-2</v>
      </c>
      <c r="BA12" s="1">
        <f t="shared" si="3"/>
        <v>0.64137255904429402</v>
      </c>
      <c r="BB12" s="1">
        <f t="shared" si="4"/>
        <v>0.96454409560960142</v>
      </c>
      <c r="BC12" s="1">
        <f t="shared" si="5"/>
        <v>-2.6579506991302089</v>
      </c>
      <c r="BD12" s="1">
        <f t="shared" si="6"/>
        <v>-4.054367543450426</v>
      </c>
      <c r="BE12" s="1">
        <f t="shared" ref="BE12:BK21" si="13">$BL12+$AB$7*SIN(BF12)</f>
        <v>3.8662347956689849</v>
      </c>
      <c r="BF12" s="1">
        <f t="shared" si="13"/>
        <v>3.86647710275829</v>
      </c>
      <c r="BG12" s="1">
        <f t="shared" si="13"/>
        <v>3.8656783228256462</v>
      </c>
      <c r="BH12" s="1">
        <f t="shared" si="13"/>
        <v>3.8683136926731612</v>
      </c>
      <c r="BI12" s="1">
        <f t="shared" si="13"/>
        <v>3.859642106260341</v>
      </c>
      <c r="BJ12" s="1">
        <f t="shared" si="13"/>
        <v>3.8884332392941623</v>
      </c>
      <c r="BK12" s="1">
        <f t="shared" si="13"/>
        <v>3.7954465111417193</v>
      </c>
      <c r="BL12" s="1">
        <f t="shared" si="8"/>
        <v>4.1348280366274999</v>
      </c>
    </row>
    <row r="13" spans="1:64">
      <c r="A13" s="1" t="s">
        <v>17</v>
      </c>
      <c r="D13" s="239">
        <f>AB5</f>
        <v>-1.8227355726642308E-11</v>
      </c>
      <c r="G13" s="1" t="s">
        <v>440</v>
      </c>
      <c r="H13" s="1" t="str">
        <f>"AD"&amp;H12</f>
        <v>AD21</v>
      </c>
      <c r="I13" s="1" t="str">
        <f>"AD"&amp;I12</f>
        <v>AD24</v>
      </c>
      <c r="J13" s="1" t="str">
        <f>"AD"&amp;J12</f>
        <v>AD72</v>
      </c>
      <c r="K13" s="1" t="str">
        <f>"AD"&amp;K12</f>
        <v>AD110</v>
      </c>
      <c r="V13" s="4"/>
      <c r="AA13" s="134" t="s">
        <v>270</v>
      </c>
      <c r="AB13" s="18">
        <f>AB6*86400*300000/149600000</f>
        <v>14.480484907583403</v>
      </c>
      <c r="AC13" s="1" t="s">
        <v>397</v>
      </c>
      <c r="AE13" s="238"/>
      <c r="AW13" s="1">
        <v>-49000</v>
      </c>
      <c r="AX13" s="1">
        <f t="shared" si="0"/>
        <v>-2.7799023137151657E-3</v>
      </c>
      <c r="AY13" s="1">
        <f t="shared" si="1"/>
        <v>-7.3067569268106314E-2</v>
      </c>
      <c r="AZ13" s="1">
        <f t="shared" si="2"/>
        <v>7.0287666954391148E-2</v>
      </c>
      <c r="BA13" s="1">
        <f t="shared" si="3"/>
        <v>0.64676058036756312</v>
      </c>
      <c r="BB13" s="1">
        <f t="shared" si="4"/>
        <v>0.95681556468068674</v>
      </c>
      <c r="BC13" s="1">
        <f t="shared" si="5"/>
        <v>-2.6300827293669822</v>
      </c>
      <c r="BD13" s="1">
        <f t="shared" si="6"/>
        <v>-3.8243668211194977</v>
      </c>
      <c r="BE13" s="1">
        <f t="shared" si="13"/>
        <v>3.9057961131020975</v>
      </c>
      <c r="BF13" s="1">
        <f t="shared" si="13"/>
        <v>3.9059942393951452</v>
      </c>
      <c r="BG13" s="1">
        <f t="shared" si="13"/>
        <v>3.9053168525229762</v>
      </c>
      <c r="BH13" s="1">
        <f t="shared" si="13"/>
        <v>3.9076346374293816</v>
      </c>
      <c r="BI13" s="1">
        <f t="shared" si="13"/>
        <v>3.8997251493268728</v>
      </c>
      <c r="BJ13" s="1">
        <f t="shared" si="13"/>
        <v>3.9269698610589852</v>
      </c>
      <c r="BK13" s="1">
        <f t="shared" si="13"/>
        <v>3.835877111190849</v>
      </c>
      <c r="BL13" s="1">
        <f t="shared" si="8"/>
        <v>4.1861596914719907</v>
      </c>
    </row>
    <row r="14" spans="1:64">
      <c r="G14" s="1" t="s">
        <v>441</v>
      </c>
      <c r="H14" s="1">
        <f>H12+H19-1</f>
        <v>23</v>
      </c>
      <c r="I14" s="1">
        <f>H14+I19</f>
        <v>71</v>
      </c>
      <c r="J14" s="1">
        <f>I14+J19</f>
        <v>109</v>
      </c>
      <c r="K14" s="1">
        <f>J14+K19</f>
        <v>167</v>
      </c>
      <c r="N14" s="1" t="s">
        <v>443</v>
      </c>
      <c r="O14" s="13">
        <f>COUNT(P21:P999)</f>
        <v>30</v>
      </c>
      <c r="V14" s="4"/>
      <c r="AA14" s="134" t="s">
        <v>272</v>
      </c>
      <c r="AB14" s="18">
        <f>2*AB5*365.24/C8</f>
        <v>-3.1715726785926531E-8</v>
      </c>
      <c r="AC14" s="1" t="s">
        <v>189</v>
      </c>
      <c r="AE14" s="238"/>
      <c r="AW14" s="1">
        <v>-48000</v>
      </c>
      <c r="AX14" s="1">
        <f t="shared" si="0"/>
        <v>-2.9542442172675321E-4</v>
      </c>
      <c r="AY14" s="1">
        <f t="shared" si="1"/>
        <v>-6.874688118833916E-2</v>
      </c>
      <c r="AZ14" s="1">
        <f t="shared" si="2"/>
        <v>6.8451456766612406E-2</v>
      </c>
      <c r="BA14" s="1">
        <f t="shared" si="3"/>
        <v>0.65252353352031578</v>
      </c>
      <c r="BB14" s="1">
        <f t="shared" si="4"/>
        <v>0.9481905274471556</v>
      </c>
      <c r="BC14" s="1">
        <f t="shared" si="5"/>
        <v>-2.6017313525633767</v>
      </c>
      <c r="BD14" s="1">
        <f t="shared" si="6"/>
        <v>-3.6142382424994026</v>
      </c>
      <c r="BE14" s="1">
        <f t="shared" si="13"/>
        <v>3.9456982969339149</v>
      </c>
      <c r="BF14" s="1">
        <f t="shared" si="13"/>
        <v>3.9458561482450105</v>
      </c>
      <c r="BG14" s="1">
        <f t="shared" si="13"/>
        <v>3.945294535756048</v>
      </c>
      <c r="BH14" s="1">
        <f t="shared" si="13"/>
        <v>3.9472941660592857</v>
      </c>
      <c r="BI14" s="1">
        <f t="shared" si="13"/>
        <v>3.9401932383756395</v>
      </c>
      <c r="BJ14" s="1">
        <f t="shared" si="13"/>
        <v>3.9656528508898936</v>
      </c>
      <c r="BK14" s="1">
        <f t="shared" si="13"/>
        <v>3.8772304817508823</v>
      </c>
      <c r="BL14" s="1">
        <f t="shared" si="8"/>
        <v>4.2374913463164807</v>
      </c>
    </row>
    <row r="15" spans="1:64" ht="15.75">
      <c r="G15" s="1" t="s">
        <v>440</v>
      </c>
      <c r="H15" s="1" t="str">
        <f>"AD"&amp;H14</f>
        <v>AD23</v>
      </c>
      <c r="I15" s="1" t="str">
        <f>"AD"&amp;I14</f>
        <v>AD71</v>
      </c>
      <c r="J15" s="1" t="str">
        <f>"AD"&amp;J14</f>
        <v>AD109</v>
      </c>
      <c r="K15" s="1" t="str">
        <f>"AD"&amp;K14</f>
        <v>AD167</v>
      </c>
      <c r="O15" s="13"/>
      <c r="P15" s="1">
        <v>1.9161398609038641E-3</v>
      </c>
      <c r="Q15" s="1">
        <v>6.0814597442686278E-9</v>
      </c>
      <c r="R15" s="1">
        <v>1.0480105296171651E-12</v>
      </c>
      <c r="S15" s="1">
        <v>1.3937978806355434E-3</v>
      </c>
      <c r="T15" s="1">
        <v>4.0839305557086841E-2</v>
      </c>
      <c r="U15" s="1">
        <v>2.7631324891625275</v>
      </c>
      <c r="V15" s="31">
        <v>7.5602928559794593</v>
      </c>
      <c r="W15" s="1">
        <v>1970.980097564686</v>
      </c>
      <c r="X15" s="1">
        <v>0.24149225311546829</v>
      </c>
      <c r="AA15" s="136" t="s">
        <v>273</v>
      </c>
      <c r="AB15" s="18">
        <f>(AB10-AB2)/AD2</f>
        <v>-42967.208033693445</v>
      </c>
      <c r="AC15" s="1" t="s">
        <v>274</v>
      </c>
      <c r="AE15" s="238"/>
      <c r="AW15" s="1">
        <v>-47000</v>
      </c>
      <c r="AX15" s="1">
        <f t="shared" si="0"/>
        <v>2.0253737840969649E-3</v>
      </c>
      <c r="AY15" s="1">
        <f t="shared" si="1"/>
        <v>-6.4462647820025323E-2</v>
      </c>
      <c r="AZ15" s="1">
        <f t="shared" si="2"/>
        <v>6.6488021604122288E-2</v>
      </c>
      <c r="BA15" s="1">
        <f t="shared" si="3"/>
        <v>0.65867944661246192</v>
      </c>
      <c r="BB15" s="1">
        <f t="shared" si="4"/>
        <v>0.93862370507369464</v>
      </c>
      <c r="BC15" s="1">
        <f t="shared" si="5"/>
        <v>-2.5728587077901093</v>
      </c>
      <c r="BD15" s="1">
        <f t="shared" si="6"/>
        <v>-3.4212788163823342</v>
      </c>
      <c r="BE15" s="1">
        <f t="shared" si="13"/>
        <v>3.985964787715393</v>
      </c>
      <c r="BF15" s="1">
        <f t="shared" si="13"/>
        <v>3.9860870293959803</v>
      </c>
      <c r="BG15" s="1">
        <f t="shared" si="13"/>
        <v>3.98563275403724</v>
      </c>
      <c r="BH15" s="1">
        <f t="shared" si="13"/>
        <v>3.9873221096189631</v>
      </c>
      <c r="BI15" s="1">
        <f t="shared" si="13"/>
        <v>3.981055877730808</v>
      </c>
      <c r="BJ15" s="1">
        <f t="shared" si="13"/>
        <v>4.0045266496175111</v>
      </c>
      <c r="BK15" s="1">
        <f t="shared" si="13"/>
        <v>3.9195329092174491</v>
      </c>
      <c r="BL15" s="1">
        <f t="shared" si="8"/>
        <v>4.2888230011609707</v>
      </c>
    </row>
    <row r="16" spans="1:64" ht="15.75">
      <c r="O16" s="13"/>
      <c r="P16" s="214">
        <v>2.0004567198150122E-2</v>
      </c>
      <c r="Q16" s="214">
        <v>2.3823868004803567E-3</v>
      </c>
      <c r="R16" s="214">
        <v>5.7520097899442978E-2</v>
      </c>
      <c r="S16" s="214">
        <v>1.6678637683053478E-2</v>
      </c>
      <c r="T16" s="214">
        <v>0.10087411951950558</v>
      </c>
      <c r="U16" s="214">
        <v>1.9639246918930695E-2</v>
      </c>
      <c r="V16" s="213">
        <v>2.9347212626799186E-2</v>
      </c>
      <c r="W16" s="214">
        <v>5.7428519771060914E-2</v>
      </c>
      <c r="X16" s="214">
        <v>1.6678637683053832E-2</v>
      </c>
      <c r="AA16" s="132" t="s">
        <v>452</v>
      </c>
      <c r="AB16" s="1">
        <f>AB8*365.24</f>
        <v>51386.533114093021</v>
      </c>
      <c r="AC16" s="1" t="s">
        <v>256</v>
      </c>
      <c r="AD16" s="18"/>
      <c r="AE16" s="238"/>
      <c r="AW16" s="1">
        <v>-46000</v>
      </c>
      <c r="AX16" s="1">
        <f t="shared" si="0"/>
        <v>4.1814043878423898E-3</v>
      </c>
      <c r="AY16" s="1">
        <f t="shared" si="1"/>
        <v>-6.0214869163164757E-2</v>
      </c>
      <c r="AZ16" s="1">
        <f t="shared" si="2"/>
        <v>6.4396273551007147E-2</v>
      </c>
      <c r="BA16" s="1">
        <f t="shared" si="3"/>
        <v>0.66524797682194603</v>
      </c>
      <c r="BB16" s="1">
        <f t="shared" si="4"/>
        <v>0.92806539734412807</v>
      </c>
      <c r="BC16" s="1">
        <f t="shared" si="5"/>
        <v>-2.5434242693555831</v>
      </c>
      <c r="BD16" s="1">
        <f t="shared" si="6"/>
        <v>-3.2432457715358396</v>
      </c>
      <c r="BE16" s="1">
        <f t="shared" si="13"/>
        <v>4.0266202828626403</v>
      </c>
      <c r="BF16" s="1">
        <f t="shared" si="13"/>
        <v>4.0267120164276022</v>
      </c>
      <c r="BG16" s="1">
        <f t="shared" si="13"/>
        <v>4.0263544596912606</v>
      </c>
      <c r="BH16" s="1">
        <f t="shared" si="13"/>
        <v>4.0277490189968077</v>
      </c>
      <c r="BI16" s="1">
        <f t="shared" si="13"/>
        <v>4.0223232542433722</v>
      </c>
      <c r="BJ16" s="1">
        <f t="shared" si="13"/>
        <v>4.0436404750158141</v>
      </c>
      <c r="BK16" s="1">
        <f t="shared" si="13"/>
        <v>3.9628081798283739</v>
      </c>
      <c r="BL16" s="1">
        <f t="shared" si="8"/>
        <v>4.3401546560054607</v>
      </c>
    </row>
    <row r="17" spans="1:64">
      <c r="A17" s="216" t="s">
        <v>25</v>
      </c>
      <c r="B17" s="217"/>
      <c r="C17" s="218">
        <f>COUNT(F21:F999)</f>
        <v>147</v>
      </c>
      <c r="G17" s="205" t="s">
        <v>437</v>
      </c>
      <c r="H17" s="206">
        <v>1.6661006907262289E-2</v>
      </c>
      <c r="I17" s="206">
        <v>5.4110070967211795E-3</v>
      </c>
      <c r="J17" s="206">
        <v>1.1513554688190448E-2</v>
      </c>
      <c r="K17" s="207">
        <v>4.0563368516801654E-3</v>
      </c>
      <c r="O17" s="13"/>
      <c r="AA17" s="132" t="s">
        <v>444</v>
      </c>
      <c r="AB17" s="135">
        <f>AB13^3/AB8^2</f>
        <v>0.15339363803984069</v>
      </c>
      <c r="AE17" s="238"/>
      <c r="AW17" s="1">
        <v>-45000</v>
      </c>
      <c r="AX17" s="1">
        <f t="shared" si="0"/>
        <v>6.1715788762227372E-3</v>
      </c>
      <c r="AY17" s="1">
        <f t="shared" si="1"/>
        <v>-5.6003545217757481E-2</v>
      </c>
      <c r="AZ17" s="1">
        <f t="shared" si="2"/>
        <v>6.2175124093980218E-2</v>
      </c>
      <c r="BA17" s="1">
        <f t="shared" si="3"/>
        <v>0.67225054343618074</v>
      </c>
      <c r="BB17" s="1">
        <f t="shared" si="4"/>
        <v>0.91646107447850866</v>
      </c>
      <c r="BC17" s="1">
        <f t="shared" si="5"/>
        <v>-2.5133845732134059</v>
      </c>
      <c r="BD17" s="1">
        <f t="shared" si="6"/>
        <v>-3.0782619609845958</v>
      </c>
      <c r="BE17" s="1">
        <f t="shared" si="13"/>
        <v>4.067690828533717</v>
      </c>
      <c r="BF17" s="1">
        <f t="shared" si="13"/>
        <v>4.0677572809993325</v>
      </c>
      <c r="BG17" s="1">
        <f t="shared" si="13"/>
        <v>4.0674843344403397</v>
      </c>
      <c r="BH17" s="1">
        <f t="shared" si="13"/>
        <v>4.0686060671359749</v>
      </c>
      <c r="BI17" s="1">
        <f t="shared" si="13"/>
        <v>4.0640066987309336</v>
      </c>
      <c r="BJ17" s="1">
        <f t="shared" si="13"/>
        <v>4.083048309343579</v>
      </c>
      <c r="BK17" s="1">
        <f t="shared" si="13"/>
        <v>4.0070775170021591</v>
      </c>
      <c r="BL17" s="1">
        <f t="shared" si="8"/>
        <v>4.3914863108499507</v>
      </c>
    </row>
    <row r="18" spans="1:64" ht="15.75">
      <c r="G18" s="219" t="s">
        <v>445</v>
      </c>
      <c r="H18" s="220">
        <f ca="1">SUM(INDIRECT(H13):INDIRECT(H15))</f>
        <v>8.4921141516037233E-4</v>
      </c>
      <c r="I18" s="220">
        <f ca="1">SUM(INDIRECT(I13):INDIRECT(I15))</f>
        <v>4.0597857948436265E-3</v>
      </c>
      <c r="J18" s="220">
        <f ca="1">SUM(INDIRECT(J13):INDIRECT(J15))</f>
        <v>6.0209739721038341E-4</v>
      </c>
      <c r="K18" s="221">
        <f ca="1">SUM(INDIRECT(K13):INDIRECT(K15))</f>
        <v>5.0573885366389504E-4</v>
      </c>
      <c r="O18" s="13">
        <f>SUM(O21:O183)</f>
        <v>0</v>
      </c>
      <c r="AA18" s="139" t="s">
        <v>276</v>
      </c>
      <c r="AB18" s="187">
        <f>2*PI()/(AB8*365.2422)*AD2</f>
        <v>5.1331654844490028E-5</v>
      </c>
      <c r="AC18" s="141" t="s">
        <v>277</v>
      </c>
      <c r="AD18" s="141"/>
      <c r="AE18" s="240"/>
      <c r="AW18" s="1">
        <v>-44000</v>
      </c>
      <c r="AX18" s="1">
        <f t="shared" si="0"/>
        <v>7.9948170695156168E-3</v>
      </c>
      <c r="AY18" s="1">
        <f t="shared" si="1"/>
        <v>-5.1828675983803488E-2</v>
      </c>
      <c r="AZ18" s="1">
        <f t="shared" si="2"/>
        <v>5.9823493053319104E-2</v>
      </c>
      <c r="BA18" s="1">
        <f t="shared" si="3"/>
        <v>0.67971047093787151</v>
      </c>
      <c r="BB18" s="1">
        <f t="shared" si="4"/>
        <v>0.90375092902259069</v>
      </c>
      <c r="BC18" s="1">
        <f t="shared" si="5"/>
        <v>-2.4826929158952691</v>
      </c>
      <c r="BD18" s="1">
        <f t="shared" si="6"/>
        <v>-2.9247436356761565</v>
      </c>
      <c r="BE18" s="1">
        <f t="shared" si="13"/>
        <v>4.1092039150046968</v>
      </c>
      <c r="BF18" s="1">
        <f t="shared" si="13"/>
        <v>4.1092501593404629</v>
      </c>
      <c r="BG18" s="1">
        <f t="shared" si="13"/>
        <v>4.1090489323532315</v>
      </c>
      <c r="BH18" s="1">
        <f t="shared" si="13"/>
        <v>4.1099249779314615</v>
      </c>
      <c r="BI18" s="1">
        <f t="shared" si="13"/>
        <v>4.1061191887222463</v>
      </c>
      <c r="BJ18" s="1">
        <f t="shared" si="13"/>
        <v>4.1228088267584173</v>
      </c>
      <c r="BK18" s="1">
        <f t="shared" si="13"/>
        <v>4.0523595254278542</v>
      </c>
      <c r="BL18" s="1">
        <f t="shared" si="8"/>
        <v>4.4428179656944407</v>
      </c>
    </row>
    <row r="19" spans="1:64">
      <c r="G19" s="222" t="s">
        <v>446</v>
      </c>
      <c r="H19" s="223">
        <f>COUNT(H21:H2995)</f>
        <v>3</v>
      </c>
      <c r="I19" s="223">
        <f>COUNT(I21:I2995)</f>
        <v>48</v>
      </c>
      <c r="J19" s="223">
        <f>COUNT(J21:J2995)</f>
        <v>38</v>
      </c>
      <c r="K19" s="224">
        <f>COUNT(K21:K2995)</f>
        <v>58</v>
      </c>
      <c r="M19" s="225" t="s">
        <v>447</v>
      </c>
      <c r="N19" s="226"/>
      <c r="O19" s="227">
        <f ca="1">20+C17*RAND()</f>
        <v>32.497424851582039</v>
      </c>
      <c r="AA19" s="188"/>
      <c r="AC19" s="188"/>
      <c r="AW19" s="1">
        <v>-43000</v>
      </c>
      <c r="AX19" s="1">
        <f t="shared" si="0"/>
        <v>9.6500585402536782E-3</v>
      </c>
      <c r="AY19" s="1">
        <f t="shared" si="1"/>
        <v>-4.7690261461302778E-2</v>
      </c>
      <c r="AZ19" s="1">
        <f t="shared" si="2"/>
        <v>5.7340320001556457E-2</v>
      </c>
      <c r="BA19" s="1">
        <f t="shared" si="3"/>
        <v>0.68765314224920449</v>
      </c>
      <c r="BB19" s="1">
        <f t="shared" si="4"/>
        <v>0.88986938498102197</v>
      </c>
      <c r="BC19" s="1">
        <f t="shared" si="5"/>
        <v>-2.451299021163138</v>
      </c>
      <c r="BD19" s="1">
        <f t="shared" si="6"/>
        <v>-2.7813446384125466</v>
      </c>
      <c r="BE19" s="1">
        <f t="shared" si="13"/>
        <v>4.1511885778442474</v>
      </c>
      <c r="BF19" s="1">
        <f t="shared" si="13"/>
        <v>4.1512193001558959</v>
      </c>
      <c r="BG19" s="1">
        <f t="shared" si="13"/>
        <v>4.1510768052956433</v>
      </c>
      <c r="BH19" s="1">
        <f t="shared" si="13"/>
        <v>4.1517379914115082</v>
      </c>
      <c r="BI19" s="1">
        <f t="shared" si="13"/>
        <v>4.14867588867431</v>
      </c>
      <c r="BJ19" s="1">
        <f t="shared" si="13"/>
        <v>4.1629852538436483</v>
      </c>
      <c r="BK19" s="1">
        <f t="shared" si="13"/>
        <v>4.0986701420535976</v>
      </c>
      <c r="BL19" s="1">
        <f t="shared" si="8"/>
        <v>4.4941496205389306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46</v>
      </c>
      <c r="M20" s="24" t="s">
        <v>43</v>
      </c>
      <c r="N20" s="24"/>
      <c r="O20" s="24" t="s">
        <v>448</v>
      </c>
      <c r="P20" s="24"/>
      <c r="Q20" s="11"/>
      <c r="R20" s="11"/>
      <c r="S20" s="11"/>
      <c r="T20" s="11"/>
      <c r="U20" s="11"/>
      <c r="V20" s="11"/>
      <c r="W20" s="11"/>
      <c r="X20" s="11"/>
      <c r="Y20" s="11"/>
      <c r="Z20" s="11" t="s">
        <v>34</v>
      </c>
      <c r="AA20" s="24" t="s">
        <v>409</v>
      </c>
      <c r="AB20" s="24" t="s">
        <v>282</v>
      </c>
      <c r="AC20" s="24" t="s">
        <v>283</v>
      </c>
      <c r="AD20" s="24" t="s">
        <v>45</v>
      </c>
      <c r="AE20" s="241" t="s">
        <v>410</v>
      </c>
      <c r="AF20" s="11" t="s">
        <v>44</v>
      </c>
      <c r="AG20" s="112" t="s">
        <v>285</v>
      </c>
      <c r="AH20" s="24" t="s">
        <v>242</v>
      </c>
      <c r="AI20" s="24" t="s">
        <v>243</v>
      </c>
      <c r="AJ20" s="24" t="s">
        <v>244</v>
      </c>
      <c r="AK20" s="24" t="s">
        <v>286</v>
      </c>
      <c r="AL20" s="24" t="s">
        <v>245</v>
      </c>
      <c r="AM20" s="24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39"/>
      <c r="AW20" s="1">
        <v>-42000</v>
      </c>
      <c r="AX20" s="1">
        <f t="shared" si="0"/>
        <v>1.1136276834768914E-2</v>
      </c>
      <c r="AY20" s="1">
        <f t="shared" si="1"/>
        <v>-4.3588301650255359E-2</v>
      </c>
      <c r="AZ20" s="1">
        <f t="shared" si="2"/>
        <v>5.4724578485024274E-2</v>
      </c>
      <c r="BA20" s="1">
        <f t="shared" si="3"/>
        <v>0.69610616204051357</v>
      </c>
      <c r="BB20" s="1">
        <f t="shared" si="4"/>
        <v>0.87474456135582856</v>
      </c>
      <c r="BC20" s="1">
        <f t="shared" si="5"/>
        <v>-2.4191486688821042</v>
      </c>
      <c r="BD20" s="1">
        <f t="shared" si="6"/>
        <v>-2.6469128094901353</v>
      </c>
      <c r="BE20" s="1">
        <f t="shared" si="13"/>
        <v>4.193675507449794</v>
      </c>
      <c r="BF20" s="1">
        <f t="shared" si="13"/>
        <v>4.1936948325247689</v>
      </c>
      <c r="BG20" s="1">
        <f t="shared" si="13"/>
        <v>4.1935986102840923</v>
      </c>
      <c r="BH20" s="1">
        <f t="shared" si="13"/>
        <v>4.194077875021442</v>
      </c>
      <c r="BI20" s="1">
        <f t="shared" si="13"/>
        <v>4.1916947222015848</v>
      </c>
      <c r="BJ20" s="1">
        <f t="shared" si="13"/>
        <v>4.2036451567525379</v>
      </c>
      <c r="BK20" s="1">
        <f t="shared" si="13"/>
        <v>4.1460225941029627</v>
      </c>
      <c r="BL20" s="1">
        <f t="shared" si="8"/>
        <v>4.5454812753834206</v>
      </c>
    </row>
    <row r="21" spans="1:64">
      <c r="A21" s="1" t="s">
        <v>49</v>
      </c>
      <c r="C21" s="26">
        <v>28122.7</v>
      </c>
      <c r="D21" s="26"/>
      <c r="E21" s="1">
        <f t="shared" ref="E21:E52" si="14">+(C21-C$7)/C$8</f>
        <v>-57717.075926885787</v>
      </c>
      <c r="F21" s="1">
        <f t="shared" ref="F21:F52" si="15">ROUND(2*E21,0)/2</f>
        <v>-57717</v>
      </c>
      <c r="G21" s="228">
        <f>+C21-(C$7+F21*C$8)+O21*H$10</f>
        <v>-3.1875199998466996E-2</v>
      </c>
      <c r="H21" s="186">
        <f>G21</f>
        <v>-3.1875199998466996E-2</v>
      </c>
      <c r="I21" s="186"/>
      <c r="J21" s="186"/>
      <c r="K21" s="186"/>
      <c r="L21" s="1">
        <v>1</v>
      </c>
      <c r="M21" s="1">
        <f t="shared" ref="M21:M52" si="16">+D$11+D$12*F21+D$13*F21^2</f>
        <v>-0.11227492059378484</v>
      </c>
      <c r="O21" s="229"/>
      <c r="U21" s="31"/>
      <c r="Z21" s="1">
        <f>F21</f>
        <v>-57717</v>
      </c>
      <c r="AA21" s="1">
        <f t="shared" ref="AA21:AA52" si="17">AB$3+AB$4*Z21+AB$5*Z21^2+AH21</f>
        <v>-3.1210212949566468E-2</v>
      </c>
      <c r="AB21" s="1">
        <f t="shared" ref="AB21:AB52" si="18">+G21-AH21</f>
        <v>-0.11293990764268537</v>
      </c>
      <c r="AC21" s="1">
        <f>+G21-M21</f>
        <v>8.0399720595317845E-2</v>
      </c>
      <c r="AD21" s="1">
        <f t="shared" ref="AD21:AD52" si="19">+(G21-AA21)^2</f>
        <v>4.4220777520543362E-7</v>
      </c>
      <c r="AE21" s="242">
        <f t="shared" ref="AE21:AE52" si="20">+(G21-AA21)^2*L21</f>
        <v>4.4220777520543362E-7</v>
      </c>
      <c r="AF21" s="27">
        <f t="shared" ref="AF21:AF52" si="21">+C21-15018.5</f>
        <v>13104.2</v>
      </c>
      <c r="AG21" s="13"/>
      <c r="AH21" s="1">
        <f>$AB$6*($AB$11/AI21*AJ21+$AB$12)</f>
        <v>8.1064707644218373E-2</v>
      </c>
      <c r="AI21" s="1">
        <f>1+$AB$7*COS(AL21)</f>
        <v>0.61083821665842009</v>
      </c>
      <c r="AJ21" s="1">
        <f>SIN(AL21+RADIANS($AB$9))</f>
        <v>0.99790226750778277</v>
      </c>
      <c r="AK21" s="1">
        <f>$AB$7*SIN(AL21)</f>
        <v>-0.11246989747368157</v>
      </c>
      <c r="AL21" s="1">
        <f>2*ATAN(AM21)</f>
        <v>-2.8602528222307755</v>
      </c>
      <c r="AM21" s="1">
        <f>SQRT((1+$AB$7)/(1-$AB$7))*TAN(AN21/2)</f>
        <v>-7.061888598656977</v>
      </c>
      <c r="AN21" s="1">
        <f t="shared" ref="AN21:AT21" si="22">$AU21+$AB$7*SIN(AO21)</f>
        <v>3.5701562846498871</v>
      </c>
      <c r="AO21" s="1">
        <f t="shared" si="22"/>
        <v>3.570712816657923</v>
      </c>
      <c r="AP21" s="1">
        <f t="shared" si="22"/>
        <v>3.5692024992442306</v>
      </c>
      <c r="AQ21" s="1">
        <f t="shared" si="22"/>
        <v>3.5733036328560912</v>
      </c>
      <c r="AR21" s="1">
        <f t="shared" si="22"/>
        <v>3.5621851239369713</v>
      </c>
      <c r="AS21" s="1">
        <f t="shared" si="22"/>
        <v>3.5924623634141652</v>
      </c>
      <c r="AT21" s="1">
        <f t="shared" si="22"/>
        <v>3.5109392197708758</v>
      </c>
      <c r="AU21" s="1">
        <f t="shared" ref="AU21:AU52" si="23">RADIANS($AB$9)+$AB$18*(F21-AB$15)</f>
        <v>3.7387016561925708</v>
      </c>
      <c r="AW21" s="1">
        <v>-41000</v>
      </c>
      <c r="AX21" s="1">
        <f t="shared" si="0"/>
        <v>1.2452496839495342E-2</v>
      </c>
      <c r="AY21" s="1">
        <f t="shared" si="1"/>
        <v>-3.9522796550661217E-2</v>
      </c>
      <c r="AZ21" s="1">
        <f t="shared" si="2"/>
        <v>5.1975293390156559E-2</v>
      </c>
      <c r="BA21" s="1">
        <f t="shared" si="3"/>
        <v>0.70509952963690248</v>
      </c>
      <c r="BB21" s="1">
        <f t="shared" si="4"/>
        <v>0.8582976875055458</v>
      </c>
      <c r="BC21" s="1">
        <f t="shared" si="5"/>
        <v>-2.3861832799825953</v>
      </c>
      <c r="BD21" s="1">
        <f t="shared" si="6"/>
        <v>-2.5204555837875451</v>
      </c>
      <c r="BE21" s="1">
        <f t="shared" si="13"/>
        <v>4.236697169581122</v>
      </c>
      <c r="BF21" s="1">
        <f t="shared" si="13"/>
        <v>4.236708551474881</v>
      </c>
      <c r="BG21" s="1">
        <f t="shared" si="13"/>
        <v>4.2366471996713884</v>
      </c>
      <c r="BH21" s="1">
        <f t="shared" si="13"/>
        <v>4.2369779907061345</v>
      </c>
      <c r="BI21" s="1">
        <f t="shared" si="13"/>
        <v>4.2351969688639572</v>
      </c>
      <c r="BJ21" s="1">
        <f t="shared" si="13"/>
        <v>4.244860148949603</v>
      </c>
      <c r="BK21" s="1">
        <f t="shared" si="13"/>
        <v>4.1944273642296768</v>
      </c>
      <c r="BL21" s="1">
        <f t="shared" si="8"/>
        <v>4.5968129302279106</v>
      </c>
    </row>
    <row r="22" spans="1:64">
      <c r="A22" s="1" t="s">
        <v>50</v>
      </c>
      <c r="C22" s="26">
        <v>31150.455000000002</v>
      </c>
      <c r="D22" s="26"/>
      <c r="E22" s="1">
        <f t="shared" si="14"/>
        <v>-50504.948377187633</v>
      </c>
      <c r="F22" s="1">
        <f t="shared" si="15"/>
        <v>-50505</v>
      </c>
      <c r="G22" s="228">
        <f t="shared" ref="G22:G42" si="24">+C22-(C$7+F22*C$8)+O22*I$10</f>
        <v>2.1672000002581626E-2</v>
      </c>
      <c r="H22" s="181"/>
      <c r="I22" s="181">
        <f t="shared" ref="I22:I42" si="25">G22</f>
        <v>2.1672000002581626E-2</v>
      </c>
      <c r="J22" s="181"/>
      <c r="K22" s="181"/>
      <c r="L22" s="1">
        <v>0.01</v>
      </c>
      <c r="M22" s="1">
        <f t="shared" si="16"/>
        <v>-7.9638922414929175E-2</v>
      </c>
      <c r="O22" s="230"/>
      <c r="P22" s="1">
        <v>2.5817664722583344E-6</v>
      </c>
      <c r="Q22" s="1">
        <v>9.6429814895273321E-17</v>
      </c>
      <c r="R22" s="1">
        <v>8.7355297920978136E-25</v>
      </c>
      <c r="S22" s="1">
        <v>2.6707310215555078E-6</v>
      </c>
      <c r="T22" s="1">
        <v>2.0180791124584567E-5</v>
      </c>
      <c r="U22" s="31">
        <v>5.035243045839346</v>
      </c>
      <c r="V22" s="1">
        <v>4.7279810826480424E-2</v>
      </c>
      <c r="W22" s="1">
        <v>35467.404798963165</v>
      </c>
      <c r="X22" s="1">
        <v>8.0174628876665752E-2</v>
      </c>
      <c r="Y22" s="1">
        <v>1.6902378206372889E-5</v>
      </c>
      <c r="Z22" s="1">
        <f t="shared" ref="Z22:Z85" si="26">F22</f>
        <v>-50505</v>
      </c>
      <c r="AA22" s="1">
        <f t="shared" si="17"/>
        <v>-6.8252033421641461E-3</v>
      </c>
      <c r="AB22" s="1">
        <f t="shared" si="18"/>
        <v>-5.1141719070183403E-2</v>
      </c>
      <c r="AC22" s="1">
        <f t="shared" ref="AC22:AC85" si="27">+G22-M22</f>
        <v>0.1013109224175108</v>
      </c>
      <c r="AD22" s="1">
        <f t="shared" si="19"/>
        <v>8.1209059847178961E-4</v>
      </c>
      <c r="AE22" s="242">
        <f t="shared" si="20"/>
        <v>8.1209059847178961E-6</v>
      </c>
      <c r="AF22" s="27">
        <f t="shared" si="21"/>
        <v>16131.955000000002</v>
      </c>
      <c r="AG22" s="13"/>
      <c r="AH22" s="1">
        <f t="shared" ref="AH22:AH85" si="28">$AB$6*($AB$11/AI22*AJ22+$AB$12)</f>
        <v>7.2813719072765029E-2</v>
      </c>
      <c r="AI22" s="1">
        <f t="shared" ref="AI22:AI85" si="29">1+$AB$7*COS(AL22)</f>
        <v>0.63878878843577414</v>
      </c>
      <c r="AJ22" s="1">
        <f t="shared" ref="AJ22:AJ85" si="30">SIN(AL22+RADIANS($AB$9))</f>
        <v>0.96811955189234911</v>
      </c>
      <c r="AK22" s="1">
        <f t="shared" ref="AK22:AK85" si="31">$AB$7*SIN(AL22)</f>
        <v>-0.18336529685751152</v>
      </c>
      <c r="AL22" s="1">
        <f t="shared" ref="AL22:AL85" si="32">2*ATAN(AM22)</f>
        <v>-2.6718516589993038</v>
      </c>
      <c r="AM22" s="1">
        <f t="shared" ref="AM22:AM85" si="33">SQRT((1+$AB$7)/(1-$AB$7))*TAN(AN22/2)</f>
        <v>-4.1790858358527263</v>
      </c>
      <c r="AN22" s="1">
        <f t="shared" ref="AN22:AN85" si="34">$AU22+$AB$7*SIN(AO22)</f>
        <v>3.846378752766197</v>
      </c>
      <c r="AO22" s="1">
        <f t="shared" ref="AO22:AO85" si="35">$AU22+$AB$7*SIN(AP22)</f>
        <v>3.8466445258695523</v>
      </c>
      <c r="AP22" s="1">
        <f t="shared" ref="AP22:AP85" si="36">$AU22+$AB$7*SIN(AQ22)</f>
        <v>3.8457833573649003</v>
      </c>
      <c r="AQ22" s="1">
        <f t="shared" ref="AQ22:AQ85" si="37">$AU22+$AB$7*SIN(AR22)</f>
        <v>3.8485760447787953</v>
      </c>
      <c r="AR22" s="1">
        <f t="shared" ref="AR22:AR85" si="38">$AU22+$AB$7*SIN(AS22)</f>
        <v>3.8395435601967698</v>
      </c>
      <c r="AS22" s="1">
        <f t="shared" ref="AS22:AS85" si="39">$AU22+$AB$7*SIN(AT22)</f>
        <v>3.8690150844171605</v>
      </c>
      <c r="AT22" s="1">
        <f t="shared" ref="AT22:AT85" si="40">$AU22+$AB$7*SIN(AU22)</f>
        <v>3.7753707035604833</v>
      </c>
      <c r="AU22" s="1">
        <f t="shared" si="23"/>
        <v>4.1089055509310333</v>
      </c>
      <c r="AW22" s="1">
        <v>-40000</v>
      </c>
      <c r="AX22" s="1">
        <f t="shared" si="0"/>
        <v>1.3597815692282994E-2</v>
      </c>
      <c r="AY22" s="1">
        <f t="shared" si="1"/>
        <v>-3.5493746162520365E-2</v>
      </c>
      <c r="AZ22" s="1">
        <f t="shared" si="2"/>
        <v>4.9091561854803359E-2</v>
      </c>
      <c r="BA22" s="1">
        <f t="shared" si="3"/>
        <v>0.71466582043970694</v>
      </c>
      <c r="BB22" s="1">
        <f t="shared" si="4"/>
        <v>0.84044246842640524</v>
      </c>
      <c r="BC22" s="1">
        <f t="shared" si="5"/>
        <v>-2.3523394508504758</v>
      </c>
      <c r="BD22" s="1">
        <f t="shared" si="6"/>
        <v>-2.4011125832183318</v>
      </c>
      <c r="BE22" s="1">
        <f t="shared" ref="BE22:BK31" si="41">$BL22+$AB$7*SIN(BF22)</f>
        <v>4.2802879393693765</v>
      </c>
      <c r="BF22" s="1">
        <f t="shared" si="41"/>
        <v>4.2802941181354202</v>
      </c>
      <c r="BG22" s="1">
        <f t="shared" si="41"/>
        <v>4.2802576968426784</v>
      </c>
      <c r="BH22" s="1">
        <f t="shared" si="41"/>
        <v>4.2804724269442262</v>
      </c>
      <c r="BI22" s="1">
        <f t="shared" si="41"/>
        <v>4.2792078756602336</v>
      </c>
      <c r="BJ22" s="1">
        <f t="shared" si="41"/>
        <v>4.2867055142354493</v>
      </c>
      <c r="BK22" s="1">
        <f t="shared" si="41"/>
        <v>4.2438921629025401</v>
      </c>
      <c r="BL22" s="1">
        <f t="shared" si="8"/>
        <v>4.6481445850724006</v>
      </c>
    </row>
    <row r="23" spans="1:64">
      <c r="A23" s="1" t="s">
        <v>50</v>
      </c>
      <c r="C23" s="26">
        <v>31156.31</v>
      </c>
      <c r="D23" s="26"/>
      <c r="E23" s="1">
        <f t="shared" si="14"/>
        <v>-50491.001737910847</v>
      </c>
      <c r="F23" s="1">
        <f t="shared" si="15"/>
        <v>-50491</v>
      </c>
      <c r="G23" s="228">
        <f t="shared" si="24"/>
        <v>-7.2960000034072436E-4</v>
      </c>
      <c r="H23" s="181"/>
      <c r="I23" s="181">
        <f t="shared" si="25"/>
        <v>-7.2960000034072436E-4</v>
      </c>
      <c r="J23" s="181"/>
      <c r="K23" s="181"/>
      <c r="L23" s="1">
        <v>0.01</v>
      </c>
      <c r="M23" s="1">
        <f t="shared" si="16"/>
        <v>-7.9577413070623659E-2</v>
      </c>
      <c r="O23" s="230"/>
      <c r="U23" s="31"/>
      <c r="Z23" s="1">
        <f t="shared" si="26"/>
        <v>-50491</v>
      </c>
      <c r="AA23" s="1">
        <f>AB$3+AB$4*Z23+AB$5*Z23^2+AH23</f>
        <v>-6.7858867268239809E-3</v>
      </c>
      <c r="AB23" s="1">
        <f t="shared" si="18"/>
        <v>-7.3521126344140403E-2</v>
      </c>
      <c r="AC23" s="1">
        <f>+G23-M23</f>
        <v>7.8847813070282935E-2</v>
      </c>
      <c r="AD23" s="1">
        <f t="shared" si="19"/>
        <v>3.6678608913377277E-5</v>
      </c>
      <c r="AE23" s="235">
        <f t="shared" si="20"/>
        <v>3.6678608913377278E-7</v>
      </c>
      <c r="AF23" s="27">
        <f t="shared" si="21"/>
        <v>16137.810000000001</v>
      </c>
      <c r="AG23" s="13"/>
      <c r="AH23" s="1">
        <f t="shared" si="28"/>
        <v>7.2791526343799678E-2</v>
      </c>
      <c r="AI23" s="1">
        <f t="shared" si="29"/>
        <v>0.63885920399924367</v>
      </c>
      <c r="AJ23" s="1">
        <f t="shared" si="30"/>
        <v>0.96802332480633335</v>
      </c>
      <c r="AK23" s="1">
        <f t="shared" si="31"/>
        <v>-0.1835039425060927</v>
      </c>
      <c r="AL23" s="1">
        <f t="shared" si="32"/>
        <v>-2.6714677861909593</v>
      </c>
      <c r="AM23" s="1">
        <f t="shared" si="33"/>
        <v>-4.1755446169514689</v>
      </c>
      <c r="AN23" s="1">
        <f t="shared" si="34"/>
        <v>3.8469281471776564</v>
      </c>
      <c r="AO23" s="1">
        <f t="shared" si="35"/>
        <v>3.8471932613918289</v>
      </c>
      <c r="AP23" s="1">
        <f t="shared" si="36"/>
        <v>3.8463338261173843</v>
      </c>
      <c r="AQ23" s="1">
        <f t="shared" si="37"/>
        <v>3.8491221956850765</v>
      </c>
      <c r="AR23" s="1">
        <f t="shared" si="38"/>
        <v>3.8400994664715191</v>
      </c>
      <c r="AS23" s="1">
        <f t="shared" si="39"/>
        <v>3.8695530858680964</v>
      </c>
      <c r="AT23" s="1">
        <f t="shared" si="40"/>
        <v>3.7759242217016658</v>
      </c>
      <c r="AU23" s="1">
        <f t="shared" si="23"/>
        <v>4.1096241940988554</v>
      </c>
      <c r="AW23" s="1">
        <v>-39000</v>
      </c>
      <c r="AX23" s="1">
        <f t="shared" si="0"/>
        <v>1.4571427738956408E-2</v>
      </c>
      <c r="AY23" s="1">
        <f t="shared" si="1"/>
        <v>-3.1501150485832796E-2</v>
      </c>
      <c r="AZ23" s="1">
        <f t="shared" si="2"/>
        <v>4.6072578224789204E-2</v>
      </c>
      <c r="BA23" s="1">
        <f t="shared" si="3"/>
        <v>0.72484037381592126</v>
      </c>
      <c r="BB23" s="1">
        <f t="shared" si="4"/>
        <v>0.82108439940368894</v>
      </c>
      <c r="BC23" s="1">
        <f t="shared" si="5"/>
        <v>-2.3175484301024709</v>
      </c>
      <c r="BD23" s="1">
        <f t="shared" si="6"/>
        <v>-2.288133588447812</v>
      </c>
      <c r="BE23" s="1">
        <f t="shared" si="41"/>
        <v>4.3244842508625148</v>
      </c>
      <c r="BF23" s="1">
        <f t="shared" si="41"/>
        <v>4.3244872707781212</v>
      </c>
      <c r="BG23" s="1">
        <f t="shared" si="41"/>
        <v>4.3244675620081026</v>
      </c>
      <c r="BH23" s="1">
        <f t="shared" si="41"/>
        <v>4.3245962038148882</v>
      </c>
      <c r="BI23" s="1">
        <f t="shared" si="41"/>
        <v>4.3237572705380209</v>
      </c>
      <c r="BJ23" s="1">
        <f t="shared" si="41"/>
        <v>4.3292597406965143</v>
      </c>
      <c r="BK23" s="1">
        <f t="shared" si="41"/>
        <v>4.2944219080932715</v>
      </c>
      <c r="BL23" s="1">
        <f t="shared" si="8"/>
        <v>4.6994762399168906</v>
      </c>
    </row>
    <row r="24" spans="1:64">
      <c r="A24" s="1" t="s">
        <v>50</v>
      </c>
      <c r="C24" s="26">
        <v>31157.119999999999</v>
      </c>
      <c r="D24" s="26"/>
      <c r="E24" s="1">
        <f t="shared" si="14"/>
        <v>-50489.072313860604</v>
      </c>
      <c r="F24" s="1">
        <f t="shared" si="15"/>
        <v>-50489</v>
      </c>
      <c r="G24" s="228">
        <f t="shared" si="24"/>
        <v>-3.0358400003024144E-2</v>
      </c>
      <c r="H24" s="181"/>
      <c r="I24" s="181">
        <f t="shared" si="25"/>
        <v>-3.0358400003024144E-2</v>
      </c>
      <c r="J24" s="181"/>
      <c r="K24" s="181"/>
      <c r="L24" s="1">
        <v>0.01</v>
      </c>
      <c r="M24" s="1">
        <f t="shared" si="16"/>
        <v>-7.9568626604712533E-2</v>
      </c>
      <c r="O24" s="230"/>
      <c r="U24" s="31"/>
      <c r="Z24" s="1">
        <f t="shared" si="26"/>
        <v>-50489</v>
      </c>
      <c r="AA24" s="1">
        <f t="shared" si="17"/>
        <v>-6.7802726435884364E-3</v>
      </c>
      <c r="AB24" s="1">
        <f t="shared" si="18"/>
        <v>-0.10314675396414824</v>
      </c>
      <c r="AC24" s="1">
        <f t="shared" si="27"/>
        <v>4.9210226601688389E-2</v>
      </c>
      <c r="AD24" s="1">
        <f t="shared" si="19"/>
        <v>5.5592808977777063E-4</v>
      </c>
      <c r="AE24" s="235">
        <f t="shared" si="20"/>
        <v>5.5592808977777066E-6</v>
      </c>
      <c r="AF24" s="27">
        <f t="shared" si="21"/>
        <v>16138.619999999999</v>
      </c>
      <c r="AG24" s="13"/>
      <c r="AH24" s="1">
        <f t="shared" si="28"/>
        <v>7.2788353961124097E-2</v>
      </c>
      <c r="AI24" s="1">
        <f t="shared" si="29"/>
        <v>0.63886926897571605</v>
      </c>
      <c r="AJ24" s="1">
        <f t="shared" si="30"/>
        <v>0.96800956470427879</v>
      </c>
      <c r="AK24" s="1">
        <f t="shared" si="31"/>
        <v>-0.18352374931110566</v>
      </c>
      <c r="AL24" s="1">
        <f t="shared" si="32"/>
        <v>-2.6714129403213192</v>
      </c>
      <c r="AM24" s="1">
        <f t="shared" si="33"/>
        <v>-4.17503912828926</v>
      </c>
      <c r="AN24" s="1">
        <f t="shared" si="34"/>
        <v>3.8470066370197364</v>
      </c>
      <c r="AO24" s="1">
        <f t="shared" si="35"/>
        <v>3.8472716571422541</v>
      </c>
      <c r="AP24" s="1">
        <f t="shared" si="36"/>
        <v>3.8464124694649784</v>
      </c>
      <c r="AQ24" s="1">
        <f t="shared" si="37"/>
        <v>3.8492002219710679</v>
      </c>
      <c r="AR24" s="1">
        <f t="shared" si="38"/>
        <v>3.8401788875934364</v>
      </c>
      <c r="AS24" s="1">
        <f t="shared" si="39"/>
        <v>3.8696299446318907</v>
      </c>
      <c r="AT24" s="1">
        <f t="shared" si="40"/>
        <v>3.7760033097883099</v>
      </c>
      <c r="AU24" s="1">
        <f t="shared" si="23"/>
        <v>4.1097268574085444</v>
      </c>
      <c r="AW24" s="1">
        <v>-38000</v>
      </c>
      <c r="AX24" s="1">
        <f t="shared" si="0"/>
        <v>1.5372654185672425E-2</v>
      </c>
      <c r="AY24" s="1">
        <f t="shared" si="1"/>
        <v>-2.7545009520598508E-2</v>
      </c>
      <c r="AZ24" s="1">
        <f t="shared" si="2"/>
        <v>4.2917663706270932E-2</v>
      </c>
      <c r="BA24" s="1">
        <f t="shared" si="3"/>
        <v>0.73566148396499864</v>
      </c>
      <c r="BB24" s="1">
        <f t="shared" si="4"/>
        <v>0.80012003179227387</v>
      </c>
      <c r="BC24" s="1">
        <f t="shared" si="5"/>
        <v>-2.2817355305232456</v>
      </c>
      <c r="BD24" s="1">
        <f t="shared" si="6"/>
        <v>-2.1808606873823329</v>
      </c>
      <c r="BE24" s="1">
        <f t="shared" si="41"/>
        <v>4.3693247634795549</v>
      </c>
      <c r="BF24" s="1">
        <f t="shared" si="41"/>
        <v>4.369326042724575</v>
      </c>
      <c r="BG24" s="1">
        <f t="shared" si="41"/>
        <v>4.3693166546343942</v>
      </c>
      <c r="BH24" s="1">
        <f t="shared" si="41"/>
        <v>4.3693855574474147</v>
      </c>
      <c r="BI24" s="1">
        <f t="shared" si="41"/>
        <v>4.3688801619511786</v>
      </c>
      <c r="BJ24" s="1">
        <f t="shared" si="41"/>
        <v>4.3726039624350932</v>
      </c>
      <c r="BK24" s="1">
        <f t="shared" si="41"/>
        <v>4.3460187123207978</v>
      </c>
      <c r="BL24" s="1">
        <f t="shared" si="8"/>
        <v>4.7508078947613805</v>
      </c>
    </row>
    <row r="25" spans="1:64">
      <c r="A25" s="1" t="s">
        <v>50</v>
      </c>
      <c r="C25" s="26">
        <v>31157.32</v>
      </c>
      <c r="D25" s="26"/>
      <c r="E25" s="1">
        <f t="shared" si="14"/>
        <v>-50488.595912860539</v>
      </c>
      <c r="F25" s="1">
        <f t="shared" si="15"/>
        <v>-50488.5</v>
      </c>
      <c r="G25" s="228">
        <f t="shared" si="24"/>
        <v>-4.0265600000566337E-2</v>
      </c>
      <c r="H25" s="181"/>
      <c r="I25" s="181">
        <f t="shared" si="25"/>
        <v>-4.0265600000566337E-2</v>
      </c>
      <c r="J25" s="181"/>
      <c r="K25" s="181"/>
      <c r="L25" s="1">
        <v>0.01</v>
      </c>
      <c r="M25" s="1">
        <f t="shared" si="16"/>
        <v>-7.9566430011018957E-2</v>
      </c>
      <c r="O25" s="230"/>
      <c r="U25" s="31"/>
      <c r="Z25" s="1">
        <f t="shared" si="26"/>
        <v>-50488.5</v>
      </c>
      <c r="AA25" s="1">
        <f t="shared" si="17"/>
        <v>-6.7788692234120596E-3</v>
      </c>
      <c r="AB25" s="1">
        <f t="shared" si="18"/>
        <v>-0.11305316078817323</v>
      </c>
      <c r="AC25" s="1">
        <f t="shared" si="27"/>
        <v>3.930083001045262E-2</v>
      </c>
      <c r="AD25" s="1">
        <f t="shared" si="19"/>
        <v>1.1213611381416116E-3</v>
      </c>
      <c r="AE25" s="235">
        <f t="shared" si="20"/>
        <v>1.1213611381416116E-5</v>
      </c>
      <c r="AF25" s="27">
        <f t="shared" si="21"/>
        <v>16138.82</v>
      </c>
      <c r="AG25" s="13"/>
      <c r="AH25" s="1">
        <f t="shared" si="28"/>
        <v>7.2787560787606898E-2</v>
      </c>
      <c r="AI25" s="1">
        <f t="shared" si="29"/>
        <v>0.63887178543903711</v>
      </c>
      <c r="AJ25" s="1">
        <f t="shared" si="30"/>
        <v>0.9680061241561565</v>
      </c>
      <c r="AK25" s="1">
        <f t="shared" si="31"/>
        <v>-0.18352870102343763</v>
      </c>
      <c r="AL25" s="1">
        <f t="shared" si="32"/>
        <v>-2.6713992285843799</v>
      </c>
      <c r="AM25" s="1">
        <f t="shared" si="33"/>
        <v>-4.1749127717252454</v>
      </c>
      <c r="AN25" s="1">
        <f t="shared" si="34"/>
        <v>3.8470262596727576</v>
      </c>
      <c r="AO25" s="1">
        <f t="shared" si="35"/>
        <v>3.8472912562737478</v>
      </c>
      <c r="AP25" s="1">
        <f t="shared" si="36"/>
        <v>3.8464321304954718</v>
      </c>
      <c r="AQ25" s="1">
        <f t="shared" si="37"/>
        <v>3.849219728727348</v>
      </c>
      <c r="AR25" s="1">
        <f t="shared" si="38"/>
        <v>3.8401987431059719</v>
      </c>
      <c r="AS25" s="1">
        <f t="shared" si="39"/>
        <v>3.8696491593781812</v>
      </c>
      <c r="AT25" s="1">
        <f t="shared" si="40"/>
        <v>3.7760230823595498</v>
      </c>
      <c r="AU25" s="1">
        <f t="shared" si="23"/>
        <v>4.1097525232359668</v>
      </c>
      <c r="AW25" s="1">
        <v>-37000</v>
      </c>
      <c r="AX25" s="1">
        <f t="shared" si="0"/>
        <v>1.6000978304423857E-2</v>
      </c>
      <c r="AY25" s="1">
        <f t="shared" si="1"/>
        <v>-2.3625323266817506E-2</v>
      </c>
      <c r="AZ25" s="1">
        <f t="shared" si="2"/>
        <v>3.9626301571241362E-2</v>
      </c>
      <c r="BA25" s="1">
        <f t="shared" si="3"/>
        <v>0.74717058817947946</v>
      </c>
      <c r="BB25" s="1">
        <f t="shared" si="4"/>
        <v>0.77743619535899888</v>
      </c>
      <c r="BC25" s="1">
        <f t="shared" si="5"/>
        <v>-2.2448194690158441</v>
      </c>
      <c r="BD25" s="1">
        <f t="shared" si="6"/>
        <v>-2.0787136965108828</v>
      </c>
      <c r="BE25" s="1">
        <f t="shared" si="41"/>
        <v>4.4148505457912144</v>
      </c>
      <c r="BF25" s="1">
        <f t="shared" si="41"/>
        <v>4.4148509830838583</v>
      </c>
      <c r="BG25" s="1">
        <f t="shared" si="41"/>
        <v>4.4148473009074642</v>
      </c>
      <c r="BH25" s="1">
        <f t="shared" si="41"/>
        <v>4.4148783076652638</v>
      </c>
      <c r="BI25" s="1">
        <f t="shared" si="41"/>
        <v>4.4146173047966508</v>
      </c>
      <c r="BJ25" s="1">
        <f t="shared" si="41"/>
        <v>4.4168213074117517</v>
      </c>
      <c r="BK25" s="1">
        <f t="shared" si="41"/>
        <v>4.39868187708612</v>
      </c>
      <c r="BL25" s="1">
        <f t="shared" si="8"/>
        <v>4.8021395496058705</v>
      </c>
    </row>
    <row r="26" spans="1:64">
      <c r="A26" s="1" t="s">
        <v>50</v>
      </c>
      <c r="C26" s="26">
        <v>31162.386999999999</v>
      </c>
      <c r="D26" s="26"/>
      <c r="E26" s="1">
        <f t="shared" si="14"/>
        <v>-50476.526293523995</v>
      </c>
      <c r="F26" s="1">
        <f t="shared" si="15"/>
        <v>-50476.5</v>
      </c>
      <c r="G26" s="228">
        <f t="shared" si="24"/>
        <v>-1.1038399999961257E-2</v>
      </c>
      <c r="H26" s="181"/>
      <c r="I26" s="181">
        <f t="shared" si="25"/>
        <v>-1.1038399999961257E-2</v>
      </c>
      <c r="J26" s="181"/>
      <c r="K26" s="181"/>
      <c r="L26" s="1">
        <v>0.01</v>
      </c>
      <c r="M26" s="1">
        <f t="shared" si="16"/>
        <v>-7.951371449647629E-2</v>
      </c>
      <c r="O26" s="230"/>
      <c r="U26" s="31"/>
      <c r="Z26" s="1">
        <f t="shared" si="26"/>
        <v>-50476.5</v>
      </c>
      <c r="AA26" s="1">
        <f t="shared" si="17"/>
        <v>-6.7451992154574231E-3</v>
      </c>
      <c r="AB26" s="1">
        <f t="shared" si="18"/>
        <v>-8.3806915280980124E-2</v>
      </c>
      <c r="AC26" s="1">
        <f t="shared" si="27"/>
        <v>6.8475314496515033E-2</v>
      </c>
      <c r="AD26" s="1">
        <f t="shared" si="19"/>
        <v>1.8431572976064334E-5</v>
      </c>
      <c r="AE26" s="235">
        <f t="shared" si="20"/>
        <v>1.8431572976064333E-7</v>
      </c>
      <c r="AF26" s="27">
        <f t="shared" si="21"/>
        <v>16143.886999999999</v>
      </c>
      <c r="AG26" s="13"/>
      <c r="AH26" s="1">
        <f t="shared" si="28"/>
        <v>7.2768515281018867E-2</v>
      </c>
      <c r="AI26" s="1">
        <f t="shared" si="29"/>
        <v>0.63893220686857077</v>
      </c>
      <c r="AJ26" s="1">
        <f t="shared" si="30"/>
        <v>0.96792348827458441</v>
      </c>
      <c r="AK26" s="1">
        <f t="shared" si="31"/>
        <v>-0.18364754344814627</v>
      </c>
      <c r="AL26" s="1">
        <f t="shared" si="32"/>
        <v>-2.6710701145422915</v>
      </c>
      <c r="AM26" s="1">
        <f t="shared" si="33"/>
        <v>-4.1718820849225695</v>
      </c>
      <c r="AN26" s="1">
        <f t="shared" si="34"/>
        <v>3.8474972264530458</v>
      </c>
      <c r="AO26" s="1">
        <f t="shared" si="35"/>
        <v>3.847761658704246</v>
      </c>
      <c r="AP26" s="1">
        <f t="shared" si="36"/>
        <v>3.8469040184655117</v>
      </c>
      <c r="AQ26" s="1">
        <f t="shared" si="37"/>
        <v>3.8496879130620827</v>
      </c>
      <c r="AR26" s="1">
        <f t="shared" si="38"/>
        <v>3.8406753032568846</v>
      </c>
      <c r="AS26" s="1">
        <f t="shared" si="39"/>
        <v>3.8701103199428699</v>
      </c>
      <c r="AT26" s="1">
        <f t="shared" si="40"/>
        <v>3.7764976900299758</v>
      </c>
      <c r="AU26" s="1">
        <f t="shared" si="23"/>
        <v>4.1103685030941008</v>
      </c>
      <c r="AW26" s="1">
        <v>-36000</v>
      </c>
      <c r="AX26" s="1">
        <f t="shared" si="0"/>
        <v>1.6456087314743122E-2</v>
      </c>
      <c r="AY26" s="1">
        <f t="shared" si="1"/>
        <v>-1.9742091724489791E-2</v>
      </c>
      <c r="AZ26" s="1">
        <f t="shared" si="2"/>
        <v>3.6198179039232913E-2</v>
      </c>
      <c r="BA26" s="1">
        <f t="shared" si="3"/>
        <v>0.75941244395894125</v>
      </c>
      <c r="BB26" s="1">
        <f t="shared" si="4"/>
        <v>0.75290918817523222</v>
      </c>
      <c r="BC26" s="1">
        <f t="shared" si="5"/>
        <v>-2.2067116278149004</v>
      </c>
      <c r="BD26" s="1">
        <f t="shared" si="6"/>
        <v>-1.9811781691001538</v>
      </c>
      <c r="BE26" s="1">
        <f t="shared" si="41"/>
        <v>4.4611052758493512</v>
      </c>
      <c r="BF26" s="1">
        <f t="shared" si="41"/>
        <v>4.4611053766214566</v>
      </c>
      <c r="BG26" s="1">
        <f t="shared" si="41"/>
        <v>4.4611043761470572</v>
      </c>
      <c r="BH26" s="1">
        <f t="shared" si="41"/>
        <v>4.4611143091184058</v>
      </c>
      <c r="BI26" s="1">
        <f t="shared" si="41"/>
        <v>4.4610157090107778</v>
      </c>
      <c r="BJ26" s="1">
        <f t="shared" si="41"/>
        <v>4.4619961514672299</v>
      </c>
      <c r="BK26" s="1">
        <f t="shared" si="41"/>
        <v>4.4524078947124117</v>
      </c>
      <c r="BL26" s="1">
        <f t="shared" si="8"/>
        <v>4.8534712044503605</v>
      </c>
    </row>
    <row r="27" spans="1:64">
      <c r="A27" s="1" t="s">
        <v>50</v>
      </c>
      <c r="C27" s="26">
        <v>31163.215</v>
      </c>
      <c r="D27" s="26"/>
      <c r="E27" s="1">
        <f t="shared" si="14"/>
        <v>-50474.553993383743</v>
      </c>
      <c r="F27" s="1">
        <f t="shared" si="15"/>
        <v>-50474.5</v>
      </c>
      <c r="G27" s="228">
        <f t="shared" si="24"/>
        <v>-2.2667199998977594E-2</v>
      </c>
      <c r="H27" s="181"/>
      <c r="I27" s="181">
        <f t="shared" si="25"/>
        <v>-2.2667199998977594E-2</v>
      </c>
      <c r="J27" s="181"/>
      <c r="K27" s="181"/>
      <c r="L27" s="1">
        <v>0.01</v>
      </c>
      <c r="M27" s="1">
        <f t="shared" si="16"/>
        <v>-7.9504929087751794E-2</v>
      </c>
      <c r="O27" s="230"/>
      <c r="U27" s="31"/>
      <c r="Z27" s="1">
        <f t="shared" si="26"/>
        <v>-50474.5</v>
      </c>
      <c r="AA27" s="1">
        <f t="shared" si="17"/>
        <v>-6.7395898017749978E-3</v>
      </c>
      <c r="AB27" s="1">
        <f t="shared" si="18"/>
        <v>-9.543253928495439E-2</v>
      </c>
      <c r="AC27" s="1">
        <f t="shared" si="27"/>
        <v>5.68377290887742E-2</v>
      </c>
      <c r="AD27" s="1">
        <f t="shared" si="19"/>
        <v>2.5368876659403214E-4</v>
      </c>
      <c r="AE27" s="235">
        <f t="shared" si="20"/>
        <v>2.5368876659403216E-6</v>
      </c>
      <c r="AF27" s="27">
        <f t="shared" si="21"/>
        <v>16144.715</v>
      </c>
      <c r="AG27" s="13"/>
      <c r="AH27" s="1">
        <f t="shared" si="28"/>
        <v>7.2765339285976796E-2</v>
      </c>
      <c r="AI27" s="1">
        <f t="shared" si="29"/>
        <v>0.63894228201901937</v>
      </c>
      <c r="AJ27" s="1">
        <f t="shared" si="30"/>
        <v>0.96790970391614317</v>
      </c>
      <c r="AK27" s="1">
        <f t="shared" si="31"/>
        <v>-0.18366735076683058</v>
      </c>
      <c r="AL27" s="1">
        <f t="shared" si="32"/>
        <v>-2.6710152561599894</v>
      </c>
      <c r="AM27" s="1">
        <f t="shared" si="33"/>
        <v>-4.1713773193884052</v>
      </c>
      <c r="AN27" s="1">
        <f t="shared" si="34"/>
        <v>3.8475757252313159</v>
      </c>
      <c r="AO27" s="1">
        <f t="shared" si="35"/>
        <v>3.8478400634554579</v>
      </c>
      <c r="AP27" s="1">
        <f t="shared" si="36"/>
        <v>3.8469826707995844</v>
      </c>
      <c r="AQ27" s="1">
        <f t="shared" si="37"/>
        <v>3.8497659479274544</v>
      </c>
      <c r="AR27" s="1">
        <f t="shared" si="38"/>
        <v>3.8407547351480122</v>
      </c>
      <c r="AS27" s="1">
        <f t="shared" si="39"/>
        <v>3.8701871812813899</v>
      </c>
      <c r="AT27" s="1">
        <f t="shared" si="40"/>
        <v>3.77657680362314</v>
      </c>
      <c r="AU27" s="1">
        <f t="shared" si="23"/>
        <v>4.1104711664037898</v>
      </c>
      <c r="AW27" s="1">
        <v>-35000</v>
      </c>
      <c r="AX27" s="1">
        <f t="shared" si="0"/>
        <v>1.6737922387253874E-2</v>
      </c>
      <c r="AY27" s="1">
        <f t="shared" si="1"/>
        <v>-1.5895314893615359E-2</v>
      </c>
      <c r="AZ27" s="1">
        <f t="shared" si="2"/>
        <v>3.2633237280869233E-2</v>
      </c>
      <c r="BA27" s="1">
        <f t="shared" si="3"/>
        <v>0.77243528234343228</v>
      </c>
      <c r="BB27" s="1">
        <f t="shared" si="4"/>
        <v>0.72640395316166995</v>
      </c>
      <c r="BC27" s="1">
        <f t="shared" si="5"/>
        <v>-2.1673152310159454</v>
      </c>
      <c r="BD27" s="1">
        <f t="shared" si="6"/>
        <v>-1.8877954648859678</v>
      </c>
      <c r="BE27" s="1">
        <f t="shared" si="41"/>
        <v>4.5081354558939282</v>
      </c>
      <c r="BF27" s="1">
        <f t="shared" si="41"/>
        <v>4.5081354597320145</v>
      </c>
      <c r="BG27" s="1">
        <f t="shared" si="41"/>
        <v>4.5081354130209679</v>
      </c>
      <c r="BH27" s="1">
        <f t="shared" si="41"/>
        <v>4.5081359815138446</v>
      </c>
      <c r="BI27" s="1">
        <f t="shared" si="41"/>
        <v>4.5081290628250343</v>
      </c>
      <c r="BJ27" s="1">
        <f t="shared" si="41"/>
        <v>4.5082132805696409</v>
      </c>
      <c r="BK27" s="1">
        <f t="shared" si="41"/>
        <v>4.5071904575855015</v>
      </c>
      <c r="BL27" s="1">
        <f t="shared" si="8"/>
        <v>4.9048028592948505</v>
      </c>
    </row>
    <row r="28" spans="1:64">
      <c r="A28" s="1" t="s">
        <v>50</v>
      </c>
      <c r="C28" s="26">
        <v>31170.16</v>
      </c>
      <c r="D28" s="26"/>
      <c r="E28" s="1">
        <f t="shared" si="14"/>
        <v>-50458.010968656628</v>
      </c>
      <c r="F28" s="1">
        <f t="shared" si="15"/>
        <v>-50458</v>
      </c>
      <c r="G28" s="228">
        <f t="shared" si="24"/>
        <v>-4.6048000003793277E-3</v>
      </c>
      <c r="H28" s="181"/>
      <c r="I28" s="181">
        <f t="shared" si="25"/>
        <v>-4.6048000003793277E-3</v>
      </c>
      <c r="J28" s="181"/>
      <c r="K28" s="181"/>
      <c r="L28" s="1">
        <v>0.01</v>
      </c>
      <c r="M28" s="1">
        <f t="shared" si="16"/>
        <v>-7.9432455029675109E-2</v>
      </c>
      <c r="O28" s="230"/>
      <c r="U28" s="31"/>
      <c r="Z28" s="1">
        <f t="shared" si="26"/>
        <v>-50458</v>
      </c>
      <c r="AA28" s="1">
        <f t="shared" si="17"/>
        <v>-6.693336716534895E-3</v>
      </c>
      <c r="AB28" s="1">
        <f t="shared" si="18"/>
        <v>-7.7343918313519541E-2</v>
      </c>
      <c r="AC28" s="1">
        <f t="shared" si="27"/>
        <v>7.4827655029295781E-2</v>
      </c>
      <c r="AD28" s="1">
        <f t="shared" si="19"/>
        <v>4.3619856147298811E-6</v>
      </c>
      <c r="AE28" s="235">
        <f t="shared" si="20"/>
        <v>4.3619856147298814E-8</v>
      </c>
      <c r="AF28" s="27">
        <f t="shared" si="21"/>
        <v>16151.66</v>
      </c>
      <c r="AG28" s="13"/>
      <c r="AH28" s="1">
        <f t="shared" si="28"/>
        <v>7.2739118313140214E-2</v>
      </c>
      <c r="AI28" s="1">
        <f t="shared" si="29"/>
        <v>0.6390254555854058</v>
      </c>
      <c r="AJ28" s="1">
        <f t="shared" si="30"/>
        <v>0.96779585522430955</v>
      </c>
      <c r="AK28" s="1">
        <f t="shared" si="31"/>
        <v>-0.18383076384548747</v>
      </c>
      <c r="AL28" s="1">
        <f t="shared" si="32"/>
        <v>-2.6705626085862519</v>
      </c>
      <c r="AM28" s="1">
        <f t="shared" si="33"/>
        <v>-4.1672168015273687</v>
      </c>
      <c r="AN28" s="1">
        <f t="shared" si="34"/>
        <v>3.8482233872249498</v>
      </c>
      <c r="AO28" s="1">
        <f t="shared" si="35"/>
        <v>3.8484869500685552</v>
      </c>
      <c r="AP28" s="1">
        <f t="shared" si="36"/>
        <v>3.8476315998883779</v>
      </c>
      <c r="AQ28" s="1">
        <f t="shared" si="37"/>
        <v>3.850409780775526</v>
      </c>
      <c r="AR28" s="1">
        <f t="shared" si="38"/>
        <v>3.8414101049459992</v>
      </c>
      <c r="AS28" s="1">
        <f t="shared" si="39"/>
        <v>3.8708213009449701</v>
      </c>
      <c r="AT28" s="1">
        <f t="shared" si="40"/>
        <v>3.7772296250677559</v>
      </c>
      <c r="AU28" s="1">
        <f t="shared" si="23"/>
        <v>4.1113181387087234</v>
      </c>
      <c r="AW28" s="1">
        <v>-34000</v>
      </c>
      <c r="AX28" s="1">
        <f t="shared" si="0"/>
        <v>1.684673858741843E-2</v>
      </c>
      <c r="AY28" s="1">
        <f t="shared" si="1"/>
        <v>-1.2084992774194198E-2</v>
      </c>
      <c r="AZ28" s="1">
        <f t="shared" si="2"/>
        <v>2.8931731361612627E-2</v>
      </c>
      <c r="BA28" s="1">
        <f t="shared" si="3"/>
        <v>0.78629091925673333</v>
      </c>
      <c r="BB28" s="1">
        <f t="shared" si="4"/>
        <v>0.69777327193918048</v>
      </c>
      <c r="BC28" s="1">
        <f t="shared" si="5"/>
        <v>-2.1265244318018088</v>
      </c>
      <c r="BD28" s="1">
        <f t="shared" si="6"/>
        <v>-1.7981544753767953</v>
      </c>
      <c r="BE28" s="1">
        <f t="shared" si="41"/>
        <v>4.5559906377242045</v>
      </c>
      <c r="BF28" s="1">
        <f t="shared" si="41"/>
        <v>4.5559906304071873</v>
      </c>
      <c r="BG28" s="1">
        <f t="shared" si="41"/>
        <v>4.5559907463715543</v>
      </c>
      <c r="BH28" s="1">
        <f t="shared" si="41"/>
        <v>4.5559889085106136</v>
      </c>
      <c r="BI28" s="1">
        <f t="shared" si="41"/>
        <v>4.5560180383652469</v>
      </c>
      <c r="BJ28" s="1">
        <f t="shared" si="41"/>
        <v>4.55555696553012</v>
      </c>
      <c r="BK28" s="1">
        <f t="shared" si="41"/>
        <v>4.5630204747703997</v>
      </c>
      <c r="BL28" s="1">
        <f t="shared" si="8"/>
        <v>4.9561345141393405</v>
      </c>
    </row>
    <row r="29" spans="1:64">
      <c r="A29" s="1" t="s">
        <v>50</v>
      </c>
      <c r="C29" s="26">
        <v>31170.365000000002</v>
      </c>
      <c r="D29" s="26"/>
      <c r="E29" s="1">
        <f t="shared" si="14"/>
        <v>-50457.522657631562</v>
      </c>
      <c r="F29" s="1">
        <f t="shared" si="15"/>
        <v>-50457.5</v>
      </c>
      <c r="G29" s="228">
        <f t="shared" si="24"/>
        <v>-9.5119999969028868E-3</v>
      </c>
      <c r="H29" s="181"/>
      <c r="I29" s="181">
        <f t="shared" si="25"/>
        <v>-9.5119999969028868E-3</v>
      </c>
      <c r="J29" s="181"/>
      <c r="K29" s="181"/>
      <c r="L29" s="1">
        <v>0.01</v>
      </c>
      <c r="M29" s="1">
        <f t="shared" si="16"/>
        <v>-7.9430259001029568E-2</v>
      </c>
      <c r="O29" s="230"/>
      <c r="U29" s="31"/>
      <c r="Z29" s="1">
        <f t="shared" si="26"/>
        <v>-50457.5</v>
      </c>
      <c r="AA29" s="1">
        <f t="shared" si="17"/>
        <v>-6.6919357923092837E-3</v>
      </c>
      <c r="AB29" s="1">
        <f t="shared" si="18"/>
        <v>-8.2250323205623171E-2</v>
      </c>
      <c r="AC29" s="1">
        <f t="shared" si="27"/>
        <v>6.9918259004126682E-2</v>
      </c>
      <c r="AD29" s="1">
        <f t="shared" si="19"/>
        <v>7.9527621180301505E-6</v>
      </c>
      <c r="AE29" s="235">
        <f t="shared" si="20"/>
        <v>7.9527621180301508E-8</v>
      </c>
      <c r="AF29" s="27">
        <f t="shared" si="21"/>
        <v>16151.865000000002</v>
      </c>
      <c r="AG29" s="13"/>
      <c r="AH29" s="1">
        <f t="shared" si="28"/>
        <v>7.2738323208720285E-2</v>
      </c>
      <c r="AI29" s="1">
        <f t="shared" si="29"/>
        <v>0.6390279774887726</v>
      </c>
      <c r="AJ29" s="1">
        <f t="shared" si="30"/>
        <v>0.96779240170603509</v>
      </c>
      <c r="AK29" s="1">
        <f t="shared" si="31"/>
        <v>-0.18383571583207989</v>
      </c>
      <c r="AL29" s="1">
        <f t="shared" si="32"/>
        <v>-2.6705488901566086</v>
      </c>
      <c r="AM29" s="1">
        <f t="shared" si="33"/>
        <v>-4.1670908308747627</v>
      </c>
      <c r="AN29" s="1">
        <f t="shared" si="34"/>
        <v>3.8482430146573341</v>
      </c>
      <c r="AO29" s="1">
        <f t="shared" si="35"/>
        <v>3.8485065540141385</v>
      </c>
      <c r="AP29" s="1">
        <f t="shared" si="36"/>
        <v>3.8476512657247532</v>
      </c>
      <c r="AQ29" s="1">
        <f t="shared" si="37"/>
        <v>3.8504292921214716</v>
      </c>
      <c r="AR29" s="1">
        <f t="shared" si="38"/>
        <v>3.8414299662158613</v>
      </c>
      <c r="AS29" s="1">
        <f t="shared" si="39"/>
        <v>3.8708405170725837</v>
      </c>
      <c r="AT29" s="1">
        <f t="shared" si="40"/>
        <v>3.777249411276359</v>
      </c>
      <c r="AU29" s="1">
        <f t="shared" si="23"/>
        <v>4.1113438045361459</v>
      </c>
      <c r="AW29" s="1">
        <v>-33000</v>
      </c>
      <c r="AX29" s="1">
        <f t="shared" si="0"/>
        <v>1.6783176989713461E-2</v>
      </c>
      <c r="AY29" s="1">
        <f t="shared" si="1"/>
        <v>-8.3111253662263365E-3</v>
      </c>
      <c r="AZ29" s="1">
        <f t="shared" si="2"/>
        <v>2.5094302355939797E-2</v>
      </c>
      <c r="BA29" s="1">
        <f t="shared" si="3"/>
        <v>0.80103479914979825</v>
      </c>
      <c r="BB29" s="1">
        <f t="shared" si="4"/>
        <v>0.66685702278082615</v>
      </c>
      <c r="BC29" s="1">
        <f t="shared" si="5"/>
        <v>-2.0842233077773571</v>
      </c>
      <c r="BD29" s="1">
        <f t="shared" si="6"/>
        <v>-1.7118846884616681</v>
      </c>
      <c r="BE29" s="1">
        <f t="shared" si="41"/>
        <v>4.6047236533712699</v>
      </c>
      <c r="BF29" s="1">
        <f t="shared" si="41"/>
        <v>4.6047236510656759</v>
      </c>
      <c r="BG29" s="1">
        <f t="shared" si="41"/>
        <v>4.604723704031632</v>
      </c>
      <c r="BH29" s="1">
        <f t="shared" si="41"/>
        <v>4.6047224872613715</v>
      </c>
      <c r="BI29" s="1">
        <f t="shared" si="41"/>
        <v>4.604750443200448</v>
      </c>
      <c r="BJ29" s="1">
        <f t="shared" si="41"/>
        <v>4.6041099558095526</v>
      </c>
      <c r="BK29" s="1">
        <f t="shared" si="41"/>
        <v>4.6198860959601031</v>
      </c>
      <c r="BL29" s="1">
        <f t="shared" si="8"/>
        <v>5.0074661689838305</v>
      </c>
    </row>
    <row r="30" spans="1:64">
      <c r="A30" s="1" t="s">
        <v>50</v>
      </c>
      <c r="C30" s="26">
        <v>31176.26</v>
      </c>
      <c r="D30" s="26"/>
      <c r="E30" s="1">
        <f t="shared" si="14"/>
        <v>-50443.480738154773</v>
      </c>
      <c r="F30" s="1">
        <f t="shared" si="15"/>
        <v>-50443.5</v>
      </c>
      <c r="G30" s="228">
        <f t="shared" si="24"/>
        <v>8.0863999974098988E-3</v>
      </c>
      <c r="H30" s="181"/>
      <c r="I30" s="181">
        <f t="shared" si="25"/>
        <v>8.0863999974098988E-3</v>
      </c>
      <c r="J30" s="181"/>
      <c r="K30" s="181"/>
      <c r="L30" s="1">
        <v>0.01</v>
      </c>
      <c r="M30" s="1">
        <f t="shared" si="16"/>
        <v>-7.9368773899107167E-2</v>
      </c>
      <c r="O30" s="230"/>
      <c r="P30" s="1">
        <v>3.7129956472214022E-14</v>
      </c>
      <c r="Q30" s="1">
        <v>3.6001200657007751E-24</v>
      </c>
      <c r="R30" s="1">
        <v>1.0138245649022123E-32</v>
      </c>
      <c r="S30" s="1">
        <v>3.6376446919925913E-15</v>
      </c>
      <c r="T30" s="1">
        <v>7.6309023299219444E-10</v>
      </c>
      <c r="U30" s="31">
        <v>9.9918276669708178E-9</v>
      </c>
      <c r="V30" s="1">
        <v>5.8874245058249737E-6</v>
      </c>
      <c r="W30" s="1">
        <v>9.1102056935936537E-2</v>
      </c>
      <c r="X30" s="1">
        <v>1.0920111783642604E-10</v>
      </c>
      <c r="Y30" s="1">
        <v>1.3024844723574767E-14</v>
      </c>
      <c r="Z30" s="1">
        <f t="shared" si="26"/>
        <v>-50443.5</v>
      </c>
      <c r="AA30" s="1">
        <f t="shared" si="17"/>
        <v>-6.6527262606086157E-3</v>
      </c>
      <c r="AB30" s="1">
        <f t="shared" si="18"/>
        <v>-6.4629647641088653E-2</v>
      </c>
      <c r="AC30" s="1">
        <f t="shared" si="27"/>
        <v>8.7455173896517066E-2</v>
      </c>
      <c r="AD30" s="1">
        <f t="shared" si="19"/>
        <v>2.1724184284981085E-4</v>
      </c>
      <c r="AE30" s="235">
        <f t="shared" si="20"/>
        <v>2.1724184284981084E-6</v>
      </c>
      <c r="AF30" s="27">
        <f t="shared" si="21"/>
        <v>16157.759999999998</v>
      </c>
      <c r="AG30" s="13"/>
      <c r="AH30" s="1">
        <f t="shared" si="28"/>
        <v>7.2716047638498552E-2</v>
      </c>
      <c r="AI30" s="1">
        <f t="shared" si="29"/>
        <v>0.63909862643773785</v>
      </c>
      <c r="AJ30" s="1">
        <f t="shared" si="30"/>
        <v>0.96769561818349137</v>
      </c>
      <c r="AK30" s="1">
        <f t="shared" si="31"/>
        <v>-0.18397437324859062</v>
      </c>
      <c r="AL30" s="1">
        <f t="shared" si="32"/>
        <v>-2.6701647302317251</v>
      </c>
      <c r="AM30" s="1">
        <f t="shared" si="33"/>
        <v>-4.1635661715078642</v>
      </c>
      <c r="AN30" s="1">
        <f t="shared" si="34"/>
        <v>3.8487926141048225</v>
      </c>
      <c r="AO30" s="1">
        <f t="shared" si="35"/>
        <v>3.8490554960614092</v>
      </c>
      <c r="AP30" s="1">
        <f t="shared" si="36"/>
        <v>3.8482019406526304</v>
      </c>
      <c r="AQ30" s="1">
        <f t="shared" si="37"/>
        <v>3.8509756399205819</v>
      </c>
      <c r="AR30" s="1">
        <f t="shared" si="38"/>
        <v>3.8419861194923026</v>
      </c>
      <c r="AS30" s="1">
        <f t="shared" si="39"/>
        <v>3.8713785777635525</v>
      </c>
      <c r="AT30" s="1">
        <f t="shared" si="40"/>
        <v>3.7778035144836952</v>
      </c>
      <c r="AU30" s="1">
        <f t="shared" si="23"/>
        <v>4.1120624477039689</v>
      </c>
      <c r="AW30" s="1">
        <v>-32000</v>
      </c>
      <c r="AX30" s="1">
        <f t="shared" si="0"/>
        <v>1.6548351630168604E-2</v>
      </c>
      <c r="AY30" s="1">
        <f t="shared" si="1"/>
        <v>-4.5737126697117589E-3</v>
      </c>
      <c r="AZ30" s="1">
        <f t="shared" si="2"/>
        <v>2.1122064299880363E-2</v>
      </c>
      <c r="BA30" s="1">
        <f t="shared" si="3"/>
        <v>0.81672593524460702</v>
      </c>
      <c r="BB30" s="1">
        <f t="shared" si="4"/>
        <v>0.6334815717046538</v>
      </c>
      <c r="BC30" s="1">
        <f t="shared" si="5"/>
        <v>-2.0402847648417142</v>
      </c>
      <c r="BD30" s="1">
        <f t="shared" si="6"/>
        <v>-1.628650343717237</v>
      </c>
      <c r="BE30" s="1">
        <f t="shared" si="41"/>
        <v>4.6543908439558317</v>
      </c>
      <c r="BF30" s="1">
        <f t="shared" si="41"/>
        <v>4.6543908438189101</v>
      </c>
      <c r="BG30" s="1">
        <f t="shared" si="41"/>
        <v>4.6543908496500217</v>
      </c>
      <c r="BH30" s="1">
        <f t="shared" si="41"/>
        <v>4.6543906013193119</v>
      </c>
      <c r="BI30" s="1">
        <f t="shared" si="41"/>
        <v>4.6544011779696906</v>
      </c>
      <c r="BJ30" s="1">
        <f t="shared" si="41"/>
        <v>4.6539524015520914</v>
      </c>
      <c r="BK30" s="1">
        <f t="shared" si="41"/>
        <v>4.6777727426935645</v>
      </c>
      <c r="BL30" s="1">
        <f t="shared" si="8"/>
        <v>5.0587978238283213</v>
      </c>
    </row>
    <row r="31" spans="1:64">
      <c r="A31" s="1" t="s">
        <v>50</v>
      </c>
      <c r="C31" s="26">
        <v>31178.134999999998</v>
      </c>
      <c r="D31" s="26"/>
      <c r="E31" s="1">
        <f t="shared" si="14"/>
        <v>-50439.014478779201</v>
      </c>
      <c r="F31" s="1">
        <f t="shared" si="15"/>
        <v>-50439</v>
      </c>
      <c r="G31" s="228">
        <f t="shared" si="24"/>
        <v>-6.0784000015701167E-3</v>
      </c>
      <c r="H31" s="181"/>
      <c r="I31" s="181">
        <f t="shared" si="25"/>
        <v>-6.0784000015701167E-3</v>
      </c>
      <c r="J31" s="181"/>
      <c r="K31" s="181"/>
      <c r="L31" s="1">
        <v>0.01</v>
      </c>
      <c r="M31" s="1">
        <f t="shared" si="16"/>
        <v>-7.9349012348059467E-2</v>
      </c>
      <c r="O31" s="230"/>
      <c r="U31" s="31"/>
      <c r="Z31" s="1">
        <f t="shared" si="26"/>
        <v>-50439</v>
      </c>
      <c r="AA31" s="1">
        <f t="shared" si="17"/>
        <v>-6.640129900849126E-3</v>
      </c>
      <c r="AB31" s="1">
        <f t="shared" si="18"/>
        <v>-7.8787282448780457E-2</v>
      </c>
      <c r="AC31" s="1">
        <f t="shared" si="27"/>
        <v>7.327061234648935E-2</v>
      </c>
      <c r="AD31" s="1">
        <f t="shared" si="19"/>
        <v>3.1554047974400592E-7</v>
      </c>
      <c r="AE31" s="235">
        <f t="shared" si="20"/>
        <v>3.1554047974400592E-9</v>
      </c>
      <c r="AF31" s="27">
        <f t="shared" si="21"/>
        <v>16159.634999999998</v>
      </c>
      <c r="AG31" s="13"/>
      <c r="AH31" s="1">
        <f t="shared" si="28"/>
        <v>7.2708882447210341E-2</v>
      </c>
      <c r="AI31" s="1">
        <f t="shared" si="29"/>
        <v>0.63912134965441703</v>
      </c>
      <c r="AJ31" s="1">
        <f t="shared" si="30"/>
        <v>0.96766447432134639</v>
      </c>
      <c r="AK31" s="1">
        <f t="shared" si="31"/>
        <v>-0.18401894243824407</v>
      </c>
      <c r="AL31" s="1">
        <f t="shared" si="32"/>
        <v>-2.6700412322458553</v>
      </c>
      <c r="AM31" s="1">
        <f t="shared" si="33"/>
        <v>-4.162434277235179</v>
      </c>
      <c r="AN31" s="1">
        <f t="shared" si="34"/>
        <v>3.8489692839284766</v>
      </c>
      <c r="AO31" s="1">
        <f t="shared" si="35"/>
        <v>3.849231954672613</v>
      </c>
      <c r="AP31" s="1">
        <f t="shared" si="36"/>
        <v>3.8483789562349227</v>
      </c>
      <c r="AQ31" s="1">
        <f t="shared" si="37"/>
        <v>3.8511512640697108</v>
      </c>
      <c r="AR31" s="1">
        <f t="shared" si="38"/>
        <v>3.8421648985169381</v>
      </c>
      <c r="AS31" s="1">
        <f t="shared" si="39"/>
        <v>3.8715515295912843</v>
      </c>
      <c r="AT31" s="1">
        <f t="shared" si="40"/>
        <v>3.7779816557432673</v>
      </c>
      <c r="AU31" s="1">
        <f t="shared" si="23"/>
        <v>4.1122934401507694</v>
      </c>
      <c r="AW31" s="1">
        <v>-31000</v>
      </c>
      <c r="AX31" s="1">
        <f t="shared" si="0"/>
        <v>1.6143954415712491E-2</v>
      </c>
      <c r="AY31" s="1">
        <f t="shared" si="1"/>
        <v>-8.7275468465046468E-4</v>
      </c>
      <c r="AZ31" s="1">
        <f t="shared" si="2"/>
        <v>1.7016709100362955E-2</v>
      </c>
      <c r="BA31" s="1">
        <f t="shared" si="3"/>
        <v>0.83342669747272158</v>
      </c>
      <c r="BB31" s="1">
        <f t="shared" si="4"/>
        <v>0.59745939609095766</v>
      </c>
      <c r="BC31" s="1">
        <f t="shared" si="5"/>
        <v>-1.9945693544933372</v>
      </c>
      <c r="BD31" s="1">
        <f t="shared" si="6"/>
        <v>-1.5481454814679469</v>
      </c>
      <c r="BE31" s="1">
        <f t="shared" si="41"/>
        <v>4.7050522776844721</v>
      </c>
      <c r="BF31" s="1">
        <f t="shared" si="41"/>
        <v>4.7050522776844801</v>
      </c>
      <c r="BG31" s="1">
        <f t="shared" si="41"/>
        <v>4.7050522776816459</v>
      </c>
      <c r="BH31" s="1">
        <f t="shared" si="41"/>
        <v>4.7050522786352129</v>
      </c>
      <c r="BI31" s="1">
        <f t="shared" si="41"/>
        <v>4.7050519577903884</v>
      </c>
      <c r="BJ31" s="1">
        <f t="shared" si="41"/>
        <v>4.7051607155680717</v>
      </c>
      <c r="BK31" s="1">
        <f t="shared" si="41"/>
        <v>4.7366631467606144</v>
      </c>
      <c r="BL31" s="1">
        <f t="shared" si="8"/>
        <v>5.1101294786728104</v>
      </c>
    </row>
    <row r="32" spans="1:64">
      <c r="A32" s="1" t="s">
        <v>50</v>
      </c>
      <c r="C32" s="26">
        <v>31178.334999999999</v>
      </c>
      <c r="D32" s="26"/>
      <c r="E32" s="1">
        <f t="shared" si="14"/>
        <v>-50438.538077779136</v>
      </c>
      <c r="F32" s="1">
        <f t="shared" si="15"/>
        <v>-50438.5</v>
      </c>
      <c r="G32" s="228">
        <f t="shared" si="24"/>
        <v>-1.5985600002750289E-2</v>
      </c>
      <c r="H32" s="181"/>
      <c r="I32" s="181">
        <f t="shared" si="25"/>
        <v>-1.5985600002750289E-2</v>
      </c>
      <c r="J32" s="181"/>
      <c r="K32" s="181"/>
      <c r="L32" s="1">
        <v>0.01</v>
      </c>
      <c r="M32" s="1">
        <f t="shared" si="16"/>
        <v>-7.9346816665733677E-2</v>
      </c>
      <c r="O32" s="230"/>
      <c r="U32" s="31"/>
      <c r="Z32" s="1">
        <f t="shared" si="26"/>
        <v>-50438.5</v>
      </c>
      <c r="AA32" s="1">
        <f t="shared" si="17"/>
        <v>-6.6387305066500368E-3</v>
      </c>
      <c r="AB32" s="1">
        <f t="shared" si="18"/>
        <v>-8.8693686161833929E-2</v>
      </c>
      <c r="AC32" s="1">
        <f t="shared" si="27"/>
        <v>6.3361216662983388E-2</v>
      </c>
      <c r="AD32" s="1">
        <f t="shared" si="19"/>
        <v>8.7363969377129373E-5</v>
      </c>
      <c r="AE32" s="235">
        <f t="shared" si="20"/>
        <v>8.7363969377129378E-7</v>
      </c>
      <c r="AF32" s="27">
        <f t="shared" si="21"/>
        <v>16159.834999999999</v>
      </c>
      <c r="AG32" s="13"/>
      <c r="AH32" s="1">
        <f t="shared" si="28"/>
        <v>7.270808615908364E-2</v>
      </c>
      <c r="AI32" s="1">
        <f t="shared" si="29"/>
        <v>0.63912387489560807</v>
      </c>
      <c r="AJ32" s="1">
        <f t="shared" si="30"/>
        <v>0.96766101284469108</v>
      </c>
      <c r="AK32" s="1">
        <f t="shared" si="31"/>
        <v>-0.18402389459246463</v>
      </c>
      <c r="AL32" s="1">
        <f t="shared" si="32"/>
        <v>-2.67002750970632</v>
      </c>
      <c r="AM32" s="1">
        <f t="shared" si="33"/>
        <v>-4.1623085421630241</v>
      </c>
      <c r="AN32" s="1">
        <f t="shared" si="34"/>
        <v>3.8489889142951887</v>
      </c>
      <c r="AO32" s="1">
        <f t="shared" si="35"/>
        <v>3.8492515615741318</v>
      </c>
      <c r="AP32" s="1">
        <f t="shared" si="36"/>
        <v>3.8483986250212991</v>
      </c>
      <c r="AQ32" s="1">
        <f t="shared" si="37"/>
        <v>3.8511707782353488</v>
      </c>
      <c r="AR32" s="1">
        <f t="shared" si="38"/>
        <v>3.8421847633176918</v>
      </c>
      <c r="AS32" s="1">
        <f t="shared" si="39"/>
        <v>3.8715707465738793</v>
      </c>
      <c r="AT32" s="1">
        <f t="shared" si="40"/>
        <v>3.7780014503176158</v>
      </c>
      <c r="AU32" s="1">
        <f t="shared" si="23"/>
        <v>4.1123191059781918</v>
      </c>
      <c r="AW32" s="1">
        <v>-30000</v>
      </c>
      <c r="AX32" s="1">
        <f t="shared" si="0"/>
        <v>1.5572381563005588E-2</v>
      </c>
      <c r="AY32" s="1">
        <f t="shared" si="1"/>
        <v>2.7917485889575426E-3</v>
      </c>
      <c r="AZ32" s="1">
        <f t="shared" si="2"/>
        <v>1.2780632974048045E-2</v>
      </c>
      <c r="BA32" s="1">
        <f t="shared" si="3"/>
        <v>0.85120238185615316</v>
      </c>
      <c r="BB32" s="1">
        <f t="shared" si="4"/>
        <v>0.55858908128165874</v>
      </c>
      <c r="BC32" s="1">
        <f t="shared" si="5"/>
        <v>-1.9469240161159098</v>
      </c>
      <c r="BD32" s="1">
        <f t="shared" si="6"/>
        <v>-1.4700897286255152</v>
      </c>
      <c r="BE32" s="1">
        <f t="shared" ref="BE32:BK41" si="42">$BL32+$AB$7*SIN(BF32)</f>
        <v>4.7567719456240516</v>
      </c>
      <c r="BF32" s="1">
        <f t="shared" si="42"/>
        <v>4.7567719457313133</v>
      </c>
      <c r="BG32" s="1">
        <f t="shared" si="42"/>
        <v>4.7567719516992204</v>
      </c>
      <c r="BH32" s="1">
        <f t="shared" si="42"/>
        <v>4.7567722837443913</v>
      </c>
      <c r="BI32" s="1">
        <f t="shared" si="42"/>
        <v>4.7567907543166319</v>
      </c>
      <c r="BJ32" s="1">
        <f t="shared" si="42"/>
        <v>4.7578063895787546</v>
      </c>
      <c r="BK32" s="1">
        <f t="shared" si="42"/>
        <v>4.7965373956926545</v>
      </c>
      <c r="BL32" s="1">
        <f t="shared" si="8"/>
        <v>5.1614611335173013</v>
      </c>
    </row>
    <row r="33" spans="1:64">
      <c r="A33" s="1" t="s">
        <v>50</v>
      </c>
      <c r="C33" s="26">
        <v>31179.17</v>
      </c>
      <c r="D33" s="26"/>
      <c r="E33" s="1">
        <f t="shared" si="14"/>
        <v>-50436.54910360388</v>
      </c>
      <c r="F33" s="1">
        <f t="shared" si="15"/>
        <v>-50436.5</v>
      </c>
      <c r="G33" s="228">
        <f t="shared" si="24"/>
        <v>-2.0614400000340538E-2</v>
      </c>
      <c r="H33" s="181"/>
      <c r="I33" s="181">
        <f t="shared" si="25"/>
        <v>-2.0614400000340538E-2</v>
      </c>
      <c r="J33" s="181"/>
      <c r="K33" s="181"/>
      <c r="L33" s="1">
        <v>0.01</v>
      </c>
      <c r="M33" s="1">
        <f t="shared" si="16"/>
        <v>-7.9338034027567256E-2</v>
      </c>
      <c r="O33" s="230"/>
      <c r="U33" s="31"/>
      <c r="Z33" s="1">
        <f t="shared" si="26"/>
        <v>-50436.5</v>
      </c>
      <c r="AA33" s="1">
        <f t="shared" si="17"/>
        <v>-6.6331333325190533E-3</v>
      </c>
      <c r="AB33" s="1">
        <f t="shared" si="18"/>
        <v>-9.3319300695388741E-2</v>
      </c>
      <c r="AC33" s="1">
        <f t="shared" si="27"/>
        <v>5.8723634027226718E-2</v>
      </c>
      <c r="AD33" s="1">
        <f t="shared" si="19"/>
        <v>1.9547581763673609E-4</v>
      </c>
      <c r="AE33" s="235">
        <f t="shared" si="20"/>
        <v>1.954758176367361E-6</v>
      </c>
      <c r="AF33" s="27">
        <f t="shared" si="21"/>
        <v>16160.669999999998</v>
      </c>
      <c r="AG33" s="13"/>
      <c r="AH33" s="1">
        <f t="shared" si="28"/>
        <v>7.2704900695048202E-2</v>
      </c>
      <c r="AI33" s="1">
        <f t="shared" si="29"/>
        <v>0.63913397673913575</v>
      </c>
      <c r="AJ33" s="1">
        <f t="shared" si="30"/>
        <v>0.96764716484279356</v>
      </c>
      <c r="AK33" s="1">
        <f t="shared" si="31"/>
        <v>-0.18404370325340857</v>
      </c>
      <c r="AL33" s="1">
        <f t="shared" si="32"/>
        <v>-2.6699726184657742</v>
      </c>
      <c r="AM33" s="1">
        <f t="shared" si="33"/>
        <v>-4.1618056637675771</v>
      </c>
      <c r="AN33" s="1">
        <f t="shared" si="34"/>
        <v>3.849067436534773</v>
      </c>
      <c r="AO33" s="1">
        <f t="shared" si="35"/>
        <v>3.8493299899586622</v>
      </c>
      <c r="AP33" s="1">
        <f t="shared" si="36"/>
        <v>3.8484773009436033</v>
      </c>
      <c r="AQ33" s="1">
        <f t="shared" si="37"/>
        <v>3.8512488356406451</v>
      </c>
      <c r="AR33" s="1">
        <f t="shared" si="38"/>
        <v>3.8422642234501261</v>
      </c>
      <c r="AS33" s="1">
        <f t="shared" si="39"/>
        <v>3.8716476147301577</v>
      </c>
      <c r="AT33" s="1">
        <f t="shared" si="40"/>
        <v>3.7780806308173132</v>
      </c>
      <c r="AU33" s="1">
        <f t="shared" si="23"/>
        <v>4.1124217692878808</v>
      </c>
      <c r="AW33" s="1">
        <v>-29000</v>
      </c>
      <c r="AX33" s="1">
        <f t="shared" si="0"/>
        <v>1.4836885595442792E-2</v>
      </c>
      <c r="AY33" s="1">
        <f t="shared" si="1"/>
        <v>6.4197971511122682E-3</v>
      </c>
      <c r="AZ33" s="1">
        <f t="shared" si="2"/>
        <v>8.4170884443305234E-3</v>
      </c>
      <c r="BA33" s="1">
        <f t="shared" si="3"/>
        <v>0.87012047243358071</v>
      </c>
      <c r="BB33" s="1">
        <f t="shared" si="4"/>
        <v>0.51665588585524369</v>
      </c>
      <c r="BC33" s="1">
        <f t="shared" si="5"/>
        <v>-1.8971807657891233</v>
      </c>
      <c r="BD33" s="1">
        <f t="shared" si="6"/>
        <v>-1.3942246959903526</v>
      </c>
      <c r="BE33" s="1">
        <f t="shared" si="42"/>
        <v>4.8096179207959224</v>
      </c>
      <c r="BF33" s="1">
        <f t="shared" si="42"/>
        <v>4.8096179262314127</v>
      </c>
      <c r="BG33" s="1">
        <f t="shared" si="42"/>
        <v>4.8096180644536091</v>
      </c>
      <c r="BH33" s="1">
        <f t="shared" si="42"/>
        <v>4.8096215793195309</v>
      </c>
      <c r="BI33" s="1">
        <f t="shared" si="42"/>
        <v>4.8097109166708298</v>
      </c>
      <c r="BJ33" s="1">
        <f t="shared" si="42"/>
        <v>4.8119547815476977</v>
      </c>
      <c r="BK33" s="1">
        <f t="shared" si="42"/>
        <v>4.8573729852192598</v>
      </c>
      <c r="BL33" s="1">
        <f t="shared" si="8"/>
        <v>5.2127927883617913</v>
      </c>
    </row>
    <row r="34" spans="1:64">
      <c r="A34" s="1" t="s">
        <v>50</v>
      </c>
      <c r="C34" s="26">
        <v>31197.24</v>
      </c>
      <c r="D34" s="26"/>
      <c r="E34" s="1">
        <f t="shared" si="14"/>
        <v>-50393.506273248364</v>
      </c>
      <c r="F34" s="1">
        <f t="shared" si="15"/>
        <v>-50393.5</v>
      </c>
      <c r="G34" s="228">
        <f t="shared" si="24"/>
        <v>-2.6335999973525759E-3</v>
      </c>
      <c r="H34" s="181"/>
      <c r="I34" s="181">
        <f t="shared" si="25"/>
        <v>-2.6335999973525759E-3</v>
      </c>
      <c r="J34" s="181"/>
      <c r="K34" s="181"/>
      <c r="L34" s="1">
        <v>0.01</v>
      </c>
      <c r="M34" s="1">
        <f t="shared" si="16"/>
        <v>-7.9149242576922657E-2</v>
      </c>
      <c r="O34" s="230"/>
      <c r="P34" s="1">
        <v>3.701220839957436E-14</v>
      </c>
      <c r="Q34" s="1">
        <v>3.5837892052673652E-24</v>
      </c>
      <c r="R34" s="1">
        <v>1.0006055666531882E-32</v>
      </c>
      <c r="S34" s="1">
        <v>3.64193006254742E-15</v>
      </c>
      <c r="T34" s="1">
        <v>7.6810497436797776E-10</v>
      </c>
      <c r="U34" s="31">
        <v>9.9809177558987271E-9</v>
      </c>
      <c r="V34" s="1">
        <v>5.8907341155572227E-6</v>
      </c>
      <c r="W34" s="1">
        <v>9.0800750737643085E-2</v>
      </c>
      <c r="X34" s="1">
        <v>1.0932976353816177E-10</v>
      </c>
      <c r="Y34" s="1">
        <v>1.309674849929741E-14</v>
      </c>
      <c r="Z34" s="1">
        <f t="shared" si="26"/>
        <v>-50393.5</v>
      </c>
      <c r="AA34" s="1">
        <f t="shared" si="17"/>
        <v>-6.5129499357468451E-3</v>
      </c>
      <c r="AB34" s="1">
        <f t="shared" si="18"/>
        <v>-7.5269892638528388E-2</v>
      </c>
      <c r="AC34" s="1">
        <f t="shared" si="27"/>
        <v>7.6515642579570081E-2</v>
      </c>
      <c r="AD34" s="1">
        <f t="shared" si="19"/>
        <v>1.504935594451962E-5</v>
      </c>
      <c r="AE34" s="235">
        <f t="shared" si="20"/>
        <v>1.5049355944519619E-7</v>
      </c>
      <c r="AF34" s="27">
        <f t="shared" si="21"/>
        <v>16178.740000000002</v>
      </c>
      <c r="AG34" s="13"/>
      <c r="AH34" s="1">
        <f t="shared" si="28"/>
        <v>7.2636292641175812E-2</v>
      </c>
      <c r="AI34" s="1">
        <f t="shared" si="29"/>
        <v>0.63935150667993179</v>
      </c>
      <c r="AJ34" s="1">
        <f t="shared" si="30"/>
        <v>0.96734862137637567</v>
      </c>
      <c r="AK34" s="1">
        <f t="shared" si="31"/>
        <v>-0.18446960648655367</v>
      </c>
      <c r="AL34" s="1">
        <f t="shared" si="32"/>
        <v>-2.6687920374133078</v>
      </c>
      <c r="AM34" s="1">
        <f t="shared" si="33"/>
        <v>-4.151017672907626</v>
      </c>
      <c r="AN34" s="1">
        <f t="shared" si="34"/>
        <v>3.8507559640466389</v>
      </c>
      <c r="AO34" s="1">
        <f t="shared" si="35"/>
        <v>3.8510165018206544</v>
      </c>
      <c r="AP34" s="1">
        <f t="shared" si="36"/>
        <v>3.8501691341701605</v>
      </c>
      <c r="AQ34" s="1">
        <f t="shared" si="37"/>
        <v>3.8529273577094161</v>
      </c>
      <c r="AR34" s="1">
        <f t="shared" si="38"/>
        <v>3.8439729761193111</v>
      </c>
      <c r="AS34" s="1">
        <f t="shared" si="39"/>
        <v>3.873300368032349</v>
      </c>
      <c r="AT34" s="1">
        <f t="shared" si="40"/>
        <v>3.7797838643064789</v>
      </c>
      <c r="AU34" s="1">
        <f t="shared" si="23"/>
        <v>4.1146290304461939</v>
      </c>
      <c r="AW34" s="1">
        <v>-28000</v>
      </c>
      <c r="AX34" s="1">
        <f t="shared" ref="AX34:AX65" si="43">AB$3+AB$4*AW34+AB$5*AW34^2+AZ34</f>
        <v>1.3941757390462762E-2</v>
      </c>
      <c r="AY34" s="1">
        <f t="shared" ref="AY34:AY65" si="44">AB$3+AB$4*AW34+AB$5*AW34^2</f>
        <v>1.0011391001813707E-2</v>
      </c>
      <c r="AZ34" s="1">
        <f t="shared" ref="AZ34:AZ65" si="45">$AB$6*($AB$11/BA34*BB34+$AB$12)</f>
        <v>3.9303663886490559E-3</v>
      </c>
      <c r="BA34" s="1">
        <f t="shared" ref="BA34:BA65" si="46">1+$AB$7*COS(BC34)</f>
        <v>0.89024947750167893</v>
      </c>
      <c r="BB34" s="1">
        <f t="shared" ref="BB34:BB65" si="47">SIN(BC34+RADIANS($AB$9))</f>
        <v>0.47143314504292128</v>
      </c>
      <c r="BC34" s="1">
        <f t="shared" ref="BC34:BC65" si="48">2*ATAN(BD34)</f>
        <v>-1.8451553682669675</v>
      </c>
      <c r="BD34" s="1">
        <f t="shared" ref="BD34:BD65" si="49">SQRT((1+$AB$7)/(1-$AB$7))*TAN(BE34/2)</f>
        <v>-1.320310887753757</v>
      </c>
      <c r="BE34" s="1">
        <f t="shared" si="42"/>
        <v>4.8636624615855792</v>
      </c>
      <c r="BF34" s="1">
        <f t="shared" si="42"/>
        <v>4.8636625144929084</v>
      </c>
      <c r="BG34" s="1">
        <f t="shared" si="42"/>
        <v>4.8636633811749705</v>
      </c>
      <c r="BH34" s="1">
        <f t="shared" si="42"/>
        <v>4.8636775777086036</v>
      </c>
      <c r="BI34" s="1">
        <f t="shared" si="42"/>
        <v>4.8639099336467373</v>
      </c>
      <c r="BJ34" s="1">
        <f t="shared" si="42"/>
        <v>4.8676638932708167</v>
      </c>
      <c r="BK34" s="1">
        <f t="shared" si="42"/>
        <v>4.9191448785525465</v>
      </c>
      <c r="BL34" s="1">
        <f t="shared" ref="BL34:BL65" si="50">RADIANS($AB$9)+$AB$18*(AW34-AB$15)</f>
        <v>5.2641244432062813</v>
      </c>
    </row>
    <row r="35" spans="1:64">
      <c r="A35" s="1" t="s">
        <v>50</v>
      </c>
      <c r="C35" s="26">
        <v>31206.264999999999</v>
      </c>
      <c r="D35" s="26"/>
      <c r="E35" s="1">
        <f t="shared" si="14"/>
        <v>-50372.008678120619</v>
      </c>
      <c r="F35" s="1">
        <f t="shared" si="15"/>
        <v>-50372</v>
      </c>
      <c r="G35" s="228">
        <f t="shared" si="24"/>
        <v>-3.6432000015338417E-3</v>
      </c>
      <c r="H35" s="181"/>
      <c r="I35" s="181">
        <f t="shared" si="25"/>
        <v>-3.6432000015338417E-3</v>
      </c>
      <c r="J35" s="181"/>
      <c r="K35" s="181"/>
      <c r="L35" s="1">
        <v>0.01</v>
      </c>
      <c r="M35" s="1">
        <f t="shared" si="16"/>
        <v>-7.9054872128385884E-2</v>
      </c>
      <c r="O35" s="230"/>
      <c r="U35" s="31"/>
      <c r="Z35" s="1">
        <f t="shared" si="26"/>
        <v>-50372</v>
      </c>
      <c r="AA35" s="1">
        <f t="shared" si="17"/>
        <v>-6.45296994394913E-3</v>
      </c>
      <c r="AB35" s="1">
        <f t="shared" si="18"/>
        <v>-7.6245102185970595E-2</v>
      </c>
      <c r="AC35" s="1">
        <f t="shared" si="27"/>
        <v>7.5411672126852042E-2</v>
      </c>
      <c r="AD35" s="1">
        <f t="shared" si="19"/>
        <v>7.8948071293004131E-6</v>
      </c>
      <c r="AE35" s="235">
        <f t="shared" si="20"/>
        <v>7.8948071293004134E-8</v>
      </c>
      <c r="AF35" s="27">
        <f t="shared" si="21"/>
        <v>16187.764999999999</v>
      </c>
      <c r="AG35" s="13"/>
      <c r="AH35" s="1">
        <f t="shared" si="28"/>
        <v>7.2601902184436753E-2</v>
      </c>
      <c r="AI35" s="1">
        <f t="shared" si="29"/>
        <v>0.63946051576974194</v>
      </c>
      <c r="AJ35" s="1">
        <f t="shared" si="30"/>
        <v>0.96719876754054324</v>
      </c>
      <c r="AK35" s="1">
        <f t="shared" si="31"/>
        <v>-0.18468257027212592</v>
      </c>
      <c r="AL35" s="1">
        <f t="shared" si="32"/>
        <v>-2.6682014458171874</v>
      </c>
      <c r="AM35" s="1">
        <f t="shared" si="33"/>
        <v>-4.1456407414194674</v>
      </c>
      <c r="AN35" s="1">
        <f t="shared" si="34"/>
        <v>3.8516004426715429</v>
      </c>
      <c r="AO35" s="1">
        <f t="shared" si="35"/>
        <v>3.8518599742421817</v>
      </c>
      <c r="AP35" s="1">
        <f t="shared" si="36"/>
        <v>3.851015266715899</v>
      </c>
      <c r="AQ35" s="1">
        <f t="shared" si="37"/>
        <v>3.8537668254723756</v>
      </c>
      <c r="AR35" s="1">
        <f t="shared" si="38"/>
        <v>3.8448276104688879</v>
      </c>
      <c r="AS35" s="1">
        <f t="shared" si="39"/>
        <v>3.8741268082536076</v>
      </c>
      <c r="AT35" s="1">
        <f t="shared" si="40"/>
        <v>3.7806360926599947</v>
      </c>
      <c r="AU35" s="1">
        <f t="shared" si="23"/>
        <v>4.1157326610253504</v>
      </c>
      <c r="AW35" s="1">
        <v>-27000</v>
      </c>
      <c r="AX35" s="1">
        <f t="shared" si="43"/>
        <v>1.2892543247640128E-2</v>
      </c>
      <c r="AY35" s="1">
        <f t="shared" si="44"/>
        <v>1.3566530141061862E-2</v>
      </c>
      <c r="AZ35" s="1">
        <f t="shared" si="45"/>
        <v>-6.739868934217333E-4</v>
      </c>
      <c r="BA35" s="1">
        <f t="shared" si="46"/>
        <v>0.91165718437649113</v>
      </c>
      <c r="BB35" s="1">
        <f t="shared" si="47"/>
        <v>0.42268487938698995</v>
      </c>
      <c r="BC35" s="1">
        <f t="shared" si="48"/>
        <v>-1.7906460515435871</v>
      </c>
      <c r="BD35" s="1">
        <f t="shared" si="49"/>
        <v>-1.24812504666416</v>
      </c>
      <c r="BE35" s="1">
        <f t="shared" si="42"/>
        <v>4.9189820334941121</v>
      </c>
      <c r="BF35" s="1">
        <f t="shared" si="42"/>
        <v>4.9189822999263502</v>
      </c>
      <c r="BG35" s="1">
        <f t="shared" si="42"/>
        <v>4.9189855062800945</v>
      </c>
      <c r="BH35" s="1">
        <f t="shared" si="42"/>
        <v>4.9190240889965615</v>
      </c>
      <c r="BI35" s="1">
        <f t="shared" si="42"/>
        <v>4.9194878071814632</v>
      </c>
      <c r="BJ35" s="1">
        <f t="shared" si="42"/>
        <v>4.9249831594863922</v>
      </c>
      <c r="BK35" s="1">
        <f t="shared" si="42"/>
        <v>4.9818255723430855</v>
      </c>
      <c r="BL35" s="1">
        <f t="shared" si="50"/>
        <v>5.3154560980507712</v>
      </c>
    </row>
    <row r="36" spans="1:64">
      <c r="A36" s="1" t="s">
        <v>50</v>
      </c>
      <c r="C36" s="26">
        <v>31215.307000000001</v>
      </c>
      <c r="D36" s="26"/>
      <c r="E36" s="1">
        <f t="shared" si="14"/>
        <v>-50350.470588907861</v>
      </c>
      <c r="F36" s="1">
        <f t="shared" si="15"/>
        <v>-50350.5</v>
      </c>
      <c r="G36" s="228">
        <f t="shared" si="24"/>
        <v>1.2347200001386227E-2</v>
      </c>
      <c r="H36" s="181"/>
      <c r="I36" s="181">
        <f t="shared" si="25"/>
        <v>1.2347200001386227E-2</v>
      </c>
      <c r="J36" s="181"/>
      <c r="K36" s="181"/>
      <c r="L36" s="1">
        <v>0.01</v>
      </c>
      <c r="M36" s="1">
        <f t="shared" si="16"/>
        <v>-7.8960518531039511E-2</v>
      </c>
      <c r="O36" s="230"/>
      <c r="U36" s="31"/>
      <c r="Z36" s="1">
        <f t="shared" si="26"/>
        <v>-50350.5</v>
      </c>
      <c r="AA36" s="1">
        <f t="shared" si="17"/>
        <v>-6.3930644371888445E-3</v>
      </c>
      <c r="AB36" s="1">
        <f t="shared" si="18"/>
        <v>-6.022025409246444E-2</v>
      </c>
      <c r="AC36" s="1">
        <f t="shared" si="27"/>
        <v>9.1307718532425738E-2</v>
      </c>
      <c r="AD36" s="1">
        <f t="shared" si="19"/>
        <v>3.5119751122772143E-4</v>
      </c>
      <c r="AE36" s="235">
        <f t="shared" si="20"/>
        <v>3.5119751122772143E-6</v>
      </c>
      <c r="AF36" s="27">
        <f t="shared" si="21"/>
        <v>16196.807000000001</v>
      </c>
      <c r="AG36" s="13"/>
      <c r="AH36" s="1">
        <f t="shared" si="28"/>
        <v>7.2567454093850667E-2</v>
      </c>
      <c r="AI36" s="1">
        <f t="shared" si="29"/>
        <v>0.63956968780813628</v>
      </c>
      <c r="AJ36" s="1">
        <f t="shared" si="30"/>
        <v>0.96704852513439876</v>
      </c>
      <c r="AK36" s="1">
        <f t="shared" si="31"/>
        <v>-0.18489554214370582</v>
      </c>
      <c r="AL36" s="1">
        <f t="shared" si="32"/>
        <v>-2.6676106530643087</v>
      </c>
      <c r="AM36" s="1">
        <f t="shared" si="33"/>
        <v>-4.1402751339283945</v>
      </c>
      <c r="AN36" s="1">
        <f t="shared" si="34"/>
        <v>3.8524450648247042</v>
      </c>
      <c r="AO36" s="1">
        <f t="shared" si="35"/>
        <v>3.8527035912907643</v>
      </c>
      <c r="AP36" s="1">
        <f t="shared" si="36"/>
        <v>3.8518615434666224</v>
      </c>
      <c r="AQ36" s="1">
        <f t="shared" si="37"/>
        <v>3.8546064314276158</v>
      </c>
      <c r="AR36" s="1">
        <f t="shared" si="38"/>
        <v>3.8456824169513761</v>
      </c>
      <c r="AS36" s="1">
        <f t="shared" si="39"/>
        <v>3.8749532913261184</v>
      </c>
      <c r="AT36" s="1">
        <f t="shared" si="40"/>
        <v>3.781488729161242</v>
      </c>
      <c r="AU36" s="1">
        <f t="shared" si="23"/>
        <v>4.1168362916045069</v>
      </c>
      <c r="AW36" s="1">
        <v>-26000</v>
      </c>
      <c r="AX36" s="1">
        <f t="shared" si="43"/>
        <v>1.169630243211283E-2</v>
      </c>
      <c r="AY36" s="1">
        <f t="shared" si="44"/>
        <v>1.7085214568856734E-2</v>
      </c>
      <c r="AZ36" s="1">
        <f t="shared" si="45"/>
        <v>-5.3889121367439027E-3</v>
      </c>
      <c r="BA36" s="1">
        <f t="shared" si="46"/>
        <v>0.93440812965418907</v>
      </c>
      <c r="BB36" s="1">
        <f t="shared" si="47"/>
        <v>0.37017010317501425</v>
      </c>
      <c r="BC36" s="1">
        <f t="shared" si="48"/>
        <v>-1.7334323574854293</v>
      </c>
      <c r="BD36" s="1">
        <f t="shared" si="49"/>
        <v>-1.1774578796340256</v>
      </c>
      <c r="BE36" s="1">
        <f t="shared" si="42"/>
        <v>4.9756572125807104</v>
      </c>
      <c r="BF36" s="1">
        <f t="shared" si="42"/>
        <v>4.9756581448630328</v>
      </c>
      <c r="BG36" s="1">
        <f t="shared" si="42"/>
        <v>4.9756669882647753</v>
      </c>
      <c r="BH36" s="1">
        <f t="shared" si="42"/>
        <v>4.9757508601820817</v>
      </c>
      <c r="BI36" s="1">
        <f t="shared" si="42"/>
        <v>4.9765450186286353</v>
      </c>
      <c r="BJ36" s="1">
        <f t="shared" si="42"/>
        <v>4.9839522715032443</v>
      </c>
      <c r="BK36" s="1">
        <f t="shared" si="42"/>
        <v>5.0453851691336364</v>
      </c>
      <c r="BL36" s="1">
        <f t="shared" si="50"/>
        <v>5.3667877528952612</v>
      </c>
    </row>
    <row r="37" spans="1:64">
      <c r="A37" s="1" t="s">
        <v>50</v>
      </c>
      <c r="C37" s="26">
        <v>31216.316999999999</v>
      </c>
      <c r="D37" s="26"/>
      <c r="E37" s="1">
        <f t="shared" si="14"/>
        <v>-50348.064763857554</v>
      </c>
      <c r="F37" s="1">
        <f t="shared" si="15"/>
        <v>-50348</v>
      </c>
      <c r="G37" s="228">
        <f t="shared" si="24"/>
        <v>-2.7188800002477365E-2</v>
      </c>
      <c r="H37" s="181"/>
      <c r="I37" s="181">
        <f t="shared" si="25"/>
        <v>-2.7188800002477365E-2</v>
      </c>
      <c r="J37" s="181"/>
      <c r="K37" s="181"/>
      <c r="L37" s="1">
        <v>0.01</v>
      </c>
      <c r="M37" s="1">
        <f t="shared" si="16"/>
        <v>-7.894954827615222E-2</v>
      </c>
      <c r="O37" s="230"/>
      <c r="U37" s="31"/>
      <c r="Z37" s="1">
        <f t="shared" si="26"/>
        <v>-50348</v>
      </c>
      <c r="AA37" s="1">
        <f t="shared" si="17"/>
        <v>-6.3861035151438483E-3</v>
      </c>
      <c r="AB37" s="1">
        <f t="shared" si="18"/>
        <v>-9.9752244763485737E-2</v>
      </c>
      <c r="AC37" s="1">
        <f t="shared" si="27"/>
        <v>5.1760748273674856E-2</v>
      </c>
      <c r="AD37" s="1">
        <f t="shared" si="19"/>
        <v>4.3275218114411821E-4</v>
      </c>
      <c r="AE37" s="235">
        <f t="shared" si="20"/>
        <v>4.3275218114411823E-6</v>
      </c>
      <c r="AF37" s="27">
        <f t="shared" si="21"/>
        <v>16197.816999999999</v>
      </c>
      <c r="AG37" s="13"/>
      <c r="AH37" s="1">
        <f t="shared" si="28"/>
        <v>7.2563444761008372E-2</v>
      </c>
      <c r="AI37" s="1">
        <f t="shared" si="29"/>
        <v>0.63958239281351981</v>
      </c>
      <c r="AJ37" s="1">
        <f t="shared" si="30"/>
        <v>0.96703102985171097</v>
      </c>
      <c r="AK37" s="1">
        <f t="shared" si="31"/>
        <v>-0.18492030683867933</v>
      </c>
      <c r="AL37" s="1">
        <f t="shared" si="32"/>
        <v>-2.6675419431622669</v>
      </c>
      <c r="AM37" s="1">
        <f t="shared" si="33"/>
        <v>-4.1396519592314052</v>
      </c>
      <c r="AN37" s="1">
        <f t="shared" si="34"/>
        <v>3.8525432860276569</v>
      </c>
      <c r="AO37" s="1">
        <f t="shared" si="35"/>
        <v>3.8528016956930111</v>
      </c>
      <c r="AP37" s="1">
        <f t="shared" si="36"/>
        <v>3.8519599571074536</v>
      </c>
      <c r="AQ37" s="1">
        <f t="shared" si="37"/>
        <v>3.8547040690085592</v>
      </c>
      <c r="AR37" s="1">
        <f t="shared" si="38"/>
        <v>3.8457818242296251</v>
      </c>
      <c r="AS37" s="1">
        <f t="shared" si="39"/>
        <v>3.8750493968062361</v>
      </c>
      <c r="AT37" s="1">
        <f t="shared" si="40"/>
        <v>3.781587899443223</v>
      </c>
      <c r="AU37" s="1">
        <f t="shared" si="23"/>
        <v>4.1169646207416175</v>
      </c>
      <c r="AW37" s="1">
        <v>-25000</v>
      </c>
      <c r="AX37" s="1">
        <f t="shared" si="43"/>
        <v>1.0361911074288193E-2</v>
      </c>
      <c r="AY37" s="1">
        <f t="shared" si="44"/>
        <v>2.0567444285198317E-2</v>
      </c>
      <c r="AZ37" s="1">
        <f t="shared" si="45"/>
        <v>-1.0205533210910124E-2</v>
      </c>
      <c r="BA37" s="1">
        <f t="shared" si="46"/>
        <v>0.95856002437096477</v>
      </c>
      <c r="BB37" s="1">
        <f t="shared" si="47"/>
        <v>0.31364948984623714</v>
      </c>
      <c r="BC37" s="1">
        <f t="shared" si="48"/>
        <v>-1.6732742720971545</v>
      </c>
      <c r="BD37" s="1">
        <f t="shared" si="49"/>
        <v>-1.1081121300339885</v>
      </c>
      <c r="BE37" s="1">
        <f t="shared" si="42"/>
        <v>5.0337724180691659</v>
      </c>
      <c r="BF37" s="1">
        <f t="shared" si="42"/>
        <v>5.0337749968512178</v>
      </c>
      <c r="BG37" s="1">
        <f t="shared" si="42"/>
        <v>5.0337951492730504</v>
      </c>
      <c r="BH37" s="1">
        <f t="shared" si="42"/>
        <v>5.0339525925205688</v>
      </c>
      <c r="BI37" s="1">
        <f t="shared" si="42"/>
        <v>5.0351800851605599</v>
      </c>
      <c r="BJ37" s="1">
        <f t="shared" si="42"/>
        <v>5.0446000596374754</v>
      </c>
      <c r="BK37" s="1">
        <f t="shared" si="42"/>
        <v>5.1097914561198152</v>
      </c>
      <c r="BL37" s="1">
        <f t="shared" si="50"/>
        <v>5.4181194077397512</v>
      </c>
    </row>
    <row r="38" spans="1:64">
      <c r="A38" s="1" t="s">
        <v>50</v>
      </c>
      <c r="C38" s="26">
        <v>31219.272000000001</v>
      </c>
      <c r="D38" s="26"/>
      <c r="E38" s="1">
        <f t="shared" si="14"/>
        <v>-50341.02593908165</v>
      </c>
      <c r="F38" s="1">
        <f t="shared" si="15"/>
        <v>-50341</v>
      </c>
      <c r="G38" s="228">
        <f t="shared" si="24"/>
        <v>-1.0889599998336053E-2</v>
      </c>
      <c r="H38" s="181"/>
      <c r="I38" s="181">
        <f t="shared" si="25"/>
        <v>-1.0889599998336053E-2</v>
      </c>
      <c r="J38" s="181"/>
      <c r="K38" s="181"/>
      <c r="L38" s="1">
        <v>0.01</v>
      </c>
      <c r="M38" s="1">
        <f t="shared" si="16"/>
        <v>-7.8918832774586917E-2</v>
      </c>
      <c r="O38" s="230"/>
      <c r="U38" s="31"/>
      <c r="Z38" s="1">
        <f t="shared" si="26"/>
        <v>-50341</v>
      </c>
      <c r="AA38" s="1">
        <f t="shared" si="17"/>
        <v>-6.3666182920790182E-3</v>
      </c>
      <c r="AB38" s="1">
        <f t="shared" si="18"/>
        <v>-8.3441814480843951E-2</v>
      </c>
      <c r="AC38" s="1">
        <f t="shared" si="27"/>
        <v>6.8029232776250864E-2</v>
      </c>
      <c r="AD38" s="1">
        <f t="shared" si="19"/>
        <v>2.0457363515135793E-5</v>
      </c>
      <c r="AE38" s="235">
        <f t="shared" si="20"/>
        <v>2.0457363515135792E-7</v>
      </c>
      <c r="AF38" s="27">
        <f t="shared" si="21"/>
        <v>16200.772000000001</v>
      </c>
      <c r="AG38" s="13"/>
      <c r="AH38" s="1">
        <f t="shared" si="28"/>
        <v>7.2552214482507899E-2</v>
      </c>
      <c r="AI38" s="1">
        <f t="shared" si="29"/>
        <v>0.63961797856258795</v>
      </c>
      <c r="AJ38" s="1">
        <f t="shared" si="30"/>
        <v>0.96698201507782422</v>
      </c>
      <c r="AK38" s="1">
        <f t="shared" si="31"/>
        <v>-0.18498964856451811</v>
      </c>
      <c r="AL38" s="1">
        <f t="shared" si="32"/>
        <v>-2.6673495409387606</v>
      </c>
      <c r="AM38" s="1">
        <f t="shared" si="33"/>
        <v>-4.1379078813178767</v>
      </c>
      <c r="AN38" s="1">
        <f t="shared" si="34"/>
        <v>3.8528183157381122</v>
      </c>
      <c r="AO38" s="1">
        <f t="shared" si="35"/>
        <v>3.8530763984416541</v>
      </c>
      <c r="AP38" s="1">
        <f t="shared" si="36"/>
        <v>3.8522355256905834</v>
      </c>
      <c r="AQ38" s="1">
        <f t="shared" si="37"/>
        <v>3.8549774641993841</v>
      </c>
      <c r="AR38" s="1">
        <f t="shared" si="38"/>
        <v>3.8460601769982383</v>
      </c>
      <c r="AS38" s="1">
        <f t="shared" si="39"/>
        <v>3.8753184952631439</v>
      </c>
      <c r="AT38" s="1">
        <f t="shared" si="40"/>
        <v>3.7818656056172339</v>
      </c>
      <c r="AU38" s="1">
        <f t="shared" si="23"/>
        <v>4.1173239423255295</v>
      </c>
      <c r="AW38" s="1">
        <v>-24000</v>
      </c>
      <c r="AX38" s="1">
        <f t="shared" si="43"/>
        <v>8.900418492658782E-3</v>
      </c>
      <c r="AY38" s="1">
        <f t="shared" si="44"/>
        <v>2.4013219290086617E-2</v>
      </c>
      <c r="AZ38" s="1">
        <f t="shared" si="45"/>
        <v>-1.5112800797427835E-2</v>
      </c>
      <c r="BA38" s="1">
        <f t="shared" si="46"/>
        <v>0.98415880683469148</v>
      </c>
      <c r="BB38" s="1">
        <f t="shared" si="47"/>
        <v>0.25289525179878741</v>
      </c>
      <c r="BC38" s="1">
        <f t="shared" si="48"/>
        <v>-1.6099118508620049</v>
      </c>
      <c r="BD38" s="1">
        <f t="shared" si="49"/>
        <v>-1.0399009856350112</v>
      </c>
      <c r="BE38" s="1">
        <f t="shared" si="42"/>
        <v>5.0934153991002535</v>
      </c>
      <c r="BF38" s="1">
        <f t="shared" si="42"/>
        <v>5.0934214345613862</v>
      </c>
      <c r="BG38" s="1">
        <f t="shared" si="42"/>
        <v>5.093461497011992</v>
      </c>
      <c r="BH38" s="1">
        <f t="shared" si="42"/>
        <v>5.0937273238395777</v>
      </c>
      <c r="BI38" s="1">
        <f t="shared" si="42"/>
        <v>5.0954867237275803</v>
      </c>
      <c r="BJ38" s="1">
        <f t="shared" si="42"/>
        <v>5.1069434595094467</v>
      </c>
      <c r="BK38" s="1">
        <f t="shared" si="42"/>
        <v>5.1750099900102349</v>
      </c>
      <c r="BL38" s="1">
        <f t="shared" si="50"/>
        <v>5.4694510625842412</v>
      </c>
    </row>
    <row r="39" spans="1:64">
      <c r="A39" s="1" t="s">
        <v>61</v>
      </c>
      <c r="C39" s="26">
        <v>31219.29</v>
      </c>
      <c r="D39" s="26"/>
      <c r="E39" s="1">
        <f t="shared" si="14"/>
        <v>-50340.983062991647</v>
      </c>
      <c r="F39" s="1">
        <f t="shared" si="15"/>
        <v>-50341</v>
      </c>
      <c r="G39" s="228">
        <f t="shared" si="24"/>
        <v>7.1104000016930513E-3</v>
      </c>
      <c r="H39" s="181"/>
      <c r="I39" s="181">
        <f t="shared" si="25"/>
        <v>7.1104000016930513E-3</v>
      </c>
      <c r="J39" s="181"/>
      <c r="K39" s="181"/>
      <c r="L39" s="1">
        <v>0.01</v>
      </c>
      <c r="M39" s="1">
        <f t="shared" si="16"/>
        <v>-7.8918832774586917E-2</v>
      </c>
      <c r="O39" s="230"/>
      <c r="U39" s="31"/>
      <c r="Z39" s="1">
        <f t="shared" si="26"/>
        <v>-50341</v>
      </c>
      <c r="AA39" s="1">
        <f t="shared" si="17"/>
        <v>-6.3666182920790182E-3</v>
      </c>
      <c r="AB39" s="1">
        <f t="shared" si="18"/>
        <v>-6.5441814480814847E-2</v>
      </c>
      <c r="AC39" s="1">
        <f t="shared" si="27"/>
        <v>8.6029232776279968E-2</v>
      </c>
      <c r="AD39" s="1">
        <f t="shared" si="19"/>
        <v>1.8163002209066703E-4</v>
      </c>
      <c r="AE39" s="235">
        <f t="shared" si="20"/>
        <v>1.8163002209066702E-6</v>
      </c>
      <c r="AF39" s="27">
        <f t="shared" si="21"/>
        <v>16200.79</v>
      </c>
      <c r="AG39" s="13"/>
      <c r="AH39" s="1">
        <f t="shared" si="28"/>
        <v>7.2552214482507899E-2</v>
      </c>
      <c r="AI39" s="1">
        <f t="shared" si="29"/>
        <v>0.63961797856258795</v>
      </c>
      <c r="AJ39" s="1">
        <f t="shared" si="30"/>
        <v>0.96698201507782422</v>
      </c>
      <c r="AK39" s="1">
        <f t="shared" si="31"/>
        <v>-0.18498964856451811</v>
      </c>
      <c r="AL39" s="1">
        <f t="shared" si="32"/>
        <v>-2.6673495409387606</v>
      </c>
      <c r="AM39" s="1">
        <f t="shared" si="33"/>
        <v>-4.1379078813178767</v>
      </c>
      <c r="AN39" s="1">
        <f t="shared" si="34"/>
        <v>3.8528183157381122</v>
      </c>
      <c r="AO39" s="1">
        <f t="shared" si="35"/>
        <v>3.8530763984416541</v>
      </c>
      <c r="AP39" s="1">
        <f t="shared" si="36"/>
        <v>3.8522355256905834</v>
      </c>
      <c r="AQ39" s="1">
        <f t="shared" si="37"/>
        <v>3.8549774641993841</v>
      </c>
      <c r="AR39" s="1">
        <f t="shared" si="38"/>
        <v>3.8460601769982383</v>
      </c>
      <c r="AS39" s="1">
        <f t="shared" si="39"/>
        <v>3.8753184952631439</v>
      </c>
      <c r="AT39" s="1">
        <f t="shared" si="40"/>
        <v>3.7818656056172339</v>
      </c>
      <c r="AU39" s="1">
        <f t="shared" si="23"/>
        <v>4.1173239423255295</v>
      </c>
      <c r="AW39" s="1">
        <v>-23000</v>
      </c>
      <c r="AX39" s="1">
        <f t="shared" si="43"/>
        <v>7.3254615537681651E-3</v>
      </c>
      <c r="AY39" s="1">
        <f t="shared" si="44"/>
        <v>2.7422539583521637E-2</v>
      </c>
      <c r="AZ39" s="1">
        <f t="shared" si="45"/>
        <v>-2.0097078029753471E-2</v>
      </c>
      <c r="BA39" s="1">
        <f t="shared" si="46"/>
        <v>1.0112319258457845</v>
      </c>
      <c r="BB39" s="1">
        <f t="shared" si="47"/>
        <v>0.1877053238810846</v>
      </c>
      <c r="BC39" s="1">
        <f t="shared" si="48"/>
        <v>-1.5430656543238404</v>
      </c>
      <c r="BD39" s="1">
        <f t="shared" si="49"/>
        <v>-0.97264683547017738</v>
      </c>
      <c r="BE39" s="1">
        <f t="shared" si="42"/>
        <v>5.1546763707150491</v>
      </c>
      <c r="BF39" s="1">
        <f t="shared" si="42"/>
        <v>5.1546888104710931</v>
      </c>
      <c r="BG39" s="1">
        <f t="shared" si="42"/>
        <v>5.154760551288506</v>
      </c>
      <c r="BH39" s="1">
        <f t="shared" si="42"/>
        <v>5.1551740730541651</v>
      </c>
      <c r="BI39" s="1">
        <f t="shared" si="42"/>
        <v>5.1575506640675144</v>
      </c>
      <c r="BJ39" s="1">
        <f t="shared" si="42"/>
        <v>5.1709865874070804</v>
      </c>
      <c r="BK39" s="1">
        <f t="shared" si="42"/>
        <v>5.2410041877625346</v>
      </c>
      <c r="BL39" s="1">
        <f t="shared" si="50"/>
        <v>5.5207827174287312</v>
      </c>
    </row>
    <row r="40" spans="1:64">
      <c r="A40" s="1" t="s">
        <v>62</v>
      </c>
      <c r="C40" s="26">
        <v>34445.989000000001</v>
      </c>
      <c r="D40" s="26"/>
      <c r="E40" s="1">
        <f t="shared" si="14"/>
        <v>-42654.969910512831</v>
      </c>
      <c r="F40" s="1">
        <f t="shared" si="15"/>
        <v>-42655</v>
      </c>
      <c r="G40" s="228">
        <f t="shared" si="24"/>
        <v>1.2631999998120591E-2</v>
      </c>
      <c r="H40" s="181"/>
      <c r="I40" s="181">
        <f t="shared" si="25"/>
        <v>1.2631999998120591E-2</v>
      </c>
      <c r="J40" s="181"/>
      <c r="K40" s="181"/>
      <c r="L40" s="1">
        <v>0.1</v>
      </c>
      <c r="M40" s="1">
        <f t="shared" si="16"/>
        <v>-4.6270966399781087E-2</v>
      </c>
      <c r="O40" s="230"/>
      <c r="P40" s="1">
        <v>7.843233833710844E-12</v>
      </c>
      <c r="Q40" s="1">
        <v>2.6694214509721327E-20</v>
      </c>
      <c r="R40" s="1">
        <v>7.4602466774569226E-28</v>
      </c>
      <c r="S40" s="1">
        <v>1.2745743120689547E-9</v>
      </c>
      <c r="T40" s="1">
        <v>1.1108928973532321E-7</v>
      </c>
      <c r="U40" s="31">
        <v>5.2582119412474784E-4</v>
      </c>
      <c r="V40" s="1">
        <v>4.439333222388079E-2</v>
      </c>
      <c r="W40" s="1">
        <v>2284.5797065546362</v>
      </c>
      <c r="X40" s="1">
        <v>3.82623789596073E-5</v>
      </c>
      <c r="Y40" s="1">
        <v>6.0879913066038661E-8</v>
      </c>
      <c r="Z40" s="1">
        <f t="shared" si="26"/>
        <v>-42655</v>
      </c>
      <c r="AA40" s="1">
        <f t="shared" si="17"/>
        <v>1.0181952018643019E-2</v>
      </c>
      <c r="AB40" s="1">
        <f t="shared" si="18"/>
        <v>-4.3820918420303515E-2</v>
      </c>
      <c r="AC40" s="1">
        <f t="shared" si="27"/>
        <v>5.8902966397901678E-2</v>
      </c>
      <c r="AD40" s="1">
        <f t="shared" si="19"/>
        <v>6.0027351017421342E-6</v>
      </c>
      <c r="AE40" s="235">
        <f t="shared" si="20"/>
        <v>6.0027351017421344E-7</v>
      </c>
      <c r="AF40" s="27">
        <f t="shared" si="21"/>
        <v>19427.489000000001</v>
      </c>
      <c r="AG40" s="13"/>
      <c r="AH40" s="1">
        <f t="shared" si="28"/>
        <v>5.6452918418424106E-2</v>
      </c>
      <c r="AI40" s="1">
        <f t="shared" si="29"/>
        <v>0.69051030336951813</v>
      </c>
      <c r="AJ40" s="1">
        <f t="shared" si="30"/>
        <v>0.88479563567464958</v>
      </c>
      <c r="AK40" s="1">
        <f t="shared" si="31"/>
        <v>-0.26136659911111748</v>
      </c>
      <c r="AL40" s="1">
        <f t="shared" si="32"/>
        <v>-2.4402954915573232</v>
      </c>
      <c r="AM40" s="1">
        <f t="shared" si="33"/>
        <v>-2.7340058078600058</v>
      </c>
      <c r="AN40" s="1">
        <f t="shared" si="34"/>
        <v>4.1657882125679624</v>
      </c>
      <c r="AO40" s="1">
        <f t="shared" si="35"/>
        <v>4.1658145691243771</v>
      </c>
      <c r="AP40" s="1">
        <f t="shared" si="36"/>
        <v>4.1656894025101296</v>
      </c>
      <c r="AQ40" s="1">
        <f t="shared" si="37"/>
        <v>4.1662840449907126</v>
      </c>
      <c r="AR40" s="1">
        <f t="shared" si="38"/>
        <v>4.1634641692925927</v>
      </c>
      <c r="AS40" s="1">
        <f t="shared" si="39"/>
        <v>4.1769547474668336</v>
      </c>
      <c r="AT40" s="1">
        <f t="shared" si="40"/>
        <v>4.1148884347943824</v>
      </c>
      <c r="AU40" s="1">
        <f t="shared" si="23"/>
        <v>4.5118590414602799</v>
      </c>
      <c r="AW40" s="1">
        <v>-22000</v>
      </c>
      <c r="AX40" s="1">
        <f t="shared" si="43"/>
        <v>5.6537408580466901E-3</v>
      </c>
      <c r="AY40" s="1">
        <f t="shared" si="44"/>
        <v>3.0795405165503366E-2</v>
      </c>
      <c r="AZ40" s="1">
        <f t="shared" si="45"/>
        <v>-2.5141664307456676E-2</v>
      </c>
      <c r="BA40" s="1">
        <f t="shared" si="46"/>
        <v>1.0397793973397345</v>
      </c>
      <c r="BB40" s="1">
        <f t="shared" si="47"/>
        <v>0.11792317976401284</v>
      </c>
      <c r="BC40" s="1">
        <f t="shared" si="48"/>
        <v>-1.4724384413335345</v>
      </c>
      <c r="BD40" s="1">
        <f t="shared" si="49"/>
        <v>-0.9061804140238815</v>
      </c>
      <c r="BE40" s="1">
        <f t="shared" si="42"/>
        <v>5.2176466575934315</v>
      </c>
      <c r="BF40" s="1">
        <f t="shared" si="42"/>
        <v>5.2176698149463077</v>
      </c>
      <c r="BG40" s="1">
        <f t="shared" si="42"/>
        <v>5.2177879013721871</v>
      </c>
      <c r="BH40" s="1">
        <f t="shared" si="42"/>
        <v>5.2183896687404818</v>
      </c>
      <c r="BI40" s="1">
        <f t="shared" si="42"/>
        <v>5.2214461794746194</v>
      </c>
      <c r="BJ40" s="1">
        <f t="shared" si="42"/>
        <v>5.2367199494080845</v>
      </c>
      <c r="BK40" s="1">
        <f t="shared" si="42"/>
        <v>5.3077354229562994</v>
      </c>
      <c r="BL40" s="1">
        <f t="shared" si="50"/>
        <v>5.5721143722732212</v>
      </c>
    </row>
    <row r="41" spans="1:64">
      <c r="A41" s="1" t="s">
        <v>62</v>
      </c>
      <c r="C41" s="26">
        <v>34770.089</v>
      </c>
      <c r="D41" s="26"/>
      <c r="E41" s="1">
        <f t="shared" si="14"/>
        <v>-41882.962089914021</v>
      </c>
      <c r="F41" s="1">
        <f t="shared" si="15"/>
        <v>-41883</v>
      </c>
      <c r="G41" s="228">
        <f t="shared" si="24"/>
        <v>1.5915200005110819E-2</v>
      </c>
      <c r="H41" s="181"/>
      <c r="I41" s="181">
        <f t="shared" si="25"/>
        <v>1.5915200005110819E-2</v>
      </c>
      <c r="J41" s="181"/>
      <c r="K41" s="181"/>
      <c r="L41" s="1">
        <v>0.1</v>
      </c>
      <c r="M41" s="1">
        <f t="shared" si="16"/>
        <v>-4.3110754467255361E-2</v>
      </c>
      <c r="O41" s="230"/>
      <c r="U41" s="31"/>
      <c r="Z41" s="1">
        <f t="shared" si="26"/>
        <v>-41883</v>
      </c>
      <c r="AA41" s="1">
        <f t="shared" si="17"/>
        <v>1.1299074028702429E-2</v>
      </c>
      <c r="AB41" s="1">
        <f t="shared" si="18"/>
        <v>-3.849462849084697E-2</v>
      </c>
      <c r="AC41" s="1">
        <f t="shared" si="27"/>
        <v>5.9025954472366179E-2</v>
      </c>
      <c r="AD41" s="1">
        <f t="shared" si="19"/>
        <v>2.1308619030072316E-5</v>
      </c>
      <c r="AE41" s="235">
        <f t="shared" si="20"/>
        <v>2.1308619030072317E-6</v>
      </c>
      <c r="AF41" s="27">
        <f t="shared" si="21"/>
        <v>19751.589</v>
      </c>
      <c r="AG41" s="13"/>
      <c r="AH41" s="1">
        <f t="shared" si="28"/>
        <v>5.4409828495957789E-2</v>
      </c>
      <c r="AI41" s="1">
        <f t="shared" si="29"/>
        <v>0.69712987162269258</v>
      </c>
      <c r="AJ41" s="1">
        <f t="shared" si="30"/>
        <v>0.8728901573385025</v>
      </c>
      <c r="AK41" s="1">
        <f t="shared" si="31"/>
        <v>-0.26900939907009308</v>
      </c>
      <c r="AL41" s="1">
        <f t="shared" si="32"/>
        <v>-2.4153349933757133</v>
      </c>
      <c r="AM41" s="1">
        <f t="shared" si="33"/>
        <v>-2.6317230332638788</v>
      </c>
      <c r="AN41" s="1">
        <f t="shared" si="34"/>
        <v>4.1986807767346486</v>
      </c>
      <c r="AO41" s="1">
        <f t="shared" si="35"/>
        <v>4.1986990076261126</v>
      </c>
      <c r="AP41" s="1">
        <f t="shared" si="36"/>
        <v>4.1986074292282707</v>
      </c>
      <c r="AQ41" s="1">
        <f t="shared" si="37"/>
        <v>4.1990676010862753</v>
      </c>
      <c r="AR41" s="1">
        <f t="shared" si="38"/>
        <v>4.196759066817636</v>
      </c>
      <c r="AS41" s="1">
        <f t="shared" si="39"/>
        <v>4.2084372210983751</v>
      </c>
      <c r="AT41" s="1">
        <f t="shared" si="40"/>
        <v>4.1516314207047653</v>
      </c>
      <c r="AU41" s="1">
        <f t="shared" si="23"/>
        <v>4.5514870790002258</v>
      </c>
      <c r="AW41" s="1">
        <v>-21000</v>
      </c>
      <c r="AX41" s="1">
        <f t="shared" si="43"/>
        <v>3.9055581581004216E-3</v>
      </c>
      <c r="AY41" s="1">
        <f t="shared" si="44"/>
        <v>3.4131816036031812E-2</v>
      </c>
      <c r="AZ41" s="1">
        <f t="shared" si="45"/>
        <v>-3.022625787793139E-2</v>
      </c>
      <c r="BA41" s="1">
        <f t="shared" si="46"/>
        <v>1.0697621559712496</v>
      </c>
      <c r="BB41" s="1">
        <f t="shared" si="47"/>
        <v>4.3464802059872625E-2</v>
      </c>
      <c r="BC41" s="1">
        <f t="shared" si="48"/>
        <v>-1.3977187320905735</v>
      </c>
      <c r="BD41" s="1">
        <f t="shared" si="49"/>
        <v>-0.84034039474159794</v>
      </c>
      <c r="BE41" s="1">
        <f t="shared" si="42"/>
        <v>5.2824166644246189</v>
      </c>
      <c r="BF41" s="1">
        <f t="shared" si="42"/>
        <v>5.2824562532402997</v>
      </c>
      <c r="BG41" s="1">
        <f t="shared" si="42"/>
        <v>5.2826373115181502</v>
      </c>
      <c r="BH41" s="1">
        <f t="shared" si="42"/>
        <v>5.2834647256427081</v>
      </c>
      <c r="BI41" s="1">
        <f t="shared" si="42"/>
        <v>5.2872324330616305</v>
      </c>
      <c r="BJ41" s="1">
        <f t="shared" si="42"/>
        <v>5.3041198077297835</v>
      </c>
      <c r="BK41" s="1">
        <f t="shared" si="42"/>
        <v>5.375163127548964</v>
      </c>
      <c r="BL41" s="1">
        <f t="shared" si="50"/>
        <v>5.6234460271177111</v>
      </c>
    </row>
    <row r="42" spans="1:64">
      <c r="A42" s="1" t="s">
        <v>63</v>
      </c>
      <c r="C42" s="26">
        <v>34771.133000000002</v>
      </c>
      <c r="D42" s="26"/>
      <c r="E42" s="1">
        <f t="shared" si="14"/>
        <v>-41880.475276693694</v>
      </c>
      <c r="F42" s="1">
        <f t="shared" si="15"/>
        <v>-41880.5</v>
      </c>
      <c r="G42" s="228">
        <f t="shared" si="24"/>
        <v>1.0379200000897981E-2</v>
      </c>
      <c r="H42" s="181"/>
      <c r="I42" s="181">
        <f t="shared" si="25"/>
        <v>1.0379200000897981E-2</v>
      </c>
      <c r="J42" s="181"/>
      <c r="K42" s="181"/>
      <c r="L42" s="1">
        <v>0.1</v>
      </c>
      <c r="M42" s="1">
        <f t="shared" si="16"/>
        <v>-4.3100555913041134E-2</v>
      </c>
      <c r="O42" s="230"/>
      <c r="U42" s="31"/>
      <c r="Z42" s="1">
        <f t="shared" si="26"/>
        <v>-41880.5</v>
      </c>
      <c r="AA42" s="1">
        <f t="shared" si="17"/>
        <v>1.130252719574848E-2</v>
      </c>
      <c r="AB42" s="1">
        <f t="shared" si="18"/>
        <v>-4.4023883107891633E-2</v>
      </c>
      <c r="AC42" s="1">
        <f t="shared" si="27"/>
        <v>5.3479755913939116E-2</v>
      </c>
      <c r="AD42" s="1">
        <f t="shared" si="19"/>
        <v>8.5253310875049027E-7</v>
      </c>
      <c r="AE42" s="235">
        <f t="shared" si="20"/>
        <v>8.5253310875049027E-8</v>
      </c>
      <c r="AF42" s="27">
        <f t="shared" si="21"/>
        <v>19752.633000000002</v>
      </c>
      <c r="AG42" s="13"/>
      <c r="AH42" s="1">
        <f t="shared" si="28"/>
        <v>5.4403083108789614E-2</v>
      </c>
      <c r="AI42" s="1">
        <f t="shared" si="29"/>
        <v>0.69715182681069554</v>
      </c>
      <c r="AJ42" s="1">
        <f t="shared" si="30"/>
        <v>0.87285033495948727</v>
      </c>
      <c r="AK42" s="1">
        <f t="shared" si="31"/>
        <v>-0.26903411576831721</v>
      </c>
      <c r="AL42" s="1">
        <f t="shared" si="32"/>
        <v>-2.4152533821774171</v>
      </c>
      <c r="AM42" s="1">
        <f t="shared" si="33"/>
        <v>-2.6313996441956302</v>
      </c>
      <c r="AN42" s="1">
        <f t="shared" si="34"/>
        <v>4.1987878071791043</v>
      </c>
      <c r="AO42" s="1">
        <f t="shared" si="35"/>
        <v>4.1988060151986932</v>
      </c>
      <c r="AP42" s="1">
        <f t="shared" si="36"/>
        <v>4.1987145343354353</v>
      </c>
      <c r="AQ42" s="1">
        <f t="shared" si="37"/>
        <v>4.199174303237351</v>
      </c>
      <c r="AR42" s="1">
        <f t="shared" si="38"/>
        <v>4.196867351744098</v>
      </c>
      <c r="AS42" s="1">
        <f t="shared" si="39"/>
        <v>4.2085396993743727</v>
      </c>
      <c r="AT42" s="1">
        <f t="shared" si="40"/>
        <v>4.1517514247572995</v>
      </c>
      <c r="AU42" s="1">
        <f t="shared" si="23"/>
        <v>4.5516154081373372</v>
      </c>
      <c r="AW42" s="1">
        <v>-20000</v>
      </c>
      <c r="AX42" s="1">
        <f t="shared" si="43"/>
        <v>2.1054058009700866E-3</v>
      </c>
      <c r="AY42" s="1">
        <f t="shared" si="44"/>
        <v>3.7431772195106974E-2</v>
      </c>
      <c r="AZ42" s="1">
        <f t="shared" si="45"/>
        <v>-3.5326366394136888E-2</v>
      </c>
      <c r="BA42" s="1">
        <f t="shared" si="46"/>
        <v>1.1010872892158414</v>
      </c>
      <c r="BB42" s="1">
        <f t="shared" si="47"/>
        <v>-3.5645640176464814E-2</v>
      </c>
      <c r="BC42" s="1">
        <f t="shared" si="48"/>
        <v>-1.318587039721713</v>
      </c>
      <c r="BD42" s="1">
        <f t="shared" si="49"/>
        <v>-0.77497351244170509</v>
      </c>
      <c r="BE42" s="1">
        <f t="shared" ref="BE42:BK51" si="51">$BL42+$AB$7*SIN(BF42)</f>
        <v>5.3490729570618472</v>
      </c>
      <c r="BF42" s="1">
        <f t="shared" si="51"/>
        <v>5.3491358103832392</v>
      </c>
      <c r="BG42" s="1">
        <f t="shared" si="51"/>
        <v>5.3493967197694339</v>
      </c>
      <c r="BH42" s="1">
        <f t="shared" si="51"/>
        <v>5.3504787944202867</v>
      </c>
      <c r="BI42" s="1">
        <f t="shared" si="51"/>
        <v>5.3549497661942764</v>
      </c>
      <c r="BJ42" s="1">
        <f t="shared" si="51"/>
        <v>5.3731477258209583</v>
      </c>
      <c r="BK42" s="1">
        <f t="shared" si="51"/>
        <v>5.443244898746654</v>
      </c>
      <c r="BL42" s="1">
        <f t="shared" si="50"/>
        <v>5.6747776819622011</v>
      </c>
    </row>
    <row r="43" spans="1:64">
      <c r="A43" s="28" t="s">
        <v>64</v>
      </c>
      <c r="B43" s="143" t="s">
        <v>65</v>
      </c>
      <c r="C43" s="29">
        <v>34771.135000000002</v>
      </c>
      <c r="D43" s="189" t="s">
        <v>36</v>
      </c>
      <c r="E43" s="1">
        <f t="shared" si="14"/>
        <v>-41880.470512683693</v>
      </c>
      <c r="F43" s="1">
        <f t="shared" si="15"/>
        <v>-41880.5</v>
      </c>
      <c r="G43" s="228">
        <f>+C43-(C$7+F43*C$8)+O43*J$10</f>
        <v>1.2379200001305435E-2</v>
      </c>
      <c r="H43" s="181"/>
      <c r="I43" s="181"/>
      <c r="J43" s="181">
        <f>G43</f>
        <v>1.2379200001305435E-2</v>
      </c>
      <c r="K43" s="181"/>
      <c r="L43" s="1">
        <v>1</v>
      </c>
      <c r="M43" s="1">
        <f t="shared" si="16"/>
        <v>-4.3100555913041134E-2</v>
      </c>
      <c r="O43" s="230"/>
      <c r="U43" s="31"/>
      <c r="Z43" s="1">
        <f t="shared" si="26"/>
        <v>-41880.5</v>
      </c>
      <c r="AA43" s="1">
        <f t="shared" si="17"/>
        <v>1.130252719574848E-2</v>
      </c>
      <c r="AB43" s="1">
        <f t="shared" si="18"/>
        <v>-4.2023883107484179E-2</v>
      </c>
      <c r="AC43" s="1">
        <f t="shared" si="27"/>
        <v>5.5479755914346569E-2</v>
      </c>
      <c r="AD43" s="1">
        <f t="shared" si="19"/>
        <v>1.1592243302258851E-6</v>
      </c>
      <c r="AE43" s="235">
        <f t="shared" si="20"/>
        <v>1.1592243302258851E-6</v>
      </c>
      <c r="AF43" s="27">
        <f t="shared" si="21"/>
        <v>19752.635000000002</v>
      </c>
      <c r="AG43" s="13"/>
      <c r="AH43" s="1">
        <f t="shared" si="28"/>
        <v>5.4403083108789614E-2</v>
      </c>
      <c r="AI43" s="1">
        <f t="shared" si="29"/>
        <v>0.69715182681069554</v>
      </c>
      <c r="AJ43" s="1">
        <f t="shared" si="30"/>
        <v>0.87285033495948727</v>
      </c>
      <c r="AK43" s="1">
        <f t="shared" si="31"/>
        <v>-0.26903411576831721</v>
      </c>
      <c r="AL43" s="1">
        <f t="shared" si="32"/>
        <v>-2.4152533821774171</v>
      </c>
      <c r="AM43" s="1">
        <f t="shared" si="33"/>
        <v>-2.6313996441956302</v>
      </c>
      <c r="AN43" s="1">
        <f t="shared" si="34"/>
        <v>4.1987878071791043</v>
      </c>
      <c r="AO43" s="1">
        <f t="shared" si="35"/>
        <v>4.1988060151986932</v>
      </c>
      <c r="AP43" s="1">
        <f t="shared" si="36"/>
        <v>4.1987145343354353</v>
      </c>
      <c r="AQ43" s="1">
        <f t="shared" si="37"/>
        <v>4.199174303237351</v>
      </c>
      <c r="AR43" s="1">
        <f t="shared" si="38"/>
        <v>4.196867351744098</v>
      </c>
      <c r="AS43" s="1">
        <f t="shared" si="39"/>
        <v>4.2085396993743727</v>
      </c>
      <c r="AT43" s="1">
        <f t="shared" si="40"/>
        <v>4.1517514247572995</v>
      </c>
      <c r="AU43" s="1">
        <f t="shared" si="23"/>
        <v>4.5516154081373372</v>
      </c>
      <c r="AW43" s="1">
        <v>-19000</v>
      </c>
      <c r="AX43" s="1">
        <f t="shared" si="43"/>
        <v>2.8258412176020847E-4</v>
      </c>
      <c r="AY43" s="1">
        <f t="shared" si="44"/>
        <v>4.0695273642728853E-2</v>
      </c>
      <c r="AZ43" s="1">
        <f t="shared" si="45"/>
        <v>-4.0412689520968645E-2</v>
      </c>
      <c r="BA43" s="1">
        <f t="shared" si="46"/>
        <v>1.1335899736806196</v>
      </c>
      <c r="BB43" s="1">
        <f t="shared" si="47"/>
        <v>-0.11923016945405283</v>
      </c>
      <c r="BC43" s="1">
        <f t="shared" si="48"/>
        <v>-1.2347257481065201</v>
      </c>
      <c r="BD43" s="1">
        <f t="shared" si="49"/>
        <v>-0.70993529905606101</v>
      </c>
      <c r="BE43" s="1">
        <f t="shared" si="51"/>
        <v>5.41769422276613</v>
      </c>
      <c r="BF43" s="1">
        <f t="shared" si="51"/>
        <v>5.4177875941685052</v>
      </c>
      <c r="BG43" s="1">
        <f t="shared" si="51"/>
        <v>5.4181430394227243</v>
      </c>
      <c r="BH43" s="1">
        <f t="shared" si="51"/>
        <v>5.419494790696751</v>
      </c>
      <c r="BI43" s="1">
        <f t="shared" si="51"/>
        <v>5.424616082274043</v>
      </c>
      <c r="BJ43" s="1">
        <f t="shared" si="51"/>
        <v>5.4437503110305734</v>
      </c>
      <c r="BK43" s="1">
        <f t="shared" si="51"/>
        <v>5.5119366107084202</v>
      </c>
      <c r="BL43" s="1">
        <f t="shared" si="50"/>
        <v>5.7261093368066911</v>
      </c>
    </row>
    <row r="44" spans="1:64">
      <c r="A44" s="1" t="s">
        <v>66</v>
      </c>
      <c r="C44" s="26">
        <v>34838.74</v>
      </c>
      <c r="D44" s="26"/>
      <c r="E44" s="1">
        <f t="shared" si="14"/>
        <v>-41719.435064638092</v>
      </c>
      <c r="F44" s="1">
        <f t="shared" si="15"/>
        <v>-41719.5</v>
      </c>
      <c r="G44" s="228">
        <f>+C44-(C$7+F44*C$8)+O44*I$10</f>
        <v>2.7260800001386087E-2</v>
      </c>
      <c r="H44" s="181"/>
      <c r="I44" s="181">
        <f>G44</f>
        <v>2.7260800001386087E-2</v>
      </c>
      <c r="J44" s="181"/>
      <c r="K44" s="181"/>
      <c r="L44" s="1">
        <v>0.1</v>
      </c>
      <c r="M44" s="1">
        <f t="shared" si="16"/>
        <v>-4.2444248829443282E-2</v>
      </c>
      <c r="O44" s="230"/>
      <c r="U44" s="31"/>
      <c r="Z44" s="1">
        <f t="shared" si="26"/>
        <v>-41719.5</v>
      </c>
      <c r="AA44" s="1">
        <f t="shared" si="17"/>
        <v>1.1522671472092447E-2</v>
      </c>
      <c r="AB44" s="1">
        <f t="shared" si="18"/>
        <v>-2.6706120300149641E-2</v>
      </c>
      <c r="AC44" s="1">
        <f t="shared" si="27"/>
        <v>6.9705048830829369E-2</v>
      </c>
      <c r="AD44" s="1">
        <f t="shared" si="19"/>
        <v>2.4768868960456641E-4</v>
      </c>
      <c r="AE44" s="235">
        <f t="shared" si="20"/>
        <v>2.4768868960456641E-5</v>
      </c>
      <c r="AF44" s="27">
        <f t="shared" si="21"/>
        <v>19820.239999999998</v>
      </c>
      <c r="AG44" s="13"/>
      <c r="AH44" s="1">
        <f t="shared" si="28"/>
        <v>5.3966920301535728E-2</v>
      </c>
      <c r="AI44" s="1">
        <f t="shared" si="29"/>
        <v>0.69857292140796079</v>
      </c>
      <c r="AJ44" s="1">
        <f t="shared" si="30"/>
        <v>0.87026819312454728</v>
      </c>
      <c r="AK44" s="1">
        <f t="shared" si="31"/>
        <v>-0.27062536418970023</v>
      </c>
      <c r="AL44" s="1">
        <f t="shared" si="32"/>
        <v>-2.4099867599266753</v>
      </c>
      <c r="AM44" s="1">
        <f t="shared" si="33"/>
        <v>-2.610676142745898</v>
      </c>
      <c r="AN44" s="1">
        <f t="shared" si="34"/>
        <v>4.205687679843165</v>
      </c>
      <c r="AO44" s="1">
        <f t="shared" si="35"/>
        <v>4.2057044588069337</v>
      </c>
      <c r="AP44" s="1">
        <f t="shared" si="36"/>
        <v>4.2056191116681241</v>
      </c>
      <c r="AQ44" s="1">
        <f t="shared" si="37"/>
        <v>4.2060533711648924</v>
      </c>
      <c r="AR44" s="1">
        <f t="shared" si="38"/>
        <v>4.2038473124581746</v>
      </c>
      <c r="AS44" s="1">
        <f t="shared" si="39"/>
        <v>4.2151467698418541</v>
      </c>
      <c r="AT44" s="1">
        <f t="shared" si="40"/>
        <v>4.1594935592070348</v>
      </c>
      <c r="AU44" s="1">
        <f t="shared" si="23"/>
        <v>4.5598798045673004</v>
      </c>
      <c r="AW44" s="1">
        <v>-18000</v>
      </c>
      <c r="AX44" s="1">
        <f t="shared" si="43"/>
        <v>-1.5282002393294039E-3</v>
      </c>
      <c r="AY44" s="1">
        <f t="shared" si="44"/>
        <v>4.3922320378897442E-2</v>
      </c>
      <c r="AZ44" s="1">
        <f t="shared" si="45"/>
        <v>-4.5450520618226846E-2</v>
      </c>
      <c r="BA44" s="1">
        <f t="shared" si="46"/>
        <v>1.1670124412029144</v>
      </c>
      <c r="BB44" s="1">
        <f t="shared" si="47"/>
        <v>-0.20690115053003855</v>
      </c>
      <c r="BC44" s="1">
        <f t="shared" si="48"/>
        <v>-1.1458337257394782</v>
      </c>
      <c r="BD44" s="1">
        <f t="shared" si="49"/>
        <v>-0.64509150054782649</v>
      </c>
      <c r="BE44" s="1">
        <f t="shared" si="51"/>
        <v>5.4883459014014608</v>
      </c>
      <c r="BF44" s="1">
        <f t="shared" si="51"/>
        <v>5.4884763115661368</v>
      </c>
      <c r="BG44" s="1">
        <f t="shared" si="51"/>
        <v>5.4889357812482755</v>
      </c>
      <c r="BH44" s="1">
        <f t="shared" si="51"/>
        <v>5.4905529062988547</v>
      </c>
      <c r="BI44" s="1">
        <f t="shared" si="51"/>
        <v>5.4962235003729623</v>
      </c>
      <c r="BJ44" s="1">
        <f t="shared" si="51"/>
        <v>5.515859170315891</v>
      </c>
      <c r="BK44" s="1">
        <f t="shared" si="51"/>
        <v>5.5811925307895978</v>
      </c>
      <c r="BL44" s="1">
        <f t="shared" si="50"/>
        <v>5.7774409916511811</v>
      </c>
    </row>
    <row r="45" spans="1:64">
      <c r="A45" s="1" t="s">
        <v>67</v>
      </c>
      <c r="C45" s="26">
        <v>39521.96</v>
      </c>
      <c r="D45" s="26"/>
      <c r="E45" s="1">
        <f t="shared" si="14"/>
        <v>-30563.981607110192</v>
      </c>
      <c r="F45" s="1">
        <f t="shared" si="15"/>
        <v>-30564</v>
      </c>
      <c r="G45" s="228">
        <f>+C45-(C$7+F45*C$8)+O45*I$10</f>
        <v>7.721599999058526E-3</v>
      </c>
      <c r="H45" s="181"/>
      <c r="I45" s="181">
        <f>G45</f>
        <v>7.721599999058526E-3</v>
      </c>
      <c r="J45" s="181"/>
      <c r="K45" s="181"/>
      <c r="L45" s="1">
        <v>0.1</v>
      </c>
      <c r="M45" s="1">
        <f t="shared" si="16"/>
        <v>7.2945092232522962E-4</v>
      </c>
      <c r="O45" s="230"/>
      <c r="P45" s="1">
        <v>5.9165322776804496E-10</v>
      </c>
      <c r="Q45" s="1">
        <v>2.0718213086291025E-20</v>
      </c>
      <c r="R45" s="1">
        <v>3.8734821925118738E-28</v>
      </c>
      <c r="S45" s="1">
        <v>1.0097442573458394E-9</v>
      </c>
      <c r="T45" s="1">
        <v>1.592184539426968E-6</v>
      </c>
      <c r="U45" s="31">
        <v>4.2952484648154412E-4</v>
      </c>
      <c r="V45" s="1">
        <v>0.12745224811206349</v>
      </c>
      <c r="W45" s="1">
        <v>6308.2082425052713</v>
      </c>
      <c r="X45" s="1">
        <v>3.0312251754177405E-5</v>
      </c>
      <c r="Y45" s="1">
        <v>4.8526082597999213E-8</v>
      </c>
      <c r="Z45" s="1">
        <f t="shared" si="26"/>
        <v>-30564</v>
      </c>
      <c r="AA45" s="1">
        <f t="shared" si="17"/>
        <v>1.591513340092357E-2</v>
      </c>
      <c r="AB45" s="1">
        <f t="shared" si="18"/>
        <v>-7.4640824795398145E-3</v>
      </c>
      <c r="AC45" s="1">
        <f t="shared" si="27"/>
        <v>6.9921490767332964E-3</v>
      </c>
      <c r="AD45" s="1">
        <f t="shared" si="19"/>
        <v>6.7133989607478167E-5</v>
      </c>
      <c r="AE45" s="235">
        <f t="shared" si="20"/>
        <v>6.713398960747817E-6</v>
      </c>
      <c r="AF45" s="27">
        <f t="shared" si="21"/>
        <v>24503.46</v>
      </c>
      <c r="AG45" s="13"/>
      <c r="AH45" s="1">
        <f t="shared" si="28"/>
        <v>1.518568247859834E-2</v>
      </c>
      <c r="AI45" s="1">
        <f t="shared" si="29"/>
        <v>0.84104080005952908</v>
      </c>
      <c r="AJ45" s="1">
        <f t="shared" si="30"/>
        <v>0.58087446572874868</v>
      </c>
      <c r="AK45" s="1">
        <f t="shared" si="31"/>
        <v>-0.37259675817916699</v>
      </c>
      <c r="AL45" s="1">
        <f t="shared" si="32"/>
        <v>-1.9740428035062809</v>
      </c>
      <c r="AM45" s="1">
        <f t="shared" si="33"/>
        <v>-1.513827726298075</v>
      </c>
      <c r="AN45" s="1">
        <f t="shared" si="34"/>
        <v>4.7274680300006242</v>
      </c>
      <c r="AO45" s="1">
        <f t="shared" si="35"/>
        <v>4.7274680300012779</v>
      </c>
      <c r="AP45" s="1">
        <f t="shared" si="36"/>
        <v>4.7274680301083425</v>
      </c>
      <c r="AQ45" s="1">
        <f t="shared" si="37"/>
        <v>4.727468047636628</v>
      </c>
      <c r="AR45" s="1">
        <f t="shared" si="38"/>
        <v>4.7274709170333713</v>
      </c>
      <c r="AS45" s="1">
        <f t="shared" si="39"/>
        <v>4.7279335017836939</v>
      </c>
      <c r="AT45" s="1">
        <f t="shared" si="40"/>
        <v>4.7626486190364679</v>
      </c>
      <c r="AU45" s="1">
        <f t="shared" si="23"/>
        <v>5.1325100801850088</v>
      </c>
      <c r="AW45" s="1">
        <v>-17000</v>
      </c>
      <c r="AX45" s="1">
        <f t="shared" si="43"/>
        <v>-3.2863337921353805E-3</v>
      </c>
      <c r="AY45" s="1">
        <f t="shared" si="44"/>
        <v>4.7112912403612761E-2</v>
      </c>
      <c r="AZ45" s="1">
        <f t="shared" si="45"/>
        <v>-5.0399246195748142E-2</v>
      </c>
      <c r="BA45" s="1">
        <f t="shared" si="46"/>
        <v>1.2009812127688055</v>
      </c>
      <c r="BB45" s="1">
        <f t="shared" si="47"/>
        <v>-0.29799689523970441</v>
      </c>
      <c r="BC45" s="1">
        <f t="shared" si="48"/>
        <v>-1.0516467118503192</v>
      </c>
      <c r="BD45" s="1">
        <f t="shared" si="49"/>
        <v>-0.58032019565209836</v>
      </c>
      <c r="BE45" s="1">
        <f t="shared" si="51"/>
        <v>5.561073367935454</v>
      </c>
      <c r="BF45" s="1">
        <f t="shared" si="51"/>
        <v>5.5612450664502129</v>
      </c>
      <c r="BG45" s="1">
        <f t="shared" si="51"/>
        <v>5.561809670514049</v>
      </c>
      <c r="BH45" s="1">
        <f t="shared" si="51"/>
        <v>5.5636643112117605</v>
      </c>
      <c r="BI45" s="1">
        <f t="shared" si="51"/>
        <v>5.56973546653865</v>
      </c>
      <c r="BJ45" s="1">
        <f t="shared" si="51"/>
        <v>5.5893910904477577</v>
      </c>
      <c r="BK45" s="1">
        <f t="shared" si="51"/>
        <v>5.6509654400180764</v>
      </c>
      <c r="BL45" s="1">
        <f t="shared" si="50"/>
        <v>5.8287726464956711</v>
      </c>
    </row>
    <row r="46" spans="1:64">
      <c r="A46" s="1" t="s">
        <v>67</v>
      </c>
      <c r="C46" s="26">
        <v>39528.887999999999</v>
      </c>
      <c r="D46" s="26"/>
      <c r="E46" s="1">
        <f t="shared" si="14"/>
        <v>-30547.47907646808</v>
      </c>
      <c r="F46" s="1">
        <f t="shared" si="15"/>
        <v>-30547.5</v>
      </c>
      <c r="G46" s="228">
        <f>+C46-(C$7+F46*C$8)+O46*I$10</f>
        <v>8.7839999978314154E-3</v>
      </c>
      <c r="H46" s="181"/>
      <c r="I46" s="181">
        <f>G46</f>
        <v>8.7839999978314154E-3</v>
      </c>
      <c r="J46" s="181"/>
      <c r="K46" s="181"/>
      <c r="L46" s="1">
        <v>0.1</v>
      </c>
      <c r="M46" s="1">
        <f t="shared" si="16"/>
        <v>7.8994876011746068E-4</v>
      </c>
      <c r="O46" s="230"/>
      <c r="U46" s="31"/>
      <c r="Z46" s="1">
        <f t="shared" si="26"/>
        <v>-30547.5</v>
      </c>
      <c r="AA46" s="1">
        <f t="shared" si="17"/>
        <v>1.5905852774673344E-2</v>
      </c>
      <c r="AB46" s="1">
        <f t="shared" si="18"/>
        <v>-6.3319040167244683E-3</v>
      </c>
      <c r="AC46" s="1">
        <f t="shared" si="27"/>
        <v>7.9940512377139547E-3</v>
      </c>
      <c r="AD46" s="1">
        <f t="shared" si="19"/>
        <v>5.0720786975011093E-5</v>
      </c>
      <c r="AE46" s="235">
        <f t="shared" si="20"/>
        <v>5.07207869750111E-6</v>
      </c>
      <c r="AF46" s="27">
        <f t="shared" si="21"/>
        <v>24510.387999999999</v>
      </c>
      <c r="AG46" s="13"/>
      <c r="AH46" s="1">
        <f t="shared" si="28"/>
        <v>1.5115904014555884E-2</v>
      </c>
      <c r="AI46" s="1">
        <f t="shared" si="29"/>
        <v>0.84133303460997333</v>
      </c>
      <c r="AJ46" s="1">
        <f t="shared" si="30"/>
        <v>0.58023596396792532</v>
      </c>
      <c r="AK46" s="1">
        <f t="shared" si="31"/>
        <v>-0.37272129741303939</v>
      </c>
      <c r="AL46" s="1">
        <f t="shared" si="32"/>
        <v>-1.9732586160489243</v>
      </c>
      <c r="AM46" s="1">
        <f t="shared" si="33"/>
        <v>-1.5125378469726141</v>
      </c>
      <c r="AN46" s="1">
        <f t="shared" si="34"/>
        <v>4.728320355527992</v>
      </c>
      <c r="AO46" s="1">
        <f t="shared" si="35"/>
        <v>4.7283203555288331</v>
      </c>
      <c r="AP46" s="1">
        <f t="shared" si="36"/>
        <v>4.7283203556590561</v>
      </c>
      <c r="AQ46" s="1">
        <f t="shared" si="37"/>
        <v>4.7283203758382664</v>
      </c>
      <c r="AR46" s="1">
        <f t="shared" si="38"/>
        <v>4.7283235024691885</v>
      </c>
      <c r="AS46" s="1">
        <f t="shared" si="39"/>
        <v>4.7288007585270906</v>
      </c>
      <c r="AT46" s="1">
        <f t="shared" si="40"/>
        <v>4.76363566388489</v>
      </c>
      <c r="AU46" s="1">
        <f t="shared" si="23"/>
        <v>5.1333570524899423</v>
      </c>
      <c r="AW46" s="1">
        <v>-16000</v>
      </c>
      <c r="AX46" s="1">
        <f t="shared" si="43"/>
        <v>-4.9450102683554487E-3</v>
      </c>
      <c r="AY46" s="1">
        <f t="shared" si="44"/>
        <v>5.0267049716874783E-2</v>
      </c>
      <c r="AZ46" s="1">
        <f t="shared" si="45"/>
        <v>-5.5212059985230232E-2</v>
      </c>
      <c r="BA46" s="1">
        <f t="shared" si="46"/>
        <v>1.2349852475536982</v>
      </c>
      <c r="BB46" s="1">
        <f t="shared" si="47"/>
        <v>-0.39151374111694459</v>
      </c>
      <c r="BC46" s="1">
        <f t="shared" si="48"/>
        <v>-0.95196415196564155</v>
      </c>
      <c r="BD46" s="1">
        <f t="shared" si="49"/>
        <v>-0.51551455239249866</v>
      </c>
      <c r="BE46" s="1">
        <f t="shared" si="51"/>
        <v>5.6358937251576355</v>
      </c>
      <c r="BF46" s="1">
        <f t="shared" si="51"/>
        <v>5.6361069772640615</v>
      </c>
      <c r="BG46" s="1">
        <f t="shared" si="51"/>
        <v>5.6367666297291459</v>
      </c>
      <c r="BH46" s="1">
        <f t="shared" si="51"/>
        <v>5.6388050575901367</v>
      </c>
      <c r="BI46" s="1">
        <f t="shared" si="51"/>
        <v>5.6450845132148482</v>
      </c>
      <c r="BJ46" s="1">
        <f t="shared" si="51"/>
        <v>5.6642484496216783</v>
      </c>
      <c r="BK46" s="1">
        <f t="shared" si="51"/>
        <v>5.7212067574860734</v>
      </c>
      <c r="BL46" s="1">
        <f t="shared" si="50"/>
        <v>5.880104301340161</v>
      </c>
    </row>
    <row r="47" spans="1:64">
      <c r="A47" s="1" t="s">
        <v>67</v>
      </c>
      <c r="C47" s="26">
        <v>39529.938000000002</v>
      </c>
      <c r="D47" s="26"/>
      <c r="E47" s="1">
        <f t="shared" si="14"/>
        <v>-30544.977971217751</v>
      </c>
      <c r="F47" s="1">
        <f t="shared" si="15"/>
        <v>-30545</v>
      </c>
      <c r="G47" s="228">
        <f>+C47-(C$7+F47*C$8)+O47*I$10</f>
        <v>9.2480000021168962E-3</v>
      </c>
      <c r="H47" s="181"/>
      <c r="I47" s="181">
        <f>G47</f>
        <v>9.2480000021168962E-3</v>
      </c>
      <c r="J47" s="181"/>
      <c r="K47" s="181"/>
      <c r="L47" s="1">
        <v>0.1</v>
      </c>
      <c r="M47" s="1">
        <f t="shared" si="16"/>
        <v>7.9911423337749102E-4</v>
      </c>
      <c r="O47" s="230"/>
      <c r="U47" s="31"/>
      <c r="Z47" s="1">
        <f t="shared" si="26"/>
        <v>-30545</v>
      </c>
      <c r="AA47" s="1">
        <f t="shared" si="17"/>
        <v>1.5904442678759231E-2</v>
      </c>
      <c r="AB47" s="1">
        <f t="shared" si="18"/>
        <v>-5.8573284432648434E-3</v>
      </c>
      <c r="AC47" s="1">
        <f t="shared" si="27"/>
        <v>8.4488857687394052E-3</v>
      </c>
      <c r="AD47" s="1">
        <f t="shared" si="19"/>
        <v>4.4308229107425363E-5</v>
      </c>
      <c r="AE47" s="235">
        <f t="shared" si="20"/>
        <v>4.4308229107425365E-6</v>
      </c>
      <c r="AF47" s="27">
        <f t="shared" si="21"/>
        <v>24511.438000000002</v>
      </c>
      <c r="AG47" s="13"/>
      <c r="AH47" s="1">
        <f t="shared" si="28"/>
        <v>1.510532844538174E-2</v>
      </c>
      <c r="AI47" s="1">
        <f t="shared" si="29"/>
        <v>0.8413773388107324</v>
      </c>
      <c r="AJ47" s="1">
        <f t="shared" si="30"/>
        <v>0.58013915141290695</v>
      </c>
      <c r="AK47" s="1">
        <f t="shared" si="31"/>
        <v>-0.37274015454277809</v>
      </c>
      <c r="AL47" s="1">
        <f t="shared" si="32"/>
        <v>-1.97313975222145</v>
      </c>
      <c r="AM47" s="1">
        <f t="shared" si="33"/>
        <v>-1.5123424660288474</v>
      </c>
      <c r="AN47" s="1">
        <f t="shared" si="34"/>
        <v>4.7284495215961293</v>
      </c>
      <c r="AO47" s="1">
        <f t="shared" si="35"/>
        <v>4.7284495215970015</v>
      </c>
      <c r="AP47" s="1">
        <f t="shared" si="36"/>
        <v>4.7284495217310347</v>
      </c>
      <c r="AQ47" s="1">
        <f t="shared" si="37"/>
        <v>4.7284495423336139</v>
      </c>
      <c r="AR47" s="1">
        <f t="shared" si="38"/>
        <v>4.7284527088899599</v>
      </c>
      <c r="AS47" s="1">
        <f t="shared" si="39"/>
        <v>4.7289321959293842</v>
      </c>
      <c r="AT47" s="1">
        <f t="shared" si="40"/>
        <v>4.7637852392742204</v>
      </c>
      <c r="AU47" s="1">
        <f t="shared" si="23"/>
        <v>5.1334853816270538</v>
      </c>
      <c r="AW47" s="1">
        <v>-15000</v>
      </c>
      <c r="AX47" s="1">
        <f t="shared" si="43"/>
        <v>-6.4513137770113513E-3</v>
      </c>
      <c r="AY47" s="1">
        <f t="shared" si="44"/>
        <v>5.3384732318683521E-2</v>
      </c>
      <c r="AZ47" s="1">
        <f t="shared" si="45"/>
        <v>-5.9836046095694873E-2</v>
      </c>
      <c r="BA47" s="1">
        <f t="shared" si="46"/>
        <v>1.2683595285264007</v>
      </c>
      <c r="BB47" s="1">
        <f t="shared" si="47"/>
        <v>-0.48604446256534001</v>
      </c>
      <c r="BC47" s="1">
        <f t="shared" si="48"/>
        <v>-0.84668233440845575</v>
      </c>
      <c r="BD47" s="1">
        <f t="shared" si="49"/>
        <v>-0.45058603592794655</v>
      </c>
      <c r="BE47" s="1">
        <f t="shared" si="51"/>
        <v>5.7127865483959193</v>
      </c>
      <c r="BF47" s="1">
        <f t="shared" si="51"/>
        <v>5.7130360974011074</v>
      </c>
      <c r="BG47" s="1">
        <f t="shared" si="51"/>
        <v>5.7137677165616143</v>
      </c>
      <c r="BH47" s="1">
        <f t="shared" si="51"/>
        <v>5.715910681657224</v>
      </c>
      <c r="BI47" s="1">
        <f t="shared" si="51"/>
        <v>5.7221708470082504</v>
      </c>
      <c r="BJ47" s="1">
        <f t="shared" si="51"/>
        <v>5.7403198624036458</v>
      </c>
      <c r="BK47" s="1">
        <f t="shared" si="51"/>
        <v>5.7918666683297566</v>
      </c>
      <c r="BL47" s="1">
        <f t="shared" si="50"/>
        <v>5.931435956184651</v>
      </c>
    </row>
    <row r="48" spans="1:64">
      <c r="A48" s="1" t="s">
        <v>67</v>
      </c>
      <c r="C48" s="26">
        <v>39539.803999999996</v>
      </c>
      <c r="D48" s="26"/>
      <c r="E48" s="1">
        <f t="shared" si="14"/>
        <v>-30521.477109884756</v>
      </c>
      <c r="F48" s="1">
        <f t="shared" si="15"/>
        <v>-30521.5</v>
      </c>
      <c r="G48" s="228">
        <f>+C48-(C$7+F48*C$8)+O48*I$10</f>
        <v>9.609599997929763E-3</v>
      </c>
      <c r="H48" s="181"/>
      <c r="I48" s="181">
        <f>G48</f>
        <v>9.609599997929763E-3</v>
      </c>
      <c r="J48" s="181"/>
      <c r="K48" s="181"/>
      <c r="L48" s="1">
        <v>0.1</v>
      </c>
      <c r="M48" s="1">
        <f t="shared" si="16"/>
        <v>8.852585451074417E-4</v>
      </c>
      <c r="O48" s="230"/>
      <c r="U48" s="31"/>
      <c r="Z48" s="1">
        <f t="shared" si="26"/>
        <v>-30521.5</v>
      </c>
      <c r="AA48" s="1">
        <f t="shared" si="17"/>
        <v>1.5891137104699644E-2</v>
      </c>
      <c r="AB48" s="1">
        <f t="shared" si="18"/>
        <v>-5.3962785616624397E-3</v>
      </c>
      <c r="AC48" s="1">
        <f t="shared" si="27"/>
        <v>8.7243414528223213E-3</v>
      </c>
      <c r="AD48" s="1">
        <f t="shared" si="19"/>
        <v>3.9457708423726933E-5</v>
      </c>
      <c r="AE48" s="235">
        <f t="shared" si="20"/>
        <v>3.9457708423726931E-6</v>
      </c>
      <c r="AF48" s="27">
        <f t="shared" si="21"/>
        <v>24521.303999999996</v>
      </c>
      <c r="AG48" s="13"/>
      <c r="AH48" s="1">
        <f t="shared" si="28"/>
        <v>1.5005878559592203E-2</v>
      </c>
      <c r="AI48" s="1">
        <f t="shared" si="29"/>
        <v>0.84179413610108156</v>
      </c>
      <c r="AJ48" s="1">
        <f t="shared" si="30"/>
        <v>0.57922821379665401</v>
      </c>
      <c r="AK48" s="1">
        <f t="shared" si="31"/>
        <v>-0.37291725098114753</v>
      </c>
      <c r="AL48" s="1">
        <f t="shared" si="32"/>
        <v>-1.9720218199274691</v>
      </c>
      <c r="AM48" s="1">
        <f t="shared" si="33"/>
        <v>-1.5105065955967973</v>
      </c>
      <c r="AN48" s="1">
        <f t="shared" si="34"/>
        <v>4.7296640152721467</v>
      </c>
      <c r="AO48" s="1">
        <f t="shared" si="35"/>
        <v>4.7296640152733644</v>
      </c>
      <c r="AP48" s="1">
        <f t="shared" si="36"/>
        <v>4.7296640154474172</v>
      </c>
      <c r="AQ48" s="1">
        <f t="shared" si="37"/>
        <v>4.7296640403206123</v>
      </c>
      <c r="AR48" s="1">
        <f t="shared" si="38"/>
        <v>4.7296675945009889</v>
      </c>
      <c r="AS48" s="1">
        <f t="shared" si="39"/>
        <v>4.7301681562751101</v>
      </c>
      <c r="AT48" s="1">
        <f t="shared" si="40"/>
        <v>4.765191545484929</v>
      </c>
      <c r="AU48" s="1">
        <f t="shared" si="23"/>
        <v>5.1346916755158993</v>
      </c>
      <c r="AW48" s="1">
        <v>-14000</v>
      </c>
      <c r="AX48" s="1">
        <f t="shared" si="43"/>
        <v>-7.7468494772556795E-3</v>
      </c>
      <c r="AY48" s="1">
        <f t="shared" si="44"/>
        <v>5.6465960209038976E-2</v>
      </c>
      <c r="AZ48" s="1">
        <f t="shared" si="45"/>
        <v>-6.4212809686294656E-2</v>
      </c>
      <c r="BA48" s="1">
        <f t="shared" si="46"/>
        <v>1.3002806274652146</v>
      </c>
      <c r="BB48" s="1">
        <f t="shared" si="47"/>
        <v>-0.57973870654492177</v>
      </c>
      <c r="BC48" s="1">
        <f t="shared" si="48"/>
        <v>-0.73583226196949358</v>
      </c>
      <c r="BD48" s="1">
        <f t="shared" si="49"/>
        <v>-0.38546773255602468</v>
      </c>
      <c r="BE48" s="1">
        <f t="shared" si="51"/>
        <v>5.7916842994474482</v>
      </c>
      <c r="BF48" s="1">
        <f t="shared" si="51"/>
        <v>5.7919584490424594</v>
      </c>
      <c r="BG48" s="1">
        <f t="shared" si="51"/>
        <v>5.7927258126441981</v>
      </c>
      <c r="BH48" s="1">
        <f t="shared" si="51"/>
        <v>5.7948720477669529</v>
      </c>
      <c r="BI48" s="1">
        <f t="shared" si="51"/>
        <v>5.8008619207009451</v>
      </c>
      <c r="BJ48" s="1">
        <f t="shared" si="51"/>
        <v>5.8174810546660272</v>
      </c>
      <c r="BK48" s="1">
        <f t="shared" si="51"/>
        <v>5.8628942549595351</v>
      </c>
      <c r="BL48" s="1">
        <f t="shared" si="50"/>
        <v>5.982767611029141</v>
      </c>
    </row>
    <row r="49" spans="1:64">
      <c r="A49" s="1" t="s">
        <v>70</v>
      </c>
      <c r="C49" s="26">
        <v>41766.288</v>
      </c>
      <c r="D49" s="26" t="s">
        <v>18</v>
      </c>
      <c r="E49" s="1">
        <f t="shared" si="14"/>
        <v>-25217.981088785898</v>
      </c>
      <c r="F49" s="1">
        <f t="shared" si="15"/>
        <v>-25218</v>
      </c>
      <c r="G49" s="228">
        <f>+C49-(C$7+F49*C$8)+O49*H$10</f>
        <v>7.9392000043299049E-3</v>
      </c>
      <c r="H49" s="181">
        <f>G49</f>
        <v>7.9392000043299049E-3</v>
      </c>
      <c r="I49" s="181"/>
      <c r="J49" s="181"/>
      <c r="K49" s="181"/>
      <c r="L49" s="1">
        <v>0.1</v>
      </c>
      <c r="M49" s="1">
        <f t="shared" si="16"/>
        <v>1.9811425533730699E-2</v>
      </c>
      <c r="O49" s="230"/>
      <c r="U49" s="31"/>
      <c r="Z49" s="1">
        <f t="shared" si="26"/>
        <v>-25218</v>
      </c>
      <c r="AA49" s="1">
        <f t="shared" si="17"/>
        <v>1.0664061490598424E-2</v>
      </c>
      <c r="AB49" s="1">
        <f t="shared" si="18"/>
        <v>1.7086564047462179E-2</v>
      </c>
      <c r="AC49" s="1">
        <f t="shared" si="27"/>
        <v>-1.1872225529400794E-2</v>
      </c>
      <c r="AD49" s="1">
        <f t="shared" si="19"/>
        <v>7.4248701193494811E-6</v>
      </c>
      <c r="AE49" s="235">
        <f t="shared" si="20"/>
        <v>7.4248701193494817E-7</v>
      </c>
      <c r="AF49" s="27">
        <f t="shared" si="21"/>
        <v>26747.788</v>
      </c>
      <c r="AG49" s="13"/>
      <c r="AH49" s="1">
        <f t="shared" si="28"/>
        <v>-9.1473640431322754E-3</v>
      </c>
      <c r="AI49" s="1">
        <f t="shared" si="29"/>
        <v>0.95317293851567697</v>
      </c>
      <c r="AJ49" s="1">
        <f t="shared" si="30"/>
        <v>0.32632425009755966</v>
      </c>
      <c r="AK49" s="1">
        <f t="shared" si="31"/>
        <v>-0.40237246148821204</v>
      </c>
      <c r="AL49" s="1">
        <f t="shared" si="32"/>
        <v>-1.6866525633178835</v>
      </c>
      <c r="AM49" s="1">
        <f t="shared" si="33"/>
        <v>-1.1231264762325031</v>
      </c>
      <c r="AN49" s="1">
        <f t="shared" si="34"/>
        <v>5.0209761606968675</v>
      </c>
      <c r="AO49" s="1">
        <f t="shared" si="35"/>
        <v>5.0209782598800112</v>
      </c>
      <c r="AP49" s="1">
        <f t="shared" si="36"/>
        <v>5.0209953216146168</v>
      </c>
      <c r="AQ49" s="1">
        <f t="shared" si="37"/>
        <v>5.0211339620737565</v>
      </c>
      <c r="AR49" s="1">
        <f t="shared" si="38"/>
        <v>5.0222583020971978</v>
      </c>
      <c r="AS49" s="1">
        <f t="shared" si="39"/>
        <v>5.0312347056516433</v>
      </c>
      <c r="AT49" s="1">
        <f t="shared" si="40"/>
        <v>5.0956804256611647</v>
      </c>
      <c r="AU49" s="1">
        <f t="shared" si="23"/>
        <v>5.406929106983652</v>
      </c>
      <c r="AW49" s="1">
        <v>-13000</v>
      </c>
      <c r="AX49" s="1">
        <f t="shared" si="43"/>
        <v>-8.7690920361375782E-3</v>
      </c>
      <c r="AY49" s="1">
        <f t="shared" si="44"/>
        <v>5.9510733387941155E-2</v>
      </c>
      <c r="AZ49" s="1">
        <f t="shared" si="45"/>
        <v>-6.8279825424078733E-2</v>
      </c>
      <c r="BA49" s="1">
        <f t="shared" si="46"/>
        <v>1.3297822027609603</v>
      </c>
      <c r="BB49" s="1">
        <f t="shared" si="47"/>
        <v>-0.67030634791513133</v>
      </c>
      <c r="BC49" s="1">
        <f t="shared" si="48"/>
        <v>-0.61961870152052601</v>
      </c>
      <c r="BD49" s="1">
        <f t="shared" si="49"/>
        <v>-0.32011730620922818</v>
      </c>
      <c r="BE49" s="1">
        <f t="shared" si="51"/>
        <v>5.87246354152321</v>
      </c>
      <c r="BF49" s="1">
        <f t="shared" si="51"/>
        <v>5.8727442925864484</v>
      </c>
      <c r="BG49" s="1">
        <f t="shared" si="51"/>
        <v>5.8735000062936811</v>
      </c>
      <c r="BH49" s="1">
        <f t="shared" si="51"/>
        <v>5.8755329741751297</v>
      </c>
      <c r="BI49" s="1">
        <f t="shared" si="51"/>
        <v>5.8809931068800259</v>
      </c>
      <c r="BJ49" s="1">
        <f t="shared" si="51"/>
        <v>5.8955959597558918</v>
      </c>
      <c r="BK49" s="1">
        <f t="shared" si="51"/>
        <v>5.9342376311953391</v>
      </c>
      <c r="BL49" s="1">
        <f t="shared" si="50"/>
        <v>6.0340992658736319</v>
      </c>
    </row>
    <row r="50" spans="1:64">
      <c r="A50" s="1" t="s">
        <v>74</v>
      </c>
      <c r="C50" s="26">
        <v>43965.691500000001</v>
      </c>
      <c r="D50" s="26"/>
      <c r="E50" s="1">
        <f t="shared" si="14"/>
        <v>-19978.990954097808</v>
      </c>
      <c r="F50" s="1">
        <f t="shared" si="15"/>
        <v>-19979</v>
      </c>
      <c r="G50" s="228">
        <f>+C50-(C$7+F50*C$8)+O50*I$10</f>
        <v>3.7976000021444634E-3</v>
      </c>
      <c r="H50" s="181"/>
      <c r="I50" s="181">
        <f>G50</f>
        <v>3.7976000021444634E-3</v>
      </c>
      <c r="J50" s="181"/>
      <c r="K50" s="181"/>
      <c r="L50" s="1">
        <v>1</v>
      </c>
      <c r="M50" s="1">
        <f t="shared" si="16"/>
        <v>3.7500680461713419E-2</v>
      </c>
      <c r="O50" s="230"/>
      <c r="U50" s="31"/>
      <c r="Z50" s="1">
        <f t="shared" si="26"/>
        <v>-19979</v>
      </c>
      <c r="AA50" s="1">
        <f t="shared" si="17"/>
        <v>2.0672479115764683E-3</v>
      </c>
      <c r="AB50" s="1">
        <f t="shared" si="18"/>
        <v>3.9231032552281414E-2</v>
      </c>
      <c r="AC50" s="1">
        <f t="shared" si="27"/>
        <v>-3.3703080459568956E-2</v>
      </c>
      <c r="AD50" s="1">
        <f t="shared" si="19"/>
        <v>2.9941183573330307E-6</v>
      </c>
      <c r="AE50" s="235">
        <f t="shared" si="20"/>
        <v>2.9941183573330307E-6</v>
      </c>
      <c r="AF50" s="27">
        <f t="shared" si="21"/>
        <v>28947.191500000001</v>
      </c>
      <c r="AG50" s="13"/>
      <c r="AH50" s="1">
        <f t="shared" si="28"/>
        <v>-3.5433432550136951E-2</v>
      </c>
      <c r="AI50" s="1">
        <f t="shared" si="29"/>
        <v>1.101758466268</v>
      </c>
      <c r="AJ50" s="1">
        <f t="shared" si="30"/>
        <v>-3.7355874614094405E-2</v>
      </c>
      <c r="AK50" s="1">
        <f t="shared" si="31"/>
        <v>-0.39209894923873939</v>
      </c>
      <c r="AL50" s="1">
        <f t="shared" si="32"/>
        <v>-1.3168756646575437</v>
      </c>
      <c r="AM50" s="1">
        <f t="shared" si="33"/>
        <v>-0.77360482000996422</v>
      </c>
      <c r="AN50" s="1">
        <f t="shared" si="34"/>
        <v>5.3504935485745202</v>
      </c>
      <c r="AO50" s="1">
        <f t="shared" si="35"/>
        <v>5.3505569684673135</v>
      </c>
      <c r="AP50" s="1">
        <f t="shared" si="36"/>
        <v>5.3508197248533484</v>
      </c>
      <c r="AQ50" s="1">
        <f t="shared" si="37"/>
        <v>5.3519073671994377</v>
      </c>
      <c r="AR50" s="1">
        <f t="shared" si="38"/>
        <v>5.3563927049950326</v>
      </c>
      <c r="AS50" s="1">
        <f t="shared" si="39"/>
        <v>5.3746144066729045</v>
      </c>
      <c r="AT50" s="1">
        <f t="shared" si="40"/>
        <v>5.4446813121071438</v>
      </c>
      <c r="AU50" s="1">
        <f t="shared" si="23"/>
        <v>5.6758556467139352</v>
      </c>
      <c r="AW50" s="1">
        <v>-12000</v>
      </c>
      <c r="AX50" s="1">
        <f t="shared" si="43"/>
        <v>-9.4535626397866945E-3</v>
      </c>
      <c r="AY50" s="1">
        <f t="shared" si="44"/>
        <v>6.2519051855390029E-2</v>
      </c>
      <c r="AZ50" s="1">
        <f t="shared" si="45"/>
        <v>-7.1972614495176723E-2</v>
      </c>
      <c r="BA50" s="1">
        <f t="shared" si="46"/>
        <v>1.3557979649764262</v>
      </c>
      <c r="BB50" s="1">
        <f t="shared" si="47"/>
        <v>-0.7550862388854932</v>
      </c>
      <c r="BC50" s="1">
        <f t="shared" si="48"/>
        <v>-0.49845458649113944</v>
      </c>
      <c r="BD50" s="1">
        <f t="shared" si="49"/>
        <v>-0.2545189965779876</v>
      </c>
      <c r="BE50" s="1">
        <f t="shared" si="51"/>
        <v>5.9549384379251604</v>
      </c>
      <c r="BF50" s="1">
        <f t="shared" si="51"/>
        <v>5.955202960560829</v>
      </c>
      <c r="BG50" s="1">
        <f t="shared" si="51"/>
        <v>5.95589264861204</v>
      </c>
      <c r="BH50" s="1">
        <f t="shared" si="51"/>
        <v>5.9576901093855561</v>
      </c>
      <c r="BI50" s="1">
        <f t="shared" si="51"/>
        <v>5.9623695391657527</v>
      </c>
      <c r="BJ50" s="1">
        <f t="shared" si="51"/>
        <v>5.9745180217534886</v>
      </c>
      <c r="BK50" s="1">
        <f t="shared" si="51"/>
        <v>6.0058440789535039</v>
      </c>
      <c r="BL50" s="1">
        <f t="shared" si="50"/>
        <v>6.085430920718121</v>
      </c>
    </row>
    <row r="51" spans="1:64">
      <c r="A51" s="1" t="s">
        <v>75</v>
      </c>
      <c r="C51" s="26">
        <v>43973.667800000003</v>
      </c>
      <c r="D51" s="26"/>
      <c r="E51" s="1">
        <f t="shared" si="14"/>
        <v>-19959.991367613871</v>
      </c>
      <c r="F51" s="1">
        <f t="shared" si="15"/>
        <v>-19960</v>
      </c>
      <c r="G51" s="228">
        <f>+C51-(C$7+F51*C$8)+O51*I$10</f>
        <v>3.6240000044927001E-3</v>
      </c>
      <c r="H51" s="181"/>
      <c r="I51" s="181">
        <f>G51</f>
        <v>3.6240000044927001E-3</v>
      </c>
      <c r="J51" s="181"/>
      <c r="K51" s="181"/>
      <c r="L51" s="1">
        <v>1</v>
      </c>
      <c r="M51" s="1">
        <f t="shared" si="16"/>
        <v>3.7563012183471751E-2</v>
      </c>
      <c r="O51" s="230"/>
      <c r="P51" s="1">
        <v>1.4752781513033201E-8</v>
      </c>
      <c r="Q51" s="1">
        <v>2.7202841089873023E-21</v>
      </c>
      <c r="R51" s="1">
        <v>2.344274198836175E-26</v>
      </c>
      <c r="S51" s="1">
        <v>3.5289681762306879E-9</v>
      </c>
      <c r="T51" s="1">
        <v>9.6658248049365412E-5</v>
      </c>
      <c r="U51" s="31">
        <v>3.3598418844121608E-3</v>
      </c>
      <c r="V51" s="1">
        <v>0.60737878030419856</v>
      </c>
      <c r="W51" s="1">
        <v>17713.65747109949</v>
      </c>
      <c r="X51" s="1">
        <v>1.0593867804853584E-4</v>
      </c>
      <c r="Y51" s="1">
        <v>2.051259079769775E-7</v>
      </c>
      <c r="Z51" s="1">
        <f t="shared" si="26"/>
        <v>-19960</v>
      </c>
      <c r="AA51" s="1">
        <f t="shared" si="17"/>
        <v>2.0327155676291148E-3</v>
      </c>
      <c r="AB51" s="1">
        <f t="shared" si="18"/>
        <v>3.9154296620335337E-2</v>
      </c>
      <c r="AC51" s="1">
        <f t="shared" si="27"/>
        <v>-3.3939012178979051E-2</v>
      </c>
      <c r="AD51" s="1">
        <f t="shared" si="19"/>
        <v>2.532186159004258E-6</v>
      </c>
      <c r="AE51" s="235">
        <f t="shared" si="20"/>
        <v>2.532186159004258E-6</v>
      </c>
      <c r="AF51" s="27">
        <f t="shared" si="21"/>
        <v>28955.167800000003</v>
      </c>
      <c r="AG51" s="13"/>
      <c r="AH51" s="1">
        <f t="shared" si="28"/>
        <v>-3.5530296615842637E-2</v>
      </c>
      <c r="AI51" s="1">
        <f t="shared" si="29"/>
        <v>1.1023661705026335</v>
      </c>
      <c r="AJ51" s="1">
        <f t="shared" si="30"/>
        <v>-3.890493424868896E-2</v>
      </c>
      <c r="AK51" s="1">
        <f t="shared" si="31"/>
        <v>-0.39194073351460301</v>
      </c>
      <c r="AL51" s="1">
        <f t="shared" si="32"/>
        <v>-1.3153254775272127</v>
      </c>
      <c r="AM51" s="1">
        <f t="shared" si="33"/>
        <v>-0.77236660273285662</v>
      </c>
      <c r="AN51" s="1">
        <f t="shared" si="34"/>
        <v>5.3517795933278132</v>
      </c>
      <c r="AO51" s="1">
        <f t="shared" si="35"/>
        <v>5.3518435286255377</v>
      </c>
      <c r="AP51" s="1">
        <f t="shared" si="36"/>
        <v>5.3521079617554754</v>
      </c>
      <c r="AQ51" s="1">
        <f t="shared" si="37"/>
        <v>5.3532006472876663</v>
      </c>
      <c r="AR51" s="1">
        <f t="shared" si="38"/>
        <v>5.3576989625272811</v>
      </c>
      <c r="AS51" s="1">
        <f t="shared" si="39"/>
        <v>5.3759420020116613</v>
      </c>
      <c r="AT51" s="1">
        <f t="shared" si="40"/>
        <v>5.4459811556760682</v>
      </c>
      <c r="AU51" s="1">
        <f t="shared" si="23"/>
        <v>5.6768309481559811</v>
      </c>
      <c r="AW51" s="1">
        <v>-11000</v>
      </c>
      <c r="AX51" s="1">
        <f t="shared" si="43"/>
        <v>-9.7368237017646936E-3</v>
      </c>
      <c r="AY51" s="1">
        <f t="shared" si="44"/>
        <v>6.5490915611385647E-2</v>
      </c>
      <c r="AZ51" s="1">
        <f t="shared" si="45"/>
        <v>-7.5227739313150341E-2</v>
      </c>
      <c r="BA51" s="1">
        <f t="shared" si="46"/>
        <v>1.3772360562341326</v>
      </c>
      <c r="BB51" s="1">
        <f t="shared" si="47"/>
        <v>-0.83119697531986414</v>
      </c>
      <c r="BC51" s="1">
        <f t="shared" si="48"/>
        <v>-0.3729830821483574</v>
      </c>
      <c r="BD51" s="1">
        <f t="shared" si="49"/>
        <v>-0.18868404985641377</v>
      </c>
      <c r="BE51" s="1">
        <f t="shared" si="51"/>
        <v>6.0388581639296248</v>
      </c>
      <c r="BF51" s="1">
        <f t="shared" si="51"/>
        <v>6.0390815883299132</v>
      </c>
      <c r="BG51" s="1">
        <f t="shared" si="51"/>
        <v>6.0396499438036733</v>
      </c>
      <c r="BH51" s="1">
        <f t="shared" si="51"/>
        <v>6.0410953868177772</v>
      </c>
      <c r="BI51" s="1">
        <f t="shared" si="51"/>
        <v>6.0447691255795872</v>
      </c>
      <c r="BJ51" s="1">
        <f t="shared" si="51"/>
        <v>6.0540916864958723</v>
      </c>
      <c r="BK51" s="1">
        <f t="shared" si="51"/>
        <v>6.0776601871252085</v>
      </c>
      <c r="BL51" s="1">
        <f t="shared" si="50"/>
        <v>6.1367625755626118</v>
      </c>
    </row>
    <row r="52" spans="1:64">
      <c r="A52" s="1" t="s">
        <v>76</v>
      </c>
      <c r="B52" s="13" t="s">
        <v>77</v>
      </c>
      <c r="C52" s="26">
        <v>45001.362399999998</v>
      </c>
      <c r="D52" s="30">
        <v>2.0000000000000001E-4</v>
      </c>
      <c r="E52" s="1">
        <f t="shared" si="14"/>
        <v>-17512.017691627541</v>
      </c>
      <c r="F52" s="1">
        <f t="shared" si="15"/>
        <v>-17512</v>
      </c>
      <c r="G52" s="228">
        <f>+C52-(C$7+F52*C$8)+O52*J$10</f>
        <v>-7.427199998346623E-3</v>
      </c>
      <c r="H52" s="181"/>
      <c r="I52" s="181"/>
      <c r="J52" s="181">
        <f>G52</f>
        <v>-7.427199998346623E-3</v>
      </c>
      <c r="K52" s="181"/>
      <c r="L52" s="1">
        <v>1</v>
      </c>
      <c r="M52" s="1">
        <f t="shared" si="16"/>
        <v>4.5483883501150957E-2</v>
      </c>
      <c r="O52" s="230"/>
      <c r="U52" s="31"/>
      <c r="Z52" s="1">
        <f t="shared" si="26"/>
        <v>-17512</v>
      </c>
      <c r="AA52" s="1">
        <f t="shared" si="17"/>
        <v>-2.3955009877602851E-3</v>
      </c>
      <c r="AB52" s="1">
        <f t="shared" si="18"/>
        <v>4.0452184490564619E-2</v>
      </c>
      <c r="AC52" s="1">
        <f t="shared" si="27"/>
        <v>-5.291108349949758E-2</v>
      </c>
      <c r="AD52" s="1">
        <f t="shared" si="19"/>
        <v>2.5317994933135531E-5</v>
      </c>
      <c r="AE52" s="235">
        <f t="shared" si="20"/>
        <v>2.5317994933135531E-5</v>
      </c>
      <c r="AF52" s="27">
        <f t="shared" si="21"/>
        <v>29982.862399999998</v>
      </c>
      <c r="AG52" s="13"/>
      <c r="AH52" s="1">
        <f t="shared" si="28"/>
        <v>-4.7879384488911242E-2</v>
      </c>
      <c r="AI52" s="1">
        <f t="shared" si="29"/>
        <v>1.183549165623113</v>
      </c>
      <c r="AJ52" s="1">
        <f t="shared" si="30"/>
        <v>-0.25098142598461154</v>
      </c>
      <c r="AK52" s="1">
        <f t="shared" si="31"/>
        <v>-0.36111781353236827</v>
      </c>
      <c r="AL52" s="1">
        <f t="shared" si="32"/>
        <v>-1.1005462324583306</v>
      </c>
      <c r="AM52" s="1">
        <f t="shared" si="33"/>
        <v>-0.61348105630618766</v>
      </c>
      <c r="AN52" s="1">
        <f t="shared" si="34"/>
        <v>5.5235757550117164</v>
      </c>
      <c r="AO52" s="1">
        <f t="shared" si="35"/>
        <v>5.5237259897851576</v>
      </c>
      <c r="AP52" s="1">
        <f t="shared" si="36"/>
        <v>5.5242372626943537</v>
      </c>
      <c r="AQ52" s="1">
        <f t="shared" si="37"/>
        <v>5.5259753523165012</v>
      </c>
      <c r="AR52" s="1">
        <f t="shared" si="38"/>
        <v>5.5318628440717728</v>
      </c>
      <c r="AS52" s="1">
        <f t="shared" si="39"/>
        <v>5.5515706851562276</v>
      </c>
      <c r="AT52" s="1">
        <f t="shared" si="40"/>
        <v>5.6151801039292337</v>
      </c>
      <c r="AU52" s="1">
        <f t="shared" si="23"/>
        <v>5.8024908392152925</v>
      </c>
      <c r="AW52" s="1">
        <v>-10000</v>
      </c>
      <c r="AX52" s="1">
        <f t="shared" si="43"/>
        <v>-9.5601056857062133E-3</v>
      </c>
      <c r="AY52" s="1">
        <f t="shared" si="44"/>
        <v>6.8426324655927948E-2</v>
      </c>
      <c r="AZ52" s="1">
        <f t="shared" si="45"/>
        <v>-7.7986430341634161E-2</v>
      </c>
      <c r="BA52" s="1">
        <f t="shared" si="46"/>
        <v>1.3930814009964718</v>
      </c>
      <c r="BB52" s="1">
        <f t="shared" si="47"/>
        <v>-0.89577029700722821</v>
      </c>
      <c r="BC52" s="1">
        <f t="shared" si="48"/>
        <v>-0.24407915988521892</v>
      </c>
      <c r="BD52" s="1">
        <f t="shared" si="49"/>
        <v>-0.12264908325982414</v>
      </c>
      <c r="BE52" s="1">
        <f t="shared" ref="BE52:BK61" si="52">$BL52+$AB$7*SIN(BF52)</f>
        <v>6.1239096650817109</v>
      </c>
      <c r="BF52" s="1">
        <f t="shared" si="52"/>
        <v>6.1240687962550195</v>
      </c>
      <c r="BG52" s="1">
        <f t="shared" si="52"/>
        <v>6.1244666404527592</v>
      </c>
      <c r="BH52" s="1">
        <f t="shared" si="52"/>
        <v>6.1254611809164796</v>
      </c>
      <c r="BI52" s="1">
        <f t="shared" si="52"/>
        <v>6.1279466712696102</v>
      </c>
      <c r="BJ52" s="1">
        <f t="shared" si="52"/>
        <v>6.1341540562326768</v>
      </c>
      <c r="BK52" s="1">
        <f t="shared" si="52"/>
        <v>6.1496319922805567</v>
      </c>
      <c r="BL52" s="1">
        <f t="shared" si="50"/>
        <v>6.1880942304071009</v>
      </c>
    </row>
    <row r="53" spans="1:64">
      <c r="A53" s="31" t="s">
        <v>79</v>
      </c>
      <c r="B53" s="32" t="s">
        <v>77</v>
      </c>
      <c r="C53" s="33">
        <v>45044.398999999998</v>
      </c>
      <c r="D53" s="33"/>
      <c r="E53" s="31">
        <f t="shared" ref="E53:E84" si="53">+(C53-C$7)/C$8</f>
        <v>-17409.504295231422</v>
      </c>
      <c r="F53" s="31">
        <f t="shared" ref="F53:F84" si="54">ROUND(2*E53,0)/2</f>
        <v>-17409.5</v>
      </c>
      <c r="G53" s="228">
        <f t="shared" ref="G53:G60" si="55">+C53-(C$7+F53*C$8)+O53*I$10</f>
        <v>-1.8032000007224269E-3</v>
      </c>
      <c r="H53" s="181"/>
      <c r="I53" s="181">
        <f t="shared" ref="I53:I60" si="56">G53</f>
        <v>-1.8032000007224269E-3</v>
      </c>
      <c r="J53" s="181"/>
      <c r="K53" s="181"/>
      <c r="L53" s="1">
        <v>0.1</v>
      </c>
      <c r="M53" s="1">
        <f t="shared" ref="M53:M84" si="57">+D$11+D$12*F53+D$13*F53^2</f>
        <v>4.5810772521823265E-2</v>
      </c>
      <c r="O53" s="230"/>
      <c r="U53" s="31"/>
      <c r="Z53" s="1">
        <f t="shared" si="26"/>
        <v>-17409.5</v>
      </c>
      <c r="AA53" s="1">
        <f t="shared" ref="AA53:AA84" si="58">AB$3+AB$4*Z53+AB$5*Z53^2+AH53</f>
        <v>-2.5756030548662254E-3</v>
      </c>
      <c r="AB53" s="1">
        <f t="shared" ref="AB53:AB84" si="59">+G53-AH53</f>
        <v>4.6583175575967063E-2</v>
      </c>
      <c r="AC53" s="1">
        <f t="shared" si="27"/>
        <v>-4.7613972522545692E-2</v>
      </c>
      <c r="AD53" s="1">
        <f t="shared" ref="AD53:AD84" si="60">+(G53-AA53)^2</f>
        <v>5.9660647805066763E-7</v>
      </c>
      <c r="AE53" s="235">
        <f t="shared" ref="AE53:AE84" si="61">+(G53-AA53)^2*L53</f>
        <v>5.9660647805066763E-8</v>
      </c>
      <c r="AF53" s="27">
        <f t="shared" ref="AF53:AF84" si="62">+C53-15018.5</f>
        <v>30025.898999999998</v>
      </c>
      <c r="AG53" s="13"/>
      <c r="AH53" s="1">
        <f t="shared" si="28"/>
        <v>-4.838637557668949E-2</v>
      </c>
      <c r="AI53" s="1">
        <f t="shared" si="29"/>
        <v>1.1870343690261473</v>
      </c>
      <c r="AJ53" s="1">
        <f t="shared" si="30"/>
        <v>-0.26033494531314211</v>
      </c>
      <c r="AK53" s="1">
        <f t="shared" si="31"/>
        <v>-0.35932508436557864</v>
      </c>
      <c r="AL53" s="1">
        <f t="shared" si="32"/>
        <v>-1.0908711389112506</v>
      </c>
      <c r="AM53" s="1">
        <f t="shared" si="33"/>
        <v>-0.60684250496671477</v>
      </c>
      <c r="AN53" s="1">
        <f t="shared" si="34"/>
        <v>5.5310386579528599</v>
      </c>
      <c r="AO53" s="1">
        <f t="shared" si="35"/>
        <v>5.5311931518941089</v>
      </c>
      <c r="AP53" s="1">
        <f t="shared" si="36"/>
        <v>5.5317152319754825</v>
      </c>
      <c r="AQ53" s="1">
        <f t="shared" si="37"/>
        <v>5.5334776123146403</v>
      </c>
      <c r="AR53" s="1">
        <f t="shared" si="38"/>
        <v>5.5394056528225928</v>
      </c>
      <c r="AS53" s="1">
        <f t="shared" si="39"/>
        <v>5.5591136526965723</v>
      </c>
      <c r="AT53" s="1">
        <f t="shared" si="40"/>
        <v>5.6223340119234511</v>
      </c>
      <c r="AU53" s="1">
        <f t="shared" ref="AU53:AU84" si="63">RADIANS($AB$9)+$AB$18*(F53-AB$15)</f>
        <v>5.8077523338368522</v>
      </c>
      <c r="AW53" s="1">
        <v>-9000</v>
      </c>
      <c r="AX53" s="1">
        <f t="shared" si="43"/>
        <v>-8.8731891072790503E-3</v>
      </c>
      <c r="AY53" s="1">
        <f t="shared" si="44"/>
        <v>7.1325278989016985E-2</v>
      </c>
      <c r="AZ53" s="1">
        <f t="shared" si="45"/>
        <v>-8.0198468096296036E-2</v>
      </c>
      <c r="BA53" s="1">
        <f t="shared" si="46"/>
        <v>1.4025125823723688</v>
      </c>
      <c r="BB53" s="1">
        <f t="shared" si="47"/>
        <v>-0.94624289735394185</v>
      </c>
      <c r="BC53" s="1">
        <f t="shared" si="48"/>
        <v>-0.11282443474511884</v>
      </c>
      <c r="BD53" s="1">
        <f t="shared" si="49"/>
        <v>-5.6472134563816195E-2</v>
      </c>
      <c r="BE53" s="1">
        <f t="shared" si="52"/>
        <v>6.2097265811887494</v>
      </c>
      <c r="BF53" s="1">
        <f t="shared" si="52"/>
        <v>6.2098038009485217</v>
      </c>
      <c r="BG53" s="1">
        <f t="shared" si="52"/>
        <v>6.2099949386081432</v>
      </c>
      <c r="BH53" s="1">
        <f t="shared" si="52"/>
        <v>6.2104680392308866</v>
      </c>
      <c r="BI53" s="1">
        <f t="shared" si="52"/>
        <v>6.2116389797996092</v>
      </c>
      <c r="BJ53" s="1">
        <f t="shared" si="52"/>
        <v>6.2145366795128041</v>
      </c>
      <c r="BK53" s="1">
        <f t="shared" si="52"/>
        <v>6.2217051208277203</v>
      </c>
      <c r="BL53" s="1">
        <f t="shared" si="50"/>
        <v>6.2394258852515918</v>
      </c>
    </row>
    <row r="54" spans="1:64">
      <c r="A54" s="1" t="s">
        <v>82</v>
      </c>
      <c r="B54" s="13"/>
      <c r="C54" s="26">
        <v>46095.608</v>
      </c>
      <c r="D54" s="26"/>
      <c r="E54" s="1">
        <f t="shared" si="53"/>
        <v>-14905.519200865905</v>
      </c>
      <c r="F54" s="1">
        <f t="shared" si="54"/>
        <v>-14905.5</v>
      </c>
      <c r="G54" s="228">
        <f t="shared" si="55"/>
        <v>-8.0607999989297241E-3</v>
      </c>
      <c r="H54" s="181"/>
      <c r="I54" s="181">
        <f t="shared" si="56"/>
        <v>-8.0607999989297241E-3</v>
      </c>
      <c r="J54" s="181"/>
      <c r="K54" s="181"/>
      <c r="L54" s="1">
        <v>0.1</v>
      </c>
      <c r="M54" s="1">
        <f t="shared" si="57"/>
        <v>5.3677468064594808E-2</v>
      </c>
      <c r="O54" s="230"/>
      <c r="U54" s="31"/>
      <c r="Z54" s="1">
        <f t="shared" si="26"/>
        <v>-14905.5</v>
      </c>
      <c r="AA54" s="1">
        <f t="shared" si="58"/>
        <v>-6.5837103304556693E-3</v>
      </c>
      <c r="AB54" s="1">
        <f t="shared" si="59"/>
        <v>5.2200378396120753E-2</v>
      </c>
      <c r="AC54" s="1">
        <f t="shared" si="27"/>
        <v>-6.1738268063524532E-2</v>
      </c>
      <c r="AD54" s="1">
        <f t="shared" si="60"/>
        <v>2.1817938887127929E-6</v>
      </c>
      <c r="AE54" s="235">
        <f t="shared" si="61"/>
        <v>2.1817938887127931E-7</v>
      </c>
      <c r="AF54" s="27">
        <f t="shared" si="62"/>
        <v>31077.108</v>
      </c>
      <c r="AG54" s="13"/>
      <c r="AH54" s="1">
        <f t="shared" si="28"/>
        <v>-6.0261178395050477E-2</v>
      </c>
      <c r="AI54" s="1">
        <f t="shared" si="29"/>
        <v>1.271452355902478</v>
      </c>
      <c r="AJ54" s="1">
        <f t="shared" si="30"/>
        <v>-0.49496693559386373</v>
      </c>
      <c r="AK54" s="1">
        <f t="shared" si="31"/>
        <v>-0.30068254010888917</v>
      </c>
      <c r="AL54" s="1">
        <f t="shared" si="32"/>
        <v>-0.83644345428586919</v>
      </c>
      <c r="AM54" s="1">
        <f t="shared" si="33"/>
        <v>-0.44444132795026431</v>
      </c>
      <c r="AN54" s="1">
        <f t="shared" si="34"/>
        <v>5.7201580916195631</v>
      </c>
      <c r="AO54" s="1">
        <f t="shared" si="35"/>
        <v>5.7204105690971714</v>
      </c>
      <c r="AP54" s="1">
        <f t="shared" si="36"/>
        <v>5.7211473119422775</v>
      </c>
      <c r="AQ54" s="1">
        <f t="shared" si="37"/>
        <v>5.7232952170735771</v>
      </c>
      <c r="AR54" s="1">
        <f t="shared" si="38"/>
        <v>5.729540830007454</v>
      </c>
      <c r="AS54" s="1">
        <f t="shared" si="39"/>
        <v>5.747567008975718</v>
      </c>
      <c r="AT54" s="1">
        <f t="shared" si="40"/>
        <v>5.7985638474330026</v>
      </c>
      <c r="AU54" s="1">
        <f t="shared" si="63"/>
        <v>5.9362867975674556</v>
      </c>
      <c r="AW54" s="1">
        <v>-8000</v>
      </c>
      <c r="AX54" s="1">
        <f t="shared" si="43"/>
        <v>-7.6380166916321934E-3</v>
      </c>
      <c r="AY54" s="1">
        <f t="shared" si="44"/>
        <v>7.4187778610652733E-2</v>
      </c>
      <c r="AZ54" s="1">
        <f t="shared" si="45"/>
        <v>-8.1825795302284926E-2</v>
      </c>
      <c r="BA54" s="1">
        <f t="shared" si="46"/>
        <v>1.4050107217425385</v>
      </c>
      <c r="BB54" s="1">
        <f t="shared" si="47"/>
        <v>-0.98065626994259125</v>
      </c>
      <c r="BC54" s="1">
        <f t="shared" si="48"/>
        <v>1.9546362833241862E-2</v>
      </c>
      <c r="BD54" s="1">
        <f t="shared" si="49"/>
        <v>9.7734925905616638E-3</v>
      </c>
      <c r="BE54" s="1">
        <f t="shared" si="52"/>
        <v>6.2959041756906027</v>
      </c>
      <c r="BF54" s="1">
        <f t="shared" si="52"/>
        <v>6.2958906273828417</v>
      </c>
      <c r="BG54" s="1">
        <f t="shared" si="52"/>
        <v>6.2958571793542122</v>
      </c>
      <c r="BH54" s="1">
        <f t="shared" si="52"/>
        <v>6.2957746030046451</v>
      </c>
      <c r="BI54" s="1">
        <f t="shared" si="52"/>
        <v>6.2955707392335478</v>
      </c>
      <c r="BJ54" s="1">
        <f t="shared" si="52"/>
        <v>6.2950674443211545</v>
      </c>
      <c r="BK54" s="1">
        <f t="shared" si="52"/>
        <v>6.2938249322525399</v>
      </c>
      <c r="BL54" s="1">
        <f t="shared" si="50"/>
        <v>6.2907575400960818</v>
      </c>
    </row>
    <row r="55" spans="1:64">
      <c r="A55" s="1" t="s">
        <v>83</v>
      </c>
      <c r="B55" s="13" t="s">
        <v>77</v>
      </c>
      <c r="C55" s="26">
        <v>46862.400000000001</v>
      </c>
      <c r="D55" s="26"/>
      <c r="E55" s="1">
        <f t="shared" si="53"/>
        <v>-13079.016822672109</v>
      </c>
      <c r="F55" s="1">
        <f t="shared" si="54"/>
        <v>-13079</v>
      </c>
      <c r="G55" s="228">
        <f t="shared" si="55"/>
        <v>-7.0623999999952503E-3</v>
      </c>
      <c r="H55" s="181"/>
      <c r="I55" s="181">
        <f t="shared" si="56"/>
        <v>-7.0623999999952503E-3</v>
      </c>
      <c r="J55" s="181"/>
      <c r="K55" s="181"/>
      <c r="L55" s="1">
        <v>0.1</v>
      </c>
      <c r="M55" s="1">
        <f t="shared" si="57"/>
        <v>5.9271522510983186E-2</v>
      </c>
      <c r="O55" s="230"/>
      <c r="U55" s="31"/>
      <c r="Z55" s="1">
        <f t="shared" si="26"/>
        <v>-13079</v>
      </c>
      <c r="AA55" s="1">
        <f t="shared" si="58"/>
        <v>-8.6997769330140542E-3</v>
      </c>
      <c r="AB55" s="1">
        <f t="shared" si="59"/>
        <v>6.090889944400199E-2</v>
      </c>
      <c r="AC55" s="1">
        <f t="shared" si="27"/>
        <v>-6.6333922510978444E-2</v>
      </c>
      <c r="AD55" s="1">
        <f t="shared" si="60"/>
        <v>2.6810032207820647E-6</v>
      </c>
      <c r="AE55" s="235">
        <f t="shared" si="61"/>
        <v>2.6810032207820647E-7</v>
      </c>
      <c r="AF55" s="27">
        <f t="shared" si="62"/>
        <v>31843.9</v>
      </c>
      <c r="AG55" s="13"/>
      <c r="AH55" s="1">
        <f t="shared" si="28"/>
        <v>-6.7971299443997241E-2</v>
      </c>
      <c r="AI55" s="1">
        <f t="shared" si="29"/>
        <v>1.327564043509545</v>
      </c>
      <c r="AJ55" s="1">
        <f t="shared" si="30"/>
        <v>-0.66332535121169411</v>
      </c>
      <c r="AK55" s="1">
        <f t="shared" si="31"/>
        <v>-0.23832366406006822</v>
      </c>
      <c r="AL55" s="1">
        <f t="shared" si="32"/>
        <v>-0.62898648528883716</v>
      </c>
      <c r="AM55" s="1">
        <f t="shared" si="33"/>
        <v>-0.32528897252455297</v>
      </c>
      <c r="AN55" s="1">
        <f t="shared" si="34"/>
        <v>5.866017455038179</v>
      </c>
      <c r="AO55" s="1">
        <f t="shared" si="35"/>
        <v>5.8662984662921884</v>
      </c>
      <c r="AP55" s="1">
        <f t="shared" si="36"/>
        <v>5.8670570211402726</v>
      </c>
      <c r="AQ55" s="1">
        <f t="shared" si="37"/>
        <v>5.8691033780822659</v>
      </c>
      <c r="AR55" s="1">
        <f t="shared" si="38"/>
        <v>5.8746147115937628</v>
      </c>
      <c r="AS55" s="1">
        <f t="shared" si="39"/>
        <v>5.8893935400170152</v>
      </c>
      <c r="AT55" s="1">
        <f t="shared" si="40"/>
        <v>5.9285912395525964</v>
      </c>
      <c r="AU55" s="1">
        <f t="shared" si="63"/>
        <v>6.0300440651409168</v>
      </c>
      <c r="AW55" s="1">
        <v>-7000</v>
      </c>
      <c r="AX55" s="1">
        <f t="shared" si="43"/>
        <v>-5.8314692449377425E-3</v>
      </c>
      <c r="AY55" s="1">
        <f t="shared" si="44"/>
        <v>7.7013823520835203E-2</v>
      </c>
      <c r="AZ55" s="1">
        <f t="shared" si="45"/>
        <v>-8.2845292765772946E-2</v>
      </c>
      <c r="BA55" s="1">
        <f t="shared" si="46"/>
        <v>1.4004345374264522</v>
      </c>
      <c r="BB55" s="1">
        <f t="shared" si="47"/>
        <v>-0.99789903483962361</v>
      </c>
      <c r="BC55" s="1">
        <f t="shared" si="48"/>
        <v>0.15172244144431948</v>
      </c>
      <c r="BD55" s="1">
        <f t="shared" si="49"/>
        <v>7.600708170603139E-2</v>
      </c>
      <c r="BE55" s="1">
        <f t="shared" si="52"/>
        <v>6.3820189679203718</v>
      </c>
      <c r="BF55" s="1">
        <f t="shared" si="52"/>
        <v>6.3819162195321173</v>
      </c>
      <c r="BG55" s="1">
        <f t="shared" si="52"/>
        <v>6.3816613369220301</v>
      </c>
      <c r="BH55" s="1">
        <f t="shared" si="52"/>
        <v>6.3810290904914533</v>
      </c>
      <c r="BI55" s="1">
        <f t="shared" si="52"/>
        <v>6.3794609469407142</v>
      </c>
      <c r="BJ55" s="1">
        <f t="shared" si="52"/>
        <v>6.3755725397216496</v>
      </c>
      <c r="BK55" s="1">
        <f t="shared" si="52"/>
        <v>6.3659366630613468</v>
      </c>
      <c r="BL55" s="1">
        <f t="shared" si="50"/>
        <v>6.3420891949405718</v>
      </c>
    </row>
    <row r="56" spans="1:64">
      <c r="A56" s="1" t="s">
        <v>84</v>
      </c>
      <c r="B56" s="13" t="s">
        <v>77</v>
      </c>
      <c r="C56" s="26">
        <v>46909.4211</v>
      </c>
      <c r="D56" s="26"/>
      <c r="E56" s="1">
        <f t="shared" si="53"/>
        <v>-12967.012327352277</v>
      </c>
      <c r="F56" s="1">
        <f t="shared" si="54"/>
        <v>-12967</v>
      </c>
      <c r="G56" s="228">
        <f t="shared" si="55"/>
        <v>-5.1751999999396503E-3</v>
      </c>
      <c r="H56" s="181"/>
      <c r="I56" s="181">
        <f t="shared" si="56"/>
        <v>-5.1751999999396503E-3</v>
      </c>
      <c r="J56" s="181"/>
      <c r="K56" s="181"/>
      <c r="L56" s="1">
        <v>0.1</v>
      </c>
      <c r="M56" s="1">
        <f t="shared" si="57"/>
        <v>5.9610589550515562E-2</v>
      </c>
      <c r="O56" s="230"/>
      <c r="P56" s="1">
        <v>2.6183648681129051E-6</v>
      </c>
      <c r="Q56" s="1">
        <v>9.5335084798314493E-17</v>
      </c>
      <c r="R56" s="1">
        <v>8.9396883017810191E-25</v>
      </c>
      <c r="S56" s="1">
        <v>2.6020490065701162E-6</v>
      </c>
      <c r="T56" s="1">
        <v>2.1221698673991348E-5</v>
      </c>
      <c r="U56" s="31">
        <v>5.05581636775546</v>
      </c>
      <c r="V56" s="1">
        <v>6.4585482256551099E-2</v>
      </c>
      <c r="W56" s="1">
        <v>30896.353492085698</v>
      </c>
      <c r="X56" s="1">
        <v>7.8112813209901238E-2</v>
      </c>
      <c r="Y56" s="1">
        <v>1.5871536040902015E-5</v>
      </c>
      <c r="Z56" s="1">
        <f t="shared" si="26"/>
        <v>-12967</v>
      </c>
      <c r="AA56" s="1">
        <f t="shared" si="58"/>
        <v>-8.7974239339116758E-3</v>
      </c>
      <c r="AB56" s="1">
        <f t="shared" si="59"/>
        <v>6.3232813484487588E-2</v>
      </c>
      <c r="AC56" s="1">
        <f t="shared" si="27"/>
        <v>-6.4785789550455219E-2</v>
      </c>
      <c r="AD56" s="1">
        <f t="shared" si="60"/>
        <v>1.3120506227839776E-5</v>
      </c>
      <c r="AE56" s="235">
        <f t="shared" si="61"/>
        <v>1.3120506227839776E-6</v>
      </c>
      <c r="AF56" s="27">
        <f t="shared" si="62"/>
        <v>31890.9211</v>
      </c>
      <c r="AG56" s="13"/>
      <c r="AH56" s="1">
        <f t="shared" si="28"/>
        <v>-6.8408013484427238E-2</v>
      </c>
      <c r="AI56" s="1">
        <f t="shared" si="29"/>
        <v>1.3307023695702063</v>
      </c>
      <c r="AJ56" s="1">
        <f t="shared" si="30"/>
        <v>-0.67321188013390176</v>
      </c>
      <c r="AK56" s="1">
        <f t="shared" si="31"/>
        <v>-0.23394938386751515</v>
      </c>
      <c r="AL56" s="1">
        <f t="shared" si="32"/>
        <v>-0.61569637745166206</v>
      </c>
      <c r="AM56" s="1">
        <f t="shared" si="33"/>
        <v>-0.31795652768997812</v>
      </c>
      <c r="AN56" s="1">
        <f t="shared" si="34"/>
        <v>5.8751593603877126</v>
      </c>
      <c r="AO56" s="1">
        <f t="shared" si="35"/>
        <v>5.8754399602440115</v>
      </c>
      <c r="AP56" s="1">
        <f t="shared" si="36"/>
        <v>5.87619438583706</v>
      </c>
      <c r="AQ56" s="1">
        <f t="shared" si="37"/>
        <v>5.8782215331475554</v>
      </c>
      <c r="AR56" s="1">
        <f t="shared" si="38"/>
        <v>5.8836598111911851</v>
      </c>
      <c r="AS56" s="1">
        <f t="shared" si="39"/>
        <v>5.8981883412505809</v>
      </c>
      <c r="AT56" s="1">
        <f t="shared" si="40"/>
        <v>5.9365967382562017</v>
      </c>
      <c r="AU56" s="1">
        <f t="shared" si="63"/>
        <v>6.035793210483499</v>
      </c>
      <c r="AW56" s="1">
        <v>-6000</v>
      </c>
      <c r="AX56" s="1">
        <f t="shared" si="43"/>
        <v>-3.4468409282683299E-3</v>
      </c>
      <c r="AY56" s="1">
        <f t="shared" si="44"/>
        <v>7.980341371956437E-2</v>
      </c>
      <c r="AZ56" s="1">
        <f t="shared" si="45"/>
        <v>-8.32502546478327E-2</v>
      </c>
      <c r="BA56" s="1">
        <f t="shared" si="46"/>
        <v>1.3890416009135012</v>
      </c>
      <c r="BB56" s="1">
        <f t="shared" si="47"/>
        <v>-0.99783264947967765</v>
      </c>
      <c r="BC56" s="1">
        <f t="shared" si="48"/>
        <v>0.28240643752510225</v>
      </c>
      <c r="BD56" s="1">
        <f t="shared" si="49"/>
        <v>0.14214921715596965</v>
      </c>
      <c r="BE56" s="1">
        <f t="shared" si="52"/>
        <v>6.4676507716090335</v>
      </c>
      <c r="BF56" s="1">
        <f t="shared" si="52"/>
        <v>6.4674705184930854</v>
      </c>
      <c r="BG56" s="1">
        <f t="shared" si="52"/>
        <v>6.4670179006653363</v>
      </c>
      <c r="BH56" s="1">
        <f t="shared" si="52"/>
        <v>6.4658815393066247</v>
      </c>
      <c r="BI56" s="1">
        <f t="shared" si="52"/>
        <v>6.4630295902852817</v>
      </c>
      <c r="BJ56" s="1">
        <f t="shared" si="52"/>
        <v>6.4558784494153176</v>
      </c>
      <c r="BK56" s="1">
        <f t="shared" si="52"/>
        <v>6.4379855710477223</v>
      </c>
      <c r="BL56" s="1">
        <f t="shared" si="50"/>
        <v>6.3934208497850618</v>
      </c>
    </row>
    <row r="57" spans="1:64">
      <c r="A57" s="1" t="s">
        <v>84</v>
      </c>
      <c r="B57" s="13" t="s">
        <v>77</v>
      </c>
      <c r="C57" s="26">
        <v>46909.421799999996</v>
      </c>
      <c r="D57" s="26"/>
      <c r="E57" s="1">
        <f t="shared" si="53"/>
        <v>-12967.010659948784</v>
      </c>
      <c r="F57" s="1">
        <f t="shared" si="54"/>
        <v>-12967</v>
      </c>
      <c r="G57" s="228">
        <f t="shared" si="55"/>
        <v>-4.4752000030712225E-3</v>
      </c>
      <c r="H57" s="181"/>
      <c r="I57" s="181">
        <f t="shared" si="56"/>
        <v>-4.4752000030712225E-3</v>
      </c>
      <c r="J57" s="181"/>
      <c r="K57" s="181"/>
      <c r="L57" s="1">
        <v>0.1</v>
      </c>
      <c r="M57" s="1">
        <f t="shared" si="57"/>
        <v>5.9610589550515562E-2</v>
      </c>
      <c r="O57" s="230"/>
      <c r="U57" s="31"/>
      <c r="Z57" s="1">
        <f t="shared" si="26"/>
        <v>-12967</v>
      </c>
      <c r="AA57" s="1">
        <f t="shared" si="58"/>
        <v>-8.7974239339116758E-3</v>
      </c>
      <c r="AB57" s="1">
        <f t="shared" si="59"/>
        <v>6.3932813481356016E-2</v>
      </c>
      <c r="AC57" s="1">
        <f t="shared" si="27"/>
        <v>-6.4085789553586792E-2</v>
      </c>
      <c r="AD57" s="1">
        <f t="shared" si="60"/>
        <v>1.8681619708329899E-5</v>
      </c>
      <c r="AE57" s="235">
        <f t="shared" si="61"/>
        <v>1.8681619708329901E-6</v>
      </c>
      <c r="AF57" s="27">
        <f t="shared" si="62"/>
        <v>31890.921799999996</v>
      </c>
      <c r="AG57" s="13"/>
      <c r="AH57" s="1">
        <f t="shared" si="28"/>
        <v>-6.8408013484427238E-2</v>
      </c>
      <c r="AI57" s="1">
        <f t="shared" si="29"/>
        <v>1.3307023695702063</v>
      </c>
      <c r="AJ57" s="1">
        <f t="shared" si="30"/>
        <v>-0.67321188013390176</v>
      </c>
      <c r="AK57" s="1">
        <f t="shared" si="31"/>
        <v>-0.23394938386751515</v>
      </c>
      <c r="AL57" s="1">
        <f t="shared" si="32"/>
        <v>-0.61569637745166206</v>
      </c>
      <c r="AM57" s="1">
        <f t="shared" si="33"/>
        <v>-0.31795652768997812</v>
      </c>
      <c r="AN57" s="1">
        <f t="shared" si="34"/>
        <v>5.8751593603877126</v>
      </c>
      <c r="AO57" s="1">
        <f t="shared" si="35"/>
        <v>5.8754399602440115</v>
      </c>
      <c r="AP57" s="1">
        <f t="shared" si="36"/>
        <v>5.87619438583706</v>
      </c>
      <c r="AQ57" s="1">
        <f t="shared" si="37"/>
        <v>5.8782215331475554</v>
      </c>
      <c r="AR57" s="1">
        <f t="shared" si="38"/>
        <v>5.8836598111911851</v>
      </c>
      <c r="AS57" s="1">
        <f t="shared" si="39"/>
        <v>5.8981883412505809</v>
      </c>
      <c r="AT57" s="1">
        <f t="shared" si="40"/>
        <v>5.9365967382562017</v>
      </c>
      <c r="AU57" s="1">
        <f t="shared" si="63"/>
        <v>6.035793210483499</v>
      </c>
      <c r="AW57" s="1">
        <v>-5000</v>
      </c>
      <c r="AX57" s="1">
        <f t="shared" si="43"/>
        <v>-4.9378140302518136E-4</v>
      </c>
      <c r="AY57" s="1">
        <f t="shared" si="44"/>
        <v>8.2556549206840274E-2</v>
      </c>
      <c r="AZ57" s="1">
        <f t="shared" si="45"/>
        <v>-8.3050330609865455E-2</v>
      </c>
      <c r="BA57" s="1">
        <f t="shared" si="46"/>
        <v>1.3714498456161153</v>
      </c>
      <c r="BB57" s="1">
        <f t="shared" si="47"/>
        <v>-0.98127070376033854</v>
      </c>
      <c r="BC57" s="1">
        <f t="shared" si="48"/>
        <v>0.41040167389200877</v>
      </c>
      <c r="BD57" s="1">
        <f t="shared" si="49"/>
        <v>0.20813034520666443</v>
      </c>
      <c r="BE57" s="1">
        <f t="shared" si="52"/>
        <v>6.5524043054160641</v>
      </c>
      <c r="BF57" s="1">
        <f t="shared" si="52"/>
        <v>6.5521661919126002</v>
      </c>
      <c r="BG57" s="1">
        <f t="shared" si="52"/>
        <v>6.5515565118224801</v>
      </c>
      <c r="BH57" s="1">
        <f t="shared" si="52"/>
        <v>6.5499959155804648</v>
      </c>
      <c r="BI57" s="1">
        <f t="shared" si="52"/>
        <v>6.5460042826713263</v>
      </c>
      <c r="BJ57" s="1">
        <f t="shared" si="52"/>
        <v>6.5358139397580457</v>
      </c>
      <c r="BK57" s="1">
        <f t="shared" si="52"/>
        <v>6.5099170795031975</v>
      </c>
      <c r="BL57" s="1">
        <f t="shared" si="50"/>
        <v>6.4447525046295517</v>
      </c>
    </row>
    <row r="58" spans="1:64">
      <c r="A58" s="1" t="s">
        <v>83</v>
      </c>
      <c r="B58" s="13"/>
      <c r="C58" s="26">
        <v>47214.411</v>
      </c>
      <c r="D58" s="26"/>
      <c r="E58" s="1">
        <f t="shared" si="53"/>
        <v>-12240.524860509786</v>
      </c>
      <c r="F58" s="1">
        <f t="shared" si="54"/>
        <v>-12240.5</v>
      </c>
      <c r="G58" s="228">
        <f t="shared" si="55"/>
        <v>-1.0436799995659385E-2</v>
      </c>
      <c r="H58" s="181"/>
      <c r="I58" s="181">
        <f t="shared" si="56"/>
        <v>-1.0436799995659385E-2</v>
      </c>
      <c r="J58" s="181"/>
      <c r="K58" s="181"/>
      <c r="L58" s="1">
        <v>0.1</v>
      </c>
      <c r="M58" s="1">
        <f t="shared" si="57"/>
        <v>6.1798880668208767E-2</v>
      </c>
      <c r="O58" s="230"/>
      <c r="U58" s="31"/>
      <c r="Z58" s="1">
        <f t="shared" si="26"/>
        <v>-12240.5</v>
      </c>
      <c r="AA58" s="1">
        <f t="shared" si="58"/>
        <v>-9.3232431024101864E-3</v>
      </c>
      <c r="AB58" s="1">
        <f t="shared" si="59"/>
        <v>6.0685323774959568E-2</v>
      </c>
      <c r="AC58" s="1">
        <f t="shared" si="27"/>
        <v>-7.2235680663868151E-2</v>
      </c>
      <c r="AD58" s="1">
        <f t="shared" si="60"/>
        <v>1.2400089545028069E-6</v>
      </c>
      <c r="AE58" s="235">
        <f t="shared" si="61"/>
        <v>1.2400089545028069E-7</v>
      </c>
      <c r="AF58" s="27">
        <f t="shared" si="62"/>
        <v>32195.911</v>
      </c>
      <c r="AG58" s="13"/>
      <c r="AH58" s="1">
        <f t="shared" si="28"/>
        <v>-7.1122123770618953E-2</v>
      </c>
      <c r="AI58" s="1">
        <f t="shared" si="29"/>
        <v>1.3499184530837183</v>
      </c>
      <c r="AJ58" s="1">
        <f t="shared" si="30"/>
        <v>-0.73537783372267251</v>
      </c>
      <c r="AK58" s="1">
        <f t="shared" si="31"/>
        <v>-0.2040917628000625</v>
      </c>
      <c r="AL58" s="1">
        <f t="shared" si="32"/>
        <v>-0.52801616172020116</v>
      </c>
      <c r="AM58" s="1">
        <f t="shared" si="33"/>
        <v>-0.2703178681947086</v>
      </c>
      <c r="AN58" s="1">
        <f t="shared" si="34"/>
        <v>5.9349607221465144</v>
      </c>
      <c r="AO58" s="1">
        <f t="shared" si="35"/>
        <v>5.9352313989332846</v>
      </c>
      <c r="AP58" s="1">
        <f t="shared" si="36"/>
        <v>5.9359420956519564</v>
      </c>
      <c r="AQ58" s="1">
        <f t="shared" si="37"/>
        <v>5.9378072527417887</v>
      </c>
      <c r="AR58" s="1">
        <f t="shared" si="38"/>
        <v>5.9426962573035018</v>
      </c>
      <c r="AS58" s="1">
        <f t="shared" si="39"/>
        <v>5.9554717457396622</v>
      </c>
      <c r="AT58" s="1">
        <f t="shared" si="40"/>
        <v>5.9886015527149361</v>
      </c>
      <c r="AU58" s="1">
        <f t="shared" si="63"/>
        <v>6.0730856577280212</v>
      </c>
      <c r="AW58" s="1">
        <v>-4000</v>
      </c>
      <c r="AX58" s="1">
        <f t="shared" si="43"/>
        <v>3.003232217884802E-3</v>
      </c>
      <c r="AY58" s="1">
        <f t="shared" si="44"/>
        <v>8.5273229982662874E-2</v>
      </c>
      <c r="AZ58" s="1">
        <f t="shared" si="45"/>
        <v>-8.2269997764778072E-2</v>
      </c>
      <c r="BA58" s="1">
        <f t="shared" si="46"/>
        <v>1.3485500035640905</v>
      </c>
      <c r="BB58" s="1">
        <f t="shared" si="47"/>
        <v>-0.94982290998697938</v>
      </c>
      <c r="BC58" s="1">
        <f t="shared" si="48"/>
        <v>0.53468317675119803</v>
      </c>
      <c r="BD58" s="1">
        <f t="shared" si="49"/>
        <v>0.27389820046063612</v>
      </c>
      <c r="BE58" s="1">
        <f t="shared" si="52"/>
        <v>6.6359276382140067</v>
      </c>
      <c r="BF58" s="1">
        <f t="shared" si="52"/>
        <v>6.6356557676004897</v>
      </c>
      <c r="BG58" s="1">
        <f t="shared" si="52"/>
        <v>6.6349407595808776</v>
      </c>
      <c r="BH58" s="1">
        <f t="shared" si="52"/>
        <v>6.6330612133145062</v>
      </c>
      <c r="BI58" s="1">
        <f t="shared" si="52"/>
        <v>6.6281265575116599</v>
      </c>
      <c r="BJ58" s="1">
        <f t="shared" si="52"/>
        <v>6.6152120049327552</v>
      </c>
      <c r="BK58" s="1">
        <f t="shared" si="52"/>
        <v>6.5816769209919599</v>
      </c>
      <c r="BL58" s="1">
        <f t="shared" si="50"/>
        <v>6.4960841594740417</v>
      </c>
    </row>
    <row r="59" spans="1:64">
      <c r="A59" s="1" t="s">
        <v>83</v>
      </c>
      <c r="B59" s="13"/>
      <c r="C59" s="26">
        <v>47239.392599999999</v>
      </c>
      <c r="D59" s="26"/>
      <c r="E59" s="1">
        <f t="shared" si="53"/>
        <v>-12181.018564394171</v>
      </c>
      <c r="F59" s="1">
        <f t="shared" si="54"/>
        <v>-12181</v>
      </c>
      <c r="G59" s="228">
        <f t="shared" si="55"/>
        <v>-7.7936000016052276E-3</v>
      </c>
      <c r="H59" s="181"/>
      <c r="I59" s="181">
        <f t="shared" si="56"/>
        <v>-7.7936000016052276E-3</v>
      </c>
      <c r="J59" s="181"/>
      <c r="K59" s="181"/>
      <c r="L59" s="1">
        <v>0.1</v>
      </c>
      <c r="M59" s="1">
        <f t="shared" si="57"/>
        <v>6.1977248217767344E-2</v>
      </c>
      <c r="O59" s="230"/>
      <c r="U59" s="31"/>
      <c r="Z59" s="1">
        <f t="shared" si="26"/>
        <v>-12181</v>
      </c>
      <c r="AA59" s="1">
        <f t="shared" si="58"/>
        <v>-9.3575995855592203E-3</v>
      </c>
      <c r="AB59" s="1">
        <f t="shared" si="59"/>
        <v>6.3541247801721337E-2</v>
      </c>
      <c r="AC59" s="1">
        <f t="shared" si="27"/>
        <v>-6.9770848219372572E-2</v>
      </c>
      <c r="AD59" s="1">
        <f t="shared" si="60"/>
        <v>2.4460946986082622E-6</v>
      </c>
      <c r="AE59" s="235">
        <f t="shared" si="61"/>
        <v>2.4460946986082624E-7</v>
      </c>
      <c r="AF59" s="27">
        <f t="shared" si="62"/>
        <v>32220.892599999999</v>
      </c>
      <c r="AG59" s="13"/>
      <c r="AH59" s="1">
        <f t="shared" si="28"/>
        <v>-7.1334847803326565E-2</v>
      </c>
      <c r="AI59" s="1">
        <f t="shared" si="29"/>
        <v>1.351396912131362</v>
      </c>
      <c r="AJ59" s="1">
        <f t="shared" si="30"/>
        <v>-0.74029817554791866</v>
      </c>
      <c r="AK59" s="1">
        <f t="shared" si="31"/>
        <v>-0.20153555913506455</v>
      </c>
      <c r="AL59" s="1">
        <f t="shared" si="32"/>
        <v>-0.52072645306106302</v>
      </c>
      <c r="AM59" s="1">
        <f t="shared" si="33"/>
        <v>-0.26641051047764014</v>
      </c>
      <c r="AN59" s="1">
        <f t="shared" si="34"/>
        <v>5.9398952150382831</v>
      </c>
      <c r="AO59" s="1">
        <f t="shared" si="35"/>
        <v>5.9401645044260993</v>
      </c>
      <c r="AP59" s="1">
        <f t="shared" si="36"/>
        <v>5.9408703060737764</v>
      </c>
      <c r="AQ59" s="1">
        <f t="shared" si="37"/>
        <v>5.9427193559937379</v>
      </c>
      <c r="AR59" s="1">
        <f t="shared" si="38"/>
        <v>5.947557755693512</v>
      </c>
      <c r="AS59" s="1">
        <f t="shared" si="39"/>
        <v>5.9601801858211649</v>
      </c>
      <c r="AT59" s="1">
        <f t="shared" si="40"/>
        <v>5.9928662053873429</v>
      </c>
      <c r="AU59" s="1">
        <f t="shared" si="63"/>
        <v>6.0761398911912687</v>
      </c>
      <c r="AW59" s="1">
        <v>-3000</v>
      </c>
      <c r="AX59" s="1">
        <f t="shared" si="43"/>
        <v>7.0075632084224404E-3</v>
      </c>
      <c r="AY59" s="1">
        <f t="shared" si="44"/>
        <v>8.7953456047032197E-2</v>
      </c>
      <c r="AZ59" s="1">
        <f t="shared" si="45"/>
        <v>-8.0945892838609756E-2</v>
      </c>
      <c r="BA59" s="1">
        <f t="shared" si="46"/>
        <v>1.3213916708229432</v>
      </c>
      <c r="BB59" s="1">
        <f t="shared" si="47"/>
        <v>-0.90564967990709455</v>
      </c>
      <c r="BC59" s="1">
        <f t="shared" si="48"/>
        <v>0.6544430302272265</v>
      </c>
      <c r="BD59" s="1">
        <f t="shared" si="49"/>
        <v>0.33942334540769359</v>
      </c>
      <c r="BE59" s="1">
        <f t="shared" si="52"/>
        <v>6.7179254307239047</v>
      </c>
      <c r="BF59" s="1">
        <f t="shared" si="52"/>
        <v>6.7176444273410931</v>
      </c>
      <c r="BG59" s="1">
        <f t="shared" si="52"/>
        <v>6.7168798332594681</v>
      </c>
      <c r="BH59" s="1">
        <f t="shared" si="52"/>
        <v>6.7148007845208664</v>
      </c>
      <c r="BI59" s="1">
        <f t="shared" si="52"/>
        <v>6.7091575462739055</v>
      </c>
      <c r="BJ59" s="1">
        <f t="shared" si="52"/>
        <v>6.6939117331299949</v>
      </c>
      <c r="BK59" s="1">
        <f t="shared" si="52"/>
        <v>6.6532112803108348</v>
      </c>
      <c r="BL59" s="1">
        <f t="shared" si="50"/>
        <v>6.5474158143185317</v>
      </c>
    </row>
    <row r="60" spans="1:64">
      <c r="A60" s="1" t="s">
        <v>85</v>
      </c>
      <c r="B60" s="13" t="s">
        <v>77</v>
      </c>
      <c r="C60" s="26">
        <v>47592.4565</v>
      </c>
      <c r="D60" s="26"/>
      <c r="E60" s="1">
        <f t="shared" si="53"/>
        <v>-11340.018589167021</v>
      </c>
      <c r="F60" s="1">
        <f t="shared" si="54"/>
        <v>-11340</v>
      </c>
      <c r="G60" s="228">
        <f t="shared" si="55"/>
        <v>-7.8040000007604249E-3</v>
      </c>
      <c r="H60" s="181"/>
      <c r="I60" s="181">
        <f t="shared" si="56"/>
        <v>-7.8040000007604249E-3</v>
      </c>
      <c r="J60" s="181"/>
      <c r="K60" s="181"/>
      <c r="L60" s="1">
        <v>0.1</v>
      </c>
      <c r="M60" s="1">
        <f t="shared" si="57"/>
        <v>6.448457215297218E-2</v>
      </c>
      <c r="O60" s="230"/>
      <c r="U60" s="31"/>
      <c r="Z60" s="1">
        <f t="shared" si="26"/>
        <v>-11340</v>
      </c>
      <c r="AA60" s="1">
        <f t="shared" si="58"/>
        <v>-9.6893193226519625E-3</v>
      </c>
      <c r="AB60" s="1">
        <f t="shared" si="59"/>
        <v>6.6369891474863718E-2</v>
      </c>
      <c r="AC60" s="1">
        <f t="shared" si="27"/>
        <v>-7.2288572153732605E-2</v>
      </c>
      <c r="AD60" s="1">
        <f t="shared" si="60"/>
        <v>3.5544289454975671E-6</v>
      </c>
      <c r="AE60" s="235">
        <f t="shared" si="61"/>
        <v>3.5544289454975676E-7</v>
      </c>
      <c r="AF60" s="27">
        <f t="shared" si="62"/>
        <v>32573.9565</v>
      </c>
      <c r="AG60" s="13"/>
      <c r="AH60" s="1">
        <f t="shared" si="28"/>
        <v>-7.4173891475624143E-2</v>
      </c>
      <c r="AI60" s="1">
        <f t="shared" si="29"/>
        <v>1.3705266113285064</v>
      </c>
      <c r="AJ60" s="1">
        <f t="shared" si="30"/>
        <v>-0.80647341875056333</v>
      </c>
      <c r="AK60" s="1">
        <f t="shared" si="31"/>
        <v>-0.16372660672216091</v>
      </c>
      <c r="AL60" s="1">
        <f t="shared" si="32"/>
        <v>-0.41607702833992444</v>
      </c>
      <c r="AM60" s="1">
        <f t="shared" si="33"/>
        <v>-0.21109270315529424</v>
      </c>
      <c r="AN60" s="1">
        <f t="shared" si="34"/>
        <v>6.010181560052045</v>
      </c>
      <c r="AO60" s="1">
        <f t="shared" si="35"/>
        <v>6.0104217273802272</v>
      </c>
      <c r="AP60" s="1">
        <f t="shared" si="36"/>
        <v>6.0110373112336317</v>
      </c>
      <c r="AQ60" s="1">
        <f t="shared" si="37"/>
        <v>6.0126146601928143</v>
      </c>
      <c r="AR60" s="1">
        <f t="shared" si="38"/>
        <v>6.0166532630891085</v>
      </c>
      <c r="AS60" s="1">
        <f t="shared" si="39"/>
        <v>6.0269735105564797</v>
      </c>
      <c r="AT60" s="1">
        <f t="shared" si="40"/>
        <v>6.0532225267942579</v>
      </c>
      <c r="AU60" s="1">
        <f t="shared" si="63"/>
        <v>6.1193098129154846</v>
      </c>
      <c r="AW60" s="1">
        <v>-2000</v>
      </c>
      <c r="AX60" s="1">
        <f t="shared" si="43"/>
        <v>1.1473730038476543E-2</v>
      </c>
      <c r="AY60" s="1">
        <f t="shared" si="44"/>
        <v>9.0597227399948244E-2</v>
      </c>
      <c r="AZ60" s="1">
        <f t="shared" si="45"/>
        <v>-7.9123497361471701E-2</v>
      </c>
      <c r="BA60" s="1">
        <f t="shared" si="46"/>
        <v>1.2910687144874045</v>
      </c>
      <c r="BB60" s="1">
        <f t="shared" si="47"/>
        <v>-0.85118830536247958</v>
      </c>
      <c r="BC60" s="1">
        <f t="shared" si="48"/>
        <v>0.7691072255636725</v>
      </c>
      <c r="BD60" s="1">
        <f t="shared" si="49"/>
        <v>0.40470243179194776</v>
      </c>
      <c r="BE60" s="1">
        <f t="shared" si="52"/>
        <v>6.7981660076599795</v>
      </c>
      <c r="BF60" s="1">
        <f t="shared" si="52"/>
        <v>6.7978975113208904</v>
      </c>
      <c r="BG60" s="1">
        <f t="shared" si="52"/>
        <v>6.7971362051125972</v>
      </c>
      <c r="BH60" s="1">
        <f t="shared" si="52"/>
        <v>6.7949793399555842</v>
      </c>
      <c r="BI60" s="1">
        <f t="shared" si="52"/>
        <v>6.7888828085423922</v>
      </c>
      <c r="BJ60" s="1">
        <f t="shared" si="52"/>
        <v>6.7717600597169252</v>
      </c>
      <c r="BK60" s="1">
        <f t="shared" si="52"/>
        <v>6.7244669362579153</v>
      </c>
      <c r="BL60" s="1">
        <f t="shared" si="50"/>
        <v>6.5987474691630217</v>
      </c>
    </row>
    <row r="61" spans="1:64">
      <c r="A61" s="28" t="s">
        <v>86</v>
      </c>
      <c r="B61" s="143" t="s">
        <v>65</v>
      </c>
      <c r="C61" s="29">
        <v>47592.456599999998</v>
      </c>
      <c r="D61" s="189" t="s">
        <v>36</v>
      </c>
      <c r="E61" s="1">
        <f t="shared" si="53"/>
        <v>-11340.018350966526</v>
      </c>
      <c r="F61" s="1">
        <f t="shared" si="54"/>
        <v>-11340</v>
      </c>
      <c r="G61" s="228">
        <f>+C61-(C$7+F61*C$8)+O61*J$10</f>
        <v>-7.7040000032866374E-3</v>
      </c>
      <c r="H61" s="181"/>
      <c r="I61" s="181"/>
      <c r="J61" s="181">
        <f>G61</f>
        <v>-7.7040000032866374E-3</v>
      </c>
      <c r="K61" s="181"/>
      <c r="L61" s="1">
        <v>1</v>
      </c>
      <c r="M61" s="1">
        <f t="shared" si="57"/>
        <v>6.448457215297218E-2</v>
      </c>
      <c r="O61" s="230"/>
      <c r="U61" s="31"/>
      <c r="Z61" s="1">
        <f t="shared" si="26"/>
        <v>-11340</v>
      </c>
      <c r="AA61" s="1">
        <f t="shared" si="58"/>
        <v>-9.6893193226519625E-3</v>
      </c>
      <c r="AB61" s="1">
        <f t="shared" si="59"/>
        <v>6.6469891472337506E-2</v>
      </c>
      <c r="AC61" s="1">
        <f t="shared" si="27"/>
        <v>-7.2188572156258818E-2</v>
      </c>
      <c r="AD61" s="1">
        <f t="shared" si="60"/>
        <v>3.9414927998451975E-6</v>
      </c>
      <c r="AE61" s="235">
        <f t="shared" si="61"/>
        <v>3.9414927998451975E-6</v>
      </c>
      <c r="AF61" s="27">
        <f t="shared" si="62"/>
        <v>32573.956599999998</v>
      </c>
      <c r="AG61" s="13"/>
      <c r="AH61" s="1">
        <f t="shared" si="28"/>
        <v>-7.4173891475624143E-2</v>
      </c>
      <c r="AI61" s="1">
        <f t="shared" si="29"/>
        <v>1.3705266113285064</v>
      </c>
      <c r="AJ61" s="1">
        <f t="shared" si="30"/>
        <v>-0.80647341875056333</v>
      </c>
      <c r="AK61" s="1">
        <f t="shared" si="31"/>
        <v>-0.16372660672216091</v>
      </c>
      <c r="AL61" s="1">
        <f t="shared" si="32"/>
        <v>-0.41607702833992444</v>
      </c>
      <c r="AM61" s="1">
        <f t="shared" si="33"/>
        <v>-0.21109270315529424</v>
      </c>
      <c r="AN61" s="1">
        <f t="shared" si="34"/>
        <v>6.010181560052045</v>
      </c>
      <c r="AO61" s="1">
        <f t="shared" si="35"/>
        <v>6.0104217273802272</v>
      </c>
      <c r="AP61" s="1">
        <f t="shared" si="36"/>
        <v>6.0110373112336317</v>
      </c>
      <c r="AQ61" s="1">
        <f t="shared" si="37"/>
        <v>6.0126146601928143</v>
      </c>
      <c r="AR61" s="1">
        <f t="shared" si="38"/>
        <v>6.0166532630891085</v>
      </c>
      <c r="AS61" s="1">
        <f t="shared" si="39"/>
        <v>6.0269735105564797</v>
      </c>
      <c r="AT61" s="1">
        <f t="shared" si="40"/>
        <v>6.0532225267942579</v>
      </c>
      <c r="AU61" s="1">
        <f t="shared" si="63"/>
        <v>6.1193098129154846</v>
      </c>
      <c r="AW61" s="1">
        <v>-1000</v>
      </c>
      <c r="AX61" s="1">
        <f t="shared" si="43"/>
        <v>1.6350849453871483E-2</v>
      </c>
      <c r="AY61" s="1">
        <f t="shared" si="44"/>
        <v>9.3204544041411E-2</v>
      </c>
      <c r="AZ61" s="1">
        <f t="shared" si="45"/>
        <v>-7.6853694587539517E-2</v>
      </c>
      <c r="BA61" s="1">
        <f t="shared" si="46"/>
        <v>1.2586242473829787</v>
      </c>
      <c r="BB61" s="1">
        <f t="shared" si="47"/>
        <v>-0.78890506528029214</v>
      </c>
      <c r="BC61" s="1">
        <f t="shared" si="48"/>
        <v>0.878327253356882</v>
      </c>
      <c r="BD61" s="1">
        <f t="shared" si="49"/>
        <v>0.46975918684921303</v>
      </c>
      <c r="BE61" s="1">
        <f t="shared" si="52"/>
        <v>6.8764824178452466</v>
      </c>
      <c r="BF61" s="1">
        <f t="shared" si="52"/>
        <v>6.8762426584934415</v>
      </c>
      <c r="BG61" s="1">
        <f t="shared" si="52"/>
        <v>6.8755290769106949</v>
      </c>
      <c r="BH61" s="1">
        <f t="shared" si="52"/>
        <v>6.8734073095442669</v>
      </c>
      <c r="BI61" s="1">
        <f t="shared" si="52"/>
        <v>6.8671161380418324</v>
      </c>
      <c r="BJ61" s="1">
        <f t="shared" si="52"/>
        <v>6.8486133763903316</v>
      </c>
      <c r="BK61" s="1">
        <f t="shared" si="52"/>
        <v>6.7953914018363832</v>
      </c>
      <c r="BL61" s="1">
        <f t="shared" si="50"/>
        <v>6.6500791240075117</v>
      </c>
    </row>
    <row r="62" spans="1:64">
      <c r="A62" s="1" t="s">
        <v>85</v>
      </c>
      <c r="B62" s="13" t="s">
        <v>77</v>
      </c>
      <c r="C62" s="26">
        <v>47592.456700000002</v>
      </c>
      <c r="D62" s="26"/>
      <c r="E62" s="1">
        <f t="shared" si="53"/>
        <v>-11340.018112766014</v>
      </c>
      <c r="F62" s="1">
        <f t="shared" si="54"/>
        <v>-11340</v>
      </c>
      <c r="G62" s="228">
        <f>+C62-(C$7+F62*C$8)+O62*I$10</f>
        <v>-7.6039999985368922E-3</v>
      </c>
      <c r="H62" s="181"/>
      <c r="I62" s="181">
        <f>G62</f>
        <v>-7.6039999985368922E-3</v>
      </c>
      <c r="J62" s="181"/>
      <c r="K62" s="181"/>
      <c r="L62" s="1">
        <v>0.1</v>
      </c>
      <c r="M62" s="1">
        <f t="shared" si="57"/>
        <v>6.448457215297218E-2</v>
      </c>
      <c r="O62" s="230"/>
      <c r="P62" s="1">
        <v>3.1805737766557792E-10</v>
      </c>
      <c r="Q62" s="1">
        <v>1.3993557651046345E-20</v>
      </c>
      <c r="R62" s="1">
        <v>2.3575491547904573E-28</v>
      </c>
      <c r="S62" s="1">
        <v>5.8395965370523914E-10</v>
      </c>
      <c r="T62" s="1">
        <v>6.9760897778591454E-10</v>
      </c>
      <c r="U62" s="31">
        <v>3.0262633992130504E-6</v>
      </c>
      <c r="V62" s="1">
        <v>1.0681588541190742E-2</v>
      </c>
      <c r="W62" s="1">
        <v>787.73036382824318</v>
      </c>
      <c r="X62" s="1">
        <v>1.7530312164293926E-5</v>
      </c>
      <c r="Y62" s="1">
        <v>1.8716781378817785E-8</v>
      </c>
      <c r="Z62" s="1">
        <f t="shared" si="26"/>
        <v>-11340</v>
      </c>
      <c r="AA62" s="1">
        <f t="shared" si="58"/>
        <v>-9.6893193226519625E-3</v>
      </c>
      <c r="AB62" s="1">
        <f t="shared" si="59"/>
        <v>6.6569891477087251E-2</v>
      </c>
      <c r="AC62" s="1">
        <f t="shared" si="27"/>
        <v>-7.2088572151509073E-2</v>
      </c>
      <c r="AD62" s="1">
        <f t="shared" si="60"/>
        <v>4.3485566835277336E-6</v>
      </c>
      <c r="AE62" s="235">
        <f t="shared" si="61"/>
        <v>4.3485566835277337E-7</v>
      </c>
      <c r="AF62" s="27">
        <f t="shared" si="62"/>
        <v>32573.956700000002</v>
      </c>
      <c r="AG62" s="13"/>
      <c r="AH62" s="1">
        <f t="shared" si="28"/>
        <v>-7.4173891475624143E-2</v>
      </c>
      <c r="AI62" s="1">
        <f t="shared" si="29"/>
        <v>1.3705266113285064</v>
      </c>
      <c r="AJ62" s="1">
        <f t="shared" si="30"/>
        <v>-0.80647341875056333</v>
      </c>
      <c r="AK62" s="1">
        <f t="shared" si="31"/>
        <v>-0.16372660672216091</v>
      </c>
      <c r="AL62" s="1">
        <f t="shared" si="32"/>
        <v>-0.41607702833992444</v>
      </c>
      <c r="AM62" s="1">
        <f t="shared" si="33"/>
        <v>-0.21109270315529424</v>
      </c>
      <c r="AN62" s="1">
        <f t="shared" si="34"/>
        <v>6.010181560052045</v>
      </c>
      <c r="AO62" s="1">
        <f t="shared" si="35"/>
        <v>6.0104217273802272</v>
      </c>
      <c r="AP62" s="1">
        <f t="shared" si="36"/>
        <v>6.0110373112336317</v>
      </c>
      <c r="AQ62" s="1">
        <f t="shared" si="37"/>
        <v>6.0126146601928143</v>
      </c>
      <c r="AR62" s="1">
        <f t="shared" si="38"/>
        <v>6.0166532630891085</v>
      </c>
      <c r="AS62" s="1">
        <f t="shared" si="39"/>
        <v>6.0269735105564797</v>
      </c>
      <c r="AT62" s="1">
        <f t="shared" si="40"/>
        <v>6.0532225267942579</v>
      </c>
      <c r="AU62" s="1">
        <f t="shared" si="63"/>
        <v>6.1193098129154846</v>
      </c>
      <c r="AW62" s="1">
        <v>0</v>
      </c>
      <c r="AX62" s="1">
        <f t="shared" si="43"/>
        <v>2.1585780146863548E-2</v>
      </c>
      <c r="AY62" s="1">
        <f t="shared" si="44"/>
        <v>9.5775405971420466E-2</v>
      </c>
      <c r="AZ62" s="1">
        <f t="shared" si="45"/>
        <v>-7.4189625824556918E-2</v>
      </c>
      <c r="BA62" s="1">
        <f t="shared" si="46"/>
        <v>1.2249855602023374</v>
      </c>
      <c r="BB62" s="1">
        <f t="shared" si="47"/>
        <v>-0.72110705909006356</v>
      </c>
      <c r="BC62" s="1">
        <f t="shared" si="48"/>
        <v>0.98195353319161605</v>
      </c>
      <c r="BD62" s="1">
        <f t="shared" si="49"/>
        <v>0.53464346058918877</v>
      </c>
      <c r="BE62" s="1">
        <f t="shared" ref="BE62:BK71" si="64">$BL62+$AB$7*SIN(BF62)</f>
        <v>6.9527685259823446</v>
      </c>
      <c r="BF62" s="1">
        <f t="shared" si="64"/>
        <v>6.9525672595845451</v>
      </c>
      <c r="BG62" s="1">
        <f t="shared" si="64"/>
        <v>6.9519338520638962</v>
      </c>
      <c r="BH62" s="1">
        <f t="shared" si="64"/>
        <v>6.9499425133112229</v>
      </c>
      <c r="BI62" s="1">
        <f t="shared" si="64"/>
        <v>6.943702233631674</v>
      </c>
      <c r="BJ62" s="1">
        <f t="shared" si="64"/>
        <v>6.9243389691063397</v>
      </c>
      <c r="BK62" s="1">
        <f t="shared" si="64"/>
        <v>6.8659330625241681</v>
      </c>
      <c r="BL62" s="1">
        <f t="shared" si="50"/>
        <v>6.7014107788520016</v>
      </c>
    </row>
    <row r="63" spans="1:64">
      <c r="A63" s="190" t="s">
        <v>87</v>
      </c>
      <c r="B63" s="35"/>
      <c r="C63" s="33">
        <v>48068.525999999998</v>
      </c>
      <c r="D63" s="36">
        <v>1E-3</v>
      </c>
      <c r="E63" s="1">
        <f t="shared" si="53"/>
        <v>-10206.018659674373</v>
      </c>
      <c r="F63" s="1">
        <f t="shared" si="54"/>
        <v>-10206</v>
      </c>
      <c r="G63" s="228">
        <f>+C63-(C$7+F63*C$8)+O63*J$10</f>
        <v>-7.8336000005947426E-3</v>
      </c>
      <c r="H63" s="181"/>
      <c r="I63" s="181"/>
      <c r="J63" s="181">
        <f>G63</f>
        <v>-7.8336000005947426E-3</v>
      </c>
      <c r="K63" s="181"/>
      <c r="L63" s="1">
        <v>1</v>
      </c>
      <c r="M63" s="1">
        <f t="shared" si="57"/>
        <v>6.7824611731964302E-2</v>
      </c>
      <c r="O63" s="230"/>
      <c r="U63" s="31"/>
      <c r="Z63" s="1">
        <f t="shared" si="26"/>
        <v>-10206</v>
      </c>
      <c r="AA63" s="1">
        <f t="shared" si="58"/>
        <v>-9.6367412238005934E-3</v>
      </c>
      <c r="AB63" s="1">
        <f t="shared" si="59"/>
        <v>6.9627752955170152E-2</v>
      </c>
      <c r="AC63" s="1">
        <f t="shared" si="27"/>
        <v>-7.5658211732559044E-2</v>
      </c>
      <c r="AD63" s="1">
        <f t="shared" si="60"/>
        <v>3.2513182708242919E-6</v>
      </c>
      <c r="AE63" s="235">
        <f t="shared" si="61"/>
        <v>3.2513182708242919E-6</v>
      </c>
      <c r="AF63" s="27">
        <f t="shared" si="62"/>
        <v>33050.025999999998</v>
      </c>
      <c r="AG63" s="13"/>
      <c r="AH63" s="1">
        <f t="shared" si="28"/>
        <v>-7.7461352955764895E-2</v>
      </c>
      <c r="AI63" s="1">
        <f t="shared" si="29"/>
        <v>1.3903186379362511</v>
      </c>
      <c r="AJ63" s="1">
        <f t="shared" si="30"/>
        <v>-0.88354415270280751</v>
      </c>
      <c r="AK63" s="1">
        <f t="shared" si="31"/>
        <v>-0.10838695646123196</v>
      </c>
      <c r="AL63" s="1">
        <f t="shared" si="32"/>
        <v>-0.27086386926820533</v>
      </c>
      <c r="AM63" s="1">
        <f t="shared" si="33"/>
        <v>-0.13626607726514478</v>
      </c>
      <c r="AN63" s="1">
        <f t="shared" si="34"/>
        <v>6.1063137342988529</v>
      </c>
      <c r="AO63" s="1">
        <f t="shared" si="35"/>
        <v>6.1064877884660493</v>
      </c>
      <c r="AP63" s="1">
        <f t="shared" si="36"/>
        <v>6.1069242373409214</v>
      </c>
      <c r="AQ63" s="1">
        <f t="shared" si="37"/>
        <v>6.1080185040922172</v>
      </c>
      <c r="AR63" s="1">
        <f t="shared" si="38"/>
        <v>6.1107611266423669</v>
      </c>
      <c r="AS63" s="1">
        <f t="shared" si="39"/>
        <v>6.1176294124721178</v>
      </c>
      <c r="AT63" s="1">
        <f t="shared" si="40"/>
        <v>6.1347957215126439</v>
      </c>
      <c r="AU63" s="1">
        <f t="shared" si="63"/>
        <v>6.1775199095091367</v>
      </c>
      <c r="AW63" s="1">
        <v>1000</v>
      </c>
      <c r="AX63" s="1">
        <f t="shared" si="43"/>
        <v>2.7125695021918875E-2</v>
      </c>
      <c r="AY63" s="1">
        <f t="shared" si="44"/>
        <v>9.8309813189976655E-2</v>
      </c>
      <c r="AZ63" s="1">
        <f t="shared" si="45"/>
        <v>-7.1184118168057781E-2</v>
      </c>
      <c r="BA63" s="1">
        <f t="shared" si="46"/>
        <v>1.1909299036211438</v>
      </c>
      <c r="BB63" s="1">
        <f t="shared" si="47"/>
        <v>-0.64982449648438745</v>
      </c>
      <c r="BC63" s="1">
        <f t="shared" si="48"/>
        <v>1.0799989068867828</v>
      </c>
      <c r="BD63" s="1">
        <f t="shared" si="49"/>
        <v>0.59942888021965957</v>
      </c>
      <c r="BE63" s="1">
        <f t="shared" si="64"/>
        <v>7.0269716692213766</v>
      </c>
      <c r="BF63" s="1">
        <f t="shared" si="64"/>
        <v>7.02681239114278</v>
      </c>
      <c r="BG63" s="1">
        <f t="shared" si="64"/>
        <v>7.0262783048365556</v>
      </c>
      <c r="BH63" s="1">
        <f t="shared" si="64"/>
        <v>7.0244893319898871</v>
      </c>
      <c r="BI63" s="1">
        <f t="shared" si="64"/>
        <v>7.0185181926712241</v>
      </c>
      <c r="BJ63" s="1">
        <f t="shared" si="64"/>
        <v>6.9988162620234329</v>
      </c>
      <c r="BK63" s="1">
        <f t="shared" si="64"/>
        <v>6.9360413122451918</v>
      </c>
      <c r="BL63" s="1">
        <f t="shared" si="50"/>
        <v>6.7527424336964916</v>
      </c>
    </row>
    <row r="64" spans="1:64">
      <c r="A64" s="1" t="s">
        <v>88</v>
      </c>
      <c r="B64" s="13"/>
      <c r="C64" s="26">
        <v>48279.478199999998</v>
      </c>
      <c r="D64" s="26"/>
      <c r="E64" s="1">
        <f t="shared" si="53"/>
        <v>-9703.529464449055</v>
      </c>
      <c r="F64" s="1">
        <f t="shared" si="54"/>
        <v>-9703.5</v>
      </c>
      <c r="G64" s="228">
        <f>+C64-(C$7+F64*C$8)+O64*I$10</f>
        <v>-1.2369600000965875E-2</v>
      </c>
      <c r="H64" s="181"/>
      <c r="I64" s="181">
        <f>G64</f>
        <v>-1.2369600000965875E-2</v>
      </c>
      <c r="J64" s="181"/>
      <c r="K64" s="181"/>
      <c r="L64" s="1">
        <v>0.1</v>
      </c>
      <c r="M64" s="1">
        <f t="shared" si="57"/>
        <v>6.9289666618808324E-2</v>
      </c>
      <c r="O64" s="230"/>
      <c r="U64" s="31"/>
      <c r="Z64" s="1">
        <f t="shared" si="26"/>
        <v>-9703.5</v>
      </c>
      <c r="AA64" s="1">
        <f t="shared" si="58"/>
        <v>-9.4116231054203608E-3</v>
      </c>
      <c r="AB64" s="1">
        <f t="shared" si="59"/>
        <v>6.633168972326281E-2</v>
      </c>
      <c r="AC64" s="1">
        <f t="shared" si="27"/>
        <v>-8.1659266619774198E-2</v>
      </c>
      <c r="AD64" s="1">
        <f t="shared" si="60"/>
        <v>8.7496273145810763E-6</v>
      </c>
      <c r="AE64" s="235">
        <f t="shared" si="61"/>
        <v>8.7496273145810771E-7</v>
      </c>
      <c r="AF64" s="27">
        <f t="shared" si="62"/>
        <v>33260.978199999998</v>
      </c>
      <c r="AG64" s="13"/>
      <c r="AH64" s="1">
        <f t="shared" si="28"/>
        <v>-7.8701289724228685E-2</v>
      </c>
      <c r="AI64" s="1">
        <f t="shared" si="29"/>
        <v>1.3965767411889809</v>
      </c>
      <c r="AJ64" s="1">
        <f t="shared" si="30"/>
        <v>-0.9123084170948822</v>
      </c>
      <c r="AK64" s="1">
        <f t="shared" si="31"/>
        <v>-8.2603025363889138E-2</v>
      </c>
      <c r="AL64" s="1">
        <f t="shared" si="32"/>
        <v>-0.20535399324429818</v>
      </c>
      <c r="AM64" s="1">
        <f t="shared" si="33"/>
        <v>-0.10303935108254686</v>
      </c>
      <c r="AN64" s="1">
        <f t="shared" si="34"/>
        <v>6.1492922163705419</v>
      </c>
      <c r="AO64" s="1">
        <f t="shared" si="35"/>
        <v>6.149428553806672</v>
      </c>
      <c r="AP64" s="1">
        <f t="shared" si="36"/>
        <v>6.1497681417887398</v>
      </c>
      <c r="AQ64" s="1">
        <f t="shared" si="37"/>
        <v>6.1506139170914995</v>
      </c>
      <c r="AR64" s="1">
        <f t="shared" si="38"/>
        <v>6.1527199855383019</v>
      </c>
      <c r="AS64" s="1">
        <f t="shared" si="39"/>
        <v>6.1579618078672924</v>
      </c>
      <c r="AT64" s="1">
        <f t="shared" si="40"/>
        <v>6.1709935664046034</v>
      </c>
      <c r="AU64" s="1">
        <f t="shared" si="63"/>
        <v>6.2033140660684927</v>
      </c>
      <c r="AW64" s="1">
        <v>2000</v>
      </c>
      <c r="AX64" s="1">
        <f t="shared" si="43"/>
        <v>3.2919973302910549E-2</v>
      </c>
      <c r="AY64" s="1">
        <f t="shared" si="44"/>
        <v>0.10080776569707955</v>
      </c>
      <c r="AZ64" s="1">
        <f t="shared" si="45"/>
        <v>-6.7887792394169005E-2</v>
      </c>
      <c r="BA64" s="1">
        <f t="shared" si="46"/>
        <v>1.1570757233862754</v>
      </c>
      <c r="BB64" s="1">
        <f t="shared" si="47"/>
        <v>-0.57675675221298117</v>
      </c>
      <c r="BC64" s="1">
        <f t="shared" si="48"/>
        <v>1.1725994322919315</v>
      </c>
      <c r="BD64" s="1">
        <f t="shared" si="49"/>
        <v>0.66420972730573247</v>
      </c>
      <c r="BE64" s="1">
        <f t="shared" si="64"/>
        <v>7.0990834947591077</v>
      </c>
      <c r="BF64" s="1">
        <f t="shared" si="64"/>
        <v>7.0989645884781316</v>
      </c>
      <c r="BG64" s="1">
        <f t="shared" si="64"/>
        <v>7.0985363604430161</v>
      </c>
      <c r="BH64" s="1">
        <f t="shared" si="64"/>
        <v>7.0969957538521076</v>
      </c>
      <c r="BI64" s="1">
        <f t="shared" si="64"/>
        <v>7.0914738502458174</v>
      </c>
      <c r="BJ64" s="1">
        <f t="shared" si="64"/>
        <v>7.0719378496315031</v>
      </c>
      <c r="BK64" s="1">
        <f t="shared" si="64"/>
        <v>7.0056666866840045</v>
      </c>
      <c r="BL64" s="1">
        <f t="shared" si="50"/>
        <v>6.8040740885409816</v>
      </c>
    </row>
    <row r="65" spans="1:64">
      <c r="A65" s="28" t="s">
        <v>89</v>
      </c>
      <c r="B65" s="143" t="s">
        <v>77</v>
      </c>
      <c r="C65" s="29">
        <v>48279.480499999998</v>
      </c>
      <c r="D65" s="189" t="s">
        <v>36</v>
      </c>
      <c r="E65" s="1">
        <f t="shared" si="53"/>
        <v>-9703.5239858375553</v>
      </c>
      <c r="F65" s="1">
        <f t="shared" si="54"/>
        <v>-9703.5</v>
      </c>
      <c r="G65" s="228">
        <f>+C65-(C$7+F65*C$8)+O65*J$10</f>
        <v>-1.0069600000861101E-2</v>
      </c>
      <c r="H65" s="181"/>
      <c r="I65" s="181"/>
      <c r="J65" s="181">
        <f>G65</f>
        <v>-1.0069600000861101E-2</v>
      </c>
      <c r="K65" s="181"/>
      <c r="L65" s="1">
        <v>1</v>
      </c>
      <c r="M65" s="1">
        <f t="shared" si="57"/>
        <v>6.9289666618808324E-2</v>
      </c>
      <c r="O65" s="230"/>
      <c r="P65" s="1">
        <v>4.8112962494562834E-6</v>
      </c>
      <c r="Q65" s="1">
        <v>1.0376881739008139E-16</v>
      </c>
      <c r="R65" s="1">
        <v>5.7149376345062832E-25</v>
      </c>
      <c r="S65" s="1">
        <v>1.4558082804794883E-6</v>
      </c>
      <c r="T65" s="1">
        <v>1.576891694938988E-5</v>
      </c>
      <c r="U65" s="31">
        <v>5.1747331840798463</v>
      </c>
      <c r="V65" s="1">
        <v>12.078285497124313</v>
      </c>
      <c r="W65" s="1">
        <v>416912.18311209616</v>
      </c>
      <c r="X65" s="1">
        <v>4.3702974077502302E-2</v>
      </c>
      <c r="Y65" s="1">
        <v>2.8378502467371881E-6</v>
      </c>
      <c r="Z65" s="1">
        <f t="shared" si="26"/>
        <v>-9703.5</v>
      </c>
      <c r="AA65" s="1">
        <f t="shared" si="58"/>
        <v>-9.4116231054203608E-3</v>
      </c>
      <c r="AB65" s="1">
        <f t="shared" si="59"/>
        <v>6.8631689723367584E-2</v>
      </c>
      <c r="AC65" s="1">
        <f t="shared" si="27"/>
        <v>-7.9359266619669425E-2</v>
      </c>
      <c r="AD65" s="1">
        <f t="shared" si="60"/>
        <v>4.3293359493383451E-7</v>
      </c>
      <c r="AE65" s="235">
        <f t="shared" si="61"/>
        <v>4.3293359493383451E-7</v>
      </c>
      <c r="AF65" s="27">
        <f t="shared" si="62"/>
        <v>33260.980499999998</v>
      </c>
      <c r="AG65" s="13"/>
      <c r="AH65" s="1">
        <f t="shared" si="28"/>
        <v>-7.8701289724228685E-2</v>
      </c>
      <c r="AI65" s="1">
        <f t="shared" si="29"/>
        <v>1.3965767411889809</v>
      </c>
      <c r="AJ65" s="1">
        <f t="shared" si="30"/>
        <v>-0.9123084170948822</v>
      </c>
      <c r="AK65" s="1">
        <f t="shared" si="31"/>
        <v>-8.2603025363889138E-2</v>
      </c>
      <c r="AL65" s="1">
        <f t="shared" si="32"/>
        <v>-0.20535399324429818</v>
      </c>
      <c r="AM65" s="1">
        <f t="shared" si="33"/>
        <v>-0.10303935108254686</v>
      </c>
      <c r="AN65" s="1">
        <f t="shared" si="34"/>
        <v>6.1492922163705419</v>
      </c>
      <c r="AO65" s="1">
        <f t="shared" si="35"/>
        <v>6.149428553806672</v>
      </c>
      <c r="AP65" s="1">
        <f t="shared" si="36"/>
        <v>6.1497681417887398</v>
      </c>
      <c r="AQ65" s="1">
        <f t="shared" si="37"/>
        <v>6.1506139170914995</v>
      </c>
      <c r="AR65" s="1">
        <f t="shared" si="38"/>
        <v>6.1527199855383019</v>
      </c>
      <c r="AS65" s="1">
        <f t="shared" si="39"/>
        <v>6.1579618078672924</v>
      </c>
      <c r="AT65" s="1">
        <f t="shared" si="40"/>
        <v>6.1709935664046034</v>
      </c>
      <c r="AU65" s="1">
        <f t="shared" si="63"/>
        <v>6.2033140660684927</v>
      </c>
      <c r="AW65" s="1">
        <v>3000</v>
      </c>
      <c r="AX65" s="1">
        <f t="shared" si="43"/>
        <v>3.8921433740727387E-2</v>
      </c>
      <c r="AY65" s="1">
        <f t="shared" si="44"/>
        <v>0.10326926349272916</v>
      </c>
      <c r="AZ65" s="1">
        <f t="shared" si="45"/>
        <v>-6.4347829752001776E-2</v>
      </c>
      <c r="BA65" s="1">
        <f t="shared" si="46"/>
        <v>1.1238914161582008</v>
      </c>
      <c r="BB65" s="1">
        <f t="shared" si="47"/>
        <v>-0.50326654629194623</v>
      </c>
      <c r="BC65" s="1">
        <f t="shared" si="48"/>
        <v>1.2599776374182592</v>
      </c>
      <c r="BD65" s="1">
        <f t="shared" si="49"/>
        <v>0.72909760402280865</v>
      </c>
      <c r="BE65" s="1">
        <f t="shared" si="64"/>
        <v>7.169130372150935</v>
      </c>
      <c r="BF65" s="1">
        <f t="shared" si="64"/>
        <v>7.1690467421687387</v>
      </c>
      <c r="BG65" s="1">
        <f t="shared" si="64"/>
        <v>7.1687204691941506</v>
      </c>
      <c r="BH65" s="1">
        <f t="shared" si="64"/>
        <v>7.1674487947954955</v>
      </c>
      <c r="BI65" s="1">
        <f t="shared" si="64"/>
        <v>7.1625110465963582</v>
      </c>
      <c r="BJ65" s="1">
        <f t="shared" si="64"/>
        <v>7.14361030450016</v>
      </c>
      <c r="BK65" s="1">
        <f t="shared" si="64"/>
        <v>7.0747609935926148</v>
      </c>
      <c r="BL65" s="1">
        <f t="shared" si="50"/>
        <v>6.8554057433854716</v>
      </c>
    </row>
    <row r="66" spans="1:64">
      <c r="A66" s="1" t="s">
        <v>88</v>
      </c>
      <c r="B66" s="13"/>
      <c r="C66" s="26">
        <v>48279.482799999998</v>
      </c>
      <c r="D66" s="26"/>
      <c r="E66" s="1">
        <f t="shared" si="53"/>
        <v>-9703.5185072260538</v>
      </c>
      <c r="F66" s="1">
        <f t="shared" si="54"/>
        <v>-9703.5</v>
      </c>
      <c r="G66" s="228">
        <f t="shared" ref="G66:G73" si="65">+C66-(C$7+F66*C$8)+O66*I$10</f>
        <v>-7.7696000007563271E-3</v>
      </c>
      <c r="H66" s="181"/>
      <c r="I66" s="181">
        <f t="shared" ref="I66:I73" si="66">G66</f>
        <v>-7.7696000007563271E-3</v>
      </c>
      <c r="J66" s="181"/>
      <c r="K66" s="181"/>
      <c r="L66" s="1">
        <v>0.1</v>
      </c>
      <c r="M66" s="1">
        <f t="shared" si="57"/>
        <v>6.9289666618808324E-2</v>
      </c>
      <c r="O66" s="230"/>
      <c r="U66" s="31"/>
      <c r="Z66" s="1">
        <f t="shared" si="26"/>
        <v>-9703.5</v>
      </c>
      <c r="AA66" s="1">
        <f t="shared" si="58"/>
        <v>-9.4116231054203608E-3</v>
      </c>
      <c r="AB66" s="1">
        <f t="shared" si="59"/>
        <v>7.0931689723472358E-2</v>
      </c>
      <c r="AC66" s="1">
        <f t="shared" si="27"/>
        <v>-7.7059266619564651E-2</v>
      </c>
      <c r="AD66" s="1">
        <f t="shared" si="60"/>
        <v>2.6962398762505125E-6</v>
      </c>
      <c r="AE66" s="235">
        <f t="shared" si="61"/>
        <v>2.6962398762505125E-7</v>
      </c>
      <c r="AF66" s="27">
        <f t="shared" si="62"/>
        <v>33260.982799999998</v>
      </c>
      <c r="AG66" s="13"/>
      <c r="AH66" s="1">
        <f t="shared" si="28"/>
        <v>-7.8701289724228685E-2</v>
      </c>
      <c r="AI66" s="1">
        <f t="shared" si="29"/>
        <v>1.3965767411889809</v>
      </c>
      <c r="AJ66" s="1">
        <f t="shared" si="30"/>
        <v>-0.9123084170948822</v>
      </c>
      <c r="AK66" s="1">
        <f t="shared" si="31"/>
        <v>-8.2603025363889138E-2</v>
      </c>
      <c r="AL66" s="1">
        <f t="shared" si="32"/>
        <v>-0.20535399324429818</v>
      </c>
      <c r="AM66" s="1">
        <f t="shared" si="33"/>
        <v>-0.10303935108254686</v>
      </c>
      <c r="AN66" s="1">
        <f t="shared" si="34"/>
        <v>6.1492922163705419</v>
      </c>
      <c r="AO66" s="1">
        <f t="shared" si="35"/>
        <v>6.149428553806672</v>
      </c>
      <c r="AP66" s="1">
        <f t="shared" si="36"/>
        <v>6.1497681417887398</v>
      </c>
      <c r="AQ66" s="1">
        <f t="shared" si="37"/>
        <v>6.1506139170914995</v>
      </c>
      <c r="AR66" s="1">
        <f t="shared" si="38"/>
        <v>6.1527199855383019</v>
      </c>
      <c r="AS66" s="1">
        <f t="shared" si="39"/>
        <v>6.1579618078672924</v>
      </c>
      <c r="AT66" s="1">
        <f t="shared" si="40"/>
        <v>6.1709935664046034</v>
      </c>
      <c r="AU66" s="1">
        <f t="shared" si="63"/>
        <v>6.2033140660684927</v>
      </c>
      <c r="AW66" s="1">
        <v>4000</v>
      </c>
      <c r="AX66" s="1">
        <f t="shared" ref="AX66:AX75" si="67">AB$3+AB$4*AW66+AB$5*AW66^2+AZ66</f>
        <v>4.5087009972685346E-2</v>
      </c>
      <c r="AY66" s="1">
        <f t="shared" ref="AY66:AY75" si="68">AB$3+AB$4*AW66+AB$5*AW66^2</f>
        <v>0.1056943065769255</v>
      </c>
      <c r="AZ66" s="1">
        <f t="shared" ref="AZ66:AZ75" si="69">$AB$6*($AB$11/BA66*BB66+$AB$12)</f>
        <v>-6.0607296604240149E-2</v>
      </c>
      <c r="BA66" s="1">
        <f t="shared" ref="BA66:BA75" si="70">1+$AB$7*COS(BC66)</f>
        <v>1.0917139405737779</v>
      </c>
      <c r="BB66" s="1">
        <f t="shared" ref="BB66:BB75" si="71">SIN(BC66+RADIANS($AB$9))</f>
        <v>-0.43040486476791717</v>
      </c>
      <c r="BC66" s="1">
        <f t="shared" ref="BC66:BC75" si="72">2*ATAN(BD66)</f>
        <v>1.3424111556925697</v>
      </c>
      <c r="BD66" s="1">
        <f t="shared" ref="BD66:BD75" si="73">SQRT((1+$AB$7)/(1-$AB$7))*TAN(BE66/2)</f>
        <v>0.79421833057976921</v>
      </c>
      <c r="BE66" s="1">
        <f t="shared" si="64"/>
        <v>7.2371643909002943</v>
      </c>
      <c r="BF66" s="1">
        <f t="shared" si="64"/>
        <v>7.2371091549125293</v>
      </c>
      <c r="BG66" s="1">
        <f t="shared" si="64"/>
        <v>7.2368734834718191</v>
      </c>
      <c r="BH66" s="1">
        <f t="shared" si="64"/>
        <v>7.2358688390400401</v>
      </c>
      <c r="BI66" s="1">
        <f t="shared" si="64"/>
        <v>7.2316019529165914</v>
      </c>
      <c r="BJ66" s="1">
        <f t="shared" si="64"/>
        <v>7.213754753490405</v>
      </c>
      <c r="BK66" s="1">
        <f t="shared" si="64"/>
        <v>7.14327743974623</v>
      </c>
      <c r="BL66" s="1">
        <f t="shared" ref="BL66:BL75" si="74">RADIANS($AB$9)+$AB$18*(AW66-AB$15)</f>
        <v>6.9067373982299625</v>
      </c>
    </row>
    <row r="67" spans="1:64">
      <c r="A67" s="1" t="s">
        <v>90</v>
      </c>
      <c r="B67" s="13"/>
      <c r="C67" s="26">
        <v>48691.318299999999</v>
      </c>
      <c r="D67" s="26"/>
      <c r="E67" s="1">
        <f t="shared" si="53"/>
        <v>-8722.5242869229842</v>
      </c>
      <c r="F67" s="1">
        <f t="shared" si="54"/>
        <v>-8722.5</v>
      </c>
      <c r="G67" s="228">
        <f t="shared" si="65"/>
        <v>-1.0196000002906658E-2</v>
      </c>
      <c r="H67" s="181"/>
      <c r="I67" s="181">
        <f t="shared" si="66"/>
        <v>-1.0196000002906658E-2</v>
      </c>
      <c r="J67" s="181"/>
      <c r="K67" s="181"/>
      <c r="L67" s="1">
        <v>0.1</v>
      </c>
      <c r="M67" s="1">
        <f t="shared" si="57"/>
        <v>7.2123277104923125E-2</v>
      </c>
      <c r="O67" s="230"/>
      <c r="U67" s="31"/>
      <c r="Z67" s="1">
        <f t="shared" si="26"/>
        <v>-8722.5</v>
      </c>
      <c r="AA67" s="1">
        <f t="shared" si="58"/>
        <v>-8.586669162842786E-3</v>
      </c>
      <c r="AB67" s="1">
        <f t="shared" si="59"/>
        <v>7.0513946264859254E-2</v>
      </c>
      <c r="AC67" s="1">
        <f t="shared" si="27"/>
        <v>-8.2319277107829783E-2</v>
      </c>
      <c r="AD67" s="1">
        <f t="shared" si="60"/>
        <v>2.5899457527806869E-6</v>
      </c>
      <c r="AE67" s="235">
        <f t="shared" si="61"/>
        <v>2.5899457527806868E-7</v>
      </c>
      <c r="AF67" s="27">
        <f t="shared" si="62"/>
        <v>33672.818299999999</v>
      </c>
      <c r="AG67" s="13"/>
      <c r="AH67" s="1">
        <f t="shared" si="28"/>
        <v>-8.0709946267765911E-2</v>
      </c>
      <c r="AI67" s="1">
        <f t="shared" si="29"/>
        <v>1.4039142111865881</v>
      </c>
      <c r="AJ67" s="1">
        <f t="shared" si="30"/>
        <v>-0.95746709184414447</v>
      </c>
      <c r="AK67" s="1">
        <f t="shared" si="31"/>
        <v>-3.0816902064543888E-2</v>
      </c>
      <c r="AL67" s="1">
        <f t="shared" si="32"/>
        <v>-7.6148137006448541E-2</v>
      </c>
      <c r="AM67" s="1">
        <f t="shared" si="33"/>
        <v>-3.8092477007734882E-2</v>
      </c>
      <c r="AN67" s="1">
        <f t="shared" si="34"/>
        <v>6.2336226201752361</v>
      </c>
      <c r="AO67" s="1">
        <f t="shared" si="35"/>
        <v>6.2336751096006981</v>
      </c>
      <c r="AP67" s="1">
        <f t="shared" si="36"/>
        <v>6.2338048434897928</v>
      </c>
      <c r="AQ67" s="1">
        <f t="shared" si="37"/>
        <v>6.2341254927398326</v>
      </c>
      <c r="AR67" s="1">
        <f t="shared" si="38"/>
        <v>6.2349179852924879</v>
      </c>
      <c r="AS67" s="1">
        <f t="shared" si="39"/>
        <v>6.2368765211501982</v>
      </c>
      <c r="AT67" s="1">
        <f t="shared" si="40"/>
        <v>6.2417160254015069</v>
      </c>
      <c r="AU67" s="1">
        <f t="shared" si="63"/>
        <v>6.2536704194709376</v>
      </c>
      <c r="AW67" s="1">
        <v>5000</v>
      </c>
      <c r="AX67" s="1">
        <f t="shared" si="67"/>
        <v>5.1378001354321939E-2</v>
      </c>
      <c r="AY67" s="1">
        <f t="shared" si="68"/>
        <v>0.10808289494966855</v>
      </c>
      <c r="AZ67" s="1">
        <f t="shared" si="69"/>
        <v>-5.6704893595346612E-2</v>
      </c>
      <c r="BA67" s="1">
        <f t="shared" si="70"/>
        <v>1.0607713171652795</v>
      </c>
      <c r="BB67" s="1">
        <f t="shared" si="71"/>
        <v>-0.35895178959712681</v>
      </c>
      <c r="BC67" s="1">
        <f t="shared" si="72"/>
        <v>1.4202078253543138</v>
      </c>
      <c r="BD67" s="1">
        <f t="shared" si="73"/>
        <v>0.85970936363153039</v>
      </c>
      <c r="BE67" s="1">
        <f t="shared" si="64"/>
        <v>7.3032555423748029</v>
      </c>
      <c r="BF67" s="1">
        <f t="shared" si="64"/>
        <v>7.3032214711127841</v>
      </c>
      <c r="BG67" s="1">
        <f t="shared" si="64"/>
        <v>7.303060776237615</v>
      </c>
      <c r="BH67" s="1">
        <f t="shared" si="64"/>
        <v>7.3023034352255198</v>
      </c>
      <c r="BI67" s="1">
        <f t="shared" si="64"/>
        <v>7.2987466200944278</v>
      </c>
      <c r="BJ67" s="1">
        <f t="shared" si="64"/>
        <v>7.2823072206626005</v>
      </c>
      <c r="BK67" s="1">
        <f t="shared" si="64"/>
        <v>7.2111707542134651</v>
      </c>
      <c r="BL67" s="1">
        <f t="shared" si="74"/>
        <v>6.9580690530744516</v>
      </c>
    </row>
    <row r="68" spans="1:64">
      <c r="A68" s="1" t="s">
        <v>90</v>
      </c>
      <c r="B68" s="13"/>
      <c r="C68" s="26">
        <v>48691.318899999998</v>
      </c>
      <c r="D68" s="26"/>
      <c r="E68" s="1">
        <f t="shared" si="53"/>
        <v>-8722.522857719985</v>
      </c>
      <c r="F68" s="1">
        <f t="shared" si="54"/>
        <v>-8722.5</v>
      </c>
      <c r="G68" s="228">
        <f t="shared" si="65"/>
        <v>-9.5960000035120174E-3</v>
      </c>
      <c r="H68" s="181"/>
      <c r="I68" s="181">
        <f t="shared" si="66"/>
        <v>-9.5960000035120174E-3</v>
      </c>
      <c r="J68" s="181"/>
      <c r="K68" s="181"/>
      <c r="L68" s="1">
        <v>0.1</v>
      </c>
      <c r="M68" s="1">
        <f t="shared" si="57"/>
        <v>7.2123277104923125E-2</v>
      </c>
      <c r="O68" s="230"/>
      <c r="U68" s="31"/>
      <c r="Z68" s="1">
        <f t="shared" si="26"/>
        <v>-8722.5</v>
      </c>
      <c r="AA68" s="1">
        <f t="shared" si="58"/>
        <v>-8.586669162842786E-3</v>
      </c>
      <c r="AB68" s="1">
        <f t="shared" si="59"/>
        <v>7.1113946264253894E-2</v>
      </c>
      <c r="AC68" s="1">
        <f t="shared" si="27"/>
        <v>-8.1719277108435143E-2</v>
      </c>
      <c r="AD68" s="1">
        <f t="shared" si="60"/>
        <v>1.0187487459260573E-6</v>
      </c>
      <c r="AE68" s="235">
        <f t="shared" si="61"/>
        <v>1.0187487459260574E-7</v>
      </c>
      <c r="AF68" s="27">
        <f t="shared" si="62"/>
        <v>33672.818899999998</v>
      </c>
      <c r="AG68" s="13"/>
      <c r="AH68" s="1">
        <f t="shared" si="28"/>
        <v>-8.0709946267765911E-2</v>
      </c>
      <c r="AI68" s="1">
        <f t="shared" si="29"/>
        <v>1.4039142111865881</v>
      </c>
      <c r="AJ68" s="1">
        <f t="shared" si="30"/>
        <v>-0.95746709184414447</v>
      </c>
      <c r="AK68" s="1">
        <f t="shared" si="31"/>
        <v>-3.0816902064543888E-2</v>
      </c>
      <c r="AL68" s="1">
        <f t="shared" si="32"/>
        <v>-7.6148137006448541E-2</v>
      </c>
      <c r="AM68" s="1">
        <f t="shared" si="33"/>
        <v>-3.8092477007734882E-2</v>
      </c>
      <c r="AN68" s="1">
        <f t="shared" si="34"/>
        <v>6.2336226201752361</v>
      </c>
      <c r="AO68" s="1">
        <f t="shared" si="35"/>
        <v>6.2336751096006981</v>
      </c>
      <c r="AP68" s="1">
        <f t="shared" si="36"/>
        <v>6.2338048434897928</v>
      </c>
      <c r="AQ68" s="1">
        <f t="shared" si="37"/>
        <v>6.2341254927398326</v>
      </c>
      <c r="AR68" s="1">
        <f t="shared" si="38"/>
        <v>6.2349179852924879</v>
      </c>
      <c r="AS68" s="1">
        <f t="shared" si="39"/>
        <v>6.2368765211501982</v>
      </c>
      <c r="AT68" s="1">
        <f t="shared" si="40"/>
        <v>6.2417160254015069</v>
      </c>
      <c r="AU68" s="1">
        <f t="shared" si="63"/>
        <v>6.2536704194709376</v>
      </c>
      <c r="AW68" s="1">
        <v>6000</v>
      </c>
      <c r="AX68" s="1">
        <f t="shared" si="67"/>
        <v>5.7760030584378487E-2</v>
      </c>
      <c r="AY68" s="1">
        <f t="shared" si="68"/>
        <v>0.1104350286109583</v>
      </c>
      <c r="AZ68" s="1">
        <f t="shared" si="69"/>
        <v>-5.2674998026579815E-2</v>
      </c>
      <c r="BA68" s="1">
        <f t="shared" si="70"/>
        <v>1.0312050854404289</v>
      </c>
      <c r="BB68" s="1">
        <f t="shared" si="71"/>
        <v>-0.28946256720604413</v>
      </c>
      <c r="BC68" s="1">
        <f t="shared" si="72"/>
        <v>1.4936871003848793</v>
      </c>
      <c r="BD68" s="1">
        <f t="shared" si="73"/>
        <v>0.92571788249631193</v>
      </c>
      <c r="BE68" s="1">
        <f t="shared" si="64"/>
        <v>7.3674853335496184</v>
      </c>
      <c r="BF68" s="1">
        <f t="shared" si="64"/>
        <v>7.3674658716948258</v>
      </c>
      <c r="BG68" s="1">
        <f t="shared" si="64"/>
        <v>7.3673631255273726</v>
      </c>
      <c r="BH68" s="1">
        <f t="shared" si="64"/>
        <v>7.3668210217492209</v>
      </c>
      <c r="BI68" s="1">
        <f t="shared" si="64"/>
        <v>7.3639699350728964</v>
      </c>
      <c r="BJ68" s="1">
        <f t="shared" si="64"/>
        <v>7.3492187403159779</v>
      </c>
      <c r="BK68" s="1">
        <f t="shared" si="64"/>
        <v>7.2783973076162978</v>
      </c>
      <c r="BL68" s="1">
        <f t="shared" si="74"/>
        <v>7.0094007079189424</v>
      </c>
    </row>
    <row r="69" spans="1:64">
      <c r="A69" s="1" t="s">
        <v>90</v>
      </c>
      <c r="B69" s="13" t="s">
        <v>77</v>
      </c>
      <c r="C69" s="26">
        <v>48691.529399999999</v>
      </c>
      <c r="D69" s="26"/>
      <c r="E69" s="1">
        <f t="shared" si="53"/>
        <v>-8722.0214456674184</v>
      </c>
      <c r="F69" s="1">
        <f t="shared" si="54"/>
        <v>-8722</v>
      </c>
      <c r="G69" s="228">
        <f t="shared" si="65"/>
        <v>-9.0032000007340685E-3</v>
      </c>
      <c r="H69" s="181"/>
      <c r="I69" s="181">
        <f t="shared" si="66"/>
        <v>-9.0032000007340685E-3</v>
      </c>
      <c r="J69" s="181"/>
      <c r="K69" s="181"/>
      <c r="L69" s="1">
        <v>0.1</v>
      </c>
      <c r="M69" s="1">
        <f t="shared" si="57"/>
        <v>7.212471240576375E-2</v>
      </c>
      <c r="O69" s="230"/>
      <c r="U69" s="31"/>
      <c r="Z69" s="1">
        <f t="shared" si="26"/>
        <v>-8722</v>
      </c>
      <c r="AA69" s="1">
        <f t="shared" si="58"/>
        <v>-8.5861143391362249E-3</v>
      </c>
      <c r="AB69" s="1">
        <f t="shared" si="59"/>
        <v>7.1707626744165906E-2</v>
      </c>
      <c r="AC69" s="1">
        <f t="shared" si="27"/>
        <v>-8.1127912406497818E-2</v>
      </c>
      <c r="AD69" s="1">
        <f t="shared" si="60"/>
        <v>1.7396044911051087E-7</v>
      </c>
      <c r="AE69" s="235">
        <f t="shared" si="61"/>
        <v>1.7396044911051088E-8</v>
      </c>
      <c r="AF69" s="27">
        <f t="shared" si="62"/>
        <v>33673.029399999999</v>
      </c>
      <c r="AG69" s="13"/>
      <c r="AH69" s="1">
        <f t="shared" si="28"/>
        <v>-8.0710826744899974E-2</v>
      </c>
      <c r="AI69" s="1">
        <f t="shared" si="29"/>
        <v>1.4039162486772305</v>
      </c>
      <c r="AJ69" s="1">
        <f t="shared" si="30"/>
        <v>-0.95748617530120494</v>
      </c>
      <c r="AK69" s="1">
        <f t="shared" si="31"/>
        <v>-3.0790185219530659E-2</v>
      </c>
      <c r="AL69" s="1">
        <f t="shared" si="32"/>
        <v>-7.6081992323050518E-2</v>
      </c>
      <c r="AM69" s="1">
        <f t="shared" si="33"/>
        <v>-3.8059356718563961E-2</v>
      </c>
      <c r="AN69" s="1">
        <f t="shared" si="34"/>
        <v>6.2336656958572032</v>
      </c>
      <c r="AO69" s="1">
        <f t="shared" si="35"/>
        <v>6.2337181402295334</v>
      </c>
      <c r="AP69" s="1">
        <f t="shared" si="36"/>
        <v>6.2338477624888871</v>
      </c>
      <c r="AQ69" s="1">
        <f t="shared" si="37"/>
        <v>6.23416813516089</v>
      </c>
      <c r="AR69" s="1">
        <f t="shared" si="38"/>
        <v>6.2349599425135676</v>
      </c>
      <c r="AS69" s="1">
        <f t="shared" si="39"/>
        <v>6.23691678118848</v>
      </c>
      <c r="AT69" s="1">
        <f t="shared" si="40"/>
        <v>6.2417520836260172</v>
      </c>
      <c r="AU69" s="1">
        <f t="shared" si="63"/>
        <v>6.2536960852983601</v>
      </c>
      <c r="AW69" s="1">
        <v>7000</v>
      </c>
      <c r="AX69" s="1">
        <f t="shared" si="67"/>
        <v>6.4202818556442651E-2</v>
      </c>
      <c r="AY69" s="1">
        <f t="shared" si="68"/>
        <v>0.11275070756079479</v>
      </c>
      <c r="AZ69" s="1">
        <f t="shared" si="69"/>
        <v>-4.854788900435214E-2</v>
      </c>
      <c r="BA69" s="1">
        <f t="shared" si="70"/>
        <v>1.0030905403755574</v>
      </c>
      <c r="BB69" s="1">
        <f t="shared" si="71"/>
        <v>-0.22231229129233041</v>
      </c>
      <c r="BC69" s="1">
        <f t="shared" si="72"/>
        <v>1.5631669485621329</v>
      </c>
      <c r="BD69" s="1">
        <f t="shared" si="73"/>
        <v>0.99239957814698243</v>
      </c>
      <c r="BE69" s="1">
        <f t="shared" si="64"/>
        <v>7.4299418282506497</v>
      </c>
      <c r="BF69" s="1">
        <f t="shared" si="64"/>
        <v>7.4299316623572187</v>
      </c>
      <c r="BG69" s="1">
        <f t="shared" si="64"/>
        <v>7.429870674370493</v>
      </c>
      <c r="BH69" s="1">
        <f t="shared" si="64"/>
        <v>7.429504963498041</v>
      </c>
      <c r="BI69" s="1">
        <f t="shared" si="64"/>
        <v>7.4273181757533635</v>
      </c>
      <c r="BJ69" s="1">
        <f t="shared" si="64"/>
        <v>7.4144552484607411</v>
      </c>
      <c r="BK69" s="1">
        <f t="shared" si="64"/>
        <v>7.3449152270655489</v>
      </c>
      <c r="BL69" s="1">
        <f t="shared" si="74"/>
        <v>7.0607323627634315</v>
      </c>
    </row>
    <row r="70" spans="1:64">
      <c r="A70" s="1" t="s">
        <v>90</v>
      </c>
      <c r="B70" s="13" t="s">
        <v>77</v>
      </c>
      <c r="C70" s="26">
        <v>48691.529799999997</v>
      </c>
      <c r="D70" s="26"/>
      <c r="E70" s="1">
        <f t="shared" si="53"/>
        <v>-8722.0204928654257</v>
      </c>
      <c r="F70" s="1">
        <f t="shared" si="54"/>
        <v>-8722</v>
      </c>
      <c r="G70" s="228">
        <f t="shared" si="65"/>
        <v>-8.6032000035629608E-3</v>
      </c>
      <c r="H70" s="181"/>
      <c r="I70" s="181">
        <f t="shared" si="66"/>
        <v>-8.6032000035629608E-3</v>
      </c>
      <c r="J70" s="181"/>
      <c r="K70" s="181"/>
      <c r="L70" s="1">
        <v>0.1</v>
      </c>
      <c r="M70" s="1">
        <f t="shared" si="57"/>
        <v>7.212471240576375E-2</v>
      </c>
      <c r="O70" s="230"/>
      <c r="P70" s="1">
        <v>5.7595903960554363E-10</v>
      </c>
      <c r="Q70" s="1">
        <v>2.3403235506820111E-20</v>
      </c>
      <c r="R70" s="1">
        <v>1.648552643993937E-28</v>
      </c>
      <c r="S70" s="1">
        <v>4.9724518116294403E-10</v>
      </c>
      <c r="T70" s="1">
        <v>1.1096767422153317E-7</v>
      </c>
      <c r="U70" s="31">
        <v>9.7594716593789195E-6</v>
      </c>
      <c r="V70" s="1">
        <v>1.1073157788738488E-2</v>
      </c>
      <c r="W70" s="1">
        <v>751.14389956256787</v>
      </c>
      <c r="X70" s="1">
        <v>1.4927166958658793E-5</v>
      </c>
      <c r="Y70" s="1">
        <v>1.3442604587511076E-8</v>
      </c>
      <c r="Z70" s="1">
        <f t="shared" si="26"/>
        <v>-8722</v>
      </c>
      <c r="AA70" s="1">
        <f t="shared" si="58"/>
        <v>-8.5861143391362249E-3</v>
      </c>
      <c r="AB70" s="1">
        <f t="shared" si="59"/>
        <v>7.2107626741337014E-2</v>
      </c>
      <c r="AC70" s="1">
        <f t="shared" si="27"/>
        <v>-8.072791240932671E-2</v>
      </c>
      <c r="AD70" s="1">
        <f t="shared" si="60"/>
        <v>2.9191992890302756E-10</v>
      </c>
      <c r="AE70" s="235">
        <f t="shared" si="61"/>
        <v>2.9191992890302756E-11</v>
      </c>
      <c r="AF70" s="27">
        <f t="shared" si="62"/>
        <v>33673.029799999997</v>
      </c>
      <c r="AG70" s="13"/>
      <c r="AH70" s="1">
        <f t="shared" si="28"/>
        <v>-8.0710826744899974E-2</v>
      </c>
      <c r="AI70" s="1">
        <f t="shared" si="29"/>
        <v>1.4039162486772305</v>
      </c>
      <c r="AJ70" s="1">
        <f t="shared" si="30"/>
        <v>-0.95748617530120494</v>
      </c>
      <c r="AK70" s="1">
        <f t="shared" si="31"/>
        <v>-3.0790185219530659E-2</v>
      </c>
      <c r="AL70" s="1">
        <f t="shared" si="32"/>
        <v>-7.6081992323050518E-2</v>
      </c>
      <c r="AM70" s="1">
        <f t="shared" si="33"/>
        <v>-3.8059356718563961E-2</v>
      </c>
      <c r="AN70" s="1">
        <f t="shared" si="34"/>
        <v>6.2336656958572032</v>
      </c>
      <c r="AO70" s="1">
        <f t="shared" si="35"/>
        <v>6.2337181402295334</v>
      </c>
      <c r="AP70" s="1">
        <f t="shared" si="36"/>
        <v>6.2338477624888871</v>
      </c>
      <c r="AQ70" s="1">
        <f t="shared" si="37"/>
        <v>6.23416813516089</v>
      </c>
      <c r="AR70" s="1">
        <f t="shared" si="38"/>
        <v>6.2349599425135676</v>
      </c>
      <c r="AS70" s="1">
        <f t="shared" si="39"/>
        <v>6.23691678118848</v>
      </c>
      <c r="AT70" s="1">
        <f t="shared" si="40"/>
        <v>6.2417520836260172</v>
      </c>
      <c r="AU70" s="1">
        <f t="shared" si="63"/>
        <v>6.2536960852983601</v>
      </c>
      <c r="AW70" s="1">
        <v>8000</v>
      </c>
      <c r="AX70" s="1">
        <f t="shared" si="67"/>
        <v>7.0679859539465373E-2</v>
      </c>
      <c r="AY70" s="1">
        <f t="shared" si="68"/>
        <v>0.11502993179917798</v>
      </c>
      <c r="AZ70" s="1">
        <f t="shared" si="69"/>
        <v>-4.435007225971261E-2</v>
      </c>
      <c r="BA70" s="1">
        <f t="shared" si="70"/>
        <v>0.97645382783471091</v>
      </c>
      <c r="BB70" s="1">
        <f t="shared" si="71"/>
        <v>-0.15773573491809931</v>
      </c>
      <c r="BC70" s="1">
        <f t="shared" si="72"/>
        <v>1.6289551598241083</v>
      </c>
      <c r="BD70" s="1">
        <f t="shared" si="73"/>
        <v>1.0599181067297347</v>
      </c>
      <c r="BE70" s="1">
        <f t="shared" si="64"/>
        <v>7.4907159618109302</v>
      </c>
      <c r="BF70" s="1">
        <f t="shared" si="64"/>
        <v>7.4907111961756483</v>
      </c>
      <c r="BG70" s="1">
        <f t="shared" si="64"/>
        <v>7.4906780894146756</v>
      </c>
      <c r="BH70" s="1">
        <f t="shared" si="64"/>
        <v>7.4904481770233673</v>
      </c>
      <c r="BI70" s="1">
        <f t="shared" si="64"/>
        <v>7.4888553493292447</v>
      </c>
      <c r="BJ70" s="1">
        <f t="shared" si="64"/>
        <v>7.4779972654232276</v>
      </c>
      <c r="BK70" s="1">
        <f t="shared" si="64"/>
        <v>7.4106845064691802</v>
      </c>
      <c r="BL70" s="1">
        <f t="shared" si="74"/>
        <v>7.1120640176079224</v>
      </c>
    </row>
    <row r="71" spans="1:64">
      <c r="A71" s="1" t="s">
        <v>91</v>
      </c>
      <c r="B71" s="13" t="s">
        <v>77</v>
      </c>
      <c r="C71" s="26">
        <v>49005.551700000004</v>
      </c>
      <c r="D71" s="26"/>
      <c r="E71" s="1">
        <f t="shared" si="53"/>
        <v>-7974.0187568601641</v>
      </c>
      <c r="F71" s="1">
        <f t="shared" si="54"/>
        <v>-7974</v>
      </c>
      <c r="G71" s="228">
        <f t="shared" si="65"/>
        <v>-7.8743999983998947E-3</v>
      </c>
      <c r="H71" s="181"/>
      <c r="I71" s="181">
        <f t="shared" si="66"/>
        <v>-7.8743999983998947E-3</v>
      </c>
      <c r="J71" s="181"/>
      <c r="K71" s="181"/>
      <c r="L71" s="1">
        <v>0.1</v>
      </c>
      <c r="M71" s="1">
        <f t="shared" si="57"/>
        <v>7.4261717367873903E-2</v>
      </c>
      <c r="O71" s="230"/>
      <c r="U71" s="31"/>
      <c r="Z71" s="1">
        <f t="shared" si="26"/>
        <v>-7974</v>
      </c>
      <c r="AA71" s="1">
        <f t="shared" si="58"/>
        <v>-7.5983459481663157E-3</v>
      </c>
      <c r="AB71" s="1">
        <f t="shared" si="59"/>
        <v>7.3985663317640324E-2</v>
      </c>
      <c r="AC71" s="1">
        <f t="shared" si="27"/>
        <v>-8.2136117366273798E-2</v>
      </c>
      <c r="AD71" s="1">
        <f t="shared" si="60"/>
        <v>7.6205838650363354E-8</v>
      </c>
      <c r="AE71" s="235">
        <f t="shared" si="61"/>
        <v>7.6205838650363351E-9</v>
      </c>
      <c r="AF71" s="27">
        <f t="shared" si="62"/>
        <v>33987.051700000004</v>
      </c>
      <c r="AG71" s="13"/>
      <c r="AH71" s="1">
        <f t="shared" si="28"/>
        <v>-8.1860063316040219E-2</v>
      </c>
      <c r="AI71" s="1">
        <f t="shared" si="29"/>
        <v>1.4049810448346645</v>
      </c>
      <c r="AJ71" s="1">
        <f t="shared" si="30"/>
        <v>-0.98132472176350494</v>
      </c>
      <c r="AK71" s="1">
        <f t="shared" si="31"/>
        <v>9.3126138093874242E-3</v>
      </c>
      <c r="AL71" s="1">
        <f t="shared" si="32"/>
        <v>2.2991132577805221E-2</v>
      </c>
      <c r="AM71" s="1">
        <f t="shared" si="33"/>
        <v>1.1496072687871558E-2</v>
      </c>
      <c r="AN71" s="1">
        <f t="shared" si="34"/>
        <v>6.2981458015489826</v>
      </c>
      <c r="AO71" s="1">
        <f t="shared" si="35"/>
        <v>6.2981298679299433</v>
      </c>
      <c r="AP71" s="1">
        <f t="shared" si="36"/>
        <v>6.298090529836081</v>
      </c>
      <c r="AQ71" s="1">
        <f t="shared" si="37"/>
        <v>6.2979934091472352</v>
      </c>
      <c r="AR71" s="1">
        <f t="shared" si="38"/>
        <v>6.2977536312672937</v>
      </c>
      <c r="AS71" s="1">
        <f t="shared" si="39"/>
        <v>6.297161655583789</v>
      </c>
      <c r="AT71" s="1">
        <f t="shared" si="40"/>
        <v>6.2957001767966627</v>
      </c>
      <c r="AU71" s="1">
        <f t="shared" si="63"/>
        <v>6.2920921631220388</v>
      </c>
      <c r="AW71" s="1">
        <v>9000</v>
      </c>
      <c r="AX71" s="1">
        <f t="shared" si="67"/>
        <v>7.7168053829135108E-2</v>
      </c>
      <c r="AY71" s="1">
        <f t="shared" si="68"/>
        <v>0.11727270132610788</v>
      </c>
      <c r="AZ71" s="1">
        <f t="shared" si="69"/>
        <v>-4.0104647496972776E-2</v>
      </c>
      <c r="BA71" s="1">
        <f t="shared" si="70"/>
        <v>0.9512857573422312</v>
      </c>
      <c r="BB71" s="1">
        <f t="shared" si="71"/>
        <v>-9.5860997630263123E-2</v>
      </c>
      <c r="BC71" s="1">
        <f t="shared" si="72"/>
        <v>1.6913439962534382</v>
      </c>
      <c r="BD71" s="1">
        <f t="shared" si="73"/>
        <v>1.1284451320853512</v>
      </c>
      <c r="BE71" s="1">
        <f t="shared" si="64"/>
        <v>7.5498989085039989</v>
      </c>
      <c r="BF71" s="1">
        <f t="shared" si="64"/>
        <v>7.5498969603871764</v>
      </c>
      <c r="BG71" s="1">
        <f t="shared" si="64"/>
        <v>7.5498808993482616</v>
      </c>
      <c r="BH71" s="1">
        <f t="shared" si="64"/>
        <v>7.5497485171547716</v>
      </c>
      <c r="BI71" s="1">
        <f t="shared" si="64"/>
        <v>7.5486594829675386</v>
      </c>
      <c r="BJ71" s="1">
        <f t="shared" si="64"/>
        <v>7.5398393861105077</v>
      </c>
      <c r="BK71" s="1">
        <f t="shared" si="64"/>
        <v>7.475667111922732</v>
      </c>
      <c r="BL71" s="1">
        <f t="shared" si="74"/>
        <v>7.1633956724524115</v>
      </c>
    </row>
    <row r="72" spans="1:64">
      <c r="A72" s="1" t="s">
        <v>91</v>
      </c>
      <c r="B72" s="13" t="s">
        <v>77</v>
      </c>
      <c r="C72" s="26">
        <v>49005.551800000001</v>
      </c>
      <c r="D72" s="26"/>
      <c r="E72" s="1">
        <f t="shared" si="53"/>
        <v>-7974.01851865967</v>
      </c>
      <c r="F72" s="1">
        <f t="shared" si="54"/>
        <v>-7974</v>
      </c>
      <c r="G72" s="228">
        <f t="shared" si="65"/>
        <v>-7.7744000009261072E-3</v>
      </c>
      <c r="H72" s="181"/>
      <c r="I72" s="181">
        <f t="shared" si="66"/>
        <v>-7.7744000009261072E-3</v>
      </c>
      <c r="J72" s="181"/>
      <c r="K72" s="181"/>
      <c r="L72" s="1">
        <v>0.1</v>
      </c>
      <c r="M72" s="1">
        <f t="shared" si="57"/>
        <v>7.4261717367873903E-2</v>
      </c>
      <c r="O72" s="230"/>
      <c r="P72" s="1">
        <v>6.0911379596378342E-10</v>
      </c>
      <c r="Q72" s="1">
        <v>2.7145600201852068E-20</v>
      </c>
      <c r="R72" s="1">
        <v>1.5838373858451207E-28</v>
      </c>
      <c r="S72" s="1">
        <v>4.4723213667363362E-10</v>
      </c>
      <c r="T72" s="1">
        <v>2.2656390728859127E-7</v>
      </c>
      <c r="U72" s="31">
        <v>2.1671719189019281E-5</v>
      </c>
      <c r="V72" s="1">
        <v>8.28516820610763E-3</v>
      </c>
      <c r="W72" s="1">
        <v>583.49553134062546</v>
      </c>
      <c r="X72" s="1">
        <v>1.3425788778475967E-5</v>
      </c>
      <c r="Y72" s="1">
        <v>1.1293351233693063E-8</v>
      </c>
      <c r="Z72" s="1">
        <f t="shared" si="26"/>
        <v>-7974</v>
      </c>
      <c r="AA72" s="1">
        <f t="shared" si="58"/>
        <v>-7.5983459481663157E-3</v>
      </c>
      <c r="AB72" s="1">
        <f t="shared" si="59"/>
        <v>7.4085663315114111E-2</v>
      </c>
      <c r="AC72" s="1">
        <f t="shared" si="27"/>
        <v>-8.203611736880001E-2</v>
      </c>
      <c r="AD72" s="1">
        <f t="shared" si="60"/>
        <v>3.0995029493147439E-8</v>
      </c>
      <c r="AE72" s="235">
        <f t="shared" si="61"/>
        <v>3.0995029493147441E-9</v>
      </c>
      <c r="AF72" s="27">
        <f t="shared" si="62"/>
        <v>33987.051800000001</v>
      </c>
      <c r="AG72" s="13"/>
      <c r="AH72" s="1">
        <f t="shared" si="28"/>
        <v>-8.1860063316040219E-2</v>
      </c>
      <c r="AI72" s="1">
        <f t="shared" si="29"/>
        <v>1.4049810448346645</v>
      </c>
      <c r="AJ72" s="1">
        <f t="shared" si="30"/>
        <v>-0.98132472176350494</v>
      </c>
      <c r="AK72" s="1">
        <f t="shared" si="31"/>
        <v>9.3126138093874242E-3</v>
      </c>
      <c r="AL72" s="1">
        <f t="shared" si="32"/>
        <v>2.2991132577805221E-2</v>
      </c>
      <c r="AM72" s="1">
        <f t="shared" si="33"/>
        <v>1.1496072687871558E-2</v>
      </c>
      <c r="AN72" s="1">
        <f t="shared" si="34"/>
        <v>6.2981458015489826</v>
      </c>
      <c r="AO72" s="1">
        <f t="shared" si="35"/>
        <v>6.2981298679299433</v>
      </c>
      <c r="AP72" s="1">
        <f t="shared" si="36"/>
        <v>6.298090529836081</v>
      </c>
      <c r="AQ72" s="1">
        <f t="shared" si="37"/>
        <v>6.2979934091472352</v>
      </c>
      <c r="AR72" s="1">
        <f t="shared" si="38"/>
        <v>6.2977536312672937</v>
      </c>
      <c r="AS72" s="1">
        <f t="shared" si="39"/>
        <v>6.297161655583789</v>
      </c>
      <c r="AT72" s="1">
        <f t="shared" si="40"/>
        <v>6.2957001767966627</v>
      </c>
      <c r="AU72" s="1">
        <f t="shared" si="63"/>
        <v>6.2920921631220388</v>
      </c>
      <c r="AW72" s="1">
        <v>10000</v>
      </c>
      <c r="AX72" s="1">
        <f t="shared" si="67"/>
        <v>8.3647334070564322E-2</v>
      </c>
      <c r="AY72" s="1">
        <f t="shared" si="68"/>
        <v>0.11947901614158453</v>
      </c>
      <c r="AZ72" s="1">
        <f t="shared" si="69"/>
        <v>-3.58316820710202E-2</v>
      </c>
      <c r="BA72" s="1">
        <f t="shared" si="70"/>
        <v>0.92755260420538488</v>
      </c>
      <c r="BB72" s="1">
        <f t="shared" si="71"/>
        <v>-3.6736897209659537E-2</v>
      </c>
      <c r="BC72" s="1">
        <f t="shared" si="72"/>
        <v>1.750607255161946</v>
      </c>
      <c r="BD72" s="1">
        <f t="shared" si="73"/>
        <v>1.1981608724652393</v>
      </c>
      <c r="BE72" s="1">
        <f t="shared" ref="BE72:BK75" si="75">$BL72+$AB$7*SIN(BF72)</f>
        <v>7.607580271679927</v>
      </c>
      <c r="BF72" s="1">
        <f t="shared" si="75"/>
        <v>7.6075796087210152</v>
      </c>
      <c r="BG72" s="1">
        <f t="shared" si="75"/>
        <v>7.6075728992140395</v>
      </c>
      <c r="BH72" s="1">
        <f t="shared" si="75"/>
        <v>7.6075050054008075</v>
      </c>
      <c r="BI72" s="1">
        <f t="shared" si="75"/>
        <v>7.606819012607474</v>
      </c>
      <c r="BJ72" s="1">
        <f t="shared" si="75"/>
        <v>7.5999895976339822</v>
      </c>
      <c r="BK72" s="1">
        <f t="shared" si="75"/>
        <v>7.5398270819043489</v>
      </c>
      <c r="BL72" s="1">
        <f t="shared" si="74"/>
        <v>7.2147273272969024</v>
      </c>
    </row>
    <row r="73" spans="1:64">
      <c r="A73" s="1" t="s">
        <v>91</v>
      </c>
      <c r="B73" s="13"/>
      <c r="C73" s="26">
        <v>49057.394200000002</v>
      </c>
      <c r="D73" s="26"/>
      <c r="E73" s="1">
        <f t="shared" si="53"/>
        <v>-7850.5296626318604</v>
      </c>
      <c r="F73" s="1">
        <f t="shared" si="54"/>
        <v>-7850.5</v>
      </c>
      <c r="G73" s="228">
        <f t="shared" si="65"/>
        <v>-1.2452799994207453E-2</v>
      </c>
      <c r="H73" s="181"/>
      <c r="I73" s="181">
        <f t="shared" si="66"/>
        <v>-1.2452799994207453E-2</v>
      </c>
      <c r="J73" s="181"/>
      <c r="K73" s="181"/>
      <c r="L73" s="1">
        <v>0.1</v>
      </c>
      <c r="M73" s="1">
        <f t="shared" si="57"/>
        <v>7.4612589928448811E-2</v>
      </c>
      <c r="O73" s="230"/>
      <c r="U73" s="31"/>
      <c r="Z73" s="1">
        <f t="shared" si="26"/>
        <v>-7850.5</v>
      </c>
      <c r="AA73" s="1">
        <f t="shared" si="58"/>
        <v>-7.4046146011716441E-3</v>
      </c>
      <c r="AB73" s="1">
        <f t="shared" si="59"/>
        <v>6.9564404535413002E-2</v>
      </c>
      <c r="AC73" s="1">
        <f t="shared" si="27"/>
        <v>-8.7065389922656264E-2</v>
      </c>
      <c r="AD73" s="1">
        <f t="shared" si="60"/>
        <v>2.5484175762460103E-5</v>
      </c>
      <c r="AE73" s="235">
        <f t="shared" si="61"/>
        <v>2.5484175762460104E-6</v>
      </c>
      <c r="AF73" s="27">
        <f t="shared" si="62"/>
        <v>34038.894200000002</v>
      </c>
      <c r="AG73" s="13"/>
      <c r="AH73" s="1">
        <f t="shared" si="28"/>
        <v>-8.2017204529620455E-2</v>
      </c>
      <c r="AI73" s="1">
        <f t="shared" si="29"/>
        <v>1.4047744998698741</v>
      </c>
      <c r="AJ73" s="1">
        <f t="shared" si="30"/>
        <v>-0.98434026693470755</v>
      </c>
      <c r="AK73" s="1">
        <f t="shared" si="31"/>
        <v>1.5936615275288044E-2</v>
      </c>
      <c r="AL73" s="1">
        <f t="shared" si="32"/>
        <v>3.9351264381943599E-2</v>
      </c>
      <c r="AM73" s="1">
        <f t="shared" si="33"/>
        <v>1.9678171596661586E-2</v>
      </c>
      <c r="AN73" s="1">
        <f t="shared" si="34"/>
        <v>6.3087927112627451</v>
      </c>
      <c r="AO73" s="1">
        <f t="shared" si="35"/>
        <v>6.3087654679459622</v>
      </c>
      <c r="AP73" s="1">
        <f t="shared" si="36"/>
        <v>6.3086981931758181</v>
      </c>
      <c r="AQ73" s="1">
        <f t="shared" si="37"/>
        <v>6.3085320650471051</v>
      </c>
      <c r="AR73" s="1">
        <f t="shared" si="38"/>
        <v>6.3081218316995447</v>
      </c>
      <c r="AS73" s="1">
        <f t="shared" si="39"/>
        <v>6.3071088278340701</v>
      </c>
      <c r="AT73" s="1">
        <f t="shared" si="40"/>
        <v>6.3046074841794075</v>
      </c>
      <c r="AU73" s="1">
        <f t="shared" si="63"/>
        <v>6.2984316224953325</v>
      </c>
      <c r="AW73" s="1">
        <v>11000</v>
      </c>
      <c r="AX73" s="1">
        <f t="shared" si="67"/>
        <v>9.0100306330197305E-2</v>
      </c>
      <c r="AY73" s="1">
        <f t="shared" si="68"/>
        <v>0.12164887624560786</v>
      </c>
      <c r="AZ73" s="1">
        <f t="shared" si="69"/>
        <v>-3.1548569915410545E-2</v>
      </c>
      <c r="BA73" s="1">
        <f t="shared" si="70"/>
        <v>0.90520434602835442</v>
      </c>
      <c r="BB73" s="1">
        <f t="shared" si="71"/>
        <v>1.9645317978802538E-2</v>
      </c>
      <c r="BC73" s="1">
        <f t="shared" si="72"/>
        <v>1.8069990025903349</v>
      </c>
      <c r="BD73" s="1">
        <f t="shared" si="73"/>
        <v>1.2692550760708958</v>
      </c>
      <c r="BE73" s="1">
        <f t="shared" si="75"/>
        <v>7.6638468897902969</v>
      </c>
      <c r="BF73" s="1">
        <f t="shared" si="75"/>
        <v>7.66384671658325</v>
      </c>
      <c r="BG73" s="1">
        <f t="shared" si="75"/>
        <v>7.6638444541721968</v>
      </c>
      <c r="BH73" s="1">
        <f t="shared" si="75"/>
        <v>7.6638149052544096</v>
      </c>
      <c r="BI73" s="1">
        <f t="shared" si="75"/>
        <v>7.6634293881557438</v>
      </c>
      <c r="BJ73" s="1">
        <f t="shared" si="75"/>
        <v>7.6584684464590209</v>
      </c>
      <c r="BK73" s="1">
        <f t="shared" si="75"/>
        <v>7.603130622010366</v>
      </c>
      <c r="BL73" s="1">
        <f t="shared" si="74"/>
        <v>7.2660589821413915</v>
      </c>
    </row>
    <row r="74" spans="1:64">
      <c r="A74" s="1" t="s">
        <v>92</v>
      </c>
      <c r="B74" s="13" t="s">
        <v>77</v>
      </c>
      <c r="C74" s="26">
        <v>49789.36</v>
      </c>
      <c r="D74" s="26">
        <v>2E-3</v>
      </c>
      <c r="E74" s="1">
        <f t="shared" si="53"/>
        <v>-6106.983466979691</v>
      </c>
      <c r="F74" s="1">
        <f t="shared" si="54"/>
        <v>-6107</v>
      </c>
      <c r="G74" s="228">
        <f>+C74-(C$7+F74*C$8)+O74*K$10</f>
        <v>6.9407999981194735E-3</v>
      </c>
      <c r="H74" s="181"/>
      <c r="I74" s="181"/>
      <c r="J74" s="181"/>
      <c r="K74" s="181">
        <f>G74</f>
        <v>6.9407999981194735E-3</v>
      </c>
      <c r="L74" s="1">
        <v>1</v>
      </c>
      <c r="M74" s="1">
        <f t="shared" si="57"/>
        <v>7.9506669210367392E-2</v>
      </c>
      <c r="O74" s="230"/>
      <c r="U74" s="31"/>
      <c r="Z74" s="1">
        <f t="shared" si="26"/>
        <v>-6107</v>
      </c>
      <c r="AA74" s="1">
        <f t="shared" si="58"/>
        <v>-3.7294546988469041E-3</v>
      </c>
      <c r="AB74" s="1">
        <f t="shared" si="59"/>
        <v>9.017692390733377E-2</v>
      </c>
      <c r="AC74" s="1">
        <f t="shared" si="27"/>
        <v>-7.2565869212247919E-2</v>
      </c>
      <c r="AD74" s="1">
        <f t="shared" si="60"/>
        <v>1.1385433529813305E-4</v>
      </c>
      <c r="AE74" s="235">
        <f t="shared" si="61"/>
        <v>1.1385433529813305E-4</v>
      </c>
      <c r="AF74" s="27">
        <f t="shared" si="62"/>
        <v>34770.86</v>
      </c>
      <c r="AG74" s="13"/>
      <c r="AH74" s="1">
        <f t="shared" si="28"/>
        <v>-8.3236123909214296E-2</v>
      </c>
      <c r="AI74" s="1">
        <f t="shared" si="29"/>
        <v>1.3905703387846624</v>
      </c>
      <c r="AJ74" s="1">
        <f t="shared" si="30"/>
        <v>-0.99864956538661698</v>
      </c>
      <c r="AK74" s="1">
        <f t="shared" si="31"/>
        <v>0.10747642491715749</v>
      </c>
      <c r="AL74" s="1">
        <f t="shared" si="32"/>
        <v>0.26853183191445712</v>
      </c>
      <c r="AM74" s="1">
        <f t="shared" si="33"/>
        <v>0.13507859557534757</v>
      </c>
      <c r="AN74" s="1">
        <f t="shared" si="34"/>
        <v>6.4585234643841902</v>
      </c>
      <c r="AO74" s="1">
        <f t="shared" si="35"/>
        <v>6.4583506800437176</v>
      </c>
      <c r="AP74" s="1">
        <f t="shared" si="36"/>
        <v>6.4579175330339913</v>
      </c>
      <c r="AQ74" s="1">
        <f t="shared" si="37"/>
        <v>6.4568318373477069</v>
      </c>
      <c r="AR74" s="1">
        <f t="shared" si="38"/>
        <v>6.4541114146619343</v>
      </c>
      <c r="AS74" s="1">
        <f t="shared" si="39"/>
        <v>6.4473004238839424</v>
      </c>
      <c r="AT74" s="1">
        <f t="shared" si="40"/>
        <v>6.4302809866488548</v>
      </c>
      <c r="AU74" s="1">
        <f t="shared" si="63"/>
        <v>6.3879283627167016</v>
      </c>
      <c r="AW74" s="1">
        <v>12000</v>
      </c>
      <c r="AX74" s="1">
        <f t="shared" si="67"/>
        <v>9.6511916974375E-2</v>
      </c>
      <c r="AY74" s="1">
        <f t="shared" si="68"/>
        <v>0.12378228163817792</v>
      </c>
      <c r="AZ74" s="1">
        <f t="shared" si="69"/>
        <v>-2.7270364663802921E-2</v>
      </c>
      <c r="BA74" s="1">
        <f t="shared" si="70"/>
        <v>0.88418081214152777</v>
      </c>
      <c r="BB74" s="1">
        <f t="shared" si="71"/>
        <v>7.3335103223336515E-2</v>
      </c>
      <c r="BC74" s="1">
        <f t="shared" si="72"/>
        <v>1.860753416715125</v>
      </c>
      <c r="BD74" s="1">
        <f t="shared" si="73"/>
        <v>1.3419283700016431</v>
      </c>
      <c r="BE74" s="1">
        <f t="shared" si="75"/>
        <v>7.7187820888259768</v>
      </c>
      <c r="BF74" s="1">
        <f t="shared" si="75"/>
        <v>7.7187820592401559</v>
      </c>
      <c r="BG74" s="1">
        <f t="shared" si="75"/>
        <v>7.7187815173867325</v>
      </c>
      <c r="BH74" s="1">
        <f t="shared" si="75"/>
        <v>7.7187715939223205</v>
      </c>
      <c r="BI74" s="1">
        <f t="shared" si="75"/>
        <v>7.718589984162322</v>
      </c>
      <c r="BJ74" s="1">
        <f t="shared" si="75"/>
        <v>7.7153080789860251</v>
      </c>
      <c r="BK74" s="1">
        <f t="shared" si="75"/>
        <v>7.665546193981962</v>
      </c>
      <c r="BL74" s="1">
        <f t="shared" si="74"/>
        <v>7.3173906369858823</v>
      </c>
    </row>
    <row r="75" spans="1:64">
      <c r="A75" s="37" t="s">
        <v>93</v>
      </c>
      <c r="B75" s="35" t="s">
        <v>65</v>
      </c>
      <c r="C75" s="36">
        <v>50519.620999999999</v>
      </c>
      <c r="D75" s="36"/>
      <c r="E75" s="1">
        <f t="shared" si="53"/>
        <v>-4367.4981134520394</v>
      </c>
      <c r="F75" s="1">
        <f t="shared" si="54"/>
        <v>-4367.5</v>
      </c>
      <c r="G75" s="228">
        <f>+C75-(C$7+F75*C$8)+O75*I$10</f>
        <v>7.9199999890988693E-4</v>
      </c>
      <c r="H75" s="181"/>
      <c r="I75" s="181">
        <f>G75</f>
        <v>7.9199999890988693E-4</v>
      </c>
      <c r="J75" s="181"/>
      <c r="K75" s="181"/>
      <c r="L75" s="1">
        <v>0.1</v>
      </c>
      <c r="M75" s="1">
        <f t="shared" si="57"/>
        <v>8.4279086632465749E-2</v>
      </c>
      <c r="O75" s="230"/>
      <c r="U75" s="31"/>
      <c r="Z75" s="1">
        <f t="shared" si="26"/>
        <v>-4367.5</v>
      </c>
      <c r="AA75" s="1">
        <f t="shared" si="58"/>
        <v>1.6569505740723495E-3</v>
      </c>
      <c r="AB75" s="1">
        <f t="shared" si="59"/>
        <v>8.3414136057303287E-2</v>
      </c>
      <c r="AC75" s="1">
        <f t="shared" si="27"/>
        <v>-8.3487086633555863E-2</v>
      </c>
      <c r="AD75" s="1">
        <f t="shared" si="60"/>
        <v>7.4813949747387481E-7</v>
      </c>
      <c r="AE75" s="235">
        <f t="shared" si="61"/>
        <v>7.4813949747387486E-8</v>
      </c>
      <c r="AF75" s="27">
        <f t="shared" si="62"/>
        <v>35501.120999999999</v>
      </c>
      <c r="AG75" s="13"/>
      <c r="AH75" s="1">
        <f t="shared" si="28"/>
        <v>-8.26221360583934E-2</v>
      </c>
      <c r="AI75" s="1">
        <f t="shared" si="29"/>
        <v>1.3575183080694482</v>
      </c>
      <c r="AJ75" s="1">
        <f t="shared" si="30"/>
        <v>-0.96298217687020315</v>
      </c>
      <c r="AK75" s="1">
        <f t="shared" si="31"/>
        <v>0.19046530089887342</v>
      </c>
      <c r="AL75" s="1">
        <f t="shared" si="32"/>
        <v>0.48949744790973959</v>
      </c>
      <c r="AM75" s="1">
        <f t="shared" si="33"/>
        <v>0.24975570366877456</v>
      </c>
      <c r="AN75" s="1">
        <f t="shared" si="34"/>
        <v>6.6053958006285347</v>
      </c>
      <c r="AO75" s="1">
        <f t="shared" si="35"/>
        <v>6.6051334176377763</v>
      </c>
      <c r="AP75" s="1">
        <f t="shared" si="36"/>
        <v>6.6044506952729032</v>
      </c>
      <c r="AQ75" s="1">
        <f t="shared" si="37"/>
        <v>6.602674972632947</v>
      </c>
      <c r="AR75" s="1">
        <f t="shared" si="38"/>
        <v>6.5980612810965713</v>
      </c>
      <c r="AS75" s="1">
        <f t="shared" si="39"/>
        <v>6.5861060055624581</v>
      </c>
      <c r="AT75" s="1">
        <f t="shared" si="40"/>
        <v>6.5553285455921433</v>
      </c>
      <c r="AU75" s="1">
        <f t="shared" si="63"/>
        <v>6.4772197763186918</v>
      </c>
      <c r="AW75" s="1">
        <v>13000</v>
      </c>
      <c r="AX75" s="1">
        <f t="shared" si="67"/>
        <v>0.10286915023065379</v>
      </c>
      <c r="AY75" s="1">
        <f t="shared" si="68"/>
        <v>0.12587923231929468</v>
      </c>
      <c r="AZ75" s="1">
        <f t="shared" si="69"/>
        <v>-2.3010082088640887E-2</v>
      </c>
      <c r="BA75" s="1">
        <f t="shared" si="70"/>
        <v>0.86441618768495909</v>
      </c>
      <c r="BB75" s="1">
        <f t="shared" si="71"/>
        <v>0.12440972835630645</v>
      </c>
      <c r="BC75" s="1">
        <f t="shared" si="72"/>
        <v>1.9120853362773536</v>
      </c>
      <c r="BD75" s="1">
        <f t="shared" si="73"/>
        <v>1.4163939516000954</v>
      </c>
      <c r="BE75" s="1">
        <f t="shared" si="75"/>
        <v>7.7724652510301535</v>
      </c>
      <c r="BF75" s="1">
        <f t="shared" si="75"/>
        <v>7.7724652488125816</v>
      </c>
      <c r="BG75" s="1">
        <f t="shared" si="75"/>
        <v>7.7724651815824135</v>
      </c>
      <c r="BH75" s="1">
        <f t="shared" si="75"/>
        <v>7.7724631433903486</v>
      </c>
      <c r="BI75" s="1">
        <f t="shared" si="75"/>
        <v>7.7724013763976423</v>
      </c>
      <c r="BJ75" s="1">
        <f t="shared" si="75"/>
        <v>7.7705511804792939</v>
      </c>
      <c r="BK75" s="1">
        <f t="shared" si="75"/>
        <v>7.727044598788277</v>
      </c>
      <c r="BL75" s="1">
        <f t="shared" si="74"/>
        <v>7.3687222918303723</v>
      </c>
    </row>
    <row r="76" spans="1:64">
      <c r="A76" s="1" t="s">
        <v>94</v>
      </c>
      <c r="B76" s="13" t="s">
        <v>77</v>
      </c>
      <c r="C76" s="38">
        <v>50548.378900000003</v>
      </c>
      <c r="D76" s="38">
        <v>4.0000000000000002E-4</v>
      </c>
      <c r="E76" s="1">
        <f t="shared" si="53"/>
        <v>-4298.9966518537613</v>
      </c>
      <c r="F76" s="1">
        <f t="shared" si="54"/>
        <v>-4299</v>
      </c>
      <c r="G76" s="228">
        <f>+C76-(C$7+F76*C$8)+O76*K$10</f>
        <v>1.4056000072741881E-3</v>
      </c>
      <c r="H76" s="181"/>
      <c r="I76" s="181"/>
      <c r="J76" s="181"/>
      <c r="K76" s="181">
        <f>G76</f>
        <v>1.4056000072741881E-3</v>
      </c>
      <c r="L76" s="1">
        <v>1</v>
      </c>
      <c r="M76" s="1">
        <f t="shared" si="57"/>
        <v>8.4464762866224855E-2</v>
      </c>
      <c r="O76" s="230"/>
      <c r="P76" s="1">
        <v>1.8606749839084895E-8</v>
      </c>
      <c r="Q76" s="1">
        <v>2.8666411562967714E-20</v>
      </c>
      <c r="R76" s="1">
        <v>5.7235862518983725E-31</v>
      </c>
      <c r="S76" s="1">
        <v>9.3899983744187112E-9</v>
      </c>
      <c r="T76" s="1">
        <v>1.0316757429772508E-5</v>
      </c>
      <c r="U76" s="31">
        <v>4.60674296301849E-4</v>
      </c>
      <c r="V76" s="1">
        <v>6.0600724974574048E-2</v>
      </c>
      <c r="W76" s="1">
        <v>3699.750763972007</v>
      </c>
      <c r="X76" s="1">
        <v>2.8188523244960975E-4</v>
      </c>
      <c r="Y76" s="1">
        <v>2.3647765024923487E-7</v>
      </c>
      <c r="Z76" s="1">
        <f t="shared" si="26"/>
        <v>-4299</v>
      </c>
      <c r="AA76" s="1">
        <f t="shared" si="58"/>
        <v>1.9025944902877068E-3</v>
      </c>
      <c r="AB76" s="1">
        <f t="shared" si="59"/>
        <v>8.3967768383211336E-2</v>
      </c>
      <c r="AC76" s="1">
        <f t="shared" si="27"/>
        <v>-8.3059162858950666E-2</v>
      </c>
      <c r="AD76" s="1">
        <f t="shared" si="60"/>
        <v>2.4700351614587471E-7</v>
      </c>
      <c r="AE76" s="235">
        <f t="shared" si="61"/>
        <v>2.4700351614587471E-7</v>
      </c>
      <c r="AF76" s="27">
        <f t="shared" si="62"/>
        <v>35529.878900000003</v>
      </c>
      <c r="AG76" s="13"/>
      <c r="AH76" s="1">
        <f t="shared" si="28"/>
        <v>-8.2562168375937148E-2</v>
      </c>
      <c r="AI76" s="1">
        <f t="shared" si="29"/>
        <v>1.3558927960065663</v>
      </c>
      <c r="AJ76" s="1">
        <f t="shared" si="30"/>
        <v>-0.96066521209624733</v>
      </c>
      <c r="AK76" s="1">
        <f t="shared" si="31"/>
        <v>0.19348563047928891</v>
      </c>
      <c r="AL76" s="1">
        <f t="shared" si="32"/>
        <v>0.49796468795727961</v>
      </c>
      <c r="AM76" s="1">
        <f t="shared" si="33"/>
        <v>0.2542581957714477</v>
      </c>
      <c r="AN76" s="1">
        <f t="shared" si="34"/>
        <v>6.6111018266120514</v>
      </c>
      <c r="AO76" s="1">
        <f t="shared" si="35"/>
        <v>6.6108374177168923</v>
      </c>
      <c r="AP76" s="1">
        <f t="shared" si="36"/>
        <v>6.6101481035099425</v>
      </c>
      <c r="AQ76" s="1">
        <f t="shared" si="37"/>
        <v>6.6083518171637277</v>
      </c>
      <c r="AR76" s="1">
        <f t="shared" si="38"/>
        <v>6.603675956497475</v>
      </c>
      <c r="AS76" s="1">
        <f t="shared" si="39"/>
        <v>6.5915380033178765</v>
      </c>
      <c r="AT76" s="1">
        <f t="shared" si="40"/>
        <v>6.5602419269794705</v>
      </c>
      <c r="AU76" s="1">
        <f t="shared" si="63"/>
        <v>6.4807359946755394</v>
      </c>
    </row>
    <row r="77" spans="1:64">
      <c r="A77" s="1" t="s">
        <v>95</v>
      </c>
      <c r="B77" s="13" t="s">
        <v>65</v>
      </c>
      <c r="C77" s="38">
        <v>50823.570099999997</v>
      </c>
      <c r="D77" s="38">
        <v>2.0000000000000001E-4</v>
      </c>
      <c r="E77" s="1">
        <f t="shared" si="53"/>
        <v>-3643.4898374138716</v>
      </c>
      <c r="F77" s="1">
        <f t="shared" si="54"/>
        <v>-3643.5</v>
      </c>
      <c r="G77" s="228">
        <f>+C77-(C$7+F77*C$8)+O77*K$10</f>
        <v>4.2663999993237667E-3</v>
      </c>
      <c r="H77" s="181"/>
      <c r="I77" s="181"/>
      <c r="J77" s="181"/>
      <c r="K77" s="181">
        <f>G77</f>
        <v>4.2663999993237667E-3</v>
      </c>
      <c r="L77" s="1">
        <v>1</v>
      </c>
      <c r="M77" s="1">
        <f t="shared" si="57"/>
        <v>8.623291207127623E-2</v>
      </c>
      <c r="O77" s="230"/>
      <c r="U77" s="31"/>
      <c r="Z77" s="1">
        <f t="shared" si="26"/>
        <v>-3643.5</v>
      </c>
      <c r="AA77" s="1">
        <f t="shared" si="58"/>
        <v>4.374790427363287E-3</v>
      </c>
      <c r="AB77" s="1">
        <f t="shared" si="59"/>
        <v>8.6124521643236709E-2</v>
      </c>
      <c r="AC77" s="1">
        <f t="shared" si="27"/>
        <v>-8.1966512071952463E-2</v>
      </c>
      <c r="AD77" s="1">
        <f t="shared" si="60"/>
        <v>1.1748484890590444E-8</v>
      </c>
      <c r="AE77" s="235">
        <f t="shared" si="61"/>
        <v>1.1748484890590444E-8</v>
      </c>
      <c r="AF77" s="27">
        <f t="shared" si="62"/>
        <v>35805.070099999997</v>
      </c>
      <c r="AG77" s="13"/>
      <c r="AH77" s="1">
        <f t="shared" si="28"/>
        <v>-8.1858121643912943E-2</v>
      </c>
      <c r="AI77" s="1">
        <f t="shared" si="29"/>
        <v>1.3392996597752975</v>
      </c>
      <c r="AJ77" s="1">
        <f t="shared" si="30"/>
        <v>-0.93541160035012494</v>
      </c>
      <c r="AK77" s="1">
        <f t="shared" si="31"/>
        <v>0.22129643541572608</v>
      </c>
      <c r="AL77" s="1">
        <f t="shared" si="32"/>
        <v>0.57793098560858147</v>
      </c>
      <c r="AM77" s="1">
        <f t="shared" si="33"/>
        <v>0.29728650360338588</v>
      </c>
      <c r="AN77" s="1">
        <f t="shared" si="34"/>
        <v>6.6653482449408017</v>
      </c>
      <c r="AO77" s="1">
        <f t="shared" si="35"/>
        <v>6.6650703827729902</v>
      </c>
      <c r="AP77" s="1">
        <f t="shared" si="36"/>
        <v>6.6643313145978782</v>
      </c>
      <c r="AQ77" s="1">
        <f t="shared" si="37"/>
        <v>6.6623665769507436</v>
      </c>
      <c r="AR77" s="1">
        <f t="shared" si="38"/>
        <v>6.6571509653819696</v>
      </c>
      <c r="AS77" s="1">
        <f t="shared" si="39"/>
        <v>6.6433566828157007</v>
      </c>
      <c r="AT77" s="1">
        <f t="shared" si="40"/>
        <v>6.6072075581738074</v>
      </c>
      <c r="AU77" s="1">
        <f t="shared" si="63"/>
        <v>6.5143838944261017</v>
      </c>
    </row>
    <row r="78" spans="1:64">
      <c r="A78" s="1" t="s">
        <v>97</v>
      </c>
      <c r="B78" s="13" t="s">
        <v>65</v>
      </c>
      <c r="C78" s="26">
        <v>50897.456200000001</v>
      </c>
      <c r="D78" s="26">
        <v>6.9999999999999999E-4</v>
      </c>
      <c r="E78" s="1">
        <f t="shared" si="53"/>
        <v>-3467.4927777608359</v>
      </c>
      <c r="F78" s="1">
        <f t="shared" si="54"/>
        <v>-3467.5</v>
      </c>
      <c r="G78" s="228">
        <f>+C78-(C$7+F78*C$8)+O78*K$10</f>
        <v>3.0320000005303882E-3</v>
      </c>
      <c r="H78" s="181"/>
      <c r="I78" s="181"/>
      <c r="J78" s="181"/>
      <c r="K78" s="181">
        <f>G78</f>
        <v>3.0320000005303882E-3</v>
      </c>
      <c r="L78" s="1">
        <v>1</v>
      </c>
      <c r="M78" s="1">
        <f t="shared" si="57"/>
        <v>8.6704987948226717E-2</v>
      </c>
      <c r="O78" s="230"/>
      <c r="U78" s="31"/>
      <c r="Z78" s="1">
        <f t="shared" si="26"/>
        <v>-3467.5</v>
      </c>
      <c r="AA78" s="1">
        <f t="shared" si="58"/>
        <v>5.0751185664973525E-3</v>
      </c>
      <c r="AB78" s="1">
        <f t="shared" si="59"/>
        <v>8.4661869382259752E-2</v>
      </c>
      <c r="AC78" s="1">
        <f t="shared" si="27"/>
        <v>-8.3672987947696328E-2</v>
      </c>
      <c r="AD78" s="1">
        <f t="shared" si="60"/>
        <v>4.1743334745989049E-6</v>
      </c>
      <c r="AE78" s="235">
        <f t="shared" si="61"/>
        <v>4.1743334745989049E-6</v>
      </c>
      <c r="AF78" s="27">
        <f t="shared" si="62"/>
        <v>35878.956200000001</v>
      </c>
      <c r="AG78" s="13"/>
      <c r="AH78" s="1">
        <f t="shared" si="28"/>
        <v>-8.1629869381729364E-2</v>
      </c>
      <c r="AI78" s="1">
        <f t="shared" si="29"/>
        <v>1.3345484789964344</v>
      </c>
      <c r="AJ78" s="1">
        <f t="shared" si="30"/>
        <v>-0.92773294554854113</v>
      </c>
      <c r="AK78" s="1">
        <f t="shared" si="31"/>
        <v>0.22841560072051037</v>
      </c>
      <c r="AL78" s="1">
        <f t="shared" si="32"/>
        <v>0.59906007994702981</v>
      </c>
      <c r="AM78" s="1">
        <f t="shared" si="33"/>
        <v>0.30882139442747292</v>
      </c>
      <c r="AN78" s="1">
        <f t="shared" si="34"/>
        <v>6.6797976055669164</v>
      </c>
      <c r="AO78" s="1">
        <f t="shared" si="35"/>
        <v>6.6795179251557926</v>
      </c>
      <c r="AP78" s="1">
        <f t="shared" si="36"/>
        <v>6.6787696070361875</v>
      </c>
      <c r="AQ78" s="1">
        <f t="shared" si="37"/>
        <v>6.6767685409105626</v>
      </c>
      <c r="AR78" s="1">
        <f t="shared" si="38"/>
        <v>6.6714256486507493</v>
      </c>
      <c r="AS78" s="1">
        <f t="shared" si="39"/>
        <v>6.6572164688698212</v>
      </c>
      <c r="AT78" s="1">
        <f t="shared" si="40"/>
        <v>6.6198004330766551</v>
      </c>
      <c r="AU78" s="1">
        <f t="shared" si="63"/>
        <v>6.5234182656787327</v>
      </c>
    </row>
    <row r="79" spans="1:64">
      <c r="A79" s="1" t="s">
        <v>97</v>
      </c>
      <c r="B79" s="13" t="s">
        <v>77</v>
      </c>
      <c r="C79" s="26">
        <v>50904.383699999998</v>
      </c>
      <c r="D79" s="26">
        <v>4.0000000000000002E-4</v>
      </c>
      <c r="E79" s="1">
        <f t="shared" si="53"/>
        <v>-3450.9914381212284</v>
      </c>
      <c r="F79" s="1">
        <f t="shared" si="54"/>
        <v>-3451</v>
      </c>
      <c r="G79" s="228">
        <f>+C79-(C$7+F79*C$8)+O79*K$10</f>
        <v>3.5943999973824248E-3</v>
      </c>
      <c r="H79" s="181"/>
      <c r="I79" s="181"/>
      <c r="J79" s="181"/>
      <c r="K79" s="181">
        <f>G79</f>
        <v>3.5943999973824248E-3</v>
      </c>
      <c r="L79" s="1">
        <v>1</v>
      </c>
      <c r="M79" s="1">
        <f t="shared" si="57"/>
        <v>8.6749187167052197E-2</v>
      </c>
      <c r="O79" s="230"/>
      <c r="U79" s="31"/>
      <c r="Z79" s="1">
        <f t="shared" si="26"/>
        <v>-3451</v>
      </c>
      <c r="AA79" s="1">
        <f t="shared" si="58"/>
        <v>5.1415477401878934E-3</v>
      </c>
      <c r="AB79" s="1">
        <f t="shared" si="59"/>
        <v>8.5202039424246728E-2</v>
      </c>
      <c r="AC79" s="1">
        <f t="shared" si="27"/>
        <v>-8.3154787169669772E-2</v>
      </c>
      <c r="AD79" s="1">
        <f t="shared" si="60"/>
        <v>2.3936661380680564E-6</v>
      </c>
      <c r="AE79" s="235">
        <f t="shared" si="61"/>
        <v>2.3936661380680564E-6</v>
      </c>
      <c r="AF79" s="27">
        <f t="shared" si="62"/>
        <v>35885.883699999998</v>
      </c>
      <c r="AG79" s="13"/>
      <c r="AH79" s="1">
        <f t="shared" si="28"/>
        <v>-8.1607639426864304E-2</v>
      </c>
      <c r="AI79" s="1">
        <f t="shared" si="29"/>
        <v>1.3340971280763754</v>
      </c>
      <c r="AJ79" s="1">
        <f t="shared" si="30"/>
        <v>-0.926994669517753</v>
      </c>
      <c r="AK79" s="1">
        <f t="shared" si="31"/>
        <v>0.22907527248146459</v>
      </c>
      <c r="AL79" s="1">
        <f t="shared" si="32"/>
        <v>0.60103323744615511</v>
      </c>
      <c r="AM79" s="1">
        <f t="shared" si="33"/>
        <v>0.30990239354315269</v>
      </c>
      <c r="AN79" s="1">
        <f t="shared" si="34"/>
        <v>6.6811496124988086</v>
      </c>
      <c r="AO79" s="1">
        <f t="shared" si="35"/>
        <v>6.680869799476195</v>
      </c>
      <c r="AP79" s="1">
        <f t="shared" si="36"/>
        <v>6.6801207026366747</v>
      </c>
      <c r="AQ79" s="1">
        <f t="shared" si="37"/>
        <v>6.6781164260003543</v>
      </c>
      <c r="AR79" s="1">
        <f t="shared" si="38"/>
        <v>6.6727619951422321</v>
      </c>
      <c r="AS79" s="1">
        <f t="shared" si="39"/>
        <v>6.6585145953956344</v>
      </c>
      <c r="AT79" s="1">
        <f t="shared" si="40"/>
        <v>6.6209806162726972</v>
      </c>
      <c r="AU79" s="1">
        <f t="shared" si="63"/>
        <v>6.5242652379836663</v>
      </c>
    </row>
    <row r="80" spans="1:64">
      <c r="A80" s="28" t="s">
        <v>98</v>
      </c>
      <c r="B80" s="143" t="s">
        <v>77</v>
      </c>
      <c r="C80" s="29">
        <v>50907.955999999998</v>
      </c>
      <c r="D80" s="189" t="s">
        <v>36</v>
      </c>
      <c r="E80" s="1">
        <f t="shared" si="53"/>
        <v>-3442.4822016586395</v>
      </c>
      <c r="F80" s="1">
        <f t="shared" si="54"/>
        <v>-3442.5</v>
      </c>
      <c r="G80" s="228">
        <f>+C80-(C$7+F80*C$8)+O80*J$10</f>
        <v>7.4719999975059181E-3</v>
      </c>
      <c r="H80" s="181"/>
      <c r="I80" s="181"/>
      <c r="J80" s="181">
        <f>G80</f>
        <v>7.4719999975059181E-3</v>
      </c>
      <c r="K80" s="181"/>
      <c r="L80" s="1">
        <v>1</v>
      </c>
      <c r="M80" s="1">
        <f t="shared" si="57"/>
        <v>8.6771952588285559E-2</v>
      </c>
      <c r="O80" s="230"/>
      <c r="U80" s="31"/>
      <c r="Z80" s="1">
        <f t="shared" si="26"/>
        <v>-3442.5</v>
      </c>
      <c r="AA80" s="1">
        <f t="shared" si="58"/>
        <v>5.1758202461764796E-3</v>
      </c>
      <c r="AB80" s="1">
        <f t="shared" si="59"/>
        <v>8.9068132339614997E-2</v>
      </c>
      <c r="AC80" s="1">
        <f t="shared" si="27"/>
        <v>-7.929995259077964E-2</v>
      </c>
      <c r="AD80" s="1">
        <f t="shared" si="60"/>
        <v>5.2724414504153222E-6</v>
      </c>
      <c r="AE80" s="235">
        <f t="shared" si="61"/>
        <v>5.2724414504153222E-6</v>
      </c>
      <c r="AF80" s="27">
        <f t="shared" si="62"/>
        <v>35889.455999999998</v>
      </c>
      <c r="AG80" s="13"/>
      <c r="AH80" s="1">
        <f t="shared" si="28"/>
        <v>-8.1596132342109079E-2</v>
      </c>
      <c r="AI80" s="1">
        <f t="shared" si="29"/>
        <v>1.3338642252574209</v>
      </c>
      <c r="AJ80" s="1">
        <f t="shared" si="30"/>
        <v>-0.92661313192047889</v>
      </c>
      <c r="AK80" s="1">
        <f t="shared" si="31"/>
        <v>0.22941458224053979</v>
      </c>
      <c r="AL80" s="1">
        <f t="shared" si="32"/>
        <v>0.60204919361845866</v>
      </c>
      <c r="AM80" s="1">
        <f t="shared" si="33"/>
        <v>0.31045924529693819</v>
      </c>
      <c r="AN80" s="1">
        <f t="shared" si="34"/>
        <v>6.6818459239404611</v>
      </c>
      <c r="AO80" s="1">
        <f t="shared" si="35"/>
        <v>6.6815660451127998</v>
      </c>
      <c r="AP80" s="1">
        <f t="shared" si="36"/>
        <v>6.6808165530113346</v>
      </c>
      <c r="AQ80" s="1">
        <f t="shared" si="37"/>
        <v>6.6788106355557995</v>
      </c>
      <c r="AR80" s="1">
        <f t="shared" si="38"/>
        <v>6.6734502870777739</v>
      </c>
      <c r="AS80" s="1">
        <f t="shared" si="39"/>
        <v>6.6591832439666261</v>
      </c>
      <c r="AT80" s="1">
        <f t="shared" si="40"/>
        <v>6.6215885623727164</v>
      </c>
      <c r="AU80" s="1">
        <f t="shared" si="63"/>
        <v>6.5247015570498448</v>
      </c>
    </row>
    <row r="81" spans="1:47">
      <c r="A81" s="28" t="s">
        <v>98</v>
      </c>
      <c r="B81" s="143" t="s">
        <v>65</v>
      </c>
      <c r="C81" s="29">
        <v>50914.025999999998</v>
      </c>
      <c r="D81" s="189" t="s">
        <v>36</v>
      </c>
      <c r="E81" s="1">
        <f t="shared" si="53"/>
        <v>-3428.0234313067895</v>
      </c>
      <c r="F81" s="1">
        <f t="shared" si="54"/>
        <v>-3428</v>
      </c>
      <c r="G81" s="228">
        <f>+C81-(C$7+F81*C$8)+O81*J$10</f>
        <v>-9.8368000035407022E-3</v>
      </c>
      <c r="H81" s="181"/>
      <c r="I81" s="181"/>
      <c r="J81" s="181">
        <f>G81</f>
        <v>-9.8368000035407022E-3</v>
      </c>
      <c r="K81" s="181"/>
      <c r="L81" s="1">
        <v>1</v>
      </c>
      <c r="M81" s="1">
        <f t="shared" si="57"/>
        <v>8.6810781639801715E-2</v>
      </c>
      <c r="O81" s="230"/>
      <c r="P81" s="1">
        <v>9.918514587960742E-8</v>
      </c>
      <c r="Q81" s="1">
        <v>4.131446408419202E-20</v>
      </c>
      <c r="R81" s="1">
        <v>2.8546665696277495E-28</v>
      </c>
      <c r="S81" s="1">
        <v>5.152823426907084E-8</v>
      </c>
      <c r="T81" s="1">
        <v>5.6757463947178769E-5</v>
      </c>
      <c r="U81" s="31">
        <v>2.5152046567824267E-3</v>
      </c>
      <c r="V81" s="1">
        <v>6.0959057420719449E-2</v>
      </c>
      <c r="W81" s="1">
        <v>3782.5285687983646</v>
      </c>
      <c r="X81" s="1">
        <v>1.5468637709483896E-3</v>
      </c>
      <c r="Y81" s="1">
        <v>1.2949746580210003E-6</v>
      </c>
      <c r="Z81" s="1">
        <f t="shared" si="26"/>
        <v>-3428</v>
      </c>
      <c r="AA81" s="1">
        <f t="shared" si="58"/>
        <v>5.2343657013816797E-3</v>
      </c>
      <c r="AB81" s="1">
        <f t="shared" si="59"/>
        <v>7.1739615934879333E-2</v>
      </c>
      <c r="AC81" s="1">
        <f t="shared" si="27"/>
        <v>-9.6647581643342417E-2</v>
      </c>
      <c r="AD81" s="1">
        <f t="shared" si="60"/>
        <v>2.2714003570522857E-4</v>
      </c>
      <c r="AE81" s="235">
        <f t="shared" si="61"/>
        <v>2.2714003570522857E-4</v>
      </c>
      <c r="AF81" s="27">
        <f t="shared" si="62"/>
        <v>35895.525999999998</v>
      </c>
      <c r="AG81" s="13"/>
      <c r="AH81" s="1">
        <f t="shared" si="28"/>
        <v>-8.1576415938420035E-2</v>
      </c>
      <c r="AI81" s="1">
        <f t="shared" si="29"/>
        <v>1.3334663128312747</v>
      </c>
      <c r="AJ81" s="1">
        <f t="shared" si="30"/>
        <v>-0.92596037449327828</v>
      </c>
      <c r="AK81" s="1">
        <f t="shared" si="31"/>
        <v>0.22999258609366877</v>
      </c>
      <c r="AL81" s="1">
        <f t="shared" si="32"/>
        <v>0.60378147972136709</v>
      </c>
      <c r="AM81" s="1">
        <f t="shared" si="33"/>
        <v>0.31140912715980812</v>
      </c>
      <c r="AN81" s="1">
        <f t="shared" si="34"/>
        <v>6.6830334710886055</v>
      </c>
      <c r="AO81" s="1">
        <f t="shared" si="35"/>
        <v>6.6827534839372147</v>
      </c>
      <c r="AP81" s="1">
        <f t="shared" si="36"/>
        <v>6.6820033268124597</v>
      </c>
      <c r="AQ81" s="1">
        <f t="shared" si="37"/>
        <v>6.6799946308439262</v>
      </c>
      <c r="AR81" s="1">
        <f t="shared" si="38"/>
        <v>6.6746242292460218</v>
      </c>
      <c r="AS81" s="1">
        <f t="shared" si="39"/>
        <v>6.6603237487349389</v>
      </c>
      <c r="AT81" s="1">
        <f t="shared" si="40"/>
        <v>6.6226256043087082</v>
      </c>
      <c r="AU81" s="1">
        <f t="shared" si="63"/>
        <v>6.5254458660450894</v>
      </c>
    </row>
    <row r="82" spans="1:47">
      <c r="A82" s="28" t="s">
        <v>98</v>
      </c>
      <c r="B82" s="143" t="s">
        <v>65</v>
      </c>
      <c r="C82" s="29">
        <v>51233.1</v>
      </c>
      <c r="D82" s="189" t="s">
        <v>36</v>
      </c>
      <c r="E82" s="1">
        <f t="shared" si="53"/>
        <v>-2667.9875678395038</v>
      </c>
      <c r="F82" s="1">
        <f t="shared" si="54"/>
        <v>-2668</v>
      </c>
      <c r="G82" s="228">
        <f>+C82-(C$7+F82*C$8)+O82*J$10</f>
        <v>5.2192000002833083E-3</v>
      </c>
      <c r="H82" s="181"/>
      <c r="I82" s="181"/>
      <c r="J82" s="181">
        <f>G82</f>
        <v>5.2192000002833083E-3</v>
      </c>
      <c r="K82" s="181"/>
      <c r="L82" s="1">
        <v>1</v>
      </c>
      <c r="M82" s="1">
        <f t="shared" si="57"/>
        <v>8.8835230526243952E-2</v>
      </c>
      <c r="O82" s="230"/>
      <c r="U82" s="31"/>
      <c r="Z82" s="1">
        <f t="shared" si="26"/>
        <v>-2668</v>
      </c>
      <c r="AA82" s="1">
        <f t="shared" si="58"/>
        <v>8.4415449297065848E-3</v>
      </c>
      <c r="AB82" s="1">
        <f t="shared" si="59"/>
        <v>8.5612885596820676E-2</v>
      </c>
      <c r="AC82" s="1">
        <f t="shared" si="27"/>
        <v>-8.3616030525960644E-2</v>
      </c>
      <c r="AD82" s="1">
        <f t="shared" si="60"/>
        <v>1.0383506844179901E-5</v>
      </c>
      <c r="AE82" s="235">
        <f t="shared" si="61"/>
        <v>1.0383506844179901E-5</v>
      </c>
      <c r="AF82" s="27">
        <f t="shared" si="62"/>
        <v>36214.6</v>
      </c>
      <c r="AG82" s="13"/>
      <c r="AH82" s="1">
        <f t="shared" si="28"/>
        <v>-8.0393685596537368E-2</v>
      </c>
      <c r="AI82" s="1">
        <f t="shared" si="29"/>
        <v>1.311622209020995</v>
      </c>
      <c r="AJ82" s="1">
        <f t="shared" si="30"/>
        <v>-0.88858640706882885</v>
      </c>
      <c r="AK82" s="1">
        <f t="shared" si="31"/>
        <v>0.25882034366759993</v>
      </c>
      <c r="AL82" s="1">
        <f t="shared" si="32"/>
        <v>0.69309818482280983</v>
      </c>
      <c r="AM82" s="1">
        <f t="shared" si="33"/>
        <v>0.36112267287216554</v>
      </c>
      <c r="AN82" s="1">
        <f t="shared" si="34"/>
        <v>6.7447696858226944</v>
      </c>
      <c r="AO82" s="1">
        <f t="shared" si="35"/>
        <v>6.7444906643772571</v>
      </c>
      <c r="AP82" s="1">
        <f t="shared" si="36"/>
        <v>6.7437216171387186</v>
      </c>
      <c r="AQ82" s="1">
        <f t="shared" si="37"/>
        <v>6.7416034621044529</v>
      </c>
      <c r="AR82" s="1">
        <f t="shared" si="38"/>
        <v>6.7357809007023084</v>
      </c>
      <c r="AS82" s="1">
        <f t="shared" si="39"/>
        <v>6.719859066922357</v>
      </c>
      <c r="AT82" s="1">
        <f t="shared" si="40"/>
        <v>6.676901663510554</v>
      </c>
      <c r="AU82" s="1">
        <f t="shared" si="63"/>
        <v>6.5644579237269021</v>
      </c>
    </row>
    <row r="83" spans="1:47">
      <c r="A83" s="28" t="s">
        <v>98</v>
      </c>
      <c r="B83" s="143" t="s">
        <v>77</v>
      </c>
      <c r="C83" s="29">
        <v>51268.998</v>
      </c>
      <c r="D83" s="189" t="s">
        <v>36</v>
      </c>
      <c r="E83" s="1">
        <f t="shared" si="53"/>
        <v>-2582.4783523385559</v>
      </c>
      <c r="F83" s="1">
        <f t="shared" si="54"/>
        <v>-2582.5</v>
      </c>
      <c r="G83" s="228">
        <f>+C83-(C$7+F83*C$8)+O83*J$10</f>
        <v>9.0879999988828786E-3</v>
      </c>
      <c r="H83" s="181"/>
      <c r="I83" s="181"/>
      <c r="J83" s="181">
        <f>G83</f>
        <v>9.0879999988828786E-3</v>
      </c>
      <c r="K83" s="181"/>
      <c r="L83" s="1">
        <v>1</v>
      </c>
      <c r="M83" s="1">
        <f t="shared" si="57"/>
        <v>8.9061663365866392E-2</v>
      </c>
      <c r="O83" s="230"/>
      <c r="U83" s="31"/>
      <c r="Z83" s="1">
        <f t="shared" si="26"/>
        <v>-2582.5</v>
      </c>
      <c r="AA83" s="1">
        <f t="shared" si="58"/>
        <v>8.8188675256337529E-3</v>
      </c>
      <c r="AB83" s="1">
        <f t="shared" si="59"/>
        <v>8.9330795839115518E-2</v>
      </c>
      <c r="AC83" s="1">
        <f t="shared" si="27"/>
        <v>-7.9973663366983513E-2</v>
      </c>
      <c r="AD83" s="1">
        <f t="shared" si="60"/>
        <v>7.2432288157191364E-8</v>
      </c>
      <c r="AE83" s="235">
        <f t="shared" si="61"/>
        <v>7.2432288157191364E-8</v>
      </c>
      <c r="AF83" s="27">
        <f t="shared" si="62"/>
        <v>36250.498</v>
      </c>
      <c r="AG83" s="13"/>
      <c r="AH83" s="1">
        <f t="shared" si="28"/>
        <v>-8.0242795840232639E-2</v>
      </c>
      <c r="AI83" s="1">
        <f t="shared" si="29"/>
        <v>1.3090546922245947</v>
      </c>
      <c r="AJ83" s="1">
        <f t="shared" si="30"/>
        <v>-0.88401962468676576</v>
      </c>
      <c r="AK83" s="1">
        <f t="shared" si="31"/>
        <v>0.26188082912901489</v>
      </c>
      <c r="AL83" s="1">
        <f t="shared" si="32"/>
        <v>0.70295987180299779</v>
      </c>
      <c r="AM83" s="1">
        <f t="shared" si="33"/>
        <v>0.36670653371127782</v>
      </c>
      <c r="AN83" s="1">
        <f t="shared" si="34"/>
        <v>6.751650584120787</v>
      </c>
      <c r="AO83" s="1">
        <f t="shared" si="35"/>
        <v>6.7513724413287619</v>
      </c>
      <c r="AP83" s="1">
        <f t="shared" si="36"/>
        <v>6.7506031687481354</v>
      </c>
      <c r="AQ83" s="1">
        <f t="shared" si="37"/>
        <v>6.7484771078049022</v>
      </c>
      <c r="AR83" s="1">
        <f t="shared" si="38"/>
        <v>6.7426129905926242</v>
      </c>
      <c r="AS83" s="1">
        <f t="shared" si="39"/>
        <v>6.7265254198189259</v>
      </c>
      <c r="AT83" s="1">
        <f t="shared" si="40"/>
        <v>6.6829974399616034</v>
      </c>
      <c r="AU83" s="1">
        <f t="shared" si="63"/>
        <v>6.5688467802161057</v>
      </c>
    </row>
    <row r="84" spans="1:47">
      <c r="A84" s="1" t="s">
        <v>99</v>
      </c>
      <c r="B84" s="39" t="s">
        <v>100</v>
      </c>
      <c r="C84" s="25">
        <v>51275.0893</v>
      </c>
      <c r="D84" s="26"/>
      <c r="E84" s="1">
        <f t="shared" si="53"/>
        <v>-2567.9688452801988</v>
      </c>
      <c r="F84" s="1">
        <f t="shared" si="54"/>
        <v>-2568</v>
      </c>
      <c r="G84" s="228">
        <f>+C84-(C$7+F84*C$8)+O84*H$10</f>
        <v>1.3079199998173863E-2</v>
      </c>
      <c r="H84" s="181">
        <f>G84</f>
        <v>1.3079199998173863E-2</v>
      </c>
      <c r="I84" s="181"/>
      <c r="J84" s="181"/>
      <c r="K84" s="181"/>
      <c r="L84" s="1">
        <v>0.1</v>
      </c>
      <c r="M84" s="1">
        <f t="shared" si="57"/>
        <v>8.9100037827130718E-2</v>
      </c>
      <c r="O84" s="230"/>
      <c r="U84" s="31"/>
      <c r="Z84" s="1">
        <f t="shared" si="26"/>
        <v>-2568</v>
      </c>
      <c r="AA84" s="1">
        <f t="shared" si="58"/>
        <v>8.8831787871592044E-3</v>
      </c>
      <c r="AB84" s="1">
        <f t="shared" si="59"/>
        <v>9.3296059038145376E-2</v>
      </c>
      <c r="AC84" s="1">
        <f t="shared" si="27"/>
        <v>-7.6020837828956855E-2</v>
      </c>
      <c r="AD84" s="1">
        <f t="shared" si="60"/>
        <v>1.7606594003284921E-5</v>
      </c>
      <c r="AE84" s="235">
        <f t="shared" si="61"/>
        <v>1.7606594003284921E-6</v>
      </c>
      <c r="AF84" s="27">
        <f t="shared" si="62"/>
        <v>36256.5893</v>
      </c>
      <c r="AG84" s="13"/>
      <c r="AH84" s="1">
        <f t="shared" si="28"/>
        <v>-8.0216859039971514E-2</v>
      </c>
      <c r="AI84" s="1">
        <f t="shared" si="29"/>
        <v>1.3086172815066293</v>
      </c>
      <c r="AJ84" s="1">
        <f t="shared" si="30"/>
        <v>-0.88323839636677259</v>
      </c>
      <c r="AK84" s="1">
        <f t="shared" si="31"/>
        <v>0.26239616042693398</v>
      </c>
      <c r="AL84" s="1">
        <f t="shared" si="32"/>
        <v>0.70462849592798771</v>
      </c>
      <c r="AM84" s="1">
        <f t="shared" si="33"/>
        <v>0.36765332867805051</v>
      </c>
      <c r="AN84" s="1">
        <f t="shared" si="34"/>
        <v>6.7528161890524494</v>
      </c>
      <c r="AO84" s="1">
        <f t="shared" si="35"/>
        <v>6.7525382096881588</v>
      </c>
      <c r="AP84" s="1">
        <f t="shared" si="36"/>
        <v>6.7517689355199018</v>
      </c>
      <c r="AQ84" s="1">
        <f t="shared" si="37"/>
        <v>6.7496416210360266</v>
      </c>
      <c r="AR84" s="1">
        <f t="shared" si="38"/>
        <v>6.7437706449413737</v>
      </c>
      <c r="AS84" s="1">
        <f t="shared" si="39"/>
        <v>6.7276553111387756</v>
      </c>
      <c r="AT84" s="1">
        <f t="shared" si="40"/>
        <v>6.6840310094480122</v>
      </c>
      <c r="AU84" s="1">
        <f t="shared" si="63"/>
        <v>6.5695910892113512</v>
      </c>
    </row>
    <row r="85" spans="1:47">
      <c r="A85" s="40" t="s">
        <v>101</v>
      </c>
      <c r="B85" s="41" t="s">
        <v>77</v>
      </c>
      <c r="C85" s="30">
        <v>51600.443800000001</v>
      </c>
      <c r="D85" s="30">
        <v>6.9999999999999999E-4</v>
      </c>
      <c r="E85" s="1">
        <f t="shared" ref="E85:E116" si="76">+(C85-C$7)/C$8</f>
        <v>-1792.9727994084963</v>
      </c>
      <c r="F85" s="1">
        <f t="shared" ref="F85:F116" si="77">ROUND(2*E85,0)/2</f>
        <v>-1793</v>
      </c>
      <c r="G85" s="228">
        <f>+C85-(C$7+F85*C$8)+O85*K$10</f>
        <v>1.1419200003729202E-2</v>
      </c>
      <c r="H85" s="181"/>
      <c r="I85" s="181"/>
      <c r="J85" s="181"/>
      <c r="K85" s="181">
        <f>G85</f>
        <v>1.1419200003729202E-2</v>
      </c>
      <c r="L85" s="1">
        <v>1</v>
      </c>
      <c r="M85" s="1">
        <f t="shared" ref="M85:M116" si="78">+D$11+D$12*F85+D$13*F85^2</f>
        <v>9.1139933983400909E-2</v>
      </c>
      <c r="O85" s="230"/>
      <c r="U85" s="31"/>
      <c r="Z85" s="1">
        <f t="shared" si="26"/>
        <v>-1793</v>
      </c>
      <c r="AA85" s="1">
        <f t="shared" ref="AA85:AA99" si="79">AB$3+AB$4*Z85+AB$5*Z85^2+AH85</f>
        <v>1.2451304809219937E-2</v>
      </c>
      <c r="AB85" s="1">
        <f t="shared" ref="AB85:AB116" si="80">+G85-AH85</f>
        <v>9.0107829177910173E-2</v>
      </c>
      <c r="AC85" s="1">
        <f t="shared" si="27"/>
        <v>-7.9720733979671707E-2</v>
      </c>
      <c r="AD85" s="1">
        <f t="shared" ref="AD85:AD116" si="81">+(G85-AA85)^2</f>
        <v>1.0652403295170692E-6</v>
      </c>
      <c r="AE85" s="235">
        <f t="shared" ref="AE85:AE116" si="82">+(G85-AA85)^2*L85</f>
        <v>1.0652403295170692E-6</v>
      </c>
      <c r="AF85" s="27">
        <f t="shared" ref="AF85:AF99" si="83">+C85-15018.5</f>
        <v>36581.943800000001</v>
      </c>
      <c r="AG85" s="13"/>
      <c r="AH85" s="1">
        <f t="shared" si="28"/>
        <v>-7.8688629174180971E-2</v>
      </c>
      <c r="AI85" s="1">
        <f t="shared" si="29"/>
        <v>1.28449418592874</v>
      </c>
      <c r="AJ85" s="1">
        <f t="shared" si="30"/>
        <v>-0.8388581346769417</v>
      </c>
      <c r="AK85" s="1">
        <f t="shared" si="31"/>
        <v>0.28837376722594371</v>
      </c>
      <c r="AL85" s="1">
        <f t="shared" si="32"/>
        <v>0.79217026850120253</v>
      </c>
      <c r="AM85" s="1">
        <f t="shared" si="33"/>
        <v>0.41818615663714193</v>
      </c>
      <c r="AN85" s="1">
        <f t="shared" si="34"/>
        <v>6.8145397966378622</v>
      </c>
      <c r="AO85" s="1">
        <f t="shared" si="35"/>
        <v>6.8142761238598855</v>
      </c>
      <c r="AP85" s="1">
        <f t="shared" si="36"/>
        <v>6.8135214074095165</v>
      </c>
      <c r="AQ85" s="1">
        <f t="shared" si="37"/>
        <v>6.8113630081277128</v>
      </c>
      <c r="AR85" s="1">
        <f t="shared" si="38"/>
        <v>6.805205157991165</v>
      </c>
      <c r="AS85" s="1">
        <f t="shared" si="39"/>
        <v>6.7877549146513392</v>
      </c>
      <c r="AT85" s="1">
        <f t="shared" si="40"/>
        <v>6.73917720145774</v>
      </c>
      <c r="AU85" s="1">
        <f t="shared" ref="AU85:AU116" si="84">RADIANS($AB$9)+$AB$18*(F85-AB$15)</f>
        <v>6.6093731217158309</v>
      </c>
    </row>
    <row r="86" spans="1:47">
      <c r="A86" s="37" t="s">
        <v>93</v>
      </c>
      <c r="B86" s="35" t="s">
        <v>65</v>
      </c>
      <c r="C86" s="36">
        <v>51608.635000000002</v>
      </c>
      <c r="D86" s="36"/>
      <c r="E86" s="1">
        <f t="shared" si="76"/>
        <v>-1773.4613200499959</v>
      </c>
      <c r="F86" s="1">
        <f t="shared" si="77"/>
        <v>-1773.5</v>
      </c>
      <c r="G86" s="228">
        <f>+C86-(C$7+F86*C$8)+O86*I$10</f>
        <v>1.6238399999565445E-2</v>
      </c>
      <c r="H86" s="181"/>
      <c r="I86" s="181">
        <f>G86</f>
        <v>1.6238399999565445E-2</v>
      </c>
      <c r="J86" s="181"/>
      <c r="K86" s="181"/>
      <c r="L86" s="1">
        <v>0.1</v>
      </c>
      <c r="M86" s="1">
        <f t="shared" si="78"/>
        <v>9.1190978010951315E-2</v>
      </c>
      <c r="O86" s="230"/>
      <c r="U86" s="31"/>
      <c r="Z86" s="1">
        <f t="shared" ref="Z86:Z149" si="85">F86</f>
        <v>-1773.5</v>
      </c>
      <c r="AA86" s="1">
        <f t="shared" si="79"/>
        <v>1.2544286243670197E-2</v>
      </c>
      <c r="AB86" s="1">
        <f t="shared" si="80"/>
        <v>9.4885091766846563E-2</v>
      </c>
      <c r="AC86" s="1">
        <f t="shared" ref="AC86:AC149" si="86">+G86-M86</f>
        <v>-7.495257801138587E-2</v>
      </c>
      <c r="AD86" s="1">
        <f t="shared" si="81"/>
        <v>1.3646476441494495E-5</v>
      </c>
      <c r="AE86" s="235">
        <f t="shared" si="82"/>
        <v>1.3646476441494497E-6</v>
      </c>
      <c r="AF86" s="27">
        <f t="shared" si="83"/>
        <v>36590.135000000002</v>
      </c>
      <c r="AG86" s="13"/>
      <c r="AH86" s="1">
        <f t="shared" ref="AH86:AH149" si="87">$AB$6*($AB$11/AI86*AJ86+$AB$12)</f>
        <v>-7.8646691767281118E-2</v>
      </c>
      <c r="AI86" s="1">
        <f t="shared" ref="AI86:AI149" si="88">1+$AB$7*COS(AL86)</f>
        <v>1.2838704983615359</v>
      </c>
      <c r="AJ86" s="1">
        <f t="shared" ref="AJ86:AJ149" si="89">SIN(AL86+RADIANS($AB$9))</f>
        <v>-0.83768012348486687</v>
      </c>
      <c r="AK86" s="1">
        <f t="shared" ref="AK86:AK149" si="90">$AB$7*SIN(AL86)</f>
        <v>0.28898773609153827</v>
      </c>
      <c r="AL86" s="1">
        <f t="shared" ref="AL86:AL149" si="91">2*ATAN(AM86)</f>
        <v>0.79433074273103699</v>
      </c>
      <c r="AM86" s="1">
        <f t="shared" ref="AM86:AM149" si="92">SQRT((1+$AB$7)/(1-$AB$7))*TAN(AN86/2)</f>
        <v>0.41945587933184519</v>
      </c>
      <c r="AN86" s="1">
        <f t="shared" ref="AN86:AN149" si="93">$AU86+$AB$7*SIN(AO86)</f>
        <v>6.8160779529528108</v>
      </c>
      <c r="AO86" s="1">
        <f t="shared" ref="AO86:AO149" si="94">$AU86+$AB$7*SIN(AP86)</f>
        <v>6.8158147685708421</v>
      </c>
      <c r="AP86" s="1">
        <f t="shared" ref="AP86:AP149" si="95">$AU86+$AB$7*SIN(AQ86)</f>
        <v>6.8150607681588014</v>
      </c>
      <c r="AQ86" s="1">
        <f t="shared" ref="AQ86:AQ149" si="96">$AU86+$AB$7*SIN(AR86)</f>
        <v>6.8129024707058861</v>
      </c>
      <c r="AR86" s="1">
        <f t="shared" ref="AR86:AR149" si="97">$AU86+$AB$7*SIN(AS86)</f>
        <v>6.8067394163115278</v>
      </c>
      <c r="AS86" s="1">
        <f t="shared" ref="AS86:AS149" si="98">$AU86+$AB$7*SIN(AT86)</f>
        <v>6.7892594330730018</v>
      </c>
      <c r="AT86" s="1">
        <f t="shared" ref="AT86:AT149" si="99">$AU86+$AB$7*SIN(AU86)</f>
        <v>6.7405622029268537</v>
      </c>
      <c r="AU86" s="1">
        <f t="shared" si="84"/>
        <v>6.6103740889852993</v>
      </c>
    </row>
    <row r="87" spans="1:47">
      <c r="A87" s="28" t="s">
        <v>102</v>
      </c>
      <c r="B87" s="143" t="s">
        <v>77</v>
      </c>
      <c r="C87" s="29">
        <v>51617.027099999999</v>
      </c>
      <c r="D87" s="189" t="s">
        <v>36</v>
      </c>
      <c r="E87" s="1">
        <f t="shared" si="76"/>
        <v>-1753.4712958869438</v>
      </c>
      <c r="F87" s="1">
        <f t="shared" si="77"/>
        <v>-1753.5</v>
      </c>
      <c r="G87" s="228">
        <f>+C87-(C$7+F87*C$8)+O87*J$10</f>
        <v>1.2050400000589434E-2</v>
      </c>
      <c r="H87" s="181"/>
      <c r="I87" s="181"/>
      <c r="J87" s="181">
        <f>G87</f>
        <v>1.2050400000589434E-2</v>
      </c>
      <c r="K87" s="181"/>
      <c r="L87" s="1">
        <v>1</v>
      </c>
      <c r="M87" s="1">
        <f t="shared" si="78"/>
        <v>9.1243316460109927E-2</v>
      </c>
      <c r="O87" s="230"/>
      <c r="U87" s="31"/>
      <c r="Z87" s="1">
        <f t="shared" si="85"/>
        <v>-1753.5</v>
      </c>
      <c r="AA87" s="1">
        <f t="shared" si="79"/>
        <v>1.2639809473956251E-2</v>
      </c>
      <c r="AB87" s="1">
        <f t="shared" si="80"/>
        <v>9.065390698674311E-2</v>
      </c>
      <c r="AC87" s="1">
        <f t="shared" si="86"/>
        <v>-7.9192916459520493E-2</v>
      </c>
      <c r="AD87" s="1">
        <f t="shared" si="81"/>
        <v>3.474035272945486E-7</v>
      </c>
      <c r="AE87" s="235">
        <f t="shared" si="82"/>
        <v>3.474035272945486E-7</v>
      </c>
      <c r="AF87" s="27">
        <f t="shared" si="83"/>
        <v>36598.527099999999</v>
      </c>
      <c r="AG87" s="13"/>
      <c r="AH87" s="1">
        <f t="shared" si="87"/>
        <v>-7.8603506986153676E-2</v>
      </c>
      <c r="AI87" s="1">
        <f t="shared" si="88"/>
        <v>1.2832300727972163</v>
      </c>
      <c r="AJ87" s="1">
        <f t="shared" si="89"/>
        <v>-0.83646903805797146</v>
      </c>
      <c r="AK87" s="1">
        <f t="shared" si="90"/>
        <v>0.2896154300354572</v>
      </c>
      <c r="AL87" s="1">
        <f t="shared" si="91"/>
        <v>0.79654443716024503</v>
      </c>
      <c r="AM87" s="1">
        <f t="shared" si="92"/>
        <v>0.42075807393202769</v>
      </c>
      <c r="AN87" s="1">
        <f t="shared" si="93"/>
        <v>6.8176547756386716</v>
      </c>
      <c r="AO87" s="1">
        <f t="shared" si="94"/>
        <v>6.8173920980482983</v>
      </c>
      <c r="AP87" s="1">
        <f t="shared" si="95"/>
        <v>6.8166388487056313</v>
      </c>
      <c r="AQ87" s="1">
        <f t="shared" si="96"/>
        <v>6.8144806992577545</v>
      </c>
      <c r="AR87" s="1">
        <f t="shared" si="97"/>
        <v>6.8083124092356284</v>
      </c>
      <c r="AS87" s="1">
        <f t="shared" si="98"/>
        <v>6.7908021232136075</v>
      </c>
      <c r="AT87" s="1">
        <f t="shared" si="99"/>
        <v>6.7419825817508467</v>
      </c>
      <c r="AU87" s="1">
        <f t="shared" si="84"/>
        <v>6.6114007220821884</v>
      </c>
    </row>
    <row r="88" spans="1:47">
      <c r="A88" s="28" t="s">
        <v>102</v>
      </c>
      <c r="B88" s="143" t="s">
        <v>65</v>
      </c>
      <c r="C88" s="29">
        <v>51618.075700000001</v>
      </c>
      <c r="D88" s="189" t="s">
        <v>36</v>
      </c>
      <c r="E88" s="1">
        <f t="shared" si="76"/>
        <v>-1750.9735254436196</v>
      </c>
      <c r="F88" s="1">
        <f t="shared" si="77"/>
        <v>-1751</v>
      </c>
      <c r="G88" s="228">
        <f>+C88-(C$7+F88*C$8)+O88*J$10</f>
        <v>1.1114400003862102E-2</v>
      </c>
      <c r="H88" s="181"/>
      <c r="I88" s="181"/>
      <c r="J88" s="181">
        <f>G88</f>
        <v>1.1114400003862102E-2</v>
      </c>
      <c r="K88" s="181"/>
      <c r="L88" s="1">
        <v>1</v>
      </c>
      <c r="M88" s="1">
        <f t="shared" si="78"/>
        <v>9.1249857740966001E-2</v>
      </c>
      <c r="O88" s="230"/>
      <c r="P88" s="1">
        <v>2.7538926997558126E-8</v>
      </c>
      <c r="Q88" s="1">
        <v>5.0536360938209093E-20</v>
      </c>
      <c r="R88" s="1">
        <v>2.7016177613313218E-29</v>
      </c>
      <c r="S88" s="1">
        <v>2.2362319264191311E-8</v>
      </c>
      <c r="T88" s="1">
        <v>1.8307448776248628E-5</v>
      </c>
      <c r="U88" s="31">
        <v>7.9766519883942987E-4</v>
      </c>
      <c r="V88" s="1">
        <v>0.31604464017495798</v>
      </c>
      <c r="W88" s="1">
        <v>19495.806757013786</v>
      </c>
      <c r="X88" s="1">
        <v>6.7131082589652038E-4</v>
      </c>
      <c r="Y88" s="1">
        <v>5.7858412851481506E-7</v>
      </c>
      <c r="Z88" s="1">
        <f t="shared" si="85"/>
        <v>-1751</v>
      </c>
      <c r="AA88" s="1">
        <f t="shared" si="79"/>
        <v>1.2651761082351096E-2</v>
      </c>
      <c r="AB88" s="1">
        <f t="shared" si="80"/>
        <v>8.9712496662477006E-2</v>
      </c>
      <c r="AC88" s="1">
        <f t="shared" si="86"/>
        <v>-8.0135457737103899E-2</v>
      </c>
      <c r="AD88" s="1">
        <f t="shared" si="81"/>
        <v>2.3634790856528428E-6</v>
      </c>
      <c r="AE88" s="235">
        <f t="shared" si="82"/>
        <v>2.3634790856528428E-6</v>
      </c>
      <c r="AF88" s="27">
        <f t="shared" si="83"/>
        <v>36599.575700000001</v>
      </c>
      <c r="AG88" s="13"/>
      <c r="AH88" s="1">
        <f t="shared" si="87"/>
        <v>-7.8598096658614905E-2</v>
      </c>
      <c r="AI88" s="1">
        <f t="shared" si="88"/>
        <v>1.2831499668651714</v>
      </c>
      <c r="AJ88" s="1">
        <f t="shared" si="89"/>
        <v>-0.83631744904996164</v>
      </c>
      <c r="AK88" s="1">
        <f t="shared" si="90"/>
        <v>0.28969374814723159</v>
      </c>
      <c r="AL88" s="1">
        <f t="shared" si="91"/>
        <v>0.79682099390939121</v>
      </c>
      <c r="AM88" s="1">
        <f t="shared" si="92"/>
        <v>0.42092084221571469</v>
      </c>
      <c r="AN88" s="1">
        <f t="shared" si="93"/>
        <v>6.817851823349157</v>
      </c>
      <c r="AO88" s="1">
        <f t="shared" si="94"/>
        <v>6.8175892095233195</v>
      </c>
      <c r="AP88" s="1">
        <f t="shared" si="95"/>
        <v>6.816836055246803</v>
      </c>
      <c r="AQ88" s="1">
        <f t="shared" si="96"/>
        <v>6.8146779273952607</v>
      </c>
      <c r="AR88" s="1">
        <f t="shared" si="97"/>
        <v>6.8085089901838884</v>
      </c>
      <c r="AS88" s="1">
        <f t="shared" si="98"/>
        <v>6.7909949305424711</v>
      </c>
      <c r="AT88" s="1">
        <f t="shared" si="99"/>
        <v>6.7421601194352405</v>
      </c>
      <c r="AU88" s="1">
        <f t="shared" si="84"/>
        <v>6.6115290512192999</v>
      </c>
    </row>
    <row r="89" spans="1:47">
      <c r="A89" s="190" t="s">
        <v>87</v>
      </c>
      <c r="C89" s="26">
        <v>51663.418400000002</v>
      </c>
      <c r="D89" s="26">
        <v>1E-4</v>
      </c>
      <c r="E89" s="1">
        <f t="shared" si="76"/>
        <v>-1642.966987316292</v>
      </c>
      <c r="F89" s="1">
        <f t="shared" si="77"/>
        <v>-1643</v>
      </c>
      <c r="G89" s="228">
        <f>+C89-(C$7+F89*C$8)+O89*K$10</f>
        <v>1.3859200000297278E-2</v>
      </c>
      <c r="H89" s="181"/>
      <c r="I89" s="181"/>
      <c r="J89" s="181"/>
      <c r="K89" s="181">
        <f>G89</f>
        <v>1.3859200000297278E-2</v>
      </c>
      <c r="L89" s="1">
        <v>1</v>
      </c>
      <c r="M89" s="1">
        <f t="shared" si="78"/>
        <v>9.1532223548684857E-2</v>
      </c>
      <c r="O89" s="230"/>
      <c r="U89" s="31"/>
      <c r="Z89" s="1">
        <f t="shared" si="85"/>
        <v>-1643</v>
      </c>
      <c r="AA89" s="1">
        <f t="shared" si="79"/>
        <v>1.3170433922186184E-2</v>
      </c>
      <c r="AB89" s="1">
        <f t="shared" si="80"/>
        <v>9.2220989626795952E-2</v>
      </c>
      <c r="AC89" s="1">
        <f t="shared" si="86"/>
        <v>-7.7673023548387579E-2</v>
      </c>
      <c r="AD89" s="1">
        <f t="shared" si="81"/>
        <v>4.7439871035653813E-7</v>
      </c>
      <c r="AE89" s="235">
        <f t="shared" si="82"/>
        <v>4.7439871035653813E-7</v>
      </c>
      <c r="AF89" s="27">
        <f t="shared" si="83"/>
        <v>36644.918400000002</v>
      </c>
      <c r="AG89" s="13"/>
      <c r="AH89" s="1">
        <f t="shared" si="87"/>
        <v>-7.8361789626498674E-2</v>
      </c>
      <c r="AI89" s="1">
        <f t="shared" si="88"/>
        <v>1.2796784520044671</v>
      </c>
      <c r="AJ89" s="1">
        <f t="shared" si="89"/>
        <v>-0.82972628151853722</v>
      </c>
      <c r="AK89" s="1">
        <f t="shared" si="90"/>
        <v>0.29304664293542815</v>
      </c>
      <c r="AL89" s="1">
        <f t="shared" si="91"/>
        <v>0.80873530034292307</v>
      </c>
      <c r="AM89" s="1">
        <f t="shared" si="92"/>
        <v>0.42795116183295717</v>
      </c>
      <c r="AN89" s="1">
        <f t="shared" si="93"/>
        <v>6.8263525582546007</v>
      </c>
      <c r="AO89" s="1">
        <f t="shared" si="94"/>
        <v>6.826092785535014</v>
      </c>
      <c r="AP89" s="1">
        <f t="shared" si="95"/>
        <v>6.8253439859655085</v>
      </c>
      <c r="AQ89" s="1">
        <f t="shared" si="96"/>
        <v>6.8231874436636053</v>
      </c>
      <c r="AR89" s="1">
        <f t="shared" si="97"/>
        <v>6.8169920865238769</v>
      </c>
      <c r="AS89" s="1">
        <f t="shared" si="98"/>
        <v>6.7993180323407696</v>
      </c>
      <c r="AT89" s="1">
        <f t="shared" si="99"/>
        <v>6.7498276826527643</v>
      </c>
      <c r="AU89" s="1">
        <f t="shared" si="84"/>
        <v>6.6170728699425041</v>
      </c>
    </row>
    <row r="90" spans="1:47">
      <c r="A90" s="45" t="s">
        <v>104</v>
      </c>
      <c r="B90" s="46" t="s">
        <v>65</v>
      </c>
      <c r="C90" s="47">
        <v>51965.470099999999</v>
      </c>
      <c r="D90" s="47">
        <v>3.5999999999999999E-3</v>
      </c>
      <c r="E90" s="1">
        <f t="shared" si="76"/>
        <v>-923.47832756570619</v>
      </c>
      <c r="F90" s="1">
        <f t="shared" si="77"/>
        <v>-923.5</v>
      </c>
      <c r="G90" s="228">
        <f>+C90-(C$7+F90*C$8)+O90*K$10</f>
        <v>9.0983999980380759E-3</v>
      </c>
      <c r="H90" s="181"/>
      <c r="I90" s="181"/>
      <c r="J90" s="181"/>
      <c r="K90" s="181">
        <f>G90</f>
        <v>9.0983999980380759E-3</v>
      </c>
      <c r="L90" s="1">
        <v>1</v>
      </c>
      <c r="M90" s="1">
        <f t="shared" si="78"/>
        <v>9.3402502700727252E-2</v>
      </c>
      <c r="O90" s="230"/>
      <c r="U90" s="31"/>
      <c r="Z90" s="1">
        <f t="shared" si="85"/>
        <v>-923.5</v>
      </c>
      <c r="AA90" s="1">
        <f t="shared" si="79"/>
        <v>1.6739359535848944E-2</v>
      </c>
      <c r="AB90" s="1">
        <f t="shared" si="80"/>
        <v>8.5761543162916384E-2</v>
      </c>
      <c r="AC90" s="1">
        <f t="shared" si="86"/>
        <v>-8.4304102702689176E-2</v>
      </c>
      <c r="AD90" s="1">
        <f t="shared" si="81"/>
        <v>5.8384262658462873E-5</v>
      </c>
      <c r="AE90" s="235">
        <f t="shared" si="82"/>
        <v>5.8384262658462873E-5</v>
      </c>
      <c r="AF90" s="27">
        <f t="shared" si="83"/>
        <v>36946.970099999999</v>
      </c>
      <c r="AG90" s="13"/>
      <c r="AH90" s="1">
        <f t="shared" si="87"/>
        <v>-7.6663143164878308E-2</v>
      </c>
      <c r="AI90" s="1">
        <f t="shared" si="88"/>
        <v>1.2560822562717868</v>
      </c>
      <c r="AJ90" s="1">
        <f t="shared" si="89"/>
        <v>-0.78388569122495078</v>
      </c>
      <c r="AK90" s="1">
        <f t="shared" si="90"/>
        <v>0.31387616901270188</v>
      </c>
      <c r="AL90" s="1">
        <f t="shared" si="91"/>
        <v>0.88645298452016252</v>
      </c>
      <c r="AM90" s="1">
        <f t="shared" si="92"/>
        <v>0.4747281308958326</v>
      </c>
      <c r="AN90" s="1">
        <f t="shared" si="93"/>
        <v>6.8823909949118667</v>
      </c>
      <c r="AO90" s="1">
        <f t="shared" si="94"/>
        <v>6.8821539191982994</v>
      </c>
      <c r="AP90" s="1">
        <f t="shared" si="95"/>
        <v>6.8814454908585718</v>
      </c>
      <c r="AQ90" s="1">
        <f t="shared" si="96"/>
        <v>6.8793306031649131</v>
      </c>
      <c r="AR90" s="1">
        <f t="shared" si="97"/>
        <v>6.87303491860719</v>
      </c>
      <c r="AS90" s="1">
        <f t="shared" si="98"/>
        <v>6.8544478250261562</v>
      </c>
      <c r="AT90" s="1">
        <f t="shared" si="99"/>
        <v>6.8008020089702379</v>
      </c>
      <c r="AU90" s="1">
        <f t="shared" si="84"/>
        <v>6.6540059956031152</v>
      </c>
    </row>
    <row r="91" spans="1:47">
      <c r="A91" s="40" t="s">
        <v>101</v>
      </c>
      <c r="B91" s="46"/>
      <c r="C91" s="30">
        <v>51971.360999999997</v>
      </c>
      <c r="D91" s="30">
        <v>5.0000000000000001E-4</v>
      </c>
      <c r="E91" s="1">
        <f t="shared" si="76"/>
        <v>-909.44617430941366</v>
      </c>
      <c r="F91" s="1">
        <f t="shared" si="77"/>
        <v>-909.5</v>
      </c>
      <c r="G91" s="228">
        <f>+C91-(C$7+F91*C$8)+O91*K$10</f>
        <v>2.2596800001338124E-2</v>
      </c>
      <c r="H91" s="181"/>
      <c r="I91" s="181"/>
      <c r="J91" s="181"/>
      <c r="K91" s="181">
        <f>G91</f>
        <v>2.2596800001338124E-2</v>
      </c>
      <c r="L91" s="1">
        <v>1</v>
      </c>
      <c r="M91" s="1">
        <f t="shared" si="78"/>
        <v>9.3438707335169874E-2</v>
      </c>
      <c r="O91" s="230"/>
      <c r="U91" s="31"/>
      <c r="Z91" s="1">
        <f t="shared" si="85"/>
        <v>-909.5</v>
      </c>
      <c r="AA91" s="1">
        <f t="shared" si="79"/>
        <v>1.6810684184358035E-2</v>
      </c>
      <c r="AB91" s="1">
        <f t="shared" si="80"/>
        <v>9.9224823152149963E-2</v>
      </c>
      <c r="AC91" s="1">
        <f t="shared" si="86"/>
        <v>-7.084190733383175E-2</v>
      </c>
      <c r="AD91" s="1">
        <f t="shared" si="81"/>
        <v>3.3479136247507162E-5</v>
      </c>
      <c r="AE91" s="235">
        <f t="shared" si="82"/>
        <v>3.3479136247507162E-5</v>
      </c>
      <c r="AF91" s="27">
        <f t="shared" si="83"/>
        <v>36952.860999999997</v>
      </c>
      <c r="AG91" s="13"/>
      <c r="AH91" s="1">
        <f t="shared" si="87"/>
        <v>-7.6628023150811839E-2</v>
      </c>
      <c r="AI91" s="1">
        <f t="shared" si="88"/>
        <v>1.255616336906336</v>
      </c>
      <c r="AJ91" s="1">
        <f t="shared" si="89"/>
        <v>-0.78296371132458231</v>
      </c>
      <c r="AK91" s="1">
        <f t="shared" si="90"/>
        <v>0.31425572350861941</v>
      </c>
      <c r="AL91" s="1">
        <f t="shared" si="91"/>
        <v>0.88793649231700833</v>
      </c>
      <c r="AM91" s="1">
        <f t="shared" si="92"/>
        <v>0.47563737183451993</v>
      </c>
      <c r="AN91" s="1">
        <f t="shared" si="93"/>
        <v>6.8834710114367077</v>
      </c>
      <c r="AO91" s="1">
        <f t="shared" si="94"/>
        <v>6.8832344327786839</v>
      </c>
      <c r="AP91" s="1">
        <f t="shared" si="95"/>
        <v>6.8825269676737033</v>
      </c>
      <c r="AQ91" s="1">
        <f t="shared" si="96"/>
        <v>6.8804133989480869</v>
      </c>
      <c r="AR91" s="1">
        <f t="shared" si="97"/>
        <v>6.8741170440169732</v>
      </c>
      <c r="AS91" s="1">
        <f t="shared" si="98"/>
        <v>6.8555148477420689</v>
      </c>
      <c r="AT91" s="1">
        <f t="shared" si="99"/>
        <v>6.8017919410765604</v>
      </c>
      <c r="AU91" s="1">
        <f t="shared" si="84"/>
        <v>6.6547246387709382</v>
      </c>
    </row>
    <row r="92" spans="1:47">
      <c r="A92" s="1" t="s">
        <v>105</v>
      </c>
      <c r="C92" s="25">
        <v>52001.369500000001</v>
      </c>
      <c r="D92" s="26"/>
      <c r="E92" s="1">
        <f t="shared" si="76"/>
        <v>-837.96577725775569</v>
      </c>
      <c r="F92" s="1">
        <f t="shared" si="77"/>
        <v>-838</v>
      </c>
      <c r="G92" s="228">
        <f>+C92-(C$7+F92*C$8)+O92*J$10</f>
        <v>1.4367200004926417E-2</v>
      </c>
      <c r="H92" s="181"/>
      <c r="I92" s="181"/>
      <c r="J92" s="181">
        <f>G92</f>
        <v>1.4367200004926417E-2</v>
      </c>
      <c r="K92" s="181"/>
      <c r="L92" s="1">
        <v>1</v>
      </c>
      <c r="M92" s="1">
        <f t="shared" si="78"/>
        <v>9.3623498146976555E-2</v>
      </c>
      <c r="O92" s="230"/>
      <c r="P92" s="1">
        <v>1.1214441775200773E-8</v>
      </c>
      <c r="Q92" s="1">
        <v>4.9739794964354097E-20</v>
      </c>
      <c r="R92" s="1">
        <v>1.8978432672195381E-28</v>
      </c>
      <c r="S92" s="1">
        <v>1.3605304943379057E-8</v>
      </c>
      <c r="T92" s="1">
        <v>7.7856730181281688E-6</v>
      </c>
      <c r="U92" s="31">
        <v>2.8831255165709694E-4</v>
      </c>
      <c r="V92" s="1">
        <v>0.55396991546824492</v>
      </c>
      <c r="W92" s="1">
        <v>34862.46176043083</v>
      </c>
      <c r="X92" s="1">
        <v>4.0842760494614482E-4</v>
      </c>
      <c r="Y92" s="1">
        <v>3.6539044963454531E-7</v>
      </c>
      <c r="Z92" s="1">
        <f t="shared" si="85"/>
        <v>-838</v>
      </c>
      <c r="AA92" s="1">
        <f t="shared" si="79"/>
        <v>1.7176025005822396E-2</v>
      </c>
      <c r="AB92" s="1">
        <f t="shared" si="80"/>
        <v>9.0814673146080577E-2</v>
      </c>
      <c r="AC92" s="1">
        <f t="shared" si="86"/>
        <v>-7.9256298142050138E-2</v>
      </c>
      <c r="AD92" s="1">
        <f t="shared" si="81"/>
        <v>7.8894978856582948E-6</v>
      </c>
      <c r="AE92" s="235">
        <f t="shared" si="82"/>
        <v>7.8894978856582948E-6</v>
      </c>
      <c r="AF92" s="27">
        <f t="shared" si="83"/>
        <v>36982.869500000001</v>
      </c>
      <c r="AG92" s="13"/>
      <c r="AH92" s="1">
        <f t="shared" si="87"/>
        <v>-7.644747314115416E-2</v>
      </c>
      <c r="AI92" s="1">
        <f t="shared" si="88"/>
        <v>1.2532334933706215</v>
      </c>
      <c r="AJ92" s="1">
        <f t="shared" si="89"/>
        <v>-0.77823897282010057</v>
      </c>
      <c r="AK92" s="1">
        <f t="shared" si="90"/>
        <v>0.31617901462091158</v>
      </c>
      <c r="AL92" s="1">
        <f t="shared" si="91"/>
        <v>0.89549582255244842</v>
      </c>
      <c r="AM92" s="1">
        <f t="shared" si="92"/>
        <v>0.48028048329323314</v>
      </c>
      <c r="AN92" s="1">
        <f t="shared" si="93"/>
        <v>6.8889805656816998</v>
      </c>
      <c r="AO92" s="1">
        <f t="shared" si="94"/>
        <v>6.8887465530861434</v>
      </c>
      <c r="AP92" s="1">
        <f t="shared" si="95"/>
        <v>6.8880441024243284</v>
      </c>
      <c r="AQ92" s="1">
        <f t="shared" si="96"/>
        <v>6.8859375554868736</v>
      </c>
      <c r="AR92" s="1">
        <f t="shared" si="97"/>
        <v>6.8796385237188309</v>
      </c>
      <c r="AS92" s="1">
        <f t="shared" si="98"/>
        <v>6.8609607927385676</v>
      </c>
      <c r="AT92" s="1">
        <f t="shared" si="99"/>
        <v>6.8068464782896774</v>
      </c>
      <c r="AU92" s="1">
        <f t="shared" si="84"/>
        <v>6.6583948520923197</v>
      </c>
    </row>
    <row r="93" spans="1:47">
      <c r="A93" s="28" t="s">
        <v>106</v>
      </c>
      <c r="B93" s="143" t="s">
        <v>65</v>
      </c>
      <c r="C93" s="29">
        <v>52325.053800000002</v>
      </c>
      <c r="D93" s="189" t="s">
        <v>36</v>
      </c>
      <c r="E93" s="1">
        <f t="shared" si="76"/>
        <v>-66.948156137563515</v>
      </c>
      <c r="F93" s="1">
        <f t="shared" si="77"/>
        <v>-67</v>
      </c>
      <c r="G93" s="228">
        <f>+C93-(C$7+F93*C$8)+O93*J$10</f>
        <v>2.1764800003438722E-2</v>
      </c>
      <c r="H93" s="181"/>
      <c r="I93" s="181"/>
      <c r="J93" s="181">
        <f>G93</f>
        <v>2.1764800003438722E-2</v>
      </c>
      <c r="K93" s="181"/>
      <c r="L93" s="1">
        <v>1</v>
      </c>
      <c r="M93" s="1">
        <f t="shared" si="78"/>
        <v>9.5604297632343654E-2</v>
      </c>
      <c r="O93" s="230"/>
      <c r="U93" s="31"/>
      <c r="Z93" s="1">
        <f t="shared" si="85"/>
        <v>-67</v>
      </c>
      <c r="AA93" s="1">
        <f t="shared" si="79"/>
        <v>2.1224928502933935E-2</v>
      </c>
      <c r="AB93" s="1">
        <f t="shared" si="80"/>
        <v>9.6144169132848442E-2</v>
      </c>
      <c r="AC93" s="1">
        <f t="shared" si="86"/>
        <v>-7.3839497628904932E-2</v>
      </c>
      <c r="AD93" s="1">
        <f t="shared" si="81"/>
        <v>2.9146123705729101E-7</v>
      </c>
      <c r="AE93" s="235">
        <f t="shared" si="82"/>
        <v>2.9146123705729101E-7</v>
      </c>
      <c r="AF93" s="27">
        <f t="shared" si="83"/>
        <v>37306.553800000002</v>
      </c>
      <c r="AG93" s="13"/>
      <c r="AH93" s="1">
        <f t="shared" si="87"/>
        <v>-7.437936912940972E-2</v>
      </c>
      <c r="AI93" s="1">
        <f t="shared" si="88"/>
        <v>1.2272601685679978</v>
      </c>
      <c r="AJ93" s="1">
        <f t="shared" si="89"/>
        <v>-0.72577928778535761</v>
      </c>
      <c r="AK93" s="1">
        <f t="shared" si="90"/>
        <v>0.33533444087028175</v>
      </c>
      <c r="AL93" s="1">
        <f t="shared" si="91"/>
        <v>0.97518589744331741</v>
      </c>
      <c r="AM93" s="1">
        <f t="shared" si="92"/>
        <v>0.5303002408294919</v>
      </c>
      <c r="AN93" s="1">
        <f t="shared" si="93"/>
        <v>6.9477221348466767</v>
      </c>
      <c r="AO93" s="1">
        <f t="shared" si="94"/>
        <v>6.947518115142592</v>
      </c>
      <c r="AP93" s="1">
        <f t="shared" si="95"/>
        <v>6.946878589363326</v>
      </c>
      <c r="AQ93" s="1">
        <f t="shared" si="96"/>
        <v>6.944875982516141</v>
      </c>
      <c r="AR93" s="1">
        <f t="shared" si="97"/>
        <v>6.9386251018091913</v>
      </c>
      <c r="AS93" s="1">
        <f t="shared" si="98"/>
        <v>6.9193030989412456</v>
      </c>
      <c r="AT93" s="1">
        <f t="shared" si="99"/>
        <v>6.8612197610107639</v>
      </c>
      <c r="AU93" s="1">
        <f t="shared" si="84"/>
        <v>6.6979715579774215</v>
      </c>
    </row>
    <row r="94" spans="1:47">
      <c r="A94" s="28" t="s">
        <v>106</v>
      </c>
      <c r="B94" s="143" t="s">
        <v>77</v>
      </c>
      <c r="C94" s="29">
        <v>52326.100400000003</v>
      </c>
      <c r="D94" s="189" t="s">
        <v>36</v>
      </c>
      <c r="E94" s="1">
        <f t="shared" si="76"/>
        <v>-64.455149704240867</v>
      </c>
      <c r="F94" s="1">
        <f t="shared" si="77"/>
        <v>-64.5</v>
      </c>
      <c r="G94" s="228">
        <f>+C94-(C$7+F94*C$8)+O94*J$10</f>
        <v>1.8828800006303936E-2</v>
      </c>
      <c r="H94" s="181"/>
      <c r="I94" s="181"/>
      <c r="J94" s="181">
        <f>G94</f>
        <v>1.8828800006303936E-2</v>
      </c>
      <c r="K94" s="181"/>
      <c r="L94" s="1">
        <v>1</v>
      </c>
      <c r="M94" s="1">
        <f t="shared" si="78"/>
        <v>9.5610685211022561E-2</v>
      </c>
      <c r="O94" s="230"/>
      <c r="U94" s="31"/>
      <c r="Z94" s="1">
        <f t="shared" si="85"/>
        <v>-64.5</v>
      </c>
      <c r="AA94" s="1">
        <f t="shared" si="79"/>
        <v>2.1238368358228232E-2</v>
      </c>
      <c r="AB94" s="1">
        <f t="shared" si="80"/>
        <v>9.3201116859098265E-2</v>
      </c>
      <c r="AC94" s="1">
        <f t="shared" si="86"/>
        <v>-7.6781885204718625E-2</v>
      </c>
      <c r="AD94" s="1">
        <f t="shared" si="81"/>
        <v>5.8060196425951684E-6</v>
      </c>
      <c r="AE94" s="235">
        <f t="shared" si="82"/>
        <v>5.8060196425951684E-6</v>
      </c>
      <c r="AF94" s="27">
        <f t="shared" si="83"/>
        <v>37307.600400000003</v>
      </c>
      <c r="AG94" s="13"/>
      <c r="AH94" s="1">
        <f t="shared" si="87"/>
        <v>-7.4372316852794329E-2</v>
      </c>
      <c r="AI94" s="1">
        <f t="shared" si="88"/>
        <v>1.2271753301357178</v>
      </c>
      <c r="AJ94" s="1">
        <f t="shared" si="89"/>
        <v>-0.72560523621253159</v>
      </c>
      <c r="AK94" s="1">
        <f t="shared" si="90"/>
        <v>0.33539192123404965</v>
      </c>
      <c r="AL94" s="1">
        <f t="shared" si="91"/>
        <v>0.97543887223787151</v>
      </c>
      <c r="AM94" s="1">
        <f t="shared" si="92"/>
        <v>0.53046230967519059</v>
      </c>
      <c r="AN94" s="1">
        <f t="shared" si="93"/>
        <v>6.9479106011572922</v>
      </c>
      <c r="AO94" s="1">
        <f t="shared" si="94"/>
        <v>6.94770668389401</v>
      </c>
      <c r="AP94" s="1">
        <f t="shared" si="95"/>
        <v>6.9470673848219509</v>
      </c>
      <c r="AQ94" s="1">
        <f t="shared" si="96"/>
        <v>6.9450651925194133</v>
      </c>
      <c r="AR94" s="1">
        <f t="shared" si="97"/>
        <v>6.9388146895854605</v>
      </c>
      <c r="AS94" s="1">
        <f t="shared" si="98"/>
        <v>6.919491104872467</v>
      </c>
      <c r="AT94" s="1">
        <f t="shared" si="99"/>
        <v>6.8613956652446086</v>
      </c>
      <c r="AU94" s="1">
        <f t="shared" si="84"/>
        <v>6.6980998871145321</v>
      </c>
    </row>
    <row r="95" spans="1:47">
      <c r="A95" s="40" t="s">
        <v>107</v>
      </c>
      <c r="B95" s="46" t="s">
        <v>77</v>
      </c>
      <c r="C95" s="47">
        <v>52341.425799999997</v>
      </c>
      <c r="D95" s="47">
        <v>4.0000000000000002E-4</v>
      </c>
      <c r="E95" s="1">
        <f t="shared" si="76"/>
        <v>-27.949970272581869</v>
      </c>
      <c r="F95" s="1">
        <f t="shared" si="77"/>
        <v>-28</v>
      </c>
      <c r="G95" s="228">
        <f>+C95-(C$7+F95*C$8)+O95*K$10</f>
        <v>2.1003199995902833E-2</v>
      </c>
      <c r="H95" s="181"/>
      <c r="I95" s="181"/>
      <c r="J95" s="181"/>
      <c r="K95" s="181">
        <f>G95</f>
        <v>2.1003199995902833E-2</v>
      </c>
      <c r="L95" s="1">
        <v>1</v>
      </c>
      <c r="M95" s="1">
        <f t="shared" si="78"/>
        <v>9.5703917913093656E-2</v>
      </c>
      <c r="O95" s="230"/>
      <c r="U95" s="31"/>
      <c r="Z95" s="1">
        <f t="shared" si="85"/>
        <v>-28</v>
      </c>
      <c r="AA95" s="1">
        <f t="shared" si="79"/>
        <v>2.1434809156137477E-2</v>
      </c>
      <c r="AB95" s="1">
        <f t="shared" si="80"/>
        <v>9.5272308752859011E-2</v>
      </c>
      <c r="AC95" s="1">
        <f t="shared" si="86"/>
        <v>-7.4700717917190823E-2</v>
      </c>
      <c r="AD95" s="1">
        <f t="shared" si="81"/>
        <v>1.8628646719845501E-7</v>
      </c>
      <c r="AE95" s="235">
        <f t="shared" si="82"/>
        <v>1.8628646719845501E-7</v>
      </c>
      <c r="AF95" s="27">
        <f t="shared" si="83"/>
        <v>37322.925799999997</v>
      </c>
      <c r="AG95" s="13"/>
      <c r="AH95" s="1">
        <f t="shared" si="87"/>
        <v>-7.4269108756956179E-2</v>
      </c>
      <c r="AI95" s="1">
        <f t="shared" si="88"/>
        <v>1.2259363752468759</v>
      </c>
      <c r="AJ95" s="1">
        <f t="shared" si="89"/>
        <v>-0.7230615519613931</v>
      </c>
      <c r="AK95" s="1">
        <f t="shared" si="90"/>
        <v>0.33622778854764834</v>
      </c>
      <c r="AL95" s="1">
        <f t="shared" si="91"/>
        <v>0.97912832168494734</v>
      </c>
      <c r="AM95" s="1">
        <f t="shared" si="92"/>
        <v>0.532828440049258</v>
      </c>
      <c r="AN95" s="1">
        <f t="shared" si="93"/>
        <v>6.9506607252201835</v>
      </c>
      <c r="AO95" s="1">
        <f t="shared" si="94"/>
        <v>6.9504583062317806</v>
      </c>
      <c r="AP95" s="1">
        <f t="shared" si="95"/>
        <v>6.949822331175465</v>
      </c>
      <c r="AQ95" s="1">
        <f t="shared" si="96"/>
        <v>6.9478262435366354</v>
      </c>
      <c r="AR95" s="1">
        <f t="shared" si="97"/>
        <v>6.941581413337353</v>
      </c>
      <c r="AS95" s="1">
        <f t="shared" si="98"/>
        <v>6.9222351065439085</v>
      </c>
      <c r="AT95" s="1">
        <f t="shared" si="99"/>
        <v>6.8639635604065754</v>
      </c>
      <c r="AU95" s="1">
        <f t="shared" si="84"/>
        <v>6.6999734925163565</v>
      </c>
    </row>
    <row r="96" spans="1:47">
      <c r="A96" s="48" t="s">
        <v>108</v>
      </c>
      <c r="B96" s="46"/>
      <c r="C96" s="47">
        <v>52352.129000000001</v>
      </c>
      <c r="D96" s="47" t="s">
        <v>37</v>
      </c>
      <c r="E96" s="1">
        <f t="shared" si="76"/>
        <v>-2.4548943533100118</v>
      </c>
      <c r="F96" s="1">
        <f t="shared" si="77"/>
        <v>-2.5</v>
      </c>
      <c r="G96" s="228">
        <f>+C96-(C$7+F96*C$8)+O96*J$10</f>
        <v>1.8936000000394415E-2</v>
      </c>
      <c r="H96" s="181"/>
      <c r="I96" s="181"/>
      <c r="J96" s="181">
        <f>G96</f>
        <v>1.8936000000394415E-2</v>
      </c>
      <c r="K96" s="181"/>
      <c r="L96" s="1">
        <v>1</v>
      </c>
      <c r="M96" s="1">
        <f t="shared" si="78"/>
        <v>9.5769024271063791E-2</v>
      </c>
      <c r="O96" s="230"/>
      <c r="U96" s="31"/>
      <c r="Z96" s="1">
        <f t="shared" si="85"/>
        <v>-2.5</v>
      </c>
      <c r="AA96" s="1">
        <f t="shared" si="79"/>
        <v>2.1572290861955487E-2</v>
      </c>
      <c r="AB96" s="1">
        <f t="shared" si="80"/>
        <v>9.3132733409502719E-2</v>
      </c>
      <c r="AC96" s="1">
        <f t="shared" si="86"/>
        <v>-7.6833024270669376E-2</v>
      </c>
      <c r="AD96" s="1">
        <f t="shared" si="81"/>
        <v>6.9500295067504191E-6</v>
      </c>
      <c r="AE96" s="235">
        <f t="shared" si="82"/>
        <v>6.9500295067504191E-6</v>
      </c>
      <c r="AF96" s="27">
        <f t="shared" si="83"/>
        <v>37333.629000000001</v>
      </c>
      <c r="AG96" s="13"/>
      <c r="AH96" s="1">
        <f t="shared" si="87"/>
        <v>-7.4196733409108304E-2</v>
      </c>
      <c r="AI96" s="1">
        <f t="shared" si="88"/>
        <v>1.2250704674920014</v>
      </c>
      <c r="AJ96" s="1">
        <f t="shared" si="89"/>
        <v>-0.7212816781636574</v>
      </c>
      <c r="AK96" s="1">
        <f t="shared" si="90"/>
        <v>0.33680804045371482</v>
      </c>
      <c r="AL96" s="1">
        <f t="shared" si="91"/>
        <v>0.98170146040890383</v>
      </c>
      <c r="AM96" s="1">
        <f t="shared" si="92"/>
        <v>0.53448140841717329</v>
      </c>
      <c r="AN96" s="1">
        <f t="shared" si="93"/>
        <v>6.9525803959888499</v>
      </c>
      <c r="AO96" s="1">
        <f t="shared" si="94"/>
        <v>6.9523790265710756</v>
      </c>
      <c r="AP96" s="1">
        <f t="shared" si="95"/>
        <v>6.9517453891935457</v>
      </c>
      <c r="AQ96" s="1">
        <f t="shared" si="96"/>
        <v>6.9497536241252575</v>
      </c>
      <c r="AR96" s="1">
        <f t="shared" si="97"/>
        <v>6.9435129311526875</v>
      </c>
      <c r="AS96" s="1">
        <f t="shared" si="98"/>
        <v>6.9241511640222688</v>
      </c>
      <c r="AT96" s="1">
        <f t="shared" si="99"/>
        <v>6.8657572279225922</v>
      </c>
      <c r="AU96" s="1">
        <f t="shared" si="84"/>
        <v>6.7012824497148902</v>
      </c>
    </row>
    <row r="97" spans="1:48">
      <c r="A97" s="48" t="s">
        <v>108</v>
      </c>
      <c r="B97" s="46"/>
      <c r="C97" s="47">
        <v>52353.179799999998</v>
      </c>
      <c r="D97" s="47" t="s">
        <v>37</v>
      </c>
      <c r="E97" s="1">
        <f t="shared" si="76"/>
        <v>4.8116501003829582E-2</v>
      </c>
      <c r="F97" s="1">
        <f t="shared" si="77"/>
        <v>0</v>
      </c>
      <c r="G97" s="228">
        <f>+C97-(C$7+F97*C$8)+O97*J$10</f>
        <v>2.0199999999022111E-2</v>
      </c>
      <c r="H97" s="181"/>
      <c r="I97" s="181"/>
      <c r="J97" s="181">
        <f>G97</f>
        <v>2.0199999999022111E-2</v>
      </c>
      <c r="K97" s="181"/>
      <c r="L97" s="1">
        <v>1</v>
      </c>
      <c r="M97" s="1">
        <f t="shared" si="78"/>
        <v>9.5775405971420466E-2</v>
      </c>
      <c r="O97" s="230"/>
      <c r="U97" s="31"/>
      <c r="Z97" s="1">
        <f t="shared" si="85"/>
        <v>0</v>
      </c>
      <c r="AA97" s="1">
        <f t="shared" si="79"/>
        <v>2.1585780146863548E-2</v>
      </c>
      <c r="AB97" s="1">
        <f t="shared" si="80"/>
        <v>9.4389625823579029E-2</v>
      </c>
      <c r="AC97" s="1">
        <f t="shared" si="86"/>
        <v>-7.5575405972398355E-2</v>
      </c>
      <c r="AD97" s="1">
        <f t="shared" si="81"/>
        <v>1.9203866181514341E-6</v>
      </c>
      <c r="AE97" s="235">
        <f t="shared" si="82"/>
        <v>1.9203866181514341E-6</v>
      </c>
      <c r="AF97" s="27">
        <f t="shared" si="83"/>
        <v>37334.679799999998</v>
      </c>
      <c r="AG97" s="13"/>
      <c r="AH97" s="1">
        <f t="shared" si="87"/>
        <v>-7.4189625824556918E-2</v>
      </c>
      <c r="AI97" s="1">
        <f t="shared" si="88"/>
        <v>1.2249855602023374</v>
      </c>
      <c r="AJ97" s="1">
        <f t="shared" si="89"/>
        <v>-0.72110705909006356</v>
      </c>
      <c r="AK97" s="1">
        <f t="shared" si="90"/>
        <v>0.33686476389165382</v>
      </c>
      <c r="AL97" s="1">
        <f t="shared" si="91"/>
        <v>0.98195353319161605</v>
      </c>
      <c r="AM97" s="1">
        <f t="shared" si="92"/>
        <v>0.53464346058918877</v>
      </c>
      <c r="AN97" s="1">
        <f t="shared" si="93"/>
        <v>6.9527685259823446</v>
      </c>
      <c r="AO97" s="1">
        <f t="shared" si="94"/>
        <v>6.9525672595845451</v>
      </c>
      <c r="AP97" s="1">
        <f t="shared" si="95"/>
        <v>6.9519338520638962</v>
      </c>
      <c r="AQ97" s="1">
        <f t="shared" si="96"/>
        <v>6.9499425133112229</v>
      </c>
      <c r="AR97" s="1">
        <f t="shared" si="97"/>
        <v>6.943702233631674</v>
      </c>
      <c r="AS97" s="1">
        <f t="shared" si="98"/>
        <v>6.9243389691063397</v>
      </c>
      <c r="AT97" s="1">
        <f t="shared" si="99"/>
        <v>6.8659330625241681</v>
      </c>
      <c r="AU97" s="1">
        <f t="shared" si="84"/>
        <v>6.7014107788520016</v>
      </c>
    </row>
    <row r="98" spans="1:48">
      <c r="A98" s="28" t="s">
        <v>109</v>
      </c>
      <c r="B98" s="143" t="s">
        <v>77</v>
      </c>
      <c r="C98" s="29">
        <v>52598.987999999998</v>
      </c>
      <c r="D98" s="38">
        <v>1E-3</v>
      </c>
      <c r="E98" s="1">
        <f t="shared" si="76"/>
        <v>585.56447801694878</v>
      </c>
      <c r="F98" s="1">
        <f t="shared" si="77"/>
        <v>585.5</v>
      </c>
      <c r="G98" s="228">
        <f t="shared" ref="G98:G113" si="100">+C98-(C$7+F98*C$8)+O98*K$10</f>
        <v>2.7068800001870841E-2</v>
      </c>
      <c r="H98" s="181"/>
      <c r="I98" s="181"/>
      <c r="J98" s="181"/>
      <c r="K98" s="181">
        <f t="shared" ref="K98:K113" si="101">G98</f>
        <v>2.7068800001870841E-2</v>
      </c>
      <c r="L98" s="1">
        <v>1</v>
      </c>
      <c r="M98" s="1">
        <f t="shared" si="78"/>
        <v>9.7263724990289568E-2</v>
      </c>
      <c r="O98" s="230"/>
      <c r="P98" s="1">
        <v>3.8155149023496846E-11</v>
      </c>
      <c r="Q98" s="1">
        <v>2.9338645791118848E-20</v>
      </c>
      <c r="R98" s="1">
        <v>3.1102974246683146E-28</v>
      </c>
      <c r="S98" s="1">
        <v>5.3761989302254327E-10</v>
      </c>
      <c r="T98" s="1">
        <v>3.6492515642694757E-9</v>
      </c>
      <c r="U98" s="31">
        <v>1.6570688957649271E-5</v>
      </c>
      <c r="V98" s="1">
        <v>0.13981764529658003</v>
      </c>
      <c r="W98" s="1">
        <v>8502.3514700978358</v>
      </c>
      <c r="X98" s="1">
        <v>1.6139204978661678E-5</v>
      </c>
      <c r="Y98" s="1">
        <v>1.4105010037420951E-8</v>
      </c>
      <c r="Z98" s="1">
        <f t="shared" si="85"/>
        <v>585.5</v>
      </c>
      <c r="AA98" s="1">
        <f t="shared" si="79"/>
        <v>2.4795705805209872E-2</v>
      </c>
      <c r="AB98" s="1">
        <f t="shared" si="80"/>
        <v>9.9536819186950537E-2</v>
      </c>
      <c r="AC98" s="1">
        <f t="shared" si="86"/>
        <v>-7.0194924988418728E-2</v>
      </c>
      <c r="AD98" s="1">
        <f t="shared" si="81"/>
        <v>5.1669572268937742E-6</v>
      </c>
      <c r="AE98" s="235">
        <f t="shared" si="82"/>
        <v>5.1669572268937742E-6</v>
      </c>
      <c r="AF98" s="27">
        <f t="shared" si="83"/>
        <v>37580.487999999998</v>
      </c>
      <c r="AG98" s="13"/>
      <c r="AH98" s="1">
        <f t="shared" si="87"/>
        <v>-7.2468019185079696E-2</v>
      </c>
      <c r="AI98" s="1">
        <f t="shared" si="88"/>
        <v>1.2050533474190597</v>
      </c>
      <c r="AJ98" s="1">
        <f t="shared" si="89"/>
        <v>-0.67967721462762631</v>
      </c>
      <c r="AK98" s="1">
        <f t="shared" si="90"/>
        <v>0.34935583029853351</v>
      </c>
      <c r="AL98" s="1">
        <f t="shared" si="91"/>
        <v>1.0400299309083705</v>
      </c>
      <c r="AM98" s="1">
        <f t="shared" si="92"/>
        <v>0.57258170195681823</v>
      </c>
      <c r="AN98" s="1">
        <f t="shared" si="93"/>
        <v>6.9964686507032958</v>
      </c>
      <c r="AO98" s="1">
        <f t="shared" si="94"/>
        <v>6.996291906064279</v>
      </c>
      <c r="AP98" s="1">
        <f t="shared" si="95"/>
        <v>6.9957151724134397</v>
      </c>
      <c r="AQ98" s="1">
        <f t="shared" si="96"/>
        <v>6.9938352331434386</v>
      </c>
      <c r="AR98" s="1">
        <f t="shared" si="97"/>
        <v>6.9877282956220865</v>
      </c>
      <c r="AS98" s="1">
        <f t="shared" si="98"/>
        <v>6.9681040961241925</v>
      </c>
      <c r="AT98" s="1">
        <f t="shared" si="99"/>
        <v>6.9070372345561282</v>
      </c>
      <c r="AU98" s="1">
        <f t="shared" si="84"/>
        <v>6.7314654627634507</v>
      </c>
    </row>
    <row r="99" spans="1:48">
      <c r="A99" s="28" t="s">
        <v>109</v>
      </c>
      <c r="B99" s="143" t="s">
        <v>65</v>
      </c>
      <c r="C99" s="29">
        <v>52600.036</v>
      </c>
      <c r="D99" s="38">
        <v>1E-3</v>
      </c>
      <c r="E99" s="1">
        <f t="shared" si="76"/>
        <v>588.06081925727426</v>
      </c>
      <c r="F99" s="1">
        <f t="shared" si="77"/>
        <v>588</v>
      </c>
      <c r="G99" s="228">
        <f t="shared" si="100"/>
        <v>2.553279999847291E-2</v>
      </c>
      <c r="H99" s="181"/>
      <c r="I99" s="181"/>
      <c r="J99" s="181"/>
      <c r="K99" s="181">
        <f t="shared" si="101"/>
        <v>2.553279999847291E-2</v>
      </c>
      <c r="L99" s="1">
        <v>1</v>
      </c>
      <c r="M99" s="1">
        <f t="shared" si="78"/>
        <v>9.7270053102220408E-2</v>
      </c>
      <c r="O99" s="230"/>
      <c r="U99" s="31"/>
      <c r="Z99" s="1">
        <f t="shared" si="85"/>
        <v>588</v>
      </c>
      <c r="AA99" s="1">
        <f t="shared" si="79"/>
        <v>2.4809620923488249E-2</v>
      </c>
      <c r="AB99" s="1">
        <f t="shared" si="80"/>
        <v>9.799323217720507E-2</v>
      </c>
      <c r="AC99" s="1">
        <f t="shared" si="86"/>
        <v>-7.1737253103747498E-2</v>
      </c>
      <c r="AD99" s="1">
        <f t="shared" si="81"/>
        <v>5.2298797449567098E-7</v>
      </c>
      <c r="AE99" s="235">
        <f t="shared" si="82"/>
        <v>5.2298797449567098E-7</v>
      </c>
      <c r="AF99" s="27">
        <f t="shared" si="83"/>
        <v>37581.536</v>
      </c>
      <c r="AG99" s="13"/>
      <c r="AH99" s="1">
        <f t="shared" si="87"/>
        <v>-7.2460432178732159E-2</v>
      </c>
      <c r="AI99" s="1">
        <f t="shared" si="88"/>
        <v>1.2049681334764366</v>
      </c>
      <c r="AJ99" s="1">
        <f t="shared" si="89"/>
        <v>-0.6794982910872378</v>
      </c>
      <c r="AK99" s="1">
        <f t="shared" si="90"/>
        <v>0.34940583239340034</v>
      </c>
      <c r="AL99" s="1">
        <f t="shared" si="91"/>
        <v>1.0402738307865416</v>
      </c>
      <c r="AM99" s="1">
        <f t="shared" si="92"/>
        <v>0.57274364446835313</v>
      </c>
      <c r="AN99" s="1">
        <f t="shared" si="93"/>
        <v>6.9966537048284065</v>
      </c>
      <c r="AO99" s="1">
        <f t="shared" si="94"/>
        <v>6.9964770657864275</v>
      </c>
      <c r="AP99" s="1">
        <f t="shared" si="95"/>
        <v>6.9959005843640778</v>
      </c>
      <c r="AQ99" s="1">
        <f t="shared" si="96"/>
        <v>6.99402116632979</v>
      </c>
      <c r="AR99" s="1">
        <f t="shared" si="97"/>
        <v>6.9879149489164352</v>
      </c>
      <c r="AS99" s="1">
        <f t="shared" si="98"/>
        <v>6.9682900165590205</v>
      </c>
      <c r="AT99" s="1">
        <f t="shared" si="99"/>
        <v>6.9072124104549735</v>
      </c>
      <c r="AU99" s="1">
        <f t="shared" si="84"/>
        <v>6.7315937919005613</v>
      </c>
    </row>
    <row r="100" spans="1:48">
      <c r="A100" s="28" t="s">
        <v>109</v>
      </c>
      <c r="B100" s="143" t="s">
        <v>77</v>
      </c>
      <c r="C100" s="29">
        <v>52600.247799999997</v>
      </c>
      <c r="D100" s="38">
        <v>8.0000000000000004E-4</v>
      </c>
      <c r="E100" s="1">
        <f t="shared" si="76"/>
        <v>588.56532791633242</v>
      </c>
      <c r="F100" s="1">
        <f t="shared" si="77"/>
        <v>588.5</v>
      </c>
      <c r="G100" s="228">
        <f t="shared" si="100"/>
        <v>2.7425599997513928E-2</v>
      </c>
      <c r="H100" s="181"/>
      <c r="I100" s="181"/>
      <c r="J100" s="181"/>
      <c r="K100" s="181">
        <f t="shared" si="101"/>
        <v>2.7425599997513928E-2</v>
      </c>
      <c r="L100" s="1">
        <v>1</v>
      </c>
      <c r="M100" s="1">
        <f t="shared" si="78"/>
        <v>9.727131869726556E-2</v>
      </c>
      <c r="O100" s="230"/>
      <c r="U100" s="31"/>
      <c r="Z100" s="1">
        <f t="shared" si="85"/>
        <v>588.5</v>
      </c>
      <c r="AA100" s="1">
        <f t="shared" ref="AA100:AA163" si="102">AB$3+AB$4*Z100+AB$5*Z100^2+AH100</f>
        <v>2.4812404153120374E-2</v>
      </c>
      <c r="AB100" s="1">
        <f t="shared" si="80"/>
        <v>9.9884514541659114E-2</v>
      </c>
      <c r="AC100" s="1">
        <f t="shared" si="86"/>
        <v>-6.9845718699751633E-2</v>
      </c>
      <c r="AD100" s="1">
        <f t="shared" si="81"/>
        <v>6.8287925211557389E-6</v>
      </c>
      <c r="AE100" s="235">
        <f t="shared" si="82"/>
        <v>6.8287925211557389E-6</v>
      </c>
      <c r="AF100" s="27">
        <f t="shared" ref="AF100:AF163" si="103">+C100-15018.5</f>
        <v>37581.747799999997</v>
      </c>
      <c r="AG100" s="13"/>
      <c r="AH100" s="1">
        <f t="shared" si="87"/>
        <v>-7.2458914544145187E-2</v>
      </c>
      <c r="AI100" s="1">
        <f t="shared" si="88"/>
        <v>1.2049510906716574</v>
      </c>
      <c r="AJ100" s="1">
        <f t="shared" si="89"/>
        <v>-0.67946250456682356</v>
      </c>
      <c r="AK100" s="1">
        <f t="shared" si="90"/>
        <v>0.34941582946946936</v>
      </c>
      <c r="AL100" s="1">
        <f t="shared" si="91"/>
        <v>1.0403226066207945</v>
      </c>
      <c r="AM100" s="1">
        <f t="shared" si="92"/>
        <v>0.57277603293516766</v>
      </c>
      <c r="AN100" s="1">
        <f t="shared" si="93"/>
        <v>6.9966907140815495</v>
      </c>
      <c r="AO100" s="1">
        <f t="shared" si="94"/>
        <v>6.9965140961591157</v>
      </c>
      <c r="AP100" s="1">
        <f t="shared" si="95"/>
        <v>6.9959376651910166</v>
      </c>
      <c r="AQ100" s="1">
        <f t="shared" si="96"/>
        <v>6.9940583514465162</v>
      </c>
      <c r="AR100" s="1">
        <f t="shared" si="97"/>
        <v>6.9879522782029921</v>
      </c>
      <c r="AS100" s="1">
        <f t="shared" si="98"/>
        <v>6.9683271996603535</v>
      </c>
      <c r="AT100" s="1">
        <f t="shared" si="99"/>
        <v>6.9072474452877097</v>
      </c>
      <c r="AU100" s="1">
        <f t="shared" si="84"/>
        <v>6.7316194577279838</v>
      </c>
    </row>
    <row r="101" spans="1:48">
      <c r="A101" s="28" t="s">
        <v>109</v>
      </c>
      <c r="B101" s="143" t="s">
        <v>65</v>
      </c>
      <c r="C101" s="29">
        <v>52600.454700000002</v>
      </c>
      <c r="D101" s="38">
        <v>8.9999999999999998E-4</v>
      </c>
      <c r="E101" s="1">
        <f t="shared" si="76"/>
        <v>589.0581647509066</v>
      </c>
      <c r="F101" s="1">
        <f t="shared" si="77"/>
        <v>589</v>
      </c>
      <c r="G101" s="228">
        <f t="shared" si="100"/>
        <v>2.4418400003924035E-2</v>
      </c>
      <c r="H101" s="181"/>
      <c r="I101" s="181"/>
      <c r="J101" s="181"/>
      <c r="K101" s="181">
        <f t="shared" si="101"/>
        <v>2.4418400003924035E-2</v>
      </c>
      <c r="L101" s="1">
        <v>1</v>
      </c>
      <c r="M101" s="1">
        <f t="shared" si="78"/>
        <v>9.7272584283197003E-2</v>
      </c>
      <c r="O101" s="230"/>
      <c r="P101" s="1">
        <v>3.4574850984455601E-11</v>
      </c>
      <c r="Q101" s="1">
        <v>2.9564668138473288E-20</v>
      </c>
      <c r="R101" s="1">
        <v>3.1563327689796972E-28</v>
      </c>
      <c r="S101" s="1">
        <v>5.2867509357867545E-10</v>
      </c>
      <c r="T101" s="1">
        <v>3.3342073634515956E-9</v>
      </c>
      <c r="U101" s="31">
        <v>1.6572547866050378E-5</v>
      </c>
      <c r="V101" s="1">
        <v>0.14058723236085643</v>
      </c>
      <c r="W101" s="1">
        <v>8551.463314891389</v>
      </c>
      <c r="X101" s="1">
        <v>1.5870684498707829E-5</v>
      </c>
      <c r="Y101" s="1">
        <v>1.3852824740871683E-8</v>
      </c>
      <c r="Z101" s="1">
        <f t="shared" si="85"/>
        <v>589</v>
      </c>
      <c r="AA101" s="1">
        <f t="shared" si="102"/>
        <v>2.4815187451396575E-2</v>
      </c>
      <c r="AB101" s="1">
        <f t="shared" si="80"/>
        <v>9.6875796835724462E-2</v>
      </c>
      <c r="AC101" s="1">
        <f t="shared" si="86"/>
        <v>-7.2854184279272968E-2</v>
      </c>
      <c r="AD101" s="1">
        <f t="shared" si="81"/>
        <v>1.5744027847177431E-7</v>
      </c>
      <c r="AE101" s="235">
        <f t="shared" si="82"/>
        <v>1.5744027847177431E-7</v>
      </c>
      <c r="AF101" s="27">
        <f t="shared" si="103"/>
        <v>37581.954700000002</v>
      </c>
      <c r="AG101" s="13"/>
      <c r="AH101" s="1">
        <f t="shared" si="87"/>
        <v>-7.2457396831800427E-2</v>
      </c>
      <c r="AI101" s="1">
        <f t="shared" si="88"/>
        <v>1.2049340478616366</v>
      </c>
      <c r="AJ101" s="1">
        <f t="shared" si="89"/>
        <v>-0.67942671744278393</v>
      </c>
      <c r="AK101" s="1">
        <f t="shared" si="90"/>
        <v>0.34942582543135492</v>
      </c>
      <c r="AL101" s="1">
        <f t="shared" si="91"/>
        <v>1.0403713810746298</v>
      </c>
      <c r="AM101" s="1">
        <f t="shared" si="92"/>
        <v>0.57280842139017896</v>
      </c>
      <c r="AN101" s="1">
        <f t="shared" si="93"/>
        <v>6.9967277228107312</v>
      </c>
      <c r="AO101" s="1">
        <f t="shared" si="94"/>
        <v>6.9965511260078861</v>
      </c>
      <c r="AP101" s="1">
        <f t="shared" si="95"/>
        <v>6.9959747454968859</v>
      </c>
      <c r="AQ101" s="1">
        <f t="shared" si="96"/>
        <v>6.9940955360563803</v>
      </c>
      <c r="AR101" s="1">
        <f t="shared" si="97"/>
        <v>6.9879896070320866</v>
      </c>
      <c r="AS101" s="1">
        <f t="shared" si="98"/>
        <v>6.9683643824331112</v>
      </c>
      <c r="AT101" s="1">
        <f t="shared" si="99"/>
        <v>6.9072824800047536</v>
      </c>
      <c r="AU101" s="1">
        <f t="shared" si="84"/>
        <v>6.7316451235554062</v>
      </c>
    </row>
    <row r="102" spans="1:48">
      <c r="A102" s="28" t="s">
        <v>109</v>
      </c>
      <c r="B102" s="143" t="s">
        <v>77</v>
      </c>
      <c r="C102" s="29">
        <v>52600.665000000001</v>
      </c>
      <c r="D102" s="38">
        <v>2E-3</v>
      </c>
      <c r="E102" s="1">
        <f t="shared" si="76"/>
        <v>589.55910040246795</v>
      </c>
      <c r="F102" s="1">
        <f t="shared" si="77"/>
        <v>589.5</v>
      </c>
      <c r="G102" s="228">
        <f t="shared" si="100"/>
        <v>2.4811200004478451E-2</v>
      </c>
      <c r="H102" s="181"/>
      <c r="I102" s="181"/>
      <c r="J102" s="181"/>
      <c r="K102" s="181">
        <f t="shared" si="101"/>
        <v>2.4811200004478451E-2</v>
      </c>
      <c r="L102" s="1">
        <v>1</v>
      </c>
      <c r="M102" s="1">
        <f t="shared" si="78"/>
        <v>9.7273849860014791E-2</v>
      </c>
      <c r="O102" s="230"/>
      <c r="U102" s="31"/>
      <c r="Z102" s="1">
        <f t="shared" si="85"/>
        <v>589.5</v>
      </c>
      <c r="AA102" s="1">
        <f t="shared" si="102"/>
        <v>2.4817970818310497E-2</v>
      </c>
      <c r="AB102" s="1">
        <f t="shared" si="80"/>
        <v>9.7267079046182744E-2</v>
      </c>
      <c r="AC102" s="1">
        <f t="shared" si="86"/>
        <v>-7.246264985553634E-2</v>
      </c>
      <c r="AD102" s="1">
        <f t="shared" si="81"/>
        <v>4.5843919948233358E-11</v>
      </c>
      <c r="AE102" s="235">
        <f t="shared" si="82"/>
        <v>4.5843919948233358E-11</v>
      </c>
      <c r="AF102" s="27">
        <f t="shared" si="103"/>
        <v>37582.165000000001</v>
      </c>
      <c r="AG102" s="13"/>
      <c r="AH102" s="1">
        <f t="shared" si="87"/>
        <v>-7.2455879041704294E-2</v>
      </c>
      <c r="AI102" s="1">
        <f t="shared" si="88"/>
        <v>1.2049170050464488</v>
      </c>
      <c r="AJ102" s="1">
        <f t="shared" si="89"/>
        <v>-0.67939092971532833</v>
      </c>
      <c r="AK102" s="1">
        <f t="shared" si="90"/>
        <v>0.3494358202791078</v>
      </c>
      <c r="AL102" s="1">
        <f t="shared" si="91"/>
        <v>1.0404201541480669</v>
      </c>
      <c r="AM102" s="1">
        <f t="shared" si="92"/>
        <v>0.57284080983339947</v>
      </c>
      <c r="AN102" s="1">
        <f t="shared" si="93"/>
        <v>6.9967647310159515</v>
      </c>
      <c r="AO102" s="1">
        <f t="shared" si="94"/>
        <v>6.9965881553327396</v>
      </c>
      <c r="AP102" s="1">
        <f t="shared" si="95"/>
        <v>6.9960118252816832</v>
      </c>
      <c r="AQ102" s="1">
        <f t="shared" si="96"/>
        <v>6.9941327201593761</v>
      </c>
      <c r="AR102" s="1">
        <f t="shared" si="97"/>
        <v>6.988026935403707</v>
      </c>
      <c r="AS102" s="1">
        <f t="shared" si="98"/>
        <v>6.9684015648772801</v>
      </c>
      <c r="AT102" s="1">
        <f t="shared" si="99"/>
        <v>6.907317514606099</v>
      </c>
      <c r="AU102" s="1">
        <f t="shared" si="84"/>
        <v>6.7316707893828287</v>
      </c>
      <c r="AV102" s="5"/>
    </row>
    <row r="103" spans="1:48">
      <c r="A103" s="28" t="s">
        <v>109</v>
      </c>
      <c r="B103" s="143" t="s">
        <v>65</v>
      </c>
      <c r="C103" s="29">
        <v>52600.875899999999</v>
      </c>
      <c r="D103" s="38">
        <v>5.0000000000000001E-4</v>
      </c>
      <c r="E103" s="1">
        <f t="shared" si="76"/>
        <v>590.06146525702798</v>
      </c>
      <c r="F103" s="1">
        <f t="shared" si="77"/>
        <v>590</v>
      </c>
      <c r="G103" s="228">
        <f t="shared" si="100"/>
        <v>2.580399999715155E-2</v>
      </c>
      <c r="H103" s="181"/>
      <c r="I103" s="181"/>
      <c r="J103" s="181"/>
      <c r="K103" s="181">
        <f t="shared" si="101"/>
        <v>2.580399999715155E-2</v>
      </c>
      <c r="L103" s="1">
        <v>1</v>
      </c>
      <c r="M103" s="1">
        <f t="shared" si="78"/>
        <v>9.7275115427718883E-2</v>
      </c>
      <c r="O103" s="230"/>
      <c r="U103" s="31"/>
      <c r="Z103" s="1">
        <f t="shared" si="85"/>
        <v>590</v>
      </c>
      <c r="AA103" s="1">
        <f t="shared" si="102"/>
        <v>2.4820754253855923E-2</v>
      </c>
      <c r="AB103" s="1">
        <f t="shared" si="80"/>
        <v>9.8258361171014511E-2</v>
      </c>
      <c r="AC103" s="1">
        <f t="shared" si="86"/>
        <v>-7.1471115430567334E-2</v>
      </c>
      <c r="AD103" s="1">
        <f t="shared" si="81"/>
        <v>9.667721917089702E-7</v>
      </c>
      <c r="AE103" s="235">
        <f t="shared" si="82"/>
        <v>9.667721917089702E-7</v>
      </c>
      <c r="AF103" s="27">
        <f t="shared" si="103"/>
        <v>37582.375899999999</v>
      </c>
      <c r="AG103" s="13"/>
      <c r="AH103" s="1">
        <f t="shared" si="87"/>
        <v>-7.2454361173862961E-2</v>
      </c>
      <c r="AI103" s="1">
        <f t="shared" si="88"/>
        <v>1.2048999622261696</v>
      </c>
      <c r="AJ103" s="1">
        <f t="shared" si="89"/>
        <v>-0.67935514138466391</v>
      </c>
      <c r="AK103" s="1">
        <f t="shared" si="90"/>
        <v>0.34944581401277874</v>
      </c>
      <c r="AL103" s="1">
        <f t="shared" si="91"/>
        <v>1.040468925841125</v>
      </c>
      <c r="AM103" s="1">
        <f t="shared" si="92"/>
        <v>0.57287319826484173</v>
      </c>
      <c r="AN103" s="1">
        <f t="shared" si="93"/>
        <v>6.9968017386972106</v>
      </c>
      <c r="AO103" s="1">
        <f t="shared" si="94"/>
        <v>6.9966251841336735</v>
      </c>
      <c r="AP103" s="1">
        <f t="shared" si="95"/>
        <v>6.9960489045454057</v>
      </c>
      <c r="AQ103" s="1">
        <f t="shared" si="96"/>
        <v>6.9941699037554983</v>
      </c>
      <c r="AR103" s="1">
        <f t="shared" si="97"/>
        <v>6.9880642633178427</v>
      </c>
      <c r="AS103" s="1">
        <f t="shared" si="98"/>
        <v>6.968438746992847</v>
      </c>
      <c r="AT103" s="1">
        <f t="shared" si="99"/>
        <v>6.9073525490917396</v>
      </c>
      <c r="AU103" s="1">
        <f t="shared" si="84"/>
        <v>6.7316964552102512</v>
      </c>
    </row>
    <row r="104" spans="1:48">
      <c r="A104" s="28" t="s">
        <v>109</v>
      </c>
      <c r="B104" s="143" t="s">
        <v>77</v>
      </c>
      <c r="C104" s="29">
        <v>52601.0844</v>
      </c>
      <c r="D104" s="38">
        <v>6.9999999999999999E-4</v>
      </c>
      <c r="E104" s="1">
        <f t="shared" si="76"/>
        <v>590.55811329959306</v>
      </c>
      <c r="F104" s="1">
        <f t="shared" si="77"/>
        <v>590.5</v>
      </c>
      <c r="G104" s="228">
        <f t="shared" si="100"/>
        <v>2.4396799999522045E-2</v>
      </c>
      <c r="H104" s="181"/>
      <c r="I104" s="181"/>
      <c r="J104" s="181"/>
      <c r="K104" s="181">
        <f t="shared" si="101"/>
        <v>2.4396799999522045E-2</v>
      </c>
      <c r="L104" s="1">
        <v>1</v>
      </c>
      <c r="M104" s="1">
        <f t="shared" si="78"/>
        <v>9.7276380986309322E-2</v>
      </c>
      <c r="O104" s="230"/>
      <c r="U104" s="31"/>
      <c r="Z104" s="1">
        <f t="shared" si="85"/>
        <v>590.5</v>
      </c>
      <c r="AA104" s="1">
        <f t="shared" si="102"/>
        <v>2.4823537758026454E-2</v>
      </c>
      <c r="AB104" s="1">
        <f t="shared" si="80"/>
        <v>9.6849643227804913E-2</v>
      </c>
      <c r="AC104" s="1">
        <f t="shared" si="86"/>
        <v>-7.2879580986787276E-2</v>
      </c>
      <c r="AD104" s="1">
        <f t="shared" si="81"/>
        <v>1.821051145333669E-7</v>
      </c>
      <c r="AE104" s="235">
        <f t="shared" si="82"/>
        <v>1.821051145333669E-7</v>
      </c>
      <c r="AF104" s="27">
        <f t="shared" si="103"/>
        <v>37582.5844</v>
      </c>
      <c r="AG104" s="13"/>
      <c r="AH104" s="1">
        <f t="shared" si="87"/>
        <v>-7.2452843228282868E-2</v>
      </c>
      <c r="AI104" s="1">
        <f t="shared" si="88"/>
        <v>1.2048829194008748</v>
      </c>
      <c r="AJ104" s="1">
        <f t="shared" si="89"/>
        <v>-0.67931935245100128</v>
      </c>
      <c r="AK104" s="1">
        <f t="shared" si="90"/>
        <v>0.34945580663241799</v>
      </c>
      <c r="AL104" s="1">
        <f t="shared" si="91"/>
        <v>1.0405176961538216</v>
      </c>
      <c r="AM104" s="1">
        <f t="shared" si="92"/>
        <v>0.57290558668451663</v>
      </c>
      <c r="AN104" s="1">
        <f t="shared" si="93"/>
        <v>6.9968387458545065</v>
      </c>
      <c r="AO104" s="1">
        <f t="shared" si="94"/>
        <v>6.9966622124106879</v>
      </c>
      <c r="AP104" s="1">
        <f t="shared" si="95"/>
        <v>6.9960859832880509</v>
      </c>
      <c r="AQ104" s="1">
        <f t="shared" si="96"/>
        <v>6.9942070868447406</v>
      </c>
      <c r="AR104" s="1">
        <f t="shared" si="97"/>
        <v>6.9881015907744821</v>
      </c>
      <c r="AS104" s="1">
        <f t="shared" si="98"/>
        <v>6.9684759287797977</v>
      </c>
      <c r="AT104" s="1">
        <f t="shared" si="99"/>
        <v>6.9073875834616691</v>
      </c>
      <c r="AU104" s="1">
        <f t="shared" si="84"/>
        <v>6.7317221210376736</v>
      </c>
    </row>
    <row r="105" spans="1:48">
      <c r="A105" s="28" t="s">
        <v>109</v>
      </c>
      <c r="B105" s="143" t="s">
        <v>65</v>
      </c>
      <c r="C105" s="29">
        <v>52601.298199999997</v>
      </c>
      <c r="D105" s="38">
        <v>4.0000000000000002E-4</v>
      </c>
      <c r="E105" s="1">
        <f t="shared" si="76"/>
        <v>591.06738596865284</v>
      </c>
      <c r="F105" s="1">
        <f t="shared" si="77"/>
        <v>591</v>
      </c>
      <c r="G105" s="228">
        <f t="shared" si="100"/>
        <v>2.8289599998970516E-2</v>
      </c>
      <c r="H105" s="181"/>
      <c r="I105" s="181"/>
      <c r="J105" s="181"/>
      <c r="K105" s="181">
        <f t="shared" si="101"/>
        <v>2.8289599998970516E-2</v>
      </c>
      <c r="L105" s="1">
        <v>1</v>
      </c>
      <c r="M105" s="1">
        <f t="shared" si="78"/>
        <v>9.7277646535786064E-2</v>
      </c>
      <c r="O105" s="230"/>
      <c r="U105" s="31"/>
      <c r="Z105" s="1">
        <f t="shared" si="85"/>
        <v>591</v>
      </c>
      <c r="AA105" s="1">
        <f t="shared" si="102"/>
        <v>2.4826321330815776E-2</v>
      </c>
      <c r="AB105" s="1">
        <f t="shared" si="80"/>
        <v>0.1007409252039408</v>
      </c>
      <c r="AC105" s="1">
        <f t="shared" si="86"/>
        <v>-6.8988046536815548E-2</v>
      </c>
      <c r="AD105" s="1">
        <f t="shared" si="81"/>
        <v>1.1994299133295669E-5</v>
      </c>
      <c r="AE105" s="235">
        <f t="shared" si="82"/>
        <v>1.1994299133295669E-5</v>
      </c>
      <c r="AF105" s="27">
        <f t="shared" si="103"/>
        <v>37582.798199999997</v>
      </c>
      <c r="AG105" s="13"/>
      <c r="AH105" s="1">
        <f t="shared" si="87"/>
        <v>-7.2451325204970288E-2</v>
      </c>
      <c r="AI105" s="1">
        <f t="shared" si="88"/>
        <v>1.2048658765706399</v>
      </c>
      <c r="AJ105" s="1">
        <f t="shared" si="89"/>
        <v>-0.67928356291454861</v>
      </c>
      <c r="AK105" s="1">
        <f t="shared" si="90"/>
        <v>0.34946579813807616</v>
      </c>
      <c r="AL105" s="1">
        <f t="shared" si="91"/>
        <v>1.0405664650861743</v>
      </c>
      <c r="AM105" s="1">
        <f t="shared" si="92"/>
        <v>0.57293797509243582</v>
      </c>
      <c r="AN105" s="1">
        <f t="shared" si="93"/>
        <v>6.9968757524878384</v>
      </c>
      <c r="AO105" s="1">
        <f t="shared" si="94"/>
        <v>6.99669924016378</v>
      </c>
      <c r="AP105" s="1">
        <f t="shared" si="95"/>
        <v>6.996123061509615</v>
      </c>
      <c r="AQ105" s="1">
        <f t="shared" si="96"/>
        <v>6.994244269427095</v>
      </c>
      <c r="AR105" s="1">
        <f t="shared" si="97"/>
        <v>6.9881389177736137</v>
      </c>
      <c r="AS105" s="1">
        <f t="shared" si="98"/>
        <v>6.9685131102381197</v>
      </c>
      <c r="AT105" s="1">
        <f t="shared" si="99"/>
        <v>6.9074226177158815</v>
      </c>
      <c r="AU105" s="1">
        <f t="shared" si="84"/>
        <v>6.7317477868650952</v>
      </c>
    </row>
    <row r="106" spans="1:48">
      <c r="A106" s="28" t="s">
        <v>109</v>
      </c>
      <c r="B106" s="143" t="s">
        <v>65</v>
      </c>
      <c r="C106" s="29">
        <v>52602.131999999998</v>
      </c>
      <c r="D106" s="38">
        <v>5.9999999999999995E-4</v>
      </c>
      <c r="E106" s="1">
        <f t="shared" si="76"/>
        <v>593.05350173790794</v>
      </c>
      <c r="F106" s="1">
        <f t="shared" si="77"/>
        <v>593</v>
      </c>
      <c r="G106" s="228">
        <f t="shared" si="100"/>
        <v>2.2460799998953007E-2</v>
      </c>
      <c r="H106" s="181"/>
      <c r="I106" s="181"/>
      <c r="J106" s="181"/>
      <c r="K106" s="181">
        <f t="shared" si="101"/>
        <v>2.2460799998953007E-2</v>
      </c>
      <c r="L106" s="1">
        <v>1</v>
      </c>
      <c r="M106" s="1">
        <f t="shared" si="78"/>
        <v>9.7282708642556268E-2</v>
      </c>
      <c r="O106" s="230"/>
      <c r="P106" s="1">
        <v>3.2633398265571375E-11</v>
      </c>
      <c r="Q106" s="1">
        <v>2.9650983067003401E-20</v>
      </c>
      <c r="R106" s="1">
        <v>3.1769155196935843E-28</v>
      </c>
      <c r="S106" s="1">
        <v>5.2365247979328212E-10</v>
      </c>
      <c r="T106" s="1">
        <v>3.0382709945798548E-9</v>
      </c>
      <c r="U106" s="31">
        <v>1.6497528203318911E-5</v>
      </c>
      <c r="V106" s="1">
        <v>0.14090682077604808</v>
      </c>
      <c r="W106" s="1">
        <v>8571.669906769619</v>
      </c>
      <c r="X106" s="1">
        <v>1.5719906980103797E-5</v>
      </c>
      <c r="Y106" s="1">
        <v>1.3716062999140242E-8</v>
      </c>
      <c r="Z106" s="1">
        <f t="shared" si="85"/>
        <v>593</v>
      </c>
      <c r="AA106" s="1">
        <f t="shared" si="102"/>
        <v>2.483745630803523E-2</v>
      </c>
      <c r="AB106" s="1">
        <f t="shared" si="80"/>
        <v>9.4906052333474045E-2</v>
      </c>
      <c r="AC106" s="1">
        <f t="shared" si="86"/>
        <v>-7.482190864360326E-2</v>
      </c>
      <c r="AD106" s="1">
        <f t="shared" si="81"/>
        <v>5.6484952115003346E-6</v>
      </c>
      <c r="AE106" s="235">
        <f t="shared" si="82"/>
        <v>5.6484952115003346E-6</v>
      </c>
      <c r="AF106" s="27">
        <f t="shared" si="103"/>
        <v>37583.631999999998</v>
      </c>
      <c r="AG106" s="13"/>
      <c r="AH106" s="1">
        <f t="shared" si="87"/>
        <v>-7.2445252334521038E-2</v>
      </c>
      <c r="AI106" s="1">
        <f t="shared" si="88"/>
        <v>1.2047977052018002</v>
      </c>
      <c r="AJ106" s="1">
        <f t="shared" si="89"/>
        <v>-0.67914039874499765</v>
      </c>
      <c r="AK106" s="1">
        <f t="shared" si="90"/>
        <v>0.34950575302191494</v>
      </c>
      <c r="AL106" s="1">
        <f t="shared" si="91"/>
        <v>1.0407615270125443</v>
      </c>
      <c r="AM106" s="1">
        <f t="shared" si="92"/>
        <v>0.57306752860681032</v>
      </c>
      <c r="AN106" s="1">
        <f t="shared" si="93"/>
        <v>6.9970237737815335</v>
      </c>
      <c r="AO106" s="1">
        <f t="shared" si="94"/>
        <v>6.9968473459369198</v>
      </c>
      <c r="AP106" s="1">
        <f t="shared" si="95"/>
        <v>6.9962713691850222</v>
      </c>
      <c r="AQ106" s="1">
        <f t="shared" si="96"/>
        <v>6.9943929946875398</v>
      </c>
      <c r="AR106" s="1">
        <f t="shared" si="97"/>
        <v>6.9882882211948623</v>
      </c>
      <c r="AS106" s="1">
        <f t="shared" si="98"/>
        <v>6.9686618327848597</v>
      </c>
      <c r="AT106" s="1">
        <f t="shared" si="99"/>
        <v>6.9075627535754398</v>
      </c>
      <c r="AU106" s="1">
        <f t="shared" si="84"/>
        <v>6.7318504501747842</v>
      </c>
    </row>
    <row r="107" spans="1:48">
      <c r="A107" s="28" t="s">
        <v>109</v>
      </c>
      <c r="B107" s="143" t="s">
        <v>77</v>
      </c>
      <c r="C107" s="29">
        <v>52602.344299999997</v>
      </c>
      <c r="D107" s="38">
        <v>8.0000000000000004E-4</v>
      </c>
      <c r="E107" s="1">
        <f t="shared" si="76"/>
        <v>593.55920139947079</v>
      </c>
      <c r="F107" s="1">
        <f t="shared" si="77"/>
        <v>593.5</v>
      </c>
      <c r="G107" s="228">
        <f t="shared" si="100"/>
        <v>2.4853599999914877E-2</v>
      </c>
      <c r="H107" s="181"/>
      <c r="I107" s="181"/>
      <c r="J107" s="181"/>
      <c r="K107" s="181">
        <f t="shared" si="101"/>
        <v>2.4853599999914877E-2</v>
      </c>
      <c r="L107" s="1">
        <v>1</v>
      </c>
      <c r="M107" s="1">
        <f t="shared" si="78"/>
        <v>9.7283974146464613E-2</v>
      </c>
      <c r="O107" s="230"/>
      <c r="P107" s="1">
        <v>3.2497304242922129E-11</v>
      </c>
      <c r="Q107" s="1">
        <v>2.9652575821206732E-20</v>
      </c>
      <c r="R107" s="1">
        <v>3.1777609051848948E-28</v>
      </c>
      <c r="S107" s="1">
        <v>5.2329046303488063E-10</v>
      </c>
      <c r="T107" s="1">
        <v>3.0041281074047557E-9</v>
      </c>
      <c r="U107" s="31">
        <v>1.6484559374137691E-5</v>
      </c>
      <c r="V107" s="1">
        <v>0.14091808963792332</v>
      </c>
      <c r="W107" s="1">
        <v>8572.3470855788437</v>
      </c>
      <c r="X107" s="1">
        <v>1.5709039334133093E-5</v>
      </c>
      <c r="Y107" s="1">
        <v>1.3706681144482858E-8</v>
      </c>
      <c r="Z107" s="1">
        <f t="shared" si="85"/>
        <v>593.5</v>
      </c>
      <c r="AA107" s="1">
        <f t="shared" si="102"/>
        <v>2.4840240223824014E-2</v>
      </c>
      <c r="AB107" s="1">
        <f t="shared" si="80"/>
        <v>9.7297333922555476E-2</v>
      </c>
      <c r="AC107" s="1">
        <f t="shared" si="86"/>
        <v>-7.2430374146549736E-2</v>
      </c>
      <c r="AD107" s="1">
        <f t="shared" si="81"/>
        <v>1.7848361719798653E-10</v>
      </c>
      <c r="AE107" s="235">
        <f t="shared" si="82"/>
        <v>1.7848361719798653E-10</v>
      </c>
      <c r="AF107" s="27">
        <f t="shared" si="103"/>
        <v>37583.844299999997</v>
      </c>
      <c r="AG107" s="13"/>
      <c r="AH107" s="1">
        <f t="shared" si="87"/>
        <v>-7.2443733922640599E-2</v>
      </c>
      <c r="AI107" s="1">
        <f t="shared" si="88"/>
        <v>1.2047806623479924</v>
      </c>
      <c r="AJ107" s="1">
        <f t="shared" si="89"/>
        <v>-0.67910460619771873</v>
      </c>
      <c r="AK107" s="1">
        <f t="shared" si="90"/>
        <v>0.34951573895842913</v>
      </c>
      <c r="AL107" s="1">
        <f t="shared" si="91"/>
        <v>1.0408102890434687</v>
      </c>
      <c r="AM107" s="1">
        <f t="shared" si="92"/>
        <v>0.57309991695613749</v>
      </c>
      <c r="AN107" s="1">
        <f t="shared" si="93"/>
        <v>6.9970607777950455</v>
      </c>
      <c r="AO107" s="1">
        <f t="shared" si="94"/>
        <v>6.9968843710703919</v>
      </c>
      <c r="AP107" s="1">
        <f t="shared" si="95"/>
        <v>6.996308444801147</v>
      </c>
      <c r="AQ107" s="1">
        <f t="shared" si="96"/>
        <v>6.9944301747353768</v>
      </c>
      <c r="AR107" s="1">
        <f t="shared" si="97"/>
        <v>6.9883255459062985</v>
      </c>
      <c r="AS107" s="1">
        <f t="shared" si="98"/>
        <v>6.9686990125998403</v>
      </c>
      <c r="AT107" s="1">
        <f t="shared" si="99"/>
        <v>6.9075977872509755</v>
      </c>
      <c r="AU107" s="1">
        <f t="shared" si="84"/>
        <v>6.7318761160022067</v>
      </c>
    </row>
    <row r="108" spans="1:48">
      <c r="A108" s="28" t="s">
        <v>109</v>
      </c>
      <c r="B108" s="143" t="s">
        <v>65</v>
      </c>
      <c r="C108" s="29">
        <v>52602.970300000001</v>
      </c>
      <c r="D108" s="38">
        <v>8.0000000000000004E-4</v>
      </c>
      <c r="E108" s="1">
        <f t="shared" si="76"/>
        <v>595.05033652967086</v>
      </c>
      <c r="F108" s="1">
        <f t="shared" si="77"/>
        <v>595</v>
      </c>
      <c r="G108" s="228">
        <f t="shared" si="100"/>
        <v>2.1132000001671258E-2</v>
      </c>
      <c r="H108" s="181"/>
      <c r="I108" s="181"/>
      <c r="J108" s="181"/>
      <c r="K108" s="181">
        <f t="shared" si="101"/>
        <v>2.1132000001671258E-2</v>
      </c>
      <c r="L108" s="1">
        <v>1</v>
      </c>
      <c r="M108" s="1">
        <f t="shared" si="78"/>
        <v>9.7287770603507615E-2</v>
      </c>
      <c r="O108" s="230"/>
      <c r="U108" s="31"/>
      <c r="Z108" s="1">
        <f t="shared" si="85"/>
        <v>595</v>
      </c>
      <c r="AA108" s="1">
        <f t="shared" si="102"/>
        <v>2.4848592382650928E-2</v>
      </c>
      <c r="AB108" s="1">
        <f t="shared" si="80"/>
        <v>9.3571178222527945E-2</v>
      </c>
      <c r="AC108" s="1">
        <f t="shared" si="86"/>
        <v>-7.6155770601836356E-2</v>
      </c>
      <c r="AD108" s="1">
        <f t="shared" si="81"/>
        <v>1.3813058926356126E-5</v>
      </c>
      <c r="AE108" s="235">
        <f t="shared" si="82"/>
        <v>1.3813058926356126E-5</v>
      </c>
      <c r="AF108" s="27">
        <f t="shared" si="103"/>
        <v>37584.470300000001</v>
      </c>
      <c r="AG108" s="13"/>
      <c r="AH108" s="1">
        <f t="shared" si="87"/>
        <v>-7.2439178220856687E-2</v>
      </c>
      <c r="AI108" s="1">
        <f t="shared" si="88"/>
        <v>1.2047295337599393</v>
      </c>
      <c r="AJ108" s="1">
        <f t="shared" si="89"/>
        <v>-0.67899722494747694</v>
      </c>
      <c r="AK108" s="1">
        <f t="shared" si="90"/>
        <v>0.34954569008611336</v>
      </c>
      <c r="AL108" s="1">
        <f t="shared" si="91"/>
        <v>1.0409565668549394</v>
      </c>
      <c r="AM108" s="1">
        <f t="shared" si="92"/>
        <v>0.57319708193407304</v>
      </c>
      <c r="AN108" s="1">
        <f t="shared" si="93"/>
        <v>6.9971717866917871</v>
      </c>
      <c r="AO108" s="1">
        <f t="shared" si="94"/>
        <v>6.9969954433272363</v>
      </c>
      <c r="AP108" s="1">
        <f t="shared" si="95"/>
        <v>6.9964196685229361</v>
      </c>
      <c r="AQ108" s="1">
        <f t="shared" si="96"/>
        <v>6.994541711837333</v>
      </c>
      <c r="AR108" s="1">
        <f t="shared" si="97"/>
        <v>6.9884375172951332</v>
      </c>
      <c r="AS108" s="1">
        <f t="shared" si="98"/>
        <v>6.9688105500724795</v>
      </c>
      <c r="AT108" s="1">
        <f t="shared" si="99"/>
        <v>6.9077028875830333</v>
      </c>
      <c r="AU108" s="1">
        <f t="shared" si="84"/>
        <v>6.7319531134844732</v>
      </c>
    </row>
    <row r="109" spans="1:48">
      <c r="A109" s="28" t="s">
        <v>109</v>
      </c>
      <c r="B109" s="143" t="s">
        <v>77</v>
      </c>
      <c r="C109" s="29">
        <v>52603.188000000002</v>
      </c>
      <c r="D109" s="38">
        <v>2E-3</v>
      </c>
      <c r="E109" s="1">
        <f t="shared" si="76"/>
        <v>595.56889901823968</v>
      </c>
      <c r="F109" s="1">
        <f t="shared" si="77"/>
        <v>595.5</v>
      </c>
      <c r="G109" s="228">
        <f t="shared" si="100"/>
        <v>2.8924800004460849E-2</v>
      </c>
      <c r="H109" s="181"/>
      <c r="I109" s="181"/>
      <c r="J109" s="181"/>
      <c r="K109" s="181">
        <f t="shared" si="101"/>
        <v>2.8924800004460849E-2</v>
      </c>
      <c r="L109" s="1">
        <v>1</v>
      </c>
      <c r="M109" s="1">
        <f t="shared" si="78"/>
        <v>9.7289036070961274E-2</v>
      </c>
      <c r="O109" s="230"/>
      <c r="U109" s="31"/>
      <c r="Z109" s="1">
        <f t="shared" si="85"/>
        <v>595.5</v>
      </c>
      <c r="AA109" s="1">
        <f t="shared" si="102"/>
        <v>2.4851376572725722E-2</v>
      </c>
      <c r="AB109" s="1">
        <f t="shared" si="80"/>
        <v>0.1013624595026964</v>
      </c>
      <c r="AC109" s="1">
        <f t="shared" si="86"/>
        <v>-6.8364236066500425E-2</v>
      </c>
      <c r="AD109" s="1">
        <f t="shared" si="81"/>
        <v>1.6592778454208775E-5</v>
      </c>
      <c r="AE109" s="235">
        <f t="shared" si="82"/>
        <v>1.6592778454208775E-5</v>
      </c>
      <c r="AF109" s="27">
        <f t="shared" si="103"/>
        <v>37584.688000000002</v>
      </c>
      <c r="AG109" s="13"/>
      <c r="AH109" s="1">
        <f t="shared" si="87"/>
        <v>-7.2437659498235552E-2</v>
      </c>
      <c r="AI109" s="1">
        <f t="shared" si="88"/>
        <v>1.2047124908886289</v>
      </c>
      <c r="AJ109" s="1">
        <f t="shared" si="89"/>
        <v>-0.67896142999528919</v>
      </c>
      <c r="AK109" s="1">
        <f t="shared" si="90"/>
        <v>0.34955567156822431</v>
      </c>
      <c r="AL109" s="1">
        <f t="shared" si="91"/>
        <v>1.0410053233650587</v>
      </c>
      <c r="AM109" s="1">
        <f t="shared" si="92"/>
        <v>0.57322947023674353</v>
      </c>
      <c r="AN109" s="1">
        <f t="shared" si="93"/>
        <v>6.9972087886094352</v>
      </c>
      <c r="AO109" s="1">
        <f t="shared" si="94"/>
        <v>6.9970324663649919</v>
      </c>
      <c r="AP109" s="1">
        <f t="shared" si="95"/>
        <v>6.9964567420546624</v>
      </c>
      <c r="AQ109" s="1">
        <f t="shared" si="96"/>
        <v>6.9945788898574479</v>
      </c>
      <c r="AR109" s="1">
        <f t="shared" si="97"/>
        <v>6.9884748401762167</v>
      </c>
      <c r="AS109" s="1">
        <f t="shared" si="98"/>
        <v>6.9688477285725483</v>
      </c>
      <c r="AT109" s="1">
        <f t="shared" si="99"/>
        <v>6.9077379207955163</v>
      </c>
      <c r="AU109" s="1">
        <f t="shared" si="84"/>
        <v>6.7319787793118957</v>
      </c>
    </row>
    <row r="110" spans="1:48">
      <c r="A110" s="28" t="s">
        <v>109</v>
      </c>
      <c r="B110" s="143" t="s">
        <v>65</v>
      </c>
      <c r="C110" s="29">
        <v>52603.394999999997</v>
      </c>
      <c r="D110" s="38">
        <v>6.9999999999999999E-4</v>
      </c>
      <c r="E110" s="1">
        <f t="shared" si="76"/>
        <v>596.06197405329067</v>
      </c>
      <c r="F110" s="1">
        <f t="shared" si="77"/>
        <v>596</v>
      </c>
      <c r="G110" s="228">
        <f t="shared" si="100"/>
        <v>2.6017600001068786E-2</v>
      </c>
      <c r="H110" s="181"/>
      <c r="I110" s="181"/>
      <c r="J110" s="181"/>
      <c r="K110" s="181">
        <f t="shared" si="101"/>
        <v>2.6017600001068786E-2</v>
      </c>
      <c r="L110" s="1">
        <v>1</v>
      </c>
      <c r="M110" s="1">
        <f t="shared" si="78"/>
        <v>9.7290301529301237E-2</v>
      </c>
      <c r="O110" s="230"/>
      <c r="U110" s="31"/>
      <c r="Z110" s="1">
        <f t="shared" si="85"/>
        <v>596</v>
      </c>
      <c r="AA110" s="1">
        <f t="shared" si="102"/>
        <v>2.4854160831356165E-2</v>
      </c>
      <c r="AB110" s="1">
        <f t="shared" si="80"/>
        <v>9.8453740699013859E-2</v>
      </c>
      <c r="AC110" s="1">
        <f t="shared" si="86"/>
        <v>-7.1272701528232452E-2</v>
      </c>
      <c r="AD110" s="1">
        <f t="shared" si="81"/>
        <v>1.3535907016215933E-6</v>
      </c>
      <c r="AE110" s="235">
        <f t="shared" si="82"/>
        <v>1.3535907016215933E-6</v>
      </c>
      <c r="AF110" s="27">
        <f t="shared" si="103"/>
        <v>37584.894999999997</v>
      </c>
      <c r="AG110" s="13"/>
      <c r="AH110" s="1">
        <f t="shared" si="87"/>
        <v>-7.2436140697945073E-2</v>
      </c>
      <c r="AI110" s="1">
        <f t="shared" si="88"/>
        <v>1.204695448013132</v>
      </c>
      <c r="AJ110" s="1">
        <f t="shared" si="89"/>
        <v>-0.67892563444239673</v>
      </c>
      <c r="AK110" s="1">
        <f t="shared" si="90"/>
        <v>0.34956565193686062</v>
      </c>
      <c r="AL110" s="1">
        <f t="shared" si="91"/>
        <v>1.0410540784950209</v>
      </c>
      <c r="AM110" s="1">
        <f t="shared" si="92"/>
        <v>0.57326185852777811</v>
      </c>
      <c r="AN110" s="1">
        <f t="shared" si="93"/>
        <v>6.997245790003114</v>
      </c>
      <c r="AO110" s="1">
        <f t="shared" si="94"/>
        <v>6.9970694888788145</v>
      </c>
      <c r="AP110" s="1">
        <f t="shared" si="95"/>
        <v>6.9964938150652811</v>
      </c>
      <c r="AQ110" s="1">
        <f t="shared" si="96"/>
        <v>6.9946160673706164</v>
      </c>
      <c r="AR110" s="1">
        <f t="shared" si="97"/>
        <v>6.988512162599684</v>
      </c>
      <c r="AS110" s="1">
        <f t="shared" si="98"/>
        <v>6.9688849067438543</v>
      </c>
      <c r="AT110" s="1">
        <f t="shared" si="99"/>
        <v>6.907772953892219</v>
      </c>
      <c r="AU110" s="1">
        <f t="shared" si="84"/>
        <v>6.7320044451393173</v>
      </c>
    </row>
    <row r="111" spans="1:48">
      <c r="A111" s="28" t="s">
        <v>109</v>
      </c>
      <c r="B111" s="143" t="s">
        <v>77</v>
      </c>
      <c r="C111" s="29">
        <v>52603.6037</v>
      </c>
      <c r="D111" s="38">
        <v>5.9999999999999995E-4</v>
      </c>
      <c r="E111" s="1">
        <f t="shared" si="76"/>
        <v>596.55909849686111</v>
      </c>
      <c r="F111" s="1">
        <f t="shared" si="77"/>
        <v>596.5</v>
      </c>
      <c r="G111" s="228">
        <f t="shared" si="100"/>
        <v>2.4810399998386856E-2</v>
      </c>
      <c r="H111" s="181"/>
      <c r="I111" s="181"/>
      <c r="J111" s="181"/>
      <c r="K111" s="181">
        <f t="shared" si="101"/>
        <v>2.4810399998386856E-2</v>
      </c>
      <c r="L111" s="1">
        <v>1</v>
      </c>
      <c r="M111" s="1">
        <f t="shared" si="78"/>
        <v>9.7291566978527533E-2</v>
      </c>
      <c r="O111" s="230"/>
      <c r="U111" s="31"/>
      <c r="Z111" s="1">
        <f t="shared" si="85"/>
        <v>596.5</v>
      </c>
      <c r="AA111" s="1">
        <f t="shared" si="102"/>
        <v>2.485694515853612E-2</v>
      </c>
      <c r="AB111" s="1">
        <f t="shared" si="80"/>
        <v>9.7245021818378269E-2</v>
      </c>
      <c r="AC111" s="1">
        <f t="shared" si="86"/>
        <v>-7.2481166980140677E-2</v>
      </c>
      <c r="AD111" s="1">
        <f t="shared" si="81"/>
        <v>2.166451933320625E-9</v>
      </c>
      <c r="AE111" s="235">
        <f t="shared" si="82"/>
        <v>2.166451933320625E-9</v>
      </c>
      <c r="AF111" s="27">
        <f t="shared" si="103"/>
        <v>37585.1037</v>
      </c>
      <c r="AG111" s="13"/>
      <c r="AH111" s="1">
        <f t="shared" si="87"/>
        <v>-7.2434621819991413E-2</v>
      </c>
      <c r="AI111" s="1">
        <f t="shared" si="88"/>
        <v>1.204678405133522</v>
      </c>
      <c r="AJ111" s="1">
        <f t="shared" si="89"/>
        <v>-0.67888983828900418</v>
      </c>
      <c r="AK111" s="1">
        <f t="shared" si="90"/>
        <v>0.3495756311920743</v>
      </c>
      <c r="AL111" s="1">
        <f t="shared" si="91"/>
        <v>1.041102832244851</v>
      </c>
      <c r="AM111" s="1">
        <f t="shared" si="92"/>
        <v>0.57329424680719299</v>
      </c>
      <c r="AN111" s="1">
        <f t="shared" si="93"/>
        <v>6.9972827908728279</v>
      </c>
      <c r="AO111" s="1">
        <f t="shared" si="94"/>
        <v>6.9971065108687061</v>
      </c>
      <c r="AP111" s="1">
        <f t="shared" si="95"/>
        <v>6.9965308875547914</v>
      </c>
      <c r="AQ111" s="1">
        <f t="shared" si="96"/>
        <v>6.9946532443768339</v>
      </c>
      <c r="AR111" s="1">
        <f t="shared" si="97"/>
        <v>6.9885494845655263</v>
      </c>
      <c r="AS111" s="1">
        <f t="shared" si="98"/>
        <v>6.9689220845863868</v>
      </c>
      <c r="AT111" s="1">
        <f t="shared" si="99"/>
        <v>6.9078079868731388</v>
      </c>
      <c r="AU111" s="1">
        <f t="shared" si="84"/>
        <v>6.7320301109667398</v>
      </c>
    </row>
    <row r="112" spans="1:48">
      <c r="A112" s="28" t="s">
        <v>109</v>
      </c>
      <c r="B112" s="143" t="s">
        <v>65</v>
      </c>
      <c r="C112" s="29">
        <v>52603.814299999998</v>
      </c>
      <c r="D112" s="38">
        <v>4.0000000000000002E-4</v>
      </c>
      <c r="E112" s="1">
        <f t="shared" si="76"/>
        <v>597.0607487499218</v>
      </c>
      <c r="F112" s="1">
        <f t="shared" si="77"/>
        <v>597</v>
      </c>
      <c r="G112" s="228">
        <f t="shared" si="100"/>
        <v>2.5503199998638593E-2</v>
      </c>
      <c r="H112" s="181"/>
      <c r="I112" s="181"/>
      <c r="J112" s="181"/>
      <c r="K112" s="181">
        <f t="shared" si="101"/>
        <v>2.5503199998638593E-2</v>
      </c>
      <c r="L112" s="1">
        <v>1</v>
      </c>
      <c r="M112" s="1">
        <f t="shared" si="78"/>
        <v>9.7292832418640132E-2</v>
      </c>
      <c r="O112" s="230"/>
      <c r="P112" s="1">
        <v>3.096649480178387E-11</v>
      </c>
      <c r="Q112" s="1">
        <v>2.9718047844386666E-20</v>
      </c>
      <c r="R112" s="1">
        <v>3.1939282972243073E-28</v>
      </c>
      <c r="S112" s="1">
        <v>5.1924733330849543E-10</v>
      </c>
      <c r="T112" s="1">
        <v>2.7630508112119106E-9</v>
      </c>
      <c r="U112" s="31">
        <v>1.6413032943355384E-5</v>
      </c>
      <c r="V112" s="1">
        <v>0.14116157653866884</v>
      </c>
      <c r="W112" s="1">
        <v>8587.7421925576018</v>
      </c>
      <c r="X112" s="1">
        <v>1.5587665664266128E-5</v>
      </c>
      <c r="Y112" s="1">
        <v>1.3597297983899525E-8</v>
      </c>
      <c r="Z112" s="1">
        <f t="shared" si="85"/>
        <v>597</v>
      </c>
      <c r="AA112" s="1">
        <f t="shared" si="102"/>
        <v>2.4859729554259094E-2</v>
      </c>
      <c r="AB112" s="1">
        <f t="shared" si="80"/>
        <v>9.7936302863019631E-2</v>
      </c>
      <c r="AC112" s="1">
        <f t="shared" si="86"/>
        <v>-7.178963242000154E-2</v>
      </c>
      <c r="AD112" s="1">
        <f t="shared" si="81"/>
        <v>4.1405421278994945E-7</v>
      </c>
      <c r="AE112" s="235">
        <f t="shared" si="82"/>
        <v>4.1405421278994945E-7</v>
      </c>
      <c r="AF112" s="27">
        <f t="shared" si="103"/>
        <v>37585.314299999998</v>
      </c>
      <c r="AG112" s="13"/>
      <c r="AH112" s="1">
        <f t="shared" si="87"/>
        <v>-7.2433102864381038E-2</v>
      </c>
      <c r="AI112" s="1">
        <f t="shared" si="88"/>
        <v>1.2046613622498754</v>
      </c>
      <c r="AJ112" s="1">
        <f t="shared" si="89"/>
        <v>-0.67885404153532314</v>
      </c>
      <c r="AK112" s="1">
        <f t="shared" si="90"/>
        <v>0.34958560933391486</v>
      </c>
      <c r="AL112" s="1">
        <f t="shared" si="91"/>
        <v>1.0411515846145627</v>
      </c>
      <c r="AM112" s="1">
        <f t="shared" si="92"/>
        <v>0.5733266350749967</v>
      </c>
      <c r="AN112" s="1">
        <f t="shared" si="93"/>
        <v>6.9973197912185725</v>
      </c>
      <c r="AO112" s="1">
        <f t="shared" si="94"/>
        <v>6.9971435323346629</v>
      </c>
      <c r="AP112" s="1">
        <f t="shared" si="95"/>
        <v>6.9965679595231896</v>
      </c>
      <c r="AQ112" s="1">
        <f t="shared" si="96"/>
        <v>6.9946904208760952</v>
      </c>
      <c r="AR112" s="1">
        <f t="shared" si="97"/>
        <v>6.9885868060737319</v>
      </c>
      <c r="AS112" s="1">
        <f t="shared" si="98"/>
        <v>6.9689592621001308</v>
      </c>
      <c r="AT112" s="1">
        <f t="shared" si="99"/>
        <v>6.9078430197382668</v>
      </c>
      <c r="AU112" s="1">
        <f t="shared" si="84"/>
        <v>6.7320557767941622</v>
      </c>
    </row>
    <row r="113" spans="1:64">
      <c r="A113" s="28" t="s">
        <v>109</v>
      </c>
      <c r="B113" s="143" t="s">
        <v>77</v>
      </c>
      <c r="C113" s="29">
        <v>52604.024899999997</v>
      </c>
      <c r="D113" s="38">
        <v>5.9999999999999995E-4</v>
      </c>
      <c r="E113" s="1">
        <f t="shared" si="76"/>
        <v>597.56239900298249</v>
      </c>
      <c r="F113" s="1">
        <f t="shared" si="77"/>
        <v>597.5</v>
      </c>
      <c r="G113" s="228">
        <f t="shared" si="100"/>
        <v>2.6195999998890329E-2</v>
      </c>
      <c r="H113" s="181"/>
      <c r="I113" s="181"/>
      <c r="J113" s="181"/>
      <c r="K113" s="181">
        <f t="shared" si="101"/>
        <v>2.6195999998890329E-2</v>
      </c>
      <c r="L113" s="1">
        <v>1</v>
      </c>
      <c r="M113" s="1">
        <f t="shared" si="78"/>
        <v>9.7294097849639077E-2</v>
      </c>
      <c r="O113" s="230"/>
      <c r="U113" s="31"/>
      <c r="Z113" s="1">
        <f t="shared" si="85"/>
        <v>597.5</v>
      </c>
      <c r="AA113" s="1">
        <f t="shared" si="102"/>
        <v>2.4862514018518869E-2</v>
      </c>
      <c r="AB113" s="1">
        <f t="shared" si="80"/>
        <v>9.8627583830010537E-2</v>
      </c>
      <c r="AC113" s="1">
        <f t="shared" si="86"/>
        <v>-7.1098097850748748E-2</v>
      </c>
      <c r="AD113" s="1">
        <f t="shared" si="81"/>
        <v>1.7781848598472337E-6</v>
      </c>
      <c r="AE113" s="235">
        <f t="shared" si="82"/>
        <v>1.7781848598472337E-6</v>
      </c>
      <c r="AF113" s="27">
        <f t="shared" si="103"/>
        <v>37585.524899999997</v>
      </c>
      <c r="AG113" s="13"/>
      <c r="AH113" s="1">
        <f t="shared" si="87"/>
        <v>-7.2431583831120208E-2</v>
      </c>
      <c r="AI113" s="1">
        <f t="shared" si="88"/>
        <v>1.2046443193622673</v>
      </c>
      <c r="AJ113" s="1">
        <f t="shared" si="89"/>
        <v>-0.67881824418156134</v>
      </c>
      <c r="AK113" s="1">
        <f t="shared" si="90"/>
        <v>0.34959558636243343</v>
      </c>
      <c r="AL113" s="1">
        <f t="shared" si="91"/>
        <v>1.0412003356041766</v>
      </c>
      <c r="AM113" s="1">
        <f t="shared" si="92"/>
        <v>0.5733590233312027</v>
      </c>
      <c r="AN113" s="1">
        <f t="shared" si="93"/>
        <v>6.9973567910403487</v>
      </c>
      <c r="AO113" s="1">
        <f t="shared" si="94"/>
        <v>6.9971805532766851</v>
      </c>
      <c r="AP113" s="1">
        <f t="shared" si="95"/>
        <v>6.9966050309704739</v>
      </c>
      <c r="AQ113" s="1">
        <f t="shared" si="96"/>
        <v>6.9947275968683922</v>
      </c>
      <c r="AR113" s="1">
        <f t="shared" si="97"/>
        <v>6.9886241271242886</v>
      </c>
      <c r="AS113" s="1">
        <f t="shared" si="98"/>
        <v>6.9689964392850747</v>
      </c>
      <c r="AT113" s="1">
        <f t="shared" si="99"/>
        <v>6.9078780524875985</v>
      </c>
      <c r="AU113" s="1">
        <f t="shared" si="84"/>
        <v>6.7320814426215847</v>
      </c>
    </row>
    <row r="114" spans="1:64">
      <c r="A114" s="28" t="s">
        <v>110</v>
      </c>
      <c r="B114" s="143" t="s">
        <v>77</v>
      </c>
      <c r="C114" s="29">
        <v>52698.063900000001</v>
      </c>
      <c r="D114" s="189" t="s">
        <v>36</v>
      </c>
      <c r="E114" s="1">
        <f t="shared" si="76"/>
        <v>821.56376722666494</v>
      </c>
      <c r="F114" s="1">
        <f t="shared" si="77"/>
        <v>821.5</v>
      </c>
      <c r="G114" s="228">
        <f>+C114-(C$7+F114*C$8)+O114*J$10</f>
        <v>2.6770399999804795E-2</v>
      </c>
      <c r="H114" s="181"/>
      <c r="I114" s="181"/>
      <c r="J114" s="181">
        <f>G114</f>
        <v>2.6770399999804795E-2</v>
      </c>
      <c r="K114" s="181"/>
      <c r="L114" s="1">
        <v>1</v>
      </c>
      <c r="M114" s="1">
        <f t="shared" si="78"/>
        <v>9.7860094319896576E-2</v>
      </c>
      <c r="O114" s="230"/>
      <c r="U114" s="31"/>
      <c r="Z114" s="1">
        <f t="shared" si="85"/>
        <v>821.5</v>
      </c>
      <c r="AA114" s="1">
        <f t="shared" si="102"/>
        <v>2.6116752310871572E-2</v>
      </c>
      <c r="AB114" s="1">
        <f t="shared" si="80"/>
        <v>9.8513742008829799E-2</v>
      </c>
      <c r="AC114" s="1">
        <f t="shared" si="86"/>
        <v>-7.1089694320091781E-2</v>
      </c>
      <c r="AD114" s="1">
        <f t="shared" si="81"/>
        <v>4.2725530124774377E-7</v>
      </c>
      <c r="AE114" s="235">
        <f t="shared" si="82"/>
        <v>4.2725530124774377E-7</v>
      </c>
      <c r="AF114" s="27">
        <f t="shared" si="103"/>
        <v>37679.563900000001</v>
      </c>
      <c r="AG114" s="13"/>
      <c r="AH114" s="1">
        <f t="shared" si="87"/>
        <v>-7.1743342009025005E-2</v>
      </c>
      <c r="AI114" s="1">
        <f t="shared" si="88"/>
        <v>1.1970098257317972</v>
      </c>
      <c r="AJ114" s="1">
        <f t="shared" si="89"/>
        <v>-0.66272378166075518</v>
      </c>
      <c r="AK114" s="1">
        <f t="shared" si="90"/>
        <v>0.35395409309183901</v>
      </c>
      <c r="AL114" s="1">
        <f t="shared" si="91"/>
        <v>1.0629022685700855</v>
      </c>
      <c r="AM114" s="1">
        <f t="shared" si="92"/>
        <v>0.5878679796313161</v>
      </c>
      <c r="AN114" s="1">
        <f t="shared" si="93"/>
        <v>7.0138800102486671</v>
      </c>
      <c r="AO114" s="1">
        <f t="shared" si="94"/>
        <v>7.0137132284336134</v>
      </c>
      <c r="AP114" s="1">
        <f t="shared" si="95"/>
        <v>7.0131605925298386</v>
      </c>
      <c r="AQ114" s="1">
        <f t="shared" si="96"/>
        <v>7.0113313680334608</v>
      </c>
      <c r="AR114" s="1">
        <f t="shared" si="97"/>
        <v>7.0052977689257467</v>
      </c>
      <c r="AS114" s="1">
        <f t="shared" si="98"/>
        <v>6.9856185498555927</v>
      </c>
      <c r="AT114" s="1">
        <f t="shared" si="99"/>
        <v>6.9235609848144568</v>
      </c>
      <c r="AU114" s="1">
        <f t="shared" si="84"/>
        <v>6.7435797333067509</v>
      </c>
    </row>
    <row r="115" spans="1:64">
      <c r="A115" s="28" t="s">
        <v>111</v>
      </c>
      <c r="B115" s="143" t="s">
        <v>77</v>
      </c>
      <c r="C115" s="29">
        <v>53046.095000000001</v>
      </c>
      <c r="D115" s="189" t="s">
        <v>36</v>
      </c>
      <c r="E115" s="1">
        <f t="shared" si="76"/>
        <v>1650.5755876882788</v>
      </c>
      <c r="F115" s="1">
        <f t="shared" si="77"/>
        <v>1650.5</v>
      </c>
      <c r="G115" s="228">
        <f>+C115-(C$7+F115*C$8)+O115*J$10</f>
        <v>3.1732800001918804E-2</v>
      </c>
      <c r="H115" s="181"/>
      <c r="I115" s="181"/>
      <c r="J115" s="181">
        <f>G115</f>
        <v>3.1732800001918804E-2</v>
      </c>
      <c r="K115" s="181"/>
      <c r="L115" s="1">
        <v>1</v>
      </c>
      <c r="M115" s="1">
        <f t="shared" si="78"/>
        <v>9.9938875280614708E-2</v>
      </c>
      <c r="O115" s="230"/>
      <c r="U115" s="31"/>
      <c r="Z115" s="1">
        <f t="shared" si="85"/>
        <v>1650.5</v>
      </c>
      <c r="AA115" s="1">
        <f t="shared" si="102"/>
        <v>3.0868991311888819E-2</v>
      </c>
      <c r="AB115" s="1">
        <f t="shared" si="80"/>
        <v>0.10080268397064469</v>
      </c>
      <c r="AC115" s="1">
        <f t="shared" si="86"/>
        <v>-6.8206075278695905E-2</v>
      </c>
      <c r="AD115" s="1">
        <f t="shared" si="81"/>
        <v>7.4616545297131903E-7</v>
      </c>
      <c r="AE115" s="235">
        <f t="shared" si="82"/>
        <v>7.4616545297131903E-7</v>
      </c>
      <c r="AF115" s="27">
        <f t="shared" si="103"/>
        <v>38027.595000000001</v>
      </c>
      <c r="AG115" s="13"/>
      <c r="AH115" s="1">
        <f t="shared" si="87"/>
        <v>-6.906988396872589E-2</v>
      </c>
      <c r="AI115" s="1">
        <f t="shared" si="88"/>
        <v>1.1688525776351786</v>
      </c>
      <c r="AJ115" s="1">
        <f t="shared" si="89"/>
        <v>-0.60240471291007702</v>
      </c>
      <c r="AK115" s="1">
        <f t="shared" si="90"/>
        <v>0.3682189273751354</v>
      </c>
      <c r="AL115" s="1">
        <f t="shared" si="91"/>
        <v>1.1408420203357679</v>
      </c>
      <c r="AM115" s="1">
        <f t="shared" si="92"/>
        <v>0.6415626903504601</v>
      </c>
      <c r="AN115" s="1">
        <f t="shared" si="93"/>
        <v>7.0741171204808246</v>
      </c>
      <c r="AO115" s="1">
        <f t="shared" si="94"/>
        <v>7.073984542363644</v>
      </c>
      <c r="AP115" s="1">
        <f t="shared" si="95"/>
        <v>7.0735192846014394</v>
      </c>
      <c r="AQ115" s="1">
        <f t="shared" si="96"/>
        <v>7.0718882769222375</v>
      </c>
      <c r="AR115" s="1">
        <f t="shared" si="97"/>
        <v>7.0661916151191511</v>
      </c>
      <c r="AS115" s="1">
        <f t="shared" si="98"/>
        <v>7.0465421097555847</v>
      </c>
      <c r="AT115" s="1">
        <f t="shared" si="99"/>
        <v>6.9813905513296834</v>
      </c>
      <c r="AU115" s="1">
        <f t="shared" si="84"/>
        <v>6.7861336751728327</v>
      </c>
    </row>
    <row r="116" spans="1:64">
      <c r="A116" s="48" t="s">
        <v>112</v>
      </c>
      <c r="C116" s="26">
        <v>53078.210800000001</v>
      </c>
      <c r="D116" s="26" t="s">
        <v>37</v>
      </c>
      <c r="E116" s="1">
        <f t="shared" si="76"/>
        <v>1727.0755838770699</v>
      </c>
      <c r="F116" s="1">
        <f t="shared" si="77"/>
        <v>1727</v>
      </c>
      <c r="G116" s="228">
        <f>+C116-(C$7+F116*C$8)+O116*J$10</f>
        <v>3.173120000428753E-2</v>
      </c>
      <c r="H116" s="181"/>
      <c r="I116" s="181"/>
      <c r="J116" s="181">
        <f>G116</f>
        <v>3.173120000428753E-2</v>
      </c>
      <c r="K116" s="181"/>
      <c r="L116" s="1">
        <v>1</v>
      </c>
      <c r="M116" s="1">
        <f t="shared" si="78"/>
        <v>0.10012944226415889</v>
      </c>
      <c r="O116" s="230"/>
      <c r="U116" s="31"/>
      <c r="Z116" s="1">
        <f t="shared" si="85"/>
        <v>1727</v>
      </c>
      <c r="AA116" s="1">
        <f t="shared" si="102"/>
        <v>3.1315659821996814E-2</v>
      </c>
      <c r="AB116" s="1">
        <f t="shared" si="80"/>
        <v>0.1005449824464496</v>
      </c>
      <c r="AC116" s="1">
        <f t="shared" si="86"/>
        <v>-6.8398242259871359E-2</v>
      </c>
      <c r="AD116" s="1">
        <f t="shared" si="81"/>
        <v>1.7267364309820167E-7</v>
      </c>
      <c r="AE116" s="235">
        <f t="shared" si="82"/>
        <v>1.7267364309820167E-7</v>
      </c>
      <c r="AF116" s="27">
        <f t="shared" si="103"/>
        <v>38059.710800000001</v>
      </c>
      <c r="AG116" s="13"/>
      <c r="AH116" s="1">
        <f t="shared" si="87"/>
        <v>-6.8813782442162075E-2</v>
      </c>
      <c r="AI116" s="1">
        <f t="shared" si="88"/>
        <v>1.1662685962619466</v>
      </c>
      <c r="AJ116" s="1">
        <f t="shared" si="89"/>
        <v>-0.59679759620008377</v>
      </c>
      <c r="AK116" s="1">
        <f t="shared" si="90"/>
        <v>0.36939291458881701</v>
      </c>
      <c r="AL116" s="1">
        <f t="shared" si="91"/>
        <v>1.1478483362756995</v>
      </c>
      <c r="AM116" s="1">
        <f t="shared" si="92"/>
        <v>0.64651891692027219</v>
      </c>
      <c r="AN116" s="1">
        <f t="shared" si="93"/>
        <v>7.0796035312299725</v>
      </c>
      <c r="AO116" s="1">
        <f t="shared" si="94"/>
        <v>7.0794739942974747</v>
      </c>
      <c r="AP116" s="1">
        <f t="shared" si="95"/>
        <v>7.0790168647693772</v>
      </c>
      <c r="AQ116" s="1">
        <f t="shared" si="96"/>
        <v>7.0774053785972573</v>
      </c>
      <c r="AR116" s="1">
        <f t="shared" si="97"/>
        <v>7.0717454546413983</v>
      </c>
      <c r="AS116" s="1">
        <f t="shared" si="98"/>
        <v>7.0521157882173489</v>
      </c>
      <c r="AT116" s="1">
        <f t="shared" si="99"/>
        <v>6.9867096552890562</v>
      </c>
      <c r="AU116" s="1">
        <f t="shared" si="84"/>
        <v>6.7900605467684354</v>
      </c>
    </row>
    <row r="117" spans="1:64">
      <c r="A117" s="49" t="s">
        <v>113</v>
      </c>
      <c r="B117" s="50" t="s">
        <v>77</v>
      </c>
      <c r="C117" s="45">
        <v>53091.2258</v>
      </c>
      <c r="D117" s="45">
        <v>1E-4</v>
      </c>
      <c r="E117" s="1">
        <f t="shared" ref="E117:E148" si="104">+(C117-C$7)/C$8</f>
        <v>1758.0773789560367</v>
      </c>
      <c r="F117" s="1">
        <f t="shared" ref="F117:F148" si="105">ROUND(2*E117,0)/2</f>
        <v>1758</v>
      </c>
      <c r="G117" s="228">
        <f t="shared" ref="G117:G124" si="106">+C117-(C$7+F117*C$8)+O117*K$10</f>
        <v>3.2484800001839176E-2</v>
      </c>
      <c r="H117" s="181"/>
      <c r="I117" s="181"/>
      <c r="J117" s="181"/>
      <c r="K117" s="181">
        <f t="shared" ref="K117:K124" si="107">G117</f>
        <v>3.2484800001839176E-2</v>
      </c>
      <c r="L117" s="1">
        <v>1</v>
      </c>
      <c r="M117" s="1">
        <f t="shared" ref="M117:M148" si="108">+D$11+D$12*F117+D$13*F117^2</f>
        <v>0.10020660474358573</v>
      </c>
      <c r="O117" s="230"/>
      <c r="U117" s="31"/>
      <c r="Z117" s="1">
        <f t="shared" si="85"/>
        <v>1758</v>
      </c>
      <c r="AA117" s="1">
        <f t="shared" si="102"/>
        <v>3.1497029392280537E-2</v>
      </c>
      <c r="AB117" s="1">
        <f t="shared" ref="AB117:AB148" si="109">+G117-AH117</f>
        <v>0.10119437535314436</v>
      </c>
      <c r="AC117" s="1">
        <f t="shared" si="86"/>
        <v>-6.772180474174655E-2</v>
      </c>
      <c r="AD117" s="1">
        <f t="shared" ref="AD117:AD148" si="110">+(G117-AA117)^2</f>
        <v>9.7569077710784438E-7</v>
      </c>
      <c r="AE117" s="235">
        <f t="shared" ref="AE117:AE148" si="111">+(G117-AA117)^2*L117</f>
        <v>9.7569077710784438E-7</v>
      </c>
      <c r="AF117" s="27">
        <f t="shared" si="103"/>
        <v>38072.7258</v>
      </c>
      <c r="AG117" s="13"/>
      <c r="AH117" s="1">
        <f t="shared" si="87"/>
        <v>-6.8709575351305188E-2</v>
      </c>
      <c r="AI117" s="1">
        <f t="shared" si="88"/>
        <v>1.1652224271096225</v>
      </c>
      <c r="AJ117" s="1">
        <f t="shared" si="89"/>
        <v>-0.5945241736073098</v>
      </c>
      <c r="AK117" s="1">
        <f t="shared" si="90"/>
        <v>0.36986202972371296</v>
      </c>
      <c r="AL117" s="1">
        <f t="shared" si="91"/>
        <v>1.1506786682524739</v>
      </c>
      <c r="AM117" s="1">
        <f t="shared" si="92"/>
        <v>0.6485274424884554</v>
      </c>
      <c r="AN117" s="1">
        <f t="shared" si="93"/>
        <v>7.0818233203535872</v>
      </c>
      <c r="AO117" s="1">
        <f t="shared" si="94"/>
        <v>7.0816950084363155</v>
      </c>
      <c r="AP117" s="1">
        <f t="shared" si="95"/>
        <v>7.081241170336793</v>
      </c>
      <c r="AQ117" s="1">
        <f t="shared" si="96"/>
        <v>7.0796376406354424</v>
      </c>
      <c r="AR117" s="1">
        <f t="shared" si="97"/>
        <v>7.0739928517977768</v>
      </c>
      <c r="AS117" s="1">
        <f t="shared" si="98"/>
        <v>7.0543720288096123</v>
      </c>
      <c r="AT117" s="1">
        <f t="shared" si="99"/>
        <v>6.9888642470110982</v>
      </c>
      <c r="AU117" s="1">
        <f t="shared" ref="AU117:AU148" si="112">RADIANS($AB$9)+$AB$18*(F117-AB$15)</f>
        <v>6.7916518280686153</v>
      </c>
    </row>
    <row r="118" spans="1:64">
      <c r="A118" s="51" t="s">
        <v>114</v>
      </c>
      <c r="B118" s="52"/>
      <c r="C118" s="33">
        <v>53094.376100000001</v>
      </c>
      <c r="D118" s="33">
        <v>5.0000000000000001E-4</v>
      </c>
      <c r="E118" s="1">
        <f t="shared" si="104"/>
        <v>1765.5814093084998</v>
      </c>
      <c r="F118" s="1">
        <f t="shared" si="105"/>
        <v>1765.5</v>
      </c>
      <c r="G118" s="228">
        <f t="shared" si="106"/>
        <v>3.4176799999841023E-2</v>
      </c>
      <c r="H118" s="181"/>
      <c r="I118" s="181"/>
      <c r="J118" s="181"/>
      <c r="K118" s="181">
        <f t="shared" si="107"/>
        <v>3.4176799999841023E-2</v>
      </c>
      <c r="L118" s="1">
        <v>1</v>
      </c>
      <c r="M118" s="1">
        <f t="shared" si="108"/>
        <v>0.10022526782223358</v>
      </c>
      <c r="O118" s="230"/>
      <c r="P118" s="1">
        <v>1.5526084940581523E-10</v>
      </c>
      <c r="Q118" s="1">
        <v>2.9733466438780566E-20</v>
      </c>
      <c r="R118" s="1">
        <v>4.2001390365649434E-28</v>
      </c>
      <c r="S118" s="1">
        <v>1.2456767840233541E-10</v>
      </c>
      <c r="T118" s="1">
        <v>2.5290083770493694E-7</v>
      </c>
      <c r="U118" s="31">
        <v>6.6725426605846318E-8</v>
      </c>
      <c r="V118" s="1">
        <v>0.13383969108937568</v>
      </c>
      <c r="W118" s="1">
        <v>8149.2241437366174</v>
      </c>
      <c r="X118" s="1">
        <v>3.7394882919052033E-6</v>
      </c>
      <c r="Y118" s="1">
        <v>3.706734321640443E-9</v>
      </c>
      <c r="Z118" s="1">
        <f t="shared" si="85"/>
        <v>1765.5</v>
      </c>
      <c r="AA118" s="1">
        <f t="shared" si="102"/>
        <v>3.1540940638962331E-2</v>
      </c>
      <c r="AB118" s="1">
        <f t="shared" si="109"/>
        <v>0.10286112718311227</v>
      </c>
      <c r="AC118" s="1">
        <f t="shared" si="86"/>
        <v>-6.6048467822392556E-2</v>
      </c>
      <c r="AD118" s="1">
        <f t="shared" si="110"/>
        <v>6.9477545703318285E-6</v>
      </c>
      <c r="AE118" s="235">
        <f t="shared" si="111"/>
        <v>6.9477545703318285E-6</v>
      </c>
      <c r="AF118" s="27">
        <f t="shared" si="103"/>
        <v>38075.876100000001</v>
      </c>
      <c r="AG118" s="13"/>
      <c r="AH118" s="1">
        <f t="shared" si="87"/>
        <v>-6.8684327183271249E-2</v>
      </c>
      <c r="AI118" s="1">
        <f t="shared" si="88"/>
        <v>1.1649694050369896</v>
      </c>
      <c r="AJ118" s="1">
        <f t="shared" si="89"/>
        <v>-0.59397405015586835</v>
      </c>
      <c r="AK118" s="1">
        <f t="shared" si="90"/>
        <v>0.36997495435918493</v>
      </c>
      <c r="AL118" s="1">
        <f t="shared" si="91"/>
        <v>1.151362662343637</v>
      </c>
      <c r="AM118" s="1">
        <f t="shared" si="92"/>
        <v>0.64901338713275669</v>
      </c>
      <c r="AN118" s="1">
        <f t="shared" si="93"/>
        <v>7.082360066301602</v>
      </c>
      <c r="AO118" s="1">
        <f t="shared" si="94"/>
        <v>7.0822320501041709</v>
      </c>
      <c r="AP118" s="1">
        <f t="shared" si="95"/>
        <v>7.0817790080582643</v>
      </c>
      <c r="AQ118" s="1">
        <f t="shared" si="96"/>
        <v>7.0801774071377599</v>
      </c>
      <c r="AR118" s="1">
        <f t="shared" si="97"/>
        <v>7.074536301242242</v>
      </c>
      <c r="AS118" s="1">
        <f t="shared" si="98"/>
        <v>7.054917687252213</v>
      </c>
      <c r="AT118" s="1">
        <f t="shared" si="99"/>
        <v>6.9893854442326449</v>
      </c>
      <c r="AU118" s="1">
        <f t="shared" si="112"/>
        <v>6.7920368154799489</v>
      </c>
    </row>
    <row r="119" spans="1:64">
      <c r="A119" s="33" t="s">
        <v>115</v>
      </c>
      <c r="B119" s="32" t="s">
        <v>77</v>
      </c>
      <c r="C119" s="33">
        <v>53386.55732</v>
      </c>
      <c r="D119" s="33">
        <v>4.0000000000000002E-4</v>
      </c>
      <c r="E119" s="1">
        <f t="shared" si="104"/>
        <v>2461.5585363436817</v>
      </c>
      <c r="F119" s="1">
        <f t="shared" si="105"/>
        <v>2461.5</v>
      </c>
      <c r="G119" s="228">
        <f t="shared" si="106"/>
        <v>2.4574399998527952E-2</v>
      </c>
      <c r="H119" s="181"/>
      <c r="I119" s="181"/>
      <c r="J119" s="181"/>
      <c r="K119" s="181">
        <f t="shared" si="107"/>
        <v>2.4574399998527952E-2</v>
      </c>
      <c r="L119" s="1">
        <v>1</v>
      </c>
      <c r="M119" s="1">
        <f t="shared" si="108"/>
        <v>0.10194827675120549</v>
      </c>
      <c r="O119" s="230"/>
      <c r="U119" s="31"/>
      <c r="Z119" s="1">
        <f t="shared" si="85"/>
        <v>2461.5</v>
      </c>
      <c r="AA119" s="1">
        <f t="shared" si="102"/>
        <v>3.5666610497193468E-2</v>
      </c>
      <c r="AB119" s="1">
        <f t="shared" si="109"/>
        <v>9.0856066252539974E-2</v>
      </c>
      <c r="AC119" s="1">
        <f t="shared" si="86"/>
        <v>-7.737387675267754E-2</v>
      </c>
      <c r="AD119" s="1">
        <f t="shared" si="110"/>
        <v>1.2303713374670552E-4</v>
      </c>
      <c r="AE119" s="235">
        <f t="shared" si="111"/>
        <v>1.2303713374670552E-4</v>
      </c>
      <c r="AF119" s="27">
        <f t="shared" si="103"/>
        <v>38368.05732</v>
      </c>
      <c r="AG119" s="13"/>
      <c r="AH119" s="1">
        <f t="shared" si="87"/>
        <v>-6.6281666254012023E-2</v>
      </c>
      <c r="AI119" s="1">
        <f t="shared" si="88"/>
        <v>1.1416547204921865</v>
      </c>
      <c r="AJ119" s="1">
        <f t="shared" si="89"/>
        <v>-0.54282305849625245</v>
      </c>
      <c r="AK119" s="1">
        <f t="shared" si="90"/>
        <v>0.37951325617640791</v>
      </c>
      <c r="AL119" s="1">
        <f t="shared" si="91"/>
        <v>1.2135575527648679</v>
      </c>
      <c r="AM119" s="1">
        <f t="shared" si="92"/>
        <v>0.69413486496317256</v>
      </c>
      <c r="AN119" s="1">
        <f t="shared" si="93"/>
        <v>7.1316640661497877</v>
      </c>
      <c r="AO119" s="1">
        <f t="shared" si="94"/>
        <v>7.1315622188819265</v>
      </c>
      <c r="AP119" s="1">
        <f t="shared" si="95"/>
        <v>7.1311820537266586</v>
      </c>
      <c r="AQ119" s="1">
        <f t="shared" si="96"/>
        <v>7.1297644563255931</v>
      </c>
      <c r="AR119" s="1">
        <f t="shared" si="97"/>
        <v>7.1244982682492521</v>
      </c>
      <c r="AS119" s="1">
        <f t="shared" si="98"/>
        <v>7.10519987365499</v>
      </c>
      <c r="AT119" s="1">
        <f t="shared" si="99"/>
        <v>7.0376225657991887</v>
      </c>
      <c r="AU119" s="1">
        <f t="shared" si="112"/>
        <v>6.8277636472517145</v>
      </c>
    </row>
    <row r="120" spans="1:64">
      <c r="A120" s="33" t="s">
        <v>115</v>
      </c>
      <c r="B120" s="32" t="s">
        <v>77</v>
      </c>
      <c r="C120" s="33">
        <v>53400.432979999998</v>
      </c>
      <c r="D120" s="33">
        <v>4.0000000000000002E-4</v>
      </c>
      <c r="E120" s="1">
        <f t="shared" si="104"/>
        <v>2494.6104278462071</v>
      </c>
      <c r="F120" s="1">
        <f t="shared" si="105"/>
        <v>2494.5</v>
      </c>
      <c r="G120" s="228">
        <f t="shared" si="106"/>
        <v>4.6359200001461431E-2</v>
      </c>
      <c r="H120" s="181"/>
      <c r="I120" s="181"/>
      <c r="J120" s="181"/>
      <c r="K120" s="181">
        <f t="shared" si="107"/>
        <v>4.6359200001461431E-2</v>
      </c>
      <c r="L120" s="1">
        <v>1</v>
      </c>
      <c r="M120" s="1">
        <f t="shared" si="108"/>
        <v>0.10202953264458244</v>
      </c>
      <c r="O120" s="230"/>
      <c r="U120" s="31"/>
      <c r="Z120" s="1">
        <f t="shared" si="85"/>
        <v>2494.5</v>
      </c>
      <c r="AA120" s="1">
        <f t="shared" si="102"/>
        <v>3.5864583406309103E-2</v>
      </c>
      <c r="AB120" s="1">
        <f t="shared" si="109"/>
        <v>0.11252414923973476</v>
      </c>
      <c r="AC120" s="1">
        <f t="shared" si="86"/>
        <v>-5.5670332643121004E-2</v>
      </c>
      <c r="AD120" s="1">
        <f t="shared" si="110"/>
        <v>1.1013697747924665E-4</v>
      </c>
      <c r="AE120" s="235">
        <f t="shared" si="111"/>
        <v>1.1013697747924665E-4</v>
      </c>
      <c r="AF120" s="27">
        <f t="shared" si="103"/>
        <v>38381.932979999998</v>
      </c>
      <c r="AG120" s="13"/>
      <c r="AH120" s="1">
        <f t="shared" si="87"/>
        <v>-6.6164949238273332E-2</v>
      </c>
      <c r="AI120" s="1">
        <f t="shared" si="88"/>
        <v>1.1405585549136608</v>
      </c>
      <c r="AJ120" s="1">
        <f t="shared" si="89"/>
        <v>-0.54039633392268038</v>
      </c>
      <c r="AK120" s="1">
        <f t="shared" si="90"/>
        <v>0.37992060235254771</v>
      </c>
      <c r="AL120" s="1">
        <f t="shared" si="91"/>
        <v>1.2164443474605899</v>
      </c>
      <c r="AM120" s="1">
        <f t="shared" si="92"/>
        <v>0.69627587124322343</v>
      </c>
      <c r="AN120" s="1">
        <f t="shared" si="93"/>
        <v>7.1339770242651799</v>
      </c>
      <c r="AO120" s="1">
        <f t="shared" si="94"/>
        <v>7.1338763481053675</v>
      </c>
      <c r="AP120" s="1">
        <f t="shared" si="95"/>
        <v>7.13349956368981</v>
      </c>
      <c r="AQ120" s="1">
        <f t="shared" si="96"/>
        <v>7.1320908658180224</v>
      </c>
      <c r="AR120" s="1">
        <f t="shared" si="97"/>
        <v>7.1268439406756192</v>
      </c>
      <c r="AS120" s="1">
        <f t="shared" si="98"/>
        <v>7.1075662553556249</v>
      </c>
      <c r="AT120" s="1">
        <f t="shared" si="99"/>
        <v>7.0399031446049118</v>
      </c>
      <c r="AU120" s="1">
        <f t="shared" si="112"/>
        <v>6.8294575918615816</v>
      </c>
    </row>
    <row r="121" spans="1:64">
      <c r="A121" s="53" t="s">
        <v>116</v>
      </c>
      <c r="B121" s="32" t="s">
        <v>65</v>
      </c>
      <c r="C121" s="33">
        <v>53410.7111</v>
      </c>
      <c r="D121" s="33">
        <v>8.9999999999999998E-4</v>
      </c>
      <c r="E121" s="1">
        <f t="shared" si="104"/>
        <v>2519.0929610799471</v>
      </c>
      <c r="F121" s="1">
        <f t="shared" si="105"/>
        <v>2519</v>
      </c>
      <c r="G121" s="228">
        <f t="shared" si="106"/>
        <v>3.9026400001603179E-2</v>
      </c>
      <c r="H121" s="181"/>
      <c r="I121" s="181"/>
      <c r="J121" s="181"/>
      <c r="K121" s="181">
        <f t="shared" si="107"/>
        <v>3.9026400001603179E-2</v>
      </c>
      <c r="L121" s="1">
        <v>1</v>
      </c>
      <c r="M121" s="1">
        <f t="shared" si="108"/>
        <v>0.10208983331187794</v>
      </c>
      <c r="O121" s="230"/>
      <c r="U121" s="31"/>
      <c r="Z121" s="1">
        <f t="shared" si="85"/>
        <v>2519</v>
      </c>
      <c r="AA121" s="1">
        <f t="shared" si="102"/>
        <v>3.60116936796505E-2</v>
      </c>
      <c r="AB121" s="1">
        <f t="shared" si="109"/>
        <v>0.10510453963383062</v>
      </c>
      <c r="AC121" s="1">
        <f t="shared" si="86"/>
        <v>-6.3063433310274766E-2</v>
      </c>
      <c r="AD121" s="1">
        <f t="shared" si="110"/>
        <v>9.0884542076214485E-6</v>
      </c>
      <c r="AE121" s="235">
        <f t="shared" si="111"/>
        <v>9.0884542076214485E-6</v>
      </c>
      <c r="AF121" s="27">
        <f t="shared" si="103"/>
        <v>38392.2111</v>
      </c>
      <c r="AG121" s="13"/>
      <c r="AH121" s="1">
        <f t="shared" si="87"/>
        <v>-6.6078139632227445E-2</v>
      </c>
      <c r="AI121" s="1">
        <f t="shared" si="88"/>
        <v>1.1397453412429988</v>
      </c>
      <c r="AJ121" s="1">
        <f t="shared" si="89"/>
        <v>-0.53859478423641605</v>
      </c>
      <c r="AK121" s="1">
        <f t="shared" si="90"/>
        <v>0.38022047689757199</v>
      </c>
      <c r="AL121" s="1">
        <f t="shared" si="91"/>
        <v>1.2185839854373184</v>
      </c>
      <c r="AM121" s="1">
        <f t="shared" si="92"/>
        <v>0.69786552329324791</v>
      </c>
      <c r="AN121" s="1">
        <f t="shared" si="93"/>
        <v>7.1356927808221879</v>
      </c>
      <c r="AO121" s="1">
        <f t="shared" si="94"/>
        <v>7.1355929696759386</v>
      </c>
      <c r="AP121" s="1">
        <f t="shared" si="95"/>
        <v>7.1352186894032945</v>
      </c>
      <c r="AQ121" s="1">
        <f t="shared" si="96"/>
        <v>7.1338166048792537</v>
      </c>
      <c r="AR121" s="1">
        <f t="shared" si="97"/>
        <v>7.128584059503507</v>
      </c>
      <c r="AS121" s="1">
        <f t="shared" si="98"/>
        <v>7.109322064282007</v>
      </c>
      <c r="AT121" s="1">
        <f t="shared" si="99"/>
        <v>7.0415959111067581</v>
      </c>
      <c r="AU121" s="1">
        <f t="shared" si="112"/>
        <v>6.8307152174052721</v>
      </c>
    </row>
    <row r="122" spans="1:64">
      <c r="A122" s="53" t="s">
        <v>116</v>
      </c>
      <c r="B122" s="32" t="s">
        <v>77</v>
      </c>
      <c r="C122" s="33">
        <v>53411.759599999998</v>
      </c>
      <c r="D122" s="33">
        <v>1.4E-3</v>
      </c>
      <c r="E122" s="1">
        <f t="shared" si="104"/>
        <v>2521.5904933227603</v>
      </c>
      <c r="F122" s="1">
        <f t="shared" si="105"/>
        <v>2521.5</v>
      </c>
      <c r="G122" s="228">
        <f t="shared" si="106"/>
        <v>3.7990400000126101E-2</v>
      </c>
      <c r="H122" s="181"/>
      <c r="I122" s="181"/>
      <c r="J122" s="181"/>
      <c r="K122" s="181">
        <f t="shared" si="107"/>
        <v>3.7990400000126101E-2</v>
      </c>
      <c r="L122" s="1">
        <v>1</v>
      </c>
      <c r="M122" s="1">
        <f t="shared" si="108"/>
        <v>0.10209598521084731</v>
      </c>
      <c r="O122" s="230"/>
      <c r="P122" s="1">
        <v>8.594318319876863E-11</v>
      </c>
      <c r="Q122" s="1">
        <v>1.4181927884279455E-20</v>
      </c>
      <c r="R122" s="1">
        <v>1.9277743863671054E-28</v>
      </c>
      <c r="S122" s="1">
        <v>6.4565783897018649E-11</v>
      </c>
      <c r="T122" s="1">
        <v>2.990083534847284E-7</v>
      </c>
      <c r="U122" s="31">
        <v>8.1425107633668539E-7</v>
      </c>
      <c r="V122" s="1">
        <v>5.587372048670694E-2</v>
      </c>
      <c r="W122" s="1">
        <v>3488.7132752638463</v>
      </c>
      <c r="X122" s="1">
        <v>1.9382475136213916E-6</v>
      </c>
      <c r="Y122" s="1">
        <v>2.1350281296849943E-9</v>
      </c>
      <c r="Z122" s="1">
        <f t="shared" si="85"/>
        <v>2521.5</v>
      </c>
      <c r="AA122" s="1">
        <f t="shared" si="102"/>
        <v>3.6026711150374938E-2</v>
      </c>
      <c r="AB122" s="1">
        <f t="shared" si="109"/>
        <v>0.10405967406059848</v>
      </c>
      <c r="AC122" s="1">
        <f t="shared" si="86"/>
        <v>-6.4105585210721211E-2</v>
      </c>
      <c r="AD122" s="1">
        <f t="shared" si="110"/>
        <v>3.8560738986370469E-6</v>
      </c>
      <c r="AE122" s="235">
        <f t="shared" si="111"/>
        <v>3.8560738986370469E-6</v>
      </c>
      <c r="AF122" s="27">
        <f t="shared" si="103"/>
        <v>38393.259599999998</v>
      </c>
      <c r="AG122" s="13"/>
      <c r="AH122" s="1">
        <f t="shared" si="87"/>
        <v>-6.6069274060472374E-2</v>
      </c>
      <c r="AI122" s="1">
        <f t="shared" si="88"/>
        <v>1.139662389529098</v>
      </c>
      <c r="AJ122" s="1">
        <f t="shared" si="89"/>
        <v>-0.53841095858686927</v>
      </c>
      <c r="AK122" s="1">
        <f t="shared" si="90"/>
        <v>0.3802509545055236</v>
      </c>
      <c r="AL122" s="1">
        <f t="shared" si="91"/>
        <v>1.2188021440956098</v>
      </c>
      <c r="AM122" s="1">
        <f t="shared" si="92"/>
        <v>0.6980277383813317</v>
      </c>
      <c r="AN122" s="1">
        <f t="shared" si="93"/>
        <v>7.1358677890785822</v>
      </c>
      <c r="AO122" s="1">
        <f t="shared" si="94"/>
        <v>7.1357680659848368</v>
      </c>
      <c r="AP122" s="1">
        <f t="shared" si="95"/>
        <v>7.1353940409540177</v>
      </c>
      <c r="AQ122" s="1">
        <f t="shared" si="96"/>
        <v>7.1339926315393782</v>
      </c>
      <c r="AR122" s="1">
        <f t="shared" si="97"/>
        <v>7.1287615572150909</v>
      </c>
      <c r="AS122" s="1">
        <f t="shared" si="98"/>
        <v>7.10950117808403</v>
      </c>
      <c r="AT122" s="1">
        <f t="shared" si="99"/>
        <v>7.0417686236405883</v>
      </c>
      <c r="AU122" s="1">
        <f t="shared" si="112"/>
        <v>6.8308435465423827</v>
      </c>
      <c r="AW122" s="1">
        <v>-9000</v>
      </c>
      <c r="AX122" s="1">
        <f t="shared" ref="AX122:AX128" si="113">AB$3+AB$4*AW122+AB$5*AW122^2+AZ122</f>
        <v>-8.8731891072790503E-3</v>
      </c>
      <c r="AY122" s="1">
        <f t="shared" ref="AY122:AY128" si="114">AB$3+AB$4*AW122+AB$5*AW122^2</f>
        <v>7.1325278989016985E-2</v>
      </c>
      <c r="AZ122" s="1">
        <f t="shared" ref="AZ122:AZ128" si="115">$AB$6*($AB$11/BA122*BB122+$AB$12)</f>
        <v>-8.0198468096296036E-2</v>
      </c>
      <c r="BA122" s="1">
        <f t="shared" ref="BA122:BA128" si="116">1+$AB$7*COS(BC122)</f>
        <v>1.4025125823723688</v>
      </c>
      <c r="BB122" s="1">
        <f t="shared" ref="BB122:BB128" si="117">SIN(BC122+RADIANS($AB$9))</f>
        <v>-0.94624289735394185</v>
      </c>
      <c r="BC122" s="1">
        <f t="shared" ref="BC122:BC128" si="118">2*ATAN(BD122)</f>
        <v>-0.11282443474511884</v>
      </c>
      <c r="BD122" s="1">
        <f t="shared" ref="BD122:BD128" si="119">SQRT((1+$AB$7)/(1-$AB$7))*TAN(BE122/2)</f>
        <v>-5.6472134563816195E-2</v>
      </c>
      <c r="BE122" s="1">
        <f t="shared" ref="BE122:BK128" si="120">$BL122+$AB$7*SIN(BF122)</f>
        <v>6.2097265811887494</v>
      </c>
      <c r="BF122" s="1">
        <f t="shared" si="120"/>
        <v>6.2098038009485217</v>
      </c>
      <c r="BG122" s="1">
        <f t="shared" si="120"/>
        <v>6.2099949386081432</v>
      </c>
      <c r="BH122" s="1">
        <f t="shared" si="120"/>
        <v>6.2104680392308866</v>
      </c>
      <c r="BI122" s="1">
        <f t="shared" si="120"/>
        <v>6.2116389797996092</v>
      </c>
      <c r="BJ122" s="1">
        <f t="shared" si="120"/>
        <v>6.2145366795128041</v>
      </c>
      <c r="BK122" s="1">
        <f t="shared" si="120"/>
        <v>6.2217051208277203</v>
      </c>
      <c r="BL122" s="1">
        <f t="shared" ref="BL122:BL128" si="121">RADIANS($AB$9)+$AB$18*(AW122-AB$15)</f>
        <v>6.2394258852515918</v>
      </c>
    </row>
    <row r="123" spans="1:64">
      <c r="A123" s="53" t="s">
        <v>116</v>
      </c>
      <c r="B123" s="32" t="s">
        <v>65</v>
      </c>
      <c r="C123" s="33">
        <v>53412.807500000003</v>
      </c>
      <c r="D123" s="33">
        <v>1E-3</v>
      </c>
      <c r="E123" s="1">
        <f t="shared" si="104"/>
        <v>2524.0865963625915</v>
      </c>
      <c r="F123" s="1">
        <f t="shared" si="105"/>
        <v>2524</v>
      </c>
      <c r="G123" s="228">
        <f t="shared" si="106"/>
        <v>3.6354400006530341E-2</v>
      </c>
      <c r="H123" s="181"/>
      <c r="I123" s="181"/>
      <c r="J123" s="181"/>
      <c r="K123" s="181">
        <f t="shared" si="107"/>
        <v>3.6354400006530341E-2</v>
      </c>
      <c r="L123" s="1">
        <v>1</v>
      </c>
      <c r="M123" s="1">
        <f t="shared" si="108"/>
        <v>0.10210213688197471</v>
      </c>
      <c r="O123" s="230"/>
      <c r="U123" s="31"/>
      <c r="Z123" s="1">
        <f t="shared" si="85"/>
        <v>2524</v>
      </c>
      <c r="AA123" s="1">
        <f t="shared" si="102"/>
        <v>3.6041729769999753E-2</v>
      </c>
      <c r="AB123" s="1">
        <f t="shared" si="109"/>
        <v>0.1024148071185053</v>
      </c>
      <c r="AC123" s="1">
        <f t="shared" si="86"/>
        <v>-6.5747736875444371E-2</v>
      </c>
      <c r="AD123" s="1">
        <f t="shared" si="110"/>
        <v>9.7762676812093714E-8</v>
      </c>
      <c r="AE123" s="235">
        <f t="shared" si="111"/>
        <v>9.7762676812093714E-8</v>
      </c>
      <c r="AF123" s="27">
        <f t="shared" si="103"/>
        <v>38394.307500000003</v>
      </c>
      <c r="AG123" s="13"/>
      <c r="AH123" s="1">
        <f t="shared" si="87"/>
        <v>-6.6060407111974959E-2</v>
      </c>
      <c r="AI123" s="1">
        <f t="shared" si="88"/>
        <v>1.1395794432565263</v>
      </c>
      <c r="AJ123" s="1">
        <f t="shared" si="89"/>
        <v>-0.53822713410337397</v>
      </c>
      <c r="AK123" s="1">
        <f t="shared" si="90"/>
        <v>0.38028140957919232</v>
      </c>
      <c r="AL123" s="1">
        <f t="shared" si="91"/>
        <v>1.2190202709661018</v>
      </c>
      <c r="AM123" s="1">
        <f t="shared" si="92"/>
        <v>0.69818995453185229</v>
      </c>
      <c r="AN123" s="1">
        <f t="shared" si="93"/>
        <v>7.1360427845709813</v>
      </c>
      <c r="AO123" s="1">
        <f t="shared" si="94"/>
        <v>7.1359431494899699</v>
      </c>
      <c r="AP123" s="1">
        <f t="shared" si="95"/>
        <v>7.1355693796481212</v>
      </c>
      <c r="AQ123" s="1">
        <f t="shared" si="96"/>
        <v>7.1341686453929736</v>
      </c>
      <c r="AR123" s="1">
        <f t="shared" si="97"/>
        <v>7.1289390428075841</v>
      </c>
      <c r="AS123" s="1">
        <f t="shared" si="98"/>
        <v>7.1096802825526755</v>
      </c>
      <c r="AT123" s="1">
        <f t="shared" si="99"/>
        <v>7.04194133270083</v>
      </c>
      <c r="AU123" s="1">
        <f t="shared" si="112"/>
        <v>6.830971875679495</v>
      </c>
      <c r="AW123" s="1">
        <v>-8000</v>
      </c>
      <c r="AX123" s="1">
        <f t="shared" si="113"/>
        <v>-7.6380166916321934E-3</v>
      </c>
      <c r="AY123" s="1">
        <f t="shared" si="114"/>
        <v>7.4187778610652733E-2</v>
      </c>
      <c r="AZ123" s="1">
        <f t="shared" si="115"/>
        <v>-8.1825795302284926E-2</v>
      </c>
      <c r="BA123" s="1">
        <f t="shared" si="116"/>
        <v>1.4050107217425385</v>
      </c>
      <c r="BB123" s="1">
        <f t="shared" si="117"/>
        <v>-0.98065626994259125</v>
      </c>
      <c r="BC123" s="1">
        <f t="shared" si="118"/>
        <v>1.9546362833241862E-2</v>
      </c>
      <c r="BD123" s="1">
        <f t="shared" si="119"/>
        <v>9.7734925905616638E-3</v>
      </c>
      <c r="BE123" s="1">
        <f t="shared" si="120"/>
        <v>6.2959041756906027</v>
      </c>
      <c r="BF123" s="1">
        <f t="shared" si="120"/>
        <v>6.2958906273828417</v>
      </c>
      <c r="BG123" s="1">
        <f t="shared" si="120"/>
        <v>6.2958571793542122</v>
      </c>
      <c r="BH123" s="1">
        <f t="shared" si="120"/>
        <v>6.2957746030046451</v>
      </c>
      <c r="BI123" s="1">
        <f t="shared" si="120"/>
        <v>6.2955707392335478</v>
      </c>
      <c r="BJ123" s="1">
        <f t="shared" si="120"/>
        <v>6.2950674443211545</v>
      </c>
      <c r="BK123" s="1">
        <f t="shared" si="120"/>
        <v>6.2938249322525399</v>
      </c>
      <c r="BL123" s="1">
        <f t="shared" si="121"/>
        <v>6.2907575400960818</v>
      </c>
    </row>
    <row r="124" spans="1:64">
      <c r="A124" s="53" t="s">
        <v>116</v>
      </c>
      <c r="B124" s="32" t="s">
        <v>65</v>
      </c>
      <c r="C124" s="33">
        <v>53413.650099999999</v>
      </c>
      <c r="D124" s="33">
        <v>1.1000000000000001E-3</v>
      </c>
      <c r="E124" s="1">
        <f t="shared" si="104"/>
        <v>2526.0936737758398</v>
      </c>
      <c r="F124" s="1">
        <f t="shared" si="105"/>
        <v>2526</v>
      </c>
      <c r="G124" s="228">
        <f t="shared" si="106"/>
        <v>3.9325600002484862E-2</v>
      </c>
      <c r="H124" s="181"/>
      <c r="I124" s="181"/>
      <c r="J124" s="181"/>
      <c r="K124" s="181">
        <f t="shared" si="107"/>
        <v>3.9325600002484862E-2</v>
      </c>
      <c r="L124" s="1">
        <v>1</v>
      </c>
      <c r="M124" s="1">
        <f t="shared" si="108"/>
        <v>0.10210705805483045</v>
      </c>
      <c r="O124" s="230"/>
      <c r="U124" s="31"/>
      <c r="Z124" s="1">
        <f t="shared" si="85"/>
        <v>2526</v>
      </c>
      <c r="AA124" s="1">
        <f t="shared" si="102"/>
        <v>3.6053745492456282E-2</v>
      </c>
      <c r="AB124" s="1">
        <f t="shared" si="109"/>
        <v>0.10537891256485903</v>
      </c>
      <c r="AC124" s="1">
        <f t="shared" si="86"/>
        <v>-6.2781458052345585E-2</v>
      </c>
      <c r="AD124" s="1">
        <f t="shared" si="110"/>
        <v>1.0705031934794356E-5</v>
      </c>
      <c r="AE124" s="235">
        <f t="shared" si="111"/>
        <v>1.0705031934794356E-5</v>
      </c>
      <c r="AF124" s="27">
        <f t="shared" si="103"/>
        <v>38395.150099999999</v>
      </c>
      <c r="AG124" s="13"/>
      <c r="AH124" s="1">
        <f t="shared" si="87"/>
        <v>-6.6053312562374164E-2</v>
      </c>
      <c r="AI124" s="1">
        <f t="shared" si="88"/>
        <v>1.1395130901597066</v>
      </c>
      <c r="AJ124" s="1">
        <f t="shared" si="89"/>
        <v>-0.53808007536704827</v>
      </c>
      <c r="AK124" s="1">
        <f t="shared" si="90"/>
        <v>0.3803057574181975</v>
      </c>
      <c r="AL124" s="1">
        <f t="shared" si="91"/>
        <v>1.2191947495782332</v>
      </c>
      <c r="AM124" s="1">
        <f t="shared" si="92"/>
        <v>0.69831972821854782</v>
      </c>
      <c r="AN124" s="1">
        <f t="shared" si="93"/>
        <v>7.136182771775383</v>
      </c>
      <c r="AO124" s="1">
        <f t="shared" si="94"/>
        <v>7.1360832070759059</v>
      </c>
      <c r="AP124" s="1">
        <f t="shared" si="95"/>
        <v>7.1357096413470984</v>
      </c>
      <c r="AQ124" s="1">
        <f t="shared" si="96"/>
        <v>7.1343094472553732</v>
      </c>
      <c r="AR124" s="1">
        <f t="shared" si="97"/>
        <v>7.1290810225555461</v>
      </c>
      <c r="AS124" s="1">
        <f t="shared" si="98"/>
        <v>7.1098235594067294</v>
      </c>
      <c r="AT124" s="1">
        <f t="shared" si="99"/>
        <v>7.0420794974475429</v>
      </c>
      <c r="AU124" s="1">
        <f t="shared" si="112"/>
        <v>6.8310745389891832</v>
      </c>
      <c r="AW124" s="1">
        <v>-4000</v>
      </c>
      <c r="AX124" s="1">
        <f t="shared" si="113"/>
        <v>3.003232217884802E-3</v>
      </c>
      <c r="AY124" s="1">
        <f t="shared" si="114"/>
        <v>8.5273229982662874E-2</v>
      </c>
      <c r="AZ124" s="1">
        <f t="shared" si="115"/>
        <v>-8.2269997764778072E-2</v>
      </c>
      <c r="BA124" s="1">
        <f t="shared" si="116"/>
        <v>1.3485500035640905</v>
      </c>
      <c r="BB124" s="1">
        <f t="shared" si="117"/>
        <v>-0.94982290998697938</v>
      </c>
      <c r="BC124" s="1">
        <f t="shared" si="118"/>
        <v>0.53468317675119803</v>
      </c>
      <c r="BD124" s="1">
        <f t="shared" si="119"/>
        <v>0.27389820046063612</v>
      </c>
      <c r="BE124" s="1">
        <f t="shared" si="120"/>
        <v>6.6359276382140067</v>
      </c>
      <c r="BF124" s="1">
        <f t="shared" si="120"/>
        <v>6.6356557676004897</v>
      </c>
      <c r="BG124" s="1">
        <f t="shared" si="120"/>
        <v>6.6349407595808776</v>
      </c>
      <c r="BH124" s="1">
        <f t="shared" si="120"/>
        <v>6.6330612133145062</v>
      </c>
      <c r="BI124" s="1">
        <f t="shared" si="120"/>
        <v>6.6281265575116599</v>
      </c>
      <c r="BJ124" s="1">
        <f t="shared" si="120"/>
        <v>6.6152120049327552</v>
      </c>
      <c r="BK124" s="1">
        <f t="shared" si="120"/>
        <v>6.5816769209919599</v>
      </c>
      <c r="BL124" s="1">
        <f t="shared" si="121"/>
        <v>6.4960841594740417</v>
      </c>
    </row>
    <row r="125" spans="1:64">
      <c r="A125" s="28" t="s">
        <v>117</v>
      </c>
      <c r="B125" s="143" t="s">
        <v>65</v>
      </c>
      <c r="C125" s="29">
        <v>53424.146500000003</v>
      </c>
      <c r="D125" s="189" t="s">
        <v>36</v>
      </c>
      <c r="E125" s="1">
        <f t="shared" si="104"/>
        <v>2551.0961510610487</v>
      </c>
      <c r="F125" s="1">
        <f t="shared" si="105"/>
        <v>2551</v>
      </c>
      <c r="G125" s="228">
        <f>+C125-(C$7+F125*C$8)+O125*J$10</f>
        <v>4.0365600005316082E-2</v>
      </c>
      <c r="H125" s="181"/>
      <c r="I125" s="181"/>
      <c r="J125" s="181">
        <f>G125</f>
        <v>4.0365600005316082E-2</v>
      </c>
      <c r="K125" s="181"/>
      <c r="L125" s="1">
        <v>1</v>
      </c>
      <c r="M125" s="1">
        <f t="shared" si="108"/>
        <v>0.1021685604120619</v>
      </c>
      <c r="O125" s="230"/>
      <c r="U125" s="31"/>
      <c r="Z125" s="1">
        <f t="shared" si="85"/>
        <v>2551</v>
      </c>
      <c r="AA125" s="1">
        <f t="shared" si="102"/>
        <v>3.620400388734106E-2</v>
      </c>
      <c r="AB125" s="1">
        <f t="shared" si="109"/>
        <v>0.10633015653003693</v>
      </c>
      <c r="AC125" s="1">
        <f t="shared" si="86"/>
        <v>-6.1802960406745822E-2</v>
      </c>
      <c r="AD125" s="1">
        <f t="shared" si="110"/>
        <v>1.7318882249144775E-5</v>
      </c>
      <c r="AE125" s="235">
        <f t="shared" si="111"/>
        <v>1.7318882249144775E-5</v>
      </c>
      <c r="AF125" s="27">
        <f t="shared" si="103"/>
        <v>38405.646500000003</v>
      </c>
      <c r="AG125" s="13"/>
      <c r="AH125" s="1">
        <f t="shared" si="87"/>
        <v>-6.5964556524720844E-2</v>
      </c>
      <c r="AI125" s="1">
        <f t="shared" si="88"/>
        <v>1.1386839716386858</v>
      </c>
      <c r="AJ125" s="1">
        <f t="shared" si="89"/>
        <v>-0.53624190838860497</v>
      </c>
      <c r="AK125" s="1">
        <f t="shared" si="90"/>
        <v>0.38060889041358381</v>
      </c>
      <c r="AL125" s="1">
        <f t="shared" si="91"/>
        <v>1.2213740168462386</v>
      </c>
      <c r="AM125" s="1">
        <f t="shared" si="92"/>
        <v>0.69994195719327701</v>
      </c>
      <c r="AN125" s="1">
        <f t="shared" si="93"/>
        <v>7.1379319227950644</v>
      </c>
      <c r="AO125" s="1">
        <f t="shared" si="94"/>
        <v>7.1378332357101639</v>
      </c>
      <c r="AP125" s="1">
        <f t="shared" si="95"/>
        <v>7.1374622185098451</v>
      </c>
      <c r="AQ125" s="1">
        <f t="shared" si="96"/>
        <v>7.1360687790731783</v>
      </c>
      <c r="AR125" s="1">
        <f t="shared" si="97"/>
        <v>7.1308551148645165</v>
      </c>
      <c r="AS125" s="1">
        <f t="shared" si="98"/>
        <v>7.1116140157575876</v>
      </c>
      <c r="AT125" s="1">
        <f t="shared" si="99"/>
        <v>7.0438063690154902</v>
      </c>
      <c r="AU125" s="1">
        <f t="shared" si="112"/>
        <v>6.8323578303602961</v>
      </c>
      <c r="AW125" s="1">
        <v>-3000</v>
      </c>
      <c r="AX125" s="1">
        <f t="shared" si="113"/>
        <v>7.0075632084224404E-3</v>
      </c>
      <c r="AY125" s="1">
        <f t="shared" si="114"/>
        <v>8.7953456047032197E-2</v>
      </c>
      <c r="AZ125" s="1">
        <f t="shared" si="115"/>
        <v>-8.0945892838609756E-2</v>
      </c>
      <c r="BA125" s="1">
        <f t="shared" si="116"/>
        <v>1.3213916708229432</v>
      </c>
      <c r="BB125" s="1">
        <f t="shared" si="117"/>
        <v>-0.90564967990709455</v>
      </c>
      <c r="BC125" s="1">
        <f t="shared" si="118"/>
        <v>0.6544430302272265</v>
      </c>
      <c r="BD125" s="1">
        <f t="shared" si="119"/>
        <v>0.33942334540769359</v>
      </c>
      <c r="BE125" s="1">
        <f t="shared" si="120"/>
        <v>6.7179254307239047</v>
      </c>
      <c r="BF125" s="1">
        <f t="shared" si="120"/>
        <v>6.7176444273410931</v>
      </c>
      <c r="BG125" s="1">
        <f t="shared" si="120"/>
        <v>6.7168798332594681</v>
      </c>
      <c r="BH125" s="1">
        <f t="shared" si="120"/>
        <v>6.7148007845208664</v>
      </c>
      <c r="BI125" s="1">
        <f t="shared" si="120"/>
        <v>6.7091575462739055</v>
      </c>
      <c r="BJ125" s="1">
        <f t="shared" si="120"/>
        <v>6.6939117331299949</v>
      </c>
      <c r="BK125" s="1">
        <f t="shared" si="120"/>
        <v>6.6532112803108348</v>
      </c>
      <c r="BL125" s="1">
        <f t="shared" si="121"/>
        <v>6.5474158143185317</v>
      </c>
    </row>
    <row r="126" spans="1:64">
      <c r="A126" s="54" t="s">
        <v>118</v>
      </c>
      <c r="B126" s="13" t="s">
        <v>77</v>
      </c>
      <c r="C126" s="26">
        <v>53464.446400000001</v>
      </c>
      <c r="D126" s="26">
        <v>8.0000000000000004E-4</v>
      </c>
      <c r="E126" s="1">
        <f t="shared" si="104"/>
        <v>2647.0907143728318</v>
      </c>
      <c r="F126" s="1">
        <f t="shared" si="105"/>
        <v>2647</v>
      </c>
      <c r="G126" s="228">
        <f>+C126-(C$7+F126*C$8)+O126*K$10</f>
        <v>3.8083200000983197E-2</v>
      </c>
      <c r="H126" s="181"/>
      <c r="I126" s="181"/>
      <c r="J126" s="181"/>
      <c r="K126" s="181">
        <f>G126</f>
        <v>3.8083200000983197E-2</v>
      </c>
      <c r="L126" s="1">
        <v>1</v>
      </c>
      <c r="M126" s="1">
        <f t="shared" si="108"/>
        <v>0.10240451773486663</v>
      </c>
      <c r="O126" s="230"/>
      <c r="U126" s="31"/>
      <c r="Z126" s="1">
        <f t="shared" si="85"/>
        <v>2647</v>
      </c>
      <c r="AA126" s="1">
        <f t="shared" si="102"/>
        <v>3.6782050539541505E-2</v>
      </c>
      <c r="AB126" s="1">
        <f t="shared" si="109"/>
        <v>0.10370566719630832</v>
      </c>
      <c r="AC126" s="1">
        <f t="shared" si="86"/>
        <v>-6.4321317733883429E-2</v>
      </c>
      <c r="AD126" s="1">
        <f t="shared" si="110"/>
        <v>1.6929899210100048E-6</v>
      </c>
      <c r="AE126" s="235">
        <f t="shared" si="111"/>
        <v>1.6929899210100048E-6</v>
      </c>
      <c r="AF126" s="27">
        <f t="shared" si="103"/>
        <v>38445.946400000001</v>
      </c>
      <c r="AG126" s="13"/>
      <c r="AH126" s="1">
        <f t="shared" si="87"/>
        <v>-6.5622467195325121E-2</v>
      </c>
      <c r="AI126" s="1">
        <f t="shared" si="88"/>
        <v>1.135505314179984</v>
      </c>
      <c r="AJ126" s="1">
        <f t="shared" si="89"/>
        <v>-0.52918474875578903</v>
      </c>
      <c r="AK126" s="1">
        <f t="shared" si="90"/>
        <v>0.38175212020409671</v>
      </c>
      <c r="AL126" s="1">
        <f t="shared" si="91"/>
        <v>1.2297129507493849</v>
      </c>
      <c r="AM126" s="1">
        <f t="shared" si="92"/>
        <v>0.70617234292194564</v>
      </c>
      <c r="AN126" s="1">
        <f t="shared" si="93"/>
        <v>7.144636818127454</v>
      </c>
      <c r="AO126" s="1">
        <f t="shared" si="94"/>
        <v>7.1445414636109952</v>
      </c>
      <c r="AP126" s="1">
        <f t="shared" si="95"/>
        <v>7.1441801813894994</v>
      </c>
      <c r="AQ126" s="1">
        <f t="shared" si="96"/>
        <v>7.1428127194429516</v>
      </c>
      <c r="AR126" s="1">
        <f t="shared" si="97"/>
        <v>7.1376563592933353</v>
      </c>
      <c r="AS126" s="1">
        <f t="shared" si="98"/>
        <v>7.1184806707013193</v>
      </c>
      <c r="AT126" s="1">
        <f t="shared" si="99"/>
        <v>7.0504343134676626</v>
      </c>
      <c r="AU126" s="1">
        <f t="shared" si="112"/>
        <v>6.8372856692253663</v>
      </c>
      <c r="AW126" s="1">
        <v>-2000</v>
      </c>
      <c r="AX126" s="1">
        <f t="shared" si="113"/>
        <v>1.1473730038476543E-2</v>
      </c>
      <c r="AY126" s="1">
        <f t="shared" si="114"/>
        <v>9.0597227399948244E-2</v>
      </c>
      <c r="AZ126" s="1">
        <f t="shared" si="115"/>
        <v>-7.9123497361471701E-2</v>
      </c>
      <c r="BA126" s="1">
        <f t="shared" si="116"/>
        <v>1.2910687144874045</v>
      </c>
      <c r="BB126" s="1">
        <f t="shared" si="117"/>
        <v>-0.85118830536247958</v>
      </c>
      <c r="BC126" s="1">
        <f t="shared" si="118"/>
        <v>0.7691072255636725</v>
      </c>
      <c r="BD126" s="1">
        <f t="shared" si="119"/>
        <v>0.40470243179194776</v>
      </c>
      <c r="BE126" s="1">
        <f t="shared" si="120"/>
        <v>6.7981660076599795</v>
      </c>
      <c r="BF126" s="1">
        <f t="shared" si="120"/>
        <v>6.7978975113208904</v>
      </c>
      <c r="BG126" s="1">
        <f t="shared" si="120"/>
        <v>6.7971362051125972</v>
      </c>
      <c r="BH126" s="1">
        <f t="shared" si="120"/>
        <v>6.7949793399555842</v>
      </c>
      <c r="BI126" s="1">
        <f t="shared" si="120"/>
        <v>6.7888828085423922</v>
      </c>
      <c r="BJ126" s="1">
        <f t="shared" si="120"/>
        <v>6.7717600597169252</v>
      </c>
      <c r="BK126" s="1">
        <f t="shared" si="120"/>
        <v>6.7244669362579153</v>
      </c>
      <c r="BL126" s="1">
        <f t="shared" si="121"/>
        <v>6.5987474691630217</v>
      </c>
    </row>
    <row r="127" spans="1:64">
      <c r="A127" s="54" t="s">
        <v>119</v>
      </c>
      <c r="B127" s="55" t="s">
        <v>77</v>
      </c>
      <c r="C127" s="38">
        <v>53498.660400000001</v>
      </c>
      <c r="D127" s="38">
        <v>1.2999999999999999E-3</v>
      </c>
      <c r="E127" s="1">
        <f t="shared" si="104"/>
        <v>2728.5886334532634</v>
      </c>
      <c r="F127" s="1">
        <f t="shared" si="105"/>
        <v>2728.5</v>
      </c>
      <c r="G127" s="228">
        <f>+C127-(C$7+F127*C$8)+O127*K$10</f>
        <v>3.7209599999187049E-2</v>
      </c>
      <c r="H127" s="181"/>
      <c r="I127" s="181"/>
      <c r="J127" s="181"/>
      <c r="K127" s="181">
        <f>G127</f>
        <v>3.7209599999187049E-2</v>
      </c>
      <c r="L127" s="1">
        <v>1</v>
      </c>
      <c r="M127" s="1">
        <f t="shared" si="108"/>
        <v>0.10260457198888792</v>
      </c>
      <c r="O127" s="230"/>
      <c r="P127" s="1">
        <v>3.0614807065091272E-10</v>
      </c>
      <c r="Q127" s="1">
        <v>2.2431318800409031E-20</v>
      </c>
      <c r="R127" s="1">
        <v>3.4155678507765775E-28</v>
      </c>
      <c r="S127" s="1">
        <v>2.4225738128590265E-11</v>
      </c>
      <c r="T127" s="1">
        <v>2.7666216056593171E-7</v>
      </c>
      <c r="U127" s="31">
        <v>3.0333183068699354E-6</v>
      </c>
      <c r="V127" s="1">
        <v>7.6134534532717069E-2</v>
      </c>
      <c r="W127" s="1">
        <v>4908.7863212177845</v>
      </c>
      <c r="X127" s="1">
        <v>7.2725016036539916E-7</v>
      </c>
      <c r="Y127" s="1">
        <v>9.545958305725304E-10</v>
      </c>
      <c r="Z127" s="1">
        <f t="shared" si="85"/>
        <v>2728.5</v>
      </c>
      <c r="AA127" s="1">
        <f t="shared" si="102"/>
        <v>3.7274080402795881E-2</v>
      </c>
      <c r="AB127" s="1">
        <f t="shared" si="109"/>
        <v>0.10254009158527909</v>
      </c>
      <c r="AC127" s="1">
        <f t="shared" si="86"/>
        <v>-6.5394971989700873E-2</v>
      </c>
      <c r="AD127" s="1">
        <f t="shared" si="110"/>
        <v>4.1577224495579472E-9</v>
      </c>
      <c r="AE127" s="235">
        <f t="shared" si="111"/>
        <v>4.1577224495579472E-9</v>
      </c>
      <c r="AF127" s="27">
        <f t="shared" si="103"/>
        <v>38480.160400000001</v>
      </c>
      <c r="AG127" s="13"/>
      <c r="AH127" s="1">
        <f t="shared" si="87"/>
        <v>-6.533049158609204E-2</v>
      </c>
      <c r="AI127" s="1">
        <f t="shared" si="88"/>
        <v>1.1328133461783616</v>
      </c>
      <c r="AJ127" s="1">
        <f t="shared" si="89"/>
        <v>-0.52319575419022013</v>
      </c>
      <c r="AK127" s="1">
        <f t="shared" si="90"/>
        <v>0.38269699048757355</v>
      </c>
      <c r="AL127" s="1">
        <f t="shared" si="91"/>
        <v>1.2367558181861249</v>
      </c>
      <c r="AM127" s="1">
        <f t="shared" si="92"/>
        <v>0.7114630214224551</v>
      </c>
      <c r="AN127" s="1">
        <f t="shared" si="93"/>
        <v>7.1503142710395062</v>
      </c>
      <c r="AO127" s="1">
        <f t="shared" si="94"/>
        <v>7.1502216983025786</v>
      </c>
      <c r="AP127" s="1">
        <f t="shared" si="95"/>
        <v>7.1498686132294935</v>
      </c>
      <c r="AQ127" s="1">
        <f t="shared" si="96"/>
        <v>7.1485232435816339</v>
      </c>
      <c r="AR127" s="1">
        <f t="shared" si="97"/>
        <v>7.1434162852046228</v>
      </c>
      <c r="AS127" s="1">
        <f t="shared" si="98"/>
        <v>7.1242993053672468</v>
      </c>
      <c r="AT127" s="1">
        <f t="shared" si="99"/>
        <v>7.0560571014129918</v>
      </c>
      <c r="AU127" s="1">
        <f t="shared" si="112"/>
        <v>6.8414691990951928</v>
      </c>
      <c r="AW127" s="1">
        <v>0</v>
      </c>
      <c r="AX127" s="1">
        <f t="shared" si="113"/>
        <v>2.1585780146863548E-2</v>
      </c>
      <c r="AY127" s="1">
        <f t="shared" si="114"/>
        <v>9.5775405971420466E-2</v>
      </c>
      <c r="AZ127" s="1">
        <f t="shared" si="115"/>
        <v>-7.4189625824556918E-2</v>
      </c>
      <c r="BA127" s="1">
        <f t="shared" si="116"/>
        <v>1.2249855602023374</v>
      </c>
      <c r="BB127" s="1">
        <f t="shared" si="117"/>
        <v>-0.72110705909006356</v>
      </c>
      <c r="BC127" s="1">
        <f t="shared" si="118"/>
        <v>0.98195353319161605</v>
      </c>
      <c r="BD127" s="1">
        <f t="shared" si="119"/>
        <v>0.53464346058918877</v>
      </c>
      <c r="BE127" s="1">
        <f t="shared" si="120"/>
        <v>6.9527685259823446</v>
      </c>
      <c r="BF127" s="1">
        <f t="shared" si="120"/>
        <v>6.9525672595845451</v>
      </c>
      <c r="BG127" s="1">
        <f t="shared" si="120"/>
        <v>6.9519338520638962</v>
      </c>
      <c r="BH127" s="1">
        <f t="shared" si="120"/>
        <v>6.9499425133112229</v>
      </c>
      <c r="BI127" s="1">
        <f t="shared" si="120"/>
        <v>6.943702233631674</v>
      </c>
      <c r="BJ127" s="1">
        <f t="shared" si="120"/>
        <v>6.9243389691063397</v>
      </c>
      <c r="BK127" s="1">
        <f t="shared" si="120"/>
        <v>6.8659330625241681</v>
      </c>
      <c r="BL127" s="1">
        <f t="shared" si="121"/>
        <v>6.7014107788520016</v>
      </c>
    </row>
    <row r="128" spans="1:64">
      <c r="A128" s="33" t="s">
        <v>120</v>
      </c>
      <c r="B128" s="55"/>
      <c r="C128" s="26">
        <v>53769.442900000002</v>
      </c>
      <c r="D128" s="26">
        <v>5.0000000000000001E-4</v>
      </c>
      <c r="E128" s="1">
        <f t="shared" si="104"/>
        <v>3373.5939024483268</v>
      </c>
      <c r="F128" s="1">
        <f t="shared" si="105"/>
        <v>3373.5</v>
      </c>
      <c r="G128" s="228">
        <f>+C128-(C$7+F128*C$8)+O128*K$10</f>
        <v>3.9421600005880464E-2</v>
      </c>
      <c r="H128" s="181"/>
      <c r="I128" s="181"/>
      <c r="J128" s="181"/>
      <c r="K128" s="181">
        <f>G128</f>
        <v>3.9421600005880464E-2</v>
      </c>
      <c r="L128" s="1">
        <v>1</v>
      </c>
      <c r="M128" s="1">
        <f t="shared" si="108"/>
        <v>0.10417928224490498</v>
      </c>
      <c r="O128" s="230"/>
      <c r="U128" s="31"/>
      <c r="Z128" s="1">
        <f t="shared" si="85"/>
        <v>3373.5</v>
      </c>
      <c r="AA128" s="1">
        <f t="shared" si="102"/>
        <v>4.1207243851141884E-2</v>
      </c>
      <c r="AB128" s="1">
        <f t="shared" si="109"/>
        <v>0.10239363839964356</v>
      </c>
      <c r="AC128" s="1">
        <f t="shared" si="86"/>
        <v>-6.4757682239024519E-2</v>
      </c>
      <c r="AD128" s="1">
        <f t="shared" si="110"/>
        <v>3.1885239421199893E-6</v>
      </c>
      <c r="AE128" s="235">
        <f t="shared" si="111"/>
        <v>3.1885239421199893E-6</v>
      </c>
      <c r="AF128" s="27">
        <f t="shared" si="103"/>
        <v>38750.942900000002</v>
      </c>
      <c r="AG128" s="13"/>
      <c r="AH128" s="1">
        <f t="shared" si="87"/>
        <v>-6.29720383937631E-2</v>
      </c>
      <c r="AI128" s="1">
        <f t="shared" si="88"/>
        <v>1.1117409825536457</v>
      </c>
      <c r="AJ128" s="1">
        <f t="shared" si="89"/>
        <v>-0.4759319558291783</v>
      </c>
      <c r="AK128" s="1">
        <f t="shared" si="90"/>
        <v>0.38937170450520042</v>
      </c>
      <c r="AL128" s="1">
        <f t="shared" si="91"/>
        <v>1.2913290281359537</v>
      </c>
      <c r="AM128" s="1">
        <f t="shared" si="92"/>
        <v>0.75338581969909835</v>
      </c>
      <c r="AN128" s="1">
        <f t="shared" si="93"/>
        <v>7.1947731484195812</v>
      </c>
      <c r="AO128" s="1">
        <f t="shared" si="94"/>
        <v>7.1947009748678177</v>
      </c>
      <c r="AP128" s="1">
        <f t="shared" si="95"/>
        <v>7.1944101666381268</v>
      </c>
      <c r="AQ128" s="1">
        <f t="shared" si="96"/>
        <v>7.1932395188419198</v>
      </c>
      <c r="AR128" s="1">
        <f t="shared" si="97"/>
        <v>7.1885447891748369</v>
      </c>
      <c r="AS128" s="1">
        <f t="shared" si="98"/>
        <v>7.1699917847766095</v>
      </c>
      <c r="AT128" s="1">
        <f t="shared" si="99"/>
        <v>7.1004219546806855</v>
      </c>
      <c r="AU128" s="1">
        <f t="shared" si="112"/>
        <v>6.8745781164698894</v>
      </c>
      <c r="AW128" s="1">
        <v>1000</v>
      </c>
      <c r="AX128" s="1">
        <f t="shared" si="113"/>
        <v>2.7125695021918875E-2</v>
      </c>
      <c r="AY128" s="1">
        <f t="shared" si="114"/>
        <v>9.8309813189976655E-2</v>
      </c>
      <c r="AZ128" s="1">
        <f t="shared" si="115"/>
        <v>-7.1184118168057781E-2</v>
      </c>
      <c r="BA128" s="1">
        <f t="shared" si="116"/>
        <v>1.1909299036211438</v>
      </c>
      <c r="BB128" s="1">
        <f t="shared" si="117"/>
        <v>-0.64982449648438745</v>
      </c>
      <c r="BC128" s="1">
        <f t="shared" si="118"/>
        <v>1.0799989068867828</v>
      </c>
      <c r="BD128" s="1">
        <f t="shared" si="119"/>
        <v>0.59942888021965957</v>
      </c>
      <c r="BE128" s="1">
        <f t="shared" si="120"/>
        <v>7.0269716692213766</v>
      </c>
      <c r="BF128" s="1">
        <f t="shared" si="120"/>
        <v>7.02681239114278</v>
      </c>
      <c r="BG128" s="1">
        <f t="shared" si="120"/>
        <v>7.0262783048365556</v>
      </c>
      <c r="BH128" s="1">
        <f t="shared" si="120"/>
        <v>7.0244893319898871</v>
      </c>
      <c r="BI128" s="1">
        <f t="shared" si="120"/>
        <v>7.0185181926712241</v>
      </c>
      <c r="BJ128" s="1">
        <f t="shared" si="120"/>
        <v>6.9988162620234329</v>
      </c>
      <c r="BK128" s="1">
        <f t="shared" si="120"/>
        <v>6.9360413122451918</v>
      </c>
      <c r="BL128" s="1">
        <f t="shared" si="121"/>
        <v>6.7527424336964916</v>
      </c>
    </row>
    <row r="129" spans="1:47">
      <c r="A129" s="28" t="s">
        <v>121</v>
      </c>
      <c r="B129" s="143" t="s">
        <v>65</v>
      </c>
      <c r="C129" s="29">
        <v>53812.056600000004</v>
      </c>
      <c r="D129" s="189" t="s">
        <v>36</v>
      </c>
      <c r="E129" s="1">
        <f t="shared" si="104"/>
        <v>3475.0999489298238</v>
      </c>
      <c r="F129" s="1">
        <f t="shared" si="105"/>
        <v>3475</v>
      </c>
      <c r="G129" s="228">
        <f>+C129-(C$7+F129*C$8)+O129*J$10</f>
        <v>4.1960000002291054E-2</v>
      </c>
      <c r="H129" s="181"/>
      <c r="I129" s="181"/>
      <c r="J129" s="181">
        <f>G129</f>
        <v>4.1960000002291054E-2</v>
      </c>
      <c r="K129" s="181"/>
      <c r="L129" s="1">
        <v>1</v>
      </c>
      <c r="M129" s="1">
        <f t="shared" si="108"/>
        <v>0.10442570440455676</v>
      </c>
      <c r="O129" s="230"/>
      <c r="U129" s="31"/>
      <c r="Z129" s="1">
        <f t="shared" si="85"/>
        <v>3475</v>
      </c>
      <c r="AA129" s="1">
        <f t="shared" si="102"/>
        <v>4.1832094473390619E-2</v>
      </c>
      <c r="AB129" s="1">
        <f t="shared" si="109"/>
        <v>0.10455360993345719</v>
      </c>
      <c r="AC129" s="1">
        <f t="shared" si="86"/>
        <v>-6.2465704402265704E-2</v>
      </c>
      <c r="AD129" s="1">
        <f t="shared" si="110"/>
        <v>1.6359824323299998E-8</v>
      </c>
      <c r="AE129" s="235">
        <f t="shared" si="111"/>
        <v>1.6359824323299998E-8</v>
      </c>
      <c r="AF129" s="27">
        <f t="shared" si="103"/>
        <v>38793.556600000004</v>
      </c>
      <c r="AG129" s="13"/>
      <c r="AH129" s="1">
        <f t="shared" si="87"/>
        <v>-6.2593609931166139E-2</v>
      </c>
      <c r="AI129" s="1">
        <f t="shared" si="88"/>
        <v>1.1084653179666892</v>
      </c>
      <c r="AJ129" s="1">
        <f t="shared" si="89"/>
        <v>-0.46852525148716656</v>
      </c>
      <c r="AK129" s="1">
        <f t="shared" si="90"/>
        <v>0.39029686938242825</v>
      </c>
      <c r="AL129" s="1">
        <f t="shared" si="91"/>
        <v>1.2997316890191239</v>
      </c>
      <c r="AM129" s="1">
        <f t="shared" si="92"/>
        <v>0.75999273533142075</v>
      </c>
      <c r="AN129" s="1">
        <f t="shared" si="93"/>
        <v>7.2016935559228319</v>
      </c>
      <c r="AO129" s="1">
        <f t="shared" si="94"/>
        <v>7.2016243217611393</v>
      </c>
      <c r="AP129" s="1">
        <f t="shared" si="95"/>
        <v>7.2013428347414496</v>
      </c>
      <c r="AQ129" s="1">
        <f t="shared" si="96"/>
        <v>7.2001994517495103</v>
      </c>
      <c r="AR129" s="1">
        <f t="shared" si="97"/>
        <v>7.1955725208421129</v>
      </c>
      <c r="AS129" s="1">
        <f t="shared" si="98"/>
        <v>7.1771237136238293</v>
      </c>
      <c r="AT129" s="1">
        <f t="shared" si="99"/>
        <v>7.1073811698284963</v>
      </c>
      <c r="AU129" s="1">
        <f t="shared" si="112"/>
        <v>6.879788279436605</v>
      </c>
    </row>
    <row r="130" spans="1:47">
      <c r="A130" s="28" t="s">
        <v>121</v>
      </c>
      <c r="B130" s="143" t="s">
        <v>77</v>
      </c>
      <c r="C130" s="29">
        <v>53816.043700000002</v>
      </c>
      <c r="D130" s="189" t="s">
        <v>36</v>
      </c>
      <c r="E130" s="1">
        <f t="shared" si="104"/>
        <v>3484.5972410665358</v>
      </c>
      <c r="F130" s="1">
        <f t="shared" si="105"/>
        <v>3484.5</v>
      </c>
      <c r="G130" s="228">
        <f>+C130-(C$7+F130*C$8)+O130*J$10</f>
        <v>4.0823200004524551E-2</v>
      </c>
      <c r="H130" s="181"/>
      <c r="I130" s="181"/>
      <c r="J130" s="181">
        <f>G130</f>
        <v>4.0823200004524551E-2</v>
      </c>
      <c r="K130" s="181"/>
      <c r="L130" s="1">
        <v>1</v>
      </c>
      <c r="M130" s="1">
        <f t="shared" si="108"/>
        <v>0.10444874932683174</v>
      </c>
      <c r="O130" s="230"/>
      <c r="U130" s="31"/>
      <c r="Z130" s="1">
        <f t="shared" si="85"/>
        <v>3484.5</v>
      </c>
      <c r="AA130" s="1">
        <f t="shared" si="102"/>
        <v>4.1890655014034966E-2</v>
      </c>
      <c r="AB130" s="1">
        <f t="shared" si="109"/>
        <v>0.10338129431732132</v>
      </c>
      <c r="AC130" s="1">
        <f t="shared" si="86"/>
        <v>-6.3625549322307184E-2</v>
      </c>
      <c r="AD130" s="1">
        <f t="shared" si="110"/>
        <v>1.1394601973288804E-6</v>
      </c>
      <c r="AE130" s="235">
        <f t="shared" si="111"/>
        <v>1.1394601973288804E-6</v>
      </c>
      <c r="AF130" s="27">
        <f t="shared" si="103"/>
        <v>38797.543700000002</v>
      </c>
      <c r="AG130" s="13"/>
      <c r="AH130" s="1">
        <f t="shared" si="87"/>
        <v>-6.2558094312796769E-2</v>
      </c>
      <c r="AI130" s="1">
        <f t="shared" si="88"/>
        <v>1.1081593236271006</v>
      </c>
      <c r="AJ130" s="1">
        <f t="shared" si="89"/>
        <v>-0.46783255447336031</v>
      </c>
      <c r="AK130" s="1">
        <f t="shared" si="90"/>
        <v>0.39038177744852204</v>
      </c>
      <c r="AL130" s="1">
        <f t="shared" si="91"/>
        <v>1.3005156077932847</v>
      </c>
      <c r="AM130" s="1">
        <f t="shared" si="92"/>
        <v>0.76061127041716337</v>
      </c>
      <c r="AN130" s="1">
        <f t="shared" si="93"/>
        <v>7.2023402323201431</v>
      </c>
      <c r="AO130" s="1">
        <f t="shared" si="94"/>
        <v>7.2022712694260589</v>
      </c>
      <c r="AP130" s="1">
        <f t="shared" si="95"/>
        <v>7.2019906475079685</v>
      </c>
      <c r="AQ130" s="1">
        <f t="shared" si="96"/>
        <v>7.2008498106479593</v>
      </c>
      <c r="AR130" s="1">
        <f t="shared" si="97"/>
        <v>7.1962292597690114</v>
      </c>
      <c r="AS130" s="1">
        <f t="shared" si="98"/>
        <v>7.1777904117959848</v>
      </c>
      <c r="AT130" s="1">
        <f t="shared" si="99"/>
        <v>7.1080322094860611</v>
      </c>
      <c r="AU130" s="1">
        <f t="shared" si="112"/>
        <v>6.8802759301576266</v>
      </c>
    </row>
    <row r="131" spans="1:47">
      <c r="A131" s="33" t="s">
        <v>115</v>
      </c>
      <c r="B131" s="32" t="s">
        <v>65</v>
      </c>
      <c r="C131" s="33">
        <v>53818.354140000003</v>
      </c>
      <c r="D131" s="33">
        <v>2.0000000000000001E-4</v>
      </c>
      <c r="E131" s="1">
        <f t="shared" si="104"/>
        <v>3490.1007206994427</v>
      </c>
      <c r="F131" s="1">
        <f t="shared" si="105"/>
        <v>3490</v>
      </c>
      <c r="G131" s="228">
        <f>+C131-(C$7+F131*C$8)+O131*K$10</f>
        <v>4.2284000002837274E-2</v>
      </c>
      <c r="H131" s="191"/>
      <c r="I131" s="191"/>
      <c r="J131" s="191"/>
      <c r="K131" s="191">
        <f>G131</f>
        <v>4.2284000002837274E-2</v>
      </c>
      <c r="L131" s="1">
        <v>1</v>
      </c>
      <c r="M131" s="1">
        <f t="shared" si="108"/>
        <v>0.10446208962018146</v>
      </c>
      <c r="O131" s="230"/>
      <c r="U131" s="31"/>
      <c r="Z131" s="1">
        <f t="shared" si="85"/>
        <v>3490</v>
      </c>
      <c r="AA131" s="1">
        <f t="shared" si="102"/>
        <v>4.1924564445638066E-2</v>
      </c>
      <c r="AB131" s="1">
        <f t="shared" si="109"/>
        <v>0.10482152517738066</v>
      </c>
      <c r="AC131" s="1">
        <f t="shared" si="86"/>
        <v>-6.2178089617344182E-2</v>
      </c>
      <c r="AD131" s="1">
        <f t="shared" si="110"/>
        <v>1.2919391977910557E-7</v>
      </c>
      <c r="AE131" s="235">
        <f t="shared" si="111"/>
        <v>1.2919391977910557E-7</v>
      </c>
      <c r="AF131" s="27">
        <f t="shared" si="103"/>
        <v>38799.854140000003</v>
      </c>
      <c r="AG131" s="13"/>
      <c r="AH131" s="1">
        <f t="shared" si="87"/>
        <v>-6.253752517454339E-2</v>
      </c>
      <c r="AI131" s="1">
        <f t="shared" si="88"/>
        <v>1.1079822159241934</v>
      </c>
      <c r="AJ131" s="1">
        <f t="shared" si="89"/>
        <v>-0.46743156296901989</v>
      </c>
      <c r="AK131" s="1">
        <f t="shared" si="90"/>
        <v>0.39043080372255484</v>
      </c>
      <c r="AL131" s="1">
        <f t="shared" si="91"/>
        <v>1.3009692575016543</v>
      </c>
      <c r="AM131" s="1">
        <f t="shared" si="92"/>
        <v>0.76096938193141417</v>
      </c>
      <c r="AN131" s="1">
        <f t="shared" si="93"/>
        <v>7.2027145421590042</v>
      </c>
      <c r="AO131" s="1">
        <f t="shared" si="94"/>
        <v>7.2026457360129994</v>
      </c>
      <c r="AP131" s="1">
        <f t="shared" si="95"/>
        <v>7.2023656143629751</v>
      </c>
      <c r="AQ131" s="1">
        <f t="shared" si="96"/>
        <v>7.2012262511006861</v>
      </c>
      <c r="AR131" s="1">
        <f t="shared" si="97"/>
        <v>7.1966093965314899</v>
      </c>
      <c r="AS131" s="1">
        <f t="shared" si="98"/>
        <v>7.1781763305141348</v>
      </c>
      <c r="AT131" s="1">
        <f t="shared" si="99"/>
        <v>7.1084091024299303</v>
      </c>
      <c r="AU131" s="1">
        <f t="shared" si="112"/>
        <v>6.880558254259272</v>
      </c>
    </row>
    <row r="132" spans="1:47">
      <c r="A132" s="48" t="s">
        <v>112</v>
      </c>
      <c r="C132" s="26">
        <v>53836.198600000003</v>
      </c>
      <c r="D132" s="26" t="s">
        <v>37</v>
      </c>
      <c r="E132" s="1">
        <f t="shared" si="104"/>
        <v>3532.6063136471839</v>
      </c>
      <c r="F132" s="1">
        <f t="shared" si="105"/>
        <v>3532.5</v>
      </c>
      <c r="G132" s="228">
        <f t="shared" ref="G132:G137" si="122">+C132-(C$7+F132*C$8)+O132*J$10</f>
        <v>4.4632000004639849E-2</v>
      </c>
      <c r="H132" s="191"/>
      <c r="I132" s="191"/>
      <c r="J132" s="191">
        <f t="shared" ref="J132:J137" si="123">G132</f>
        <v>4.4632000004639849E-2</v>
      </c>
      <c r="K132" s="191"/>
      <c r="L132" s="1">
        <v>1</v>
      </c>
      <c r="M132" s="1">
        <f t="shared" si="108"/>
        <v>0.10456513652135088</v>
      </c>
      <c r="O132" s="230"/>
      <c r="P132" s="1">
        <v>6.1443593084284489E-7</v>
      </c>
      <c r="Q132" s="1">
        <v>7.2061378824407042E-17</v>
      </c>
      <c r="R132" s="1">
        <v>1.2637921927230878E-25</v>
      </c>
      <c r="S132" s="1">
        <v>3.0426215404203351E-7</v>
      </c>
      <c r="T132" s="1">
        <v>1.6835706621646975E-4</v>
      </c>
      <c r="U132" s="31">
        <v>1.0706706829493775</v>
      </c>
      <c r="V132" s="1">
        <v>9.7582250393726463E-2</v>
      </c>
      <c r="W132" s="1">
        <v>36550.797187801123</v>
      </c>
      <c r="X132" s="1">
        <v>9.1338682497969122E-3</v>
      </c>
      <c r="Y132" s="1">
        <v>2.7091370985290301E-5</v>
      </c>
      <c r="Z132" s="1">
        <f t="shared" si="85"/>
        <v>3532.5</v>
      </c>
      <c r="AA132" s="1">
        <f t="shared" si="102"/>
        <v>4.2186738506765971E-2</v>
      </c>
      <c r="AB132" s="1">
        <f t="shared" si="109"/>
        <v>0.10701039801922477</v>
      </c>
      <c r="AC132" s="1">
        <f t="shared" si="86"/>
        <v>-5.9933136516711033E-2</v>
      </c>
      <c r="AD132" s="1">
        <f t="shared" si="110"/>
        <v>5.9793037929844021E-6</v>
      </c>
      <c r="AE132" s="235">
        <f t="shared" si="111"/>
        <v>5.9793037929844021E-6</v>
      </c>
      <c r="AF132" s="27">
        <f t="shared" si="103"/>
        <v>38817.698600000003</v>
      </c>
      <c r="AG132" s="13"/>
      <c r="AH132" s="1">
        <f t="shared" si="87"/>
        <v>-6.2378398014584911E-2</v>
      </c>
      <c r="AI132" s="1">
        <f t="shared" si="88"/>
        <v>1.1066148208862887</v>
      </c>
      <c r="AJ132" s="1">
        <f t="shared" si="89"/>
        <v>-0.46433408574075408</v>
      </c>
      <c r="AK132" s="1">
        <f t="shared" si="90"/>
        <v>0.39080641169090852</v>
      </c>
      <c r="AL132" s="1">
        <f t="shared" si="91"/>
        <v>1.304469842508557</v>
      </c>
      <c r="AM132" s="1">
        <f t="shared" si="92"/>
        <v>0.76373691296985979</v>
      </c>
      <c r="AN132" s="1">
        <f t="shared" si="93"/>
        <v>7.2056049160594977</v>
      </c>
      <c r="AO132" s="1">
        <f t="shared" si="94"/>
        <v>7.2055373136853795</v>
      </c>
      <c r="AP132" s="1">
        <f t="shared" si="95"/>
        <v>7.2052610433127287</v>
      </c>
      <c r="AQ132" s="1">
        <f t="shared" si="96"/>
        <v>7.2041330547549727</v>
      </c>
      <c r="AR132" s="1">
        <f t="shared" si="97"/>
        <v>7.1995448261577666</v>
      </c>
      <c r="AS132" s="1">
        <f t="shared" si="98"/>
        <v>7.1811568351666715</v>
      </c>
      <c r="AT132" s="1">
        <f t="shared" si="99"/>
        <v>7.1113208440460109</v>
      </c>
      <c r="AU132" s="1">
        <f t="shared" si="112"/>
        <v>6.8827398495901626</v>
      </c>
    </row>
    <row r="133" spans="1:47">
      <c r="A133" s="28" t="s">
        <v>122</v>
      </c>
      <c r="B133" s="143" t="s">
        <v>65</v>
      </c>
      <c r="C133" s="29">
        <v>54133.219700000001</v>
      </c>
      <c r="D133" s="189" t="s">
        <v>36</v>
      </c>
      <c r="E133" s="1">
        <f t="shared" si="104"/>
        <v>4240.1120590432402</v>
      </c>
      <c r="F133" s="1">
        <f t="shared" si="105"/>
        <v>4240</v>
      </c>
      <c r="G133" s="228">
        <f t="shared" si="122"/>
        <v>4.7043999999004882E-2</v>
      </c>
      <c r="H133" s="191"/>
      <c r="I133" s="191"/>
      <c r="J133" s="191">
        <f t="shared" si="123"/>
        <v>4.7043999999004882E-2</v>
      </c>
      <c r="K133" s="191"/>
      <c r="L133" s="1">
        <v>1</v>
      </c>
      <c r="M133" s="1">
        <f t="shared" si="108"/>
        <v>0.10627089245606837</v>
      </c>
      <c r="O133" s="230"/>
      <c r="U133" s="31"/>
      <c r="Z133" s="1">
        <f t="shared" si="85"/>
        <v>4240</v>
      </c>
      <c r="AA133" s="1">
        <f t="shared" si="102"/>
        <v>4.6586776436877746E-2</v>
      </c>
      <c r="AB133" s="1">
        <f t="shared" si="109"/>
        <v>0.10672811601819551</v>
      </c>
      <c r="AC133" s="1">
        <f t="shared" si="86"/>
        <v>-5.9226892457063487E-2</v>
      </c>
      <c r="AD133" s="1">
        <f t="shared" si="110"/>
        <v>2.0905338576422714E-7</v>
      </c>
      <c r="AE133" s="235">
        <f t="shared" si="111"/>
        <v>2.0905338576422714E-7</v>
      </c>
      <c r="AF133" s="27">
        <f t="shared" si="103"/>
        <v>39114.719700000001</v>
      </c>
      <c r="AG133" s="13"/>
      <c r="AH133" s="1">
        <f t="shared" si="87"/>
        <v>-5.9684116019190624E-2</v>
      </c>
      <c r="AI133" s="1">
        <f t="shared" si="88"/>
        <v>1.0841684827378806</v>
      </c>
      <c r="AJ133" s="1">
        <f t="shared" si="89"/>
        <v>-0.4131033463000468</v>
      </c>
      <c r="AK133" s="1">
        <f t="shared" si="90"/>
        <v>0.3962474453733959</v>
      </c>
      <c r="AL133" s="1">
        <f t="shared" si="91"/>
        <v>1.3614932730499947</v>
      </c>
      <c r="AM133" s="1">
        <f t="shared" si="92"/>
        <v>0.8098970083697028</v>
      </c>
      <c r="AN133" s="1">
        <f t="shared" si="93"/>
        <v>7.2532005337030334</v>
      </c>
      <c r="AO133" s="1">
        <f t="shared" si="94"/>
        <v>7.2531510246537483</v>
      </c>
      <c r="AP133" s="1">
        <f t="shared" si="95"/>
        <v>7.252934869163874</v>
      </c>
      <c r="AQ133" s="1">
        <f t="shared" si="96"/>
        <v>7.2519919357227893</v>
      </c>
      <c r="AR133" s="1">
        <f t="shared" si="97"/>
        <v>7.2478936193196697</v>
      </c>
      <c r="AS133" s="1">
        <f t="shared" si="98"/>
        <v>7.2303546290619165</v>
      </c>
      <c r="AT133" s="1">
        <f t="shared" si="99"/>
        <v>7.1596303375777079</v>
      </c>
      <c r="AU133" s="1">
        <f t="shared" si="112"/>
        <v>6.9190569953926389</v>
      </c>
    </row>
    <row r="134" spans="1:47">
      <c r="A134" s="28" t="s">
        <v>122</v>
      </c>
      <c r="B134" s="143" t="s">
        <v>65</v>
      </c>
      <c r="C134" s="29">
        <v>54144.133699999998</v>
      </c>
      <c r="D134" s="189" t="s">
        <v>36</v>
      </c>
      <c r="E134" s="1">
        <f t="shared" si="104"/>
        <v>4266.1092616165606</v>
      </c>
      <c r="F134" s="1">
        <f t="shared" si="105"/>
        <v>4266</v>
      </c>
      <c r="G134" s="228">
        <f t="shared" si="122"/>
        <v>4.5869599998695776E-2</v>
      </c>
      <c r="H134" s="191"/>
      <c r="I134" s="191"/>
      <c r="J134" s="191">
        <f t="shared" si="123"/>
        <v>4.5869599998695776E-2</v>
      </c>
      <c r="K134" s="191"/>
      <c r="L134" s="1">
        <v>1</v>
      </c>
      <c r="M134" s="1">
        <f t="shared" si="108"/>
        <v>0.10633322986591665</v>
      </c>
      <c r="O134" s="230"/>
      <c r="U134" s="31"/>
      <c r="Z134" s="1">
        <f t="shared" si="85"/>
        <v>4266</v>
      </c>
      <c r="AA134" s="1">
        <f t="shared" si="102"/>
        <v>4.6749662521971394E-2</v>
      </c>
      <c r="AB134" s="1">
        <f t="shared" si="109"/>
        <v>0.10545316734264103</v>
      </c>
      <c r="AC134" s="1">
        <f t="shared" si="86"/>
        <v>-6.0463629867220869E-2</v>
      </c>
      <c r="AD134" s="1">
        <f t="shared" si="110"/>
        <v>7.7451004487424798E-7</v>
      </c>
      <c r="AE134" s="235">
        <f t="shared" si="111"/>
        <v>7.7451004487424798E-7</v>
      </c>
      <c r="AF134" s="27">
        <f t="shared" si="103"/>
        <v>39125.633699999998</v>
      </c>
      <c r="AG134" s="13"/>
      <c r="AH134" s="1">
        <f t="shared" si="87"/>
        <v>-5.9583567343945251E-2</v>
      </c>
      <c r="AI134" s="1">
        <f t="shared" si="88"/>
        <v>1.0833554530113145</v>
      </c>
      <c r="AJ134" s="1">
        <f t="shared" si="89"/>
        <v>-0.41123432118668118</v>
      </c>
      <c r="AK134" s="1">
        <f t="shared" si="90"/>
        <v>0.3964192728723186</v>
      </c>
      <c r="AL134" s="1">
        <f t="shared" si="91"/>
        <v>1.3635446508175708</v>
      </c>
      <c r="AM134" s="1">
        <f t="shared" si="92"/>
        <v>0.81159689330302165</v>
      </c>
      <c r="AN134" s="1">
        <f t="shared" si="93"/>
        <v>7.2549311064168469</v>
      </c>
      <c r="AO134" s="1">
        <f t="shared" si="94"/>
        <v>7.2548821927097595</v>
      </c>
      <c r="AP134" s="1">
        <f t="shared" si="95"/>
        <v>7.2546680951578395</v>
      </c>
      <c r="AQ134" s="1">
        <f t="shared" si="96"/>
        <v>7.2537317687024281</v>
      </c>
      <c r="AR134" s="1">
        <f t="shared" si="97"/>
        <v>7.2496518216982135</v>
      </c>
      <c r="AS134" s="1">
        <f t="shared" si="98"/>
        <v>7.2321474074051837</v>
      </c>
      <c r="AT134" s="1">
        <f t="shared" si="99"/>
        <v>7.1613997203956608</v>
      </c>
      <c r="AU134" s="1">
        <f t="shared" si="112"/>
        <v>6.9203916184185967</v>
      </c>
    </row>
    <row r="135" spans="1:47">
      <c r="A135" s="48" t="s">
        <v>112</v>
      </c>
      <c r="C135" s="26">
        <v>54164.287499999999</v>
      </c>
      <c r="D135" s="26" t="s">
        <v>37</v>
      </c>
      <c r="E135" s="1">
        <f t="shared" si="104"/>
        <v>4314.1157139917059</v>
      </c>
      <c r="F135" s="1">
        <f t="shared" si="105"/>
        <v>4314</v>
      </c>
      <c r="G135" s="228">
        <f t="shared" si="122"/>
        <v>4.857839999749558E-2</v>
      </c>
      <c r="H135" s="191"/>
      <c r="I135" s="191"/>
      <c r="J135" s="191">
        <f t="shared" si="123"/>
        <v>4.857839999749558E-2</v>
      </c>
      <c r="K135" s="191"/>
      <c r="L135" s="1">
        <v>1</v>
      </c>
      <c r="M135" s="1">
        <f t="shared" si="108"/>
        <v>0.10644824957129975</v>
      </c>
      <c r="O135" s="230"/>
      <c r="U135" s="31"/>
      <c r="Z135" s="1">
        <f t="shared" si="85"/>
        <v>4314</v>
      </c>
      <c r="AA135" s="1">
        <f t="shared" si="102"/>
        <v>4.7050579958504445E-2</v>
      </c>
      <c r="AB135" s="1">
        <f t="shared" si="109"/>
        <v>0.10797606961029088</v>
      </c>
      <c r="AC135" s="1">
        <f t="shared" si="86"/>
        <v>-5.7869849573804172E-2</v>
      </c>
      <c r="AD135" s="1">
        <f t="shared" si="110"/>
        <v>2.3342340715428762E-6</v>
      </c>
      <c r="AE135" s="235">
        <f t="shared" si="111"/>
        <v>2.3342340715428762E-6</v>
      </c>
      <c r="AF135" s="27">
        <f t="shared" si="103"/>
        <v>39145.787499999999</v>
      </c>
      <c r="AG135" s="13"/>
      <c r="AH135" s="1">
        <f t="shared" si="87"/>
        <v>-5.9397669612795308E-2</v>
      </c>
      <c r="AI135" s="1">
        <f t="shared" si="88"/>
        <v>1.0818567623755828</v>
      </c>
      <c r="AJ135" s="1">
        <f t="shared" si="89"/>
        <v>-0.40778665202026365</v>
      </c>
      <c r="AK135" s="1">
        <f t="shared" si="90"/>
        <v>0.39673144809143457</v>
      </c>
      <c r="AL135" s="1">
        <f t="shared" si="91"/>
        <v>1.3673237278895569</v>
      </c>
      <c r="AM135" s="1">
        <f t="shared" si="92"/>
        <v>0.81473586855623636</v>
      </c>
      <c r="AN135" s="1">
        <f t="shared" si="93"/>
        <v>7.2581225958542461</v>
      </c>
      <c r="AO135" s="1">
        <f t="shared" si="94"/>
        <v>7.2580747684505571</v>
      </c>
      <c r="AP135" s="1">
        <f t="shared" si="95"/>
        <v>7.2578644408640969</v>
      </c>
      <c r="AQ135" s="1">
        <f t="shared" si="96"/>
        <v>7.2569402690615714</v>
      </c>
      <c r="AR135" s="1">
        <f t="shared" si="97"/>
        <v>7.2528942816663449</v>
      </c>
      <c r="AS135" s="1">
        <f t="shared" si="98"/>
        <v>7.2354542960414516</v>
      </c>
      <c r="AT135" s="1">
        <f t="shared" si="99"/>
        <v>7.1646651448833367</v>
      </c>
      <c r="AU135" s="1">
        <f t="shared" si="112"/>
        <v>6.9228555378511318</v>
      </c>
    </row>
    <row r="136" spans="1:47">
      <c r="A136" s="28" t="s">
        <v>122</v>
      </c>
      <c r="B136" s="143" t="s">
        <v>65</v>
      </c>
      <c r="C136" s="29">
        <v>54168.063600000001</v>
      </c>
      <c r="D136" s="189" t="s">
        <v>36</v>
      </c>
      <c r="E136" s="1">
        <f t="shared" si="104"/>
        <v>4323.1104030733641</v>
      </c>
      <c r="F136" s="1">
        <f t="shared" si="105"/>
        <v>4323</v>
      </c>
      <c r="G136" s="228">
        <f t="shared" si="122"/>
        <v>4.6348800002306234E-2</v>
      </c>
      <c r="H136" s="191"/>
      <c r="I136" s="191"/>
      <c r="J136" s="191">
        <f t="shared" si="123"/>
        <v>4.6348800002306234E-2</v>
      </c>
      <c r="K136" s="191"/>
      <c r="L136" s="1">
        <v>1</v>
      </c>
      <c r="M136" s="1">
        <f t="shared" si="108"/>
        <v>0.10646980641542561</v>
      </c>
      <c r="O136" s="230"/>
      <c r="U136" s="31"/>
      <c r="Z136" s="1">
        <f t="shared" si="85"/>
        <v>4323</v>
      </c>
      <c r="AA136" s="1">
        <f t="shared" si="102"/>
        <v>4.710703128635127E-2</v>
      </c>
      <c r="AB136" s="1">
        <f t="shared" si="109"/>
        <v>0.10571157513138058</v>
      </c>
      <c r="AC136" s="1">
        <f t="shared" si="86"/>
        <v>-6.0121006413119377E-2</v>
      </c>
      <c r="AD136" s="1">
        <f t="shared" si="110"/>
        <v>5.7491468010458346E-7</v>
      </c>
      <c r="AE136" s="235">
        <f t="shared" si="111"/>
        <v>5.7491468010458346E-7</v>
      </c>
      <c r="AF136" s="27">
        <f t="shared" si="103"/>
        <v>39149.563600000001</v>
      </c>
      <c r="AG136" s="13"/>
      <c r="AH136" s="1">
        <f t="shared" si="87"/>
        <v>-5.9362775129074341E-2</v>
      </c>
      <c r="AI136" s="1">
        <f t="shared" si="88"/>
        <v>1.0815760893338151</v>
      </c>
      <c r="AJ136" s="1">
        <f t="shared" si="89"/>
        <v>-0.40714062825170122</v>
      </c>
      <c r="AK136" s="1">
        <f t="shared" si="90"/>
        <v>0.39678925527330083</v>
      </c>
      <c r="AL136" s="1">
        <f t="shared" si="91"/>
        <v>1.368031139879875</v>
      </c>
      <c r="AM136" s="1">
        <f t="shared" si="92"/>
        <v>0.81532453232204394</v>
      </c>
      <c r="AN136" s="1">
        <f t="shared" si="93"/>
        <v>7.2587205076183929</v>
      </c>
      <c r="AO136" s="1">
        <f t="shared" si="94"/>
        <v>7.2586728820533253</v>
      </c>
      <c r="AP136" s="1">
        <f t="shared" si="95"/>
        <v>7.2584632570895895</v>
      </c>
      <c r="AQ136" s="1">
        <f t="shared" si="96"/>
        <v>7.2575413579982149</v>
      </c>
      <c r="AR136" s="1">
        <f t="shared" si="97"/>
        <v>7.2535017444801273</v>
      </c>
      <c r="AS136" s="1">
        <f t="shared" si="98"/>
        <v>7.2360739248111514</v>
      </c>
      <c r="AT136" s="1">
        <f t="shared" si="99"/>
        <v>7.165277248691547</v>
      </c>
      <c r="AU136" s="1">
        <f t="shared" si="112"/>
        <v>6.9233175227447319</v>
      </c>
    </row>
    <row r="137" spans="1:47">
      <c r="A137" s="28" t="s">
        <v>122</v>
      </c>
      <c r="B137" s="143" t="s">
        <v>65</v>
      </c>
      <c r="C137" s="29">
        <v>54171.002099999998</v>
      </c>
      <c r="D137" s="189" t="s">
        <v>36</v>
      </c>
      <c r="E137" s="1">
        <f t="shared" si="104"/>
        <v>4330.1099247667516</v>
      </c>
      <c r="F137" s="1">
        <f t="shared" si="105"/>
        <v>4330</v>
      </c>
      <c r="G137" s="228">
        <f t="shared" si="122"/>
        <v>4.6148000001267064E-2</v>
      </c>
      <c r="H137" s="191"/>
      <c r="I137" s="191"/>
      <c r="J137" s="191">
        <f t="shared" si="123"/>
        <v>4.6148000001267064E-2</v>
      </c>
      <c r="K137" s="191"/>
      <c r="L137" s="1">
        <v>1</v>
      </c>
      <c r="M137" s="1">
        <f t="shared" si="108"/>
        <v>0.10648657080828187</v>
      </c>
      <c r="O137" s="230"/>
      <c r="U137" s="31"/>
      <c r="Z137" s="1">
        <f t="shared" si="85"/>
        <v>4330</v>
      </c>
      <c r="AA137" s="1">
        <f t="shared" si="102"/>
        <v>4.7150944231400094E-2</v>
      </c>
      <c r="AB137" s="1">
        <f t="shared" si="109"/>
        <v>0.10548362657814885</v>
      </c>
      <c r="AC137" s="1">
        <f t="shared" si="86"/>
        <v>-6.033857080701481E-2</v>
      </c>
      <c r="AD137" s="1">
        <f t="shared" si="110"/>
        <v>1.0058971287571349E-6</v>
      </c>
      <c r="AE137" s="235">
        <f t="shared" si="111"/>
        <v>1.0058971287571349E-6</v>
      </c>
      <c r="AF137" s="27">
        <f t="shared" si="103"/>
        <v>39152.502099999998</v>
      </c>
      <c r="AG137" s="13"/>
      <c r="AH137" s="1">
        <f t="shared" si="87"/>
        <v>-5.9335626576881781E-2</v>
      </c>
      <c r="AI137" s="1">
        <f t="shared" si="88"/>
        <v>1.0813578606267931</v>
      </c>
      <c r="AJ137" s="1">
        <f t="shared" si="89"/>
        <v>-0.40663825645398388</v>
      </c>
      <c r="AK137" s="1">
        <f t="shared" si="90"/>
        <v>0.39683405847478692</v>
      </c>
      <c r="AL137" s="1">
        <f t="shared" si="91"/>
        <v>1.368581095249737</v>
      </c>
      <c r="AM137" s="1">
        <f t="shared" si="92"/>
        <v>0.81578240521335321</v>
      </c>
      <c r="AN137" s="1">
        <f t="shared" si="93"/>
        <v>7.2591854426721021</v>
      </c>
      <c r="AO137" s="1">
        <f t="shared" si="94"/>
        <v>7.2591379736908861</v>
      </c>
      <c r="AP137" s="1">
        <f t="shared" si="95"/>
        <v>7.2589288942823407</v>
      </c>
      <c r="AQ137" s="1">
        <f t="shared" si="96"/>
        <v>7.2580087614666935</v>
      </c>
      <c r="AR137" s="1">
        <f t="shared" si="97"/>
        <v>7.2539741067632937</v>
      </c>
      <c r="AS137" s="1">
        <f t="shared" si="98"/>
        <v>7.236555768101967</v>
      </c>
      <c r="AT137" s="1">
        <f t="shared" si="99"/>
        <v>7.1657532937301598</v>
      </c>
      <c r="AU137" s="1">
        <f t="shared" si="112"/>
        <v>6.9236768443286429</v>
      </c>
    </row>
    <row r="138" spans="1:47">
      <c r="A138" s="33" t="s">
        <v>120</v>
      </c>
      <c r="B138" s="56"/>
      <c r="C138" s="33">
        <v>54173.312700000002</v>
      </c>
      <c r="D138" s="33">
        <v>2.8999999999999998E-3</v>
      </c>
      <c r="E138" s="1">
        <f t="shared" si="104"/>
        <v>4335.6137855204661</v>
      </c>
      <c r="F138" s="1">
        <f t="shared" si="105"/>
        <v>4335.5</v>
      </c>
      <c r="G138" s="228">
        <f>+C138-(C$7+F138*C$8)+O138*K$10</f>
        <v>4.7768800002813805E-2</v>
      </c>
      <c r="H138" s="191"/>
      <c r="I138" s="191"/>
      <c r="J138" s="191"/>
      <c r="K138" s="191">
        <f>G138</f>
        <v>4.7768800002813805E-2</v>
      </c>
      <c r="L138" s="1">
        <v>1</v>
      </c>
      <c r="M138" s="1">
        <f t="shared" si="108"/>
        <v>0.10649974157810965</v>
      </c>
      <c r="O138" s="230"/>
      <c r="U138" s="31"/>
      <c r="Z138" s="1">
        <f t="shared" si="85"/>
        <v>4335.5</v>
      </c>
      <c r="AA138" s="1">
        <f t="shared" si="102"/>
        <v>4.7185451153014403E-2</v>
      </c>
      <c r="AB138" s="1">
        <f t="shared" si="109"/>
        <v>0.10708309042790906</v>
      </c>
      <c r="AC138" s="1">
        <f t="shared" si="86"/>
        <v>-5.8730941575295847E-2</v>
      </c>
      <c r="AD138" s="1">
        <f t="shared" si="110"/>
        <v>3.4029588056228512E-7</v>
      </c>
      <c r="AE138" s="235">
        <f t="shared" si="111"/>
        <v>3.4029588056228512E-7</v>
      </c>
      <c r="AF138" s="27">
        <f t="shared" si="103"/>
        <v>39154.812700000002</v>
      </c>
      <c r="AG138" s="13"/>
      <c r="AH138" s="1">
        <f t="shared" si="87"/>
        <v>-5.9314290425095249E-2</v>
      </c>
      <c r="AI138" s="1">
        <f t="shared" si="88"/>
        <v>1.0811864397843145</v>
      </c>
      <c r="AJ138" s="1">
        <f t="shared" si="89"/>
        <v>-0.40624359184124564</v>
      </c>
      <c r="AK138" s="1">
        <f t="shared" si="90"/>
        <v>0.39686916414164397</v>
      </c>
      <c r="AL138" s="1">
        <f t="shared" si="91"/>
        <v>1.369013047231104</v>
      </c>
      <c r="AM138" s="1">
        <f t="shared" si="92"/>
        <v>0.81614217682081014</v>
      </c>
      <c r="AN138" s="1">
        <f t="shared" si="93"/>
        <v>7.2595506828611169</v>
      </c>
      <c r="AO138" s="1">
        <f t="shared" si="94"/>
        <v>7.2595033366636077</v>
      </c>
      <c r="AP138" s="1">
        <f t="shared" si="95"/>
        <v>7.2592946853347797</v>
      </c>
      <c r="AQ138" s="1">
        <f t="shared" si="96"/>
        <v>7.2583759394516019</v>
      </c>
      <c r="AR138" s="1">
        <f t="shared" si="97"/>
        <v>7.2543451817802742</v>
      </c>
      <c r="AS138" s="1">
        <f t="shared" si="98"/>
        <v>7.2369343038800364</v>
      </c>
      <c r="AT138" s="1">
        <f t="shared" si="99"/>
        <v>7.1661273071920766</v>
      </c>
      <c r="AU138" s="1">
        <f t="shared" si="112"/>
        <v>6.9239591684302884</v>
      </c>
    </row>
    <row r="139" spans="1:47">
      <c r="A139" s="33" t="s">
        <v>120</v>
      </c>
      <c r="B139" s="32" t="s">
        <v>77</v>
      </c>
      <c r="C139" s="33">
        <v>54173.523399999998</v>
      </c>
      <c r="D139" s="33">
        <v>1.8E-3</v>
      </c>
      <c r="E139" s="1">
        <f t="shared" si="104"/>
        <v>4336.1156739740209</v>
      </c>
      <c r="F139" s="1">
        <f t="shared" si="105"/>
        <v>4336</v>
      </c>
      <c r="G139" s="228">
        <f>+C139-(C$7+F139*C$8)+O139*K$10</f>
        <v>4.8561600000539329E-2</v>
      </c>
      <c r="H139" s="191"/>
      <c r="I139" s="191"/>
      <c r="J139" s="191"/>
      <c r="K139" s="191">
        <f>G139</f>
        <v>4.8561600000539329E-2</v>
      </c>
      <c r="L139" s="1">
        <v>1</v>
      </c>
      <c r="M139" s="1">
        <f t="shared" si="108"/>
        <v>0.10650093886613921</v>
      </c>
      <c r="O139" s="230"/>
      <c r="U139" s="31"/>
      <c r="Z139" s="1">
        <f t="shared" si="85"/>
        <v>4336</v>
      </c>
      <c r="AA139" s="1">
        <f t="shared" si="102"/>
        <v>4.7188588315552629E-2</v>
      </c>
      <c r="AB139" s="1">
        <f t="shared" si="109"/>
        <v>0.10787395055112591</v>
      </c>
      <c r="AC139" s="1">
        <f t="shared" si="86"/>
        <v>-5.7939338865599876E-2</v>
      </c>
      <c r="AD139" s="1">
        <f t="shared" si="110"/>
        <v>1.8851610871100162E-6</v>
      </c>
      <c r="AE139" s="235">
        <f t="shared" si="111"/>
        <v>1.8851610871100162E-6</v>
      </c>
      <c r="AF139" s="27">
        <f t="shared" si="103"/>
        <v>39155.023399999998</v>
      </c>
      <c r="AG139" s="13"/>
      <c r="AH139" s="1">
        <f t="shared" si="87"/>
        <v>-5.9312350550586576E-2</v>
      </c>
      <c r="AI139" s="1">
        <f t="shared" si="88"/>
        <v>1.0811708580172308</v>
      </c>
      <c r="AJ139" s="1">
        <f t="shared" si="89"/>
        <v>-0.40620771569125136</v>
      </c>
      <c r="AK139" s="1">
        <f t="shared" si="90"/>
        <v>0.39687235134245097</v>
      </c>
      <c r="AL139" s="1">
        <f t="shared" si="91"/>
        <v>1.3690523087961797</v>
      </c>
      <c r="AM139" s="1">
        <f t="shared" si="92"/>
        <v>0.81617488395708526</v>
      </c>
      <c r="AN139" s="1">
        <f t="shared" si="93"/>
        <v>7.2595838836384772</v>
      </c>
      <c r="AO139" s="1">
        <f t="shared" si="94"/>
        <v>7.2595365485923722</v>
      </c>
      <c r="AP139" s="1">
        <f t="shared" si="95"/>
        <v>7.2593279361549632</v>
      </c>
      <c r="AQ139" s="1">
        <f t="shared" si="96"/>
        <v>7.2584093163191339</v>
      </c>
      <c r="AR139" s="1">
        <f t="shared" si="97"/>
        <v>7.2543789129589626</v>
      </c>
      <c r="AS139" s="1">
        <f t="shared" si="98"/>
        <v>7.2369687138066245</v>
      </c>
      <c r="AT139" s="1">
        <f t="shared" si="99"/>
        <v>7.1661613074588502</v>
      </c>
      <c r="AU139" s="1">
        <f t="shared" si="112"/>
        <v>6.9239848342577108</v>
      </c>
    </row>
    <row r="140" spans="1:47">
      <c r="A140" s="33" t="s">
        <v>115</v>
      </c>
      <c r="B140" s="32" t="s">
        <v>77</v>
      </c>
      <c r="C140" s="33">
        <v>54191.364099999999</v>
      </c>
      <c r="D140" s="33">
        <v>2E-3</v>
      </c>
      <c r="E140" s="1">
        <f t="shared" si="104"/>
        <v>4378.612310582962</v>
      </c>
      <c r="F140" s="1">
        <f t="shared" si="105"/>
        <v>4378.5</v>
      </c>
      <c r="G140" s="228">
        <f>+C140-(C$7+F140*C$8)+O140*K$10</f>
        <v>4.7149600002740044E-2</v>
      </c>
      <c r="H140" s="191"/>
      <c r="I140" s="191"/>
      <c r="J140" s="191"/>
      <c r="K140" s="191">
        <f>G140</f>
        <v>4.7149600002740044E-2</v>
      </c>
      <c r="L140" s="1">
        <v>1</v>
      </c>
      <c r="M140" s="1">
        <f t="shared" si="108"/>
        <v>0.10660267503815833</v>
      </c>
      <c r="O140" s="230"/>
      <c r="P140" s="1">
        <v>5.5616688061256913E-10</v>
      </c>
      <c r="Q140" s="1">
        <v>8.0406714212372855E-21</v>
      </c>
      <c r="R140" s="1">
        <v>1.6720854378706676E-28</v>
      </c>
      <c r="S140" s="1">
        <v>1.2241615743645846E-10</v>
      </c>
      <c r="T140" s="1">
        <v>1.2990735959788014E-6</v>
      </c>
      <c r="U140" s="31">
        <v>1.9004897487110813E-6</v>
      </c>
      <c r="V140" s="1">
        <v>9.4769526290241612E-3</v>
      </c>
      <c r="W140" s="1">
        <v>629.20524117007369</v>
      </c>
      <c r="X140" s="1">
        <v>3.6749002096280355E-6</v>
      </c>
      <c r="Y140" s="1">
        <v>3.3549604616390709E-9</v>
      </c>
      <c r="Z140" s="1">
        <f t="shared" si="85"/>
        <v>4378.5</v>
      </c>
      <c r="AA140" s="1">
        <f t="shared" si="102"/>
        <v>4.7455349967907123E-2</v>
      </c>
      <c r="AB140" s="1">
        <f t="shared" si="109"/>
        <v>0.10629692507299125</v>
      </c>
      <c r="AC140" s="1">
        <f t="shared" si="86"/>
        <v>-5.9453075035418287E-2</v>
      </c>
      <c r="AD140" s="1">
        <f t="shared" si="110"/>
        <v>9.3483041199670144E-8</v>
      </c>
      <c r="AE140" s="235">
        <f t="shared" si="111"/>
        <v>9.3483041199670144E-8</v>
      </c>
      <c r="AF140" s="27">
        <f t="shared" si="103"/>
        <v>39172.864099999999</v>
      </c>
      <c r="AG140" s="13"/>
      <c r="AH140" s="1">
        <f t="shared" si="87"/>
        <v>-5.9147325070251208E-2</v>
      </c>
      <c r="AI140" s="1">
        <f t="shared" si="88"/>
        <v>1.079847595403427</v>
      </c>
      <c r="AJ140" s="1">
        <f t="shared" si="89"/>
        <v>-0.40315974469700544</v>
      </c>
      <c r="AK140" s="1">
        <f t="shared" si="90"/>
        <v>0.39714069668019408</v>
      </c>
      <c r="AL140" s="1">
        <f t="shared" si="91"/>
        <v>1.3723854061351448</v>
      </c>
      <c r="AM140" s="1">
        <f t="shared" si="92"/>
        <v>0.81895537434283927</v>
      </c>
      <c r="AN140" s="1">
        <f t="shared" si="93"/>
        <v>7.2624041988295476</v>
      </c>
      <c r="AO140" s="1">
        <f t="shared" si="94"/>
        <v>7.2623578051126971</v>
      </c>
      <c r="AP140" s="1">
        <f t="shared" si="95"/>
        <v>7.2621524832406674</v>
      </c>
      <c r="AQ140" s="1">
        <f t="shared" si="96"/>
        <v>7.2612445544377451</v>
      </c>
      <c r="AR140" s="1">
        <f t="shared" si="97"/>
        <v>7.2572442884999449</v>
      </c>
      <c r="AS140" s="1">
        <f t="shared" si="98"/>
        <v>7.239892084530644</v>
      </c>
      <c r="AT140" s="1">
        <f t="shared" si="99"/>
        <v>7.1690507464906039</v>
      </c>
      <c r="AU140" s="1">
        <f t="shared" si="112"/>
        <v>6.9261664295886014</v>
      </c>
    </row>
    <row r="141" spans="1:47">
      <c r="A141" s="40" t="s">
        <v>123</v>
      </c>
      <c r="B141" s="57" t="s">
        <v>65</v>
      </c>
      <c r="C141" s="40">
        <v>54213.405299999999</v>
      </c>
      <c r="D141" s="40">
        <v>2.0000000000000001E-4</v>
      </c>
      <c r="E141" s="1">
        <f t="shared" si="104"/>
        <v>4431.114559195682</v>
      </c>
      <c r="F141" s="1">
        <f t="shared" si="105"/>
        <v>4431</v>
      </c>
      <c r="G141" s="228">
        <f>+C141-(C$7+F141*C$8)+O141*K$10</f>
        <v>4.8093600002175663E-2</v>
      </c>
      <c r="H141" s="191"/>
      <c r="I141" s="191"/>
      <c r="J141" s="191"/>
      <c r="K141" s="191">
        <f>G141</f>
        <v>4.8093600002175663E-2</v>
      </c>
      <c r="L141" s="1">
        <v>1</v>
      </c>
      <c r="M141" s="1">
        <f t="shared" si="108"/>
        <v>0.1067282582240688</v>
      </c>
      <c r="O141" s="230"/>
      <c r="U141" s="31"/>
      <c r="Z141" s="1">
        <f t="shared" si="85"/>
        <v>4431</v>
      </c>
      <c r="AA141" s="1">
        <f t="shared" si="102"/>
        <v>4.7785156952586408E-2</v>
      </c>
      <c r="AB141" s="1">
        <f t="shared" si="109"/>
        <v>0.10703670127365805</v>
      </c>
      <c r="AC141" s="1">
        <f t="shared" si="86"/>
        <v>-5.8634658221893135E-2</v>
      </c>
      <c r="AD141" s="1">
        <f t="shared" si="110"/>
        <v>9.5137114839919515E-8</v>
      </c>
      <c r="AE141" s="235">
        <f t="shared" si="111"/>
        <v>9.5137114839919515E-8</v>
      </c>
      <c r="AF141" s="27">
        <f t="shared" si="103"/>
        <v>39194.905299999999</v>
      </c>
      <c r="AG141" s="13"/>
      <c r="AH141" s="1">
        <f t="shared" si="87"/>
        <v>-5.894310127148239E-2</v>
      </c>
      <c r="AI141" s="1">
        <f t="shared" si="88"/>
        <v>1.0782162297987146</v>
      </c>
      <c r="AJ141" s="1">
        <f t="shared" si="89"/>
        <v>-0.39939874828948574</v>
      </c>
      <c r="AK141" s="1">
        <f t="shared" si="90"/>
        <v>0.39746520960634274</v>
      </c>
      <c r="AL141" s="1">
        <f t="shared" si="91"/>
        <v>1.3764915002372282</v>
      </c>
      <c r="AM141" s="1">
        <f t="shared" si="92"/>
        <v>0.82239115681333963</v>
      </c>
      <c r="AN141" s="1">
        <f t="shared" si="93"/>
        <v>7.2658833456161771</v>
      </c>
      <c r="AO141" s="1">
        <f t="shared" si="94"/>
        <v>7.265838096918654</v>
      </c>
      <c r="AP141" s="1">
        <f t="shared" si="95"/>
        <v>7.2656367982331549</v>
      </c>
      <c r="AQ141" s="1">
        <f t="shared" si="96"/>
        <v>7.2647420122138033</v>
      </c>
      <c r="AR141" s="1">
        <f t="shared" si="97"/>
        <v>7.2607790285609362</v>
      </c>
      <c r="AS141" s="1">
        <f t="shared" si="98"/>
        <v>7.2434992830303147</v>
      </c>
      <c r="AT141" s="1">
        <f t="shared" si="99"/>
        <v>7.1726184572027867</v>
      </c>
      <c r="AU141" s="1">
        <f t="shared" si="112"/>
        <v>6.928861341467937</v>
      </c>
    </row>
    <row r="142" spans="1:47">
      <c r="A142" s="40" t="s">
        <v>123</v>
      </c>
      <c r="B142" s="57" t="s">
        <v>77</v>
      </c>
      <c r="C142" s="40">
        <v>54507.496800000001</v>
      </c>
      <c r="D142" s="40">
        <v>4.0000000000000002E-4</v>
      </c>
      <c r="E142" s="1">
        <f t="shared" si="104"/>
        <v>5131.6419827428545</v>
      </c>
      <c r="F142" s="1">
        <f t="shared" si="105"/>
        <v>5131.5</v>
      </c>
      <c r="G142" s="228">
        <f>+C142-(C$7+F142*C$8)+O142*K$10</f>
        <v>5.9606400005577598E-2</v>
      </c>
      <c r="H142" s="191"/>
      <c r="I142" s="191"/>
      <c r="J142" s="191"/>
      <c r="K142" s="191">
        <f>G142</f>
        <v>5.9606400005577598E-2</v>
      </c>
      <c r="L142" s="1">
        <v>1</v>
      </c>
      <c r="M142" s="1">
        <f t="shared" si="108"/>
        <v>0.10839428223141415</v>
      </c>
      <c r="O142" s="230"/>
      <c r="U142" s="31"/>
      <c r="Z142" s="1">
        <f t="shared" si="85"/>
        <v>5131.5</v>
      </c>
      <c r="AA142" s="1">
        <f t="shared" si="102"/>
        <v>5.2212731705019985E-2</v>
      </c>
      <c r="AB142" s="1">
        <f t="shared" si="109"/>
        <v>0.11578795053197176</v>
      </c>
      <c r="AC142" s="1">
        <f t="shared" si="86"/>
        <v>-4.8787882225836549E-2</v>
      </c>
      <c r="AD142" s="1">
        <f t="shared" si="110"/>
        <v>5.4666330938670498E-5</v>
      </c>
      <c r="AE142" s="235">
        <f t="shared" si="111"/>
        <v>5.4666330938670498E-5</v>
      </c>
      <c r="AF142" s="27">
        <f t="shared" si="103"/>
        <v>39488.996800000001</v>
      </c>
      <c r="AG142" s="13"/>
      <c r="AH142" s="1">
        <f t="shared" si="87"/>
        <v>-5.6181550526394161E-2</v>
      </c>
      <c r="AI142" s="1">
        <f t="shared" si="88"/>
        <v>1.0568025523930298</v>
      </c>
      <c r="AJ142" s="1">
        <f t="shared" si="89"/>
        <v>-0.34969210487469959</v>
      </c>
      <c r="AK142" s="1">
        <f t="shared" si="90"/>
        <v>0.40108582808792481</v>
      </c>
      <c r="AL142" s="1">
        <f t="shared" si="91"/>
        <v>1.4301099814448783</v>
      </c>
      <c r="AM142" s="1">
        <f t="shared" si="92"/>
        <v>0.86835666218191898</v>
      </c>
      <c r="AN142" s="1">
        <f t="shared" si="93"/>
        <v>7.3118062018468661</v>
      </c>
      <c r="AO142" s="1">
        <f t="shared" si="94"/>
        <v>7.3117744031503875</v>
      </c>
      <c r="AP142" s="1">
        <f t="shared" si="95"/>
        <v>7.3116223022354001</v>
      </c>
      <c r="AQ142" s="1">
        <f t="shared" si="96"/>
        <v>7.3108952967575478</v>
      </c>
      <c r="AR142" s="1">
        <f t="shared" si="97"/>
        <v>7.3074324057369884</v>
      </c>
      <c r="AS142" s="1">
        <f t="shared" si="98"/>
        <v>7.2912006725946252</v>
      </c>
      <c r="AT142" s="1">
        <f t="shared" si="99"/>
        <v>7.2200500406257504</v>
      </c>
      <c r="AU142" s="1">
        <f t="shared" si="112"/>
        <v>6.9648191656865022</v>
      </c>
    </row>
    <row r="143" spans="1:47">
      <c r="A143" s="28" t="s">
        <v>124</v>
      </c>
      <c r="B143" s="143" t="s">
        <v>77</v>
      </c>
      <c r="C143" s="29">
        <v>54830.332300000002</v>
      </c>
      <c r="D143" s="189" t="s">
        <v>36</v>
      </c>
      <c r="E143" s="1">
        <f t="shared" si="104"/>
        <v>5900.6377580187891</v>
      </c>
      <c r="F143" s="1">
        <f t="shared" si="105"/>
        <v>5900.5</v>
      </c>
      <c r="G143" s="228">
        <f>+C143-(C$7+F143*C$8)+O143*J$10</f>
        <v>5.7832800004689489E-2</v>
      </c>
      <c r="H143" s="191"/>
      <c r="I143" s="191"/>
      <c r="J143" s="191">
        <f>G143</f>
        <v>5.7832800004689489E-2</v>
      </c>
      <c r="K143" s="191"/>
      <c r="L143" s="1">
        <v>1</v>
      </c>
      <c r="M143" s="1">
        <f t="shared" si="108"/>
        <v>0.11020262447817626</v>
      </c>
      <c r="O143" s="230"/>
      <c r="U143" s="31"/>
      <c r="Z143" s="1">
        <f t="shared" si="85"/>
        <v>5900.5</v>
      </c>
      <c r="AA143" s="1">
        <f t="shared" si="102"/>
        <v>5.7121830134640672E-2</v>
      </c>
      <c r="AB143" s="1">
        <f t="shared" si="109"/>
        <v>0.11091359434822508</v>
      </c>
      <c r="AC143" s="1">
        <f t="shared" si="86"/>
        <v>-5.2369824473486773E-2</v>
      </c>
      <c r="AD143" s="1">
        <f t="shared" si="110"/>
        <v>5.0547815611723109E-7</v>
      </c>
      <c r="AE143" s="235">
        <f t="shared" si="111"/>
        <v>5.0547815611723109E-7</v>
      </c>
      <c r="AF143" s="27">
        <f t="shared" si="103"/>
        <v>39811.832300000002</v>
      </c>
      <c r="AG143" s="13"/>
      <c r="AH143" s="1">
        <f t="shared" si="87"/>
        <v>-5.3080794343535589E-2</v>
      </c>
      <c r="AI143" s="1">
        <f t="shared" si="88"/>
        <v>1.0340826922639672</v>
      </c>
      <c r="AJ143" s="1">
        <f t="shared" si="89"/>
        <v>-0.29627690331187972</v>
      </c>
      <c r="AK143" s="1">
        <f t="shared" si="90"/>
        <v>0.40365175775583956</v>
      </c>
      <c r="AL143" s="1">
        <f t="shared" si="91"/>
        <v>1.4865602501713162</v>
      </c>
      <c r="AM143" s="1">
        <f t="shared" si="92"/>
        <v>0.91912249588264483</v>
      </c>
      <c r="AN143" s="1">
        <f t="shared" si="93"/>
        <v>7.3611753913628766</v>
      </c>
      <c r="AO143" s="1">
        <f t="shared" si="94"/>
        <v>7.3611547368045986</v>
      </c>
      <c r="AP143" s="1">
        <f t="shared" si="95"/>
        <v>7.3610469779081598</v>
      </c>
      <c r="AQ143" s="1">
        <f t="shared" si="96"/>
        <v>7.3604851287295396</v>
      </c>
      <c r="AR143" s="1">
        <f t="shared" si="97"/>
        <v>7.3575651286609949</v>
      </c>
      <c r="AS143" s="1">
        <f t="shared" si="98"/>
        <v>7.3426356402462689</v>
      </c>
      <c r="AT143" s="1">
        <f t="shared" si="99"/>
        <v>7.2717393389572491</v>
      </c>
      <c r="AU143" s="1">
        <f t="shared" si="112"/>
        <v>7.0042932082619149</v>
      </c>
    </row>
    <row r="144" spans="1:47">
      <c r="A144" s="40" t="s">
        <v>125</v>
      </c>
      <c r="B144" s="57" t="s">
        <v>77</v>
      </c>
      <c r="C144" s="40">
        <v>54838.517999999996</v>
      </c>
      <c r="D144" s="40" t="s">
        <v>126</v>
      </c>
      <c r="E144" s="1">
        <f t="shared" si="104"/>
        <v>5920.1361363497717</v>
      </c>
      <c r="F144" s="1">
        <f t="shared" si="105"/>
        <v>5920</v>
      </c>
      <c r="G144" s="228">
        <f>+C144-(C$7+F144*C$8)+O144*K$10</f>
        <v>5.7151999993948266E-2</v>
      </c>
      <c r="H144" s="191"/>
      <c r="I144" s="191"/>
      <c r="J144" s="191"/>
      <c r="K144" s="191">
        <f>G144</f>
        <v>5.7151999993948266E-2</v>
      </c>
      <c r="L144" s="1">
        <v>1</v>
      </c>
      <c r="M144" s="1">
        <f t="shared" si="108"/>
        <v>0.11024819945143662</v>
      </c>
      <c r="O144" s="230"/>
      <c r="U144" s="31"/>
      <c r="Z144" s="1">
        <f t="shared" si="85"/>
        <v>5920</v>
      </c>
      <c r="AA144" s="1">
        <f t="shared" si="102"/>
        <v>5.7246856121542247E-2</v>
      </c>
      <c r="AB144" s="1">
        <f t="shared" si="109"/>
        <v>0.11015334332384263</v>
      </c>
      <c r="AC144" s="1">
        <f t="shared" si="86"/>
        <v>-5.3096199457488349E-2</v>
      </c>
      <c r="AD144" s="1">
        <f t="shared" si="110"/>
        <v>8.9976849421256643E-9</v>
      </c>
      <c r="AE144" s="235">
        <f t="shared" si="111"/>
        <v>8.9976849421256643E-9</v>
      </c>
      <c r="AF144" s="27">
        <f t="shared" si="103"/>
        <v>39820.017999999996</v>
      </c>
      <c r="AG144" s="13"/>
      <c r="AH144" s="1">
        <f t="shared" si="87"/>
        <v>-5.3001343329894368E-2</v>
      </c>
      <c r="AI144" s="1">
        <f t="shared" si="88"/>
        <v>1.0335176059509934</v>
      </c>
      <c r="AJ144" s="1">
        <f t="shared" si="89"/>
        <v>-0.29493961098506211</v>
      </c>
      <c r="AK144" s="1">
        <f t="shared" si="90"/>
        <v>0.40369907300197405</v>
      </c>
      <c r="AL144" s="1">
        <f t="shared" si="91"/>
        <v>1.4879601031204124</v>
      </c>
      <c r="AM144" s="1">
        <f t="shared" si="92"/>
        <v>0.92041454196532391</v>
      </c>
      <c r="AN144" s="1">
        <f t="shared" si="93"/>
        <v>7.3624134007560276</v>
      </c>
      <c r="AO144" s="1">
        <f t="shared" si="94"/>
        <v>7.3623929841643623</v>
      </c>
      <c r="AP144" s="1">
        <f t="shared" si="95"/>
        <v>7.3622862204667596</v>
      </c>
      <c r="AQ144" s="1">
        <f t="shared" si="96"/>
        <v>7.3617282714208976</v>
      </c>
      <c r="AR144" s="1">
        <f t="shared" si="97"/>
        <v>7.3588218082774599</v>
      </c>
      <c r="AS144" s="1">
        <f t="shared" si="98"/>
        <v>7.3439271017273091</v>
      </c>
      <c r="AT144" s="1">
        <f t="shared" si="99"/>
        <v>7.2730447179269282</v>
      </c>
      <c r="AU144" s="1">
        <f t="shared" si="112"/>
        <v>7.0052941755313825</v>
      </c>
    </row>
    <row r="145" spans="1:47">
      <c r="A145" s="33" t="s">
        <v>127</v>
      </c>
      <c r="B145" s="32" t="s">
        <v>65</v>
      </c>
      <c r="C145" s="33">
        <v>54862.868699999999</v>
      </c>
      <c r="D145" s="33">
        <v>2.9999999999999997E-4</v>
      </c>
      <c r="E145" s="1">
        <f t="shared" si="104"/>
        <v>5978.139625510702</v>
      </c>
      <c r="F145" s="1">
        <f t="shared" si="105"/>
        <v>5978</v>
      </c>
      <c r="G145" s="228">
        <f>+C145-(C$7+F145*C$8)+O145*K$10</f>
        <v>5.8616800000891089E-2</v>
      </c>
      <c r="H145" s="191"/>
      <c r="I145" s="191"/>
      <c r="J145" s="191"/>
      <c r="K145" s="191">
        <f>G145</f>
        <v>5.8616800000891089E-2</v>
      </c>
      <c r="L145" s="1">
        <v>1</v>
      </c>
      <c r="M145" s="1">
        <f t="shared" si="108"/>
        <v>0.11038367385019575</v>
      </c>
      <c r="O145" s="230"/>
      <c r="U145" s="31"/>
      <c r="Z145" s="1">
        <f t="shared" si="85"/>
        <v>5978</v>
      </c>
      <c r="AA145" s="1">
        <f t="shared" si="102"/>
        <v>5.7618868428222364E-2</v>
      </c>
      <c r="AB145" s="1">
        <f t="shared" si="109"/>
        <v>0.11138160542286447</v>
      </c>
      <c r="AC145" s="1">
        <f t="shared" si="86"/>
        <v>-5.1766873849304659E-2</v>
      </c>
      <c r="AD145" s="1">
        <f t="shared" si="110"/>
        <v>9.9586742372907573E-7</v>
      </c>
      <c r="AE145" s="235">
        <f t="shared" si="111"/>
        <v>9.9586742372907573E-7</v>
      </c>
      <c r="AF145" s="27">
        <f t="shared" si="103"/>
        <v>39844.368699999999</v>
      </c>
      <c r="AG145" s="13"/>
      <c r="AH145" s="1">
        <f t="shared" si="87"/>
        <v>-5.2764805421973385E-2</v>
      </c>
      <c r="AI145" s="1">
        <f t="shared" si="88"/>
        <v>1.0318401008544025</v>
      </c>
      <c r="AJ145" s="1">
        <f t="shared" si="89"/>
        <v>-0.29096726106125198</v>
      </c>
      <c r="AK145" s="1">
        <f t="shared" si="90"/>
        <v>0.40383484177188173</v>
      </c>
      <c r="AL145" s="1">
        <f t="shared" si="91"/>
        <v>1.4921147340354857</v>
      </c>
      <c r="AM145" s="1">
        <f t="shared" si="92"/>
        <v>0.92425903824407774</v>
      </c>
      <c r="AN145" s="1">
        <f t="shared" si="93"/>
        <v>7.366091685496726</v>
      </c>
      <c r="AO145" s="1">
        <f t="shared" si="94"/>
        <v>7.3660719645184187</v>
      </c>
      <c r="AP145" s="1">
        <f t="shared" si="95"/>
        <v>7.3659681239758079</v>
      </c>
      <c r="AQ145" s="1">
        <f t="shared" si="96"/>
        <v>7.3654216877114429</v>
      </c>
      <c r="AR145" s="1">
        <f t="shared" si="97"/>
        <v>7.3625553986526313</v>
      </c>
      <c r="AS145" s="1">
        <f t="shared" si="98"/>
        <v>7.3477646085530122</v>
      </c>
      <c r="AT145" s="1">
        <f t="shared" si="99"/>
        <v>7.2769257967699668</v>
      </c>
      <c r="AU145" s="1">
        <f t="shared" si="112"/>
        <v>7.0082714115123625</v>
      </c>
    </row>
    <row r="146" spans="1:47">
      <c r="A146" s="28" t="s">
        <v>128</v>
      </c>
      <c r="B146" s="143" t="s">
        <v>77</v>
      </c>
      <c r="C146" s="29">
        <v>54907.999799999998</v>
      </c>
      <c r="D146" s="189" t="s">
        <v>36</v>
      </c>
      <c r="E146" s="1">
        <f t="shared" si="104"/>
        <v>6085.6421313799592</v>
      </c>
      <c r="F146" s="1">
        <f t="shared" si="105"/>
        <v>6085.5</v>
      </c>
      <c r="G146" s="228">
        <f>+C146-(C$7+F146*C$8)+O146*J$10</f>
        <v>5.9668800000508782E-2</v>
      </c>
      <c r="H146" s="191"/>
      <c r="I146" s="191"/>
      <c r="J146" s="191">
        <f>G146</f>
        <v>5.9668800000508782E-2</v>
      </c>
      <c r="K146" s="191"/>
      <c r="L146" s="1">
        <v>1</v>
      </c>
      <c r="M146" s="1">
        <f t="shared" si="108"/>
        <v>0.11063444435355675</v>
      </c>
      <c r="O146" s="230"/>
      <c r="P146" s="1">
        <v>1.8908697663978717E-9</v>
      </c>
      <c r="Q146" s="1">
        <v>2.4436693618597598E-20</v>
      </c>
      <c r="R146" s="1">
        <v>1.0354473762999331E-28</v>
      </c>
      <c r="S146" s="1">
        <v>1.1496139184780704E-9</v>
      </c>
      <c r="T146" s="1">
        <v>9.3562537342962267E-6</v>
      </c>
      <c r="U146" s="31">
        <v>1.1094458933153282E-4</v>
      </c>
      <c r="V146" s="1">
        <v>0.12879197130197276</v>
      </c>
      <c r="W146" s="1">
        <v>6385.924347251228</v>
      </c>
      <c r="X146" s="1">
        <v>3.4511101463067713E-5</v>
      </c>
      <c r="Y146" s="1">
        <v>2.6821995524059879E-8</v>
      </c>
      <c r="Z146" s="1">
        <f t="shared" si="85"/>
        <v>6085.5</v>
      </c>
      <c r="AA146" s="1">
        <f t="shared" si="102"/>
        <v>5.8308913087577408E-2</v>
      </c>
      <c r="AB146" s="1">
        <f t="shared" si="109"/>
        <v>0.11199433126648813</v>
      </c>
      <c r="AC146" s="1">
        <f t="shared" si="86"/>
        <v>-5.096564435304797E-2</v>
      </c>
      <c r="AD146" s="1">
        <f t="shared" si="110"/>
        <v>1.8492924159620223E-6</v>
      </c>
      <c r="AE146" s="235">
        <f t="shared" si="111"/>
        <v>1.8492924159620223E-6</v>
      </c>
      <c r="AF146" s="27">
        <f t="shared" si="103"/>
        <v>39889.499799999998</v>
      </c>
      <c r="AG146" s="13"/>
      <c r="AH146" s="1">
        <f t="shared" si="87"/>
        <v>-5.2325531265979344E-2</v>
      </c>
      <c r="AI146" s="1">
        <f t="shared" si="88"/>
        <v>1.0287438791355601</v>
      </c>
      <c r="AJ146" s="1">
        <f t="shared" si="89"/>
        <v>-0.28362561050852692</v>
      </c>
      <c r="AK146" s="1">
        <f t="shared" si="90"/>
        <v>0.40406702521188187</v>
      </c>
      <c r="AL146" s="1">
        <f t="shared" si="91"/>
        <v>1.4997795425647311</v>
      </c>
      <c r="AM146" s="1">
        <f t="shared" si="92"/>
        <v>0.93139058795264551</v>
      </c>
      <c r="AN146" s="1">
        <f t="shared" si="93"/>
        <v>7.3728934150002186</v>
      </c>
      <c r="AO146" s="1">
        <f t="shared" si="94"/>
        <v>7.3728749358517289</v>
      </c>
      <c r="AP146" s="1">
        <f t="shared" si="95"/>
        <v>7.3727763680300251</v>
      </c>
      <c r="AQ146" s="1">
        <f t="shared" si="96"/>
        <v>7.3722509210237561</v>
      </c>
      <c r="AR146" s="1">
        <f t="shared" si="97"/>
        <v>7.3694587195430881</v>
      </c>
      <c r="AS146" s="1">
        <f t="shared" si="98"/>
        <v>7.3548623192411311</v>
      </c>
      <c r="AT146" s="1">
        <f t="shared" si="99"/>
        <v>7.2841128725481568</v>
      </c>
      <c r="AU146" s="1">
        <f t="shared" si="112"/>
        <v>7.013789564408146</v>
      </c>
    </row>
    <row r="147" spans="1:47">
      <c r="A147" s="28" t="s">
        <v>128</v>
      </c>
      <c r="B147" s="143" t="s">
        <v>65</v>
      </c>
      <c r="C147" s="29">
        <v>54919.958899999998</v>
      </c>
      <c r="D147" s="189" t="s">
        <v>36</v>
      </c>
      <c r="E147" s="1">
        <f t="shared" si="104"/>
        <v>6114.1287673791057</v>
      </c>
      <c r="F147" s="1">
        <f t="shared" si="105"/>
        <v>6114</v>
      </c>
      <c r="G147" s="228">
        <f>+C147-(C$7+F147*C$8)+O147*J$10</f>
        <v>5.4058399997302331E-2</v>
      </c>
      <c r="H147" s="191"/>
      <c r="I147" s="191"/>
      <c r="J147" s="191">
        <f>G147</f>
        <v>5.4058399997302331E-2</v>
      </c>
      <c r="K147" s="191"/>
      <c r="L147" s="1">
        <v>1</v>
      </c>
      <c r="M147" s="1">
        <f t="shared" si="108"/>
        <v>0.11070085704707748</v>
      </c>
      <c r="O147" s="230"/>
      <c r="U147" s="31"/>
      <c r="Z147" s="1">
        <f t="shared" si="85"/>
        <v>6114</v>
      </c>
      <c r="AA147" s="1">
        <f t="shared" si="102"/>
        <v>5.8491969070785105E-2</v>
      </c>
      <c r="AB147" s="1">
        <f t="shared" si="109"/>
        <v>0.10626728797359471</v>
      </c>
      <c r="AC147" s="1">
        <f t="shared" si="86"/>
        <v>-5.664245704977515E-2</v>
      </c>
      <c r="AD147" s="1">
        <f t="shared" si="110"/>
        <v>1.96565347293429E-5</v>
      </c>
      <c r="AE147" s="235">
        <f t="shared" si="111"/>
        <v>1.96565347293429E-5</v>
      </c>
      <c r="AF147" s="27">
        <f t="shared" si="103"/>
        <v>39901.458899999998</v>
      </c>
      <c r="AG147" s="13"/>
      <c r="AH147" s="1">
        <f t="shared" si="87"/>
        <v>-5.2208887976292376E-2</v>
      </c>
      <c r="AI147" s="1">
        <f t="shared" si="88"/>
        <v>1.0279258467588515</v>
      </c>
      <c r="AJ147" s="1">
        <f t="shared" si="89"/>
        <v>-0.28168380815894695</v>
      </c>
      <c r="AK147" s="1">
        <f t="shared" si="90"/>
        <v>0.40412438497836334</v>
      </c>
      <c r="AL147" s="1">
        <f t="shared" si="91"/>
        <v>1.5018038949323416</v>
      </c>
      <c r="AM147" s="1">
        <f t="shared" si="92"/>
        <v>0.93328259956714299</v>
      </c>
      <c r="AN147" s="1">
        <f t="shared" si="93"/>
        <v>7.3746932374902858</v>
      </c>
      <c r="AO147" s="1">
        <f t="shared" si="94"/>
        <v>7.3746750774107097</v>
      </c>
      <c r="AP147" s="1">
        <f t="shared" si="95"/>
        <v>7.3745778760673266</v>
      </c>
      <c r="AQ147" s="1">
        <f t="shared" si="96"/>
        <v>7.3740579171088347</v>
      </c>
      <c r="AR147" s="1">
        <f t="shared" si="97"/>
        <v>7.3712852720366877</v>
      </c>
      <c r="AS147" s="1">
        <f t="shared" si="98"/>
        <v>7.3567407863607173</v>
      </c>
      <c r="AT147" s="1">
        <f t="shared" si="99"/>
        <v>7.2860169050121453</v>
      </c>
      <c r="AU147" s="1">
        <f t="shared" si="112"/>
        <v>7.0152525165712136</v>
      </c>
    </row>
    <row r="148" spans="1:47">
      <c r="A148" s="28" t="s">
        <v>129</v>
      </c>
      <c r="B148" s="143" t="s">
        <v>65</v>
      </c>
      <c r="C148" s="29">
        <v>55244.482400000001</v>
      </c>
      <c r="D148" s="189" t="s">
        <v>36</v>
      </c>
      <c r="E148" s="1">
        <f t="shared" si="104"/>
        <v>6887.1453670955589</v>
      </c>
      <c r="F148" s="1">
        <f t="shared" si="105"/>
        <v>6887</v>
      </c>
      <c r="G148" s="228">
        <f>+C148-(C$7+F148*C$8)+O148*J$10</f>
        <v>6.1027200004900806E-2</v>
      </c>
      <c r="H148" s="191"/>
      <c r="I148" s="191"/>
      <c r="J148" s="191">
        <f>G148</f>
        <v>6.1027200004900806E-2</v>
      </c>
      <c r="K148" s="191"/>
      <c r="L148" s="1">
        <v>1</v>
      </c>
      <c r="M148" s="1">
        <f t="shared" si="108"/>
        <v>0.1124908627855551</v>
      </c>
      <c r="O148" s="230"/>
      <c r="U148" s="31"/>
      <c r="Z148" s="1">
        <f t="shared" si="85"/>
        <v>6887</v>
      </c>
      <c r="AA148" s="1">
        <f t="shared" si="102"/>
        <v>6.3472605361420825E-2</v>
      </c>
      <c r="AB148" s="1">
        <f t="shared" si="109"/>
        <v>0.11004545742903508</v>
      </c>
      <c r="AC148" s="1">
        <f t="shared" si="86"/>
        <v>-5.1463662780654298E-2</v>
      </c>
      <c r="AD148" s="1">
        <f t="shared" si="110"/>
        <v>5.9800073576968039E-6</v>
      </c>
      <c r="AE148" s="235">
        <f t="shared" si="111"/>
        <v>5.9800073576968039E-6</v>
      </c>
      <c r="AF148" s="27">
        <f t="shared" si="103"/>
        <v>40225.982400000001</v>
      </c>
      <c r="AG148" s="13"/>
      <c r="AH148" s="1">
        <f t="shared" si="87"/>
        <v>-4.9018257424134279E-2</v>
      </c>
      <c r="AI148" s="1">
        <f t="shared" si="88"/>
        <v>1.0061935523215086</v>
      </c>
      <c r="AJ148" s="1">
        <f t="shared" si="89"/>
        <v>-0.22977460539441596</v>
      </c>
      <c r="AK148" s="1">
        <f t="shared" si="90"/>
        <v>0.40504075271629147</v>
      </c>
      <c r="AL148" s="1">
        <f t="shared" si="91"/>
        <v>1.5555063353023384</v>
      </c>
      <c r="AM148" s="1">
        <f t="shared" si="92"/>
        <v>0.98482572018580539</v>
      </c>
      <c r="AN148" s="1">
        <f t="shared" si="93"/>
        <v>7.4229702576754253</v>
      </c>
      <c r="AO148" s="1">
        <f t="shared" si="94"/>
        <v>7.4229592628317231</v>
      </c>
      <c r="AP148" s="1">
        <f t="shared" si="95"/>
        <v>7.422894303644461</v>
      </c>
      <c r="AQ148" s="1">
        <f t="shared" si="96"/>
        <v>7.4225107020741898</v>
      </c>
      <c r="AR148" s="1">
        <f t="shared" si="97"/>
        <v>7.420251913817685</v>
      </c>
      <c r="AS148" s="1">
        <f t="shared" si="98"/>
        <v>7.4071682067952622</v>
      </c>
      <c r="AT148" s="1">
        <f t="shared" si="99"/>
        <v>7.3374354937275088</v>
      </c>
      <c r="AU148" s="1">
        <f t="shared" si="112"/>
        <v>7.0549318857660044</v>
      </c>
    </row>
    <row r="149" spans="1:47">
      <c r="A149" s="53" t="s">
        <v>130</v>
      </c>
      <c r="B149" s="32" t="s">
        <v>65</v>
      </c>
      <c r="C149" s="33">
        <v>55244.482450000003</v>
      </c>
      <c r="D149" s="33">
        <v>2.9999999999999997E-4</v>
      </c>
      <c r="E149" s="1">
        <f t="shared" ref="E149:E167" si="124">+(C149-C$7)/C$8</f>
        <v>6887.1454861958146</v>
      </c>
      <c r="F149" s="1">
        <f t="shared" ref="F149:F167" si="125">ROUND(2*E149,0)/2</f>
        <v>6887</v>
      </c>
      <c r="G149" s="228">
        <f>+C149-(C$7+F149*C$8)+O149*K$10</f>
        <v>6.1077200007275678E-2</v>
      </c>
      <c r="H149" s="191"/>
      <c r="I149" s="191"/>
      <c r="J149" s="191"/>
      <c r="K149" s="191">
        <f>G149</f>
        <v>6.1077200007275678E-2</v>
      </c>
      <c r="L149" s="1">
        <v>1</v>
      </c>
      <c r="M149" s="1">
        <f t="shared" ref="M149:M167" si="126">+D$11+D$12*F149+D$13*F149^2</f>
        <v>0.1124908627855551</v>
      </c>
      <c r="O149" s="230"/>
      <c r="P149" s="1">
        <v>1.0268236028788304E-11</v>
      </c>
      <c r="Q149" s="1">
        <v>6.9462657706060145E-20</v>
      </c>
      <c r="R149" s="1">
        <v>7.1223310786142323E-29</v>
      </c>
      <c r="S149" s="1">
        <v>1.0041075652199546E-10</v>
      </c>
      <c r="T149" s="1">
        <v>6.2445193431791363E-7</v>
      </c>
      <c r="U149" s="31">
        <v>2.8826115115592953E-5</v>
      </c>
      <c r="V149" s="1">
        <v>9.6278845015803111E-2</v>
      </c>
      <c r="W149" s="1">
        <v>5433.0206937798812</v>
      </c>
      <c r="X149" s="1">
        <v>3.0143039768531135E-6</v>
      </c>
      <c r="Y149" s="1">
        <v>4.4747333271904671E-9</v>
      </c>
      <c r="Z149" s="1">
        <f t="shared" si="85"/>
        <v>6887</v>
      </c>
      <c r="AA149" s="1">
        <f t="shared" si="102"/>
        <v>6.3472605361420825E-2</v>
      </c>
      <c r="AB149" s="1">
        <f t="shared" ref="AB149:AB167" si="127">+G149-AH149</f>
        <v>0.11009545743140996</v>
      </c>
      <c r="AC149" s="1">
        <f t="shared" si="86"/>
        <v>-5.1413662778279426E-2</v>
      </c>
      <c r="AD149" s="1">
        <f t="shared" ref="AD149:AD167" si="128">+(G149-AA149)^2</f>
        <v>5.7379668106672371E-6</v>
      </c>
      <c r="AE149" s="235">
        <f t="shared" ref="AE149:AE167" si="129">+(G149-AA149)^2*L149</f>
        <v>5.7379668106672371E-6</v>
      </c>
      <c r="AF149" s="27">
        <f t="shared" si="103"/>
        <v>40225.982450000003</v>
      </c>
      <c r="AG149" s="13"/>
      <c r="AH149" s="1">
        <f t="shared" si="87"/>
        <v>-4.9018257424134279E-2</v>
      </c>
      <c r="AI149" s="1">
        <f t="shared" si="88"/>
        <v>1.0061935523215086</v>
      </c>
      <c r="AJ149" s="1">
        <f t="shared" si="89"/>
        <v>-0.22977460539441596</v>
      </c>
      <c r="AK149" s="1">
        <f t="shared" si="90"/>
        <v>0.40504075271629147</v>
      </c>
      <c r="AL149" s="1">
        <f t="shared" si="91"/>
        <v>1.5555063353023384</v>
      </c>
      <c r="AM149" s="1">
        <f t="shared" si="92"/>
        <v>0.98482572018580539</v>
      </c>
      <c r="AN149" s="1">
        <f t="shared" si="93"/>
        <v>7.4229702576754253</v>
      </c>
      <c r="AO149" s="1">
        <f t="shared" si="94"/>
        <v>7.4229592628317231</v>
      </c>
      <c r="AP149" s="1">
        <f t="shared" si="95"/>
        <v>7.422894303644461</v>
      </c>
      <c r="AQ149" s="1">
        <f t="shared" si="96"/>
        <v>7.4225107020741898</v>
      </c>
      <c r="AR149" s="1">
        <f t="shared" si="97"/>
        <v>7.420251913817685</v>
      </c>
      <c r="AS149" s="1">
        <f t="shared" si="98"/>
        <v>7.4071682067952622</v>
      </c>
      <c r="AT149" s="1">
        <f t="shared" si="99"/>
        <v>7.3374354937275088</v>
      </c>
      <c r="AU149" s="1">
        <f t="shared" ref="AU149:AU167" si="130">RADIANS($AB$9)+$AB$18*(F149-AB$15)</f>
        <v>7.0549318857660044</v>
      </c>
    </row>
    <row r="150" spans="1:47">
      <c r="A150" s="28" t="s">
        <v>129</v>
      </c>
      <c r="B150" s="143" t="s">
        <v>65</v>
      </c>
      <c r="C150" s="29">
        <v>55244.482499999998</v>
      </c>
      <c r="D150" s="189" t="s">
        <v>36</v>
      </c>
      <c r="E150" s="1">
        <f t="shared" si="124"/>
        <v>6887.145605296053</v>
      </c>
      <c r="F150" s="1">
        <f t="shared" si="125"/>
        <v>6887</v>
      </c>
      <c r="G150" s="228">
        <f>+C150-(C$7+F150*C$8)+O150*J$10</f>
        <v>6.1127200002374593E-2</v>
      </c>
      <c r="H150" s="191"/>
      <c r="I150" s="191"/>
      <c r="J150" s="191">
        <f>G150</f>
        <v>6.1127200002374593E-2</v>
      </c>
      <c r="K150" s="191"/>
      <c r="L150" s="1">
        <v>1</v>
      </c>
      <c r="M150" s="1">
        <f t="shared" si="126"/>
        <v>0.1124908627855551</v>
      </c>
      <c r="O150" s="230"/>
      <c r="U150" s="31"/>
      <c r="Z150" s="1">
        <f t="shared" ref="Z150:Z167" si="131">F150</f>
        <v>6887</v>
      </c>
      <c r="AA150" s="1">
        <f t="shared" si="102"/>
        <v>6.3472605361420825E-2</v>
      </c>
      <c r="AB150" s="1">
        <f t="shared" si="127"/>
        <v>0.11014545742650887</v>
      </c>
      <c r="AC150" s="1">
        <f t="shared" ref="AC150:AC167" si="132">+G150-M150</f>
        <v>-5.1363662783180511E-2</v>
      </c>
      <c r="AD150" s="1">
        <f t="shared" si="128"/>
        <v>5.5009262982427847E-6</v>
      </c>
      <c r="AE150" s="235">
        <f t="shared" si="129"/>
        <v>5.5009262982427847E-6</v>
      </c>
      <c r="AF150" s="27">
        <f t="shared" si="103"/>
        <v>40225.982499999998</v>
      </c>
      <c r="AG150" s="13"/>
      <c r="AH150" s="1">
        <f t="shared" ref="AH150:AH167" si="133">$AB$6*($AB$11/AI150*AJ150+$AB$12)</f>
        <v>-4.9018257424134279E-2</v>
      </c>
      <c r="AI150" s="1">
        <f t="shared" ref="AI150:AI167" si="134">1+$AB$7*COS(AL150)</f>
        <v>1.0061935523215086</v>
      </c>
      <c r="AJ150" s="1">
        <f t="shared" ref="AJ150:AJ167" si="135">SIN(AL150+RADIANS($AB$9))</f>
        <v>-0.22977460539441596</v>
      </c>
      <c r="AK150" s="1">
        <f t="shared" ref="AK150:AK167" si="136">$AB$7*SIN(AL150)</f>
        <v>0.40504075271629147</v>
      </c>
      <c r="AL150" s="1">
        <f t="shared" ref="AL150:AL167" si="137">2*ATAN(AM150)</f>
        <v>1.5555063353023384</v>
      </c>
      <c r="AM150" s="1">
        <f t="shared" ref="AM150:AM167" si="138">SQRT((1+$AB$7)/(1-$AB$7))*TAN(AN150/2)</f>
        <v>0.98482572018580539</v>
      </c>
      <c r="AN150" s="1">
        <f t="shared" ref="AN150:AN167" si="139">$AU150+$AB$7*SIN(AO150)</f>
        <v>7.4229702576754253</v>
      </c>
      <c r="AO150" s="1">
        <f t="shared" ref="AO150:AO167" si="140">$AU150+$AB$7*SIN(AP150)</f>
        <v>7.4229592628317231</v>
      </c>
      <c r="AP150" s="1">
        <f t="shared" ref="AP150:AP167" si="141">$AU150+$AB$7*SIN(AQ150)</f>
        <v>7.422894303644461</v>
      </c>
      <c r="AQ150" s="1">
        <f t="shared" ref="AQ150:AQ167" si="142">$AU150+$AB$7*SIN(AR150)</f>
        <v>7.4225107020741898</v>
      </c>
      <c r="AR150" s="1">
        <f t="shared" ref="AR150:AR167" si="143">$AU150+$AB$7*SIN(AS150)</f>
        <v>7.420251913817685</v>
      </c>
      <c r="AS150" s="1">
        <f t="shared" ref="AS150:AS167" si="144">$AU150+$AB$7*SIN(AT150)</f>
        <v>7.4071682067952622</v>
      </c>
      <c r="AT150" s="1">
        <f t="shared" ref="AT150:AT167" si="145">$AU150+$AB$7*SIN(AU150)</f>
        <v>7.3374354937275088</v>
      </c>
      <c r="AU150" s="1">
        <f t="shared" si="130"/>
        <v>7.0549318857660044</v>
      </c>
    </row>
    <row r="151" spans="1:47">
      <c r="A151" s="53" t="s">
        <v>130</v>
      </c>
      <c r="B151" s="32" t="s">
        <v>65</v>
      </c>
      <c r="C151" s="33">
        <v>55244.482550000001</v>
      </c>
      <c r="D151" s="33">
        <v>4.0000000000000002E-4</v>
      </c>
      <c r="E151" s="1">
        <f t="shared" si="124"/>
        <v>6887.1457243963087</v>
      </c>
      <c r="F151" s="1">
        <f t="shared" si="125"/>
        <v>6887</v>
      </c>
      <c r="G151" s="228">
        <f>+C151-(C$7+F151*C$8)+O151*K$10</f>
        <v>6.1177200004749466E-2</v>
      </c>
      <c r="H151" s="191"/>
      <c r="I151" s="191"/>
      <c r="J151" s="191"/>
      <c r="K151" s="191">
        <f>G151</f>
        <v>6.1177200004749466E-2</v>
      </c>
      <c r="L151" s="1">
        <v>1</v>
      </c>
      <c r="M151" s="1">
        <f t="shared" si="126"/>
        <v>0.1124908627855551</v>
      </c>
      <c r="O151" s="230"/>
      <c r="U151" s="31"/>
      <c r="Z151" s="1">
        <f t="shared" si="131"/>
        <v>6887</v>
      </c>
      <c r="AA151" s="1">
        <f t="shared" si="102"/>
        <v>6.3472605361420825E-2</v>
      </c>
      <c r="AB151" s="1">
        <f t="shared" si="127"/>
        <v>0.11019545742888374</v>
      </c>
      <c r="AC151" s="1">
        <f t="shared" si="132"/>
        <v>-5.1313662780805638E-2</v>
      </c>
      <c r="AD151" s="1">
        <f t="shared" si="128"/>
        <v>5.2688857514355708E-6</v>
      </c>
      <c r="AE151" s="235">
        <f t="shared" si="129"/>
        <v>5.2688857514355708E-6</v>
      </c>
      <c r="AF151" s="27">
        <f t="shared" si="103"/>
        <v>40225.982550000001</v>
      </c>
      <c r="AG151" s="13"/>
      <c r="AH151" s="1">
        <f t="shared" si="133"/>
        <v>-4.9018257424134279E-2</v>
      </c>
      <c r="AI151" s="1">
        <f t="shared" si="134"/>
        <v>1.0061935523215086</v>
      </c>
      <c r="AJ151" s="1">
        <f t="shared" si="135"/>
        <v>-0.22977460539441596</v>
      </c>
      <c r="AK151" s="1">
        <f t="shared" si="136"/>
        <v>0.40504075271629147</v>
      </c>
      <c r="AL151" s="1">
        <f t="shared" si="137"/>
        <v>1.5555063353023384</v>
      </c>
      <c r="AM151" s="1">
        <f t="shared" si="138"/>
        <v>0.98482572018580539</v>
      </c>
      <c r="AN151" s="1">
        <f t="shared" si="139"/>
        <v>7.4229702576754253</v>
      </c>
      <c r="AO151" s="1">
        <f t="shared" si="140"/>
        <v>7.4229592628317231</v>
      </c>
      <c r="AP151" s="1">
        <f t="shared" si="141"/>
        <v>7.422894303644461</v>
      </c>
      <c r="AQ151" s="1">
        <f t="shared" si="142"/>
        <v>7.4225107020741898</v>
      </c>
      <c r="AR151" s="1">
        <f t="shared" si="143"/>
        <v>7.420251913817685</v>
      </c>
      <c r="AS151" s="1">
        <f t="shared" si="144"/>
        <v>7.4071682067952622</v>
      </c>
      <c r="AT151" s="1">
        <f t="shared" si="145"/>
        <v>7.3374354937275088</v>
      </c>
      <c r="AU151" s="1">
        <f t="shared" si="130"/>
        <v>7.0549318857660044</v>
      </c>
    </row>
    <row r="152" spans="1:47">
      <c r="A152" s="52" t="s">
        <v>131</v>
      </c>
      <c r="B152" s="56" t="s">
        <v>65</v>
      </c>
      <c r="C152" s="43">
        <v>55265.474399999999</v>
      </c>
      <c r="D152" s="43">
        <v>4.0000000000000002E-4</v>
      </c>
      <c r="E152" s="1">
        <f t="shared" si="124"/>
        <v>6937.1484160619557</v>
      </c>
      <c r="F152" s="1">
        <f t="shared" si="125"/>
        <v>6937</v>
      </c>
      <c r="G152" s="228">
        <f>+C152-(C$7+F152*C$8)+O152*K$10</f>
        <v>6.2307200001669116E-2</v>
      </c>
      <c r="H152" s="191"/>
      <c r="I152" s="191"/>
      <c r="J152" s="191"/>
      <c r="K152" s="191">
        <f>G152</f>
        <v>6.2307200001669116E-2</v>
      </c>
      <c r="L152" s="1">
        <v>1</v>
      </c>
      <c r="M152" s="1">
        <f t="shared" si="126"/>
        <v>0.11260589576599099</v>
      </c>
      <c r="O152" s="230"/>
      <c r="U152" s="31"/>
      <c r="Z152" s="1">
        <f t="shared" si="131"/>
        <v>6937</v>
      </c>
      <c r="AA152" s="1">
        <f t="shared" si="102"/>
        <v>6.3795652749914861E-2</v>
      </c>
      <c r="AB152" s="1">
        <f t="shared" si="127"/>
        <v>0.11111744301774525</v>
      </c>
      <c r="AC152" s="1">
        <f t="shared" si="132"/>
        <v>-5.0298695764321874E-2</v>
      </c>
      <c r="AD152" s="1">
        <f t="shared" si="128"/>
        <v>2.2154915837603093E-6</v>
      </c>
      <c r="AE152" s="235">
        <f t="shared" si="129"/>
        <v>2.2154915837603093E-6</v>
      </c>
      <c r="AF152" s="27">
        <f t="shared" si="103"/>
        <v>40246.974399999999</v>
      </c>
      <c r="AG152" s="13"/>
      <c r="AH152" s="1">
        <f t="shared" si="133"/>
        <v>-4.881024301607613E-2</v>
      </c>
      <c r="AI152" s="1">
        <f t="shared" si="134"/>
        <v>1.0048182066263391</v>
      </c>
      <c r="AJ152" s="1">
        <f t="shared" si="135"/>
        <v>-0.2264686453964381</v>
      </c>
      <c r="AK152" s="1">
        <f t="shared" si="136"/>
        <v>0.40505944790394061</v>
      </c>
      <c r="AL152" s="1">
        <f t="shared" si="137"/>
        <v>1.5589018272987876</v>
      </c>
      <c r="AM152" s="1">
        <f t="shared" si="138"/>
        <v>0.98817568326048666</v>
      </c>
      <c r="AN152" s="1">
        <f t="shared" si="139"/>
        <v>7.4260576816155908</v>
      </c>
      <c r="AO152" s="1">
        <f t="shared" si="140"/>
        <v>7.4260470598153692</v>
      </c>
      <c r="AP152" s="1">
        <f t="shared" si="141"/>
        <v>7.4259838800074389</v>
      </c>
      <c r="AQ152" s="1">
        <f t="shared" si="142"/>
        <v>7.4256082591894517</v>
      </c>
      <c r="AR152" s="1">
        <f t="shared" si="143"/>
        <v>7.4233814392631317</v>
      </c>
      <c r="AS152" s="1">
        <f t="shared" si="144"/>
        <v>7.4103952310084287</v>
      </c>
      <c r="AT152" s="1">
        <f t="shared" si="145"/>
        <v>7.3407462860017834</v>
      </c>
      <c r="AU152" s="1">
        <f t="shared" si="130"/>
        <v>7.0574984685082285</v>
      </c>
    </row>
    <row r="153" spans="1:47">
      <c r="A153" s="58" t="s">
        <v>132</v>
      </c>
      <c r="B153" s="59" t="s">
        <v>77</v>
      </c>
      <c r="C153" s="58">
        <v>55298.847999999998</v>
      </c>
      <c r="D153" s="58">
        <v>5.0000000000000001E-3</v>
      </c>
      <c r="E153" s="1">
        <f t="shared" si="124"/>
        <v>7016.6444981401291</v>
      </c>
      <c r="F153" s="1">
        <f t="shared" si="125"/>
        <v>7016.5</v>
      </c>
      <c r="G153" s="228">
        <f>+C153-(C$7+F153*C$8)+O153*K$10</f>
        <v>6.0662399999273475E-2</v>
      </c>
      <c r="H153" s="191"/>
      <c r="I153" s="191"/>
      <c r="J153" s="191"/>
      <c r="K153" s="191">
        <f>G153</f>
        <v>6.0662399999273475E-2</v>
      </c>
      <c r="L153" s="1">
        <v>1</v>
      </c>
      <c r="M153" s="1">
        <f t="shared" si="126"/>
        <v>0.11278861054970001</v>
      </c>
      <c r="O153" s="230"/>
      <c r="P153" s="1">
        <v>3.1527025272456286E-11</v>
      </c>
      <c r="Q153" s="1">
        <v>5.955501739221296E-20</v>
      </c>
      <c r="R153" s="1">
        <v>3.8584596626664686E-29</v>
      </c>
      <c r="S153" s="1">
        <v>1.1533927982574892E-10</v>
      </c>
      <c r="T153" s="1">
        <v>5.6364915201035973E-7</v>
      </c>
      <c r="U153" s="31">
        <v>3.8052217610351797E-5</v>
      </c>
      <c r="V153" s="1">
        <v>0.11125155446936116</v>
      </c>
      <c r="W153" s="1">
        <v>6290.2378116821865</v>
      </c>
      <c r="X153" s="1">
        <v>3.462454242044599E-6</v>
      </c>
      <c r="Y153" s="1">
        <v>5.2705800708703002E-9</v>
      </c>
      <c r="Z153" s="1">
        <f t="shared" si="131"/>
        <v>7016.5</v>
      </c>
      <c r="AA153" s="1">
        <f t="shared" si="102"/>
        <v>6.4309479751346543E-2</v>
      </c>
      <c r="AB153" s="1">
        <f t="shared" si="127"/>
        <v>0.10914153079762694</v>
      </c>
      <c r="AC153" s="1">
        <f t="shared" si="132"/>
        <v>-5.212621055042653E-2</v>
      </c>
      <c r="AD153" s="1">
        <f t="shared" si="128"/>
        <v>1.3301190717981352E-5</v>
      </c>
      <c r="AE153" s="235">
        <f t="shared" si="129"/>
        <v>1.3301190717981352E-5</v>
      </c>
      <c r="AF153" s="27">
        <f t="shared" si="103"/>
        <v>40280.347999999998</v>
      </c>
      <c r="AG153" s="13"/>
      <c r="AH153" s="1">
        <f t="shared" si="133"/>
        <v>-4.8479130798353462E-2</v>
      </c>
      <c r="AI153" s="1">
        <f t="shared" si="134"/>
        <v>1.0026390274788679</v>
      </c>
      <c r="AJ153" s="1">
        <f t="shared" si="135"/>
        <v>-0.2212254143969915</v>
      </c>
      <c r="AK153" s="1">
        <f t="shared" si="136"/>
        <v>0.40507950699252249</v>
      </c>
      <c r="AL153" s="1">
        <f t="shared" si="137"/>
        <v>1.5642815806819006</v>
      </c>
      <c r="AM153" s="1">
        <f t="shared" si="138"/>
        <v>0.99350638305307393</v>
      </c>
      <c r="AN153" s="1">
        <f t="shared" si="139"/>
        <v>7.4309580003934412</v>
      </c>
      <c r="AO153" s="1">
        <f t="shared" si="140"/>
        <v>7.4309479513412731</v>
      </c>
      <c r="AP153" s="1">
        <f t="shared" si="141"/>
        <v>7.4308875282336722</v>
      </c>
      <c r="AQ153" s="1">
        <f t="shared" si="142"/>
        <v>7.4305243859688614</v>
      </c>
      <c r="AR153" s="1">
        <f t="shared" si="143"/>
        <v>7.4283480364584626</v>
      </c>
      <c r="AS153" s="1">
        <f t="shared" si="144"/>
        <v>7.4155174743474221</v>
      </c>
      <c r="AT153" s="1">
        <f t="shared" si="145"/>
        <v>7.3460066018574155</v>
      </c>
      <c r="AU153" s="1">
        <f t="shared" si="130"/>
        <v>7.061579335068366</v>
      </c>
    </row>
    <row r="154" spans="1:47">
      <c r="A154" s="40" t="s">
        <v>133</v>
      </c>
      <c r="B154" s="57" t="s">
        <v>65</v>
      </c>
      <c r="C154" s="40">
        <v>55579.921199999997</v>
      </c>
      <c r="D154" s="40">
        <v>8.9999999999999998E-4</v>
      </c>
      <c r="E154" s="1">
        <f t="shared" si="124"/>
        <v>7686.1622659918248</v>
      </c>
      <c r="F154" s="1">
        <f t="shared" si="125"/>
        <v>7686</v>
      </c>
      <c r="G154" s="228">
        <f>+C154-(C$7+F154*C$8)+O154*K$10</f>
        <v>6.8121600001177285E-2</v>
      </c>
      <c r="H154" s="191"/>
      <c r="I154" s="191"/>
      <c r="J154" s="191"/>
      <c r="K154" s="191">
        <f>G154</f>
        <v>6.8121600001177285E-2</v>
      </c>
      <c r="L154" s="1">
        <v>1</v>
      </c>
      <c r="M154" s="1">
        <f t="shared" si="126"/>
        <v>0.1143181816336586</v>
      </c>
      <c r="O154" s="230"/>
      <c r="U154" s="31"/>
      <c r="Z154" s="1">
        <f t="shared" si="131"/>
        <v>7686</v>
      </c>
      <c r="AA154" s="1">
        <f t="shared" si="102"/>
        <v>6.8643841446114448E-2</v>
      </c>
      <c r="AB154" s="1">
        <f t="shared" si="127"/>
        <v>0.11379594018872144</v>
      </c>
      <c r="AC154" s="1">
        <f t="shared" si="132"/>
        <v>-4.6196581632481318E-2</v>
      </c>
      <c r="AD154" s="1">
        <f t="shared" si="128"/>
        <v>2.7273612681005606E-7</v>
      </c>
      <c r="AE154" s="235">
        <f t="shared" si="129"/>
        <v>2.7273612681005606E-7</v>
      </c>
      <c r="AF154" s="27">
        <f t="shared" si="103"/>
        <v>40561.421199999997</v>
      </c>
      <c r="AG154" s="13"/>
      <c r="AH154" s="1">
        <f t="shared" si="133"/>
        <v>-4.5674340187544155E-2</v>
      </c>
      <c r="AI154" s="1">
        <f t="shared" si="134"/>
        <v>0.98465857061841733</v>
      </c>
      <c r="AJ154" s="1">
        <f t="shared" si="135"/>
        <v>-0.17772602160771059</v>
      </c>
      <c r="AK154" s="1">
        <f t="shared" si="136"/>
        <v>0.40479749504643575</v>
      </c>
      <c r="AL154" s="1">
        <f t="shared" si="137"/>
        <v>1.6086772196960812</v>
      </c>
      <c r="AM154" s="1">
        <f t="shared" si="138"/>
        <v>1.0386169327784129</v>
      </c>
      <c r="AN154" s="1">
        <f t="shared" si="139"/>
        <v>7.4718085413974009</v>
      </c>
      <c r="AO154" s="1">
        <f t="shared" si="140"/>
        <v>7.4718024159253913</v>
      </c>
      <c r="AP154" s="1">
        <f t="shared" si="141"/>
        <v>7.4717618720460841</v>
      </c>
      <c r="AQ154" s="1">
        <f t="shared" si="142"/>
        <v>7.4714936192463721</v>
      </c>
      <c r="AR154" s="1">
        <f t="shared" si="143"/>
        <v>7.469723249014554</v>
      </c>
      <c r="AS154" s="1">
        <f t="shared" si="144"/>
        <v>7.4582281725784307</v>
      </c>
      <c r="AT154" s="1">
        <f t="shared" si="145"/>
        <v>7.3901159252091801</v>
      </c>
      <c r="AU154" s="1">
        <f t="shared" si="130"/>
        <v>7.0959458779867521</v>
      </c>
    </row>
    <row r="155" spans="1:47">
      <c r="A155" s="28" t="s">
        <v>134</v>
      </c>
      <c r="B155" s="143" t="s">
        <v>77</v>
      </c>
      <c r="C155" s="29">
        <v>55596.085800000001</v>
      </c>
      <c r="D155" s="189" t="s">
        <v>36</v>
      </c>
      <c r="E155" s="1">
        <f t="shared" si="124"/>
        <v>7724.6664240197615</v>
      </c>
      <c r="F155" s="1">
        <f t="shared" si="125"/>
        <v>7724.5</v>
      </c>
      <c r="G155" s="228">
        <f>+C155-(C$7+F155*C$8)+O155*J$10</f>
        <v>6.9867199999862351E-2</v>
      </c>
      <c r="H155" s="191"/>
      <c r="I155" s="191"/>
      <c r="J155" s="191">
        <f>G155</f>
        <v>6.9867199999862351E-2</v>
      </c>
      <c r="K155" s="191"/>
      <c r="L155" s="1">
        <v>1</v>
      </c>
      <c r="M155" s="1">
        <f t="shared" si="126"/>
        <v>0.11440564369714962</v>
      </c>
      <c r="O155" s="230"/>
      <c r="U155" s="31"/>
      <c r="Z155" s="1">
        <f t="shared" si="131"/>
        <v>7724.5</v>
      </c>
      <c r="AA155" s="1">
        <f t="shared" si="102"/>
        <v>6.8893400047268002E-2</v>
      </c>
      <c r="AB155" s="1">
        <f t="shared" si="127"/>
        <v>0.11537944364974397</v>
      </c>
      <c r="AC155" s="1">
        <f t="shared" si="132"/>
        <v>-4.4538443697287267E-2</v>
      </c>
      <c r="AD155" s="1">
        <f t="shared" si="128"/>
        <v>9.4828634767275445E-7</v>
      </c>
      <c r="AE155" s="235">
        <f t="shared" si="129"/>
        <v>9.4828634767275445E-7</v>
      </c>
      <c r="AF155" s="27">
        <f t="shared" si="103"/>
        <v>40577.585800000001</v>
      </c>
      <c r="AG155" s="13"/>
      <c r="AH155" s="1">
        <f t="shared" si="133"/>
        <v>-4.5512243649881615E-2</v>
      </c>
      <c r="AI155" s="1">
        <f t="shared" si="134"/>
        <v>0.98364475369035698</v>
      </c>
      <c r="AJ155" s="1">
        <f t="shared" si="135"/>
        <v>-0.17526071490381648</v>
      </c>
      <c r="AK155" s="1">
        <f t="shared" si="136"/>
        <v>0.40475780087540031</v>
      </c>
      <c r="AL155" s="1">
        <f t="shared" si="137"/>
        <v>1.6111818451446012</v>
      </c>
      <c r="AM155" s="1">
        <f t="shared" si="138"/>
        <v>1.0412235384175104</v>
      </c>
      <c r="AN155" s="1">
        <f t="shared" si="139"/>
        <v>7.4741353405981616</v>
      </c>
      <c r="AO155" s="1">
        <f t="shared" si="140"/>
        <v>7.4741293967209739</v>
      </c>
      <c r="AP155" s="1">
        <f t="shared" si="141"/>
        <v>7.4740898255668098</v>
      </c>
      <c r="AQ155" s="1">
        <f t="shared" si="142"/>
        <v>7.4738264818874924</v>
      </c>
      <c r="AR155" s="1">
        <f t="shared" si="143"/>
        <v>7.4720783458367999</v>
      </c>
      <c r="AS155" s="1">
        <f t="shared" si="144"/>
        <v>7.4606611111177781</v>
      </c>
      <c r="AT155" s="1">
        <f t="shared" si="145"/>
        <v>7.3926420032134743</v>
      </c>
      <c r="AU155" s="1">
        <f t="shared" si="130"/>
        <v>7.0979221466982647</v>
      </c>
    </row>
    <row r="156" spans="1:47">
      <c r="A156" s="28" t="s">
        <v>134</v>
      </c>
      <c r="B156" s="143" t="s">
        <v>65</v>
      </c>
      <c r="C156" s="29">
        <v>55597.1345</v>
      </c>
      <c r="D156" s="189" t="s">
        <v>36</v>
      </c>
      <c r="E156" s="1">
        <f t="shared" si="124"/>
        <v>7727.1644326635796</v>
      </c>
      <c r="F156" s="1">
        <f t="shared" si="125"/>
        <v>7727</v>
      </c>
      <c r="G156" s="228">
        <f>+C156-(C$7+F156*C$8)+O156*J$10</f>
        <v>6.9031200000608806E-2</v>
      </c>
      <c r="H156" s="191"/>
      <c r="I156" s="191"/>
      <c r="J156" s="191">
        <f>G156</f>
        <v>6.9031200000608806E-2</v>
      </c>
      <c r="K156" s="191"/>
      <c r="L156" s="1">
        <v>1</v>
      </c>
      <c r="M156" s="1">
        <f t="shared" si="126"/>
        <v>0.1144113211836178</v>
      </c>
      <c r="O156" s="230"/>
      <c r="U156" s="31"/>
      <c r="Z156" s="1">
        <f t="shared" si="131"/>
        <v>7727</v>
      </c>
      <c r="AA156" s="1">
        <f t="shared" si="102"/>
        <v>6.8909606033061843E-2</v>
      </c>
      <c r="AB156" s="1">
        <f t="shared" si="127"/>
        <v>0.11453291515116476</v>
      </c>
      <c r="AC156" s="1">
        <f t="shared" si="132"/>
        <v>-4.5380121183008992E-2</v>
      </c>
      <c r="AD156" s="1">
        <f t="shared" si="128"/>
        <v>1.4785092943811743E-8</v>
      </c>
      <c r="AE156" s="235">
        <f t="shared" si="129"/>
        <v>1.4785092943811743E-8</v>
      </c>
      <c r="AF156" s="27">
        <f t="shared" si="103"/>
        <v>40578.6345</v>
      </c>
      <c r="AG156" s="13"/>
      <c r="AH156" s="1">
        <f t="shared" si="133"/>
        <v>-4.5501715150555948E-2</v>
      </c>
      <c r="AI156" s="1">
        <f t="shared" si="134"/>
        <v>0.98357899709128138</v>
      </c>
      <c r="AJ156" s="1">
        <f t="shared" si="135"/>
        <v>-0.17510076747176606</v>
      </c>
      <c r="AK156" s="1">
        <f t="shared" si="136"/>
        <v>0.40475513846622274</v>
      </c>
      <c r="AL156" s="1">
        <f t="shared" si="137"/>
        <v>1.6113443048058005</v>
      </c>
      <c r="AM156" s="1">
        <f t="shared" si="138"/>
        <v>1.0413928476014278</v>
      </c>
      <c r="AN156" s="1">
        <f t="shared" si="139"/>
        <v>7.4742863485736475</v>
      </c>
      <c r="AO156" s="1">
        <f t="shared" si="140"/>
        <v>7.4742804163388019</v>
      </c>
      <c r="AP156" s="1">
        <f t="shared" si="141"/>
        <v>7.4742409077456626</v>
      </c>
      <c r="AQ156" s="1">
        <f t="shared" si="142"/>
        <v>7.4739778808129511</v>
      </c>
      <c r="AR156" s="1">
        <f t="shared" si="143"/>
        <v>7.4722311841226139</v>
      </c>
      <c r="AS156" s="1">
        <f t="shared" si="144"/>
        <v>7.4608190069696176</v>
      </c>
      <c r="AT156" s="1">
        <f t="shared" si="145"/>
        <v>7.3928059944766948</v>
      </c>
      <c r="AU156" s="1">
        <f t="shared" si="130"/>
        <v>7.0980504758353762</v>
      </c>
    </row>
    <row r="157" spans="1:47">
      <c r="A157" s="28" t="s">
        <v>134</v>
      </c>
      <c r="B157" s="143" t="s">
        <v>65</v>
      </c>
      <c r="C157" s="29">
        <v>55631.9781</v>
      </c>
      <c r="D157" s="189" t="s">
        <v>36</v>
      </c>
      <c r="E157" s="1">
        <f t="shared" si="124"/>
        <v>7810.162062092204</v>
      </c>
      <c r="F157" s="1">
        <f t="shared" si="125"/>
        <v>7810</v>
      </c>
      <c r="G157" s="228">
        <f>+C157-(C$7+F157*C$8)+O157*J$10</f>
        <v>6.8036000004212838E-2</v>
      </c>
      <c r="H157" s="191"/>
      <c r="I157" s="191"/>
      <c r="J157" s="191">
        <f>G157</f>
        <v>6.8036000004212838E-2</v>
      </c>
      <c r="K157" s="191"/>
      <c r="L157" s="1">
        <v>1</v>
      </c>
      <c r="M157" s="1">
        <f t="shared" si="126"/>
        <v>0.11459968438393152</v>
      </c>
      <c r="O157" s="230"/>
      <c r="U157" s="31"/>
      <c r="Z157" s="1">
        <f t="shared" si="131"/>
        <v>7810</v>
      </c>
      <c r="AA157" s="1">
        <f t="shared" si="102"/>
        <v>6.9447702542944051E-2</v>
      </c>
      <c r="AB157" s="1">
        <f t="shared" si="127"/>
        <v>0.11318798184520029</v>
      </c>
      <c r="AC157" s="1">
        <f t="shared" si="132"/>
        <v>-4.6563684379718681E-2</v>
      </c>
      <c r="AD157" s="1">
        <f t="shared" si="128"/>
        <v>1.9929040578601524E-6</v>
      </c>
      <c r="AE157" s="235">
        <f t="shared" si="129"/>
        <v>1.9929040578601524E-6</v>
      </c>
      <c r="AF157" s="27">
        <f t="shared" si="103"/>
        <v>40613.4781</v>
      </c>
      <c r="AG157" s="13"/>
      <c r="AH157" s="1">
        <f t="shared" si="133"/>
        <v>-4.5151981840987461E-2</v>
      </c>
      <c r="AI157" s="1">
        <f t="shared" si="134"/>
        <v>0.98140111436660071</v>
      </c>
      <c r="AJ157" s="1">
        <f t="shared" si="135"/>
        <v>-0.16980004203388385</v>
      </c>
      <c r="AK157" s="1">
        <f t="shared" si="136"/>
        <v>0.40466091101629154</v>
      </c>
      <c r="AL157" s="1">
        <f t="shared" si="137"/>
        <v>1.6167256595992932</v>
      </c>
      <c r="AM157" s="1">
        <f t="shared" si="138"/>
        <v>1.047017335796669</v>
      </c>
      <c r="AN157" s="1">
        <f t="shared" si="139"/>
        <v>7.4792940884824155</v>
      </c>
      <c r="AO157" s="1">
        <f t="shared" si="140"/>
        <v>7.4792885326080114</v>
      </c>
      <c r="AP157" s="1">
        <f t="shared" si="141"/>
        <v>7.479251059764298</v>
      </c>
      <c r="AQ157" s="1">
        <f t="shared" si="142"/>
        <v>7.4789984089310861</v>
      </c>
      <c r="AR157" s="1">
        <f t="shared" si="143"/>
        <v>7.4772991905681607</v>
      </c>
      <c r="AS157" s="1">
        <f t="shared" si="144"/>
        <v>7.4660551137922821</v>
      </c>
      <c r="AT157" s="1">
        <f t="shared" si="145"/>
        <v>7.3982477450475681</v>
      </c>
      <c r="AU157" s="1">
        <f t="shared" si="130"/>
        <v>7.1023110031874683</v>
      </c>
    </row>
    <row r="158" spans="1:47">
      <c r="A158" s="53" t="s">
        <v>135</v>
      </c>
      <c r="B158" s="56" t="s">
        <v>65</v>
      </c>
      <c r="C158" s="43">
        <v>55648.350899999998</v>
      </c>
      <c r="D158" s="43">
        <v>2.9999999999999997E-4</v>
      </c>
      <c r="E158" s="1">
        <f t="shared" si="124"/>
        <v>7849.1621535611903</v>
      </c>
      <c r="F158" s="1">
        <f t="shared" si="125"/>
        <v>7849</v>
      </c>
      <c r="G158" s="228">
        <f>+C158-(C$7+F158*C$8)+O158*K$10</f>
        <v>6.8074399998295121E-2</v>
      </c>
      <c r="H158" s="191"/>
      <c r="I158" s="191"/>
      <c r="J158" s="191"/>
      <c r="K158" s="191">
        <f>G158</f>
        <v>6.8074399998295121E-2</v>
      </c>
      <c r="L158" s="1">
        <v>1</v>
      </c>
      <c r="M158" s="1">
        <f t="shared" si="126"/>
        <v>0.11468810566795892</v>
      </c>
      <c r="O158" s="230"/>
      <c r="U158" s="31"/>
      <c r="Z158" s="1">
        <f t="shared" si="131"/>
        <v>7849</v>
      </c>
      <c r="AA158" s="1">
        <f t="shared" si="102"/>
        <v>6.970057962332761E-2</v>
      </c>
      <c r="AB158" s="1">
        <f t="shared" si="127"/>
        <v>0.11306192604292643</v>
      </c>
      <c r="AC158" s="1">
        <f t="shared" si="132"/>
        <v>-4.6613705669663802E-2</v>
      </c>
      <c r="AD158" s="1">
        <f t="shared" si="128"/>
        <v>2.6444601728708081E-6</v>
      </c>
      <c r="AE158" s="235">
        <f t="shared" si="129"/>
        <v>2.6444601728708081E-6</v>
      </c>
      <c r="AF158" s="27">
        <f t="shared" si="103"/>
        <v>40629.850899999998</v>
      </c>
      <c r="AG158" s="13"/>
      <c r="AH158" s="1">
        <f t="shared" si="133"/>
        <v>-4.4987526044631312E-2</v>
      </c>
      <c r="AI158" s="1">
        <f t="shared" si="134"/>
        <v>0.98038128091620613</v>
      </c>
      <c r="AJ158" s="1">
        <f t="shared" si="135"/>
        <v>-0.16731573875915293</v>
      </c>
      <c r="AK158" s="1">
        <f t="shared" si="136"/>
        <v>0.4046127498149934</v>
      </c>
      <c r="AL158" s="1">
        <f t="shared" si="137"/>
        <v>1.6192460256013061</v>
      </c>
      <c r="AM158" s="1">
        <f t="shared" si="138"/>
        <v>1.0496624799834398</v>
      </c>
      <c r="AN158" s="1">
        <f t="shared" si="139"/>
        <v>7.4816432935240611</v>
      </c>
      <c r="AO158" s="1">
        <f t="shared" si="140"/>
        <v>7.4816379078031616</v>
      </c>
      <c r="AP158" s="1">
        <f t="shared" si="141"/>
        <v>7.4816013641574521</v>
      </c>
      <c r="AQ158" s="1">
        <f t="shared" si="142"/>
        <v>7.4813534953865588</v>
      </c>
      <c r="AR158" s="1">
        <f t="shared" si="143"/>
        <v>7.4796763776171193</v>
      </c>
      <c r="AS158" s="1">
        <f t="shared" si="144"/>
        <v>7.4685114063905456</v>
      </c>
      <c r="AT158" s="1">
        <f t="shared" si="145"/>
        <v>7.4008028584056422</v>
      </c>
      <c r="AU158" s="1">
        <f t="shared" si="130"/>
        <v>7.1043129377264034</v>
      </c>
    </row>
    <row r="159" spans="1:47">
      <c r="A159" s="40" t="s">
        <v>133</v>
      </c>
      <c r="B159" s="57" t="s">
        <v>77</v>
      </c>
      <c r="C159" s="40">
        <v>55668.712699999996</v>
      </c>
      <c r="D159" s="40">
        <v>5.9999999999999995E-4</v>
      </c>
      <c r="E159" s="1">
        <f t="shared" si="124"/>
        <v>7897.6640629763951</v>
      </c>
      <c r="F159" s="1">
        <f t="shared" si="125"/>
        <v>7897.5</v>
      </c>
      <c r="G159" s="228">
        <f>+C159-(C$7+F159*C$8)+O159*K$10</f>
        <v>6.8875999997544568E-2</v>
      </c>
      <c r="H159" s="191"/>
      <c r="I159" s="191"/>
      <c r="J159" s="191"/>
      <c r="K159" s="191">
        <f>G159</f>
        <v>6.8875999997544568E-2</v>
      </c>
      <c r="L159" s="1">
        <v>1</v>
      </c>
      <c r="M159" s="1">
        <f t="shared" si="126"/>
        <v>0.11479798811754958</v>
      </c>
      <c r="O159" s="230"/>
      <c r="U159" s="31"/>
      <c r="Z159" s="1">
        <f t="shared" si="131"/>
        <v>7897.5</v>
      </c>
      <c r="AA159" s="1">
        <f t="shared" si="102"/>
        <v>7.0015084910122899E-2</v>
      </c>
      <c r="AB159" s="1">
        <f t="shared" si="127"/>
        <v>0.11365890320497124</v>
      </c>
      <c r="AC159" s="1">
        <f t="shared" si="132"/>
        <v>-4.5921988120005017E-2</v>
      </c>
      <c r="AD159" s="1">
        <f t="shared" si="128"/>
        <v>1.2975144380635837E-6</v>
      </c>
      <c r="AE159" s="235">
        <f t="shared" si="129"/>
        <v>1.2975144380635837E-6</v>
      </c>
      <c r="AF159" s="27">
        <f t="shared" si="103"/>
        <v>40650.212699999996</v>
      </c>
      <c r="AG159" s="13"/>
      <c r="AH159" s="1">
        <f t="shared" si="133"/>
        <v>-4.4782903207426679E-2</v>
      </c>
      <c r="AI159" s="1">
        <f t="shared" si="134"/>
        <v>0.97911615393975993</v>
      </c>
      <c r="AJ159" s="1">
        <f t="shared" si="135"/>
        <v>-0.16423200378438532</v>
      </c>
      <c r="AK159" s="1">
        <f t="shared" si="136"/>
        <v>0.40454942395839777</v>
      </c>
      <c r="AL159" s="1">
        <f t="shared" si="137"/>
        <v>1.6223730277933728</v>
      </c>
      <c r="AM159" s="1">
        <f t="shared" si="138"/>
        <v>1.0529540376356501</v>
      </c>
      <c r="AN159" s="1">
        <f t="shared" si="139"/>
        <v>7.4845613363065304</v>
      </c>
      <c r="AO159" s="1">
        <f t="shared" si="140"/>
        <v>7.4845561563706742</v>
      </c>
      <c r="AP159" s="1">
        <f t="shared" si="141"/>
        <v>7.4845207442507986</v>
      </c>
      <c r="AQ159" s="1">
        <f t="shared" si="142"/>
        <v>7.4842787394773325</v>
      </c>
      <c r="AR159" s="1">
        <f t="shared" si="143"/>
        <v>7.4826289177836243</v>
      </c>
      <c r="AS159" s="1">
        <f t="shared" si="144"/>
        <v>7.4715624171857495</v>
      </c>
      <c r="AT159" s="1">
        <f t="shared" si="145"/>
        <v>7.403978713242986</v>
      </c>
      <c r="AU159" s="1">
        <f t="shared" si="130"/>
        <v>7.1068025229863618</v>
      </c>
    </row>
    <row r="160" spans="1:47">
      <c r="A160" s="33" t="s">
        <v>136</v>
      </c>
      <c r="B160" s="32" t="s">
        <v>77</v>
      </c>
      <c r="C160" s="33">
        <v>55952.933100000002</v>
      </c>
      <c r="D160" s="33">
        <v>2.9999999999999997E-4</v>
      </c>
      <c r="E160" s="1">
        <f t="shared" si="124"/>
        <v>8574.6784769650658</v>
      </c>
      <c r="F160" s="1">
        <f t="shared" si="125"/>
        <v>8574.5</v>
      </c>
      <c r="G160" s="228">
        <f>+C160-(C$7+F160*C$8)+O160*K$10</f>
        <v>7.4927200003003236E-2</v>
      </c>
      <c r="H160" s="191"/>
      <c r="I160" s="191"/>
      <c r="J160" s="191"/>
      <c r="K160" s="191">
        <f>G160</f>
        <v>7.4927200003003236E-2</v>
      </c>
      <c r="L160" s="1">
        <v>1</v>
      </c>
      <c r="M160" s="1">
        <f t="shared" si="126"/>
        <v>0.11632285856494975</v>
      </c>
      <c r="O160" s="230"/>
      <c r="U160" s="31"/>
      <c r="Z160" s="1">
        <f t="shared" si="131"/>
        <v>8574.5</v>
      </c>
      <c r="AA160" s="1">
        <f t="shared" si="102"/>
        <v>7.4407316213174146E-2</v>
      </c>
      <c r="AB160" s="1">
        <f t="shared" si="127"/>
        <v>0.11684274235477884</v>
      </c>
      <c r="AC160" s="1">
        <f t="shared" si="132"/>
        <v>-4.1395658561946519E-2</v>
      </c>
      <c r="AD160" s="1">
        <f t="shared" si="128"/>
        <v>2.7027915492705719E-7</v>
      </c>
      <c r="AE160" s="235">
        <f t="shared" si="129"/>
        <v>2.7027915492705719E-7</v>
      </c>
      <c r="AF160" s="27">
        <f t="shared" si="103"/>
        <v>40934.433100000002</v>
      </c>
      <c r="AG160" s="13"/>
      <c r="AH160" s="1">
        <f t="shared" si="133"/>
        <v>-4.1915542351775609E-2</v>
      </c>
      <c r="AI160" s="1">
        <f t="shared" si="134"/>
        <v>0.96181697722141912</v>
      </c>
      <c r="AJ160" s="1">
        <f t="shared" si="135"/>
        <v>-0.12185380556181029</v>
      </c>
      <c r="AK160" s="1">
        <f t="shared" si="136"/>
        <v>0.40328454994312596</v>
      </c>
      <c r="AL160" s="1">
        <f t="shared" si="137"/>
        <v>1.6651950276197167</v>
      </c>
      <c r="AM160" s="1">
        <f t="shared" si="138"/>
        <v>1.0991522639809168</v>
      </c>
      <c r="AN160" s="1">
        <f t="shared" si="139"/>
        <v>7.5249052470108841</v>
      </c>
      <c r="AO160" s="1">
        <f t="shared" si="140"/>
        <v>7.5249023412904963</v>
      </c>
      <c r="AP160" s="1">
        <f t="shared" si="141"/>
        <v>7.5248801462124355</v>
      </c>
      <c r="AQ160" s="1">
        <f t="shared" si="142"/>
        <v>7.5247106587131611</v>
      </c>
      <c r="AR160" s="1">
        <f t="shared" si="143"/>
        <v>7.5234191684474503</v>
      </c>
      <c r="AS160" s="1">
        <f t="shared" si="144"/>
        <v>7.513733118023266</v>
      </c>
      <c r="AT160" s="1">
        <f t="shared" si="145"/>
        <v>7.4481155197936681</v>
      </c>
      <c r="AU160" s="1">
        <f t="shared" si="130"/>
        <v>7.1415540533160815</v>
      </c>
    </row>
    <row r="161" spans="1:47">
      <c r="A161" s="28" t="s">
        <v>137</v>
      </c>
      <c r="B161" s="143" t="s">
        <v>65</v>
      </c>
      <c r="C161" s="29">
        <v>56000.998500000002</v>
      </c>
      <c r="D161" s="189" t="s">
        <v>36</v>
      </c>
      <c r="E161" s="1">
        <f t="shared" si="124"/>
        <v>8689.1705001067203</v>
      </c>
      <c r="F161" s="1">
        <f t="shared" si="125"/>
        <v>8689</v>
      </c>
      <c r="G161" s="228">
        <f>+C161-(C$7+F161*C$8)+O161*J$10</f>
        <v>7.1578400005819276E-2</v>
      </c>
      <c r="H161" s="191"/>
      <c r="I161" s="191"/>
      <c r="J161" s="191">
        <f>G161</f>
        <v>7.1578400005819276E-2</v>
      </c>
      <c r="K161" s="191"/>
      <c r="L161" s="1">
        <v>1</v>
      </c>
      <c r="M161" s="1">
        <f t="shared" si="126"/>
        <v>0.11657910574279044</v>
      </c>
      <c r="O161" s="230"/>
      <c r="U161" s="31"/>
      <c r="Z161" s="1">
        <f t="shared" si="131"/>
        <v>8689</v>
      </c>
      <c r="AA161" s="1">
        <f t="shared" si="102"/>
        <v>7.5150296940321798E-2</v>
      </c>
      <c r="AB161" s="1">
        <f t="shared" si="127"/>
        <v>0.11300720880828792</v>
      </c>
      <c r="AC161" s="1">
        <f t="shared" si="132"/>
        <v>-4.5000705736971167E-2</v>
      </c>
      <c r="AD161" s="1">
        <f t="shared" si="128"/>
        <v>1.2758447710708514E-5</v>
      </c>
      <c r="AE161" s="235">
        <f t="shared" si="129"/>
        <v>1.2758447710708514E-5</v>
      </c>
      <c r="AF161" s="27">
        <f t="shared" si="103"/>
        <v>40982.498500000002</v>
      </c>
      <c r="AG161" s="13"/>
      <c r="AH161" s="1">
        <f t="shared" si="133"/>
        <v>-4.1428808802468645E-2</v>
      </c>
      <c r="AI161" s="1">
        <f t="shared" si="134"/>
        <v>0.95895732394597899</v>
      </c>
      <c r="AJ161" s="1">
        <f t="shared" si="135"/>
        <v>-0.11481030974525565</v>
      </c>
      <c r="AK161" s="1">
        <f t="shared" si="136"/>
        <v>0.40300356101858947</v>
      </c>
      <c r="AL161" s="1">
        <f t="shared" si="137"/>
        <v>1.6722883761290728</v>
      </c>
      <c r="AM161" s="1">
        <f t="shared" si="138"/>
        <v>1.1070144845528385</v>
      </c>
      <c r="AN161" s="1">
        <f t="shared" si="139"/>
        <v>7.531658040343479</v>
      </c>
      <c r="AO161" s="1">
        <f t="shared" si="140"/>
        <v>7.5316554232219257</v>
      </c>
      <c r="AP161" s="1">
        <f t="shared" si="141"/>
        <v>7.5316350287788314</v>
      </c>
      <c r="AQ161" s="1">
        <f t="shared" si="142"/>
        <v>7.531476143645583</v>
      </c>
      <c r="AR161" s="1">
        <f t="shared" si="143"/>
        <v>7.5302409086032149</v>
      </c>
      <c r="AS161" s="1">
        <f t="shared" si="144"/>
        <v>7.5207883873059505</v>
      </c>
      <c r="AT161" s="1">
        <f t="shared" si="145"/>
        <v>7.4555440166633495</v>
      </c>
      <c r="AU161" s="1">
        <f t="shared" si="130"/>
        <v>7.1474315277957761</v>
      </c>
    </row>
    <row r="162" spans="1:47">
      <c r="A162" s="36" t="s">
        <v>138</v>
      </c>
      <c r="B162" s="35" t="s">
        <v>65</v>
      </c>
      <c r="C162" s="36">
        <v>56009.394</v>
      </c>
      <c r="D162" s="36">
        <v>2E-3</v>
      </c>
      <c r="E162" s="1">
        <f t="shared" si="124"/>
        <v>8709.1686230867763</v>
      </c>
      <c r="F162" s="1">
        <f t="shared" si="125"/>
        <v>8709</v>
      </c>
      <c r="G162" s="228">
        <f>+C162-(C$7+F162*C$8)+O162*K$10</f>
        <v>7.0790400000987574E-2</v>
      </c>
      <c r="H162" s="191"/>
      <c r="I162" s="191"/>
      <c r="J162" s="191"/>
      <c r="K162" s="191">
        <f>G162</f>
        <v>7.0790400000987574E-2</v>
      </c>
      <c r="L162" s="1">
        <v>1</v>
      </c>
      <c r="M162" s="1">
        <f t="shared" si="126"/>
        <v>0.11662381604357745</v>
      </c>
      <c r="O162" s="230"/>
      <c r="U162" s="31"/>
      <c r="Z162" s="1">
        <f t="shared" si="131"/>
        <v>8709</v>
      </c>
      <c r="AA162" s="1">
        <f t="shared" si="102"/>
        <v>7.5280071748448918E-2</v>
      </c>
      <c r="AB162" s="1">
        <f t="shared" si="127"/>
        <v>0.1121341442961161</v>
      </c>
      <c r="AC162" s="1">
        <f t="shared" si="132"/>
        <v>-4.5833416042589878E-2</v>
      </c>
      <c r="AD162" s="1">
        <f t="shared" si="128"/>
        <v>2.0157152399952592E-5</v>
      </c>
      <c r="AE162" s="235">
        <f t="shared" si="129"/>
        <v>2.0157152399952592E-5</v>
      </c>
      <c r="AF162" s="27">
        <f t="shared" si="103"/>
        <v>40990.894</v>
      </c>
      <c r="AG162" s="13"/>
      <c r="AH162" s="1">
        <f t="shared" si="133"/>
        <v>-4.1343744295128527E-2</v>
      </c>
      <c r="AI162" s="1">
        <f t="shared" si="134"/>
        <v>0.95845977172092978</v>
      </c>
      <c r="AJ162" s="1">
        <f t="shared" si="135"/>
        <v>-0.11358369906472746</v>
      </c>
      <c r="AK162" s="1">
        <f t="shared" si="136"/>
        <v>0.40295257895422631</v>
      </c>
      <c r="AL162" s="1">
        <f t="shared" si="137"/>
        <v>1.6735230640659575</v>
      </c>
      <c r="AM162" s="1">
        <f t="shared" si="138"/>
        <v>1.1083893116111228</v>
      </c>
      <c r="AN162" s="1">
        <f t="shared" si="139"/>
        <v>7.5328355072852151</v>
      </c>
      <c r="AO162" s="1">
        <f t="shared" si="140"/>
        <v>7.5328329381111363</v>
      </c>
      <c r="AP162" s="1">
        <f t="shared" si="141"/>
        <v>7.5328128464489676</v>
      </c>
      <c r="AQ162" s="1">
        <f t="shared" si="142"/>
        <v>7.5326557658405999</v>
      </c>
      <c r="AR162" s="1">
        <f t="shared" si="143"/>
        <v>7.5314302240158666</v>
      </c>
      <c r="AS162" s="1">
        <f t="shared" si="144"/>
        <v>7.5220184660573635</v>
      </c>
      <c r="AT162" s="1">
        <f t="shared" si="145"/>
        <v>7.4568404802630504</v>
      </c>
      <c r="AU162" s="1">
        <f t="shared" si="130"/>
        <v>7.1484581608926661</v>
      </c>
    </row>
    <row r="163" spans="1:47">
      <c r="A163" s="28" t="s">
        <v>137</v>
      </c>
      <c r="B163" s="143" t="s">
        <v>65</v>
      </c>
      <c r="C163" s="29">
        <v>56014.016100000001</v>
      </c>
      <c r="D163" s="189" t="s">
        <v>36</v>
      </c>
      <c r="E163" s="1">
        <f t="shared" si="124"/>
        <v>8720.1784883986875</v>
      </c>
      <c r="F163" s="1">
        <f t="shared" si="125"/>
        <v>8720</v>
      </c>
      <c r="G163" s="228">
        <f>+C163-(C$7+F163*C$8)+O163*J$10</f>
        <v>7.4932000003173016E-2</v>
      </c>
      <c r="H163" s="191"/>
      <c r="I163" s="191"/>
      <c r="J163" s="191">
        <f>G163</f>
        <v>7.4932000003173016E-2</v>
      </c>
      <c r="K163" s="191"/>
      <c r="L163" s="1">
        <v>1</v>
      </c>
      <c r="M163" s="1">
        <f t="shared" si="126"/>
        <v>0.116648400493482</v>
      </c>
      <c r="O163" s="230"/>
      <c r="P163" s="1">
        <v>1.0297977817418945E-8</v>
      </c>
      <c r="Q163" s="1">
        <v>7.4823850815017428E-21</v>
      </c>
      <c r="R163" s="1">
        <v>8.5591339054356258E-27</v>
      </c>
      <c r="S163" s="1">
        <v>9.3957031454652428E-9</v>
      </c>
      <c r="T163" s="1">
        <v>6.3468750452926528E-7</v>
      </c>
      <c r="U163" s="31">
        <v>4.4165740848451963E-3</v>
      </c>
      <c r="V163" s="1">
        <v>2.8190265049508136</v>
      </c>
      <c r="W163" s="1">
        <v>161784.69279409797</v>
      </c>
      <c r="X163" s="1">
        <v>2.8205648814626748E-4</v>
      </c>
      <c r="Y163" s="1">
        <v>4.6221073839214236E-7</v>
      </c>
      <c r="Z163" s="1">
        <f t="shared" si="131"/>
        <v>8720</v>
      </c>
      <c r="AA163" s="1">
        <f t="shared" si="102"/>
        <v>7.5351447289622286E-2</v>
      </c>
      <c r="AB163" s="1">
        <f t="shared" si="127"/>
        <v>0.11622895320703275</v>
      </c>
      <c r="AC163" s="1">
        <f t="shared" si="132"/>
        <v>-4.1716400490308989E-2</v>
      </c>
      <c r="AD163" s="1">
        <f t="shared" si="128"/>
        <v>1.7593602610965631E-7</v>
      </c>
      <c r="AE163" s="235">
        <f t="shared" si="129"/>
        <v>1.7593602610965631E-7</v>
      </c>
      <c r="AF163" s="27">
        <f t="shared" si="103"/>
        <v>40995.516100000001</v>
      </c>
      <c r="AG163" s="13"/>
      <c r="AH163" s="1">
        <f t="shared" si="133"/>
        <v>-4.1296953203859725E-2</v>
      </c>
      <c r="AI163" s="1">
        <f t="shared" si="134"/>
        <v>0.95818636494315068</v>
      </c>
      <c r="AJ163" s="1">
        <f t="shared" si="135"/>
        <v>-0.11290953178528904</v>
      </c>
      <c r="AK163" s="1">
        <f t="shared" si="136"/>
        <v>0.40292429980664096</v>
      </c>
      <c r="AL163" s="1">
        <f t="shared" si="137"/>
        <v>1.6742015964187149</v>
      </c>
      <c r="AM163" s="1">
        <f t="shared" si="138"/>
        <v>1.109145659845395</v>
      </c>
      <c r="AN163" s="1">
        <f t="shared" si="139"/>
        <v>7.5334828536690859</v>
      </c>
      <c r="AO163" s="1">
        <f t="shared" si="140"/>
        <v>7.5334803105621964</v>
      </c>
      <c r="AP163" s="1">
        <f t="shared" si="141"/>
        <v>7.5334603839673759</v>
      </c>
      <c r="AQ163" s="1">
        <f t="shared" si="142"/>
        <v>7.5333042898844793</v>
      </c>
      <c r="AR163" s="1">
        <f t="shared" si="143"/>
        <v>7.5320840623928103</v>
      </c>
      <c r="AS163" s="1">
        <f t="shared" si="144"/>
        <v>7.5226947200883787</v>
      </c>
      <c r="AT163" s="1">
        <f t="shared" si="145"/>
        <v>7.457553396718132</v>
      </c>
      <c r="AU163" s="1">
        <f t="shared" si="130"/>
        <v>7.1490228090959551</v>
      </c>
    </row>
    <row r="164" spans="1:47">
      <c r="A164" s="33" t="s">
        <v>136</v>
      </c>
      <c r="B164" s="32" t="s">
        <v>77</v>
      </c>
      <c r="C164" s="33">
        <v>56035.642999999996</v>
      </c>
      <c r="D164" s="33">
        <v>2E-3</v>
      </c>
      <c r="E164" s="1">
        <f t="shared" si="124"/>
        <v>8771.6938723397707</v>
      </c>
      <c r="F164" s="1">
        <f t="shared" si="125"/>
        <v>8771.5</v>
      </c>
      <c r="G164" s="228">
        <f>+C164-(C$7+F164*C$8)+O164*K$10</f>
        <v>8.1390399995143525E-2</v>
      </c>
      <c r="H164" s="191"/>
      <c r="I164" s="191"/>
      <c r="J164" s="191"/>
      <c r="K164" s="191">
        <f>G164</f>
        <v>8.1390399995143525E-2</v>
      </c>
      <c r="L164" s="1">
        <v>1</v>
      </c>
      <c r="M164" s="1">
        <f t="shared" si="126"/>
        <v>0.1167634417487339</v>
      </c>
      <c r="O164" s="230"/>
      <c r="U164" s="31"/>
      <c r="Z164" s="1">
        <f t="shared" si="131"/>
        <v>8771.5</v>
      </c>
      <c r="AA164" s="1">
        <f>AB$3+AB$4*Z164+AB$5*Z164^2+AH164</f>
        <v>7.5685608042895883E-2</v>
      </c>
      <c r="AB164" s="1">
        <f t="shared" si="127"/>
        <v>0.12246823370098155</v>
      </c>
      <c r="AC164" s="1">
        <f t="shared" si="132"/>
        <v>-3.5373041753590378E-2</v>
      </c>
      <c r="AD164" s="1">
        <f t="shared" si="128"/>
        <v>3.2544651218429468E-5</v>
      </c>
      <c r="AE164" s="235">
        <f t="shared" si="129"/>
        <v>3.2544651218429468E-5</v>
      </c>
      <c r="AF164" s="27">
        <f>+C164-15018.5</f>
        <v>41017.142999999996</v>
      </c>
      <c r="AG164" s="13"/>
      <c r="AH164" s="1">
        <f t="shared" si="133"/>
        <v>-4.1077833705838021E-2</v>
      </c>
      <c r="AI164" s="1">
        <f t="shared" si="134"/>
        <v>0.95690865335686992</v>
      </c>
      <c r="AJ164" s="1">
        <f t="shared" si="135"/>
        <v>-0.10975762770186995</v>
      </c>
      <c r="AK164" s="1">
        <f t="shared" si="136"/>
        <v>0.40278965639129921</v>
      </c>
      <c r="AL164" s="1">
        <f t="shared" si="137"/>
        <v>1.6773732195621134</v>
      </c>
      <c r="AM164" s="1">
        <f t="shared" si="138"/>
        <v>1.1126885779004889</v>
      </c>
      <c r="AN164" s="1">
        <f t="shared" si="139"/>
        <v>7.536511157410815</v>
      </c>
      <c r="AO164" s="1">
        <f t="shared" si="140"/>
        <v>7.5365087335205923</v>
      </c>
      <c r="AP164" s="1">
        <f t="shared" si="141"/>
        <v>7.5364895660787843</v>
      </c>
      <c r="AQ164" s="1">
        <f t="shared" si="142"/>
        <v>7.5363380347003934</v>
      </c>
      <c r="AR164" s="1">
        <f t="shared" si="143"/>
        <v>7.5351425277063537</v>
      </c>
      <c r="AS164" s="1">
        <f t="shared" si="144"/>
        <v>7.5258580884130879</v>
      </c>
      <c r="AT164" s="1">
        <f t="shared" si="145"/>
        <v>7.4608898328126649</v>
      </c>
      <c r="AU164" s="1">
        <f t="shared" si="130"/>
        <v>7.1516663893204466</v>
      </c>
    </row>
    <row r="165" spans="1:47">
      <c r="A165" s="231" t="s">
        <v>411</v>
      </c>
      <c r="B165" s="232" t="str">
        <f>IF(K165="s","II","I")</f>
        <v>I</v>
      </c>
      <c r="C165" s="233">
        <v>56723.514499999997</v>
      </c>
      <c r="D165" s="233">
        <v>7.6E-3</v>
      </c>
      <c r="E165" s="1">
        <f t="shared" si="124"/>
        <v>10410.207224907004</v>
      </c>
      <c r="F165" s="1">
        <f t="shared" si="125"/>
        <v>10410</v>
      </c>
      <c r="G165" s="228">
        <f>+C165-(C$7+F165*C$8)+O165*K$10</f>
        <v>8.6995999998180196E-2</v>
      </c>
      <c r="H165" s="191"/>
      <c r="I165" s="191"/>
      <c r="J165" s="191"/>
      <c r="K165" s="191">
        <f>G165</f>
        <v>8.6995999998180196E-2</v>
      </c>
      <c r="L165" s="1">
        <v>1</v>
      </c>
      <c r="M165" s="1">
        <f t="shared" si="126"/>
        <v>0.12037306798158436</v>
      </c>
      <c r="O165" s="230"/>
      <c r="U165" s="31"/>
      <c r="Z165" s="1">
        <f t="shared" si="131"/>
        <v>10410</v>
      </c>
      <c r="AA165" s="1">
        <f>AB$3+AB$4*Z165+AB$5*Z165^2+AH165</f>
        <v>8.6297139832443331E-2</v>
      </c>
      <c r="AB165" s="1">
        <f t="shared" si="127"/>
        <v>0.12107192814732122</v>
      </c>
      <c r="AC165" s="1">
        <f t="shared" si="132"/>
        <v>-3.337706798340416E-2</v>
      </c>
      <c r="AD165" s="1">
        <f t="shared" si="128"/>
        <v>4.8840553125375742E-7</v>
      </c>
      <c r="AE165" s="235">
        <f t="shared" si="129"/>
        <v>4.8840553125375742E-7</v>
      </c>
      <c r="AF165" s="27">
        <f>+C165-15018.5</f>
        <v>41705.014499999997</v>
      </c>
      <c r="AG165" s="13"/>
      <c r="AH165" s="1">
        <f t="shared" si="133"/>
        <v>-3.4075928149141024E-2</v>
      </c>
      <c r="AI165" s="1">
        <f t="shared" si="134"/>
        <v>0.91822556233992092</v>
      </c>
      <c r="AJ165" s="1">
        <f t="shared" si="135"/>
        <v>-1.3290606707357022E-2</v>
      </c>
      <c r="AK165" s="1">
        <f t="shared" si="136"/>
        <v>0.39674842507150188</v>
      </c>
      <c r="AL165" s="1">
        <f t="shared" si="137"/>
        <v>1.7740614227301099</v>
      </c>
      <c r="AM165" s="1">
        <f t="shared" si="138"/>
        <v>1.2271316285433724</v>
      </c>
      <c r="AN165" s="1">
        <f t="shared" si="139"/>
        <v>7.6308158764270964</v>
      </c>
      <c r="AO165" s="1">
        <f t="shared" si="140"/>
        <v>7.6308154790501908</v>
      </c>
      <c r="AP165" s="1">
        <f t="shared" si="141"/>
        <v>7.6308110467268264</v>
      </c>
      <c r="AQ165" s="1">
        <f t="shared" si="142"/>
        <v>7.6307616146660564</v>
      </c>
      <c r="AR165" s="1">
        <f t="shared" si="143"/>
        <v>7.6302110448714497</v>
      </c>
      <c r="AS165" s="1">
        <f t="shared" si="144"/>
        <v>7.624166500541472</v>
      </c>
      <c r="AT165" s="1">
        <f t="shared" si="145"/>
        <v>7.5658869632952008</v>
      </c>
      <c r="AU165" s="1">
        <f t="shared" si="130"/>
        <v>7.2357733057831428</v>
      </c>
    </row>
    <row r="166" spans="1:47">
      <c r="A166" s="231" t="s">
        <v>411</v>
      </c>
      <c r="B166" s="232" t="str">
        <f>IF(K166="s","II","I")</f>
        <v>I</v>
      </c>
      <c r="C166" s="233">
        <v>56728.344299999997</v>
      </c>
      <c r="D166" s="233">
        <v>4.1000000000000003E-3</v>
      </c>
      <c r="E166" s="1">
        <f t="shared" si="124"/>
        <v>10421.711832657475</v>
      </c>
      <c r="F166" s="1">
        <f t="shared" si="125"/>
        <v>10421.5</v>
      </c>
      <c r="G166" s="228">
        <f>+C166-(C$7+F166*C$8)+O166*K$10</f>
        <v>8.893040000111796E-2</v>
      </c>
      <c r="H166" s="191"/>
      <c r="I166" s="191"/>
      <c r="J166" s="191"/>
      <c r="K166" s="191">
        <f>G166</f>
        <v>8.893040000111796E-2</v>
      </c>
      <c r="L166" s="1">
        <v>1</v>
      </c>
      <c r="M166" s="1">
        <f t="shared" si="126"/>
        <v>0.12039805669283919</v>
      </c>
      <c r="O166" s="230"/>
      <c r="U166" s="31"/>
      <c r="Z166" s="1">
        <f t="shared" si="131"/>
        <v>10421.5</v>
      </c>
      <c r="AA166" s="1">
        <f>AB$3+AB$4*Z166+AB$5*Z166^2+AH166</f>
        <v>8.6371388816159078E-2</v>
      </c>
      <c r="AB166" s="1">
        <f t="shared" si="127"/>
        <v>0.12295706787779807</v>
      </c>
      <c r="AC166" s="1">
        <f t="shared" si="132"/>
        <v>-3.1467656691721232E-2</v>
      </c>
      <c r="AD166" s="1">
        <f t="shared" si="128"/>
        <v>6.5485382447446583E-6</v>
      </c>
      <c r="AE166" s="235">
        <f t="shared" si="129"/>
        <v>6.5485382447446583E-6</v>
      </c>
      <c r="AF166" s="27">
        <f>+C166-15018.5</f>
        <v>41709.844299999997</v>
      </c>
      <c r="AG166" s="13"/>
      <c r="AH166" s="1">
        <f t="shared" si="133"/>
        <v>-3.4026667876680114E-2</v>
      </c>
      <c r="AI166" s="1">
        <f t="shared" si="134"/>
        <v>0.91796726979658783</v>
      </c>
      <c r="AJ166" s="1">
        <f t="shared" si="135"/>
        <v>-1.2639594223736882E-2</v>
      </c>
      <c r="AK166" s="1">
        <f t="shared" si="136"/>
        <v>0.3966951003311151</v>
      </c>
      <c r="AL166" s="1">
        <f t="shared" si="137"/>
        <v>1.7747124899477247</v>
      </c>
      <c r="AM166" s="1">
        <f t="shared" si="138"/>
        <v>1.2279476936235194</v>
      </c>
      <c r="AN166" s="1">
        <f t="shared" si="139"/>
        <v>7.6314642355794486</v>
      </c>
      <c r="AO166" s="1">
        <f t="shared" si="140"/>
        <v>7.6314638441423313</v>
      </c>
      <c r="AP166" s="1">
        <f t="shared" si="141"/>
        <v>7.6314594655605532</v>
      </c>
      <c r="AQ166" s="1">
        <f t="shared" si="142"/>
        <v>7.6314104928967295</v>
      </c>
      <c r="AR166" s="1">
        <f t="shared" si="143"/>
        <v>7.6308634737957304</v>
      </c>
      <c r="AS166" s="1">
        <f t="shared" si="144"/>
        <v>7.6248405991556076</v>
      </c>
      <c r="AT166" s="1">
        <f t="shared" si="145"/>
        <v>7.5666158133465764</v>
      </c>
      <c r="AU166" s="1">
        <f t="shared" si="130"/>
        <v>7.2363636198138543</v>
      </c>
    </row>
    <row r="167" spans="1:47">
      <c r="A167" s="231" t="s">
        <v>411</v>
      </c>
      <c r="B167" s="232" t="str">
        <f>IF(K167="s","II","I")</f>
        <v>I</v>
      </c>
      <c r="C167" s="233">
        <v>56728.553500000002</v>
      </c>
      <c r="D167" s="233">
        <v>8.9999999999999998E-4</v>
      </c>
      <c r="E167" s="1">
        <f t="shared" si="124"/>
        <v>10422.21014810355</v>
      </c>
      <c r="F167" s="1">
        <f t="shared" si="125"/>
        <v>10422</v>
      </c>
      <c r="G167" s="228">
        <f>+C167-(C$7+F167*C$8)+O167*K$10</f>
        <v>8.8223200000356883E-2</v>
      </c>
      <c r="H167" s="191"/>
      <c r="I167" s="191"/>
      <c r="J167" s="191"/>
      <c r="K167" s="191">
        <f>G167</f>
        <v>8.8223200000356883E-2</v>
      </c>
      <c r="L167" s="1">
        <v>1</v>
      </c>
      <c r="M167" s="1">
        <f t="shared" si="126"/>
        <v>0.12039914304918178</v>
      </c>
      <c r="O167" s="230"/>
      <c r="P167" s="1">
        <v>3.4747305764078873E-9</v>
      </c>
      <c r="Q167" s="1">
        <v>1.4916779810943103E-21</v>
      </c>
      <c r="R167" s="1">
        <v>1.0802010326944346E-27</v>
      </c>
      <c r="S167" s="1">
        <v>8.9440542575228934E-10</v>
      </c>
      <c r="T167" s="1">
        <v>1.5754382097763394E-9</v>
      </c>
      <c r="U167" s="31">
        <v>8.4154628307642274E-4</v>
      </c>
      <c r="V167" s="1">
        <v>0.7775471426879319</v>
      </c>
      <c r="W167" s="1">
        <v>45510.33215302461</v>
      </c>
      <c r="X167" s="1">
        <v>2.6849810967961689E-5</v>
      </c>
      <c r="Y167" s="1">
        <v>5.2017567674598851E-8</v>
      </c>
      <c r="Z167" s="1">
        <f t="shared" si="131"/>
        <v>10422</v>
      </c>
      <c r="AA167" s="1">
        <f>AB$3+AB$4*Z167+AB$5*Z167^2+AH167</f>
        <v>8.6374616933697676E-2</v>
      </c>
      <c r="AB167" s="1">
        <f t="shared" si="127"/>
        <v>0.12224772611584099</v>
      </c>
      <c r="AC167" s="1">
        <f t="shared" si="132"/>
        <v>-3.2175943048824901E-2</v>
      </c>
      <c r="AD167" s="1">
        <f t="shared" si="128"/>
        <v>3.4172593543391575E-6</v>
      </c>
      <c r="AE167" s="235">
        <f t="shared" si="129"/>
        <v>3.4172593543391575E-6</v>
      </c>
      <c r="AF167" s="27">
        <f>+C167-15018.5</f>
        <v>41710.053500000002</v>
      </c>
      <c r="AG167" s="13"/>
      <c r="AH167" s="1">
        <f t="shared" si="133"/>
        <v>-3.4024526115484108E-2</v>
      </c>
      <c r="AI167" s="1">
        <f t="shared" si="134"/>
        <v>0.91795604377006967</v>
      </c>
      <c r="AJ167" s="1">
        <f t="shared" si="135"/>
        <v>-1.2611297517793668E-2</v>
      </c>
      <c r="AK167" s="1">
        <f t="shared" si="136"/>
        <v>0.39669277873119968</v>
      </c>
      <c r="AL167" s="1">
        <f t="shared" si="137"/>
        <v>1.7747407889092131</v>
      </c>
      <c r="AM167" s="1">
        <f t="shared" si="138"/>
        <v>1.2279831790937235</v>
      </c>
      <c r="AN167" s="1">
        <f t="shared" si="139"/>
        <v>7.6314924209703401</v>
      </c>
      <c r="AO167" s="1">
        <f t="shared" si="140"/>
        <v>7.6314920297898121</v>
      </c>
      <c r="AP167" s="1">
        <f t="shared" si="141"/>
        <v>7.6314876535330631</v>
      </c>
      <c r="AQ167" s="1">
        <f t="shared" si="142"/>
        <v>7.6314387007738684</v>
      </c>
      <c r="AR167" s="1">
        <f t="shared" si="143"/>
        <v>7.630891835746195</v>
      </c>
      <c r="AS167" s="1">
        <f t="shared" si="144"/>
        <v>7.6248699028103619</v>
      </c>
      <c r="AT167" s="1">
        <f t="shared" si="145"/>
        <v>7.5666474998690116</v>
      </c>
      <c r="AU167" s="1">
        <f t="shared" si="130"/>
        <v>7.2363892856412768</v>
      </c>
    </row>
    <row r="168" spans="1:47">
      <c r="A168" s="10"/>
      <c r="B168" s="175"/>
      <c r="C168" s="176"/>
      <c r="D168" s="176"/>
      <c r="E168" s="10"/>
      <c r="F168" s="10"/>
      <c r="H168" s="191"/>
      <c r="I168" s="191"/>
      <c r="J168" s="191"/>
      <c r="K168" s="191"/>
      <c r="O168" s="13"/>
      <c r="U168" s="31"/>
      <c r="AF168" s="27"/>
      <c r="AG168" s="13"/>
    </row>
    <row r="169" spans="1:47">
      <c r="A169" s="10"/>
      <c r="B169" s="175"/>
      <c r="C169" s="176"/>
      <c r="D169" s="176"/>
      <c r="E169" s="10"/>
      <c r="F169" s="10"/>
      <c r="H169" s="191"/>
      <c r="I169" s="191"/>
      <c r="J169" s="191"/>
      <c r="K169" s="191"/>
      <c r="O169" s="13"/>
      <c r="U169" s="31"/>
      <c r="AF169" s="27"/>
      <c r="AG169" s="13"/>
    </row>
    <row r="170" spans="1:47">
      <c r="A170" s="10"/>
      <c r="B170" s="175"/>
      <c r="C170" s="176"/>
      <c r="D170" s="176"/>
      <c r="E170" s="10"/>
      <c r="F170" s="10"/>
      <c r="H170" s="191"/>
      <c r="I170" s="191"/>
      <c r="J170" s="191"/>
      <c r="K170" s="191"/>
      <c r="O170" s="13"/>
      <c r="U170" s="31"/>
      <c r="AF170" s="27"/>
      <c r="AG170" s="13"/>
    </row>
    <row r="171" spans="1:47">
      <c r="A171" s="10"/>
      <c r="B171" s="10"/>
      <c r="C171" s="176"/>
      <c r="D171" s="176"/>
      <c r="E171" s="10"/>
      <c r="F171" s="10"/>
      <c r="H171" s="191"/>
      <c r="I171" s="191"/>
      <c r="J171" s="191"/>
      <c r="K171" s="191"/>
      <c r="O171" s="13"/>
      <c r="U171" s="31"/>
      <c r="AF171" s="27"/>
      <c r="AG171" s="13"/>
    </row>
    <row r="172" spans="1:47">
      <c r="A172" s="10"/>
      <c r="B172" s="175"/>
      <c r="C172" s="176"/>
      <c r="D172" s="176"/>
      <c r="E172" s="10"/>
      <c r="F172" s="10"/>
      <c r="H172" s="191"/>
      <c r="I172" s="191"/>
      <c r="J172" s="191"/>
      <c r="K172" s="191"/>
      <c r="O172" s="13"/>
      <c r="U172" s="31"/>
      <c r="AF172" s="27"/>
      <c r="AG172" s="13"/>
    </row>
    <row r="173" spans="1:47">
      <c r="A173" s="10"/>
      <c r="B173" s="175"/>
      <c r="C173" s="176"/>
      <c r="D173" s="176"/>
      <c r="E173" s="10"/>
      <c r="F173" s="10"/>
      <c r="H173" s="191"/>
      <c r="I173" s="191"/>
      <c r="J173" s="191"/>
      <c r="K173" s="191"/>
      <c r="O173" s="13"/>
      <c r="U173" s="31"/>
      <c r="AF173" s="27"/>
      <c r="AG173" s="13"/>
    </row>
    <row r="174" spans="1:47">
      <c r="A174" s="10"/>
      <c r="B174" s="175"/>
      <c r="C174" s="176"/>
      <c r="D174" s="176"/>
      <c r="E174" s="10"/>
      <c r="F174" s="10"/>
      <c r="H174" s="191"/>
      <c r="I174" s="191"/>
      <c r="J174" s="191"/>
      <c r="K174" s="191"/>
      <c r="O174" s="13"/>
      <c r="U174" s="31"/>
      <c r="AF174" s="27"/>
      <c r="AG174" s="13"/>
    </row>
    <row r="175" spans="1:47">
      <c r="A175" s="10"/>
      <c r="B175" s="175"/>
      <c r="C175" s="176"/>
      <c r="D175" s="176"/>
      <c r="E175" s="10"/>
      <c r="F175" s="10"/>
      <c r="H175" s="191"/>
      <c r="I175" s="191"/>
      <c r="J175" s="191"/>
      <c r="K175" s="191"/>
      <c r="O175" s="13"/>
      <c r="U175" s="31"/>
      <c r="AF175" s="27"/>
      <c r="AG175" s="13"/>
    </row>
    <row r="176" spans="1:47">
      <c r="A176" s="10"/>
      <c r="B176" s="175"/>
      <c r="C176" s="176"/>
      <c r="D176" s="176"/>
      <c r="E176" s="10"/>
      <c r="F176" s="10"/>
      <c r="H176" s="191"/>
      <c r="I176" s="191"/>
      <c r="J176" s="191"/>
      <c r="K176" s="191"/>
      <c r="O176" s="13"/>
      <c r="U176" s="31"/>
      <c r="AF176" s="27"/>
      <c r="AG176" s="13"/>
    </row>
    <row r="177" spans="1:33">
      <c r="A177" s="10"/>
      <c r="B177" s="175"/>
      <c r="C177" s="176"/>
      <c r="D177" s="176"/>
      <c r="E177" s="10"/>
      <c r="F177" s="10"/>
      <c r="H177" s="191"/>
      <c r="I177" s="191"/>
      <c r="J177" s="191"/>
      <c r="K177" s="191"/>
      <c r="O177" s="13"/>
      <c r="U177" s="31"/>
      <c r="AF177" s="27"/>
      <c r="AG177" s="13"/>
    </row>
    <row r="178" spans="1:33">
      <c r="A178" s="190"/>
      <c r="B178" s="42"/>
      <c r="C178" s="43"/>
      <c r="D178" s="44"/>
      <c r="H178" s="191"/>
      <c r="I178" s="191"/>
      <c r="J178" s="191"/>
      <c r="K178" s="191"/>
      <c r="O178" s="13"/>
      <c r="U178" s="31"/>
      <c r="AF178" s="27"/>
      <c r="AG178" s="13"/>
    </row>
    <row r="179" spans="1:33">
      <c r="A179" s="28"/>
      <c r="B179" s="143"/>
      <c r="C179" s="29"/>
      <c r="D179" s="189"/>
      <c r="H179" s="191"/>
      <c r="I179" s="191"/>
      <c r="J179" s="191"/>
      <c r="K179" s="191"/>
      <c r="O179" s="13"/>
      <c r="U179" s="31"/>
      <c r="AF179" s="27"/>
      <c r="AG179" s="13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15"/>
  </sheetPr>
  <dimension ref="A1:AB168"/>
  <sheetViews>
    <sheetView workbookViewId="0">
      <selection activeCell="B10" sqref="B10"/>
    </sheetView>
  </sheetViews>
  <sheetFormatPr defaultRowHeight="12.75"/>
  <cols>
    <col min="2" max="2" width="10.7109375" customWidth="1"/>
    <col min="5" max="5" width="13.5703125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63" t="s">
        <v>142</v>
      </c>
      <c r="D1" s="64" t="s">
        <v>143</v>
      </c>
      <c r="F1" s="182" t="s">
        <v>449</v>
      </c>
      <c r="G1" s="183"/>
      <c r="M1" s="65" t="s">
        <v>144</v>
      </c>
      <c r="N1" t="s">
        <v>145</v>
      </c>
      <c r="O1">
        <f ca="1">H18*J18-I18*I18</f>
        <v>62472.218303861519</v>
      </c>
      <c r="P1" t="s">
        <v>146</v>
      </c>
      <c r="U1" s="24" t="s">
        <v>147</v>
      </c>
      <c r="V1" s="66" t="s">
        <v>148</v>
      </c>
      <c r="AA1">
        <v>1</v>
      </c>
      <c r="AB1" t="s">
        <v>55</v>
      </c>
    </row>
    <row r="2" spans="1:28">
      <c r="M2" s="65" t="s">
        <v>149</v>
      </c>
      <c r="N2" t="s">
        <v>150</v>
      </c>
      <c r="O2">
        <f ca="1">+F18*J18-H18*I18</f>
        <v>36042.50844147936</v>
      </c>
      <c r="P2" t="s">
        <v>151</v>
      </c>
      <c r="U2">
        <v>-5</v>
      </c>
      <c r="V2">
        <f t="shared" ref="V2:V17" ca="1" si="0">+E$4+E$5*U2+E$6*U2^2</f>
        <v>-7.76055876683516E-2</v>
      </c>
      <c r="AA2">
        <v>2</v>
      </c>
      <c r="AB2" t="s">
        <v>53</v>
      </c>
    </row>
    <row r="3" spans="1:28">
      <c r="A3" t="s">
        <v>152</v>
      </c>
      <c r="B3" t="s">
        <v>153</v>
      </c>
      <c r="E3" s="67" t="s">
        <v>154</v>
      </c>
      <c r="F3" s="67" t="s">
        <v>155</v>
      </c>
      <c r="G3" s="67" t="s">
        <v>156</v>
      </c>
      <c r="H3" s="67" t="s">
        <v>157</v>
      </c>
      <c r="M3" s="65" t="s">
        <v>158</v>
      </c>
      <c r="N3" t="s">
        <v>159</v>
      </c>
      <c r="O3">
        <f ca="1">+F18*I18-H18*H18</f>
        <v>-10774.82817904906</v>
      </c>
      <c r="P3" t="s">
        <v>160</v>
      </c>
      <c r="U3">
        <v>-4.5</v>
      </c>
      <c r="V3">
        <f t="shared" ca="1" si="0"/>
        <v>-5.6161177494352239E-2</v>
      </c>
      <c r="AA3">
        <v>3</v>
      </c>
      <c r="AB3" t="s">
        <v>161</v>
      </c>
    </row>
    <row r="4" spans="1:28">
      <c r="A4" t="s">
        <v>162</v>
      </c>
      <c r="B4" t="s">
        <v>163</v>
      </c>
      <c r="D4" s="68" t="s">
        <v>164</v>
      </c>
      <c r="E4" s="69">
        <f ca="1">(G18*O1-K18*O2+L18*O3)/O7</f>
        <v>9.5600425584860552E-2</v>
      </c>
      <c r="F4" s="70">
        <f ca="1">+E7/O7*O18</f>
        <v>3.3508325235215904E-4</v>
      </c>
      <c r="G4" s="71">
        <f>+B18</f>
        <v>1</v>
      </c>
      <c r="H4" s="72">
        <f ca="1">ABS(F4/E4)</f>
        <v>3.5050393374527343E-3</v>
      </c>
      <c r="M4" s="65" t="s">
        <v>165</v>
      </c>
      <c r="N4" t="s">
        <v>166</v>
      </c>
      <c r="O4">
        <f ca="1">+C18*J18-H18*H18</f>
        <v>170594.13740663909</v>
      </c>
      <c r="P4" t="s">
        <v>167</v>
      </c>
      <c r="U4">
        <v>-4</v>
      </c>
      <c r="V4">
        <f t="shared" ca="1" si="0"/>
        <v>-3.5633169286725802E-2</v>
      </c>
      <c r="AA4">
        <v>4</v>
      </c>
      <c r="AB4" t="s">
        <v>168</v>
      </c>
    </row>
    <row r="5" spans="1:28">
      <c r="A5" t="s">
        <v>169</v>
      </c>
      <c r="B5" s="73">
        <v>40323</v>
      </c>
      <c r="D5" s="74" t="s">
        <v>170</v>
      </c>
      <c r="E5" s="75">
        <f ca="1">+(-G18*O2+K18*O4-L18*O5)/O7</f>
        <v>2.5477182986913233E-2</v>
      </c>
      <c r="F5" s="76">
        <f ca="1">P18*E7/O7</f>
        <v>5.419896450860307E-4</v>
      </c>
      <c r="G5" s="77">
        <f>+B18/A18</f>
        <v>1E-4</v>
      </c>
      <c r="H5" s="72">
        <f ca="1">ABS(F5/E5)</f>
        <v>2.1273531118586871E-2</v>
      </c>
      <c r="M5" s="65" t="s">
        <v>171</v>
      </c>
      <c r="N5" t="s">
        <v>172</v>
      </c>
      <c r="O5">
        <f ca="1">+C18*I18-F18*H18</f>
        <v>-35693.043376029331</v>
      </c>
      <c r="P5" t="s">
        <v>173</v>
      </c>
      <c r="U5">
        <v>-3.5</v>
      </c>
      <c r="V5">
        <f t="shared" ca="1" si="0"/>
        <v>-1.6021563045472292E-2</v>
      </c>
      <c r="AA5">
        <v>5</v>
      </c>
      <c r="AB5" t="s">
        <v>174</v>
      </c>
    </row>
    <row r="6" spans="1:28">
      <c r="D6" s="78" t="s">
        <v>175</v>
      </c>
      <c r="E6" s="79">
        <f ca="1">+(G18*O3-K18*O5+L18*O6)/O7</f>
        <v>-1.8328039327458392E-3</v>
      </c>
      <c r="F6" s="80">
        <f ca="1">Q18*E7/O7</f>
        <v>1.3723446896475952E-4</v>
      </c>
      <c r="G6" s="81">
        <f>+B18/A18^2</f>
        <v>1E-8</v>
      </c>
      <c r="H6" s="72">
        <f ca="1">ABS(F6/E6)</f>
        <v>7.4876786607043069E-2</v>
      </c>
      <c r="M6" s="82" t="s">
        <v>176</v>
      </c>
      <c r="N6" s="83" t="s">
        <v>177</v>
      </c>
      <c r="O6" s="83">
        <f ca="1">+C18*H18-F18*F18</f>
        <v>10688.793229129667</v>
      </c>
      <c r="P6" t="s">
        <v>178</v>
      </c>
      <c r="U6">
        <v>-3</v>
      </c>
      <c r="V6">
        <f t="shared" ca="1" si="0"/>
        <v>2.6736412294083023E-3</v>
      </c>
      <c r="AA6">
        <v>6</v>
      </c>
      <c r="AB6" t="s">
        <v>179</v>
      </c>
    </row>
    <row r="7" spans="1:28">
      <c r="D7" s="64" t="s">
        <v>180</v>
      </c>
      <c r="E7" s="84">
        <f ca="1">SQRT(N18/(B15-3))</f>
        <v>3.1753984205787848E-3</v>
      </c>
      <c r="G7" s="85">
        <f>+B22</f>
        <v>-5.1250545581715837E-2</v>
      </c>
      <c r="M7" s="65" t="s">
        <v>181</v>
      </c>
      <c r="N7" t="s">
        <v>182</v>
      </c>
      <c r="O7">
        <f ca="1">+C18*O1-F18*O2+H18*O3</f>
        <v>5325180.416729874</v>
      </c>
      <c r="U7">
        <v>-2.5</v>
      </c>
      <c r="V7">
        <f t="shared" ca="1" si="0"/>
        <v>2.0452443537915976E-2</v>
      </c>
      <c r="AA7">
        <v>7</v>
      </c>
      <c r="AB7" t="s">
        <v>183</v>
      </c>
    </row>
    <row r="8" spans="1:28">
      <c r="A8" s="86">
        <v>21</v>
      </c>
      <c r="B8" t="s">
        <v>184</v>
      </c>
      <c r="C8" s="87">
        <v>21</v>
      </c>
      <c r="D8" s="64" t="s">
        <v>185</v>
      </c>
      <c r="F8" s="88">
        <f ca="1">CORREL(INDIRECT(E12):INDIRECT(E13),INDIRECT(M12):INDIRECT(M13))</f>
        <v>0.99511389460349375</v>
      </c>
      <c r="G8" s="84"/>
      <c r="K8" s="85"/>
      <c r="U8">
        <v>-2</v>
      </c>
      <c r="V8">
        <f t="shared" ca="1" si="0"/>
        <v>3.7314843880050727E-2</v>
      </c>
      <c r="AA8">
        <v>8</v>
      </c>
      <c r="AB8" t="s">
        <v>186</v>
      </c>
    </row>
    <row r="9" spans="1:28">
      <c r="A9" s="86">
        <f>20+COUNT(A21:A1441)</f>
        <v>168</v>
      </c>
      <c r="B9" t="s">
        <v>187</v>
      </c>
      <c r="C9" s="87">
        <f>A9</f>
        <v>168</v>
      </c>
      <c r="E9" s="89">
        <f ca="1">E6*G6</f>
        <v>-1.8328039327458392E-11</v>
      </c>
      <c r="F9" s="90">
        <f ca="1">H6</f>
        <v>7.4876786607043069E-2</v>
      </c>
      <c r="G9" s="91">
        <f ca="1">F8</f>
        <v>0.99511389460349375</v>
      </c>
      <c r="K9" s="85"/>
      <c r="U9">
        <v>-1.5</v>
      </c>
      <c r="V9">
        <f t="shared" ca="1" si="0"/>
        <v>5.3260842255812568E-2</v>
      </c>
      <c r="AA9">
        <v>9</v>
      </c>
      <c r="AB9" t="s">
        <v>65</v>
      </c>
    </row>
    <row r="10" spans="1:28">
      <c r="A10" s="37" t="s">
        <v>8</v>
      </c>
      <c r="B10" s="36">
        <f>'Active 20'!C8</f>
        <v>0.41981439999999998</v>
      </c>
      <c r="D10" t="s">
        <v>188</v>
      </c>
      <c r="E10">
        <f ca="1">2*E9*365.2422/B10</f>
        <v>-3.1891109050320443E-8</v>
      </c>
      <c r="F10">
        <f ca="1">+F9*E10</f>
        <v>-2.3879037670227839E-9</v>
      </c>
      <c r="G10" t="s">
        <v>189</v>
      </c>
      <c r="U10">
        <v>-1</v>
      </c>
      <c r="V10">
        <f t="shared" ca="1" si="0"/>
        <v>6.8290438665201486E-2</v>
      </c>
      <c r="AA10">
        <v>10</v>
      </c>
      <c r="AB10" t="s">
        <v>190</v>
      </c>
    </row>
    <row r="11" spans="1:28">
      <c r="U11">
        <v>-0.5</v>
      </c>
      <c r="V11">
        <f t="shared" ca="1" si="0"/>
        <v>8.2403633108217481E-2</v>
      </c>
      <c r="AA11">
        <v>11</v>
      </c>
      <c r="AB11" t="s">
        <v>51</v>
      </c>
    </row>
    <row r="12" spans="1:28">
      <c r="C12" s="13" t="str">
        <f t="shared" ref="C12:F13" si="1">C$15&amp;$C8</f>
        <v>C21</v>
      </c>
      <c r="D12" s="13" t="str">
        <f t="shared" si="1"/>
        <v>D21</v>
      </c>
      <c r="E12" s="13" t="str">
        <f t="shared" si="1"/>
        <v>E21</v>
      </c>
      <c r="F12" s="13" t="str">
        <f t="shared" si="1"/>
        <v>F21</v>
      </c>
      <c r="G12" s="13" t="str">
        <f t="shared" ref="G12:Q12" si="2">G15&amp;$C8</f>
        <v>G21</v>
      </c>
      <c r="H12" s="13" t="str">
        <f t="shared" si="2"/>
        <v>H21</v>
      </c>
      <c r="I12" s="13" t="str">
        <f t="shared" si="2"/>
        <v>I21</v>
      </c>
      <c r="J12" s="13" t="str">
        <f t="shared" si="2"/>
        <v>J21</v>
      </c>
      <c r="K12" s="13" t="str">
        <f t="shared" si="2"/>
        <v>K21</v>
      </c>
      <c r="L12" s="13" t="str">
        <f t="shared" si="2"/>
        <v>L21</v>
      </c>
      <c r="M12" s="13" t="str">
        <f t="shared" si="2"/>
        <v>M21</v>
      </c>
      <c r="N12" s="13" t="str">
        <f t="shared" si="2"/>
        <v>N21</v>
      </c>
      <c r="O12" s="13" t="str">
        <f t="shared" si="2"/>
        <v>O21</v>
      </c>
      <c r="P12" s="13" t="str">
        <f t="shared" si="2"/>
        <v>P21</v>
      </c>
      <c r="Q12" s="13" t="str">
        <f t="shared" si="2"/>
        <v>Q21</v>
      </c>
      <c r="U12">
        <v>0</v>
      </c>
      <c r="V12">
        <f t="shared" ca="1" si="0"/>
        <v>9.5600425584860552E-2</v>
      </c>
      <c r="AA12">
        <v>12</v>
      </c>
      <c r="AB12" t="s">
        <v>191</v>
      </c>
    </row>
    <row r="13" spans="1:28">
      <c r="C13" s="13" t="str">
        <f t="shared" si="1"/>
        <v>C168</v>
      </c>
      <c r="D13" s="13" t="str">
        <f t="shared" si="1"/>
        <v>D168</v>
      </c>
      <c r="E13" s="13" t="str">
        <f t="shared" si="1"/>
        <v>E168</v>
      </c>
      <c r="F13" s="13" t="str">
        <f t="shared" si="1"/>
        <v>F168</v>
      </c>
      <c r="G13" s="13" t="str">
        <f t="shared" ref="G13:Q13" si="3">G$15&amp;$C9</f>
        <v>G168</v>
      </c>
      <c r="H13" s="13" t="str">
        <f t="shared" si="3"/>
        <v>H168</v>
      </c>
      <c r="I13" s="13" t="str">
        <f t="shared" si="3"/>
        <v>I168</v>
      </c>
      <c r="J13" s="13" t="str">
        <f t="shared" si="3"/>
        <v>J168</v>
      </c>
      <c r="K13" s="13" t="str">
        <f t="shared" si="3"/>
        <v>K168</v>
      </c>
      <c r="L13" s="13" t="str">
        <f t="shared" si="3"/>
        <v>L168</v>
      </c>
      <c r="M13" s="13" t="str">
        <f t="shared" si="3"/>
        <v>M168</v>
      </c>
      <c r="N13" s="13" t="str">
        <f t="shared" si="3"/>
        <v>N168</v>
      </c>
      <c r="O13" s="13" t="str">
        <f t="shared" si="3"/>
        <v>O168</v>
      </c>
      <c r="P13" s="13" t="str">
        <f t="shared" si="3"/>
        <v>P168</v>
      </c>
      <c r="Q13" s="13" t="str">
        <f t="shared" si="3"/>
        <v>Q168</v>
      </c>
      <c r="U13">
        <v>0.5</v>
      </c>
      <c r="V13">
        <f t="shared" ca="1" si="0"/>
        <v>0.10788081609513071</v>
      </c>
      <c r="AA13">
        <v>13</v>
      </c>
      <c r="AB13" t="s">
        <v>192</v>
      </c>
    </row>
    <row r="14" spans="1:28">
      <c r="U14">
        <v>1</v>
      </c>
      <c r="V14">
        <f t="shared" ca="1" si="0"/>
        <v>0.11924480463902795</v>
      </c>
      <c r="AA14">
        <v>14</v>
      </c>
      <c r="AB14" t="s">
        <v>193</v>
      </c>
    </row>
    <row r="15" spans="1:28">
      <c r="A15" s="64" t="s">
        <v>194</v>
      </c>
      <c r="B15" s="64">
        <f>C9-C8+1</f>
        <v>148</v>
      </c>
      <c r="C15" s="13" t="str">
        <f t="shared" ref="C15:Q15" si="4">VLOOKUP(C16,$AA1:$AB26,2,FALSE)</f>
        <v>C</v>
      </c>
      <c r="D15" s="13" t="str">
        <f t="shared" si="4"/>
        <v>D</v>
      </c>
      <c r="E15" s="13" t="str">
        <f t="shared" si="4"/>
        <v>E</v>
      </c>
      <c r="F15" s="13" t="str">
        <f t="shared" si="4"/>
        <v>F</v>
      </c>
      <c r="G15" s="13" t="str">
        <f t="shared" si="4"/>
        <v>G</v>
      </c>
      <c r="H15" s="13" t="str">
        <f t="shared" si="4"/>
        <v>H</v>
      </c>
      <c r="I15" s="13" t="str">
        <f t="shared" si="4"/>
        <v>I</v>
      </c>
      <c r="J15" s="13" t="str">
        <f t="shared" si="4"/>
        <v>J</v>
      </c>
      <c r="K15" s="13" t="str">
        <f t="shared" si="4"/>
        <v>K</v>
      </c>
      <c r="L15" s="13" t="str">
        <f t="shared" si="4"/>
        <v>L</v>
      </c>
      <c r="M15" s="13" t="str">
        <f t="shared" si="4"/>
        <v>M</v>
      </c>
      <c r="N15" s="13" t="str">
        <f t="shared" si="4"/>
        <v>N</v>
      </c>
      <c r="O15" s="13" t="str">
        <f t="shared" si="4"/>
        <v>O</v>
      </c>
      <c r="P15" s="13" t="str">
        <f t="shared" si="4"/>
        <v>P</v>
      </c>
      <c r="Q15" s="13" t="str">
        <f t="shared" si="4"/>
        <v>Q</v>
      </c>
      <c r="U15">
        <v>1.5</v>
      </c>
      <c r="V15">
        <f t="shared" ca="1" si="0"/>
        <v>0.12969239121655227</v>
      </c>
      <c r="AA15">
        <v>15</v>
      </c>
      <c r="AB15" t="s">
        <v>195</v>
      </c>
    </row>
    <row r="16" spans="1:28">
      <c r="A16" s="13"/>
      <c r="C16" s="13">
        <f>COLUMN()</f>
        <v>3</v>
      </c>
      <c r="D16" s="13">
        <f>COLUMN()</f>
        <v>4</v>
      </c>
      <c r="E16" s="13">
        <f>COLUMN()</f>
        <v>5</v>
      </c>
      <c r="F16" s="13">
        <f>COLUMN()</f>
        <v>6</v>
      </c>
      <c r="G16" s="13">
        <f>COLUMN()</f>
        <v>7</v>
      </c>
      <c r="H16" s="13">
        <f>COLUMN()</f>
        <v>8</v>
      </c>
      <c r="I16" s="13">
        <f>COLUMN()</f>
        <v>9</v>
      </c>
      <c r="J16" s="13">
        <f>COLUMN()</f>
        <v>10</v>
      </c>
      <c r="K16" s="13">
        <f>COLUMN()</f>
        <v>11</v>
      </c>
      <c r="L16" s="13">
        <f>COLUMN()</f>
        <v>12</v>
      </c>
      <c r="M16" s="13">
        <f>COLUMN()</f>
        <v>13</v>
      </c>
      <c r="N16" s="13">
        <f>COLUMN()</f>
        <v>14</v>
      </c>
      <c r="O16" s="13">
        <f>COLUMN()</f>
        <v>15</v>
      </c>
      <c r="P16" s="13">
        <f>COLUMN()</f>
        <v>16</v>
      </c>
      <c r="Q16" s="13">
        <f>COLUMN()</f>
        <v>17</v>
      </c>
      <c r="U16">
        <v>2</v>
      </c>
      <c r="V16">
        <f t="shared" ca="1" si="0"/>
        <v>0.13922357582770364</v>
      </c>
      <c r="AA16">
        <v>16</v>
      </c>
      <c r="AB16" t="s">
        <v>196</v>
      </c>
    </row>
    <row r="17" spans="1:28">
      <c r="A17" s="64" t="s">
        <v>197</v>
      </c>
      <c r="U17">
        <v>2.5</v>
      </c>
      <c r="V17">
        <f t="shared" ca="1" si="0"/>
        <v>0.14783835847248214</v>
      </c>
      <c r="AA17">
        <v>17</v>
      </c>
      <c r="AB17" t="s">
        <v>198</v>
      </c>
    </row>
    <row r="18" spans="1:28">
      <c r="A18" s="92">
        <v>10000</v>
      </c>
      <c r="B18" s="92">
        <v>1</v>
      </c>
      <c r="C18">
        <f ca="1">SUM(INDIRECT(C12):INDIRECT(C13))</f>
        <v>103.17999999999999</v>
      </c>
      <c r="D18" s="93">
        <f ca="1">SUM(INDIRECT(D12):INDIRECT(D13))</f>
        <v>-136.61084999999989</v>
      </c>
      <c r="E18" s="93">
        <f ca="1">SUM(INDIRECT(E12):INDIRECT(E13))</f>
        <v>9.3885579218340389</v>
      </c>
      <c r="F18" s="64">
        <f ca="1">SUM(INDIRECT(F12):INDIRECT(F13))</f>
        <v>0.12478649999999125</v>
      </c>
      <c r="G18" s="64">
        <f ca="1">SUM(INDIRECT(G12):INDIRECT(G13))</f>
        <v>9.67736398711261</v>
      </c>
      <c r="H18" s="64">
        <f ca="1">SUM(INDIRECT(H12):INDIRECT(H13))</f>
        <v>103.59380500872506</v>
      </c>
      <c r="I18" s="64">
        <f ca="1">SUM(INDIRECT(I12):INDIRECT(I13))</f>
        <v>-345.80457712425488</v>
      </c>
      <c r="J18" s="64">
        <f ca="1">SUM(INDIRECT(J12):INDIRECT(J13))</f>
        <v>1757.3736561622877</v>
      </c>
      <c r="K18" s="64">
        <f ca="1">SUM(INDIRECT(K12):INDIRECT(K13))</f>
        <v>3.284999957939986</v>
      </c>
      <c r="L18" s="64">
        <f ca="1">SUM(INDIRECT(L12):INDIRECT(L13))</f>
        <v>-2.1274359906357878</v>
      </c>
      <c r="N18">
        <f ca="1">SUM(INDIRECT(N12):INDIRECT(N13))</f>
        <v>1.462057493765065E-3</v>
      </c>
      <c r="O18">
        <f ca="1">SQRT(SUM(INDIRECT(O12):INDIRECT(O13)))</f>
        <v>561938.54662012157</v>
      </c>
      <c r="P18">
        <f ca="1">SQRT(SUM(INDIRECT(P12):INDIRECT(P13)))</f>
        <v>908922.99541940144</v>
      </c>
      <c r="Q18">
        <f ca="1">SQRT(SUM(INDIRECT(Q12):INDIRECT(Q13)))</f>
        <v>230143.81499196478</v>
      </c>
      <c r="AA18">
        <v>18</v>
      </c>
      <c r="AB18" t="s">
        <v>199</v>
      </c>
    </row>
    <row r="19" spans="1:28">
      <c r="A19" s="94" t="s">
        <v>200</v>
      </c>
      <c r="F19" s="95" t="s">
        <v>201</v>
      </c>
      <c r="G19" s="95" t="s">
        <v>202</v>
      </c>
      <c r="H19" s="95" t="s">
        <v>203</v>
      </c>
      <c r="I19" s="95" t="s">
        <v>204</v>
      </c>
      <c r="J19" s="95" t="s">
        <v>205</v>
      </c>
      <c r="K19" s="95" t="s">
        <v>206</v>
      </c>
      <c r="L19" s="95" t="s">
        <v>207</v>
      </c>
      <c r="AA19">
        <v>19</v>
      </c>
      <c r="AB19" t="s">
        <v>208</v>
      </c>
    </row>
    <row r="20" spans="1:28" ht="14.25">
      <c r="A20" s="24" t="s">
        <v>147</v>
      </c>
      <c r="B20" s="24" t="s">
        <v>209</v>
      </c>
      <c r="C20" s="24" t="s">
        <v>210</v>
      </c>
      <c r="D20" s="24" t="s">
        <v>147</v>
      </c>
      <c r="E20" s="24" t="s">
        <v>209</v>
      </c>
      <c r="F20" s="24" t="s">
        <v>211</v>
      </c>
      <c r="G20" s="24" t="s">
        <v>212</v>
      </c>
      <c r="H20" s="24" t="s">
        <v>213</v>
      </c>
      <c r="I20" s="24" t="s">
        <v>214</v>
      </c>
      <c r="J20" s="24" t="s">
        <v>215</v>
      </c>
      <c r="K20" s="24" t="s">
        <v>216</v>
      </c>
      <c r="L20" s="24" t="s">
        <v>217</v>
      </c>
      <c r="M20" s="66" t="s">
        <v>148</v>
      </c>
      <c r="N20" s="24" t="s">
        <v>218</v>
      </c>
      <c r="O20" s="24" t="s">
        <v>219</v>
      </c>
      <c r="P20" s="24" t="s">
        <v>220</v>
      </c>
      <c r="Q20" s="24" t="s">
        <v>221</v>
      </c>
      <c r="R20" s="67" t="s">
        <v>222</v>
      </c>
      <c r="AA20">
        <v>20</v>
      </c>
      <c r="AB20" t="s">
        <v>223</v>
      </c>
    </row>
    <row r="21" spans="1:28">
      <c r="A21" s="96">
        <v>-57717</v>
      </c>
      <c r="B21" s="96">
        <v>-0.11309160166147168</v>
      </c>
      <c r="C21" s="97">
        <v>1</v>
      </c>
      <c r="D21" s="98">
        <f t="shared" ref="D21:D84" si="5">A21/A$18</f>
        <v>-5.7717000000000001</v>
      </c>
      <c r="E21" s="98">
        <f t="shared" ref="E21:E84" si="6">B21/B$18</f>
        <v>-0.11309160166147168</v>
      </c>
      <c r="F21" s="86">
        <f t="shared" ref="F21:F84" si="7">$C21*D21</f>
        <v>-5.7717000000000001</v>
      </c>
      <c r="G21" s="86">
        <f t="shared" ref="G21:G84" si="8">$C21*E21</f>
        <v>-0.11309160166147168</v>
      </c>
      <c r="H21" s="86">
        <f t="shared" ref="H21:H84" si="9">C21*D21*D21</f>
        <v>33.312520890000002</v>
      </c>
      <c r="I21" s="86">
        <f t="shared" ref="I21:I84" si="10">C21*D21*D21*D21</f>
        <v>-192.26987682081301</v>
      </c>
      <c r="J21" s="86">
        <f t="shared" ref="J21:J84" si="11">C21*D21*D21*D21*D21</f>
        <v>1109.7240480466864</v>
      </c>
      <c r="K21" s="86">
        <f t="shared" ref="K21:K84" si="12">C21*E21*D21</f>
        <v>0.65273079730951611</v>
      </c>
      <c r="L21" s="86">
        <f t="shared" ref="L21:L84" si="13">C21*E21*D21*D21</f>
        <v>-3.767366342831334</v>
      </c>
      <c r="M21" s="86">
        <f t="shared" ref="M21:M84" ca="1" si="14">+E$4+E$5*D21+E$6*D21^2</f>
        <v>-0.11250155075757648</v>
      </c>
      <c r="N21" s="86">
        <f t="shared" ref="N21:N84" ca="1" si="15">C21*(M21-E21)^2</f>
        <v>3.481600691875466E-7</v>
      </c>
      <c r="O21" s="19">
        <f t="shared" ref="O21:O84" ca="1" si="16">(C21*O$1-O$2*F21+O$3*H21)^2</f>
        <v>7821266494.3222399</v>
      </c>
      <c r="P21" s="86">
        <f t="shared" ref="P21:P84" ca="1" si="17">(-C21*O$2+O$4*F21-O$5*H21)^2</f>
        <v>28346625663.464066</v>
      </c>
      <c r="Q21" s="86">
        <f t="shared" ref="Q21:Q84" ca="1" si="18">+(C21*O$3-F21*O$5+H21*O$6)^2</f>
        <v>19400668103.168278</v>
      </c>
      <c r="R21">
        <f t="shared" ref="R21:R84" ca="1" si="19">+E21-M21</f>
        <v>-5.9005090389520343E-4</v>
      </c>
      <c r="AA21">
        <v>21</v>
      </c>
      <c r="AB21" t="s">
        <v>224</v>
      </c>
    </row>
    <row r="22" spans="1:28">
      <c r="A22" s="96">
        <v>-50505</v>
      </c>
      <c r="B22" s="96">
        <v>-5.1250545581715837E-2</v>
      </c>
      <c r="C22" s="96">
        <v>0.01</v>
      </c>
      <c r="D22" s="98">
        <f t="shared" si="5"/>
        <v>-5.0505000000000004</v>
      </c>
      <c r="E22" s="98">
        <f t="shared" si="6"/>
        <v>-5.1250545581715837E-2</v>
      </c>
      <c r="F22" s="86">
        <f t="shared" si="7"/>
        <v>-5.0505000000000008E-2</v>
      </c>
      <c r="G22" s="86">
        <f t="shared" si="8"/>
        <v>-5.1250545581715834E-4</v>
      </c>
      <c r="H22" s="86">
        <f t="shared" si="9"/>
        <v>0.25507550250000005</v>
      </c>
      <c r="I22" s="86">
        <f t="shared" si="10"/>
        <v>-1.2882588253762504</v>
      </c>
      <c r="J22" s="86">
        <f t="shared" si="11"/>
        <v>6.5063511975627533</v>
      </c>
      <c r="K22" s="86">
        <f t="shared" si="12"/>
        <v>2.5884088046045583E-3</v>
      </c>
      <c r="L22" s="86">
        <f t="shared" si="13"/>
        <v>-1.3072758667655322E-2</v>
      </c>
      <c r="M22" s="86">
        <f t="shared" ca="1" si="14"/>
        <v>-7.9822425503456876E-2</v>
      </c>
      <c r="N22" s="86">
        <f t="shared" ca="1" si="15"/>
        <v>8.1635232226238876E-6</v>
      </c>
      <c r="O22" s="19">
        <f t="shared" ca="1" si="16"/>
        <v>92018.5774566006</v>
      </c>
      <c r="P22" s="86">
        <f t="shared" ca="1" si="17"/>
        <v>16419.598389667834</v>
      </c>
      <c r="Q22" s="86">
        <f t="shared" ca="1" si="18"/>
        <v>665894.95076614874</v>
      </c>
      <c r="R22">
        <f t="shared" ca="1" si="19"/>
        <v>2.8571879921741039E-2</v>
      </c>
      <c r="AA22">
        <v>22</v>
      </c>
      <c r="AB22" t="s">
        <v>225</v>
      </c>
    </row>
    <row r="23" spans="1:28">
      <c r="A23" s="96">
        <v>-50491</v>
      </c>
      <c r="B23" s="96">
        <v>-7.3629911279319532E-2</v>
      </c>
      <c r="C23" s="96">
        <v>0.01</v>
      </c>
      <c r="D23" s="98">
        <f t="shared" si="5"/>
        <v>-5.0491000000000001</v>
      </c>
      <c r="E23" s="98">
        <f t="shared" si="6"/>
        <v>-7.3629911279319532E-2</v>
      </c>
      <c r="F23" s="86">
        <f t="shared" si="7"/>
        <v>-5.0491000000000001E-2</v>
      </c>
      <c r="G23" s="86">
        <f t="shared" si="8"/>
        <v>-7.3629911279319529E-4</v>
      </c>
      <c r="H23" s="86">
        <f t="shared" si="9"/>
        <v>0.2549341081</v>
      </c>
      <c r="I23" s="86">
        <f t="shared" si="10"/>
        <v>-1.2871878052077101</v>
      </c>
      <c r="J23" s="86">
        <f t="shared" si="11"/>
        <v>6.4991399472742497</v>
      </c>
      <c r="K23" s="86">
        <f t="shared" si="12"/>
        <v>3.7176478504041223E-3</v>
      </c>
      <c r="L23" s="86">
        <f t="shared" si="13"/>
        <v>-1.8770775761475456E-2</v>
      </c>
      <c r="M23" s="86">
        <f t="shared" ca="1" si="14"/>
        <v>-7.976084262603636E-2</v>
      </c>
      <c r="N23" s="86">
        <f t="shared" ca="1" si="15"/>
        <v>3.7588319178155019E-7</v>
      </c>
      <c r="O23" s="19">
        <f t="shared" ca="1" si="16"/>
        <v>91401.454695318418</v>
      </c>
      <c r="P23" s="86">
        <f t="shared" ca="1" si="17"/>
        <v>15745.356439703293</v>
      </c>
      <c r="Q23" s="86">
        <f t="shared" ca="1" si="18"/>
        <v>664244.94098922401</v>
      </c>
      <c r="R23">
        <f t="shared" ca="1" si="19"/>
        <v>6.130931346716828E-3</v>
      </c>
      <c r="AA23">
        <v>23</v>
      </c>
      <c r="AB23" t="s">
        <v>226</v>
      </c>
    </row>
    <row r="24" spans="1:28">
      <c r="A24" s="96">
        <v>-50489</v>
      </c>
      <c r="B24" s="96">
        <v>-0.10325553297439913</v>
      </c>
      <c r="C24" s="96">
        <v>0.01</v>
      </c>
      <c r="D24" s="98">
        <f t="shared" si="5"/>
        <v>-5.0488999999999997</v>
      </c>
      <c r="E24" s="98">
        <f t="shared" si="6"/>
        <v>-0.10325553297439913</v>
      </c>
      <c r="F24" s="86">
        <f t="shared" si="7"/>
        <v>-5.0488999999999999E-2</v>
      </c>
      <c r="G24" s="86">
        <f t="shared" si="8"/>
        <v>-1.0325553297439913E-3</v>
      </c>
      <c r="H24" s="86">
        <f t="shared" si="9"/>
        <v>0.25491391209999997</v>
      </c>
      <c r="I24" s="86">
        <f t="shared" si="10"/>
        <v>-1.2870348508016898</v>
      </c>
      <c r="J24" s="86">
        <f t="shared" si="11"/>
        <v>6.4981102582126509</v>
      </c>
      <c r="K24" s="86">
        <f t="shared" si="12"/>
        <v>5.2132686043444374E-3</v>
      </c>
      <c r="L24" s="86">
        <f t="shared" si="13"/>
        <v>-2.6321271856474628E-2</v>
      </c>
      <c r="M24" s="86">
        <f t="shared" ca="1" si="14"/>
        <v>-7.9752045658616363E-2</v>
      </c>
      <c r="N24" s="86">
        <f t="shared" ca="1" si="15"/>
        <v>5.5241391600316129E-6</v>
      </c>
      <c r="O24" s="19">
        <f t="shared" ca="1" si="16"/>
        <v>91313.484635733112</v>
      </c>
      <c r="P24" s="86">
        <f t="shared" ca="1" si="17"/>
        <v>15650.218617463679</v>
      </c>
      <c r="Q24" s="86">
        <f t="shared" ca="1" si="18"/>
        <v>664009.44813640008</v>
      </c>
      <c r="R24">
        <f t="shared" ca="1" si="19"/>
        <v>-2.3503487315782765E-2</v>
      </c>
      <c r="AA24">
        <v>24</v>
      </c>
      <c r="AB24" t="s">
        <v>147</v>
      </c>
    </row>
    <row r="25" spans="1:28">
      <c r="A25" s="96">
        <v>-50488.5</v>
      </c>
      <c r="B25" s="96">
        <v>-0.11316193831776059</v>
      </c>
      <c r="C25" s="96">
        <v>0.01</v>
      </c>
      <c r="D25" s="98">
        <f t="shared" si="5"/>
        <v>-5.0488499999999998</v>
      </c>
      <c r="E25" s="98">
        <f t="shared" si="6"/>
        <v>-0.11316193831776059</v>
      </c>
      <c r="F25" s="86">
        <f t="shared" si="7"/>
        <v>-5.0488499999999999E-2</v>
      </c>
      <c r="G25" s="86">
        <f t="shared" si="8"/>
        <v>-1.1316193831776059E-3</v>
      </c>
      <c r="H25" s="86">
        <f t="shared" si="9"/>
        <v>0.254908863225</v>
      </c>
      <c r="I25" s="86">
        <f t="shared" si="10"/>
        <v>-1.2869966140935412</v>
      </c>
      <c r="J25" s="86">
        <f t="shared" si="11"/>
        <v>6.4978528550661752</v>
      </c>
      <c r="K25" s="86">
        <f t="shared" si="12"/>
        <v>5.713376522756255E-3</v>
      </c>
      <c r="L25" s="86">
        <f t="shared" si="13"/>
        <v>-2.8845981056917918E-2</v>
      </c>
      <c r="M25" s="86">
        <f t="shared" ca="1" si="14"/>
        <v>-7.9749846439671451E-2</v>
      </c>
      <c r="N25" s="86">
        <f t="shared" ca="1" si="15"/>
        <v>1.1163678836698699E-5</v>
      </c>
      <c r="O25" s="19">
        <f t="shared" ca="1" si="16"/>
        <v>91291.499552558802</v>
      </c>
      <c r="P25" s="86">
        <f t="shared" ca="1" si="17"/>
        <v>15626.48032365037</v>
      </c>
      <c r="Q25" s="86">
        <f t="shared" ca="1" si="18"/>
        <v>663950.5836242903</v>
      </c>
      <c r="R25">
        <f t="shared" ca="1" si="19"/>
        <v>-3.3412091878089134E-2</v>
      </c>
      <c r="AA25">
        <v>25</v>
      </c>
      <c r="AB25" t="s">
        <v>209</v>
      </c>
    </row>
    <row r="26" spans="1:28">
      <c r="A26" s="96">
        <v>-50476.5</v>
      </c>
      <c r="B26" s="96">
        <v>-8.3915657342875996E-2</v>
      </c>
      <c r="C26" s="96">
        <v>0.01</v>
      </c>
      <c r="D26" s="98">
        <f t="shared" si="5"/>
        <v>-5.04765</v>
      </c>
      <c r="E26" s="98">
        <f t="shared" si="6"/>
        <v>-8.3915657342875996E-2</v>
      </c>
      <c r="F26" s="86">
        <f t="shared" si="7"/>
        <v>-5.0476500000000001E-2</v>
      </c>
      <c r="G26" s="86">
        <f t="shared" si="8"/>
        <v>-8.3915657342875996E-4</v>
      </c>
      <c r="H26" s="86">
        <f t="shared" si="9"/>
        <v>0.25478770522499999</v>
      </c>
      <c r="I26" s="86">
        <f t="shared" si="10"/>
        <v>-1.2860791602789712</v>
      </c>
      <c r="J26" s="86">
        <f t="shared" si="11"/>
        <v>6.4916774733821487</v>
      </c>
      <c r="K26" s="86">
        <f t="shared" si="12"/>
        <v>4.2357686778676804E-3</v>
      </c>
      <c r="L26" s="86">
        <f t="shared" si="13"/>
        <v>-2.1380677766838798E-2</v>
      </c>
      <c r="M26" s="86">
        <f t="shared" ca="1" si="14"/>
        <v>-7.9697067934198784E-2</v>
      </c>
      <c r="N26" s="86">
        <f t="shared" ca="1" si="15"/>
        <v>1.7796496599003548E-7</v>
      </c>
      <c r="O26" s="19">
        <f t="shared" ca="1" si="16"/>
        <v>90764.749022025208</v>
      </c>
      <c r="P26" s="86">
        <f t="shared" ca="1" si="17"/>
        <v>15062.297734701096</v>
      </c>
      <c r="Q26" s="86">
        <f t="shared" ca="1" si="18"/>
        <v>662538.87912923365</v>
      </c>
      <c r="R26">
        <f t="shared" ca="1" si="19"/>
        <v>-4.2185894086772119E-3</v>
      </c>
      <c r="AA26">
        <v>26</v>
      </c>
      <c r="AB26" t="s">
        <v>227</v>
      </c>
    </row>
    <row r="27" spans="1:28">
      <c r="A27" s="96">
        <v>-50474.5</v>
      </c>
      <c r="B27" s="96">
        <v>-9.5541275448307664E-2</v>
      </c>
      <c r="C27" s="96">
        <v>0.01</v>
      </c>
      <c r="D27" s="98">
        <f t="shared" si="5"/>
        <v>-5.0474500000000004</v>
      </c>
      <c r="E27" s="98">
        <f t="shared" si="6"/>
        <v>-9.5541275448307664E-2</v>
      </c>
      <c r="F27" s="86">
        <f t="shared" si="7"/>
        <v>-5.0474500000000005E-2</v>
      </c>
      <c r="G27" s="86">
        <f t="shared" si="8"/>
        <v>-9.554127544830767E-4</v>
      </c>
      <c r="H27" s="86">
        <f t="shared" si="9"/>
        <v>0.25476751502500006</v>
      </c>
      <c r="I27" s="86">
        <f t="shared" si="10"/>
        <v>-1.2859262937129365</v>
      </c>
      <c r="J27" s="86">
        <f t="shared" si="11"/>
        <v>6.4906486712013622</v>
      </c>
      <c r="K27" s="86">
        <f t="shared" si="12"/>
        <v>4.822398107615606E-3</v>
      </c>
      <c r="L27" s="86">
        <f t="shared" si="13"/>
        <v>-2.4340813328284392E-2</v>
      </c>
      <c r="M27" s="86">
        <f t="shared" ca="1" si="14"/>
        <v>-7.9688272029805135E-2</v>
      </c>
      <c r="N27" s="86">
        <f t="shared" ca="1" si="15"/>
        <v>2.5131771738705284E-6</v>
      </c>
      <c r="O27" s="19">
        <f t="shared" ca="1" si="16"/>
        <v>90677.123610212206</v>
      </c>
      <c r="P27" s="86">
        <f t="shared" ca="1" si="17"/>
        <v>14969.300226193489</v>
      </c>
      <c r="Q27" s="86">
        <f t="shared" ca="1" si="18"/>
        <v>662303.78982588195</v>
      </c>
      <c r="R27">
        <f t="shared" ca="1" si="19"/>
        <v>-1.5853003418502529E-2</v>
      </c>
    </row>
    <row r="28" spans="1:28">
      <c r="A28" s="96">
        <v>-50458</v>
      </c>
      <c r="B28" s="96">
        <v>-7.7452605952831974E-2</v>
      </c>
      <c r="C28" s="96">
        <v>0.01</v>
      </c>
      <c r="D28" s="98">
        <f t="shared" si="5"/>
        <v>-5.0457999999999998</v>
      </c>
      <c r="E28" s="98">
        <f t="shared" si="6"/>
        <v>-7.7452605952831974E-2</v>
      </c>
      <c r="F28" s="86">
        <f t="shared" si="7"/>
        <v>-5.0458000000000003E-2</v>
      </c>
      <c r="G28" s="86">
        <f t="shared" si="8"/>
        <v>-7.7452605952831976E-4</v>
      </c>
      <c r="H28" s="86">
        <f t="shared" si="9"/>
        <v>0.25460097640000001</v>
      </c>
      <c r="I28" s="86">
        <f t="shared" si="10"/>
        <v>-1.28466560671912</v>
      </c>
      <c r="J28" s="86">
        <f t="shared" si="11"/>
        <v>6.4821657183833352</v>
      </c>
      <c r="K28" s="86">
        <f t="shared" si="12"/>
        <v>3.9081035911679961E-3</v>
      </c>
      <c r="L28" s="86">
        <f t="shared" si="13"/>
        <v>-1.9719509100315474E-2</v>
      </c>
      <c r="M28" s="86">
        <f t="shared" ca="1" si="14"/>
        <v>-7.9615711413191292E-2</v>
      </c>
      <c r="N28" s="86">
        <f t="shared" ca="1" si="15"/>
        <v>4.6790252326363004E-8</v>
      </c>
      <c r="O28" s="19">
        <f t="shared" ca="1" si="16"/>
        <v>89956.025942357344</v>
      </c>
      <c r="P28" s="86">
        <f t="shared" ca="1" si="17"/>
        <v>14213.318876801155</v>
      </c>
      <c r="Q28" s="86">
        <f t="shared" ca="1" si="18"/>
        <v>660366.42507669574</v>
      </c>
      <c r="R28">
        <f t="shared" ca="1" si="19"/>
        <v>2.1631054603593186E-3</v>
      </c>
    </row>
    <row r="29" spans="1:28">
      <c r="A29" s="96">
        <v>-50457.5</v>
      </c>
      <c r="B29" s="96">
        <v>-8.235900937837988E-2</v>
      </c>
      <c r="C29" s="96">
        <v>0.01</v>
      </c>
      <c r="D29" s="98">
        <f t="shared" si="5"/>
        <v>-5.04575</v>
      </c>
      <c r="E29" s="98">
        <f t="shared" si="6"/>
        <v>-8.235900937837988E-2</v>
      </c>
      <c r="F29" s="86">
        <f t="shared" si="7"/>
        <v>-5.0457500000000002E-2</v>
      </c>
      <c r="G29" s="86">
        <f t="shared" si="8"/>
        <v>-8.2359009378379878E-4</v>
      </c>
      <c r="H29" s="86">
        <f t="shared" si="9"/>
        <v>0.25459593062500002</v>
      </c>
      <c r="I29" s="86">
        <f t="shared" si="10"/>
        <v>-1.2846274169510938</v>
      </c>
      <c r="J29" s="86">
        <f t="shared" si="11"/>
        <v>6.4819087890809817</v>
      </c>
      <c r="K29" s="86">
        <f t="shared" si="12"/>
        <v>4.1556297157096028E-3</v>
      </c>
      <c r="L29" s="86">
        <f t="shared" si="13"/>
        <v>-2.0968268638041729E-2</v>
      </c>
      <c r="M29" s="86">
        <f t="shared" ca="1" si="14"/>
        <v>-7.9613512762415573E-2</v>
      </c>
      <c r="N29" s="86">
        <f t="shared" ca="1" si="15"/>
        <v>7.5377516682714637E-8</v>
      </c>
      <c r="O29" s="19">
        <f t="shared" ca="1" si="16"/>
        <v>89934.224929005897</v>
      </c>
      <c r="P29" s="86">
        <f t="shared" ca="1" si="17"/>
        <v>14190.723347186395</v>
      </c>
      <c r="Q29" s="86">
        <f t="shared" ca="1" si="18"/>
        <v>660307.77611843718</v>
      </c>
      <c r="R29">
        <f t="shared" ca="1" si="19"/>
        <v>-2.7454966159643074E-3</v>
      </c>
    </row>
    <row r="30" spans="1:28">
      <c r="A30" s="96">
        <v>-50443.5</v>
      </c>
      <c r="B30" s="96">
        <v>-6.4738292842739478E-2</v>
      </c>
      <c r="C30" s="96">
        <v>0.01</v>
      </c>
      <c r="D30" s="98">
        <f t="shared" si="5"/>
        <v>-5.0443499999999997</v>
      </c>
      <c r="E30" s="98">
        <f t="shared" si="6"/>
        <v>-6.4738292842739478E-2</v>
      </c>
      <c r="F30" s="86">
        <f t="shared" si="7"/>
        <v>-5.0443499999999995E-2</v>
      </c>
      <c r="G30" s="86">
        <f t="shared" si="8"/>
        <v>-6.4738292842739481E-4</v>
      </c>
      <c r="H30" s="86">
        <f t="shared" si="9"/>
        <v>0.25445466922499999</v>
      </c>
      <c r="I30" s="86">
        <f t="shared" si="10"/>
        <v>-1.2835584107051285</v>
      </c>
      <c r="J30" s="86">
        <f t="shared" si="11"/>
        <v>6.4747178690404148</v>
      </c>
      <c r="K30" s="86">
        <f t="shared" si="12"/>
        <v>3.2656260750127289E-3</v>
      </c>
      <c r="L30" s="86">
        <f t="shared" si="13"/>
        <v>-1.6472960891490456E-2</v>
      </c>
      <c r="M30" s="86">
        <f t="shared" ca="1" si="14"/>
        <v>-7.9551954261287361E-2</v>
      </c>
      <c r="N30" s="86">
        <f t="shared" ca="1" si="15"/>
        <v>2.1944456462337407E-6</v>
      </c>
      <c r="O30" s="19">
        <f t="shared" ca="1" si="16"/>
        <v>89324.999983376096</v>
      </c>
      <c r="P30" s="86">
        <f t="shared" ca="1" si="17"/>
        <v>13565.515084043969</v>
      </c>
      <c r="Q30" s="86">
        <f t="shared" ca="1" si="18"/>
        <v>658667.01491410565</v>
      </c>
      <c r="R30">
        <f t="shared" ca="1" si="19"/>
        <v>1.4813661418547883E-2</v>
      </c>
    </row>
    <row r="31" spans="1:28">
      <c r="A31" s="96">
        <v>-50439</v>
      </c>
      <c r="B31" s="96">
        <v>-7.8895914519072047E-2</v>
      </c>
      <c r="C31" s="96">
        <v>0.01</v>
      </c>
      <c r="D31" s="98">
        <f t="shared" si="5"/>
        <v>-5.0438999999999998</v>
      </c>
      <c r="E31" s="98">
        <f t="shared" si="6"/>
        <v>-7.8895914519072047E-2</v>
      </c>
      <c r="F31" s="86">
        <f t="shared" si="7"/>
        <v>-5.0438999999999998E-2</v>
      </c>
      <c r="G31" s="86">
        <f t="shared" si="8"/>
        <v>-7.8895914519072044E-4</v>
      </c>
      <c r="H31" s="86">
        <f t="shared" si="9"/>
        <v>0.25440927209999997</v>
      </c>
      <c r="I31" s="86">
        <f t="shared" si="10"/>
        <v>-1.2832149275451898</v>
      </c>
      <c r="J31" s="86">
        <f t="shared" si="11"/>
        <v>6.472407773045183</v>
      </c>
      <c r="K31" s="86">
        <f t="shared" si="12"/>
        <v>3.9794310324274751E-3</v>
      </c>
      <c r="L31" s="86">
        <f t="shared" si="13"/>
        <v>-2.0071852184460941E-2</v>
      </c>
      <c r="M31" s="86">
        <f t="shared" ca="1" si="14"/>
        <v>-7.9532169126019736E-2</v>
      </c>
      <c r="N31" s="86">
        <f t="shared" ca="1" si="15"/>
        <v>4.0481992486215861E-9</v>
      </c>
      <c r="O31" s="19">
        <f t="shared" ca="1" si="16"/>
        <v>89129.67095583523</v>
      </c>
      <c r="P31" s="86">
        <f t="shared" ca="1" si="17"/>
        <v>13367.615172642963</v>
      </c>
      <c r="Q31" s="86">
        <f t="shared" ca="1" si="18"/>
        <v>658140.20522607176</v>
      </c>
      <c r="R31">
        <f t="shared" ca="1" si="19"/>
        <v>6.3625460694768932E-4</v>
      </c>
    </row>
    <row r="32" spans="1:28">
      <c r="A32" s="96">
        <v>-50438.5</v>
      </c>
      <c r="B32" s="96">
        <v>-8.8802316774224802E-2</v>
      </c>
      <c r="C32" s="96">
        <v>0.01</v>
      </c>
      <c r="D32" s="98">
        <f t="shared" si="5"/>
        <v>-5.0438499999999999</v>
      </c>
      <c r="E32" s="98">
        <f t="shared" si="6"/>
        <v>-8.8802316774224802E-2</v>
      </c>
      <c r="F32" s="86">
        <f t="shared" si="7"/>
        <v>-5.0438499999999997E-2</v>
      </c>
      <c r="G32" s="86">
        <f t="shared" si="8"/>
        <v>-8.8802316774224798E-4</v>
      </c>
      <c r="H32" s="86">
        <f t="shared" si="9"/>
        <v>0.25440422822499997</v>
      </c>
      <c r="I32" s="86">
        <f t="shared" si="10"/>
        <v>-1.2831767665326661</v>
      </c>
      <c r="J32" s="86">
        <f t="shared" si="11"/>
        <v>6.472151133875788</v>
      </c>
      <c r="K32" s="86">
        <f t="shared" si="12"/>
        <v>4.4790556546167376E-3</v>
      </c>
      <c r="L32" s="86">
        <f t="shared" si="13"/>
        <v>-2.259168486353863E-2</v>
      </c>
      <c r="M32" s="86">
        <f t="shared" ca="1" si="14"/>
        <v>-7.9529970823476751E-2</v>
      </c>
      <c r="N32" s="86">
        <f t="shared" ca="1" si="15"/>
        <v>8.597639943035378E-7</v>
      </c>
      <c r="O32" s="19">
        <f t="shared" ca="1" si="16"/>
        <v>89107.98253622021</v>
      </c>
      <c r="P32" s="86">
        <f t="shared" ca="1" si="17"/>
        <v>13345.718117851024</v>
      </c>
      <c r="Q32" s="86">
        <f t="shared" ca="1" si="18"/>
        <v>658081.68816157524</v>
      </c>
      <c r="R32">
        <f t="shared" ca="1" si="19"/>
        <v>-9.272345950748051E-3</v>
      </c>
    </row>
    <row r="33" spans="1:18">
      <c r="A33" s="96">
        <v>-50436.5</v>
      </c>
      <c r="B33" s="96">
        <v>-9.3427925478455007E-2</v>
      </c>
      <c r="C33" s="96">
        <v>0.01</v>
      </c>
      <c r="D33" s="98">
        <f t="shared" si="5"/>
        <v>-5.0436500000000004</v>
      </c>
      <c r="E33" s="98">
        <f t="shared" si="6"/>
        <v>-9.3427925478455007E-2</v>
      </c>
      <c r="F33" s="86">
        <f t="shared" si="7"/>
        <v>-5.0436500000000002E-2</v>
      </c>
      <c r="G33" s="86">
        <f t="shared" si="8"/>
        <v>-9.3427925478455011E-4</v>
      </c>
      <c r="H33" s="86">
        <f t="shared" si="9"/>
        <v>0.25438405322500002</v>
      </c>
      <c r="I33" s="86">
        <f t="shared" si="10"/>
        <v>-1.2830241300482714</v>
      </c>
      <c r="J33" s="86">
        <f t="shared" si="11"/>
        <v>6.4711246535179647</v>
      </c>
      <c r="K33" s="86">
        <f t="shared" si="12"/>
        <v>4.7121775633940967E-3</v>
      </c>
      <c r="L33" s="86">
        <f t="shared" si="13"/>
        <v>-2.3766574367612637E-2</v>
      </c>
      <c r="M33" s="86">
        <f t="shared" ca="1" si="14"/>
        <v>-7.9521177704945087E-2</v>
      </c>
      <c r="N33" s="86">
        <f t="shared" ca="1" si="15"/>
        <v>1.9339763363602314E-6</v>
      </c>
      <c r="O33" s="19">
        <f t="shared" ca="1" si="16"/>
        <v>89021.258463616789</v>
      </c>
      <c r="P33" s="86">
        <f t="shared" ca="1" si="17"/>
        <v>13258.313499848409</v>
      </c>
      <c r="Q33" s="86">
        <f t="shared" ca="1" si="18"/>
        <v>657847.65458876011</v>
      </c>
      <c r="R33">
        <f t="shared" ca="1" si="19"/>
        <v>-1.390674777350992E-2</v>
      </c>
    </row>
    <row r="34" spans="1:18">
      <c r="A34" s="96">
        <v>-50393.5</v>
      </c>
      <c r="B34" s="96">
        <v>-7.5378392973413519E-2</v>
      </c>
      <c r="C34" s="96">
        <v>0.01</v>
      </c>
      <c r="D34" s="98">
        <f t="shared" si="5"/>
        <v>-5.0393499999999998</v>
      </c>
      <c r="E34" s="98">
        <f t="shared" si="6"/>
        <v>-7.5378392973413519E-2</v>
      </c>
      <c r="F34" s="86">
        <f t="shared" si="7"/>
        <v>-5.0393500000000001E-2</v>
      </c>
      <c r="G34" s="86">
        <f t="shared" si="8"/>
        <v>-7.5378392973413522E-4</v>
      </c>
      <c r="H34" s="86">
        <f t="shared" si="9"/>
        <v>0.25395048422499999</v>
      </c>
      <c r="I34" s="86">
        <f t="shared" si="10"/>
        <v>-1.2797453726792536</v>
      </c>
      <c r="J34" s="86">
        <f t="shared" si="11"/>
        <v>6.4490848438111961</v>
      </c>
      <c r="K34" s="86">
        <f t="shared" si="12"/>
        <v>3.7985810463057141E-3</v>
      </c>
      <c r="L34" s="86">
        <f t="shared" si="13"/>
        <v>-1.9142379395700699E-2</v>
      </c>
      <c r="M34" s="86">
        <f t="shared" ca="1" si="14"/>
        <v>-7.9332161121269659E-2</v>
      </c>
      <c r="N34" s="86">
        <f t="shared" ca="1" si="15"/>
        <v>1.5632282567001774E-7</v>
      </c>
      <c r="O34" s="19">
        <f t="shared" ca="1" si="16"/>
        <v>87168.134589456473</v>
      </c>
      <c r="P34" s="86">
        <f t="shared" ca="1" si="17"/>
        <v>11450.048835947318</v>
      </c>
      <c r="Q34" s="86">
        <f t="shared" ca="1" si="18"/>
        <v>652829.34236322308</v>
      </c>
      <c r="R34">
        <f t="shared" ca="1" si="19"/>
        <v>3.9537681478561404E-3</v>
      </c>
    </row>
    <row r="35" spans="1:18">
      <c r="A35" s="96">
        <v>-50372</v>
      </c>
      <c r="B35" s="96">
        <v>-7.6353540929611066E-2</v>
      </c>
      <c r="C35" s="96">
        <v>0.01</v>
      </c>
      <c r="D35" s="98">
        <f t="shared" si="5"/>
        <v>-5.0372000000000003</v>
      </c>
      <c r="E35" s="98">
        <f t="shared" si="6"/>
        <v>-7.6353540929611066E-2</v>
      </c>
      <c r="F35" s="86">
        <f t="shared" si="7"/>
        <v>-5.0372000000000007E-2</v>
      </c>
      <c r="G35" s="86">
        <f t="shared" si="8"/>
        <v>-7.6353540929611065E-4</v>
      </c>
      <c r="H35" s="86">
        <f t="shared" si="9"/>
        <v>0.25373383840000008</v>
      </c>
      <c r="I35" s="86">
        <f t="shared" si="10"/>
        <v>-1.2781080907884805</v>
      </c>
      <c r="J35" s="86">
        <f t="shared" si="11"/>
        <v>6.4380860749197346</v>
      </c>
      <c r="K35" s="86">
        <f t="shared" si="12"/>
        <v>3.8460805637063689E-3</v>
      </c>
      <c r="L35" s="86">
        <f t="shared" si="13"/>
        <v>-1.9373477015501721E-2</v>
      </c>
      <c r="M35" s="86">
        <f t="shared" ca="1" si="14"/>
        <v>-7.923767824584052E-2</v>
      </c>
      <c r="N35" s="86">
        <f t="shared" ca="1" si="15"/>
        <v>8.3182480588672391E-8</v>
      </c>
      <c r="O35" s="19">
        <f t="shared" ca="1" si="16"/>
        <v>86249.759535650708</v>
      </c>
      <c r="P35" s="86">
        <f t="shared" ca="1" si="17"/>
        <v>10596.628388685089</v>
      </c>
      <c r="Q35" s="86">
        <f t="shared" ca="1" si="18"/>
        <v>650329.78224829049</v>
      </c>
      <c r="R35">
        <f t="shared" ca="1" si="19"/>
        <v>2.8841373162294542E-3</v>
      </c>
    </row>
    <row r="36" spans="1:18">
      <c r="A36" s="96">
        <v>-50350.5</v>
      </c>
      <c r="B36" s="96">
        <v>-6.0328631667217372E-2</v>
      </c>
      <c r="C36" s="96">
        <v>0.01</v>
      </c>
      <c r="D36" s="98">
        <f t="shared" si="5"/>
        <v>-5.03505</v>
      </c>
      <c r="E36" s="98">
        <f t="shared" si="6"/>
        <v>-6.0328631667217372E-2</v>
      </c>
      <c r="F36" s="86">
        <f t="shared" si="7"/>
        <v>-5.0350499999999999E-2</v>
      </c>
      <c r="G36" s="86">
        <f t="shared" si="8"/>
        <v>-6.032863166721737E-4</v>
      </c>
      <c r="H36" s="86">
        <f t="shared" si="9"/>
        <v>0.25351728502499998</v>
      </c>
      <c r="I36" s="86">
        <f t="shared" si="10"/>
        <v>-1.2764722059651261</v>
      </c>
      <c r="J36" s="86">
        <f t="shared" si="11"/>
        <v>6.4271013806447082</v>
      </c>
      <c r="K36" s="86">
        <f t="shared" si="12"/>
        <v>3.0375767687602284E-3</v>
      </c>
      <c r="L36" s="86">
        <f t="shared" si="13"/>
        <v>-1.5294350909546188E-2</v>
      </c>
      <c r="M36" s="86">
        <f t="shared" ca="1" si="14"/>
        <v>-7.91432123146837E-2</v>
      </c>
      <c r="N36" s="86">
        <f t="shared" ca="1" si="15"/>
        <v>3.5398844494001447E-6</v>
      </c>
      <c r="O36" s="19">
        <f t="shared" ca="1" si="16"/>
        <v>85336.82997502471</v>
      </c>
      <c r="P36" s="86">
        <f t="shared" ca="1" si="17"/>
        <v>9776.9085332263767</v>
      </c>
      <c r="Q36" s="86">
        <f t="shared" ca="1" si="18"/>
        <v>647836.60722345475</v>
      </c>
      <c r="R36">
        <f t="shared" ca="1" si="19"/>
        <v>1.8814580647466328E-2</v>
      </c>
    </row>
    <row r="37" spans="1:18">
      <c r="A37" s="96">
        <v>-50348</v>
      </c>
      <c r="B37" s="96">
        <v>-9.986061525300402E-2</v>
      </c>
      <c r="C37" s="96">
        <v>0.01</v>
      </c>
      <c r="D37" s="98">
        <f t="shared" si="5"/>
        <v>-5.0347999999999997</v>
      </c>
      <c r="E37" s="98">
        <f t="shared" si="6"/>
        <v>-9.986061525300402E-2</v>
      </c>
      <c r="F37" s="86">
        <f t="shared" si="7"/>
        <v>-5.0347999999999997E-2</v>
      </c>
      <c r="G37" s="86">
        <f t="shared" si="8"/>
        <v>-9.9860615253004022E-4</v>
      </c>
      <c r="H37" s="86">
        <f t="shared" si="9"/>
        <v>0.25349211039999997</v>
      </c>
      <c r="I37" s="86">
        <f t="shared" si="10"/>
        <v>-1.2762820774419197</v>
      </c>
      <c r="J37" s="86">
        <f t="shared" si="11"/>
        <v>6.4258250035045767</v>
      </c>
      <c r="K37" s="86">
        <f t="shared" si="12"/>
        <v>5.0277822567582463E-3</v>
      </c>
      <c r="L37" s="86">
        <f t="shared" si="13"/>
        <v>-2.5313878106326418E-2</v>
      </c>
      <c r="M37" s="86">
        <f t="shared" ca="1" si="14"/>
        <v>-7.9132229003766416E-2</v>
      </c>
      <c r="N37" s="86">
        <f t="shared" ca="1" si="15"/>
        <v>4.2966599649758259E-6</v>
      </c>
      <c r="O37" s="19">
        <f t="shared" ca="1" si="16"/>
        <v>85231.028360675569</v>
      </c>
      <c r="P37" s="86">
        <f t="shared" ca="1" si="17"/>
        <v>9683.7757552348958</v>
      </c>
      <c r="Q37" s="86">
        <f t="shared" ca="1" si="18"/>
        <v>647547.11712273688</v>
      </c>
      <c r="R37">
        <f t="shared" ca="1" si="19"/>
        <v>-2.0728386249237604E-2</v>
      </c>
    </row>
    <row r="38" spans="1:18">
      <c r="A38" s="96">
        <v>-50341</v>
      </c>
      <c r="B38" s="96">
        <v>-8.3550165162115164E-2</v>
      </c>
      <c r="C38" s="96">
        <v>0.01</v>
      </c>
      <c r="D38" s="98">
        <f t="shared" si="5"/>
        <v>-5.0340999999999996</v>
      </c>
      <c r="E38" s="98">
        <f t="shared" si="6"/>
        <v>-8.3550165162115164E-2</v>
      </c>
      <c r="F38" s="86">
        <f t="shared" si="7"/>
        <v>-5.0340999999999997E-2</v>
      </c>
      <c r="G38" s="86">
        <f t="shared" si="8"/>
        <v>-8.3550165162115167E-4</v>
      </c>
      <c r="H38" s="86">
        <f t="shared" si="9"/>
        <v>0.25342162809999996</v>
      </c>
      <c r="I38" s="86">
        <f t="shared" si="10"/>
        <v>-1.2757498180182096</v>
      </c>
      <c r="J38" s="86">
        <f t="shared" si="11"/>
        <v>6.4222521588854686</v>
      </c>
      <c r="K38" s="86">
        <f t="shared" si="12"/>
        <v>4.2059988644260393E-3</v>
      </c>
      <c r="L38" s="86">
        <f t="shared" si="13"/>
        <v>-2.1173418883407121E-2</v>
      </c>
      <c r="M38" s="86">
        <f t="shared" ca="1" si="14"/>
        <v>-7.9101476952012695E-2</v>
      </c>
      <c r="N38" s="86">
        <f t="shared" ca="1" si="15"/>
        <v>1.9790826790704713E-7</v>
      </c>
      <c r="O38" s="19">
        <f t="shared" ca="1" si="16"/>
        <v>84935.174744414093</v>
      </c>
      <c r="P38" s="86">
        <f t="shared" ca="1" si="17"/>
        <v>9425.4212260171007</v>
      </c>
      <c r="Q38" s="86">
        <f t="shared" ca="1" si="18"/>
        <v>646737.00334254187</v>
      </c>
      <c r="R38">
        <f t="shared" ca="1" si="19"/>
        <v>-4.4486882101024694E-3</v>
      </c>
    </row>
    <row r="39" spans="1:18">
      <c r="A39" s="96">
        <v>-50341</v>
      </c>
      <c r="B39" s="96">
        <v>-6.555016516208606E-2</v>
      </c>
      <c r="C39" s="96">
        <v>0.01</v>
      </c>
      <c r="D39" s="98">
        <f t="shared" si="5"/>
        <v>-5.0340999999999996</v>
      </c>
      <c r="E39" s="98">
        <f t="shared" si="6"/>
        <v>-6.555016516208606E-2</v>
      </c>
      <c r="F39" s="86">
        <f t="shared" si="7"/>
        <v>-5.0340999999999997E-2</v>
      </c>
      <c r="G39" s="86">
        <f t="shared" si="8"/>
        <v>-6.5550165162086063E-4</v>
      </c>
      <c r="H39" s="86">
        <f t="shared" si="9"/>
        <v>0.25342162809999996</v>
      </c>
      <c r="I39" s="86">
        <f t="shared" si="10"/>
        <v>-1.2757498180182096</v>
      </c>
      <c r="J39" s="86">
        <f t="shared" si="11"/>
        <v>6.4222521588854686</v>
      </c>
      <c r="K39" s="86">
        <f t="shared" si="12"/>
        <v>3.2998608644245744E-3</v>
      </c>
      <c r="L39" s="86">
        <f t="shared" si="13"/>
        <v>-1.6611829577599747E-2</v>
      </c>
      <c r="M39" s="86">
        <f t="shared" ca="1" si="14"/>
        <v>-7.9101476952012695E-2</v>
      </c>
      <c r="N39" s="86">
        <f t="shared" ca="1" si="15"/>
        <v>1.8363805122780459E-6</v>
      </c>
      <c r="O39" s="19">
        <f t="shared" ca="1" si="16"/>
        <v>84935.174744414093</v>
      </c>
      <c r="P39" s="86">
        <f t="shared" ca="1" si="17"/>
        <v>9425.4212260171007</v>
      </c>
      <c r="Q39" s="86">
        <f t="shared" ca="1" si="18"/>
        <v>646737.00334254187</v>
      </c>
      <c r="R39">
        <f t="shared" ca="1" si="19"/>
        <v>1.3551311789926634E-2</v>
      </c>
    </row>
    <row r="40" spans="1:18">
      <c r="A40" s="96">
        <v>-42655</v>
      </c>
      <c r="B40" s="96">
        <v>-4.3936902443864029E-2</v>
      </c>
      <c r="C40" s="96">
        <v>0.1</v>
      </c>
      <c r="D40" s="98">
        <f t="shared" si="5"/>
        <v>-4.2655000000000003</v>
      </c>
      <c r="E40" s="98">
        <f t="shared" si="6"/>
        <v>-4.3936902443864029E-2</v>
      </c>
      <c r="F40" s="86">
        <f t="shared" si="7"/>
        <v>-0.42655000000000004</v>
      </c>
      <c r="G40" s="86">
        <f t="shared" si="8"/>
        <v>-4.3936902443864031E-3</v>
      </c>
      <c r="H40" s="86">
        <f t="shared" si="9"/>
        <v>1.8194490250000004</v>
      </c>
      <c r="I40" s="86">
        <f t="shared" si="10"/>
        <v>-7.7608598161375024</v>
      </c>
      <c r="J40" s="86">
        <f t="shared" si="11"/>
        <v>33.10394754573452</v>
      </c>
      <c r="K40" s="86">
        <f t="shared" si="12"/>
        <v>1.8741285737430204E-2</v>
      </c>
      <c r="L40" s="86">
        <f t="shared" si="13"/>
        <v>-7.9940954313008544E-2</v>
      </c>
      <c r="M40" s="86">
        <f t="shared" ca="1" si="14"/>
        <v>-4.6419431730323688E-2</v>
      </c>
      <c r="N40" s="86">
        <f t="shared" ca="1" si="15"/>
        <v>6.1629516581299034E-7</v>
      </c>
      <c r="O40" s="19">
        <f t="shared" ca="1" si="16"/>
        <v>4067898.4422775335</v>
      </c>
      <c r="P40" s="86">
        <f t="shared" ca="1" si="17"/>
        <v>130633634.49540803</v>
      </c>
      <c r="Q40" s="86">
        <f t="shared" ca="1" si="18"/>
        <v>9893314.3730299491</v>
      </c>
      <c r="R40">
        <f t="shared" ca="1" si="19"/>
        <v>2.4825292864596588E-3</v>
      </c>
    </row>
    <row r="41" spans="1:18">
      <c r="A41" s="96">
        <v>-41883</v>
      </c>
      <c r="B41" s="96">
        <v>-3.8614850323984352E-2</v>
      </c>
      <c r="C41" s="96">
        <v>0.1</v>
      </c>
      <c r="D41" s="98">
        <f t="shared" si="5"/>
        <v>-4.1882999999999999</v>
      </c>
      <c r="E41" s="98">
        <f t="shared" si="6"/>
        <v>-3.8614850323984352E-2</v>
      </c>
      <c r="F41" s="86">
        <f t="shared" si="7"/>
        <v>-0.41883000000000004</v>
      </c>
      <c r="G41" s="86">
        <f t="shared" si="8"/>
        <v>-3.8614850323984355E-3</v>
      </c>
      <c r="H41" s="86">
        <f t="shared" si="9"/>
        <v>1.754185689</v>
      </c>
      <c r="I41" s="86">
        <f t="shared" si="10"/>
        <v>-7.3470559212386997</v>
      </c>
      <c r="J41" s="86">
        <f t="shared" si="11"/>
        <v>30.771674314924045</v>
      </c>
      <c r="K41" s="86">
        <f t="shared" si="12"/>
        <v>1.6173057761194366E-2</v>
      </c>
      <c r="L41" s="86">
        <f t="shared" si="13"/>
        <v>-6.7737617821210364E-2</v>
      </c>
      <c r="M41" s="86">
        <f t="shared" ca="1" si="14"/>
        <v>-4.3256444214884837E-2</v>
      </c>
      <c r="N41" s="86">
        <f t="shared" ca="1" si="15"/>
        <v>2.1544393848044702E-6</v>
      </c>
      <c r="O41" s="19">
        <f t="shared" ca="1" si="16"/>
        <v>5962661.9349646606</v>
      </c>
      <c r="P41" s="86">
        <f t="shared" ca="1" si="17"/>
        <v>154802555.945005</v>
      </c>
      <c r="Q41" s="86">
        <f t="shared" ca="1" si="18"/>
        <v>7416515.0695040952</v>
      </c>
      <c r="R41">
        <f t="shared" ca="1" si="19"/>
        <v>4.6415938909004847E-3</v>
      </c>
    </row>
    <row r="42" spans="1:18">
      <c r="A42" s="96">
        <v>-41880.5</v>
      </c>
      <c r="B42" s="96">
        <v>-4.4144119736875799E-2</v>
      </c>
      <c r="C42" s="96">
        <v>0.1</v>
      </c>
      <c r="D42" s="98">
        <f t="shared" si="5"/>
        <v>-4.1880499999999996</v>
      </c>
      <c r="E42" s="98">
        <f t="shared" si="6"/>
        <v>-4.4144119736875799E-2</v>
      </c>
      <c r="F42" s="86">
        <f t="shared" si="7"/>
        <v>-0.41880499999999998</v>
      </c>
      <c r="G42" s="86">
        <f t="shared" si="8"/>
        <v>-4.4144119736875802E-3</v>
      </c>
      <c r="H42" s="86">
        <f t="shared" si="9"/>
        <v>1.7539762802499999</v>
      </c>
      <c r="I42" s="86">
        <f t="shared" si="10"/>
        <v>-7.3457403605010114</v>
      </c>
      <c r="J42" s="86">
        <f t="shared" si="11"/>
        <v>30.764327916796258</v>
      </c>
      <c r="K42" s="86">
        <f t="shared" si="12"/>
        <v>1.8487778066402269E-2</v>
      </c>
      <c r="L42" s="86">
        <f t="shared" si="13"/>
        <v>-7.7427738930996012E-2</v>
      </c>
      <c r="M42" s="86">
        <f t="shared" ca="1" si="14"/>
        <v>-4.3246236867332581E-2</v>
      </c>
      <c r="N42" s="86">
        <f t="shared" ca="1" si="15"/>
        <v>8.0619364741916316E-8</v>
      </c>
      <c r="O42" s="19">
        <f t="shared" ca="1" si="16"/>
        <v>5969282.5724996561</v>
      </c>
      <c r="P42" s="86">
        <f t="shared" ca="1" si="17"/>
        <v>154882433.2804904</v>
      </c>
      <c r="Q42" s="86">
        <f t="shared" ca="1" si="18"/>
        <v>7409185.6783510251</v>
      </c>
      <c r="R42">
        <f t="shared" ca="1" si="19"/>
        <v>-8.9788286954321783E-4</v>
      </c>
    </row>
    <row r="43" spans="1:18">
      <c r="A43" s="96">
        <v>-41880.5</v>
      </c>
      <c r="B43" s="96">
        <v>-4.2144119736468345E-2</v>
      </c>
      <c r="C43" s="96">
        <v>1</v>
      </c>
      <c r="D43" s="98">
        <f t="shared" si="5"/>
        <v>-4.1880499999999996</v>
      </c>
      <c r="E43" s="98">
        <f t="shared" si="6"/>
        <v>-4.2144119736468345E-2</v>
      </c>
      <c r="F43" s="86">
        <f t="shared" si="7"/>
        <v>-4.1880499999999996</v>
      </c>
      <c r="G43" s="86">
        <f t="shared" si="8"/>
        <v>-4.2144119736468345E-2</v>
      </c>
      <c r="H43" s="86">
        <f t="shared" si="9"/>
        <v>17.539762802499997</v>
      </c>
      <c r="I43" s="86">
        <f t="shared" si="10"/>
        <v>-73.4574036050101</v>
      </c>
      <c r="J43" s="86">
        <f t="shared" si="11"/>
        <v>307.64327916796253</v>
      </c>
      <c r="K43" s="86">
        <f t="shared" si="12"/>
        <v>0.17650168066231622</v>
      </c>
      <c r="L43" s="86">
        <f t="shared" si="13"/>
        <v>-0.73919786369781337</v>
      </c>
      <c r="M43" s="86">
        <f t="shared" ca="1" si="14"/>
        <v>-4.3246236867332581E-2</v>
      </c>
      <c r="N43" s="86">
        <f t="shared" ca="1" si="15"/>
        <v>1.2146621701444151E-6</v>
      </c>
      <c r="O43" s="19">
        <f t="shared" ca="1" si="16"/>
        <v>596928257.24996531</v>
      </c>
      <c r="P43" s="86">
        <f t="shared" ca="1" si="17"/>
        <v>15488243328.049055</v>
      </c>
      <c r="Q43" s="86">
        <f t="shared" ca="1" si="18"/>
        <v>740918567.83510017</v>
      </c>
      <c r="R43">
        <f t="shared" ca="1" si="19"/>
        <v>1.1021171308642358E-3</v>
      </c>
    </row>
    <row r="44" spans="1:18">
      <c r="A44" s="96">
        <v>-41719.5</v>
      </c>
      <c r="B44" s="96">
        <v>-2.6827324377001187E-2</v>
      </c>
      <c r="C44" s="96">
        <v>0.1</v>
      </c>
      <c r="D44" s="98">
        <f t="shared" si="5"/>
        <v>-4.1719499999999998</v>
      </c>
      <c r="E44" s="98">
        <f t="shared" si="6"/>
        <v>-2.6827324377001187E-2</v>
      </c>
      <c r="F44" s="86">
        <f t="shared" si="7"/>
        <v>-0.41719499999999998</v>
      </c>
      <c r="G44" s="86">
        <f t="shared" si="8"/>
        <v>-2.6827324377001189E-3</v>
      </c>
      <c r="H44" s="86">
        <f t="shared" si="9"/>
        <v>1.7405166802499998</v>
      </c>
      <c r="I44" s="86">
        <f t="shared" si="10"/>
        <v>-7.2613485641689861</v>
      </c>
      <c r="J44" s="86">
        <f t="shared" si="11"/>
        <v>30.293983142284802</v>
      </c>
      <c r="K44" s="86">
        <f t="shared" si="12"/>
        <v>1.1192225593463011E-2</v>
      </c>
      <c r="L44" s="86">
        <f t="shared" si="13"/>
        <v>-4.6693405564648009E-2</v>
      </c>
      <c r="M44" s="86">
        <f t="shared" ca="1" si="14"/>
        <v>-4.2589366143111422E-2</v>
      </c>
      <c r="N44" s="86">
        <f t="shared" ca="1" si="15"/>
        <v>2.4844196063660351E-5</v>
      </c>
      <c r="O44" s="19">
        <f t="shared" ca="1" si="16"/>
        <v>6401952.3571128948</v>
      </c>
      <c r="P44" s="86">
        <f t="shared" ca="1" si="17"/>
        <v>160046147.13005793</v>
      </c>
      <c r="Q44" s="86">
        <f t="shared" ca="1" si="18"/>
        <v>6946286.4584022993</v>
      </c>
      <c r="R44">
        <f t="shared" ca="1" si="19"/>
        <v>1.5762041766110235E-2</v>
      </c>
    </row>
    <row r="45" spans="1:18">
      <c r="A45" s="96">
        <v>-30564</v>
      </c>
      <c r="B45" s="96">
        <v>-7.7159541207272725E-3</v>
      </c>
      <c r="C45" s="96">
        <v>0.1</v>
      </c>
      <c r="D45" s="98">
        <f t="shared" si="5"/>
        <v>-3.0564</v>
      </c>
      <c r="E45" s="98">
        <f t="shared" si="6"/>
        <v>-7.7159541207272725E-3</v>
      </c>
      <c r="F45" s="86">
        <f t="shared" si="7"/>
        <v>-0.30564000000000002</v>
      </c>
      <c r="G45" s="86">
        <f t="shared" si="8"/>
        <v>-7.7159541207272731E-4</v>
      </c>
      <c r="H45" s="86">
        <f t="shared" si="9"/>
        <v>0.9341580960000001</v>
      </c>
      <c r="I45" s="86">
        <f t="shared" si="10"/>
        <v>-2.8551608046144001</v>
      </c>
      <c r="J45" s="86">
        <f t="shared" si="11"/>
        <v>8.726513483223453</v>
      </c>
      <c r="K45" s="86">
        <f t="shared" si="12"/>
        <v>2.3583042174590836E-3</v>
      </c>
      <c r="L45" s="86">
        <f t="shared" si="13"/>
        <v>-7.2079210102419435E-3</v>
      </c>
      <c r="M45" s="86">
        <f t="shared" ca="1" si="14"/>
        <v>6.1067718210729843E-4</v>
      </c>
      <c r="N45" s="86">
        <f t="shared" ca="1" si="15"/>
        <v>6.9332788853344558E-6</v>
      </c>
      <c r="O45" s="19">
        <f t="shared" ca="1" si="16"/>
        <v>51809204.903948836</v>
      </c>
      <c r="P45" s="86">
        <f t="shared" ca="1" si="17"/>
        <v>501836053.59283453</v>
      </c>
      <c r="Q45" s="86">
        <f t="shared" ca="1" si="18"/>
        <v>4006730.2842383506</v>
      </c>
      <c r="R45">
        <f t="shared" ca="1" si="19"/>
        <v>-8.3266313028345709E-3</v>
      </c>
    </row>
    <row r="46" spans="1:18">
      <c r="A46" s="96">
        <v>-30547.5</v>
      </c>
      <c r="B46" s="96">
        <v>-6.5840375662975844E-3</v>
      </c>
      <c r="C46" s="96">
        <v>0.1</v>
      </c>
      <c r="D46" s="98">
        <f t="shared" si="5"/>
        <v>-3.0547499999999999</v>
      </c>
      <c r="E46" s="98">
        <f t="shared" si="6"/>
        <v>-6.5840375662975844E-3</v>
      </c>
      <c r="F46" s="86">
        <f t="shared" si="7"/>
        <v>-0.305475</v>
      </c>
      <c r="G46" s="86">
        <f t="shared" si="8"/>
        <v>-6.5840375662975853E-4</v>
      </c>
      <c r="H46" s="86">
        <f t="shared" si="9"/>
        <v>0.93314975624999996</v>
      </c>
      <c r="I46" s="86">
        <f t="shared" si="10"/>
        <v>-2.8505392179046871</v>
      </c>
      <c r="J46" s="86">
        <f t="shared" si="11"/>
        <v>8.7076846758943418</v>
      </c>
      <c r="K46" s="86">
        <f t="shared" si="12"/>
        <v>2.011258875564755E-3</v>
      </c>
      <c r="L46" s="86">
        <f t="shared" si="13"/>
        <v>-6.1438930501314347E-3</v>
      </c>
      <c r="M46" s="86">
        <f t="shared" ca="1" si="14"/>
        <v>6.7119542462915419E-4</v>
      </c>
      <c r="N46" s="86">
        <f t="shared" ca="1" si="15"/>
        <v>5.2638405752631755E-6</v>
      </c>
      <c r="O46" s="19">
        <f t="shared" ca="1" si="16"/>
        <v>51880022.551669762</v>
      </c>
      <c r="P46" s="86">
        <f t="shared" ca="1" si="17"/>
        <v>502187493.87030232</v>
      </c>
      <c r="Q46" s="86">
        <f t="shared" ca="1" si="18"/>
        <v>4026324.9580853884</v>
      </c>
      <c r="R46">
        <f t="shared" ca="1" si="19"/>
        <v>-7.2552329909267386E-3</v>
      </c>
    </row>
    <row r="47" spans="1:18">
      <c r="A47" s="96">
        <v>-30545</v>
      </c>
      <c r="B47" s="96">
        <v>-6.1095016819527771E-3</v>
      </c>
      <c r="C47" s="96">
        <v>0.1</v>
      </c>
      <c r="D47" s="98">
        <f t="shared" si="5"/>
        <v>-3.0545</v>
      </c>
      <c r="E47" s="98">
        <f t="shared" si="6"/>
        <v>-6.1095016819527771E-3</v>
      </c>
      <c r="F47" s="86">
        <f t="shared" si="7"/>
        <v>-0.30545</v>
      </c>
      <c r="G47" s="86">
        <f t="shared" si="8"/>
        <v>-6.1095016819527777E-4</v>
      </c>
      <c r="H47" s="86">
        <f t="shared" si="9"/>
        <v>0.93299702500000004</v>
      </c>
      <c r="I47" s="86">
        <f t="shared" si="10"/>
        <v>-2.8498394128625</v>
      </c>
      <c r="J47" s="86">
        <f t="shared" si="11"/>
        <v>8.7048344865885063</v>
      </c>
      <c r="K47" s="86">
        <f t="shared" si="12"/>
        <v>1.866147288752476E-3</v>
      </c>
      <c r="L47" s="86">
        <f t="shared" si="13"/>
        <v>-5.7001468934944378E-3</v>
      </c>
      <c r="M47" s="86">
        <f t="shared" ca="1" si="14"/>
        <v>6.8036398473240653E-4</v>
      </c>
      <c r="N47" s="86">
        <f t="shared" ca="1" si="15"/>
        <v>4.6102275771630241E-6</v>
      </c>
      <c r="O47" s="19">
        <f t="shared" ca="1" si="16"/>
        <v>51890749.344050705</v>
      </c>
      <c r="P47" s="86">
        <f t="shared" ca="1" si="17"/>
        <v>502240677.13738304</v>
      </c>
      <c r="Q47" s="86">
        <f t="shared" ca="1" si="18"/>
        <v>4029295.9793418599</v>
      </c>
      <c r="R47">
        <f t="shared" ca="1" si="19"/>
        <v>-6.7898656666851836E-3</v>
      </c>
    </row>
    <row r="48" spans="1:18">
      <c r="A48" s="96">
        <v>-30521.5</v>
      </c>
      <c r="B48" s="96">
        <v>-5.6488249546000659E-3</v>
      </c>
      <c r="C48" s="96">
        <v>0.1</v>
      </c>
      <c r="D48" s="98">
        <f t="shared" si="5"/>
        <v>-3.0521500000000001</v>
      </c>
      <c r="E48" s="98">
        <f t="shared" si="6"/>
        <v>-5.6488249546000659E-3</v>
      </c>
      <c r="F48" s="86">
        <f t="shared" si="7"/>
        <v>-0.30521500000000001</v>
      </c>
      <c r="G48" s="86">
        <f t="shared" si="8"/>
        <v>-5.6488249546000663E-4</v>
      </c>
      <c r="H48" s="86">
        <f t="shared" si="9"/>
        <v>0.9315619622500001</v>
      </c>
      <c r="I48" s="86">
        <f t="shared" si="10"/>
        <v>-2.8432668430813379</v>
      </c>
      <c r="J48" s="86">
        <f t="shared" si="11"/>
        <v>8.6780768951107063</v>
      </c>
      <c r="K48" s="86">
        <f t="shared" si="12"/>
        <v>1.7241061085182593E-3</v>
      </c>
      <c r="L48" s="86">
        <f t="shared" si="13"/>
        <v>-5.2622304591140052E-3</v>
      </c>
      <c r="M48" s="86">
        <f t="shared" ca="1" si="14"/>
        <v>7.6653725127101557E-4</v>
      </c>
      <c r="N48" s="86">
        <f t="shared" ca="1" si="15"/>
        <v>4.1156872232519069E-6</v>
      </c>
      <c r="O48" s="19">
        <f t="shared" ca="1" si="16"/>
        <v>51991540.452255823</v>
      </c>
      <c r="P48" s="86">
        <f t="shared" ca="1" si="17"/>
        <v>502739759.52110702</v>
      </c>
      <c r="Q48" s="86">
        <f t="shared" ca="1" si="18"/>
        <v>4057250.8298024512</v>
      </c>
      <c r="R48">
        <f t="shared" ca="1" si="19"/>
        <v>-6.4153622058710814E-3</v>
      </c>
    </row>
    <row r="49" spans="1:18">
      <c r="A49" s="96">
        <v>-25218</v>
      </c>
      <c r="B49" s="96">
        <v>1.6753388279034002E-2</v>
      </c>
      <c r="C49" s="96">
        <v>0.1</v>
      </c>
      <c r="D49" s="98">
        <f t="shared" si="5"/>
        <v>-2.5217999999999998</v>
      </c>
      <c r="E49" s="98">
        <f t="shared" si="6"/>
        <v>1.6753388279034002E-2</v>
      </c>
      <c r="F49" s="86">
        <f t="shared" si="7"/>
        <v>-0.25218000000000002</v>
      </c>
      <c r="G49" s="86">
        <f t="shared" si="8"/>
        <v>1.6753388279034003E-3</v>
      </c>
      <c r="H49" s="86">
        <f t="shared" si="9"/>
        <v>0.63594752399999999</v>
      </c>
      <c r="I49" s="86">
        <f t="shared" si="10"/>
        <v>-1.6037324660231997</v>
      </c>
      <c r="J49" s="86">
        <f t="shared" si="11"/>
        <v>4.0442925328173045</v>
      </c>
      <c r="K49" s="86">
        <f t="shared" si="12"/>
        <v>-4.2248694562067946E-3</v>
      </c>
      <c r="L49" s="86">
        <f t="shared" si="13"/>
        <v>1.0654275794662294E-2</v>
      </c>
      <c r="M49" s="86">
        <f t="shared" ca="1" si="14"/>
        <v>1.9696394298390985E-2</v>
      </c>
      <c r="N49" s="86">
        <f t="shared" ca="1" si="15"/>
        <v>8.6612844299714339E-7</v>
      </c>
      <c r="O49" s="19">
        <f t="shared" ca="1" si="16"/>
        <v>71981586.978541717</v>
      </c>
      <c r="P49" s="86">
        <f t="shared" ca="1" si="17"/>
        <v>572442846.0311079</v>
      </c>
      <c r="Q49" s="86">
        <f t="shared" ca="1" si="18"/>
        <v>10765242.563211881</v>
      </c>
      <c r="R49">
        <f t="shared" ca="1" si="19"/>
        <v>-2.9430060193569828E-3</v>
      </c>
    </row>
    <row r="50" spans="1:18">
      <c r="A50" s="96">
        <v>-19979</v>
      </c>
      <c r="B50" s="96">
        <v>3.8868880884329236E-2</v>
      </c>
      <c r="C50" s="96">
        <v>1</v>
      </c>
      <c r="D50" s="98">
        <f t="shared" si="5"/>
        <v>-1.9979</v>
      </c>
      <c r="E50" s="98">
        <f t="shared" si="6"/>
        <v>3.8868880884329236E-2</v>
      </c>
      <c r="F50" s="86">
        <f t="shared" si="7"/>
        <v>-1.9979</v>
      </c>
      <c r="G50" s="86">
        <f t="shared" si="8"/>
        <v>3.8868880884329236E-2</v>
      </c>
      <c r="H50" s="86">
        <f t="shared" si="9"/>
        <v>3.9916044099999999</v>
      </c>
      <c r="I50" s="86">
        <f t="shared" si="10"/>
        <v>-7.9748264507390001</v>
      </c>
      <c r="J50" s="86">
        <f t="shared" si="11"/>
        <v>15.932905765931448</v>
      </c>
      <c r="K50" s="86">
        <f t="shared" si="12"/>
        <v>-7.7656137118801385E-2</v>
      </c>
      <c r="L50" s="86">
        <f t="shared" si="13"/>
        <v>0.1551491963496533</v>
      </c>
      <c r="M50" s="86">
        <f t="shared" ca="1" si="14"/>
        <v>3.7383733434692965E-2</v>
      </c>
      <c r="N50" s="86">
        <f t="shared" ca="1" si="15"/>
        <v>2.2056629471611225E-6</v>
      </c>
      <c r="O50" s="19">
        <f t="shared" ca="1" si="16"/>
        <v>8367253792.0017662</v>
      </c>
      <c r="P50" s="86">
        <f t="shared" ca="1" si="17"/>
        <v>54943372291.994644</v>
      </c>
      <c r="Q50" s="86">
        <f t="shared" ca="1" si="18"/>
        <v>1553977818.7947733</v>
      </c>
      <c r="R50">
        <f t="shared" ca="1" si="19"/>
        <v>1.4851474496362718E-3</v>
      </c>
    </row>
    <row r="51" spans="1:18">
      <c r="A51" s="96">
        <v>-19960</v>
      </c>
      <c r="B51" s="96">
        <v>3.8792243652481573E-2</v>
      </c>
      <c r="C51" s="96">
        <v>1</v>
      </c>
      <c r="D51" s="98">
        <f t="shared" si="5"/>
        <v>-1.996</v>
      </c>
      <c r="E51" s="98">
        <f t="shared" si="6"/>
        <v>3.8792243652481573E-2</v>
      </c>
      <c r="F51" s="86">
        <f t="shared" si="7"/>
        <v>-1.996</v>
      </c>
      <c r="G51" s="86">
        <f t="shared" si="8"/>
        <v>3.8792243652481573E-2</v>
      </c>
      <c r="H51" s="86">
        <f t="shared" si="9"/>
        <v>3.984016</v>
      </c>
      <c r="I51" s="86">
        <f t="shared" si="10"/>
        <v>-7.9520959360000001</v>
      </c>
      <c r="J51" s="86">
        <f t="shared" si="11"/>
        <v>15.872383488256</v>
      </c>
      <c r="K51" s="86">
        <f t="shared" si="12"/>
        <v>-7.7429318330353214E-2</v>
      </c>
      <c r="L51" s="86">
        <f t="shared" si="13"/>
        <v>0.15454891938738502</v>
      </c>
      <c r="M51" s="86">
        <f t="shared" ca="1" si="14"/>
        <v>3.7446048150059391E-2</v>
      </c>
      <c r="N51" s="86">
        <f t="shared" ca="1" si="15"/>
        <v>1.8122423307417101E-6</v>
      </c>
      <c r="O51" s="19">
        <f t="shared" ca="1" si="16"/>
        <v>8369684040.7927561</v>
      </c>
      <c r="P51" s="86">
        <f t="shared" ca="1" si="17"/>
        <v>54918399613.486969</v>
      </c>
      <c r="Q51" s="86">
        <f t="shared" ca="1" si="18"/>
        <v>1555026121.3096724</v>
      </c>
      <c r="R51">
        <f t="shared" ca="1" si="19"/>
        <v>1.3461955024221817E-3</v>
      </c>
    </row>
    <row r="52" spans="1:18">
      <c r="A52" s="96">
        <v>-17512</v>
      </c>
      <c r="B52" s="96">
        <v>4.0121549883333565E-2</v>
      </c>
      <c r="C52" s="96">
        <v>1</v>
      </c>
      <c r="D52" s="98">
        <f t="shared" si="5"/>
        <v>-1.7512000000000001</v>
      </c>
      <c r="E52" s="98">
        <f t="shared" si="6"/>
        <v>4.0121549883333565E-2</v>
      </c>
      <c r="F52" s="86">
        <f t="shared" si="7"/>
        <v>-1.7512000000000001</v>
      </c>
      <c r="G52" s="86">
        <f t="shared" si="8"/>
        <v>4.0121549883333565E-2</v>
      </c>
      <c r="H52" s="86">
        <f t="shared" si="9"/>
        <v>3.0667014400000001</v>
      </c>
      <c r="I52" s="86">
        <f t="shared" si="10"/>
        <v>-5.3704075617280003</v>
      </c>
      <c r="J52" s="86">
        <f t="shared" si="11"/>
        <v>9.404657722098074</v>
      </c>
      <c r="K52" s="86">
        <f t="shared" si="12"/>
        <v>-7.0260858155693745E-2</v>
      </c>
      <c r="L52" s="86">
        <f t="shared" si="13"/>
        <v>0.12304081480225089</v>
      </c>
      <c r="M52" s="86">
        <f t="shared" ca="1" si="14"/>
        <v>4.5364120278388764E-2</v>
      </c>
      <c r="N52" s="86">
        <f t="shared" ca="1" si="15"/>
        <v>2.7484544347109224E-5</v>
      </c>
      <c r="O52" s="19">
        <f t="shared" ca="1" si="16"/>
        <v>8564887607.7506361</v>
      </c>
      <c r="P52" s="86">
        <f t="shared" ca="1" si="17"/>
        <v>50772281421.477364</v>
      </c>
      <c r="Q52" s="86">
        <f t="shared" ca="1" si="18"/>
        <v>1640343001.5911632</v>
      </c>
      <c r="R52">
        <f t="shared" ca="1" si="19"/>
        <v>-5.2425703950551988E-3</v>
      </c>
    </row>
    <row r="53" spans="1:18">
      <c r="A53" s="96">
        <v>-17409.5</v>
      </c>
      <c r="B53" s="96">
        <v>4.6254754376824553E-2</v>
      </c>
      <c r="C53" s="96">
        <v>0.1</v>
      </c>
      <c r="D53" s="98">
        <f t="shared" si="5"/>
        <v>-1.74095</v>
      </c>
      <c r="E53" s="98">
        <f t="shared" si="6"/>
        <v>4.6254754376824553E-2</v>
      </c>
      <c r="F53" s="86">
        <f t="shared" si="7"/>
        <v>-0.174095</v>
      </c>
      <c r="G53" s="86">
        <f t="shared" si="8"/>
        <v>4.6254754376824558E-3</v>
      </c>
      <c r="H53" s="86">
        <f t="shared" si="9"/>
        <v>0.30309069025000002</v>
      </c>
      <c r="I53" s="86">
        <f t="shared" si="10"/>
        <v>-0.5276657371907375</v>
      </c>
      <c r="J53" s="86">
        <f t="shared" si="11"/>
        <v>0.9186396651622144</v>
      </c>
      <c r="K53" s="86">
        <f t="shared" si="12"/>
        <v>-8.0527214632332717E-3</v>
      </c>
      <c r="L53" s="86">
        <f t="shared" si="13"/>
        <v>1.4019385431415964E-2</v>
      </c>
      <c r="M53" s="86">
        <f t="shared" ca="1" si="14"/>
        <v>4.5690865773105452E-2</v>
      </c>
      <c r="N53" s="86">
        <f t="shared" ca="1" si="15"/>
        <v>3.1797035740427728E-8</v>
      </c>
      <c r="O53" s="19">
        <f t="shared" ca="1" si="16"/>
        <v>85678945.798884377</v>
      </c>
      <c r="P53" s="86">
        <f t="shared" ca="1" si="17"/>
        <v>505602569.0181334</v>
      </c>
      <c r="Q53" s="86">
        <f t="shared" ca="1" si="18"/>
        <v>16416998.044518834</v>
      </c>
      <c r="R53">
        <f t="shared" ca="1" si="19"/>
        <v>5.6388860371910099E-4</v>
      </c>
    </row>
    <row r="54" spans="1:18">
      <c r="A54" s="96">
        <v>-14905.5</v>
      </c>
      <c r="B54" s="96">
        <v>5.195148983168775E-2</v>
      </c>
      <c r="C54" s="96">
        <v>0.1</v>
      </c>
      <c r="D54" s="98">
        <f t="shared" si="5"/>
        <v>-1.49055</v>
      </c>
      <c r="E54" s="98">
        <f t="shared" si="6"/>
        <v>5.195148983168775E-2</v>
      </c>
      <c r="F54" s="86">
        <f t="shared" si="7"/>
        <v>-0.14905500000000002</v>
      </c>
      <c r="G54" s="86">
        <f t="shared" si="8"/>
        <v>5.1951489831687757E-3</v>
      </c>
      <c r="H54" s="86">
        <f t="shared" si="9"/>
        <v>0.22217393025000004</v>
      </c>
      <c r="I54" s="86">
        <f t="shared" si="10"/>
        <v>-0.33116135173413758</v>
      </c>
      <c r="J54" s="86">
        <f t="shared" si="11"/>
        <v>0.49361255282731875</v>
      </c>
      <c r="K54" s="86">
        <f t="shared" si="12"/>
        <v>-7.7436293168622189E-3</v>
      </c>
      <c r="L54" s="86">
        <f t="shared" si="13"/>
        <v>1.154226667824898E-2</v>
      </c>
      <c r="M54" s="86">
        <f t="shared" ca="1" si="14"/>
        <v>5.3553397952559034E-2</v>
      </c>
      <c r="N54" s="86">
        <f t="shared" ca="1" si="15"/>
        <v>2.5661096277133691E-7</v>
      </c>
      <c r="O54" s="19">
        <f t="shared" ca="1" si="16"/>
        <v>85112654.858742177</v>
      </c>
      <c r="P54" s="86">
        <f t="shared" ca="1" si="17"/>
        <v>445298466.81355345</v>
      </c>
      <c r="Q54" s="86">
        <f t="shared" ca="1" si="18"/>
        <v>16184031.736669453</v>
      </c>
      <c r="R54">
        <f t="shared" ca="1" si="19"/>
        <v>-1.6019081208712843E-3</v>
      </c>
    </row>
    <row r="55" spans="1:18">
      <c r="A55" s="96">
        <v>-13079</v>
      </c>
      <c r="B55" s="96">
        <v>6.0748424462557404E-2</v>
      </c>
      <c r="C55" s="96">
        <v>0.1</v>
      </c>
      <c r="D55" s="98">
        <f t="shared" si="5"/>
        <v>-1.3079000000000001</v>
      </c>
      <c r="E55" s="98">
        <f t="shared" si="6"/>
        <v>6.0748424462557404E-2</v>
      </c>
      <c r="F55" s="86">
        <f t="shared" si="7"/>
        <v>-0.13079000000000002</v>
      </c>
      <c r="G55" s="86">
        <f t="shared" si="8"/>
        <v>6.0748424462557411E-3</v>
      </c>
      <c r="H55" s="86">
        <f t="shared" si="9"/>
        <v>0.17106024100000003</v>
      </c>
      <c r="I55" s="86">
        <f t="shared" si="10"/>
        <v>-0.22372968920390005</v>
      </c>
      <c r="J55" s="86">
        <f t="shared" si="11"/>
        <v>0.2926160605097809</v>
      </c>
      <c r="K55" s="86">
        <f t="shared" si="12"/>
        <v>-7.9452864354578843E-3</v>
      </c>
      <c r="L55" s="86">
        <f t="shared" si="13"/>
        <v>1.0391640128935368E-2</v>
      </c>
      <c r="M55" s="86">
        <f t="shared" ca="1" si="14"/>
        <v>5.9143619131864222E-2</v>
      </c>
      <c r="N55" s="86">
        <f t="shared" ca="1" si="15"/>
        <v>2.5754001494212533E-7</v>
      </c>
      <c r="O55" s="19">
        <f t="shared" ca="1" si="16"/>
        <v>83139324.61103788</v>
      </c>
      <c r="P55" s="86">
        <f t="shared" ca="1" si="17"/>
        <v>392459772.26240265</v>
      </c>
      <c r="Q55" s="86">
        <f t="shared" ca="1" si="18"/>
        <v>15345618.606709996</v>
      </c>
      <c r="R55">
        <f t="shared" ca="1" si="19"/>
        <v>1.604805330693182E-3</v>
      </c>
    </row>
    <row r="56" spans="1:18">
      <c r="A56" s="96">
        <v>-12967</v>
      </c>
      <c r="B56" s="96">
        <v>6.3078479187723233E-2</v>
      </c>
      <c r="C56" s="96">
        <v>0.1</v>
      </c>
      <c r="D56" s="98">
        <f t="shared" si="5"/>
        <v>-1.2967</v>
      </c>
      <c r="E56" s="98">
        <f t="shared" si="6"/>
        <v>6.3078479187723233E-2</v>
      </c>
      <c r="F56" s="86">
        <f t="shared" si="7"/>
        <v>-0.12967000000000001</v>
      </c>
      <c r="G56" s="86">
        <f t="shared" si="8"/>
        <v>6.307847918772324E-3</v>
      </c>
      <c r="H56" s="86">
        <f t="shared" si="9"/>
        <v>0.168143089</v>
      </c>
      <c r="I56" s="86">
        <f t="shared" si="10"/>
        <v>-0.21803114350629998</v>
      </c>
      <c r="J56" s="86">
        <f t="shared" si="11"/>
        <v>0.28272098378461918</v>
      </c>
      <c r="K56" s="86">
        <f t="shared" si="12"/>
        <v>-8.1793863962720727E-3</v>
      </c>
      <c r="L56" s="86">
        <f t="shared" si="13"/>
        <v>1.0606210340045996E-2</v>
      </c>
      <c r="M56" s="86">
        <f t="shared" ca="1" si="14"/>
        <v>5.9482429257897831E-2</v>
      </c>
      <c r="N56" s="86">
        <f t="shared" ca="1" si="15"/>
        <v>1.2931575097797274E-6</v>
      </c>
      <c r="O56" s="19">
        <f t="shared" ca="1" si="16"/>
        <v>82976449.876722977</v>
      </c>
      <c r="P56" s="86">
        <f t="shared" ca="1" si="17"/>
        <v>389022529.97599566</v>
      </c>
      <c r="Q56" s="86">
        <f t="shared" ca="1" si="18"/>
        <v>15276786.87623713</v>
      </c>
      <c r="R56">
        <f t="shared" ca="1" si="19"/>
        <v>3.5960499298254012E-3</v>
      </c>
    </row>
    <row r="57" spans="1:18">
      <c r="A57" s="243">
        <v>-12967</v>
      </c>
      <c r="B57" s="243">
        <v>6.377847918459166E-2</v>
      </c>
      <c r="C57" s="243">
        <v>0.1</v>
      </c>
      <c r="D57" s="244">
        <f t="shared" si="5"/>
        <v>-1.2967</v>
      </c>
      <c r="E57" s="98">
        <f t="shared" si="6"/>
        <v>6.377847918459166E-2</v>
      </c>
      <c r="F57" s="86">
        <f t="shared" si="7"/>
        <v>-0.12967000000000001</v>
      </c>
      <c r="G57" s="86">
        <f t="shared" si="8"/>
        <v>6.3778479184591662E-3</v>
      </c>
      <c r="H57" s="86">
        <f t="shared" si="9"/>
        <v>0.168143089</v>
      </c>
      <c r="I57" s="86">
        <f t="shared" si="10"/>
        <v>-0.21803114350629998</v>
      </c>
      <c r="J57" s="86">
        <f t="shared" si="11"/>
        <v>0.28272098378461918</v>
      </c>
      <c r="K57" s="86">
        <f t="shared" si="12"/>
        <v>-8.270155395866001E-3</v>
      </c>
      <c r="L57" s="86">
        <f t="shared" si="13"/>
        <v>1.0723910501819443E-2</v>
      </c>
      <c r="M57" s="86">
        <f t="shared" ca="1" si="14"/>
        <v>5.9482429257897831E-2</v>
      </c>
      <c r="N57" s="86">
        <f t="shared" ca="1" si="15"/>
        <v>1.8456044972646055E-6</v>
      </c>
      <c r="O57" s="19">
        <f t="shared" ca="1" si="16"/>
        <v>82976449.876722977</v>
      </c>
      <c r="P57" s="86">
        <f t="shared" ca="1" si="17"/>
        <v>389022529.97599566</v>
      </c>
      <c r="Q57" s="86">
        <f t="shared" ca="1" si="18"/>
        <v>15276786.87623713</v>
      </c>
      <c r="R57">
        <f t="shared" ca="1" si="19"/>
        <v>4.296049926693829E-3</v>
      </c>
    </row>
    <row r="58" spans="1:18">
      <c r="A58" s="245">
        <v>-12240.5</v>
      </c>
      <c r="B58" s="245">
        <v>6.0572408791675733E-2</v>
      </c>
      <c r="C58" s="245">
        <v>0.1</v>
      </c>
      <c r="D58" s="86">
        <f t="shared" si="5"/>
        <v>-1.2240500000000001</v>
      </c>
      <c r="E58" s="246">
        <f t="shared" si="6"/>
        <v>6.0572408791675733E-2</v>
      </c>
      <c r="F58" s="86">
        <f t="shared" si="7"/>
        <v>-0.12240500000000001</v>
      </c>
      <c r="G58" s="86">
        <f t="shared" si="8"/>
        <v>6.057240879167574E-3</v>
      </c>
      <c r="H58" s="86">
        <f t="shared" si="9"/>
        <v>0.14982984025000004</v>
      </c>
      <c r="I58" s="86">
        <f t="shared" si="10"/>
        <v>-0.18339921595801256</v>
      </c>
      <c r="J58" s="86">
        <f t="shared" si="11"/>
        <v>0.22448981029340528</v>
      </c>
      <c r="K58" s="86">
        <f t="shared" si="12"/>
        <v>-7.4143656981450696E-3</v>
      </c>
      <c r="L58" s="86">
        <f t="shared" si="13"/>
        <v>9.0755543328144735E-3</v>
      </c>
      <c r="M58" s="86">
        <f t="shared" ca="1" si="14"/>
        <v>6.1668992545200599E-2</v>
      </c>
      <c r="N58" s="86">
        <f t="shared" ca="1" si="15"/>
        <v>1.2024959284946834E-7</v>
      </c>
      <c r="O58" s="19">
        <f t="shared" ca="1" si="16"/>
        <v>81805047.679786757</v>
      </c>
      <c r="P58" s="86">
        <f t="shared" ca="1" si="17"/>
        <v>366260871.70016134</v>
      </c>
      <c r="Q58" s="86">
        <f t="shared" ca="1" si="18"/>
        <v>14783945.103791706</v>
      </c>
      <c r="R58">
        <f t="shared" ca="1" si="19"/>
        <v>-1.0965837535248657E-3</v>
      </c>
    </row>
    <row r="59" spans="1:18">
      <c r="A59" s="245">
        <v>-12181</v>
      </c>
      <c r="B59" s="245">
        <v>6.3431832245723213E-2</v>
      </c>
      <c r="C59" s="245">
        <v>0.1</v>
      </c>
      <c r="D59" s="86">
        <f t="shared" si="5"/>
        <v>-1.2181</v>
      </c>
      <c r="E59" s="246">
        <f t="shared" si="6"/>
        <v>6.3431832245723213E-2</v>
      </c>
      <c r="F59" s="86">
        <f t="shared" si="7"/>
        <v>-0.12181</v>
      </c>
      <c r="G59" s="86">
        <f t="shared" si="8"/>
        <v>6.3431832245723213E-3</v>
      </c>
      <c r="H59" s="86">
        <f t="shared" si="9"/>
        <v>0.148376761</v>
      </c>
      <c r="I59" s="86">
        <f t="shared" si="10"/>
        <v>-0.1807377325741</v>
      </c>
      <c r="J59" s="86">
        <f t="shared" si="11"/>
        <v>0.22015663204851121</v>
      </c>
      <c r="K59" s="86">
        <f t="shared" si="12"/>
        <v>-7.7266314858515442E-3</v>
      </c>
      <c r="L59" s="86">
        <f t="shared" si="13"/>
        <v>9.4118098129157661E-3</v>
      </c>
      <c r="M59" s="86">
        <f t="shared" ca="1" si="14"/>
        <v>6.1847213877612661E-2</v>
      </c>
      <c r="N59" s="86">
        <f t="shared" ca="1" si="15"/>
        <v>2.5110153725533483E-7</v>
      </c>
      <c r="O59" s="19">
        <f t="shared" ca="1" si="16"/>
        <v>81700369.639150858</v>
      </c>
      <c r="P59" s="86">
        <f t="shared" ca="1" si="17"/>
        <v>364363370.79523426</v>
      </c>
      <c r="Q59" s="86">
        <f t="shared" ca="1" si="18"/>
        <v>14740100.966172032</v>
      </c>
      <c r="R59">
        <f t="shared" ca="1" si="19"/>
        <v>1.5846183681105519E-3</v>
      </c>
    </row>
    <row r="60" spans="1:18">
      <c r="A60" s="245">
        <v>-11340</v>
      </c>
      <c r="B60" s="245">
        <v>6.6311182435689051E-2</v>
      </c>
      <c r="C60" s="245">
        <v>0.1</v>
      </c>
      <c r="D60" s="86">
        <f t="shared" si="5"/>
        <v>-1.1339999999999999</v>
      </c>
      <c r="E60" s="246">
        <f t="shared" si="6"/>
        <v>6.6311182435689051E-2</v>
      </c>
      <c r="F60" s="86">
        <f t="shared" si="7"/>
        <v>-0.1134</v>
      </c>
      <c r="G60" s="86">
        <f t="shared" si="8"/>
        <v>6.6311182435689056E-3</v>
      </c>
      <c r="H60" s="86">
        <f t="shared" si="9"/>
        <v>0.12859559999999998</v>
      </c>
      <c r="I60" s="86">
        <f t="shared" si="10"/>
        <v>-0.14582741039999997</v>
      </c>
      <c r="J60" s="86">
        <f t="shared" si="11"/>
        <v>0.16536828339359994</v>
      </c>
      <c r="K60" s="86">
        <f t="shared" si="12"/>
        <v>-7.5196880882071378E-3</v>
      </c>
      <c r="L60" s="86">
        <f t="shared" si="13"/>
        <v>8.527326292026894E-3</v>
      </c>
      <c r="M60" s="86">
        <f t="shared" ca="1" si="14"/>
        <v>6.4352394863562853E-2</v>
      </c>
      <c r="N60" s="86">
        <f t="shared" ca="1" si="15"/>
        <v>3.8368487527160419E-7</v>
      </c>
      <c r="O60" s="19">
        <f t="shared" ca="1" si="16"/>
        <v>80081858.92580685</v>
      </c>
      <c r="P60" s="86">
        <f t="shared" ca="1" si="17"/>
        <v>337077030.76181757</v>
      </c>
      <c r="Q60" s="86">
        <f t="shared" ca="1" si="18"/>
        <v>14066566.48021622</v>
      </c>
      <c r="R60">
        <f t="shared" ca="1" si="19"/>
        <v>1.9587875721261971E-3</v>
      </c>
    </row>
    <row r="61" spans="1:18">
      <c r="A61" s="245">
        <v>-11340</v>
      </c>
      <c r="B61" s="245">
        <v>6.6511182437912583E-2</v>
      </c>
      <c r="C61" s="245">
        <v>0.1</v>
      </c>
      <c r="D61" s="86">
        <f t="shared" si="5"/>
        <v>-1.1339999999999999</v>
      </c>
      <c r="E61" s="246">
        <f t="shared" si="6"/>
        <v>6.6511182437912583E-2</v>
      </c>
      <c r="F61" s="86">
        <f t="shared" si="7"/>
        <v>-0.1134</v>
      </c>
      <c r="G61" s="86">
        <f t="shared" si="8"/>
        <v>6.651118243791259E-3</v>
      </c>
      <c r="H61" s="86">
        <f t="shared" si="9"/>
        <v>0.12859559999999998</v>
      </c>
      <c r="I61" s="86">
        <f t="shared" si="10"/>
        <v>-0.14582741039999997</v>
      </c>
      <c r="J61" s="86">
        <f t="shared" si="11"/>
        <v>0.16536828339359994</v>
      </c>
      <c r="K61" s="86">
        <f t="shared" si="12"/>
        <v>-7.5423680884592875E-3</v>
      </c>
      <c r="L61" s="86">
        <f t="shared" si="13"/>
        <v>8.5530454123128319E-3</v>
      </c>
      <c r="M61" s="86">
        <f t="shared" ca="1" si="14"/>
        <v>6.4352394863562853E-2</v>
      </c>
      <c r="N61" s="86">
        <f t="shared" ca="1" si="15"/>
        <v>4.66036379116679E-7</v>
      </c>
      <c r="O61" s="19">
        <f t="shared" ca="1" si="16"/>
        <v>80081858.92580685</v>
      </c>
      <c r="P61" s="86">
        <f t="shared" ca="1" si="17"/>
        <v>337077030.76181757</v>
      </c>
      <c r="Q61" s="86">
        <f t="shared" ca="1" si="18"/>
        <v>14066566.48021622</v>
      </c>
      <c r="R61">
        <f t="shared" ca="1" si="19"/>
        <v>2.1587875743497298E-3</v>
      </c>
    </row>
    <row r="62" spans="1:18">
      <c r="A62" s="245">
        <v>-11340</v>
      </c>
      <c r="B62" s="245">
        <v>6.6411182433162838E-2</v>
      </c>
      <c r="C62" s="245">
        <v>1</v>
      </c>
      <c r="D62" s="86">
        <f t="shared" si="5"/>
        <v>-1.1339999999999999</v>
      </c>
      <c r="E62" s="246">
        <f t="shared" si="6"/>
        <v>6.6411182433162838E-2</v>
      </c>
      <c r="F62" s="86">
        <f t="shared" si="7"/>
        <v>-1.1339999999999999</v>
      </c>
      <c r="G62" s="86">
        <f t="shared" si="8"/>
        <v>6.6411182433162838E-2</v>
      </c>
      <c r="H62" s="86">
        <f t="shared" si="9"/>
        <v>1.2859559999999999</v>
      </c>
      <c r="I62" s="86">
        <f t="shared" si="10"/>
        <v>-1.4582741039999998</v>
      </c>
      <c r="J62" s="86">
        <f t="shared" si="11"/>
        <v>1.6536828339359997</v>
      </c>
      <c r="K62" s="86">
        <f t="shared" si="12"/>
        <v>-7.5310280879206645E-2</v>
      </c>
      <c r="L62" s="86">
        <f t="shared" si="13"/>
        <v>8.5401858517020326E-2</v>
      </c>
      <c r="M62" s="86">
        <f t="shared" ca="1" si="14"/>
        <v>6.4352394863562853E-2</v>
      </c>
      <c r="N62" s="86">
        <f t="shared" ca="1" si="15"/>
        <v>4.2386062567394117E-6</v>
      </c>
      <c r="O62" s="19">
        <f t="shared" ca="1" si="16"/>
        <v>8008185892.5806808</v>
      </c>
      <c r="P62" s="86">
        <f t="shared" ca="1" si="17"/>
        <v>33707703076.181744</v>
      </c>
      <c r="Q62" s="86">
        <f t="shared" ca="1" si="18"/>
        <v>1406656648.0216217</v>
      </c>
      <c r="R62">
        <f t="shared" ca="1" si="19"/>
        <v>2.0587875695999847E-3</v>
      </c>
    </row>
    <row r="63" spans="1:18">
      <c r="A63" s="245">
        <v>-10206</v>
      </c>
      <c r="B63" s="245">
        <v>6.9638952472515489E-2</v>
      </c>
      <c r="C63" s="245">
        <v>1</v>
      </c>
      <c r="D63" s="86">
        <f t="shared" si="5"/>
        <v>-1.0206</v>
      </c>
      <c r="E63" s="246">
        <f t="shared" si="6"/>
        <v>6.9638952472515489E-2</v>
      </c>
      <c r="F63" s="86">
        <f t="shared" si="7"/>
        <v>-1.0206</v>
      </c>
      <c r="G63" s="86">
        <f t="shared" si="8"/>
        <v>6.9638952472515489E-2</v>
      </c>
      <c r="H63" s="86">
        <f t="shared" si="9"/>
        <v>1.0416243599999999</v>
      </c>
      <c r="I63" s="86">
        <f t="shared" si="10"/>
        <v>-1.0630818218159999</v>
      </c>
      <c r="J63" s="86">
        <f t="shared" si="11"/>
        <v>1.0849813073454093</v>
      </c>
      <c r="K63" s="86">
        <f t="shared" si="12"/>
        <v>-7.1073514893449305E-2</v>
      </c>
      <c r="L63" s="86">
        <f t="shared" si="13"/>
        <v>7.2537629300254355E-2</v>
      </c>
      <c r="M63" s="86">
        <f t="shared" ca="1" si="14"/>
        <v>6.7689319404965032E-2</v>
      </c>
      <c r="N63" s="86">
        <f t="shared" ca="1" si="15"/>
        <v>3.8010690980862066E-6</v>
      </c>
      <c r="O63" s="19">
        <f t="shared" ca="1" si="16"/>
        <v>7749963836.4904718</v>
      </c>
      <c r="P63" s="86">
        <f t="shared" ca="1" si="17"/>
        <v>29919361775.117077</v>
      </c>
      <c r="Q63" s="86">
        <f t="shared" ca="1" si="18"/>
        <v>1301004562.6660852</v>
      </c>
      <c r="R63">
        <f t="shared" ca="1" si="19"/>
        <v>1.9496330675504575E-3</v>
      </c>
    </row>
    <row r="64" spans="1:18">
      <c r="A64" s="245">
        <v>-9703.5</v>
      </c>
      <c r="B64" s="245">
        <v>6.6373370844980101E-2</v>
      </c>
      <c r="C64" s="245">
        <v>0.1</v>
      </c>
      <c r="D64" s="86">
        <f t="shared" si="5"/>
        <v>-0.97035000000000005</v>
      </c>
      <c r="E64" s="246">
        <f t="shared" si="6"/>
        <v>6.6373370844980101E-2</v>
      </c>
      <c r="F64" s="86">
        <f t="shared" si="7"/>
        <v>-9.703500000000001E-2</v>
      </c>
      <c r="G64" s="86">
        <f t="shared" si="8"/>
        <v>6.6373370844980102E-3</v>
      </c>
      <c r="H64" s="86">
        <f t="shared" si="9"/>
        <v>9.4157912250000017E-2</v>
      </c>
      <c r="I64" s="86">
        <f t="shared" si="10"/>
        <v>-9.1366130151787517E-2</v>
      </c>
      <c r="J64" s="86">
        <f t="shared" si="11"/>
        <v>8.8657124392787015E-2</v>
      </c>
      <c r="K64" s="86">
        <f t="shared" si="12"/>
        <v>-6.4405400399426445E-3</v>
      </c>
      <c r="L64" s="86">
        <f t="shared" si="13"/>
        <v>6.2495780277583455E-3</v>
      </c>
      <c r="M64" s="86">
        <f t="shared" ca="1" si="14"/>
        <v>6.915291115479992E-2</v>
      </c>
      <c r="N64" s="86">
        <f t="shared" ca="1" si="15"/>
        <v>7.7258443339132603E-7</v>
      </c>
      <c r="O64" s="19">
        <f t="shared" ca="1" si="16"/>
        <v>76214145.091886729</v>
      </c>
      <c r="P64" s="86">
        <f t="shared" ca="1" si="17"/>
        <v>282141578.09636807</v>
      </c>
      <c r="Q64" s="86">
        <f t="shared" ca="1" si="18"/>
        <v>12492851.614379967</v>
      </c>
      <c r="R64">
        <f t="shared" ca="1" si="19"/>
        <v>-2.7795403098198196E-3</v>
      </c>
    </row>
    <row r="65" spans="1:18">
      <c r="A65" s="245">
        <v>-9703.5</v>
      </c>
      <c r="B65" s="245">
        <v>7.0973370845189648E-2</v>
      </c>
      <c r="C65" s="245">
        <v>0.1</v>
      </c>
      <c r="D65" s="86">
        <f t="shared" si="5"/>
        <v>-0.97035000000000005</v>
      </c>
      <c r="E65" s="246">
        <f t="shared" si="6"/>
        <v>7.0973370845189648E-2</v>
      </c>
      <c r="F65" s="86">
        <f t="shared" si="7"/>
        <v>-9.703500000000001E-2</v>
      </c>
      <c r="G65" s="86">
        <f t="shared" si="8"/>
        <v>7.0973370845189652E-3</v>
      </c>
      <c r="H65" s="86">
        <f t="shared" si="9"/>
        <v>9.4157912250000017E-2</v>
      </c>
      <c r="I65" s="86">
        <f t="shared" si="10"/>
        <v>-9.1366130151787517E-2</v>
      </c>
      <c r="J65" s="86">
        <f t="shared" si="11"/>
        <v>8.8657124392787015E-2</v>
      </c>
      <c r="K65" s="86">
        <f t="shared" si="12"/>
        <v>-6.8869010399629782E-3</v>
      </c>
      <c r="L65" s="86">
        <f t="shared" si="13"/>
        <v>6.6827044241280758E-3</v>
      </c>
      <c r="M65" s="86">
        <f t="shared" ca="1" si="14"/>
        <v>6.915291115479992E-2</v>
      </c>
      <c r="N65" s="86">
        <f t="shared" ca="1" si="15"/>
        <v>3.3140734843338641E-7</v>
      </c>
      <c r="O65" s="19">
        <f t="shared" ca="1" si="16"/>
        <v>76214145.091886729</v>
      </c>
      <c r="P65" s="86">
        <f t="shared" ca="1" si="17"/>
        <v>282141578.09636807</v>
      </c>
      <c r="Q65" s="86">
        <f t="shared" ca="1" si="18"/>
        <v>12492851.614379967</v>
      </c>
      <c r="R65">
        <f t="shared" ca="1" si="19"/>
        <v>1.820459690389728E-3</v>
      </c>
    </row>
    <row r="66" spans="1:18">
      <c r="A66" s="245">
        <v>-9703.5</v>
      </c>
      <c r="B66" s="245">
        <v>6.8673370845084875E-2</v>
      </c>
      <c r="C66" s="245">
        <v>1</v>
      </c>
      <c r="D66" s="86">
        <f t="shared" si="5"/>
        <v>-0.97035000000000005</v>
      </c>
      <c r="E66" s="246">
        <f t="shared" si="6"/>
        <v>6.8673370845084875E-2</v>
      </c>
      <c r="F66" s="86">
        <f t="shared" si="7"/>
        <v>-0.97035000000000005</v>
      </c>
      <c r="G66" s="86">
        <f t="shared" si="8"/>
        <v>6.8673370845084875E-2</v>
      </c>
      <c r="H66" s="86">
        <f t="shared" si="9"/>
        <v>0.94157912250000009</v>
      </c>
      <c r="I66" s="86">
        <f t="shared" si="10"/>
        <v>-0.91366130151787517</v>
      </c>
      <c r="J66" s="86">
        <f t="shared" si="11"/>
        <v>0.88657124392787023</v>
      </c>
      <c r="K66" s="86">
        <f t="shared" si="12"/>
        <v>-6.663720539952811E-2</v>
      </c>
      <c r="L66" s="86">
        <f t="shared" si="13"/>
        <v>6.4661412259432102E-2</v>
      </c>
      <c r="M66" s="86">
        <f t="shared" ca="1" si="14"/>
        <v>6.915291115479992E-2</v>
      </c>
      <c r="N66" s="86">
        <f t="shared" ca="1" si="15"/>
        <v>2.2995890864160206E-7</v>
      </c>
      <c r="O66" s="19">
        <f t="shared" ca="1" si="16"/>
        <v>7621414509.1886721</v>
      </c>
      <c r="P66" s="86">
        <f t="shared" ca="1" si="17"/>
        <v>28214157809.636806</v>
      </c>
      <c r="Q66" s="86">
        <f t="shared" ca="1" si="18"/>
        <v>1249285161.4379966</v>
      </c>
      <c r="R66">
        <f t="shared" ca="1" si="19"/>
        <v>-4.795403097150458E-4</v>
      </c>
    </row>
    <row r="67" spans="1:18">
      <c r="A67" s="97">
        <v>-8722.5</v>
      </c>
      <c r="B67" s="97">
        <v>7.0612127903302652E-2</v>
      </c>
      <c r="C67" s="97">
        <v>0.1</v>
      </c>
      <c r="D67" s="98">
        <f t="shared" si="5"/>
        <v>-0.87224999999999997</v>
      </c>
      <c r="E67" s="98">
        <f t="shared" si="6"/>
        <v>7.0612127903302652E-2</v>
      </c>
      <c r="F67" s="86">
        <f t="shared" si="7"/>
        <v>-8.7224999999999997E-2</v>
      </c>
      <c r="G67" s="86">
        <f t="shared" si="8"/>
        <v>7.0612127903302655E-3</v>
      </c>
      <c r="H67" s="86">
        <f t="shared" si="9"/>
        <v>7.6082006250000001E-2</v>
      </c>
      <c r="I67" s="86">
        <f t="shared" si="10"/>
        <v>-6.6362529951562499E-2</v>
      </c>
      <c r="J67" s="86">
        <f t="shared" si="11"/>
        <v>5.7884716750250385E-2</v>
      </c>
      <c r="K67" s="86">
        <f t="shared" si="12"/>
        <v>-6.1591428563655742E-3</v>
      </c>
      <c r="L67" s="86">
        <f t="shared" si="13"/>
        <v>5.3723123564648721E-3</v>
      </c>
      <c r="M67" s="86">
        <f t="shared" ca="1" si="14"/>
        <v>7.1983518721863551E-2</v>
      </c>
      <c r="N67" s="86">
        <f t="shared" ca="1" si="15"/>
        <v>1.8807127772331345E-7</v>
      </c>
      <c r="O67" s="19">
        <f t="shared" ca="1" si="16"/>
        <v>73466482.290762722</v>
      </c>
      <c r="P67" s="86">
        <f t="shared" ca="1" si="17"/>
        <v>248652723.77005467</v>
      </c>
      <c r="Q67" s="86">
        <f t="shared" ca="1" si="18"/>
        <v>11408071.603999494</v>
      </c>
      <c r="R67">
        <f t="shared" ca="1" si="19"/>
        <v>-1.3713908185608997E-3</v>
      </c>
    </row>
    <row r="68" spans="1:18">
      <c r="A68" s="96">
        <v>-8722.5</v>
      </c>
      <c r="B68" s="96">
        <v>7.1212127902697292E-2</v>
      </c>
      <c r="C68" s="96">
        <v>0.1</v>
      </c>
      <c r="D68" s="98">
        <f t="shared" si="5"/>
        <v>-0.87224999999999997</v>
      </c>
      <c r="E68" s="98">
        <f t="shared" si="6"/>
        <v>7.1212127902697292E-2</v>
      </c>
      <c r="F68" s="86">
        <f t="shared" si="7"/>
        <v>-8.7224999999999997E-2</v>
      </c>
      <c r="G68" s="86">
        <f t="shared" si="8"/>
        <v>7.1212127902697299E-3</v>
      </c>
      <c r="H68" s="86">
        <f t="shared" si="9"/>
        <v>7.6082006250000001E-2</v>
      </c>
      <c r="I68" s="86">
        <f t="shared" si="10"/>
        <v>-6.6362529951562499E-2</v>
      </c>
      <c r="J68" s="86">
        <f t="shared" si="11"/>
        <v>5.7884716750250385E-2</v>
      </c>
      <c r="K68" s="86">
        <f t="shared" si="12"/>
        <v>-6.2114778563127715E-3</v>
      </c>
      <c r="L68" s="86">
        <f t="shared" si="13"/>
        <v>5.4179615601688148E-3</v>
      </c>
      <c r="M68" s="86">
        <f t="shared" ca="1" si="14"/>
        <v>7.1983518721863551E-2</v>
      </c>
      <c r="N68" s="86">
        <f t="shared" ca="1" si="15"/>
        <v>5.9504379589399273E-8</v>
      </c>
      <c r="O68" s="19">
        <f t="shared" ca="1" si="16"/>
        <v>73466482.290762722</v>
      </c>
      <c r="P68" s="86">
        <f t="shared" ca="1" si="17"/>
        <v>248652723.77005467</v>
      </c>
      <c r="Q68" s="86">
        <f t="shared" ca="1" si="18"/>
        <v>11408071.603999494</v>
      </c>
      <c r="R68">
        <f t="shared" ca="1" si="19"/>
        <v>-7.713908191662594E-4</v>
      </c>
    </row>
    <row r="69" spans="1:18">
      <c r="A69" s="96">
        <v>-8722</v>
      </c>
      <c r="B69" s="96">
        <v>7.1805835757268691E-2</v>
      </c>
      <c r="C69" s="96">
        <v>0.1</v>
      </c>
      <c r="D69" s="98">
        <f t="shared" si="5"/>
        <v>-0.87219999999999998</v>
      </c>
      <c r="E69" s="98">
        <f t="shared" si="6"/>
        <v>7.1805835757268691E-2</v>
      </c>
      <c r="F69" s="86">
        <f t="shared" si="7"/>
        <v>-8.7220000000000006E-2</v>
      </c>
      <c r="G69" s="86">
        <f t="shared" si="8"/>
        <v>7.1805835757268698E-3</v>
      </c>
      <c r="H69" s="86">
        <f t="shared" si="9"/>
        <v>7.6073284000000005E-2</v>
      </c>
      <c r="I69" s="86">
        <f t="shared" si="10"/>
        <v>-6.6351118304800005E-2</v>
      </c>
      <c r="J69" s="86">
        <f t="shared" si="11"/>
        <v>5.7871445385446564E-2</v>
      </c>
      <c r="K69" s="86">
        <f t="shared" si="12"/>
        <v>-6.2629049947489756E-3</v>
      </c>
      <c r="L69" s="86">
        <f t="shared" si="13"/>
        <v>5.4625057364200563E-3</v>
      </c>
      <c r="M69" s="86">
        <f t="shared" ca="1" si="14"/>
        <v>7.1984952442753908E-2</v>
      </c>
      <c r="N69" s="86">
        <f t="shared" ca="1" si="15"/>
        <v>3.2082787019210219E-9</v>
      </c>
      <c r="O69" s="19">
        <f t="shared" ca="1" si="16"/>
        <v>73465004.068049759</v>
      </c>
      <c r="P69" s="86">
        <f t="shared" ca="1" si="17"/>
        <v>248635641.89578781</v>
      </c>
      <c r="Q69" s="86">
        <f t="shared" ca="1" si="18"/>
        <v>11407495.835314456</v>
      </c>
      <c r="R69">
        <f t="shared" ca="1" si="19"/>
        <v>-1.791166854852172E-4</v>
      </c>
    </row>
    <row r="70" spans="1:18">
      <c r="A70" s="96">
        <v>-8722</v>
      </c>
      <c r="B70" s="96">
        <v>7.2205835754439798E-2</v>
      </c>
      <c r="C70" s="96">
        <v>0.1</v>
      </c>
      <c r="D70" s="98">
        <f t="shared" si="5"/>
        <v>-0.87219999999999998</v>
      </c>
      <c r="E70" s="98">
        <f t="shared" si="6"/>
        <v>7.2205835754439798E-2</v>
      </c>
      <c r="F70" s="86">
        <f t="shared" si="7"/>
        <v>-8.7220000000000006E-2</v>
      </c>
      <c r="G70" s="86">
        <f t="shared" si="8"/>
        <v>7.2205835754439798E-3</v>
      </c>
      <c r="H70" s="86">
        <f t="shared" si="9"/>
        <v>7.6073284000000005E-2</v>
      </c>
      <c r="I70" s="86">
        <f t="shared" si="10"/>
        <v>-6.6351118304800005E-2</v>
      </c>
      <c r="J70" s="86">
        <f t="shared" si="11"/>
        <v>5.7871445385446564E-2</v>
      </c>
      <c r="K70" s="86">
        <f t="shared" si="12"/>
        <v>-6.2977929945022392E-3</v>
      </c>
      <c r="L70" s="86">
        <f t="shared" si="13"/>
        <v>5.492935049804853E-3</v>
      </c>
      <c r="M70" s="86">
        <f t="shared" ca="1" si="14"/>
        <v>7.1984952442753908E-2</v>
      </c>
      <c r="N70" s="86">
        <f t="shared" ca="1" si="15"/>
        <v>4.8789437381326247E-9</v>
      </c>
      <c r="O70" s="19">
        <f t="shared" ca="1" si="16"/>
        <v>73465004.068049759</v>
      </c>
      <c r="P70" s="86">
        <f t="shared" ca="1" si="17"/>
        <v>248635641.89578781</v>
      </c>
      <c r="Q70" s="86">
        <f t="shared" ca="1" si="18"/>
        <v>11407495.835314456</v>
      </c>
      <c r="R70">
        <f t="shared" ca="1" si="19"/>
        <v>2.2088331168589048E-4</v>
      </c>
    </row>
    <row r="71" spans="1:18">
      <c r="A71" s="96">
        <v>-7974</v>
      </c>
      <c r="B71" s="96">
        <v>7.4122679175470843E-2</v>
      </c>
      <c r="C71" s="96">
        <v>0.1</v>
      </c>
      <c r="D71" s="98">
        <f t="shared" si="5"/>
        <v>-0.7974</v>
      </c>
      <c r="E71" s="98">
        <f t="shared" si="6"/>
        <v>7.4122679175470843E-2</v>
      </c>
      <c r="F71" s="86">
        <f t="shared" si="7"/>
        <v>-7.9740000000000005E-2</v>
      </c>
      <c r="G71" s="86">
        <f t="shared" si="8"/>
        <v>7.4122679175470845E-3</v>
      </c>
      <c r="H71" s="86">
        <f t="shared" si="9"/>
        <v>6.3584676000000007E-2</v>
      </c>
      <c r="I71" s="86">
        <f t="shared" si="10"/>
        <v>-5.0702420642400006E-2</v>
      </c>
      <c r="J71" s="86">
        <f t="shared" si="11"/>
        <v>4.0430110220249768E-2</v>
      </c>
      <c r="K71" s="86">
        <f t="shared" si="12"/>
        <v>-5.9105424374520455E-3</v>
      </c>
      <c r="L71" s="86">
        <f t="shared" si="13"/>
        <v>4.7130665396242612E-3</v>
      </c>
      <c r="M71" s="86">
        <f t="shared" ca="1" si="14"/>
        <v>7.4119537428744234E-2</v>
      </c>
      <c r="N71" s="86">
        <f t="shared" ca="1" si="15"/>
        <v>9.8705724941600853E-13</v>
      </c>
      <c r="O71" s="19">
        <f t="shared" ca="1" si="16"/>
        <v>71168415.830988377</v>
      </c>
      <c r="P71" s="86">
        <f t="shared" ca="1" si="17"/>
        <v>223140759.6851531</v>
      </c>
      <c r="Q71" s="86">
        <f t="shared" ca="1" si="18"/>
        <v>10523553.143925961</v>
      </c>
      <c r="R71">
        <f t="shared" ca="1" si="19"/>
        <v>3.1417467266092736E-6</v>
      </c>
    </row>
    <row r="72" spans="1:18">
      <c r="A72" s="96">
        <v>-7974</v>
      </c>
      <c r="B72" s="96">
        <v>7.4222679172944631E-2</v>
      </c>
      <c r="C72" s="96">
        <v>0.1</v>
      </c>
      <c r="D72" s="98">
        <f t="shared" si="5"/>
        <v>-0.7974</v>
      </c>
      <c r="E72" s="98">
        <f t="shared" si="6"/>
        <v>7.4222679172944631E-2</v>
      </c>
      <c r="F72" s="86">
        <f t="shared" si="7"/>
        <v>-7.9740000000000005E-2</v>
      </c>
      <c r="G72" s="86">
        <f t="shared" si="8"/>
        <v>7.4222679172944632E-3</v>
      </c>
      <c r="H72" s="86">
        <f t="shared" si="9"/>
        <v>6.3584676000000007E-2</v>
      </c>
      <c r="I72" s="86">
        <f t="shared" si="10"/>
        <v>-5.0702420642400006E-2</v>
      </c>
      <c r="J72" s="86">
        <f t="shared" si="11"/>
        <v>4.0430110220249768E-2</v>
      </c>
      <c r="K72" s="86">
        <f t="shared" si="12"/>
        <v>-5.918516437250605E-3</v>
      </c>
      <c r="L72" s="86">
        <f t="shared" si="13"/>
        <v>4.7194250070636328E-3</v>
      </c>
      <c r="M72" s="86">
        <f t="shared" ca="1" si="14"/>
        <v>7.4119537428744234E-2</v>
      </c>
      <c r="N72" s="86">
        <f t="shared" ca="1" si="15"/>
        <v>1.0638219396700086E-9</v>
      </c>
      <c r="O72" s="19">
        <f t="shared" ca="1" si="16"/>
        <v>71168415.830988377</v>
      </c>
      <c r="P72" s="86">
        <f t="shared" ca="1" si="17"/>
        <v>223140759.6851531</v>
      </c>
      <c r="Q72" s="86">
        <f t="shared" ca="1" si="18"/>
        <v>10523553.143925961</v>
      </c>
      <c r="R72">
        <f t="shared" ca="1" si="19"/>
        <v>1.0314174420039679E-4</v>
      </c>
    </row>
    <row r="73" spans="1:18">
      <c r="A73" s="96">
        <v>-7850.5</v>
      </c>
      <c r="B73" s="96">
        <v>6.9707367554948135E-2</v>
      </c>
      <c r="C73" s="96">
        <v>0.1</v>
      </c>
      <c r="D73" s="98">
        <f t="shared" si="5"/>
        <v>-0.78505000000000003</v>
      </c>
      <c r="E73" s="98">
        <f t="shared" si="6"/>
        <v>6.9707367554948135E-2</v>
      </c>
      <c r="F73" s="86">
        <f t="shared" si="7"/>
        <v>-7.8505000000000005E-2</v>
      </c>
      <c r="G73" s="86">
        <f t="shared" si="8"/>
        <v>6.9707367554948142E-3</v>
      </c>
      <c r="H73" s="86">
        <f t="shared" si="9"/>
        <v>6.1630350250000007E-2</v>
      </c>
      <c r="I73" s="86">
        <f t="shared" si="10"/>
        <v>-4.8382906463762504E-2</v>
      </c>
      <c r="J73" s="86">
        <f t="shared" si="11"/>
        <v>3.7983000719376755E-2</v>
      </c>
      <c r="K73" s="86">
        <f t="shared" si="12"/>
        <v>-5.4723768899012041E-3</v>
      </c>
      <c r="L73" s="86">
        <f t="shared" si="13"/>
        <v>4.2960894774169405E-3</v>
      </c>
      <c r="M73" s="86">
        <f t="shared" ca="1" si="14"/>
        <v>7.4469999597837275E-2</v>
      </c>
      <c r="N73" s="86">
        <f t="shared" ca="1" si="15"/>
        <v>2.2682663975954378E-6</v>
      </c>
      <c r="O73" s="19">
        <f t="shared" ca="1" si="16"/>
        <v>70773227.199578509</v>
      </c>
      <c r="P73" s="86">
        <f t="shared" ca="1" si="17"/>
        <v>218950286.74844116</v>
      </c>
      <c r="Q73" s="86">
        <f t="shared" ca="1" si="18"/>
        <v>10373624.255764643</v>
      </c>
      <c r="R73">
        <f t="shared" ca="1" si="19"/>
        <v>-4.7626320428891394E-3</v>
      </c>
    </row>
    <row r="74" spans="1:18">
      <c r="A74" s="96">
        <v>-6107</v>
      </c>
      <c r="B74" s="96">
        <v>9.0386220173483633E-2</v>
      </c>
      <c r="C74" s="96">
        <v>1</v>
      </c>
      <c r="D74" s="98">
        <f t="shared" si="5"/>
        <v>-0.61070000000000002</v>
      </c>
      <c r="E74" s="98">
        <f t="shared" si="6"/>
        <v>9.0386220173483633E-2</v>
      </c>
      <c r="F74" s="86">
        <f t="shared" si="7"/>
        <v>-0.61070000000000002</v>
      </c>
      <c r="G74" s="86">
        <f t="shared" si="8"/>
        <v>9.0386220173483633E-2</v>
      </c>
      <c r="H74" s="86">
        <f t="shared" si="9"/>
        <v>0.37295449000000003</v>
      </c>
      <c r="I74" s="86">
        <f t="shared" si="10"/>
        <v>-0.22776330704300002</v>
      </c>
      <c r="J74" s="86">
        <f t="shared" si="11"/>
        <v>0.13909505161116012</v>
      </c>
      <c r="K74" s="86">
        <f t="shared" si="12"/>
        <v>-5.5198864659946459E-2</v>
      </c>
      <c r="L74" s="86">
        <f t="shared" si="13"/>
        <v>3.3709946647829302E-2</v>
      </c>
      <c r="M74" s="86">
        <f t="shared" ca="1" si="14"/>
        <v>7.9357957478745425E-2</v>
      </c>
      <c r="N74" s="86">
        <f t="shared" ca="1" si="15"/>
        <v>1.2162257806415445E-4</v>
      </c>
      <c r="O74" s="19">
        <f t="shared" ca="1" si="16"/>
        <v>6474593318.359622</v>
      </c>
      <c r="P74" s="86">
        <f t="shared" ca="1" si="17"/>
        <v>16106774373.144035</v>
      </c>
      <c r="Q74" s="86">
        <f t="shared" ca="1" si="18"/>
        <v>817167190.92365897</v>
      </c>
      <c r="R74">
        <f t="shared" ca="1" si="19"/>
        <v>1.1028262694738208E-2</v>
      </c>
    </row>
    <row r="75" spans="1:18">
      <c r="A75" s="96">
        <v>-4367.5</v>
      </c>
      <c r="B75" s="96">
        <v>8.3650712785134376E-2</v>
      </c>
      <c r="C75" s="96">
        <v>0.1</v>
      </c>
      <c r="D75" s="98">
        <f t="shared" si="5"/>
        <v>-0.43675000000000003</v>
      </c>
      <c r="E75" s="98">
        <f t="shared" si="6"/>
        <v>8.3650712785134376E-2</v>
      </c>
      <c r="F75" s="86">
        <f t="shared" si="7"/>
        <v>-4.3675000000000005E-2</v>
      </c>
      <c r="G75" s="86">
        <f t="shared" si="8"/>
        <v>8.365071278513438E-3</v>
      </c>
      <c r="H75" s="86">
        <f t="shared" si="9"/>
        <v>1.9075056250000003E-2</v>
      </c>
      <c r="I75" s="86">
        <f t="shared" si="10"/>
        <v>-8.3310308171875014E-3</v>
      </c>
      <c r="J75" s="86">
        <f t="shared" si="11"/>
        <v>3.6385777094066415E-3</v>
      </c>
      <c r="K75" s="86">
        <f t="shared" si="12"/>
        <v>-3.6534448808907441E-3</v>
      </c>
      <c r="L75" s="86">
        <f t="shared" si="13"/>
        <v>1.5956420517290325E-3</v>
      </c>
      <c r="M75" s="86">
        <f t="shared" ca="1" si="14"/>
        <v>8.4123657534202714E-2</v>
      </c>
      <c r="N75" s="86">
        <f t="shared" ca="1" si="15"/>
        <v>2.2367673567131327E-8</v>
      </c>
      <c r="O75" s="19">
        <f t="shared" ca="1" si="16"/>
        <v>58001139.738097802</v>
      </c>
      <c r="P75" s="86">
        <f t="shared" ca="1" si="17"/>
        <v>107622012.74860303</v>
      </c>
      <c r="Q75" s="86">
        <f t="shared" ca="1" si="18"/>
        <v>5916993.7605181178</v>
      </c>
      <c r="R75">
        <f t="shared" ca="1" si="19"/>
        <v>-4.7294474906833806E-4</v>
      </c>
    </row>
    <row r="76" spans="1:18">
      <c r="A76" s="96">
        <v>-4299</v>
      </c>
      <c r="B76" s="96">
        <v>8.4204567270034128E-2</v>
      </c>
      <c r="C76" s="96">
        <v>1</v>
      </c>
      <c r="D76" s="98">
        <f t="shared" si="5"/>
        <v>-0.4299</v>
      </c>
      <c r="E76" s="98">
        <f t="shared" si="6"/>
        <v>8.4204567270034128E-2</v>
      </c>
      <c r="F76" s="86">
        <f t="shared" si="7"/>
        <v>-0.4299</v>
      </c>
      <c r="G76" s="86">
        <f t="shared" si="8"/>
        <v>8.4204567270034128E-2</v>
      </c>
      <c r="H76" s="86">
        <f t="shared" si="9"/>
        <v>0.18481401</v>
      </c>
      <c r="I76" s="86">
        <f t="shared" si="10"/>
        <v>-7.9451542898999999E-2</v>
      </c>
      <c r="J76" s="86">
        <f t="shared" si="11"/>
        <v>3.4156218292280098E-2</v>
      </c>
      <c r="K76" s="86">
        <f t="shared" si="12"/>
        <v>-3.6199543469387675E-2</v>
      </c>
      <c r="L76" s="86">
        <f t="shared" si="13"/>
        <v>1.5562183737489762E-2</v>
      </c>
      <c r="M76" s="86">
        <f t="shared" ca="1" si="14"/>
        <v>8.4309056774432026E-2</v>
      </c>
      <c r="N76" s="86">
        <f t="shared" ca="1" si="15"/>
        <v>1.0918056529318289E-8</v>
      </c>
      <c r="O76" s="19">
        <f t="shared" ca="1" si="16"/>
        <v>5772284726.5957499</v>
      </c>
      <c r="P76" s="86">
        <f t="shared" ca="1" si="17"/>
        <v>10564623352.609917</v>
      </c>
      <c r="Q76" s="86">
        <f t="shared" ca="1" si="18"/>
        <v>582924468.52821481</v>
      </c>
      <c r="R76">
        <f t="shared" ca="1" si="19"/>
        <v>-1.0448950439789773E-4</v>
      </c>
    </row>
    <row r="77" spans="1:18">
      <c r="A77" s="96">
        <v>-3643.5</v>
      </c>
      <c r="B77" s="96">
        <v>8.6360228885026466E-2</v>
      </c>
      <c r="C77" s="96">
        <v>1</v>
      </c>
      <c r="D77" s="98">
        <f t="shared" si="5"/>
        <v>-0.36435000000000001</v>
      </c>
      <c r="E77" s="98">
        <f t="shared" si="6"/>
        <v>8.6360228885026466E-2</v>
      </c>
      <c r="F77" s="86">
        <f t="shared" si="7"/>
        <v>-0.36435000000000001</v>
      </c>
      <c r="G77" s="86">
        <f t="shared" si="8"/>
        <v>8.6360228885026466E-2</v>
      </c>
      <c r="H77" s="86">
        <f t="shared" si="9"/>
        <v>0.13275092250000001</v>
      </c>
      <c r="I77" s="86">
        <f t="shared" si="10"/>
        <v>-4.8367798612875004E-2</v>
      </c>
      <c r="J77" s="86">
        <f t="shared" si="11"/>
        <v>1.7622807424601008E-2</v>
      </c>
      <c r="K77" s="86">
        <f t="shared" si="12"/>
        <v>-3.1465349394259393E-2</v>
      </c>
      <c r="L77" s="86">
        <f t="shared" si="13"/>
        <v>1.1464400051798411E-2</v>
      </c>
      <c r="M77" s="86">
        <f t="shared" ca="1" si="14"/>
        <v>8.6074507550745069E-2</v>
      </c>
      <c r="N77" s="86">
        <f t="shared" ca="1" si="15"/>
        <v>8.1636680863541747E-8</v>
      </c>
      <c r="O77" s="19">
        <f t="shared" ca="1" si="16"/>
        <v>5501773059.7310801</v>
      </c>
      <c r="P77" s="86">
        <f t="shared" ca="1" si="17"/>
        <v>8734808604.7014866</v>
      </c>
      <c r="Q77" s="86">
        <f t="shared" ca="1" si="18"/>
        <v>499998282.54602826</v>
      </c>
      <c r="R77">
        <f t="shared" ca="1" si="19"/>
        <v>2.857213342813969E-4</v>
      </c>
    </row>
    <row r="78" spans="1:18">
      <c r="A78" s="96">
        <v>-3467.5</v>
      </c>
      <c r="B78" s="96">
        <v>8.4896309365752279E-2</v>
      </c>
      <c r="C78" s="96">
        <v>1</v>
      </c>
      <c r="D78" s="98">
        <f t="shared" si="5"/>
        <v>-0.34675</v>
      </c>
      <c r="E78" s="98">
        <f t="shared" si="6"/>
        <v>8.4896309365752279E-2</v>
      </c>
      <c r="F78" s="86">
        <f t="shared" si="7"/>
        <v>-0.34675</v>
      </c>
      <c r="G78" s="86">
        <f t="shared" si="8"/>
        <v>8.4896309365752279E-2</v>
      </c>
      <c r="H78" s="86">
        <f t="shared" si="9"/>
        <v>0.1202355625</v>
      </c>
      <c r="I78" s="86">
        <f t="shared" si="10"/>
        <v>-4.1691681296875005E-2</v>
      </c>
      <c r="J78" s="86">
        <f t="shared" si="11"/>
        <v>1.4456590489691407E-2</v>
      </c>
      <c r="K78" s="86">
        <f t="shared" si="12"/>
        <v>-2.9437795272574604E-2</v>
      </c>
      <c r="L78" s="86">
        <f t="shared" si="13"/>
        <v>1.0207555510765244E-2</v>
      </c>
      <c r="M78" s="86">
        <f t="shared" ca="1" si="14"/>
        <v>8.6545844172342484E-2</v>
      </c>
      <c r="N78" s="86">
        <f t="shared" ca="1" si="15"/>
        <v>2.7209650781525867E-6</v>
      </c>
      <c r="O78" s="19">
        <f t="shared" ca="1" si="16"/>
        <v>5427923194.627965</v>
      </c>
      <c r="P78" s="86">
        <f t="shared" ca="1" si="17"/>
        <v>8263619473.3394413</v>
      </c>
      <c r="Q78" s="86">
        <f t="shared" ca="1" si="18"/>
        <v>478131485.39619935</v>
      </c>
      <c r="R78">
        <f t="shared" ca="1" si="19"/>
        <v>-1.6495348065902055E-3</v>
      </c>
    </row>
    <row r="79" spans="1:18">
      <c r="A79" s="96">
        <v>-3451</v>
      </c>
      <c r="B79" s="96">
        <v>8.5436339906877462E-2</v>
      </c>
      <c r="C79" s="96">
        <v>1</v>
      </c>
      <c r="D79" s="98">
        <f t="shared" si="5"/>
        <v>-0.34510000000000002</v>
      </c>
      <c r="E79" s="98">
        <f t="shared" si="6"/>
        <v>8.5436339906877462E-2</v>
      </c>
      <c r="F79" s="86">
        <f t="shared" si="7"/>
        <v>-0.34510000000000002</v>
      </c>
      <c r="G79" s="86">
        <f t="shared" si="8"/>
        <v>8.5436339906877462E-2</v>
      </c>
      <c r="H79" s="86">
        <f t="shared" si="9"/>
        <v>0.11909401000000001</v>
      </c>
      <c r="I79" s="86">
        <f t="shared" si="10"/>
        <v>-4.1099342851000004E-2</v>
      </c>
      <c r="J79" s="86">
        <f t="shared" si="11"/>
        <v>1.4183383217880102E-2</v>
      </c>
      <c r="K79" s="86">
        <f t="shared" si="12"/>
        <v>-2.9484080901863413E-2</v>
      </c>
      <c r="L79" s="86">
        <f t="shared" si="13"/>
        <v>1.0174956319233064E-2</v>
      </c>
      <c r="M79" s="86">
        <f t="shared" ca="1" si="14"/>
        <v>8.6589973766182313E-2</v>
      </c>
      <c r="N79" s="86">
        <f t="shared" ca="1" si="15"/>
        <v>1.3308710813346039E-6</v>
      </c>
      <c r="O79" s="19">
        <f t="shared" ca="1" si="16"/>
        <v>5420974957.1735497</v>
      </c>
      <c r="P79" s="86">
        <f t="shared" ca="1" si="17"/>
        <v>8219909688.2828579</v>
      </c>
      <c r="Q79" s="86">
        <f t="shared" ca="1" si="18"/>
        <v>476091723.60989314</v>
      </c>
      <c r="R79">
        <f t="shared" ca="1" si="19"/>
        <v>-1.1536338593048506E-3</v>
      </c>
    </row>
    <row r="80" spans="1:18">
      <c r="A80" s="96">
        <v>-3442.5</v>
      </c>
      <c r="B80" s="96">
        <v>8.9302359581789933E-2</v>
      </c>
      <c r="C80" s="96">
        <v>1</v>
      </c>
      <c r="D80" s="98">
        <f t="shared" si="5"/>
        <v>-0.34425</v>
      </c>
      <c r="E80" s="98">
        <f t="shared" si="6"/>
        <v>8.9302359581789933E-2</v>
      </c>
      <c r="F80" s="86">
        <f t="shared" si="7"/>
        <v>-0.34425</v>
      </c>
      <c r="G80" s="86">
        <f t="shared" si="8"/>
        <v>8.9302359581789933E-2</v>
      </c>
      <c r="H80" s="86">
        <f t="shared" si="9"/>
        <v>0.1185080625</v>
      </c>
      <c r="I80" s="86">
        <f t="shared" si="10"/>
        <v>-4.0796400515624998E-2</v>
      </c>
      <c r="J80" s="86">
        <f t="shared" si="11"/>
        <v>1.4044160877503905E-2</v>
      </c>
      <c r="K80" s="86">
        <f t="shared" si="12"/>
        <v>-3.0742337286031186E-2</v>
      </c>
      <c r="L80" s="86">
        <f t="shared" si="13"/>
        <v>1.0583049610716235E-2</v>
      </c>
      <c r="M80" s="86">
        <f t="shared" ca="1" si="14"/>
        <v>8.6612703298603572E-2</v>
      </c>
      <c r="N80" s="86">
        <f t="shared" ca="1" si="15"/>
        <v>7.2342509216838746E-6</v>
      </c>
      <c r="O80" s="19">
        <f t="shared" ca="1" si="16"/>
        <v>5417393928.319355</v>
      </c>
      <c r="P80" s="86">
        <f t="shared" ca="1" si="17"/>
        <v>8197424026.2428007</v>
      </c>
      <c r="Q80" s="86">
        <f t="shared" ca="1" si="18"/>
        <v>475041648.77552962</v>
      </c>
      <c r="R80">
        <f t="shared" ca="1" si="19"/>
        <v>2.6896562831863619E-3</v>
      </c>
    </row>
    <row r="81" spans="1:18">
      <c r="A81" s="96">
        <v>-3428</v>
      </c>
      <c r="B81" s="96">
        <v>7.1973716079964417E-2</v>
      </c>
      <c r="C81" s="96">
        <v>1</v>
      </c>
      <c r="D81" s="98">
        <f t="shared" si="5"/>
        <v>-0.34279999999999999</v>
      </c>
      <c r="E81" s="98">
        <f t="shared" si="6"/>
        <v>7.1973716079964417E-2</v>
      </c>
      <c r="F81" s="86">
        <f t="shared" si="7"/>
        <v>-0.34279999999999999</v>
      </c>
      <c r="G81" s="86">
        <f t="shared" si="8"/>
        <v>7.1973716079964417E-2</v>
      </c>
      <c r="H81" s="86">
        <f t="shared" si="9"/>
        <v>0.11751183999999999</v>
      </c>
      <c r="I81" s="86">
        <f t="shared" si="10"/>
        <v>-4.0283058751999994E-2</v>
      </c>
      <c r="J81" s="86">
        <f t="shared" si="11"/>
        <v>1.3809032540185598E-2</v>
      </c>
      <c r="K81" s="86">
        <f t="shared" si="12"/>
        <v>-2.4672589872211801E-2</v>
      </c>
      <c r="L81" s="86">
        <f t="shared" si="13"/>
        <v>8.4577638081942061E-3</v>
      </c>
      <c r="M81" s="86">
        <f t="shared" ca="1" si="14"/>
        <v>8.6651471094450497E-2</v>
      </c>
      <c r="N81" s="86">
        <f t="shared" ca="1" si="15"/>
        <v>2.1543649226527125E-4</v>
      </c>
      <c r="O81" s="19">
        <f t="shared" ca="1" si="16"/>
        <v>5411282558.4065189</v>
      </c>
      <c r="P81" s="86">
        <f t="shared" ca="1" si="17"/>
        <v>8159115705.8632727</v>
      </c>
      <c r="Q81" s="86">
        <f t="shared" ca="1" si="18"/>
        <v>473251469.32248527</v>
      </c>
      <c r="R81">
        <f t="shared" ca="1" si="19"/>
        <v>-1.467775501448608E-2</v>
      </c>
    </row>
    <row r="82" spans="1:18">
      <c r="A82" s="96">
        <v>-2668</v>
      </c>
      <c r="B82" s="96">
        <v>8.5836617267080723E-2</v>
      </c>
      <c r="C82" s="96">
        <v>1</v>
      </c>
      <c r="D82" s="98">
        <f t="shared" si="5"/>
        <v>-0.26679999999999998</v>
      </c>
      <c r="E82" s="98">
        <f t="shared" si="6"/>
        <v>8.5836617267080723E-2</v>
      </c>
      <c r="F82" s="86">
        <f t="shared" si="7"/>
        <v>-0.26679999999999998</v>
      </c>
      <c r="G82" s="86">
        <f t="shared" si="8"/>
        <v>8.5836617267080723E-2</v>
      </c>
      <c r="H82" s="86">
        <f t="shared" si="9"/>
        <v>7.1182239999999994E-2</v>
      </c>
      <c r="I82" s="86">
        <f t="shared" si="10"/>
        <v>-1.8991421631999995E-2</v>
      </c>
      <c r="J82" s="86">
        <f t="shared" si="11"/>
        <v>5.0669112914175987E-3</v>
      </c>
      <c r="K82" s="86">
        <f t="shared" si="12"/>
        <v>-2.2901209486857137E-2</v>
      </c>
      <c r="L82" s="86">
        <f t="shared" si="13"/>
        <v>6.1100426910934841E-3</v>
      </c>
      <c r="M82" s="86">
        <f t="shared" ca="1" si="14"/>
        <v>8.867265007453845E-2</v>
      </c>
      <c r="N82" s="86">
        <f t="shared" ca="1" si="15"/>
        <v>8.0430820849765612E-6</v>
      </c>
      <c r="O82" s="19">
        <f t="shared" ca="1" si="16"/>
        <v>5086739694.5215893</v>
      </c>
      <c r="P82" s="86">
        <f t="shared" ca="1" si="17"/>
        <v>6243577802.5513315</v>
      </c>
      <c r="Q82" s="86">
        <f t="shared" ca="1" si="18"/>
        <v>381689676.49379629</v>
      </c>
      <c r="R82">
        <f t="shared" ca="1" si="19"/>
        <v>-2.8360328074577279E-3</v>
      </c>
    </row>
    <row r="83" spans="1:18">
      <c r="A83" s="96">
        <v>-2582.5</v>
      </c>
      <c r="B83" s="96">
        <v>8.9552920766206759E-2</v>
      </c>
      <c r="C83" s="96">
        <v>1</v>
      </c>
      <c r="D83" s="98">
        <f t="shared" si="5"/>
        <v>-0.25824999999999998</v>
      </c>
      <c r="E83" s="98">
        <f t="shared" si="6"/>
        <v>8.9552920766206759E-2</v>
      </c>
      <c r="F83" s="86">
        <f t="shared" si="7"/>
        <v>-0.25824999999999998</v>
      </c>
      <c r="G83" s="86">
        <f t="shared" si="8"/>
        <v>8.9552920766206759E-2</v>
      </c>
      <c r="H83" s="86">
        <f t="shared" si="9"/>
        <v>6.6693062499999983E-2</v>
      </c>
      <c r="I83" s="86">
        <f t="shared" si="10"/>
        <v>-1.7223483390624995E-2</v>
      </c>
      <c r="J83" s="86">
        <f t="shared" si="11"/>
        <v>4.4479645856289043E-3</v>
      </c>
      <c r="K83" s="86">
        <f t="shared" si="12"/>
        <v>-2.3127041787872893E-2</v>
      </c>
      <c r="L83" s="86">
        <f t="shared" si="13"/>
        <v>5.972558541718174E-3</v>
      </c>
      <c r="M83" s="86">
        <f t="shared" ca="1" si="14"/>
        <v>8.8898707771253346E-2</v>
      </c>
      <c r="N83" s="86">
        <f t="shared" ca="1" si="15"/>
        <v>4.2799464276591383E-7</v>
      </c>
      <c r="O83" s="19">
        <f t="shared" ca="1" si="16"/>
        <v>5049749547.7035007</v>
      </c>
      <c r="P83" s="86">
        <f t="shared" ca="1" si="17"/>
        <v>6040082247.5786476</v>
      </c>
      <c r="Q83" s="86">
        <f t="shared" ca="1" si="18"/>
        <v>371706380.0208391</v>
      </c>
      <c r="R83">
        <f t="shared" ca="1" si="19"/>
        <v>6.5421299495341256E-4</v>
      </c>
    </row>
    <row r="84" spans="1:18">
      <c r="A84" s="96">
        <v>-2568</v>
      </c>
      <c r="B84" s="96">
        <v>9.3517902969931913E-2</v>
      </c>
      <c r="C84" s="96">
        <v>0.1</v>
      </c>
      <c r="D84" s="98">
        <f t="shared" si="5"/>
        <v>-0.25679999999999997</v>
      </c>
      <c r="E84" s="98">
        <f t="shared" si="6"/>
        <v>9.3517902969931913E-2</v>
      </c>
      <c r="F84" s="86">
        <f t="shared" si="7"/>
        <v>-2.5679999999999998E-2</v>
      </c>
      <c r="G84" s="86">
        <f t="shared" si="8"/>
        <v>9.3517902969931909E-3</v>
      </c>
      <c r="H84" s="86">
        <f t="shared" si="9"/>
        <v>6.5946239999999986E-3</v>
      </c>
      <c r="I84" s="86">
        <f t="shared" si="10"/>
        <v>-1.6934994431999995E-3</v>
      </c>
      <c r="J84" s="86">
        <f t="shared" si="11"/>
        <v>4.3489065701375981E-4</v>
      </c>
      <c r="K84" s="86">
        <f t="shared" si="12"/>
        <v>-2.4015397482678512E-3</v>
      </c>
      <c r="L84" s="86">
        <f t="shared" si="13"/>
        <v>6.1671540735518408E-4</v>
      </c>
      <c r="M84" s="86">
        <f t="shared" ca="1" si="14"/>
        <v>8.8937018465799433E-2</v>
      </c>
      <c r="N84" s="86">
        <f t="shared" ca="1" si="15"/>
        <v>2.0984502840201068E-6</v>
      </c>
      <c r="O84" s="19">
        <f t="shared" ca="1" si="16"/>
        <v>50434675.613471694</v>
      </c>
      <c r="P84" s="86">
        <f t="shared" ca="1" si="17"/>
        <v>60058254.505207717</v>
      </c>
      <c r="Q84" s="86">
        <f t="shared" ca="1" si="18"/>
        <v>3700204.6414418435</v>
      </c>
      <c r="R84">
        <f t="shared" ca="1" si="19"/>
        <v>4.5808845041324792E-3</v>
      </c>
    </row>
    <row r="85" spans="1:18">
      <c r="A85" s="96">
        <v>-1793</v>
      </c>
      <c r="B85" s="96">
        <v>9.0311220772714848E-2</v>
      </c>
      <c r="C85" s="96">
        <v>1</v>
      </c>
      <c r="D85" s="98">
        <f t="shared" ref="D85:D148" si="20">A85/A$18</f>
        <v>-0.17929999999999999</v>
      </c>
      <c r="E85" s="98">
        <f t="shared" ref="E85:E148" si="21">B85/B$18</f>
        <v>9.0311220772714848E-2</v>
      </c>
      <c r="F85" s="86">
        <f t="shared" ref="F85:F148" si="22">$C85*D85</f>
        <v>-0.17929999999999999</v>
      </c>
      <c r="G85" s="86">
        <f t="shared" ref="G85:G148" si="23">$C85*E85</f>
        <v>9.0311220772714848E-2</v>
      </c>
      <c r="H85" s="86">
        <f t="shared" ref="H85:H148" si="24">C85*D85*D85</f>
        <v>3.2148489999999995E-2</v>
      </c>
      <c r="I85" s="86">
        <f t="shared" ref="I85:I148" si="25">C85*D85*D85*D85</f>
        <v>-5.7642242569999986E-3</v>
      </c>
      <c r="J85" s="86">
        <f t="shared" ref="J85:J148" si="26">C85*D85*D85*D85*D85</f>
        <v>1.0335254092800996E-3</v>
      </c>
      <c r="K85" s="86">
        <f t="shared" ref="K85:K148" si="27">C85*E85*D85</f>
        <v>-1.6192801884547772E-2</v>
      </c>
      <c r="L85" s="86">
        <f t="shared" ref="L85:L148" si="28">C85*E85*D85*D85</f>
        <v>2.9033693778994151E-3</v>
      </c>
      <c r="M85" s="86">
        <f t="shared" ref="M85:M148" ca="1" si="29">+E$4+E$5*D85+E$6*D85^2</f>
        <v>9.0973444796403166E-2</v>
      </c>
      <c r="N85" s="86">
        <f t="shared" ref="N85:N148" ca="1" si="30">C85*(M85-E85)^2</f>
        <v>4.385406575499461E-7</v>
      </c>
      <c r="O85" s="19">
        <f t="shared" ref="O85:O148" ca="1" si="31">(C85*O$1-O$2*F85+O$3*H85)^2</f>
        <v>4704347436.0569868</v>
      </c>
      <c r="P85" s="86">
        <f t="shared" ref="P85:P148" ca="1" si="32">(-C85*O$2+O$4*F85-O$5*H85)^2</f>
        <v>4287965641.9479275</v>
      </c>
      <c r="Q85" s="86">
        <f t="shared" ref="Q85:Q148" ca="1" si="33">+(C85*O$3-F85*O$5+H85*O$6)^2</f>
        <v>283281291.7465058</v>
      </c>
      <c r="R85">
        <f t="shared" ref="R85:R148" ca="1" si="34">+E85-M85</f>
        <v>-6.6222402368831812E-4</v>
      </c>
    </row>
    <row r="86" spans="1:18">
      <c r="A86" s="96">
        <v>-1773.5</v>
      </c>
      <c r="B86" s="96">
        <v>9.5087935959558278E-2</v>
      </c>
      <c r="C86" s="96">
        <v>0.1</v>
      </c>
      <c r="D86" s="98">
        <f t="shared" si="20"/>
        <v>-0.17735000000000001</v>
      </c>
      <c r="E86" s="98">
        <f t="shared" si="21"/>
        <v>9.5087935959558278E-2</v>
      </c>
      <c r="F86" s="86">
        <f t="shared" si="22"/>
        <v>-1.7735000000000001E-2</v>
      </c>
      <c r="G86" s="86">
        <f t="shared" si="23"/>
        <v>9.5087935959558278E-3</v>
      </c>
      <c r="H86" s="86">
        <f t="shared" si="24"/>
        <v>3.1453022500000003E-3</v>
      </c>
      <c r="I86" s="86">
        <f t="shared" si="25"/>
        <v>-5.5781935403750003E-4</v>
      </c>
      <c r="J86" s="86">
        <f t="shared" si="26"/>
        <v>9.8929262438550642E-5</v>
      </c>
      <c r="K86" s="86">
        <f t="shared" si="27"/>
        <v>-1.6863845442427661E-3</v>
      </c>
      <c r="L86" s="86">
        <f t="shared" si="28"/>
        <v>2.9908029892145455E-4</v>
      </c>
      <c r="M86" s="86">
        <f t="shared" ca="1" si="29"/>
        <v>9.1024399958796742E-2</v>
      </c>
      <c r="N86" s="86">
        <f t="shared" ca="1" si="30"/>
        <v>1.6512324829485061E-6</v>
      </c>
      <c r="O86" s="19">
        <f t="shared" ca="1" si="31"/>
        <v>46957381.560260974</v>
      </c>
      <c r="P86" s="86">
        <f t="shared" ca="1" si="32"/>
        <v>42477447.285299078</v>
      </c>
      <c r="Q86" s="86">
        <f t="shared" ca="1" si="33"/>
        <v>2811924.712588965</v>
      </c>
      <c r="R86">
        <f t="shared" ca="1" si="34"/>
        <v>4.0635360007615362E-3</v>
      </c>
    </row>
    <row r="87" spans="1:18">
      <c r="A87" s="96">
        <v>-1753.5</v>
      </c>
      <c r="B87" s="96">
        <v>9.085618570659762E-2</v>
      </c>
      <c r="C87" s="96">
        <v>1</v>
      </c>
      <c r="D87" s="98">
        <f t="shared" si="20"/>
        <v>-0.17535000000000001</v>
      </c>
      <c r="E87" s="98">
        <f t="shared" si="21"/>
        <v>9.085618570659762E-2</v>
      </c>
      <c r="F87" s="86">
        <f t="shared" si="22"/>
        <v>-0.17535000000000001</v>
      </c>
      <c r="G87" s="86">
        <f t="shared" si="23"/>
        <v>9.085618570659762E-2</v>
      </c>
      <c r="H87" s="86">
        <f t="shared" si="24"/>
        <v>3.0747622500000002E-2</v>
      </c>
      <c r="I87" s="86">
        <f t="shared" si="25"/>
        <v>-5.3915956053750009E-3</v>
      </c>
      <c r="J87" s="86">
        <f t="shared" si="26"/>
        <v>9.4541628940250644E-4</v>
      </c>
      <c r="K87" s="86">
        <f t="shared" si="27"/>
        <v>-1.5931632163651892E-2</v>
      </c>
      <c r="L87" s="86">
        <f t="shared" si="28"/>
        <v>2.7936116998963593E-3</v>
      </c>
      <c r="M87" s="86">
        <f t="shared" ca="1" si="29"/>
        <v>9.1076647184664739E-2</v>
      </c>
      <c r="N87" s="86">
        <f t="shared" ca="1" si="30"/>
        <v>4.8603263311538701E-8</v>
      </c>
      <c r="O87" s="19">
        <f t="shared" ca="1" si="31"/>
        <v>4686904661.1317101</v>
      </c>
      <c r="P87" s="86">
        <f t="shared" ca="1" si="32"/>
        <v>4206652809.250917</v>
      </c>
      <c r="Q87" s="86">
        <f t="shared" ca="1" si="33"/>
        <v>279055299.57148093</v>
      </c>
      <c r="R87">
        <f t="shared" ca="1" si="34"/>
        <v>-2.204614780671188E-4</v>
      </c>
    </row>
    <row r="88" spans="1:18">
      <c r="A88" s="96">
        <v>-1751</v>
      </c>
      <c r="B88" s="96">
        <v>8.9914704411705099E-2</v>
      </c>
      <c r="C88" s="96">
        <v>1</v>
      </c>
      <c r="D88" s="98">
        <f t="shared" si="20"/>
        <v>-0.17510000000000001</v>
      </c>
      <c r="E88" s="98">
        <f t="shared" si="21"/>
        <v>8.9914704411705099E-2</v>
      </c>
      <c r="F88" s="86">
        <f t="shared" si="22"/>
        <v>-0.17510000000000001</v>
      </c>
      <c r="G88" s="86">
        <f t="shared" si="23"/>
        <v>8.9914704411705099E-2</v>
      </c>
      <c r="H88" s="86">
        <f t="shared" si="24"/>
        <v>3.0660010000000001E-2</v>
      </c>
      <c r="I88" s="86">
        <f t="shared" si="25"/>
        <v>-5.3685677510000003E-3</v>
      </c>
      <c r="J88" s="86">
        <f t="shared" si="26"/>
        <v>9.4003621320010004E-4</v>
      </c>
      <c r="K88" s="86">
        <f t="shared" si="27"/>
        <v>-1.5744064742489565E-2</v>
      </c>
      <c r="L88" s="86">
        <f t="shared" si="28"/>
        <v>2.7567857364099229E-3</v>
      </c>
      <c r="M88" s="86">
        <f t="shared" ca="1" si="29"/>
        <v>9.1083177056946019E-2</v>
      </c>
      <c r="N88" s="86">
        <f t="shared" ca="1" si="30"/>
        <v>1.3653283226763129E-6</v>
      </c>
      <c r="O88" s="19">
        <f t="shared" ca="1" si="31"/>
        <v>4685800229.2587061</v>
      </c>
      <c r="P88" s="86">
        <f t="shared" ca="1" si="32"/>
        <v>4201527759.7215881</v>
      </c>
      <c r="Q88" s="86">
        <f t="shared" ca="1" si="33"/>
        <v>278788525.56649393</v>
      </c>
      <c r="R88">
        <f t="shared" ca="1" si="34"/>
        <v>-1.16847264524092E-3</v>
      </c>
    </row>
    <row r="89" spans="1:18">
      <c r="A89" s="96">
        <v>-1643</v>
      </c>
      <c r="B89" s="96">
        <v>9.2420071166682494E-2</v>
      </c>
      <c r="C89" s="96">
        <v>1</v>
      </c>
      <c r="D89" s="98">
        <f t="shared" si="20"/>
        <v>-0.1643</v>
      </c>
      <c r="E89" s="98">
        <f t="shared" si="21"/>
        <v>9.2420071166682494E-2</v>
      </c>
      <c r="F89" s="86">
        <f t="shared" si="22"/>
        <v>-0.1643</v>
      </c>
      <c r="G89" s="86">
        <f t="shared" si="23"/>
        <v>9.2420071166682494E-2</v>
      </c>
      <c r="H89" s="86">
        <f t="shared" si="24"/>
        <v>2.6994489999999999E-2</v>
      </c>
      <c r="I89" s="86">
        <f t="shared" si="25"/>
        <v>-4.4351947070000002E-3</v>
      </c>
      <c r="J89" s="86">
        <f t="shared" si="26"/>
        <v>7.2870249036009998E-4</v>
      </c>
      <c r="K89" s="86">
        <f t="shared" si="27"/>
        <v>-1.5184617692685934E-2</v>
      </c>
      <c r="L89" s="86">
        <f t="shared" si="28"/>
        <v>2.4948326869082991E-3</v>
      </c>
      <c r="M89" s="86">
        <f t="shared" ca="1" si="29"/>
        <v>9.1365048812676236E-2</v>
      </c>
      <c r="N89" s="86">
        <f t="shared" ca="1" si="30"/>
        <v>1.113072167452905E-6</v>
      </c>
      <c r="O89" s="19">
        <f t="shared" ca="1" si="31"/>
        <v>4638037875.2586689</v>
      </c>
      <c r="P89" s="86">
        <f t="shared" ca="1" si="32"/>
        <v>3982570403.9289451</v>
      </c>
      <c r="Q89" s="86">
        <f t="shared" ca="1" si="33"/>
        <v>267343973.9913258</v>
      </c>
      <c r="R89">
        <f t="shared" ca="1" si="34"/>
        <v>1.0550223540062575E-3</v>
      </c>
    </row>
    <row r="90" spans="1:18">
      <c r="A90" s="96">
        <v>-961</v>
      </c>
      <c r="B90" s="96">
        <v>7.6933598804635933E-2</v>
      </c>
      <c r="C90" s="96">
        <v>1</v>
      </c>
      <c r="D90" s="98">
        <f t="shared" si="20"/>
        <v>-9.6100000000000005E-2</v>
      </c>
      <c r="E90" s="98">
        <f t="shared" si="21"/>
        <v>7.6933598804635933E-2</v>
      </c>
      <c r="F90" s="86">
        <f t="shared" si="22"/>
        <v>-9.6100000000000005E-2</v>
      </c>
      <c r="G90" s="86">
        <f t="shared" si="23"/>
        <v>7.6933598804635933E-2</v>
      </c>
      <c r="H90" s="86">
        <f t="shared" si="24"/>
        <v>9.2352100000000006E-3</v>
      </c>
      <c r="I90" s="86">
        <f t="shared" si="25"/>
        <v>-8.8750368100000009E-4</v>
      </c>
      <c r="J90" s="86">
        <f t="shared" si="26"/>
        <v>8.5289103744100011E-5</v>
      </c>
      <c r="K90" s="86">
        <f t="shared" si="27"/>
        <v>-7.3933188451255133E-3</v>
      </c>
      <c r="L90" s="86">
        <f t="shared" si="28"/>
        <v>7.1049794101656191E-4</v>
      </c>
      <c r="M90" s="86">
        <f t="shared" ca="1" si="29"/>
        <v>9.3135141970610458E-2</v>
      </c>
      <c r="N90" s="86">
        <f t="shared" ca="1" si="30"/>
        <v>2.6249000095893583E-4</v>
      </c>
      <c r="O90" s="19">
        <f t="shared" ca="1" si="31"/>
        <v>4334430980.8779449</v>
      </c>
      <c r="P90" s="86">
        <f t="shared" ca="1" si="32"/>
        <v>2715136561.7665539</v>
      </c>
      <c r="Q90" s="86">
        <f t="shared" ca="1" si="33"/>
        <v>198985341.04937065</v>
      </c>
      <c r="R90">
        <f t="shared" ca="1" si="34"/>
        <v>-1.6201543165974525E-2</v>
      </c>
    </row>
    <row r="91" spans="1:18">
      <c r="A91" s="96">
        <v>-923.5</v>
      </c>
      <c r="B91" s="96">
        <v>8.5936955615386737E-2</v>
      </c>
      <c r="C91" s="96">
        <v>1</v>
      </c>
      <c r="D91" s="98">
        <f t="shared" si="20"/>
        <v>-9.2350000000000002E-2</v>
      </c>
      <c r="E91" s="98">
        <f t="shared" si="21"/>
        <v>8.5936955615386737E-2</v>
      </c>
      <c r="F91" s="86">
        <f t="shared" si="22"/>
        <v>-9.2350000000000002E-2</v>
      </c>
      <c r="G91" s="86">
        <f t="shared" si="23"/>
        <v>8.5936955615386737E-2</v>
      </c>
      <c r="H91" s="86">
        <f t="shared" si="24"/>
        <v>8.5285224999999999E-3</v>
      </c>
      <c r="I91" s="86">
        <f t="shared" si="25"/>
        <v>-7.8760905287500005E-4</v>
      </c>
      <c r="J91" s="86">
        <f t="shared" si="26"/>
        <v>7.2735696033006256E-5</v>
      </c>
      <c r="K91" s="86">
        <f t="shared" si="27"/>
        <v>-7.9362778510809646E-3</v>
      </c>
      <c r="L91" s="86">
        <f t="shared" si="28"/>
        <v>7.329152595473271E-4</v>
      </c>
      <c r="M91" s="86">
        <f t="shared" ca="1" si="29"/>
        <v>9.3231976626440602E-2</v>
      </c>
      <c r="N91" s="86">
        <f t="shared" ca="1" si="30"/>
        <v>5.3217331551717351E-5</v>
      </c>
      <c r="O91" s="19">
        <f t="shared" ca="1" si="31"/>
        <v>4317653046.3679886</v>
      </c>
      <c r="P91" s="86">
        <f t="shared" ca="1" si="32"/>
        <v>2651474271.7974281</v>
      </c>
      <c r="Q91" s="86">
        <f t="shared" ca="1" si="33"/>
        <v>195438194.55701184</v>
      </c>
      <c r="R91">
        <f t="shared" ca="1" si="34"/>
        <v>-7.2950210110538649E-3</v>
      </c>
    </row>
    <row r="92" spans="1:18">
      <c r="A92" s="96">
        <v>-909.5</v>
      </c>
      <c r="B92" s="96">
        <v>9.9399728966296994E-2</v>
      </c>
      <c r="C92" s="96">
        <v>1</v>
      </c>
      <c r="D92" s="98">
        <f t="shared" si="20"/>
        <v>-9.0950000000000003E-2</v>
      </c>
      <c r="E92" s="98">
        <f t="shared" si="21"/>
        <v>9.9399728966296994E-2</v>
      </c>
      <c r="F92" s="86">
        <f t="shared" si="22"/>
        <v>-9.0950000000000003E-2</v>
      </c>
      <c r="G92" s="86">
        <f t="shared" si="23"/>
        <v>9.9399728966296994E-2</v>
      </c>
      <c r="H92" s="86">
        <f t="shared" si="24"/>
        <v>8.2719025000000009E-3</v>
      </c>
      <c r="I92" s="86">
        <f t="shared" si="25"/>
        <v>-7.5232953237500014E-4</v>
      </c>
      <c r="J92" s="86">
        <f t="shared" si="26"/>
        <v>6.8424370969506261E-5</v>
      </c>
      <c r="K92" s="86">
        <f t="shared" si="27"/>
        <v>-9.0404053494847116E-3</v>
      </c>
      <c r="L92" s="86">
        <f t="shared" si="28"/>
        <v>8.2222486653563457E-4</v>
      </c>
      <c r="M92" s="86">
        <f t="shared" ca="1" si="29"/>
        <v>9.3268115016767503E-2</v>
      </c>
      <c r="N92" s="86">
        <f t="shared" ca="1" si="30"/>
        <v>3.7596689626064639E-5</v>
      </c>
      <c r="O92" s="19">
        <f t="shared" ca="1" si="31"/>
        <v>4311387422.8131342</v>
      </c>
      <c r="P92" s="86">
        <f t="shared" ca="1" si="32"/>
        <v>2627874239.7816687</v>
      </c>
      <c r="Q92" s="86">
        <f t="shared" ca="1" si="33"/>
        <v>194119957.04466334</v>
      </c>
      <c r="R92">
        <f t="shared" ca="1" si="34"/>
        <v>6.1316139495294908E-3</v>
      </c>
    </row>
    <row r="93" spans="1:18">
      <c r="A93" s="96">
        <v>-838</v>
      </c>
      <c r="B93" s="96">
        <v>9.0986965742875209E-2</v>
      </c>
      <c r="C93" s="96">
        <v>1</v>
      </c>
      <c r="D93" s="98">
        <f t="shared" si="20"/>
        <v>-8.3799999999999999E-2</v>
      </c>
      <c r="E93" s="98">
        <f t="shared" si="21"/>
        <v>9.0986965742875209E-2</v>
      </c>
      <c r="F93" s="86">
        <f t="shared" si="22"/>
        <v>-8.3799999999999999E-2</v>
      </c>
      <c r="G93" s="86">
        <f t="shared" si="23"/>
        <v>9.0986965742875209E-2</v>
      </c>
      <c r="H93" s="86">
        <f t="shared" si="24"/>
        <v>7.0224399999999996E-3</v>
      </c>
      <c r="I93" s="86">
        <f t="shared" si="25"/>
        <v>-5.8848047200000001E-4</v>
      </c>
      <c r="J93" s="86">
        <f t="shared" si="26"/>
        <v>4.9314663553600002E-5</v>
      </c>
      <c r="K93" s="86">
        <f t="shared" si="27"/>
        <v>-7.6247077292529424E-3</v>
      </c>
      <c r="L93" s="86">
        <f t="shared" si="28"/>
        <v>6.3895050771139658E-4</v>
      </c>
      <c r="M93" s="86">
        <f t="shared" ca="1" si="29"/>
        <v>9.3452566894907746E-2</v>
      </c>
      <c r="N93" s="86">
        <f t="shared" ca="1" si="30"/>
        <v>6.079189040904174E-6</v>
      </c>
      <c r="O93" s="19">
        <f t="shared" ca="1" si="31"/>
        <v>4279372758.5480132</v>
      </c>
      <c r="P93" s="86">
        <f t="shared" ca="1" si="32"/>
        <v>2508772171.6916213</v>
      </c>
      <c r="Q93" s="86">
        <f t="shared" ca="1" si="33"/>
        <v>187439204.08842584</v>
      </c>
      <c r="R93">
        <f t="shared" ca="1" si="34"/>
        <v>-2.4656011520325372E-3</v>
      </c>
    </row>
    <row r="94" spans="1:18">
      <c r="A94" s="96">
        <v>-67</v>
      </c>
      <c r="B94" s="96">
        <v>9.6285740546559057E-2</v>
      </c>
      <c r="C94" s="96">
        <v>1</v>
      </c>
      <c r="D94" s="98">
        <f t="shared" si="20"/>
        <v>-6.7000000000000002E-3</v>
      </c>
      <c r="E94" s="98">
        <f t="shared" si="21"/>
        <v>9.6285740546559057E-2</v>
      </c>
      <c r="F94" s="86">
        <f t="shared" si="22"/>
        <v>-6.7000000000000002E-3</v>
      </c>
      <c r="G94" s="86">
        <f t="shared" si="23"/>
        <v>9.6285740546559057E-2</v>
      </c>
      <c r="H94" s="86">
        <f t="shared" si="24"/>
        <v>4.4890000000000006E-5</v>
      </c>
      <c r="I94" s="86">
        <f t="shared" si="25"/>
        <v>-3.0076300000000003E-7</v>
      </c>
      <c r="J94" s="86">
        <f t="shared" si="26"/>
        <v>2.0151121000000003E-9</v>
      </c>
      <c r="K94" s="86">
        <f t="shared" si="27"/>
        <v>-6.4511446166194567E-4</v>
      </c>
      <c r="L94" s="86">
        <f t="shared" si="28"/>
        <v>4.3222668931350359E-6</v>
      </c>
      <c r="M94" s="86">
        <f t="shared" ca="1" si="29"/>
        <v>9.5429646184279682E-2</v>
      </c>
      <c r="N94" s="86">
        <f t="shared" ca="1" si="30"/>
        <v>7.328975571265295E-7</v>
      </c>
      <c r="O94" s="19">
        <f t="shared" ca="1" si="31"/>
        <v>3932947891.0724487</v>
      </c>
      <c r="P94" s="86">
        <f t="shared" ca="1" si="32"/>
        <v>1382641445.0951169</v>
      </c>
      <c r="Q94" s="86">
        <f t="shared" ca="1" si="33"/>
        <v>121297000.52159986</v>
      </c>
      <c r="R94">
        <f t="shared" ca="1" si="34"/>
        <v>8.5609436227937485E-4</v>
      </c>
    </row>
    <row r="95" spans="1:18">
      <c r="A95" s="96">
        <v>-64.5</v>
      </c>
      <c r="B95" s="96">
        <v>9.3342581655996681E-2</v>
      </c>
      <c r="C95" s="96">
        <v>1</v>
      </c>
      <c r="D95" s="98">
        <f t="shared" si="20"/>
        <v>-6.45E-3</v>
      </c>
      <c r="E95" s="98">
        <f t="shared" si="21"/>
        <v>9.3342581655996681E-2</v>
      </c>
      <c r="F95" s="86">
        <f t="shared" si="22"/>
        <v>-6.45E-3</v>
      </c>
      <c r="G95" s="86">
        <f t="shared" si="23"/>
        <v>9.3342581655996681E-2</v>
      </c>
      <c r="H95" s="86">
        <f t="shared" si="24"/>
        <v>4.16025E-5</v>
      </c>
      <c r="I95" s="86">
        <f t="shared" si="25"/>
        <v>-2.68336125E-7</v>
      </c>
      <c r="J95" s="86">
        <f t="shared" si="26"/>
        <v>1.7307680062500001E-9</v>
      </c>
      <c r="K95" s="86">
        <f t="shared" si="27"/>
        <v>-6.0205965168117859E-4</v>
      </c>
      <c r="L95" s="86">
        <f t="shared" si="28"/>
        <v>3.8832847533436021E-6</v>
      </c>
      <c r="M95" s="86">
        <f t="shared" ca="1" si="29"/>
        <v>9.5436021505369353E-2</v>
      </c>
      <c r="N95" s="86">
        <f t="shared" ca="1" si="30"/>
        <v>4.3824904029414751E-6</v>
      </c>
      <c r="O95" s="19">
        <f t="shared" ca="1" si="31"/>
        <v>3931822243.6428084</v>
      </c>
      <c r="P95" s="86">
        <f t="shared" ca="1" si="32"/>
        <v>1379480303.8218796</v>
      </c>
      <c r="Q95" s="86">
        <f t="shared" ca="1" si="33"/>
        <v>121101301.01608451</v>
      </c>
      <c r="R95">
        <f t="shared" ca="1" si="34"/>
        <v>-2.0934398493726719E-3</v>
      </c>
    </row>
    <row r="96" spans="1:18">
      <c r="A96" s="96">
        <v>-28</v>
      </c>
      <c r="B96" s="96">
        <v>9.5412212187614434E-2</v>
      </c>
      <c r="C96" s="96">
        <v>1</v>
      </c>
      <c r="D96" s="98">
        <f t="shared" si="20"/>
        <v>-2.8E-3</v>
      </c>
      <c r="E96" s="98">
        <f t="shared" si="21"/>
        <v>9.5412212187614434E-2</v>
      </c>
      <c r="F96" s="86">
        <f t="shared" si="22"/>
        <v>-2.8E-3</v>
      </c>
      <c r="G96" s="86">
        <f t="shared" si="23"/>
        <v>9.5412212187614434E-2</v>
      </c>
      <c r="H96" s="86">
        <f t="shared" si="24"/>
        <v>7.8399999999999995E-6</v>
      </c>
      <c r="I96" s="86">
        <f t="shared" si="25"/>
        <v>-2.1951999999999997E-8</v>
      </c>
      <c r="J96" s="86">
        <f t="shared" si="26"/>
        <v>6.1465599999999989E-11</v>
      </c>
      <c r="K96" s="86">
        <f t="shared" si="27"/>
        <v>-2.6715419412532039E-4</v>
      </c>
      <c r="L96" s="86">
        <f t="shared" si="28"/>
        <v>7.4803174355089713E-7</v>
      </c>
      <c r="M96" s="86">
        <f t="shared" ca="1" si="29"/>
        <v>9.5529075103314362E-2</v>
      </c>
      <c r="N96" s="86">
        <f t="shared" ca="1" si="30"/>
        <v>1.3656941065888457E-8</v>
      </c>
      <c r="O96" s="19">
        <f t="shared" ca="1" si="31"/>
        <v>3915386943.3249002</v>
      </c>
      <c r="P96" s="86">
        <f t="shared" ca="1" si="32"/>
        <v>1333702525.7706583</v>
      </c>
      <c r="Q96" s="86">
        <f t="shared" ca="1" si="33"/>
        <v>118258771.68218358</v>
      </c>
      <c r="R96">
        <f t="shared" ca="1" si="34"/>
        <v>-1.1686291569992791E-4</v>
      </c>
    </row>
    <row r="97" spans="1:18">
      <c r="A97" s="96">
        <v>-2.5</v>
      </c>
      <c r="B97" s="96">
        <v>9.3271540781559456E-2</v>
      </c>
      <c r="C97" s="96">
        <v>1</v>
      </c>
      <c r="D97" s="98">
        <f t="shared" si="20"/>
        <v>-2.5000000000000001E-4</v>
      </c>
      <c r="E97" s="98">
        <f t="shared" si="21"/>
        <v>9.3271540781559456E-2</v>
      </c>
      <c r="F97" s="86">
        <f t="shared" si="22"/>
        <v>-2.5000000000000001E-4</v>
      </c>
      <c r="G97" s="86">
        <f t="shared" si="23"/>
        <v>9.3271540781559456E-2</v>
      </c>
      <c r="H97" s="86">
        <f t="shared" si="24"/>
        <v>6.2499999999999997E-8</v>
      </c>
      <c r="I97" s="86">
        <f t="shared" si="25"/>
        <v>-1.5625000000000001E-11</v>
      </c>
      <c r="J97" s="86">
        <f t="shared" si="26"/>
        <v>3.9062500000000007E-15</v>
      </c>
      <c r="K97" s="86">
        <f t="shared" si="27"/>
        <v>-2.3317885195389865E-5</v>
      </c>
      <c r="L97" s="86">
        <f t="shared" si="28"/>
        <v>5.8294712988474662E-9</v>
      </c>
      <c r="M97" s="86">
        <f t="shared" ca="1" si="29"/>
        <v>9.5594056174563583E-2</v>
      </c>
      <c r="N97" s="86">
        <f t="shared" ca="1" si="30"/>
        <v>5.394077750741112E-6</v>
      </c>
      <c r="O97" s="19">
        <f t="shared" ca="1" si="31"/>
        <v>3903903884.5714564</v>
      </c>
      <c r="P97" s="86">
        <f t="shared" ca="1" si="32"/>
        <v>1302138392.9717371</v>
      </c>
      <c r="Q97" s="86">
        <f t="shared" ca="1" si="33"/>
        <v>116289280.70923507</v>
      </c>
      <c r="R97">
        <f t="shared" ca="1" si="34"/>
        <v>-2.3225153930041265E-3</v>
      </c>
    </row>
    <row r="98" spans="1:18">
      <c r="A98" s="96">
        <v>0</v>
      </c>
      <c r="B98" s="96">
        <v>9.4528325507692065E-2</v>
      </c>
      <c r="C98" s="96">
        <v>1</v>
      </c>
      <c r="D98" s="98">
        <f t="shared" si="20"/>
        <v>0</v>
      </c>
      <c r="E98" s="98">
        <f t="shared" si="21"/>
        <v>9.4528325507692065E-2</v>
      </c>
      <c r="F98" s="86">
        <f t="shared" si="22"/>
        <v>0</v>
      </c>
      <c r="G98" s="86">
        <f t="shared" si="23"/>
        <v>9.4528325507692065E-2</v>
      </c>
      <c r="H98" s="86">
        <f t="shared" si="24"/>
        <v>0</v>
      </c>
      <c r="I98" s="86">
        <f t="shared" si="25"/>
        <v>0</v>
      </c>
      <c r="J98" s="86">
        <f t="shared" si="26"/>
        <v>0</v>
      </c>
      <c r="K98" s="86">
        <f t="shared" si="27"/>
        <v>0</v>
      </c>
      <c r="L98" s="86">
        <f t="shared" si="28"/>
        <v>0</v>
      </c>
      <c r="M98" s="86">
        <f t="shared" ca="1" si="29"/>
        <v>9.5600425584860552E-2</v>
      </c>
      <c r="N98" s="86">
        <f t="shared" ca="1" si="30"/>
        <v>1.1493985754646744E-6</v>
      </c>
      <c r="O98" s="19">
        <f t="shared" ca="1" si="31"/>
        <v>3902778059.8053303</v>
      </c>
      <c r="P98" s="86">
        <f t="shared" ca="1" si="32"/>
        <v>1299062414.7541108</v>
      </c>
      <c r="Q98" s="86">
        <f t="shared" ca="1" si="33"/>
        <v>116096922.28802969</v>
      </c>
      <c r="R98">
        <f t="shared" ca="1" si="34"/>
        <v>-1.0721000771684863E-3</v>
      </c>
    </row>
    <row r="99" spans="1:18">
      <c r="A99" s="96">
        <v>585.5</v>
      </c>
      <c r="B99" s="96">
        <v>9.9649234785159344E-2</v>
      </c>
      <c r="C99" s="96">
        <v>1</v>
      </c>
      <c r="D99" s="98">
        <f t="shared" si="20"/>
        <v>5.8549999999999998E-2</v>
      </c>
      <c r="E99" s="98">
        <f t="shared" si="21"/>
        <v>9.9649234785159344E-2</v>
      </c>
      <c r="F99" s="86">
        <f t="shared" si="22"/>
        <v>5.8549999999999998E-2</v>
      </c>
      <c r="G99" s="86">
        <f t="shared" si="23"/>
        <v>9.9649234785159344E-2</v>
      </c>
      <c r="H99" s="86">
        <f t="shared" si="24"/>
        <v>3.4281024999999999E-3</v>
      </c>
      <c r="I99" s="86">
        <f t="shared" si="25"/>
        <v>2.0071540137499999E-4</v>
      </c>
      <c r="J99" s="86">
        <f t="shared" si="26"/>
        <v>1.1751886750506248E-5</v>
      </c>
      <c r="K99" s="86">
        <f t="shared" si="27"/>
        <v>5.8344626966710797E-3</v>
      </c>
      <c r="L99" s="86">
        <f t="shared" si="28"/>
        <v>3.4160779089009171E-4</v>
      </c>
      <c r="M99" s="86">
        <f t="shared" ca="1" si="29"/>
        <v>9.7085831609000459E-2</v>
      </c>
      <c r="N99" s="86">
        <f t="shared" ca="1" si="30"/>
        <v>6.571035843541459E-6</v>
      </c>
      <c r="O99" s="19">
        <f t="shared" ca="1" si="31"/>
        <v>3639104686.2459655</v>
      </c>
      <c r="P99" s="86">
        <f t="shared" ca="1" si="32"/>
        <v>672461481.57290769</v>
      </c>
      <c r="Q99" s="86">
        <f t="shared" ca="1" si="33"/>
        <v>74794099.73871024</v>
      </c>
      <c r="R99">
        <f t="shared" ca="1" si="34"/>
        <v>2.5634031761588849E-3</v>
      </c>
    </row>
    <row r="100" spans="1:18">
      <c r="A100" s="96">
        <v>588</v>
      </c>
      <c r="B100" s="96">
        <v>9.8105531296371923E-2</v>
      </c>
      <c r="C100" s="96">
        <v>1</v>
      </c>
      <c r="D100" s="98">
        <f t="shared" si="20"/>
        <v>5.8799999999999998E-2</v>
      </c>
      <c r="E100" s="98">
        <f t="shared" si="21"/>
        <v>9.8105531296371923E-2</v>
      </c>
      <c r="F100" s="86">
        <f t="shared" si="22"/>
        <v>5.8799999999999998E-2</v>
      </c>
      <c r="G100" s="86">
        <f t="shared" si="23"/>
        <v>9.8105531296371923E-2</v>
      </c>
      <c r="H100" s="86">
        <f t="shared" si="24"/>
        <v>3.45744E-3</v>
      </c>
      <c r="I100" s="86">
        <f t="shared" si="25"/>
        <v>2.03297472E-4</v>
      </c>
      <c r="J100" s="86">
        <f t="shared" si="26"/>
        <v>1.19538913536E-5</v>
      </c>
      <c r="K100" s="86">
        <f t="shared" si="27"/>
        <v>5.7686052402266689E-3</v>
      </c>
      <c r="L100" s="86">
        <f t="shared" si="28"/>
        <v>3.3919398812532809E-4</v>
      </c>
      <c r="M100" s="86">
        <f t="shared" ca="1" si="29"/>
        <v>9.709214713486182E-2</v>
      </c>
      <c r="N100" s="86">
        <f t="shared" ca="1" si="30"/>
        <v>1.0269474587995346E-6</v>
      </c>
      <c r="O100" s="19">
        <f t="shared" ca="1" si="31"/>
        <v>3637979502.9663548</v>
      </c>
      <c r="P100" s="86">
        <f t="shared" ca="1" si="32"/>
        <v>670197170.22410202</v>
      </c>
      <c r="Q100" s="86">
        <f t="shared" ca="1" si="33"/>
        <v>74634417.998531893</v>
      </c>
      <c r="R100">
        <f t="shared" ca="1" si="34"/>
        <v>1.013384161510103E-3</v>
      </c>
    </row>
    <row r="101" spans="1:18">
      <c r="A101" s="96">
        <v>588.5</v>
      </c>
      <c r="B101" s="96">
        <v>9.9996790360974322E-2</v>
      </c>
      <c r="C101" s="96">
        <v>1</v>
      </c>
      <c r="D101" s="98">
        <f t="shared" si="20"/>
        <v>5.885E-2</v>
      </c>
      <c r="E101" s="98">
        <f t="shared" si="21"/>
        <v>9.9996790360974322E-2</v>
      </c>
      <c r="F101" s="86">
        <f t="shared" si="22"/>
        <v>5.885E-2</v>
      </c>
      <c r="G101" s="86">
        <f t="shared" si="23"/>
        <v>9.9996790360974322E-2</v>
      </c>
      <c r="H101" s="86">
        <f t="shared" si="24"/>
        <v>3.4633224999999998E-3</v>
      </c>
      <c r="I101" s="86">
        <f t="shared" si="25"/>
        <v>2.0381652912499997E-4</v>
      </c>
      <c r="J101" s="86">
        <f t="shared" si="26"/>
        <v>1.1994602739006249E-5</v>
      </c>
      <c r="K101" s="86">
        <f t="shared" si="27"/>
        <v>5.8848111127433392E-3</v>
      </c>
      <c r="L101" s="86">
        <f t="shared" si="28"/>
        <v>3.463211339849455E-4</v>
      </c>
      <c r="M101" s="86">
        <f t="shared" ca="1" si="29"/>
        <v>9.7093410212542031E-2</v>
      </c>
      <c r="N101" s="86">
        <f t="shared" ca="1" si="30"/>
        <v>8.4296162863107143E-6</v>
      </c>
      <c r="O101" s="19">
        <f t="shared" ca="1" si="31"/>
        <v>3637754467.6914186</v>
      </c>
      <c r="P101" s="86">
        <f t="shared" ca="1" si="32"/>
        <v>669744738.47784269</v>
      </c>
      <c r="Q101" s="86">
        <f t="shared" ca="1" si="33"/>
        <v>74602499.357461035</v>
      </c>
      <c r="R101">
        <f t="shared" ca="1" si="34"/>
        <v>2.9033801484322913E-3</v>
      </c>
    </row>
    <row r="102" spans="1:18">
      <c r="A102" s="96">
        <v>589</v>
      </c>
      <c r="B102" s="96">
        <v>9.6988049353840824E-2</v>
      </c>
      <c r="C102" s="96">
        <v>1</v>
      </c>
      <c r="D102" s="98">
        <f t="shared" si="20"/>
        <v>5.8900000000000001E-2</v>
      </c>
      <c r="E102" s="98">
        <f t="shared" si="21"/>
        <v>9.6988049353840824E-2</v>
      </c>
      <c r="F102" s="86">
        <f t="shared" si="22"/>
        <v>5.8900000000000001E-2</v>
      </c>
      <c r="G102" s="86">
        <f t="shared" si="23"/>
        <v>9.6988049353840824E-2</v>
      </c>
      <c r="H102" s="86">
        <f t="shared" si="24"/>
        <v>3.4692099999999999E-3</v>
      </c>
      <c r="I102" s="86">
        <f t="shared" si="25"/>
        <v>2.04336469E-4</v>
      </c>
      <c r="J102" s="86">
        <f t="shared" si="26"/>
        <v>1.2035418024100001E-5</v>
      </c>
      <c r="K102" s="86">
        <f t="shared" si="27"/>
        <v>5.7125961069412244E-3</v>
      </c>
      <c r="L102" s="86">
        <f t="shared" si="28"/>
        <v>3.3647191069883814E-4</v>
      </c>
      <c r="M102" s="86">
        <f t="shared" ca="1" si="29"/>
        <v>9.7094673281058225E-2</v>
      </c>
      <c r="N102" s="86">
        <f t="shared" ca="1" si="30"/>
        <v>1.1368661855261459E-8</v>
      </c>
      <c r="O102" s="19">
        <f t="shared" ca="1" si="31"/>
        <v>3637529432.8782172</v>
      </c>
      <c r="P102" s="86">
        <f t="shared" ca="1" si="32"/>
        <v>669292450.26125324</v>
      </c>
      <c r="Q102" s="86">
        <f t="shared" ca="1" si="33"/>
        <v>74570586.620094076</v>
      </c>
      <c r="R102">
        <f t="shared" ca="1" si="34"/>
        <v>-1.0662392721740022E-4</v>
      </c>
    </row>
    <row r="103" spans="1:18">
      <c r="A103" s="96">
        <v>589.5</v>
      </c>
      <c r="B103" s="96">
        <v>9.7379308261753339E-2</v>
      </c>
      <c r="C103" s="96">
        <v>1</v>
      </c>
      <c r="D103" s="98">
        <f t="shared" si="20"/>
        <v>5.8950000000000002E-2</v>
      </c>
      <c r="E103" s="98">
        <f t="shared" si="21"/>
        <v>9.7379308261753339E-2</v>
      </c>
      <c r="F103" s="86">
        <f t="shared" si="22"/>
        <v>5.8950000000000002E-2</v>
      </c>
      <c r="G103" s="86">
        <f t="shared" si="23"/>
        <v>9.7379308261753339E-2</v>
      </c>
      <c r="H103" s="86">
        <f t="shared" si="24"/>
        <v>3.4751025000000005E-3</v>
      </c>
      <c r="I103" s="86">
        <f t="shared" si="25"/>
        <v>2.0485729237500005E-4</v>
      </c>
      <c r="J103" s="86">
        <f t="shared" si="26"/>
        <v>1.2076337385506252E-5</v>
      </c>
      <c r="K103" s="86">
        <f t="shared" si="27"/>
        <v>5.7405102220303593E-3</v>
      </c>
      <c r="L103" s="86">
        <f t="shared" si="28"/>
        <v>3.3840307758868968E-4</v>
      </c>
      <c r="M103" s="86">
        <f t="shared" ca="1" si="29"/>
        <v>9.7095936340410388E-2</v>
      </c>
      <c r="N103" s="86">
        <f t="shared" ca="1" si="30"/>
        <v>8.0299645805595533E-8</v>
      </c>
      <c r="O103" s="19">
        <f t="shared" ca="1" si="31"/>
        <v>3637304398.5273552</v>
      </c>
      <c r="P103" s="86">
        <f t="shared" ca="1" si="32"/>
        <v>668840305.58369195</v>
      </c>
      <c r="Q103" s="86">
        <f t="shared" ca="1" si="33"/>
        <v>74538679.787023485</v>
      </c>
      <c r="R103">
        <f t="shared" ca="1" si="34"/>
        <v>2.8337192134295086E-4</v>
      </c>
    </row>
    <row r="104" spans="1:18">
      <c r="A104" s="96">
        <v>590</v>
      </c>
      <c r="B104" s="96">
        <v>9.8370567082692623E-2</v>
      </c>
      <c r="C104" s="96">
        <v>1</v>
      </c>
      <c r="D104" s="98">
        <f t="shared" si="20"/>
        <v>5.8999999999999997E-2</v>
      </c>
      <c r="E104" s="98">
        <f t="shared" si="21"/>
        <v>9.8370567082692623E-2</v>
      </c>
      <c r="F104" s="86">
        <f t="shared" si="22"/>
        <v>5.8999999999999997E-2</v>
      </c>
      <c r="G104" s="86">
        <f t="shared" si="23"/>
        <v>9.8370567082692623E-2</v>
      </c>
      <c r="H104" s="86">
        <f t="shared" si="24"/>
        <v>3.4809999999999997E-3</v>
      </c>
      <c r="I104" s="86">
        <f t="shared" si="25"/>
        <v>2.0537899999999997E-4</v>
      </c>
      <c r="J104" s="86">
        <f t="shared" si="26"/>
        <v>1.2117360999999999E-5</v>
      </c>
      <c r="K104" s="86">
        <f t="shared" si="27"/>
        <v>5.8038634578788644E-3</v>
      </c>
      <c r="L104" s="86">
        <f t="shared" si="28"/>
        <v>3.4242794401485296E-4</v>
      </c>
      <c r="M104" s="86">
        <f t="shared" ca="1" si="29"/>
        <v>9.7097199390598549E-2</v>
      </c>
      <c r="N104" s="86">
        <f t="shared" ca="1" si="30"/>
        <v>1.6214652792689884E-6</v>
      </c>
      <c r="O104" s="19">
        <f t="shared" ca="1" si="31"/>
        <v>3637079364.6394343</v>
      </c>
      <c r="P104" s="86">
        <f t="shared" ca="1" si="32"/>
        <v>668388304.45451748</v>
      </c>
      <c r="Q104" s="86">
        <f t="shared" ca="1" si="33"/>
        <v>74506778.858841777</v>
      </c>
      <c r="R104">
        <f t="shared" ca="1" si="34"/>
        <v>1.273367692094074E-3</v>
      </c>
    </row>
    <row r="105" spans="1:18">
      <c r="A105" s="96">
        <v>590.5</v>
      </c>
      <c r="B105" s="96">
        <v>9.6961825834244036E-2</v>
      </c>
      <c r="C105" s="96">
        <v>1</v>
      </c>
      <c r="D105" s="98">
        <f t="shared" si="20"/>
        <v>5.9049999999999998E-2</v>
      </c>
      <c r="E105" s="98">
        <f t="shared" si="21"/>
        <v>9.6961825834244036E-2</v>
      </c>
      <c r="F105" s="86">
        <f t="shared" si="22"/>
        <v>5.9049999999999998E-2</v>
      </c>
      <c r="G105" s="86">
        <f t="shared" si="23"/>
        <v>9.6961825834244036E-2</v>
      </c>
      <c r="H105" s="86">
        <f t="shared" si="24"/>
        <v>3.4869024999999998E-3</v>
      </c>
      <c r="I105" s="86">
        <f t="shared" si="25"/>
        <v>2.0590159262499997E-4</v>
      </c>
      <c r="J105" s="86">
        <f t="shared" si="26"/>
        <v>1.2158489044506247E-5</v>
      </c>
      <c r="K105" s="86">
        <f t="shared" si="27"/>
        <v>5.7255958155121101E-3</v>
      </c>
      <c r="L105" s="86">
        <f t="shared" si="28"/>
        <v>3.380964329059901E-4</v>
      </c>
      <c r="M105" s="86">
        <f t="shared" ca="1" si="29"/>
        <v>9.7098462431622679E-2</v>
      </c>
      <c r="N105" s="86">
        <f t="shared" ca="1" si="30"/>
        <v>1.8669559743213141E-8</v>
      </c>
      <c r="O105" s="19">
        <f t="shared" ca="1" si="31"/>
        <v>3636854331.2150578</v>
      </c>
      <c r="P105" s="86">
        <f t="shared" ca="1" si="32"/>
        <v>667936446.88308918</v>
      </c>
      <c r="Q105" s="86">
        <f t="shared" ca="1" si="33"/>
        <v>74474883.836141348</v>
      </c>
      <c r="R105">
        <f t="shared" ca="1" si="34"/>
        <v>-1.3663659737864209E-4</v>
      </c>
    </row>
    <row r="106" spans="1:18">
      <c r="A106" s="96">
        <v>591</v>
      </c>
      <c r="B106" s="96">
        <v>0.10085308450379479</v>
      </c>
      <c r="C106" s="96">
        <v>1</v>
      </c>
      <c r="D106" s="98">
        <f t="shared" si="20"/>
        <v>5.91E-2</v>
      </c>
      <c r="E106" s="98">
        <f t="shared" si="21"/>
        <v>0.10085308450379479</v>
      </c>
      <c r="F106" s="86">
        <f t="shared" si="22"/>
        <v>5.91E-2</v>
      </c>
      <c r="G106" s="86">
        <f t="shared" si="23"/>
        <v>0.10085308450379479</v>
      </c>
      <c r="H106" s="86">
        <f t="shared" si="24"/>
        <v>3.4928099999999998E-3</v>
      </c>
      <c r="I106" s="86">
        <f t="shared" si="25"/>
        <v>2.0642507099999998E-4</v>
      </c>
      <c r="J106" s="86">
        <f t="shared" si="26"/>
        <v>1.2199721696099999E-5</v>
      </c>
      <c r="K106" s="86">
        <f t="shared" si="27"/>
        <v>5.9604172941742726E-3</v>
      </c>
      <c r="L106" s="86">
        <f t="shared" si="28"/>
        <v>3.5226066208569949E-4</v>
      </c>
      <c r="M106" s="86">
        <f t="shared" ca="1" si="29"/>
        <v>9.7099725463482792E-2</v>
      </c>
      <c r="N106" s="86">
        <f t="shared" ca="1" si="30"/>
        <v>1.408770408549183E-5</v>
      </c>
      <c r="O106" s="19">
        <f t="shared" ca="1" si="31"/>
        <v>3636629298.2548285</v>
      </c>
      <c r="P106" s="86">
        <f t="shared" ca="1" si="32"/>
        <v>667484732.87876606</v>
      </c>
      <c r="Q106" s="86">
        <f t="shared" ca="1" si="33"/>
        <v>74442994.719514757</v>
      </c>
      <c r="R106">
        <f t="shared" ca="1" si="34"/>
        <v>3.7533590403120015E-3</v>
      </c>
    </row>
    <row r="107" spans="1:18">
      <c r="A107" s="96">
        <v>593</v>
      </c>
      <c r="B107" s="96">
        <v>9.501811839353036E-2</v>
      </c>
      <c r="C107" s="96">
        <v>1</v>
      </c>
      <c r="D107" s="98">
        <f t="shared" si="20"/>
        <v>5.9299999999999999E-2</v>
      </c>
      <c r="E107" s="98">
        <f t="shared" si="21"/>
        <v>9.501811839353036E-2</v>
      </c>
      <c r="F107" s="86">
        <f t="shared" si="22"/>
        <v>5.9299999999999999E-2</v>
      </c>
      <c r="G107" s="86">
        <f t="shared" si="23"/>
        <v>9.501811839353036E-2</v>
      </c>
      <c r="H107" s="86">
        <f t="shared" si="24"/>
        <v>3.5164899999999997E-3</v>
      </c>
      <c r="I107" s="86">
        <f t="shared" si="25"/>
        <v>2.0852785699999998E-4</v>
      </c>
      <c r="J107" s="86">
        <f t="shared" si="26"/>
        <v>1.2365701920099998E-5</v>
      </c>
      <c r="K107" s="86">
        <f t="shared" si="27"/>
        <v>5.6345744207363501E-3</v>
      </c>
      <c r="L107" s="86">
        <f t="shared" si="28"/>
        <v>3.3413026314966555E-4</v>
      </c>
      <c r="M107" s="86">
        <f t="shared" ca="1" si="29"/>
        <v>9.7104777499283049E-2</v>
      </c>
      <c r="N107" s="86">
        <f t="shared" ca="1" si="30"/>
        <v>4.3541462236206117E-6</v>
      </c>
      <c r="O107" s="19">
        <f t="shared" ca="1" si="31"/>
        <v>3635729171.0674539</v>
      </c>
      <c r="P107" s="86">
        <f t="shared" ca="1" si="32"/>
        <v>665679312.71971273</v>
      </c>
      <c r="Q107" s="86">
        <f t="shared" ca="1" si="33"/>
        <v>74315497.325597405</v>
      </c>
      <c r="R107">
        <f t="shared" ca="1" si="34"/>
        <v>-2.086659105752689E-3</v>
      </c>
    </row>
    <row r="108" spans="1:18">
      <c r="A108" s="96">
        <v>593.5</v>
      </c>
      <c r="B108" s="96">
        <v>9.7409376669299289E-2</v>
      </c>
      <c r="C108" s="96">
        <v>1</v>
      </c>
      <c r="D108" s="98">
        <f t="shared" si="20"/>
        <v>5.935E-2</v>
      </c>
      <c r="E108" s="98">
        <f t="shared" si="21"/>
        <v>9.7409376669299289E-2</v>
      </c>
      <c r="F108" s="86">
        <f t="shared" si="22"/>
        <v>5.935E-2</v>
      </c>
      <c r="G108" s="86">
        <f t="shared" si="23"/>
        <v>9.7409376669299289E-2</v>
      </c>
      <c r="H108" s="86">
        <f t="shared" si="24"/>
        <v>3.5224225000000001E-3</v>
      </c>
      <c r="I108" s="86">
        <f t="shared" si="25"/>
        <v>2.09055775375E-4</v>
      </c>
      <c r="J108" s="86">
        <f t="shared" si="26"/>
        <v>1.2407460268506251E-5</v>
      </c>
      <c r="K108" s="86">
        <f t="shared" si="27"/>
        <v>5.7812465053229132E-3</v>
      </c>
      <c r="L108" s="86">
        <f t="shared" si="28"/>
        <v>3.4311698009091492E-4</v>
      </c>
      <c r="M108" s="86">
        <f t="shared" ca="1" si="29"/>
        <v>9.710604048532305E-2</v>
      </c>
      <c r="N108" s="86">
        <f t="shared" ca="1" si="30"/>
        <v>9.2012840509266284E-8</v>
      </c>
      <c r="O108" s="19">
        <f t="shared" ca="1" si="31"/>
        <v>3635504140.4370112</v>
      </c>
      <c r="P108" s="86">
        <f t="shared" ca="1" si="32"/>
        <v>665228316.6913085</v>
      </c>
      <c r="Q108" s="86">
        <f t="shared" ca="1" si="33"/>
        <v>74283637.748228073</v>
      </c>
      <c r="R108">
        <f t="shared" ca="1" si="34"/>
        <v>3.0333618397623829E-4</v>
      </c>
    </row>
    <row r="109" spans="1:18">
      <c r="A109" s="96">
        <v>595</v>
      </c>
      <c r="B109" s="96">
        <v>9.368315102126698E-2</v>
      </c>
      <c r="C109" s="96">
        <v>1</v>
      </c>
      <c r="D109" s="98">
        <f t="shared" si="20"/>
        <v>5.9499999999999997E-2</v>
      </c>
      <c r="E109" s="98">
        <f t="shared" si="21"/>
        <v>9.368315102126698E-2</v>
      </c>
      <c r="F109" s="86">
        <f t="shared" si="22"/>
        <v>5.9499999999999997E-2</v>
      </c>
      <c r="G109" s="86">
        <f t="shared" si="23"/>
        <v>9.368315102126698E-2</v>
      </c>
      <c r="H109" s="86">
        <f t="shared" si="24"/>
        <v>3.5402499999999996E-3</v>
      </c>
      <c r="I109" s="86">
        <f t="shared" si="25"/>
        <v>2.1064487499999996E-4</v>
      </c>
      <c r="J109" s="86">
        <f t="shared" si="26"/>
        <v>1.2533370062499997E-5</v>
      </c>
      <c r="K109" s="86">
        <f t="shared" si="27"/>
        <v>5.5741474857653852E-3</v>
      </c>
      <c r="L109" s="86">
        <f t="shared" si="28"/>
        <v>3.3166177540304041E-4</v>
      </c>
      <c r="M109" s="86">
        <f t="shared" ca="1" si="29"/>
        <v>9.7109829388458982E-2</v>
      </c>
      <c r="N109" s="86">
        <f t="shared" ca="1" si="30"/>
        <v>1.174212463218164E-5</v>
      </c>
      <c r="O109" s="19">
        <f t="shared" ca="1" si="31"/>
        <v>3634829051.3546939</v>
      </c>
      <c r="P109" s="86">
        <f t="shared" ca="1" si="32"/>
        <v>663876190.38312066</v>
      </c>
      <c r="Q109" s="86">
        <f t="shared" ca="1" si="33"/>
        <v>74188094.476266071</v>
      </c>
      <c r="R109">
        <f t="shared" ca="1" si="34"/>
        <v>-3.4266783671920015E-3</v>
      </c>
    </row>
    <row r="110" spans="1:18">
      <c r="A110" s="96">
        <v>595.5</v>
      </c>
      <c r="B110" s="96">
        <v>0.10147440898274553</v>
      </c>
      <c r="C110" s="96">
        <v>1</v>
      </c>
      <c r="D110" s="98">
        <f t="shared" si="20"/>
        <v>5.9549999999999999E-2</v>
      </c>
      <c r="E110" s="98">
        <f t="shared" si="21"/>
        <v>0.10147440898274553</v>
      </c>
      <c r="F110" s="86">
        <f t="shared" si="22"/>
        <v>5.9549999999999999E-2</v>
      </c>
      <c r="G110" s="86">
        <f t="shared" si="23"/>
        <v>0.10147440898274553</v>
      </c>
      <c r="H110" s="86">
        <f t="shared" si="24"/>
        <v>3.5462024999999998E-3</v>
      </c>
      <c r="I110" s="86">
        <f t="shared" si="25"/>
        <v>2.1117635887499999E-4</v>
      </c>
      <c r="J110" s="86">
        <f t="shared" si="26"/>
        <v>1.2575552171006249E-5</v>
      </c>
      <c r="K110" s="86">
        <f t="shared" si="27"/>
        <v>6.0428010549224958E-3</v>
      </c>
      <c r="L110" s="86">
        <f t="shared" si="28"/>
        <v>3.5984880282063464E-4</v>
      </c>
      <c r="M110" s="86">
        <f t="shared" ca="1" si="29"/>
        <v>9.7111092337842916E-2</v>
      </c>
      <c r="N110" s="86">
        <f t="shared" ca="1" si="30"/>
        <v>1.9038532143684166E-5</v>
      </c>
      <c r="O110" s="19">
        <f t="shared" ca="1" si="31"/>
        <v>3634604022.5989366</v>
      </c>
      <c r="P110" s="86">
        <f t="shared" ca="1" si="32"/>
        <v>663425768.90393519</v>
      </c>
      <c r="Q110" s="86">
        <f t="shared" ca="1" si="33"/>
        <v>74156258.540969446</v>
      </c>
      <c r="R110">
        <f t="shared" ca="1" si="34"/>
        <v>4.3633166449026095E-3</v>
      </c>
    </row>
    <row r="111" spans="1:18">
      <c r="A111" s="96">
        <v>596</v>
      </c>
      <c r="B111" s="96">
        <v>9.8565666859029358E-2</v>
      </c>
      <c r="C111" s="96">
        <v>1</v>
      </c>
      <c r="D111" s="98">
        <f t="shared" si="20"/>
        <v>5.96E-2</v>
      </c>
      <c r="E111" s="98">
        <f t="shared" si="21"/>
        <v>9.8565666859029358E-2</v>
      </c>
      <c r="F111" s="86">
        <f t="shared" si="22"/>
        <v>5.96E-2</v>
      </c>
      <c r="G111" s="86">
        <f t="shared" si="23"/>
        <v>9.8565666859029358E-2</v>
      </c>
      <c r="H111" s="86">
        <f t="shared" si="24"/>
        <v>3.55216E-3</v>
      </c>
      <c r="I111" s="86">
        <f t="shared" si="25"/>
        <v>2.11708736E-4</v>
      </c>
      <c r="J111" s="86">
        <f t="shared" si="26"/>
        <v>1.26178406656E-5</v>
      </c>
      <c r="K111" s="86">
        <f t="shared" si="27"/>
        <v>5.8745137447981498E-3</v>
      </c>
      <c r="L111" s="86">
        <f t="shared" si="28"/>
        <v>3.5012101918996971E-4</v>
      </c>
      <c r="M111" s="86">
        <f t="shared" ca="1" si="29"/>
        <v>9.7112355278062834E-2</v>
      </c>
      <c r="N111" s="86">
        <f t="shared" ca="1" si="30"/>
        <v>2.1121145513714163E-6</v>
      </c>
      <c r="O111" s="19">
        <f t="shared" ca="1" si="31"/>
        <v>3634378994.3133593</v>
      </c>
      <c r="P111" s="86">
        <f t="shared" ca="1" si="32"/>
        <v>662975491.08545673</v>
      </c>
      <c r="Q111" s="86">
        <f t="shared" ca="1" si="33"/>
        <v>74124428.517672658</v>
      </c>
      <c r="R111">
        <f t="shared" ca="1" si="34"/>
        <v>1.4533115809665237E-3</v>
      </c>
    </row>
    <row r="112" spans="1:18">
      <c r="A112" s="96">
        <v>596.5</v>
      </c>
      <c r="B112" s="96">
        <v>9.7356924657016689E-2</v>
      </c>
      <c r="C112" s="96">
        <v>1</v>
      </c>
      <c r="D112" s="98">
        <f t="shared" si="20"/>
        <v>5.9650000000000002E-2</v>
      </c>
      <c r="E112" s="98">
        <f t="shared" si="21"/>
        <v>9.7356924657016689E-2</v>
      </c>
      <c r="F112" s="86">
        <f t="shared" si="22"/>
        <v>5.9650000000000002E-2</v>
      </c>
      <c r="G112" s="86">
        <f t="shared" si="23"/>
        <v>9.7356924657016689E-2</v>
      </c>
      <c r="H112" s="86">
        <f t="shared" si="24"/>
        <v>3.5581225000000001E-3</v>
      </c>
      <c r="I112" s="86">
        <f t="shared" si="25"/>
        <v>2.1224200712500002E-4</v>
      </c>
      <c r="J112" s="86">
        <f t="shared" si="26"/>
        <v>1.2660235725006252E-5</v>
      </c>
      <c r="K112" s="86">
        <f t="shared" si="27"/>
        <v>5.8073405557910454E-3</v>
      </c>
      <c r="L112" s="86">
        <f t="shared" si="28"/>
        <v>3.4640786415293586E-4</v>
      </c>
      <c r="M112" s="86">
        <f t="shared" ca="1" si="29"/>
        <v>9.7113618209118735E-2</v>
      </c>
      <c r="N112" s="86">
        <f t="shared" ca="1" si="30"/>
        <v>5.9198027588719573E-8</v>
      </c>
      <c r="O112" s="19">
        <f t="shared" ca="1" si="31"/>
        <v>3634153966.4985647</v>
      </c>
      <c r="P112" s="86">
        <f t="shared" ca="1" si="32"/>
        <v>662525356.93704653</v>
      </c>
      <c r="Q112" s="86">
        <f t="shared" ca="1" si="33"/>
        <v>74092604.40696834</v>
      </c>
      <c r="R112">
        <f t="shared" ca="1" si="34"/>
        <v>2.4330644789795353E-4</v>
      </c>
    </row>
    <row r="113" spans="1:18">
      <c r="A113" s="96">
        <v>597</v>
      </c>
      <c r="B113" s="96">
        <v>9.8048182378937629E-2</v>
      </c>
      <c r="C113" s="96">
        <v>1</v>
      </c>
      <c r="D113" s="98">
        <f t="shared" si="20"/>
        <v>5.9700000000000003E-2</v>
      </c>
      <c r="E113" s="98">
        <f t="shared" si="21"/>
        <v>9.8048182378937629E-2</v>
      </c>
      <c r="F113" s="86">
        <f t="shared" si="22"/>
        <v>5.9700000000000003E-2</v>
      </c>
      <c r="G113" s="86">
        <f t="shared" si="23"/>
        <v>9.8048182378937629E-2</v>
      </c>
      <c r="H113" s="86">
        <f t="shared" si="24"/>
        <v>3.5640900000000002E-3</v>
      </c>
      <c r="I113" s="86">
        <f t="shared" si="25"/>
        <v>2.1277617300000004E-4</v>
      </c>
      <c r="J113" s="86">
        <f t="shared" si="26"/>
        <v>1.2702737528100003E-5</v>
      </c>
      <c r="K113" s="86">
        <f t="shared" si="27"/>
        <v>5.853476488022577E-3</v>
      </c>
      <c r="L113" s="86">
        <f t="shared" si="28"/>
        <v>3.4945254633494786E-4</v>
      </c>
      <c r="M113" s="86">
        <f t="shared" ca="1" si="29"/>
        <v>9.7114881131010619E-2</v>
      </c>
      <c r="N113" s="86">
        <f t="shared" ca="1" si="30"/>
        <v>8.710512193821137E-7</v>
      </c>
      <c r="O113" s="19">
        <f t="shared" ca="1" si="31"/>
        <v>3633928939.1551552</v>
      </c>
      <c r="P113" s="86">
        <f t="shared" ca="1" si="32"/>
        <v>662075366.4680655</v>
      </c>
      <c r="Q113" s="86">
        <f t="shared" ca="1" si="33"/>
        <v>74060786.209449261</v>
      </c>
      <c r="R113">
        <f t="shared" ca="1" si="34"/>
        <v>9.3330124792700975E-4</v>
      </c>
    </row>
    <row r="114" spans="1:18">
      <c r="A114" s="96">
        <v>597.5</v>
      </c>
      <c r="B114" s="96">
        <v>9.8739440021865119E-2</v>
      </c>
      <c r="C114" s="96">
        <v>1</v>
      </c>
      <c r="D114" s="98">
        <f t="shared" si="20"/>
        <v>5.9749999999999998E-2</v>
      </c>
      <c r="E114" s="98">
        <f t="shared" si="21"/>
        <v>9.8739440021865119E-2</v>
      </c>
      <c r="F114" s="86">
        <f t="shared" si="22"/>
        <v>5.9749999999999998E-2</v>
      </c>
      <c r="G114" s="86">
        <f t="shared" si="23"/>
        <v>9.8739440021865119E-2</v>
      </c>
      <c r="H114" s="86">
        <f t="shared" si="24"/>
        <v>3.5700624999999999E-3</v>
      </c>
      <c r="I114" s="86">
        <f t="shared" si="25"/>
        <v>2.1331123437499998E-4</v>
      </c>
      <c r="J114" s="86">
        <f t="shared" si="26"/>
        <v>1.2745346253906248E-5</v>
      </c>
      <c r="K114" s="86">
        <f t="shared" si="27"/>
        <v>5.899681541306441E-3</v>
      </c>
      <c r="L114" s="86">
        <f t="shared" si="28"/>
        <v>3.5250597209305983E-4</v>
      </c>
      <c r="M114" s="86">
        <f t="shared" ca="1" si="29"/>
        <v>9.7116144043738473E-2</v>
      </c>
      <c r="N114" s="86">
        <f t="shared" ca="1" si="30"/>
        <v>2.6350898326021442E-6</v>
      </c>
      <c r="O114" s="19">
        <f t="shared" ca="1" si="31"/>
        <v>3633703912.2837362</v>
      </c>
      <c r="P114" s="86">
        <f t="shared" ca="1" si="32"/>
        <v>661625519.68787575</v>
      </c>
      <c r="Q114" s="86">
        <f t="shared" ca="1" si="33"/>
        <v>74028973.925708145</v>
      </c>
      <c r="R114">
        <f t="shared" ca="1" si="34"/>
        <v>1.6232959781266459E-3</v>
      </c>
    </row>
    <row r="115" spans="1:18">
      <c r="A115" s="96">
        <v>821.5</v>
      </c>
      <c r="B115" s="96">
        <v>9.8615017639153979E-2</v>
      </c>
      <c r="C115" s="96">
        <v>1</v>
      </c>
      <c r="D115" s="98">
        <f t="shared" si="20"/>
        <v>8.2150000000000001E-2</v>
      </c>
      <c r="E115" s="98">
        <f t="shared" si="21"/>
        <v>9.8615017639153979E-2</v>
      </c>
      <c r="F115" s="86">
        <f t="shared" si="22"/>
        <v>8.2150000000000001E-2</v>
      </c>
      <c r="G115" s="86">
        <f t="shared" si="23"/>
        <v>9.8615017639153979E-2</v>
      </c>
      <c r="H115" s="86">
        <f t="shared" si="24"/>
        <v>6.7486224999999999E-3</v>
      </c>
      <c r="I115" s="86">
        <f t="shared" si="25"/>
        <v>5.5439933837500002E-4</v>
      </c>
      <c r="J115" s="86">
        <f t="shared" si="26"/>
        <v>4.5543905647506249E-5</v>
      </c>
      <c r="K115" s="86">
        <f t="shared" si="27"/>
        <v>8.1012236990564996E-3</v>
      </c>
      <c r="L115" s="86">
        <f t="shared" si="28"/>
        <v>6.6551552687749149E-4</v>
      </c>
      <c r="M115" s="86">
        <f t="shared" ca="1" si="29"/>
        <v>9.768100726537686E-2</v>
      </c>
      <c r="N115" s="86">
        <f t="shared" ca="1" si="30"/>
        <v>8.723753783232742E-7</v>
      </c>
      <c r="O115" s="19">
        <f t="shared" ca="1" si="31"/>
        <v>3532948476.1246901</v>
      </c>
      <c r="P115" s="86">
        <f t="shared" ca="1" si="32"/>
        <v>474687364.109101</v>
      </c>
      <c r="Q115" s="86">
        <f t="shared" ca="1" si="33"/>
        <v>60380826.207521535</v>
      </c>
      <c r="R115">
        <f t="shared" ca="1" si="34"/>
        <v>9.3401037377711937E-4</v>
      </c>
    </row>
    <row r="116" spans="1:18">
      <c r="A116" s="96">
        <v>1650.5</v>
      </c>
      <c r="B116" s="96">
        <v>0.10086281369943918</v>
      </c>
      <c r="C116" s="96">
        <v>1</v>
      </c>
      <c r="D116" s="98">
        <f t="shared" si="20"/>
        <v>0.16505</v>
      </c>
      <c r="E116" s="98">
        <f t="shared" si="21"/>
        <v>0.10086281369943918</v>
      </c>
      <c r="F116" s="86">
        <f t="shared" si="22"/>
        <v>0.16505</v>
      </c>
      <c r="G116" s="86">
        <f t="shared" si="23"/>
        <v>0.10086281369943918</v>
      </c>
      <c r="H116" s="86">
        <f t="shared" si="24"/>
        <v>2.7241502500000001E-2</v>
      </c>
      <c r="I116" s="86">
        <f t="shared" si="25"/>
        <v>4.4962099876250002E-3</v>
      </c>
      <c r="J116" s="86">
        <f t="shared" si="26"/>
        <v>7.420994584575063E-4</v>
      </c>
      <c r="K116" s="86">
        <f t="shared" si="27"/>
        <v>1.6647407401092437E-2</v>
      </c>
      <c r="L116" s="86">
        <f t="shared" si="28"/>
        <v>2.7476545915503066E-3</v>
      </c>
      <c r="M116" s="86">
        <f t="shared" ca="1" si="29"/>
        <v>9.9755506303934677E-2</v>
      </c>
      <c r="N116" s="86">
        <f t="shared" ca="1" si="30"/>
        <v>1.2261296681389723E-6</v>
      </c>
      <c r="O116" s="19">
        <f t="shared" ca="1" si="31"/>
        <v>3161799379.715486</v>
      </c>
      <c r="P116" s="86">
        <f t="shared" ca="1" si="32"/>
        <v>47798057.602858245</v>
      </c>
      <c r="Q116" s="86">
        <f t="shared" ca="1" si="33"/>
        <v>21091171.819154207</v>
      </c>
      <c r="R116">
        <f t="shared" ca="1" si="34"/>
        <v>1.107307395504506E-3</v>
      </c>
    </row>
    <row r="117" spans="1:18">
      <c r="A117" s="96">
        <v>1727</v>
      </c>
      <c r="B117" s="96">
        <v>0.10060118152834994</v>
      </c>
      <c r="C117" s="96">
        <v>1</v>
      </c>
      <c r="D117" s="98">
        <f t="shared" si="20"/>
        <v>0.17269999999999999</v>
      </c>
      <c r="E117" s="98">
        <f t="shared" si="21"/>
        <v>0.10060118152834994</v>
      </c>
      <c r="F117" s="86">
        <f t="shared" si="22"/>
        <v>0.17269999999999999</v>
      </c>
      <c r="G117" s="86">
        <f t="shared" si="23"/>
        <v>0.10060118152834994</v>
      </c>
      <c r="H117" s="86">
        <f t="shared" si="24"/>
        <v>2.9825289999999997E-2</v>
      </c>
      <c r="I117" s="86">
        <f t="shared" si="25"/>
        <v>5.1508275829999992E-3</v>
      </c>
      <c r="J117" s="86">
        <f t="shared" si="26"/>
        <v>8.895479235840998E-4</v>
      </c>
      <c r="K117" s="86">
        <f t="shared" si="27"/>
        <v>1.7373824049946036E-2</v>
      </c>
      <c r="L117" s="86">
        <f t="shared" si="28"/>
        <v>3.0004594134256804E-3</v>
      </c>
      <c r="M117" s="86">
        <f t="shared" ca="1" si="29"/>
        <v>9.9945671177893172E-2</v>
      </c>
      <c r="N117" s="86">
        <f t="shared" ca="1" si="30"/>
        <v>4.2969381955596105E-7</v>
      </c>
      <c r="O117" s="19">
        <f t="shared" ca="1" si="31"/>
        <v>3127752678.2586641</v>
      </c>
      <c r="P117" s="86">
        <f t="shared" ca="1" si="32"/>
        <v>30430068.135214314</v>
      </c>
      <c r="Q117" s="86">
        <f t="shared" ca="1" si="33"/>
        <v>18419918.312613282</v>
      </c>
      <c r="R117">
        <f t="shared" ca="1" si="34"/>
        <v>6.5551035045677275E-4</v>
      </c>
    </row>
    <row r="118" spans="1:18">
      <c r="A118" s="96">
        <v>1758</v>
      </c>
      <c r="B118" s="96">
        <v>0.10124897611709327</v>
      </c>
      <c r="C118" s="96">
        <v>1</v>
      </c>
      <c r="D118" s="98">
        <f t="shared" si="20"/>
        <v>0.17580000000000001</v>
      </c>
      <c r="E118" s="98">
        <f t="shared" si="21"/>
        <v>0.10124897611709327</v>
      </c>
      <c r="F118" s="86">
        <f t="shared" si="22"/>
        <v>0.17580000000000001</v>
      </c>
      <c r="G118" s="86">
        <f t="shared" si="23"/>
        <v>0.10124897611709327</v>
      </c>
      <c r="H118" s="86">
        <f t="shared" si="24"/>
        <v>3.0905640000000005E-2</v>
      </c>
      <c r="I118" s="86">
        <f t="shared" si="25"/>
        <v>5.4332115120000008E-3</v>
      </c>
      <c r="J118" s="86">
        <f t="shared" si="26"/>
        <v>9.5515858380960017E-4</v>
      </c>
      <c r="K118" s="86">
        <f t="shared" si="27"/>
        <v>1.7799570001384997E-2</v>
      </c>
      <c r="L118" s="86">
        <f t="shared" si="28"/>
        <v>3.1291644062434827E-3</v>
      </c>
      <c r="M118" s="86">
        <f t="shared" ca="1" si="29"/>
        <v>0.10002267037542387</v>
      </c>
      <c r="N118" s="86">
        <f t="shared" ca="1" si="30"/>
        <v>1.5038257720513457E-6</v>
      </c>
      <c r="O118" s="19">
        <f t="shared" ca="1" si="31"/>
        <v>3113968375.9314637</v>
      </c>
      <c r="P118" s="86">
        <f t="shared" ca="1" si="32"/>
        <v>24492034.207258292</v>
      </c>
      <c r="Q118" s="86">
        <f t="shared" ca="1" si="33"/>
        <v>17385957.421960495</v>
      </c>
      <c r="R118">
        <f t="shared" ca="1" si="34"/>
        <v>1.2263057416694034E-3</v>
      </c>
    </row>
    <row r="119" spans="1:18">
      <c r="A119" s="96">
        <v>1765.5</v>
      </c>
      <c r="B119" s="96">
        <v>0.10291534078962174</v>
      </c>
      <c r="C119" s="96">
        <v>1</v>
      </c>
      <c r="D119" s="98">
        <f t="shared" si="20"/>
        <v>0.17655000000000001</v>
      </c>
      <c r="E119" s="98">
        <f t="shared" si="21"/>
        <v>0.10291534078962174</v>
      </c>
      <c r="F119" s="86">
        <f t="shared" si="22"/>
        <v>0.17655000000000001</v>
      </c>
      <c r="G119" s="86">
        <f t="shared" si="23"/>
        <v>0.10291534078962174</v>
      </c>
      <c r="H119" s="86">
        <f t="shared" si="24"/>
        <v>3.1169902500000006E-2</v>
      </c>
      <c r="I119" s="86">
        <f t="shared" si="25"/>
        <v>5.5030462863750011E-3</v>
      </c>
      <c r="J119" s="86">
        <f t="shared" si="26"/>
        <v>9.7156282185950648E-4</v>
      </c>
      <c r="K119" s="86">
        <f t="shared" si="27"/>
        <v>1.816970341640772E-2</v>
      </c>
      <c r="L119" s="86">
        <f t="shared" si="28"/>
        <v>3.2078611381667829E-3</v>
      </c>
      <c r="M119" s="86">
        <f t="shared" ca="1" si="29"/>
        <v>0.10004129392131478</v>
      </c>
      <c r="N119" s="86">
        <f t="shared" ca="1" si="30"/>
        <v>8.2601454012250403E-6</v>
      </c>
      <c r="O119" s="19">
        <f t="shared" ca="1" si="31"/>
        <v>3110634566.9679666</v>
      </c>
      <c r="P119" s="86">
        <f t="shared" ca="1" si="32"/>
        <v>23151155.828237753</v>
      </c>
      <c r="Q119" s="86">
        <f t="shared" ca="1" si="33"/>
        <v>17140036.592412464</v>
      </c>
      <c r="R119">
        <f t="shared" ca="1" si="34"/>
        <v>2.8740468683069592E-3</v>
      </c>
    </row>
    <row r="120" spans="1:18">
      <c r="A120" s="96">
        <v>2461.5</v>
      </c>
      <c r="B120" s="96">
        <v>9.0873658834917298E-2</v>
      </c>
      <c r="C120" s="96">
        <v>1</v>
      </c>
      <c r="D120" s="98">
        <f t="shared" si="20"/>
        <v>0.24615000000000001</v>
      </c>
      <c r="E120" s="98">
        <f t="shared" si="21"/>
        <v>9.0873658834917298E-2</v>
      </c>
      <c r="F120" s="86">
        <f t="shared" si="22"/>
        <v>0.24615000000000001</v>
      </c>
      <c r="G120" s="86">
        <f t="shared" si="23"/>
        <v>9.0873658834917298E-2</v>
      </c>
      <c r="H120" s="86">
        <f t="shared" si="24"/>
        <v>6.0589822500000001E-2</v>
      </c>
      <c r="I120" s="86">
        <f t="shared" si="25"/>
        <v>1.4914184808375001E-2</v>
      </c>
      <c r="J120" s="86">
        <f t="shared" si="26"/>
        <v>3.6711265905815067E-3</v>
      </c>
      <c r="K120" s="86">
        <f t="shared" si="27"/>
        <v>2.2368551122214895E-2</v>
      </c>
      <c r="L120" s="86">
        <f t="shared" si="28"/>
        <v>5.5060188587331962E-3</v>
      </c>
      <c r="M120" s="86">
        <f t="shared" ca="1" si="29"/>
        <v>0.10176058491212688</v>
      </c>
      <c r="N120" s="86">
        <f t="shared" ca="1" si="30"/>
        <v>1.1852515941062592E-4</v>
      </c>
      <c r="O120" s="19">
        <f t="shared" ca="1" si="31"/>
        <v>2803438807.1684704</v>
      </c>
      <c r="P120" s="86">
        <f t="shared" ca="1" si="32"/>
        <v>65802494.013030142</v>
      </c>
      <c r="Q120" s="86">
        <f t="shared" ca="1" si="33"/>
        <v>1799229.124901088</v>
      </c>
      <c r="R120">
        <f t="shared" ca="1" si="34"/>
        <v>-1.0886926077209577E-2</v>
      </c>
    </row>
    <row r="121" spans="1:18">
      <c r="A121" s="96">
        <v>2494.5</v>
      </c>
      <c r="B121" s="96">
        <v>0.11253997622501546</v>
      </c>
      <c r="C121" s="96">
        <v>1</v>
      </c>
      <c r="D121" s="98">
        <f t="shared" si="20"/>
        <v>0.24945000000000001</v>
      </c>
      <c r="E121" s="98">
        <f t="shared" si="21"/>
        <v>0.11253997622501546</v>
      </c>
      <c r="F121" s="86">
        <f t="shared" si="22"/>
        <v>0.24945000000000001</v>
      </c>
      <c r="G121" s="86">
        <f t="shared" si="23"/>
        <v>0.11253997622501546</v>
      </c>
      <c r="H121" s="86">
        <f t="shared" si="24"/>
        <v>6.2225302500000003E-2</v>
      </c>
      <c r="I121" s="86">
        <f t="shared" si="25"/>
        <v>1.5522101708625001E-2</v>
      </c>
      <c r="J121" s="86">
        <f t="shared" si="26"/>
        <v>3.8719882712165065E-3</v>
      </c>
      <c r="K121" s="86">
        <f t="shared" si="27"/>
        <v>2.8073097069330109E-2</v>
      </c>
      <c r="L121" s="86">
        <f t="shared" si="28"/>
        <v>7.0028340639443961E-3</v>
      </c>
      <c r="M121" s="86">
        <f t="shared" ca="1" si="29"/>
        <v>0.10184166210180776</v>
      </c>
      <c r="N121" s="86">
        <f t="shared" ca="1" si="30"/>
        <v>1.1445392507882552E-4</v>
      </c>
      <c r="O121" s="19">
        <f t="shared" ca="1" si="31"/>
        <v>2788996189.6110959</v>
      </c>
      <c r="P121" s="86">
        <f t="shared" ca="1" si="32"/>
        <v>76268949.145967141</v>
      </c>
      <c r="Q121" s="86">
        <f t="shared" ca="1" si="33"/>
        <v>1454641.3091015473</v>
      </c>
      <c r="R121">
        <f t="shared" ca="1" si="34"/>
        <v>1.0698314123207708E-2</v>
      </c>
    </row>
    <row r="122" spans="1:18">
      <c r="A122" s="96">
        <v>2519</v>
      </c>
      <c r="B122" s="96">
        <v>0.10511905436153639</v>
      </c>
      <c r="C122" s="96">
        <v>1</v>
      </c>
      <c r="D122" s="98">
        <f t="shared" si="20"/>
        <v>0.25190000000000001</v>
      </c>
      <c r="E122" s="98">
        <f t="shared" si="21"/>
        <v>0.10511905436153639</v>
      </c>
      <c r="F122" s="86">
        <f t="shared" si="22"/>
        <v>0.25190000000000001</v>
      </c>
      <c r="G122" s="86">
        <f t="shared" si="23"/>
        <v>0.10511905436153639</v>
      </c>
      <c r="H122" s="86">
        <f t="shared" si="24"/>
        <v>6.3453610000000008E-2</v>
      </c>
      <c r="I122" s="86">
        <f t="shared" si="25"/>
        <v>1.5983964359000003E-2</v>
      </c>
      <c r="J122" s="86">
        <f t="shared" si="26"/>
        <v>4.0263606220321008E-3</v>
      </c>
      <c r="K122" s="86">
        <f t="shared" si="27"/>
        <v>2.6479489793671016E-2</v>
      </c>
      <c r="L122" s="86">
        <f t="shared" si="28"/>
        <v>6.6701834790257293E-3</v>
      </c>
      <c r="M122" s="86">
        <f t="shared" ca="1" si="29"/>
        <v>0.10190182995330907</v>
      </c>
      <c r="N122" s="86">
        <f t="shared" ca="1" si="30"/>
        <v>1.0350532892893614E-5</v>
      </c>
      <c r="O122" s="19">
        <f t="shared" ca="1" si="31"/>
        <v>2778281763.6443095</v>
      </c>
      <c r="P122" s="86">
        <f t="shared" ca="1" si="32"/>
        <v>84548157.874214426</v>
      </c>
      <c r="Q122" s="86">
        <f t="shared" ca="1" si="33"/>
        <v>1222148.0169871815</v>
      </c>
      <c r="R122">
        <f t="shared" ca="1" si="34"/>
        <v>3.2172244082273177E-3</v>
      </c>
    </row>
    <row r="123" spans="1:18">
      <c r="A123" s="96">
        <v>2521.5</v>
      </c>
      <c r="B123" s="96">
        <v>0.10407405481671403</v>
      </c>
      <c r="C123" s="96">
        <v>1</v>
      </c>
      <c r="D123" s="98">
        <f t="shared" si="20"/>
        <v>0.25214999999999999</v>
      </c>
      <c r="E123" s="98">
        <f t="shared" si="21"/>
        <v>0.10407405481671403</v>
      </c>
      <c r="F123" s="86">
        <f t="shared" si="22"/>
        <v>0.25214999999999999</v>
      </c>
      <c r="G123" s="86">
        <f t="shared" si="23"/>
        <v>0.10407405481671403</v>
      </c>
      <c r="H123" s="86">
        <f t="shared" si="24"/>
        <v>6.3579622499999988E-2</v>
      </c>
      <c r="I123" s="86">
        <f t="shared" si="25"/>
        <v>1.6031601813374995E-2</v>
      </c>
      <c r="J123" s="86">
        <f t="shared" si="26"/>
        <v>4.0423683972425047E-3</v>
      </c>
      <c r="K123" s="86">
        <f t="shared" si="27"/>
        <v>2.6242272922034442E-2</v>
      </c>
      <c r="L123" s="86">
        <f t="shared" si="28"/>
        <v>6.6169891172909844E-3</v>
      </c>
      <c r="M123" s="86">
        <f t="shared" ca="1" si="29"/>
        <v>0.10190796829285023</v>
      </c>
      <c r="N123" s="86">
        <f t="shared" ca="1" si="30"/>
        <v>4.6919308288643484E-6</v>
      </c>
      <c r="O123" s="19">
        <f t="shared" ca="1" si="31"/>
        <v>2777188847.7206259</v>
      </c>
      <c r="P123" s="86">
        <f t="shared" ca="1" si="32"/>
        <v>85417401.859683946</v>
      </c>
      <c r="Q123" s="86">
        <f t="shared" ca="1" si="33"/>
        <v>1199545.9552894633</v>
      </c>
      <c r="R123">
        <f t="shared" ca="1" si="34"/>
        <v>2.1660865238637972E-3</v>
      </c>
    </row>
    <row r="124" spans="1:18">
      <c r="A124" s="96">
        <v>2524</v>
      </c>
      <c r="B124" s="96">
        <v>0.10242905389057641</v>
      </c>
      <c r="C124" s="96">
        <v>1</v>
      </c>
      <c r="D124" s="98">
        <f t="shared" si="20"/>
        <v>0.25240000000000001</v>
      </c>
      <c r="E124" s="98">
        <f t="shared" si="21"/>
        <v>0.10242905389057641</v>
      </c>
      <c r="F124" s="86">
        <f t="shared" si="22"/>
        <v>0.25240000000000001</v>
      </c>
      <c r="G124" s="86">
        <f t="shared" si="23"/>
        <v>0.10242905389057641</v>
      </c>
      <c r="H124" s="86">
        <f t="shared" si="24"/>
        <v>6.370576E-2</v>
      </c>
      <c r="I124" s="86">
        <f t="shared" si="25"/>
        <v>1.6079333824000001E-2</v>
      </c>
      <c r="J124" s="86">
        <f t="shared" si="26"/>
        <v>4.0584238571776008E-3</v>
      </c>
      <c r="K124" s="86">
        <f t="shared" si="27"/>
        <v>2.5853093201981488E-2</v>
      </c>
      <c r="L124" s="86">
        <f t="shared" si="28"/>
        <v>6.5253207241801276E-3</v>
      </c>
      <c r="M124" s="86">
        <f t="shared" ca="1" si="29"/>
        <v>0.10191410640329089</v>
      </c>
      <c r="N124" s="86">
        <f t="shared" ca="1" si="30"/>
        <v>2.6517091466166997E-7</v>
      </c>
      <c r="O124" s="19">
        <f t="shared" ca="1" si="31"/>
        <v>2776096004.8761268</v>
      </c>
      <c r="P124" s="86">
        <f t="shared" ca="1" si="32"/>
        <v>86291174.283976987</v>
      </c>
      <c r="Q124" s="86">
        <f t="shared" ca="1" si="33"/>
        <v>1177151.9476378388</v>
      </c>
      <c r="R124">
        <f t="shared" ca="1" si="34"/>
        <v>5.149474872855192E-4</v>
      </c>
    </row>
    <row r="125" spans="1:18">
      <c r="A125" s="96">
        <v>2526</v>
      </c>
      <c r="B125" s="96">
        <v>0.10539305214074324</v>
      </c>
      <c r="C125" s="96">
        <v>1</v>
      </c>
      <c r="D125" s="98">
        <f t="shared" si="20"/>
        <v>0.25259999999999999</v>
      </c>
      <c r="E125" s="98">
        <f t="shared" si="21"/>
        <v>0.10539305214074324</v>
      </c>
      <c r="F125" s="86">
        <f t="shared" si="22"/>
        <v>0.25259999999999999</v>
      </c>
      <c r="G125" s="86">
        <f t="shared" si="23"/>
        <v>0.10539305214074324</v>
      </c>
      <c r="H125" s="86">
        <f t="shared" si="24"/>
        <v>6.380675999999999E-2</v>
      </c>
      <c r="I125" s="86">
        <f t="shared" si="25"/>
        <v>1.6117587575999997E-2</v>
      </c>
      <c r="J125" s="86">
        <f t="shared" si="26"/>
        <v>4.0713026216975994E-3</v>
      </c>
      <c r="K125" s="86">
        <f t="shared" si="27"/>
        <v>2.6622284970751742E-2</v>
      </c>
      <c r="L125" s="86">
        <f t="shared" si="28"/>
        <v>6.7247891836118897E-3</v>
      </c>
      <c r="M125" s="86">
        <f t="shared" ca="1" si="29"/>
        <v>0.10191901672669107</v>
      </c>
      <c r="N125" s="86">
        <f t="shared" ca="1" si="30"/>
        <v>1.2068922058088617E-5</v>
      </c>
      <c r="O125" s="19">
        <f t="shared" ca="1" si="31"/>
        <v>2775221783.2738523</v>
      </c>
      <c r="P125" s="86">
        <f t="shared" ca="1" si="32"/>
        <v>86993453.547569096</v>
      </c>
      <c r="Q125" s="86">
        <f t="shared" ca="1" si="33"/>
        <v>1159386.5957636081</v>
      </c>
      <c r="R125">
        <f t="shared" ca="1" si="34"/>
        <v>3.4740354140521679E-3</v>
      </c>
    </row>
    <row r="126" spans="1:18">
      <c r="A126" s="96">
        <v>2551</v>
      </c>
      <c r="B126" s="96">
        <v>0.10634295548725499</v>
      </c>
      <c r="C126" s="96">
        <v>1</v>
      </c>
      <c r="D126" s="98">
        <f t="shared" si="20"/>
        <v>0.25509999999999999</v>
      </c>
      <c r="E126" s="98">
        <f t="shared" si="21"/>
        <v>0.10634295548725499</v>
      </c>
      <c r="F126" s="86">
        <f t="shared" si="22"/>
        <v>0.25509999999999999</v>
      </c>
      <c r="G126" s="86">
        <f t="shared" si="23"/>
        <v>0.10634295548725499</v>
      </c>
      <c r="H126" s="86">
        <f t="shared" si="24"/>
        <v>6.5076010000000004E-2</v>
      </c>
      <c r="I126" s="86">
        <f t="shared" si="25"/>
        <v>1.6600890151000001E-2</v>
      </c>
      <c r="J126" s="86">
        <f t="shared" si="26"/>
        <v>4.2348870775201003E-3</v>
      </c>
      <c r="K126" s="86">
        <f t="shared" si="27"/>
        <v>2.7128087944798748E-2</v>
      </c>
      <c r="L126" s="86">
        <f t="shared" si="28"/>
        <v>6.9203752347181601E-3</v>
      </c>
      <c r="M126" s="86">
        <f t="shared" ca="1" si="29"/>
        <v>0.10198038339776672</v>
      </c>
      <c r="N126" s="86">
        <f t="shared" ca="1" si="30"/>
        <v>1.9032035235982077E-5</v>
      </c>
      <c r="O126" s="19">
        <f t="shared" ca="1" si="31"/>
        <v>2764297981.5509906</v>
      </c>
      <c r="P126" s="86">
        <f t="shared" ca="1" si="32"/>
        <v>96016811.828838035</v>
      </c>
      <c r="Q126" s="86">
        <f t="shared" ca="1" si="33"/>
        <v>948576.26260060025</v>
      </c>
      <c r="R126">
        <f t="shared" ca="1" si="34"/>
        <v>4.362572089488273E-3</v>
      </c>
    </row>
    <row r="127" spans="1:18">
      <c r="A127" s="96">
        <v>2647</v>
      </c>
      <c r="B127" s="96">
        <v>0.10371330706863216</v>
      </c>
      <c r="C127" s="96">
        <v>1</v>
      </c>
      <c r="D127" s="98">
        <f t="shared" si="20"/>
        <v>0.26469999999999999</v>
      </c>
      <c r="E127" s="98">
        <f t="shared" si="21"/>
        <v>0.10371330706863216</v>
      </c>
      <c r="F127" s="86">
        <f t="shared" si="22"/>
        <v>0.26469999999999999</v>
      </c>
      <c r="G127" s="86">
        <f t="shared" si="23"/>
        <v>0.10371330706863216</v>
      </c>
      <c r="H127" s="86">
        <f t="shared" si="24"/>
        <v>7.0066089999999998E-2</v>
      </c>
      <c r="I127" s="86">
        <f t="shared" si="25"/>
        <v>1.8546494022999998E-2</v>
      </c>
      <c r="J127" s="86">
        <f t="shared" si="26"/>
        <v>4.9092569678880994E-3</v>
      </c>
      <c r="K127" s="86">
        <f t="shared" si="27"/>
        <v>2.7452912381066931E-2</v>
      </c>
      <c r="L127" s="86">
        <f t="shared" si="28"/>
        <v>7.2667859072684162E-3</v>
      </c>
      <c r="M127" s="86">
        <f t="shared" ca="1" si="29"/>
        <v>0.10221581851619235</v>
      </c>
      <c r="N127" s="86">
        <f t="shared" ca="1" si="30"/>
        <v>2.2424719646882698E-6</v>
      </c>
      <c r="O127" s="19">
        <f t="shared" ca="1" si="31"/>
        <v>2722420152.7834992</v>
      </c>
      <c r="P127" s="86">
        <f t="shared" ca="1" si="32"/>
        <v>134899669.98232815</v>
      </c>
      <c r="Q127" s="86">
        <f t="shared" ca="1" si="33"/>
        <v>334035.04407286941</v>
      </c>
      <c r="R127">
        <f t="shared" ca="1" si="34"/>
        <v>1.4974885524398074E-3</v>
      </c>
    </row>
    <row r="128" spans="1:18">
      <c r="A128" s="96">
        <v>2728.5</v>
      </c>
      <c r="B128" s="96">
        <v>0.10254333850076949</v>
      </c>
      <c r="C128" s="96">
        <v>1</v>
      </c>
      <c r="D128" s="98">
        <f t="shared" si="20"/>
        <v>0.27284999999999998</v>
      </c>
      <c r="E128" s="98">
        <f t="shared" si="21"/>
        <v>0.10254333850076949</v>
      </c>
      <c r="F128" s="86">
        <f t="shared" si="22"/>
        <v>0.27284999999999998</v>
      </c>
      <c r="G128" s="86">
        <f t="shared" si="23"/>
        <v>0.10254333850076949</v>
      </c>
      <c r="H128" s="86">
        <f t="shared" si="24"/>
        <v>7.444712249999999E-2</v>
      </c>
      <c r="I128" s="86">
        <f t="shared" si="25"/>
        <v>2.0312897374124995E-2</v>
      </c>
      <c r="J128" s="86">
        <f t="shared" si="26"/>
        <v>5.5423740485300048E-3</v>
      </c>
      <c r="K128" s="86">
        <f t="shared" si="27"/>
        <v>2.7978949909934953E-2</v>
      </c>
      <c r="L128" s="86">
        <f t="shared" si="28"/>
        <v>7.6340564829257516E-3</v>
      </c>
      <c r="M128" s="86">
        <f t="shared" ca="1" si="29"/>
        <v>0.10241542798394021</v>
      </c>
      <c r="N128" s="86">
        <f t="shared" ca="1" si="30"/>
        <v>1.6361100315534204E-8</v>
      </c>
      <c r="O128" s="19">
        <f t="shared" ca="1" si="31"/>
        <v>2686956892.2368937</v>
      </c>
      <c r="P128" s="86">
        <f t="shared" ca="1" si="32"/>
        <v>173221037.02171043</v>
      </c>
      <c r="Q128" s="86">
        <f t="shared" ca="1" si="33"/>
        <v>57711.123140413212</v>
      </c>
      <c r="R128">
        <f t="shared" ca="1" si="34"/>
        <v>1.2791051682928267E-4</v>
      </c>
    </row>
    <row r="129" spans="1:18">
      <c r="A129" s="96">
        <v>3373.5</v>
      </c>
      <c r="B129" s="96">
        <v>0.10236178621376718</v>
      </c>
      <c r="C129" s="96">
        <v>1</v>
      </c>
      <c r="D129" s="98">
        <f t="shared" si="20"/>
        <v>0.33734999999999998</v>
      </c>
      <c r="E129" s="98">
        <f t="shared" si="21"/>
        <v>0.10236178621376718</v>
      </c>
      <c r="F129" s="86">
        <f t="shared" si="22"/>
        <v>0.33734999999999998</v>
      </c>
      <c r="G129" s="86">
        <f t="shared" si="23"/>
        <v>0.10236178621376718</v>
      </c>
      <c r="H129" s="86">
        <f t="shared" si="24"/>
        <v>0.11380502249999999</v>
      </c>
      <c r="I129" s="86">
        <f t="shared" si="25"/>
        <v>3.8392124340374992E-2</v>
      </c>
      <c r="J129" s="86">
        <f t="shared" si="26"/>
        <v>1.2951583146225503E-2</v>
      </c>
      <c r="K129" s="86">
        <f t="shared" si="27"/>
        <v>3.4531748579214358E-2</v>
      </c>
      <c r="L129" s="86">
        <f t="shared" si="28"/>
        <v>1.1649285383197963E-2</v>
      </c>
      <c r="M129" s="86">
        <f t="shared" ca="1" si="29"/>
        <v>0.10398657097269151</v>
      </c>
      <c r="N129" s="86">
        <f t="shared" ca="1" si="30"/>
        <v>2.639925512832794E-6</v>
      </c>
      <c r="O129" s="19">
        <f t="shared" ca="1" si="31"/>
        <v>2409538332.1867061</v>
      </c>
      <c r="P129" s="86">
        <f t="shared" ca="1" si="32"/>
        <v>653797868.5525955</v>
      </c>
      <c r="Q129" s="86">
        <f t="shared" ca="1" si="33"/>
        <v>6163592.5215213392</v>
      </c>
      <c r="R129">
        <f t="shared" ca="1" si="34"/>
        <v>-1.6247847589243303E-3</v>
      </c>
    </row>
    <row r="130" spans="1:18">
      <c r="A130" s="96">
        <v>3475</v>
      </c>
      <c r="B130" s="96">
        <v>0.10451619489107786</v>
      </c>
      <c r="C130" s="96">
        <v>1</v>
      </c>
      <c r="D130" s="98">
        <f t="shared" si="20"/>
        <v>0.34749999999999998</v>
      </c>
      <c r="E130" s="98">
        <f t="shared" si="21"/>
        <v>0.10451619489107786</v>
      </c>
      <c r="F130" s="86">
        <f t="shared" si="22"/>
        <v>0.34749999999999998</v>
      </c>
      <c r="G130" s="86">
        <f t="shared" si="23"/>
        <v>0.10451619489107786</v>
      </c>
      <c r="H130" s="86">
        <f t="shared" si="24"/>
        <v>0.12075624999999998</v>
      </c>
      <c r="I130" s="86">
        <f t="shared" si="25"/>
        <v>4.1962796874999993E-2</v>
      </c>
      <c r="J130" s="86">
        <f t="shared" si="26"/>
        <v>1.4582071914062496E-2</v>
      </c>
      <c r="K130" s="86">
        <f t="shared" si="27"/>
        <v>3.6319377724649556E-2</v>
      </c>
      <c r="L130" s="86">
        <f t="shared" si="28"/>
        <v>1.262098375931572E-2</v>
      </c>
      <c r="M130" s="86">
        <f t="shared" ca="1" si="29"/>
        <v>0.10423242414290926</v>
      </c>
      <c r="N130" s="86">
        <f t="shared" ca="1" si="30"/>
        <v>8.0525837516166519E-8</v>
      </c>
      <c r="O130" s="19">
        <f t="shared" ca="1" si="31"/>
        <v>2366464330.3736234</v>
      </c>
      <c r="P130" s="86">
        <f t="shared" ca="1" si="32"/>
        <v>758953592.73326564</v>
      </c>
      <c r="Q130" s="86">
        <f t="shared" ca="1" si="33"/>
        <v>8521979.585014943</v>
      </c>
      <c r="R130">
        <f t="shared" ca="1" si="34"/>
        <v>2.8377074816859915E-4</v>
      </c>
    </row>
    <row r="131" spans="1:18">
      <c r="A131" s="96">
        <v>3484.5</v>
      </c>
      <c r="B131" s="96">
        <v>0.10334335823774862</v>
      </c>
      <c r="C131" s="96">
        <v>1</v>
      </c>
      <c r="D131" s="98">
        <f t="shared" si="20"/>
        <v>0.34844999999999998</v>
      </c>
      <c r="E131" s="98">
        <f t="shared" si="21"/>
        <v>0.10334335823774862</v>
      </c>
      <c r="F131" s="86">
        <f t="shared" si="22"/>
        <v>0.34844999999999998</v>
      </c>
      <c r="G131" s="86">
        <f t="shared" si="23"/>
        <v>0.10334335823774862</v>
      </c>
      <c r="H131" s="86">
        <f t="shared" si="24"/>
        <v>0.12141740249999999</v>
      </c>
      <c r="I131" s="86">
        <f t="shared" si="25"/>
        <v>4.2307893901124993E-2</v>
      </c>
      <c r="J131" s="86">
        <f t="shared" si="26"/>
        <v>1.4742185629847002E-2</v>
      </c>
      <c r="K131" s="86">
        <f t="shared" si="27"/>
        <v>3.6009993177943504E-2</v>
      </c>
      <c r="L131" s="86">
        <f t="shared" si="28"/>
        <v>1.2547682122854413E-2</v>
      </c>
      <c r="M131" s="86">
        <f t="shared" ca="1" si="29"/>
        <v>0.10425541570384468</v>
      </c>
      <c r="N131" s="86">
        <f t="shared" ca="1" si="30"/>
        <v>8.3184882146156274E-7</v>
      </c>
      <c r="O131" s="19">
        <f t="shared" ca="1" si="31"/>
        <v>2362441610.4572239</v>
      </c>
      <c r="P131" s="86">
        <f t="shared" ca="1" si="32"/>
        <v>769217763.82043397</v>
      </c>
      <c r="Q131" s="86">
        <f t="shared" ca="1" si="33"/>
        <v>8762892.3544604499</v>
      </c>
      <c r="R131">
        <f t="shared" ca="1" si="34"/>
        <v>-9.1205746609605842E-4</v>
      </c>
    </row>
    <row r="132" spans="1:18">
      <c r="A132" s="96">
        <v>3490</v>
      </c>
      <c r="B132" s="96">
        <v>0.10478328741731602</v>
      </c>
      <c r="C132" s="96">
        <v>1</v>
      </c>
      <c r="D132" s="98">
        <f t="shared" si="20"/>
        <v>0.34899999999999998</v>
      </c>
      <c r="E132" s="98">
        <f t="shared" si="21"/>
        <v>0.10478328741731602</v>
      </c>
      <c r="F132" s="86">
        <f t="shared" si="22"/>
        <v>0.34899999999999998</v>
      </c>
      <c r="G132" s="86">
        <f t="shared" si="23"/>
        <v>0.10478328741731602</v>
      </c>
      <c r="H132" s="86">
        <f t="shared" si="24"/>
        <v>0.12180099999999998</v>
      </c>
      <c r="I132" s="86">
        <f t="shared" si="25"/>
        <v>4.2508548999999993E-2</v>
      </c>
      <c r="J132" s="86">
        <f t="shared" si="26"/>
        <v>1.4835483600999996E-2</v>
      </c>
      <c r="K132" s="86">
        <f t="shared" si="27"/>
        <v>3.656936730864329E-2</v>
      </c>
      <c r="L132" s="86">
        <f t="shared" si="28"/>
        <v>1.2762709190716507E-2</v>
      </c>
      <c r="M132" s="86">
        <f t="shared" ca="1" si="29"/>
        <v>0.10426872509548089</v>
      </c>
      <c r="N132" s="86">
        <f t="shared" ca="1" si="30"/>
        <v>2.6477438305235391E-7</v>
      </c>
      <c r="O132" s="19">
        <f t="shared" ca="1" si="31"/>
        <v>2360113367.720386</v>
      </c>
      <c r="P132" s="86">
        <f t="shared" ca="1" si="32"/>
        <v>775193329.03939176</v>
      </c>
      <c r="Q132" s="86">
        <f t="shared" ca="1" si="33"/>
        <v>8903955.5930270068</v>
      </c>
      <c r="R132">
        <f t="shared" ca="1" si="34"/>
        <v>5.1456232183512418E-4</v>
      </c>
    </row>
    <row r="133" spans="1:18">
      <c r="A133" s="96">
        <v>3532.5</v>
      </c>
      <c r="B133" s="96">
        <v>0.10696982843909468</v>
      </c>
      <c r="C133" s="96">
        <v>1</v>
      </c>
      <c r="D133" s="98">
        <f t="shared" si="20"/>
        <v>0.35325000000000001</v>
      </c>
      <c r="E133" s="98">
        <f t="shared" si="21"/>
        <v>0.10696982843909468</v>
      </c>
      <c r="F133" s="86">
        <f t="shared" si="22"/>
        <v>0.35325000000000001</v>
      </c>
      <c r="G133" s="86">
        <f t="shared" si="23"/>
        <v>0.10696982843909468</v>
      </c>
      <c r="H133" s="86">
        <f t="shared" si="24"/>
        <v>0.1247855625</v>
      </c>
      <c r="I133" s="86">
        <f t="shared" si="25"/>
        <v>4.4080499953125005E-2</v>
      </c>
      <c r="J133" s="86">
        <f t="shared" si="26"/>
        <v>1.5571436608441408E-2</v>
      </c>
      <c r="K133" s="86">
        <f t="shared" si="27"/>
        <v>3.7787091896110195E-2</v>
      </c>
      <c r="L133" s="86">
        <f t="shared" si="28"/>
        <v>1.3348290212300927E-2</v>
      </c>
      <c r="M133" s="86">
        <f t="shared" ca="1" si="29"/>
        <v>0.10437153300528774</v>
      </c>
      <c r="N133" s="86">
        <f t="shared" ca="1" si="30"/>
        <v>6.7511391613419698E-6</v>
      </c>
      <c r="O133" s="19">
        <f t="shared" ca="1" si="31"/>
        <v>2342139829.5714889</v>
      </c>
      <c r="P133" s="86">
        <f t="shared" ca="1" si="32"/>
        <v>822189507.08009148</v>
      </c>
      <c r="Q133" s="86">
        <f t="shared" ca="1" si="33"/>
        <v>10033350.633758618</v>
      </c>
      <c r="R133">
        <f t="shared" ca="1" si="34"/>
        <v>2.5982954338069353E-3</v>
      </c>
    </row>
    <row r="134" spans="1:18">
      <c r="A134" s="96">
        <v>4240</v>
      </c>
      <c r="B134" s="96">
        <v>0.10664863877135657</v>
      </c>
      <c r="C134" s="96">
        <v>1</v>
      </c>
      <c r="D134" s="98">
        <f t="shared" si="20"/>
        <v>0.42399999999999999</v>
      </c>
      <c r="E134" s="98">
        <f t="shared" si="21"/>
        <v>0.10664863877135657</v>
      </c>
      <c r="F134" s="86">
        <f t="shared" si="22"/>
        <v>0.42399999999999999</v>
      </c>
      <c r="G134" s="86">
        <f t="shared" si="23"/>
        <v>0.10664863877135657</v>
      </c>
      <c r="H134" s="86">
        <f t="shared" si="24"/>
        <v>0.17977599999999999</v>
      </c>
      <c r="I134" s="86">
        <f t="shared" si="25"/>
        <v>7.6225023999999988E-2</v>
      </c>
      <c r="J134" s="86">
        <f t="shared" si="26"/>
        <v>3.2319410175999992E-2</v>
      </c>
      <c r="K134" s="86">
        <f t="shared" si="27"/>
        <v>4.5219022839055184E-2</v>
      </c>
      <c r="L134" s="86">
        <f t="shared" si="28"/>
        <v>1.9172865683759397E-2</v>
      </c>
      <c r="M134" s="86">
        <f t="shared" ca="1" si="29"/>
        <v>0.10607325701149845</v>
      </c>
      <c r="N134" s="86">
        <f t="shared" ca="1" si="30"/>
        <v>3.3106416957742806E-7</v>
      </c>
      <c r="O134" s="19">
        <f t="shared" ca="1" si="31"/>
        <v>2047846608.7178223</v>
      </c>
      <c r="P134" s="86">
        <f t="shared" ca="1" si="32"/>
        <v>1823815963.9965625</v>
      </c>
      <c r="Q134" s="86">
        <f t="shared" ca="1" si="33"/>
        <v>39446070.814538531</v>
      </c>
      <c r="R134">
        <f t="shared" ca="1" si="34"/>
        <v>5.7538175985812068E-4</v>
      </c>
    </row>
    <row r="135" spans="1:18">
      <c r="A135" s="96">
        <v>4266</v>
      </c>
      <c r="B135" s="96">
        <v>0.10537225987733433</v>
      </c>
      <c r="C135" s="96">
        <v>1</v>
      </c>
      <c r="D135" s="98">
        <f t="shared" si="20"/>
        <v>0.42659999999999998</v>
      </c>
      <c r="E135" s="98">
        <f t="shared" si="21"/>
        <v>0.10537225987733433</v>
      </c>
      <c r="F135" s="86">
        <f t="shared" si="22"/>
        <v>0.42659999999999998</v>
      </c>
      <c r="G135" s="86">
        <f t="shared" si="23"/>
        <v>0.10537225987733433</v>
      </c>
      <c r="H135" s="86">
        <f t="shared" si="24"/>
        <v>0.18198755999999999</v>
      </c>
      <c r="I135" s="86">
        <f t="shared" si="25"/>
        <v>7.7635893095999997E-2</v>
      </c>
      <c r="J135" s="86">
        <f t="shared" si="26"/>
        <v>3.3119471994753596E-2</v>
      </c>
      <c r="K135" s="86">
        <f t="shared" si="27"/>
        <v>4.4951806063670822E-2</v>
      </c>
      <c r="L135" s="86">
        <f t="shared" si="28"/>
        <v>1.9176440466761972E-2</v>
      </c>
      <c r="M135" s="86">
        <f t="shared" ca="1" si="29"/>
        <v>0.10613544433139892</v>
      </c>
      <c r="N135" s="86">
        <f t="shared" ca="1" si="30"/>
        <v>5.8245051092586871E-7</v>
      </c>
      <c r="O135" s="19">
        <f t="shared" ca="1" si="31"/>
        <v>2037222343.3981104</v>
      </c>
      <c r="P135" s="86">
        <f t="shared" ca="1" si="32"/>
        <v>1868715355.0836689</v>
      </c>
      <c r="Q135" s="86">
        <f t="shared" ca="1" si="33"/>
        <v>40922268.20427876</v>
      </c>
      <c r="R135">
        <f t="shared" ca="1" si="34"/>
        <v>-7.6318445406459157E-4</v>
      </c>
    </row>
    <row r="136" spans="1:18">
      <c r="A136" s="96">
        <v>4314</v>
      </c>
      <c r="B136" s="96">
        <v>0.10789252217387324</v>
      </c>
      <c r="C136" s="96">
        <v>1</v>
      </c>
      <c r="D136" s="98">
        <f t="shared" si="20"/>
        <v>0.43140000000000001</v>
      </c>
      <c r="E136" s="98">
        <f t="shared" si="21"/>
        <v>0.10789252217387324</v>
      </c>
      <c r="F136" s="86">
        <f t="shared" si="22"/>
        <v>0.43140000000000001</v>
      </c>
      <c r="G136" s="86">
        <f t="shared" si="23"/>
        <v>0.10789252217387324</v>
      </c>
      <c r="H136" s="86">
        <f t="shared" si="24"/>
        <v>0.18610596000000001</v>
      </c>
      <c r="I136" s="86">
        <f t="shared" si="25"/>
        <v>8.0286111144000014E-2</v>
      </c>
      <c r="J136" s="86">
        <f t="shared" si="26"/>
        <v>3.4635428347521605E-2</v>
      </c>
      <c r="K136" s="86">
        <f t="shared" si="27"/>
        <v>4.6544834065808914E-2</v>
      </c>
      <c r="L136" s="86">
        <f t="shared" si="28"/>
        <v>2.0079441415989965E-2</v>
      </c>
      <c r="M136" s="86">
        <f t="shared" ca="1" si="29"/>
        <v>0.10625018659001949</v>
      </c>
      <c r="N136" s="86">
        <f t="shared" ca="1" si="30"/>
        <v>2.6972661699922436E-6</v>
      </c>
      <c r="O136" s="19">
        <f t="shared" ca="1" si="31"/>
        <v>2017646525.7096181</v>
      </c>
      <c r="P136" s="86">
        <f t="shared" ca="1" si="32"/>
        <v>1953152993.9630737</v>
      </c>
      <c r="Q136" s="86">
        <f t="shared" ca="1" si="33"/>
        <v>43723818.664139017</v>
      </c>
      <c r="R136">
        <f t="shared" ca="1" si="34"/>
        <v>1.6423355838537518E-3</v>
      </c>
    </row>
    <row r="137" spans="1:18">
      <c r="A137" s="96">
        <v>4323</v>
      </c>
      <c r="B137" s="96">
        <v>0.10562753277020787</v>
      </c>
      <c r="C137" s="96">
        <v>1</v>
      </c>
      <c r="D137" s="98">
        <f t="shared" si="20"/>
        <v>0.43230000000000002</v>
      </c>
      <c r="E137" s="98">
        <f t="shared" si="21"/>
        <v>0.10562753277020787</v>
      </c>
      <c r="F137" s="86">
        <f t="shared" si="22"/>
        <v>0.43230000000000002</v>
      </c>
      <c r="G137" s="86">
        <f t="shared" si="23"/>
        <v>0.10562753277020787</v>
      </c>
      <c r="H137" s="86">
        <f t="shared" si="24"/>
        <v>0.18688329000000001</v>
      </c>
      <c r="I137" s="86">
        <f t="shared" si="25"/>
        <v>8.0789646267000012E-2</v>
      </c>
      <c r="J137" s="86">
        <f t="shared" si="26"/>
        <v>3.4925364081224104E-2</v>
      </c>
      <c r="K137" s="86">
        <f t="shared" si="27"/>
        <v>4.5662782416560861E-2</v>
      </c>
      <c r="L137" s="86">
        <f t="shared" si="28"/>
        <v>1.9740020838679262E-2</v>
      </c>
      <c r="M137" s="86">
        <f t="shared" ca="1" si="29"/>
        <v>0.10627169136122666</v>
      </c>
      <c r="N137" s="86">
        <f t="shared" ca="1" si="30"/>
        <v>4.1494029038331949E-7</v>
      </c>
      <c r="O137" s="19">
        <f t="shared" ca="1" si="31"/>
        <v>2013981620.0294387</v>
      </c>
      <c r="P137" s="86">
        <f t="shared" ca="1" si="32"/>
        <v>1969209010.6314015</v>
      </c>
      <c r="Q137" s="86">
        <f t="shared" ca="1" si="33"/>
        <v>44260164.535089105</v>
      </c>
      <c r="R137">
        <f t="shared" ca="1" si="34"/>
        <v>-6.4415859101879525E-4</v>
      </c>
    </row>
    <row r="138" spans="1:18">
      <c r="A138" s="96">
        <v>4330</v>
      </c>
      <c r="B138" s="96">
        <v>0.10539919929198507</v>
      </c>
      <c r="C138" s="96">
        <v>1</v>
      </c>
      <c r="D138" s="98">
        <f t="shared" si="20"/>
        <v>0.433</v>
      </c>
      <c r="E138" s="98">
        <f t="shared" si="21"/>
        <v>0.10539919929198507</v>
      </c>
      <c r="F138" s="86">
        <f t="shared" si="22"/>
        <v>0.433</v>
      </c>
      <c r="G138" s="86">
        <f t="shared" si="23"/>
        <v>0.10539919929198507</v>
      </c>
      <c r="H138" s="86">
        <f t="shared" si="24"/>
        <v>0.18748899999999999</v>
      </c>
      <c r="I138" s="86">
        <f t="shared" si="25"/>
        <v>8.1182736999999991E-2</v>
      </c>
      <c r="J138" s="86">
        <f t="shared" si="26"/>
        <v>3.5152125120999994E-2</v>
      </c>
      <c r="K138" s="86">
        <f t="shared" si="27"/>
        <v>4.5637853293429537E-2</v>
      </c>
      <c r="L138" s="86">
        <f t="shared" si="28"/>
        <v>1.9761190476054988E-2</v>
      </c>
      <c r="M138" s="86">
        <f t="shared" ca="1" si="29"/>
        <v>0.10628841524164739</v>
      </c>
      <c r="N138" s="86">
        <f t="shared" ca="1" si="30"/>
        <v>7.9070500513386123E-7</v>
      </c>
      <c r="O138" s="19">
        <f t="shared" ca="1" si="31"/>
        <v>2011132358.7441812</v>
      </c>
      <c r="P138" s="86">
        <f t="shared" ca="1" si="32"/>
        <v>1981746022.2398365</v>
      </c>
      <c r="Q138" s="86">
        <f t="shared" ca="1" si="33"/>
        <v>44679742.917537399</v>
      </c>
      <c r="R138">
        <f t="shared" ca="1" si="34"/>
        <v>-8.8921594966231976E-4</v>
      </c>
    </row>
    <row r="139" spans="1:18">
      <c r="A139" s="96">
        <v>4335.5</v>
      </c>
      <c r="B139" s="96">
        <v>0.10699836071105481</v>
      </c>
      <c r="C139" s="96">
        <v>1</v>
      </c>
      <c r="D139" s="98">
        <f t="shared" si="20"/>
        <v>0.43354999999999999</v>
      </c>
      <c r="E139" s="98">
        <f t="shared" si="21"/>
        <v>0.10699836071105481</v>
      </c>
      <c r="F139" s="86">
        <f t="shared" si="22"/>
        <v>0.43354999999999999</v>
      </c>
      <c r="G139" s="86">
        <f t="shared" si="23"/>
        <v>0.10699836071105481</v>
      </c>
      <c r="H139" s="86">
        <f t="shared" si="24"/>
        <v>0.1879656025</v>
      </c>
      <c r="I139" s="86">
        <f t="shared" si="25"/>
        <v>8.1492486963874997E-2</v>
      </c>
      <c r="J139" s="86">
        <f t="shared" si="26"/>
        <v>3.5331067723188003E-2</v>
      </c>
      <c r="K139" s="86">
        <f t="shared" si="27"/>
        <v>4.638913928627781E-2</v>
      </c>
      <c r="L139" s="86">
        <f t="shared" si="28"/>
        <v>2.0112011337565745E-2</v>
      </c>
      <c r="M139" s="86">
        <f t="shared" ca="1" si="29"/>
        <v>0.10630155417335385</v>
      </c>
      <c r="N139" s="86">
        <f t="shared" ca="1" si="30"/>
        <v>4.8553935098280128E-7</v>
      </c>
      <c r="O139" s="19">
        <f t="shared" ca="1" si="31"/>
        <v>2008894404.3363976</v>
      </c>
      <c r="P139" s="86">
        <f t="shared" ca="1" si="32"/>
        <v>1991626629.9124427</v>
      </c>
      <c r="Q139" s="86">
        <f t="shared" ca="1" si="33"/>
        <v>45010898.854102962</v>
      </c>
      <c r="R139">
        <f t="shared" ca="1" si="34"/>
        <v>6.9680653770096135E-4</v>
      </c>
    </row>
    <row r="140" spans="1:18">
      <c r="A140" s="96">
        <v>4336</v>
      </c>
      <c r="B140" s="96">
        <v>0.10778919334103189</v>
      </c>
      <c r="C140" s="96">
        <v>1</v>
      </c>
      <c r="D140" s="98">
        <f t="shared" si="20"/>
        <v>0.43359999999999999</v>
      </c>
      <c r="E140" s="98">
        <f t="shared" si="21"/>
        <v>0.10778919334103189</v>
      </c>
      <c r="F140" s="86">
        <f t="shared" si="22"/>
        <v>0.43359999999999999</v>
      </c>
      <c r="G140" s="86">
        <f t="shared" si="23"/>
        <v>0.10778919334103189</v>
      </c>
      <c r="H140" s="86">
        <f t="shared" si="24"/>
        <v>0.18800895999999997</v>
      </c>
      <c r="I140" s="86">
        <f t="shared" si="25"/>
        <v>8.1520685055999992E-2</v>
      </c>
      <c r="J140" s="86">
        <f t="shared" si="26"/>
        <v>3.5347369040281594E-2</v>
      </c>
      <c r="K140" s="86">
        <f t="shared" si="27"/>
        <v>4.6737394232671425E-2</v>
      </c>
      <c r="L140" s="86">
        <f t="shared" si="28"/>
        <v>2.0265334139286328E-2</v>
      </c>
      <c r="M140" s="86">
        <f t="shared" ca="1" si="29"/>
        <v>0.10630274856670668</v>
      </c>
      <c r="N140" s="86">
        <f t="shared" ca="1" si="30"/>
        <v>2.2095180671187085E-6</v>
      </c>
      <c r="O140" s="19">
        <f t="shared" ca="1" si="31"/>
        <v>2008690986.7398381</v>
      </c>
      <c r="P140" s="86">
        <f t="shared" ca="1" si="32"/>
        <v>1992526180.9259582</v>
      </c>
      <c r="Q140" s="86">
        <f t="shared" ca="1" si="33"/>
        <v>45041068.873050123</v>
      </c>
      <c r="R140">
        <f t="shared" ca="1" si="34"/>
        <v>1.4864447743252046E-3</v>
      </c>
    </row>
    <row r="141" spans="1:18">
      <c r="A141" s="96">
        <v>4378.5</v>
      </c>
      <c r="B141" s="96">
        <v>0.10620983123255784</v>
      </c>
      <c r="C141" s="96">
        <v>1</v>
      </c>
      <c r="D141" s="98">
        <f t="shared" si="20"/>
        <v>0.43785000000000002</v>
      </c>
      <c r="E141" s="98">
        <f t="shared" si="21"/>
        <v>0.10620983123255784</v>
      </c>
      <c r="F141" s="86">
        <f t="shared" si="22"/>
        <v>0.43785000000000002</v>
      </c>
      <c r="G141" s="86">
        <f t="shared" si="23"/>
        <v>0.10620983123255784</v>
      </c>
      <c r="H141" s="86">
        <f t="shared" si="24"/>
        <v>0.19171262250000001</v>
      </c>
      <c r="I141" s="86">
        <f t="shared" si="25"/>
        <v>8.3941371761625014E-2</v>
      </c>
      <c r="J141" s="86">
        <f t="shared" si="26"/>
        <v>3.6753729625827514E-2</v>
      </c>
      <c r="K141" s="86">
        <f t="shared" si="27"/>
        <v>4.6503974605175455E-2</v>
      </c>
      <c r="L141" s="86">
        <f t="shared" si="28"/>
        <v>2.0361765280876073E-2</v>
      </c>
      <c r="M141" s="86">
        <f t="shared" ca="1" si="29"/>
        <v>0.1064042385072055</v>
      </c>
      <c r="N141" s="86">
        <f t="shared" ca="1" si="30"/>
        <v>3.7794188435930471E-8</v>
      </c>
      <c r="O141" s="19">
        <f t="shared" ca="1" si="31"/>
        <v>1991420560.9518929</v>
      </c>
      <c r="P141" s="86">
        <f t="shared" ca="1" si="32"/>
        <v>2069789708.6981461</v>
      </c>
      <c r="Q141" s="86">
        <f t="shared" ca="1" si="33"/>
        <v>47645161.223049924</v>
      </c>
      <c r="R141">
        <f t="shared" ca="1" si="34"/>
        <v>-1.9440727464765939E-4</v>
      </c>
    </row>
    <row r="142" spans="1:18">
      <c r="A142" s="96">
        <v>4431</v>
      </c>
      <c r="B142" s="96">
        <v>0.10694672189388725</v>
      </c>
      <c r="C142" s="96">
        <v>1</v>
      </c>
      <c r="D142" s="98">
        <f t="shared" si="20"/>
        <v>0.44309999999999999</v>
      </c>
      <c r="E142" s="98">
        <f t="shared" si="21"/>
        <v>0.10694672189388725</v>
      </c>
      <c r="F142" s="86">
        <f t="shared" si="22"/>
        <v>0.44309999999999999</v>
      </c>
      <c r="G142" s="86">
        <f t="shared" si="23"/>
        <v>0.10694672189388725</v>
      </c>
      <c r="H142" s="86">
        <f t="shared" si="24"/>
        <v>0.19633761</v>
      </c>
      <c r="I142" s="86">
        <f t="shared" si="25"/>
        <v>8.699719499099999E-2</v>
      </c>
      <c r="J142" s="86">
        <f t="shared" si="26"/>
        <v>3.8548457100512093E-2</v>
      </c>
      <c r="K142" s="86">
        <f t="shared" si="27"/>
        <v>4.7388092471181441E-2</v>
      </c>
      <c r="L142" s="86">
        <f t="shared" si="28"/>
        <v>2.0997663773980497E-2</v>
      </c>
      <c r="M142" s="86">
        <f t="shared" ca="1" si="29"/>
        <v>0.10652951702260788</v>
      </c>
      <c r="N142" s="86">
        <f t="shared" ca="1" si="30"/>
        <v>1.7405990461923774E-7</v>
      </c>
      <c r="O142" s="19">
        <f t="shared" ca="1" si="31"/>
        <v>1970141745.7652025</v>
      </c>
      <c r="P142" s="86">
        <f t="shared" ca="1" si="32"/>
        <v>2167427678.5180321</v>
      </c>
      <c r="Q142" s="86">
        <f t="shared" ca="1" si="33"/>
        <v>50970624.804753587</v>
      </c>
      <c r="R142">
        <f t="shared" ca="1" si="34"/>
        <v>4.1720487127937245E-4</v>
      </c>
    </row>
    <row r="143" spans="1:18">
      <c r="A143" s="96">
        <v>5131.5</v>
      </c>
      <c r="B143" s="96">
        <v>0.11565963168249024</v>
      </c>
      <c r="C143" s="96">
        <v>1</v>
      </c>
      <c r="D143" s="98">
        <f t="shared" si="20"/>
        <v>0.51315</v>
      </c>
      <c r="E143" s="98">
        <f t="shared" si="21"/>
        <v>0.11565963168249024</v>
      </c>
      <c r="F143" s="86">
        <f t="shared" si="22"/>
        <v>0.51315</v>
      </c>
      <c r="G143" s="86">
        <f t="shared" si="23"/>
        <v>0.11565963168249024</v>
      </c>
      <c r="H143" s="86">
        <f t="shared" si="24"/>
        <v>0.2633229225</v>
      </c>
      <c r="I143" s="86">
        <f t="shared" si="25"/>
        <v>0.13512415768087499</v>
      </c>
      <c r="J143" s="86">
        <f t="shared" si="26"/>
        <v>6.9338961513941005E-2</v>
      </c>
      <c r="K143" s="86">
        <f t="shared" si="27"/>
        <v>5.935073999786987E-2</v>
      </c>
      <c r="L143" s="86">
        <f t="shared" si="28"/>
        <v>3.0455832229906922E-2</v>
      </c>
      <c r="M143" s="86">
        <f t="shared" ca="1" si="29"/>
        <v>0.10819142274665494</v>
      </c>
      <c r="N143" s="86">
        <f t="shared" ca="1" si="30"/>
        <v>5.5774144709290257E-5</v>
      </c>
      <c r="O143" s="19">
        <f t="shared" ca="1" si="31"/>
        <v>1692478688.7320864</v>
      </c>
      <c r="P143" s="86">
        <f t="shared" ca="1" si="32"/>
        <v>3708404376.0972562</v>
      </c>
      <c r="Q143" s="86">
        <f t="shared" ca="1" si="33"/>
        <v>107239720.96970047</v>
      </c>
      <c r="R143">
        <f t="shared" ca="1" si="34"/>
        <v>7.4682089358353021E-3</v>
      </c>
    </row>
    <row r="144" spans="1:18">
      <c r="A144" s="96">
        <v>5900.5</v>
      </c>
      <c r="B144" s="96">
        <v>0.11074378678598451</v>
      </c>
      <c r="C144" s="96">
        <v>1</v>
      </c>
      <c r="D144" s="98">
        <f t="shared" si="20"/>
        <v>0.59004999999999996</v>
      </c>
      <c r="E144" s="98">
        <f t="shared" si="21"/>
        <v>0.11074378678598451</v>
      </c>
      <c r="F144" s="86">
        <f t="shared" si="22"/>
        <v>0.59004999999999996</v>
      </c>
      <c r="G144" s="86">
        <f t="shared" si="23"/>
        <v>0.11074378678598451</v>
      </c>
      <c r="H144" s="86">
        <f t="shared" si="24"/>
        <v>0.34815900249999998</v>
      </c>
      <c r="I144" s="86">
        <f t="shared" si="25"/>
        <v>0.20543121942512499</v>
      </c>
      <c r="J144" s="86">
        <f t="shared" si="26"/>
        <v>0.121214691021795</v>
      </c>
      <c r="K144" s="86">
        <f t="shared" si="27"/>
        <v>6.5344371393070158E-2</v>
      </c>
      <c r="L144" s="86">
        <f t="shared" si="28"/>
        <v>3.8556446340481047E-2</v>
      </c>
      <c r="M144" s="86">
        <f t="shared" ca="1" si="29"/>
        <v>0.10999513021728584</v>
      </c>
      <c r="N144" s="86">
        <f t="shared" ca="1" si="30"/>
        <v>5.6048665785566914E-7</v>
      </c>
      <c r="O144" s="19">
        <f t="shared" ca="1" si="31"/>
        <v>1402800825.1137302</v>
      </c>
      <c r="P144" s="86">
        <f t="shared" ca="1" si="32"/>
        <v>5935688058.8585186</v>
      </c>
      <c r="Q144" s="86">
        <f t="shared" ca="1" si="33"/>
        <v>196203098.88614771</v>
      </c>
      <c r="R144">
        <f t="shared" ca="1" si="34"/>
        <v>7.4865656869867181E-4</v>
      </c>
    </row>
    <row r="145" spans="1:18">
      <c r="A145" s="96">
        <v>5920</v>
      </c>
      <c r="B145" s="96">
        <v>0.10998249491016532</v>
      </c>
      <c r="C145" s="96">
        <v>1</v>
      </c>
      <c r="D145" s="98">
        <f t="shared" si="20"/>
        <v>0.59199999999999997</v>
      </c>
      <c r="E145" s="98">
        <f t="shared" si="21"/>
        <v>0.10998249491016532</v>
      </c>
      <c r="F145" s="86">
        <f t="shared" si="22"/>
        <v>0.59199999999999997</v>
      </c>
      <c r="G145" s="86">
        <f t="shared" si="23"/>
        <v>0.10998249491016532</v>
      </c>
      <c r="H145" s="86">
        <f t="shared" si="24"/>
        <v>0.35046399999999994</v>
      </c>
      <c r="I145" s="86">
        <f t="shared" si="25"/>
        <v>0.20747468799999996</v>
      </c>
      <c r="J145" s="86">
        <f t="shared" si="26"/>
        <v>0.12282501529599997</v>
      </c>
      <c r="K145" s="86">
        <f t="shared" si="27"/>
        <v>6.5109636986817862E-2</v>
      </c>
      <c r="L145" s="86">
        <f t="shared" si="28"/>
        <v>3.8544905096196173E-2</v>
      </c>
      <c r="M145" s="86">
        <f t="shared" ca="1" si="29"/>
        <v>0.11004058611562735</v>
      </c>
      <c r="N145" s="86">
        <f t="shared" ca="1" si="30"/>
        <v>3.3745881520320749E-9</v>
      </c>
      <c r="O145" s="19">
        <f t="shared" ca="1" si="31"/>
        <v>1395684713.6593337</v>
      </c>
      <c r="P145" s="86">
        <f t="shared" ca="1" si="32"/>
        <v>5999795621.7507753</v>
      </c>
      <c r="Q145" s="86">
        <f t="shared" ca="1" si="33"/>
        <v>198852040.80303031</v>
      </c>
      <c r="R145">
        <f t="shared" ca="1" si="34"/>
        <v>-5.8091205462032502E-5</v>
      </c>
    </row>
    <row r="146" spans="1:18">
      <c r="A146" s="96">
        <v>5978</v>
      </c>
      <c r="B146" s="96">
        <v>0.11120766487187744</v>
      </c>
      <c r="C146" s="96">
        <v>1</v>
      </c>
      <c r="D146" s="98">
        <f t="shared" si="20"/>
        <v>0.5978</v>
      </c>
      <c r="E146" s="98">
        <f t="shared" si="21"/>
        <v>0.11120766487187744</v>
      </c>
      <c r="F146" s="86">
        <f t="shared" si="22"/>
        <v>0.5978</v>
      </c>
      <c r="G146" s="86">
        <f t="shared" si="23"/>
        <v>0.11120766487187744</v>
      </c>
      <c r="H146" s="86">
        <f t="shared" si="24"/>
        <v>0.35736484000000002</v>
      </c>
      <c r="I146" s="86">
        <f t="shared" si="25"/>
        <v>0.21363270135200002</v>
      </c>
      <c r="J146" s="86">
        <f t="shared" si="26"/>
        <v>0.12770962886822562</v>
      </c>
      <c r="K146" s="86">
        <f t="shared" si="27"/>
        <v>6.6479942060408331E-2</v>
      </c>
      <c r="L146" s="86">
        <f t="shared" si="28"/>
        <v>3.9741709363712102E-2</v>
      </c>
      <c r="M146" s="86">
        <f t="shared" ca="1" si="29"/>
        <v>0.1101757058902602</v>
      </c>
      <c r="N146" s="86">
        <f t="shared" ca="1" si="30"/>
        <v>1.0649393397405021E-6</v>
      </c>
      <c r="O146" s="19">
        <f t="shared" ca="1" si="31"/>
        <v>1374589883.203922</v>
      </c>
      <c r="P146" s="86">
        <f t="shared" ca="1" si="32"/>
        <v>6192762261.7550621</v>
      </c>
      <c r="Q146" s="86">
        <f t="shared" ca="1" si="33"/>
        <v>206849748.83875835</v>
      </c>
      <c r="R146">
        <f t="shared" ca="1" si="34"/>
        <v>1.0319589816172453E-3</v>
      </c>
    </row>
    <row r="147" spans="1:18">
      <c r="A147" s="96">
        <v>6085.5</v>
      </c>
      <c r="B147" s="96">
        <v>0.11181467472226456</v>
      </c>
      <c r="C147" s="96">
        <v>1</v>
      </c>
      <c r="D147" s="98">
        <f t="shared" si="20"/>
        <v>0.60855000000000004</v>
      </c>
      <c r="E147" s="98">
        <f t="shared" si="21"/>
        <v>0.11181467472226456</v>
      </c>
      <c r="F147" s="86">
        <f t="shared" si="22"/>
        <v>0.60855000000000004</v>
      </c>
      <c r="G147" s="86">
        <f t="shared" si="23"/>
        <v>0.11181467472226456</v>
      </c>
      <c r="H147" s="86">
        <f t="shared" si="24"/>
        <v>0.37033310250000007</v>
      </c>
      <c r="I147" s="86">
        <f t="shared" si="25"/>
        <v>0.22536620952637507</v>
      </c>
      <c r="J147" s="86">
        <f t="shared" si="26"/>
        <v>0.13714660680727556</v>
      </c>
      <c r="K147" s="86">
        <f t="shared" si="27"/>
        <v>6.8044820302234105E-2</v>
      </c>
      <c r="L147" s="86">
        <f t="shared" si="28"/>
        <v>4.1408675394924564E-2</v>
      </c>
      <c r="M147" s="86">
        <f t="shared" ca="1" si="29"/>
        <v>0.11042581732485862</v>
      </c>
      <c r="N147" s="86">
        <f t="shared" ca="1" si="30"/>
        <v>1.9289248703291867E-6</v>
      </c>
      <c r="O147" s="19">
        <f t="shared" ca="1" si="31"/>
        <v>1335776350.1669447</v>
      </c>
      <c r="P147" s="86">
        <f t="shared" ca="1" si="32"/>
        <v>6559520921.0561781</v>
      </c>
      <c r="Q147" s="86">
        <f t="shared" ca="1" si="33"/>
        <v>222146723.35711306</v>
      </c>
      <c r="R147">
        <f t="shared" ca="1" si="34"/>
        <v>1.3888573974059348E-3</v>
      </c>
    </row>
    <row r="148" spans="1:18">
      <c r="A148" s="96">
        <v>6114</v>
      </c>
      <c r="B148" s="96">
        <v>0.10608611940357146</v>
      </c>
      <c r="C148" s="96">
        <v>1</v>
      </c>
      <c r="D148" s="98">
        <f t="shared" si="20"/>
        <v>0.61140000000000005</v>
      </c>
      <c r="E148" s="98">
        <f t="shared" si="21"/>
        <v>0.10608611940357146</v>
      </c>
      <c r="F148" s="86">
        <f t="shared" si="22"/>
        <v>0.61140000000000005</v>
      </c>
      <c r="G148" s="86">
        <f t="shared" si="23"/>
        <v>0.10608611940357146</v>
      </c>
      <c r="H148" s="86">
        <f t="shared" si="24"/>
        <v>0.37380996000000005</v>
      </c>
      <c r="I148" s="86">
        <f t="shared" si="25"/>
        <v>0.22854740954400005</v>
      </c>
      <c r="J148" s="86">
        <f t="shared" si="26"/>
        <v>0.13973388619520163</v>
      </c>
      <c r="K148" s="86">
        <f t="shared" si="27"/>
        <v>6.4861053403343596E-2</v>
      </c>
      <c r="L148" s="86">
        <f t="shared" si="28"/>
        <v>3.9656048050804277E-2</v>
      </c>
      <c r="M148" s="86">
        <f t="shared" ca="1" si="29"/>
        <v>0.11049205489827174</v>
      </c>
      <c r="N148" s="86">
        <f t="shared" ca="1" si="30"/>
        <v>1.9412267583459805E-5</v>
      </c>
      <c r="O148" s="19">
        <f t="shared" ca="1" si="31"/>
        <v>1325549057.6516485</v>
      </c>
      <c r="P148" s="86">
        <f t="shared" ca="1" si="32"/>
        <v>6658749686.3627186</v>
      </c>
      <c r="Q148" s="86">
        <f t="shared" ca="1" si="33"/>
        <v>226306167.46932772</v>
      </c>
      <c r="R148">
        <f t="shared" ca="1" si="34"/>
        <v>-4.4059354947002805E-3</v>
      </c>
    </row>
    <row r="149" spans="1:18">
      <c r="A149" s="96">
        <v>6887</v>
      </c>
      <c r="B149" s="96">
        <v>0.10982387566518298</v>
      </c>
      <c r="C149" s="96">
        <v>1</v>
      </c>
      <c r="D149" s="98">
        <f t="shared" ref="D149:D168" si="35">A149/A$18</f>
        <v>0.68869999999999998</v>
      </c>
      <c r="E149" s="98">
        <f t="shared" ref="E149:E168" si="36">B149/B$18</f>
        <v>0.10982387566518298</v>
      </c>
      <c r="F149" s="86">
        <f t="shared" ref="F149:F168" si="37">$C149*D149</f>
        <v>0.68869999999999998</v>
      </c>
      <c r="G149" s="86">
        <f t="shared" ref="G149:G168" si="38">$C149*E149</f>
        <v>0.10982387566518298</v>
      </c>
      <c r="H149" s="86">
        <f t="shared" ref="H149:H168" si="39">C149*D149*D149</f>
        <v>0.47430768999999995</v>
      </c>
      <c r="I149" s="86">
        <f t="shared" ref="I149:I168" si="40">C149*D149*D149*D149</f>
        <v>0.32665570610299993</v>
      </c>
      <c r="J149" s="86">
        <f t="shared" ref="J149:J168" si="41">C149*D149*D149*D149*D149</f>
        <v>0.22496778479313603</v>
      </c>
      <c r="K149" s="86">
        <f t="shared" ref="K149:K168" si="42">C149*E149*D149</f>
        <v>7.563570317061151E-2</v>
      </c>
      <c r="L149" s="86">
        <f t="shared" ref="L149:L168" si="43">C149*E149*D149*D149</f>
        <v>5.2090308773600144E-2</v>
      </c>
      <c r="M149" s="86">
        <f t="shared" ref="M149:M168" ca="1" si="44">+E$4+E$5*D149+E$6*D149^2</f>
        <v>0.11227724850838409</v>
      </c>
      <c r="N149" s="86">
        <f t="shared" ref="N149:N168" ca="1" si="45">C149*(M149-E149)^2</f>
        <v>6.0190383077567244E-6</v>
      </c>
      <c r="O149" s="19">
        <f t="shared" ref="O149:O168" ca="1" si="46">(C149*O$1-O$2*F149+O$3*H149)^2</f>
        <v>1058796860.3877022</v>
      </c>
      <c r="P149" s="86">
        <f t="shared" ref="P149:P168" ca="1" si="47">(-C149*O$2+O$4*F149-O$5*H149)^2</f>
        <v>9677671897.1052227</v>
      </c>
      <c r="Q149" s="86">
        <f t="shared" ref="Q149:Q168" ca="1" si="48">+(C149*O$3-F149*O$5+H149*O$6)^2</f>
        <v>356331600.68722093</v>
      </c>
      <c r="R149">
        <f t="shared" ref="R149:R168" ca="1" si="49">+E149-M149</f>
        <v>-2.4533728432011154E-3</v>
      </c>
    </row>
    <row r="150" spans="1:18">
      <c r="A150" s="96">
        <v>6887</v>
      </c>
      <c r="B150" s="96">
        <v>0.10987387566755785</v>
      </c>
      <c r="C150" s="96">
        <v>1</v>
      </c>
      <c r="D150" s="98">
        <f t="shared" si="35"/>
        <v>0.68869999999999998</v>
      </c>
      <c r="E150" s="98">
        <f t="shared" si="36"/>
        <v>0.10987387566755785</v>
      </c>
      <c r="F150" s="86">
        <f t="shared" si="37"/>
        <v>0.68869999999999998</v>
      </c>
      <c r="G150" s="86">
        <f t="shared" si="38"/>
        <v>0.10987387566755785</v>
      </c>
      <c r="H150" s="86">
        <f t="shared" si="39"/>
        <v>0.47430768999999995</v>
      </c>
      <c r="I150" s="86">
        <f t="shared" si="40"/>
        <v>0.32665570610299993</v>
      </c>
      <c r="J150" s="86">
        <f t="shared" si="41"/>
        <v>0.22496778479313603</v>
      </c>
      <c r="K150" s="86">
        <f t="shared" si="42"/>
        <v>7.5670138172247089E-2</v>
      </c>
      <c r="L150" s="86">
        <f t="shared" si="43"/>
        <v>5.2114024159226571E-2</v>
      </c>
      <c r="M150" s="86">
        <f t="shared" ca="1" si="44"/>
        <v>0.11227724850838409</v>
      </c>
      <c r="N150" s="86">
        <f t="shared" ca="1" si="45"/>
        <v>5.7762010120212043E-6</v>
      </c>
      <c r="O150" s="19">
        <f t="shared" ca="1" si="46"/>
        <v>1058796860.3877022</v>
      </c>
      <c r="P150" s="86">
        <f t="shared" ca="1" si="47"/>
        <v>9677671897.1052227</v>
      </c>
      <c r="Q150" s="86">
        <f t="shared" ca="1" si="48"/>
        <v>356331600.68722093</v>
      </c>
      <c r="R150">
        <f t="shared" ca="1" si="49"/>
        <v>-2.4033728408262428E-3</v>
      </c>
    </row>
    <row r="151" spans="1:18">
      <c r="A151" s="96">
        <v>6887</v>
      </c>
      <c r="B151" s="96">
        <v>0.10992387566265677</v>
      </c>
      <c r="C151" s="96">
        <v>1</v>
      </c>
      <c r="D151" s="98">
        <f t="shared" si="35"/>
        <v>0.68869999999999998</v>
      </c>
      <c r="E151" s="98">
        <f t="shared" si="36"/>
        <v>0.10992387566265677</v>
      </c>
      <c r="F151" s="86">
        <f t="shared" si="37"/>
        <v>0.68869999999999998</v>
      </c>
      <c r="G151" s="86">
        <f t="shared" si="38"/>
        <v>0.10992387566265677</v>
      </c>
      <c r="H151" s="86">
        <f t="shared" si="39"/>
        <v>0.47430768999999995</v>
      </c>
      <c r="I151" s="86">
        <f t="shared" si="40"/>
        <v>0.32665570610299993</v>
      </c>
      <c r="J151" s="86">
        <f t="shared" si="41"/>
        <v>0.22496778479313603</v>
      </c>
      <c r="K151" s="86">
        <f t="shared" si="42"/>
        <v>7.5704573168871719E-2</v>
      </c>
      <c r="L151" s="86">
        <f t="shared" si="43"/>
        <v>5.2137739541401953E-2</v>
      </c>
      <c r="M151" s="86">
        <f t="shared" ca="1" si="44"/>
        <v>0.11227724850838409</v>
      </c>
      <c r="N151" s="86">
        <f t="shared" ca="1" si="45"/>
        <v>5.5383637510067412E-6</v>
      </c>
      <c r="O151" s="19">
        <f t="shared" ca="1" si="46"/>
        <v>1058796860.3877022</v>
      </c>
      <c r="P151" s="86">
        <f t="shared" ca="1" si="47"/>
        <v>9677671897.1052227</v>
      </c>
      <c r="Q151" s="86">
        <f t="shared" ca="1" si="48"/>
        <v>356331600.68722093</v>
      </c>
      <c r="R151">
        <f t="shared" ca="1" si="49"/>
        <v>-2.3533728457273279E-3</v>
      </c>
    </row>
    <row r="152" spans="1:18">
      <c r="A152" s="96">
        <v>6887</v>
      </c>
      <c r="B152" s="96">
        <v>0.10997387566503164</v>
      </c>
      <c r="C152" s="96">
        <v>1</v>
      </c>
      <c r="D152" s="98">
        <f t="shared" si="35"/>
        <v>0.68869999999999998</v>
      </c>
      <c r="E152" s="98">
        <f t="shared" si="36"/>
        <v>0.10997387566503164</v>
      </c>
      <c r="F152" s="86">
        <f t="shared" si="37"/>
        <v>0.68869999999999998</v>
      </c>
      <c r="G152" s="86">
        <f t="shared" si="38"/>
        <v>0.10997387566503164</v>
      </c>
      <c r="H152" s="86">
        <f t="shared" si="39"/>
        <v>0.47430768999999995</v>
      </c>
      <c r="I152" s="86">
        <f t="shared" si="40"/>
        <v>0.32665570610299993</v>
      </c>
      <c r="J152" s="86">
        <f t="shared" si="41"/>
        <v>0.22496778479313603</v>
      </c>
      <c r="K152" s="86">
        <f t="shared" si="42"/>
        <v>7.5739008170507285E-2</v>
      </c>
      <c r="L152" s="86">
        <f t="shared" si="43"/>
        <v>5.2161454927028367E-2</v>
      </c>
      <c r="M152" s="86">
        <f t="shared" ca="1" si="44"/>
        <v>0.11227724850838409</v>
      </c>
      <c r="N152" s="86">
        <f t="shared" ca="1" si="45"/>
        <v>5.3055264554935748E-6</v>
      </c>
      <c r="O152" s="19">
        <f t="shared" ca="1" si="46"/>
        <v>1058796860.3877022</v>
      </c>
      <c r="P152" s="86">
        <f t="shared" ca="1" si="47"/>
        <v>9677671897.1052227</v>
      </c>
      <c r="Q152" s="86">
        <f t="shared" ca="1" si="48"/>
        <v>356331600.68722093</v>
      </c>
      <c r="R152">
        <f t="shared" ca="1" si="49"/>
        <v>-2.3033728433524553E-3</v>
      </c>
    </row>
    <row r="153" spans="1:18">
      <c r="A153" s="96">
        <v>6937</v>
      </c>
      <c r="B153" s="96">
        <v>0.11089329018718704</v>
      </c>
      <c r="C153" s="96">
        <v>1</v>
      </c>
      <c r="D153" s="98">
        <f t="shared" si="35"/>
        <v>0.69369999999999998</v>
      </c>
      <c r="E153" s="98">
        <f t="shared" si="36"/>
        <v>0.11089329018718704</v>
      </c>
      <c r="F153" s="86">
        <f t="shared" si="37"/>
        <v>0.69369999999999998</v>
      </c>
      <c r="G153" s="86">
        <f t="shared" si="38"/>
        <v>0.11089329018718704</v>
      </c>
      <c r="H153" s="86">
        <f t="shared" si="39"/>
        <v>0.48121968999999998</v>
      </c>
      <c r="I153" s="86">
        <f t="shared" si="40"/>
        <v>0.33382209895299997</v>
      </c>
      <c r="J153" s="86">
        <f t="shared" si="41"/>
        <v>0.23157239004369606</v>
      </c>
      <c r="K153" s="86">
        <f t="shared" si="42"/>
        <v>7.6926675402851641E-2</v>
      </c>
      <c r="L153" s="86">
        <f t="shared" si="43"/>
        <v>5.3364034726958179E-2</v>
      </c>
      <c r="M153" s="86">
        <f t="shared" ca="1" si="44"/>
        <v>0.11239196608253553</v>
      </c>
      <c r="N153" s="86">
        <f t="shared" ca="1" si="45"/>
        <v>2.2460294392986121E-6</v>
      </c>
      <c r="O153" s="19">
        <f t="shared" ca="1" si="46"/>
        <v>1042287049.792058</v>
      </c>
      <c r="P153" s="86">
        <f t="shared" ca="1" si="47"/>
        <v>9895243782.2973499</v>
      </c>
      <c r="Q153" s="86">
        <f t="shared" ca="1" si="48"/>
        <v>365922228.65650702</v>
      </c>
      <c r="R153">
        <f t="shared" ca="1" si="49"/>
        <v>-1.4986758953484947E-3</v>
      </c>
    </row>
    <row r="154" spans="1:18">
      <c r="A154" s="96">
        <v>7016.5</v>
      </c>
      <c r="B154" s="96">
        <v>0.1089133015419437</v>
      </c>
      <c r="C154" s="96">
        <v>1</v>
      </c>
      <c r="D154" s="98">
        <f t="shared" si="35"/>
        <v>0.70165</v>
      </c>
      <c r="E154" s="98">
        <f t="shared" si="36"/>
        <v>0.1089133015419437</v>
      </c>
      <c r="F154" s="86">
        <f t="shared" si="37"/>
        <v>0.70165</v>
      </c>
      <c r="G154" s="86">
        <f t="shared" si="38"/>
        <v>0.1089133015419437</v>
      </c>
      <c r="H154" s="86">
        <f t="shared" si="39"/>
        <v>0.49231272250000002</v>
      </c>
      <c r="I154" s="86">
        <f t="shared" si="40"/>
        <v>0.34543122174212504</v>
      </c>
      <c r="J154" s="86">
        <f t="shared" si="41"/>
        <v>0.24237181673536204</v>
      </c>
      <c r="K154" s="86">
        <f t="shared" si="42"/>
        <v>7.6419018026904803E-2</v>
      </c>
      <c r="L154" s="86">
        <f t="shared" si="43"/>
        <v>5.3619403998577758E-2</v>
      </c>
      <c r="M154" s="86">
        <f t="shared" ca="1" si="44"/>
        <v>0.11257417833368941</v>
      </c>
      <c r="N154" s="86">
        <f t="shared" ca="1" si="45"/>
        <v>1.340201888434232E-5</v>
      </c>
      <c r="O154" s="19">
        <f t="shared" ca="1" si="46"/>
        <v>1016232849.4726853</v>
      </c>
      <c r="P154" s="86">
        <f t="shared" ca="1" si="47"/>
        <v>10246907032.960478</v>
      </c>
      <c r="Q154" s="86">
        <f t="shared" ca="1" si="48"/>
        <v>381476546.92948192</v>
      </c>
      <c r="R154">
        <f t="shared" ca="1" si="49"/>
        <v>-3.6608767917457041E-3</v>
      </c>
    </row>
    <row r="155" spans="1:18">
      <c r="A155" s="96">
        <v>7686</v>
      </c>
      <c r="B155" s="96">
        <v>0.11353397635910933</v>
      </c>
      <c r="C155" s="96">
        <v>1</v>
      </c>
      <c r="D155" s="98">
        <f t="shared" si="35"/>
        <v>0.76859999999999995</v>
      </c>
      <c r="E155" s="98">
        <f t="shared" si="36"/>
        <v>0.11353397635910933</v>
      </c>
      <c r="F155" s="86">
        <f t="shared" si="37"/>
        <v>0.76859999999999995</v>
      </c>
      <c r="G155" s="86">
        <f t="shared" si="38"/>
        <v>0.11353397635910933</v>
      </c>
      <c r="H155" s="86">
        <f t="shared" si="39"/>
        <v>0.5907459599999999</v>
      </c>
      <c r="I155" s="86">
        <f t="shared" si="40"/>
        <v>0.4540473448559999</v>
      </c>
      <c r="J155" s="86">
        <f t="shared" si="41"/>
        <v>0.34898078925632148</v>
      </c>
      <c r="K155" s="86">
        <f t="shared" si="42"/>
        <v>8.7262214229611432E-2</v>
      </c>
      <c r="L155" s="86">
        <f t="shared" si="43"/>
        <v>6.7069737856879336E-2</v>
      </c>
      <c r="M155" s="86">
        <f t="shared" ca="1" si="44"/>
        <v>0.11409946690986035</v>
      </c>
      <c r="N155" s="86">
        <f t="shared" ca="1" si="45"/>
        <v>3.1977956298868748E-7</v>
      </c>
      <c r="O155" s="19">
        <f t="shared" ca="1" si="46"/>
        <v>806830396.29725683</v>
      </c>
      <c r="P155" s="86">
        <f t="shared" ca="1" si="47"/>
        <v>13493532820.687782</v>
      </c>
      <c r="Q155" s="86">
        <f t="shared" ca="1" si="48"/>
        <v>527768211.24716169</v>
      </c>
      <c r="R155">
        <f t="shared" ca="1" si="49"/>
        <v>-5.6549055075101606E-4</v>
      </c>
    </row>
    <row r="156" spans="1:18">
      <c r="A156" s="96">
        <v>7724.5</v>
      </c>
      <c r="B156" s="96">
        <v>0.11511557375786417</v>
      </c>
      <c r="C156" s="96">
        <v>1</v>
      </c>
      <c r="D156" s="98">
        <f t="shared" si="35"/>
        <v>0.77244999999999997</v>
      </c>
      <c r="E156" s="98">
        <f t="shared" si="36"/>
        <v>0.11511557375786417</v>
      </c>
      <c r="F156" s="86">
        <f t="shared" si="37"/>
        <v>0.77244999999999997</v>
      </c>
      <c r="G156" s="86">
        <f t="shared" si="38"/>
        <v>0.11511557375786417</v>
      </c>
      <c r="H156" s="86">
        <f t="shared" si="39"/>
        <v>0.59667900249999994</v>
      </c>
      <c r="I156" s="86">
        <f t="shared" si="40"/>
        <v>0.46090469548112495</v>
      </c>
      <c r="J156" s="86">
        <f t="shared" si="41"/>
        <v>0.35602583202439497</v>
      </c>
      <c r="K156" s="86">
        <f t="shared" si="42"/>
        <v>8.892102494926217E-2</v>
      </c>
      <c r="L156" s="86">
        <f t="shared" si="43"/>
        <v>6.8687045722057555E-2</v>
      </c>
      <c r="M156" s="86">
        <f t="shared" ca="1" si="44"/>
        <v>0.11418667996073281</v>
      </c>
      <c r="N156" s="86">
        <f t="shared" ca="1" si="45"/>
        <v>8.6284368634911807E-7</v>
      </c>
      <c r="O156" s="19">
        <f t="shared" ca="1" si="46"/>
        <v>795356691.83415353</v>
      </c>
      <c r="P156" s="86">
        <f t="shared" ca="1" si="47"/>
        <v>13696072982.162588</v>
      </c>
      <c r="Q156" s="86">
        <f t="shared" ca="1" si="48"/>
        <v>537036206.79687536</v>
      </c>
      <c r="R156">
        <f t="shared" ca="1" si="49"/>
        <v>9.28893797131361E-4</v>
      </c>
    </row>
    <row r="157" spans="1:18">
      <c r="A157" s="96">
        <v>7727</v>
      </c>
      <c r="B157" s="96">
        <v>0.11426892162124205</v>
      </c>
      <c r="C157" s="96">
        <v>1</v>
      </c>
      <c r="D157" s="98">
        <f t="shared" si="35"/>
        <v>0.77270000000000005</v>
      </c>
      <c r="E157" s="98">
        <f t="shared" si="36"/>
        <v>0.11426892162124205</v>
      </c>
      <c r="F157" s="86">
        <f t="shared" si="37"/>
        <v>0.77270000000000005</v>
      </c>
      <c r="G157" s="86">
        <f t="shared" si="38"/>
        <v>0.11426892162124205</v>
      </c>
      <c r="H157" s="86">
        <f t="shared" si="39"/>
        <v>0.59706529000000008</v>
      </c>
      <c r="I157" s="86">
        <f t="shared" si="40"/>
        <v>0.46135234958300009</v>
      </c>
      <c r="J157" s="86">
        <f t="shared" si="41"/>
        <v>0.35648696052278417</v>
      </c>
      <c r="K157" s="86">
        <f t="shared" si="42"/>
        <v>8.8295595736733734E-2</v>
      </c>
      <c r="L157" s="86">
        <f t="shared" si="43"/>
        <v>6.8226006825774163E-2</v>
      </c>
      <c r="M157" s="86">
        <f t="shared" ca="1" si="44"/>
        <v>0.11419234126723037</v>
      </c>
      <c r="N157" s="86">
        <f t="shared" ca="1" si="45"/>
        <v>5.8645506205554156E-9</v>
      </c>
      <c r="O157" s="19">
        <f t="shared" ca="1" si="46"/>
        <v>794613864.44759393</v>
      </c>
      <c r="P157" s="86">
        <f t="shared" ca="1" si="47"/>
        <v>13709285675.252085</v>
      </c>
      <c r="Q157" s="86">
        <f t="shared" ca="1" si="48"/>
        <v>537641321.98358095</v>
      </c>
      <c r="R157">
        <f t="shared" ca="1" si="49"/>
        <v>7.6580354011687723E-5</v>
      </c>
    </row>
    <row r="158" spans="1:18">
      <c r="A158" s="96">
        <v>7810</v>
      </c>
      <c r="B158" s="96">
        <v>0.11291989274234103</v>
      </c>
      <c r="C158" s="96">
        <v>1</v>
      </c>
      <c r="D158" s="98">
        <f t="shared" si="35"/>
        <v>0.78100000000000003</v>
      </c>
      <c r="E158" s="98">
        <f t="shared" si="36"/>
        <v>0.11291989274234103</v>
      </c>
      <c r="F158" s="86">
        <f t="shared" si="37"/>
        <v>0.78100000000000003</v>
      </c>
      <c r="G158" s="86">
        <f t="shared" si="38"/>
        <v>0.11291989274234103</v>
      </c>
      <c r="H158" s="86">
        <f t="shared" si="39"/>
        <v>0.60996100000000009</v>
      </c>
      <c r="I158" s="86">
        <f t="shared" si="40"/>
        <v>0.47637954100000007</v>
      </c>
      <c r="J158" s="86">
        <f t="shared" si="41"/>
        <v>0.37205242152100004</v>
      </c>
      <c r="K158" s="86">
        <f t="shared" si="42"/>
        <v>8.8190436231768352E-2</v>
      </c>
      <c r="L158" s="86">
        <f t="shared" si="43"/>
        <v>6.8876730697011085E-2</v>
      </c>
      <c r="M158" s="86">
        <f t="shared" ca="1" si="44"/>
        <v>0.11438016657801819</v>
      </c>
      <c r="N158" s="86">
        <f t="shared" ca="1" si="45"/>
        <v>2.1323996751632981E-6</v>
      </c>
      <c r="O158" s="19">
        <f t="shared" ca="1" si="46"/>
        <v>770106580.95887566</v>
      </c>
      <c r="P158" s="86">
        <f t="shared" ca="1" si="47"/>
        <v>14152166176.397074</v>
      </c>
      <c r="Q158" s="86">
        <f t="shared" ca="1" si="48"/>
        <v>557960414.08472764</v>
      </c>
      <c r="R158">
        <f t="shared" ca="1" si="49"/>
        <v>-1.4602738356771644E-3</v>
      </c>
    </row>
    <row r="159" spans="1:18">
      <c r="A159" s="96">
        <v>7849</v>
      </c>
      <c r="B159" s="96">
        <v>0.11279191872578681</v>
      </c>
      <c r="C159" s="96">
        <v>1</v>
      </c>
      <c r="D159" s="98">
        <f t="shared" si="35"/>
        <v>0.78490000000000004</v>
      </c>
      <c r="E159" s="98">
        <f t="shared" si="36"/>
        <v>0.11279191872578681</v>
      </c>
      <c r="F159" s="86">
        <f t="shared" si="37"/>
        <v>0.78490000000000004</v>
      </c>
      <c r="G159" s="86">
        <f t="shared" si="38"/>
        <v>0.11279191872578681</v>
      </c>
      <c r="H159" s="86">
        <f t="shared" si="39"/>
        <v>0.61606801000000011</v>
      </c>
      <c r="I159" s="86">
        <f t="shared" si="40"/>
        <v>0.4835517810490001</v>
      </c>
      <c r="J159" s="86">
        <f t="shared" si="41"/>
        <v>0.37953979294536022</v>
      </c>
      <c r="K159" s="86">
        <f t="shared" si="42"/>
        <v>8.8530377007870073E-2</v>
      </c>
      <c r="L159" s="86">
        <f t="shared" si="43"/>
        <v>6.9487492913477222E-2</v>
      </c>
      <c r="M159" s="86">
        <f t="shared" ca="1" si="44"/>
        <v>0.11446833463972184</v>
      </c>
      <c r="N159" s="86">
        <f t="shared" ca="1" si="45"/>
        <v>2.8103703164946064E-6</v>
      </c>
      <c r="O159" s="19">
        <f t="shared" ca="1" si="46"/>
        <v>758695429.76978564</v>
      </c>
      <c r="P159" s="86">
        <f t="shared" ca="1" si="47"/>
        <v>14363104993.989584</v>
      </c>
      <c r="Q159" s="86">
        <f t="shared" ca="1" si="48"/>
        <v>567662319.3999958</v>
      </c>
      <c r="R159">
        <f t="shared" ca="1" si="49"/>
        <v>-1.6764159139350254E-3</v>
      </c>
    </row>
    <row r="160" spans="1:18">
      <c r="A160" s="96">
        <v>7897.5</v>
      </c>
      <c r="B160" s="96">
        <v>0.11338651600025468</v>
      </c>
      <c r="C160" s="96">
        <v>1</v>
      </c>
      <c r="D160" s="98">
        <f t="shared" si="35"/>
        <v>0.78974999999999995</v>
      </c>
      <c r="E160" s="98">
        <f t="shared" si="36"/>
        <v>0.11338651600025468</v>
      </c>
      <c r="F160" s="86">
        <f t="shared" si="37"/>
        <v>0.78974999999999995</v>
      </c>
      <c r="G160" s="86">
        <f t="shared" si="38"/>
        <v>0.11338651600025468</v>
      </c>
      <c r="H160" s="86">
        <f t="shared" si="39"/>
        <v>0.62370506249999991</v>
      </c>
      <c r="I160" s="86">
        <f t="shared" si="40"/>
        <v>0.49257107310937492</v>
      </c>
      <c r="J160" s="86">
        <f t="shared" si="41"/>
        <v>0.38900800498812882</v>
      </c>
      <c r="K160" s="86">
        <f t="shared" si="42"/>
        <v>8.9547001011201124E-2</v>
      </c>
      <c r="L160" s="86">
        <f t="shared" si="43"/>
        <v>7.0719744048596087E-2</v>
      </c>
      <c r="M160" s="86">
        <f t="shared" ca="1" si="44"/>
        <v>0.11457790175735179</v>
      </c>
      <c r="N160" s="86">
        <f t="shared" ca="1" si="45"/>
        <v>1.4194000222138548E-6</v>
      </c>
      <c r="O160" s="19">
        <f t="shared" ca="1" si="46"/>
        <v>744598508.38181281</v>
      </c>
      <c r="P160" s="86">
        <f t="shared" ca="1" si="47"/>
        <v>14627969609.398916</v>
      </c>
      <c r="Q160" s="86">
        <f t="shared" ca="1" si="48"/>
        <v>579866014.58737683</v>
      </c>
      <c r="R160">
        <f t="shared" ca="1" si="49"/>
        <v>-1.1913857570971104E-3</v>
      </c>
    </row>
    <row r="161" spans="1:18">
      <c r="A161" s="96">
        <v>8574.5</v>
      </c>
      <c r="B161" s="96">
        <v>0.11653780216015022</v>
      </c>
      <c r="C161" s="96">
        <v>1</v>
      </c>
      <c r="D161" s="98">
        <f t="shared" si="35"/>
        <v>0.85745000000000005</v>
      </c>
      <c r="E161" s="98">
        <f t="shared" si="36"/>
        <v>0.11653780216015022</v>
      </c>
      <c r="F161" s="86">
        <f t="shared" si="37"/>
        <v>0.85745000000000005</v>
      </c>
      <c r="G161" s="86">
        <f t="shared" si="38"/>
        <v>0.11653780216015022</v>
      </c>
      <c r="H161" s="86">
        <f t="shared" si="39"/>
        <v>0.73522050250000004</v>
      </c>
      <c r="I161" s="86">
        <f t="shared" si="40"/>
        <v>0.63041481986862502</v>
      </c>
      <c r="J161" s="86">
        <f t="shared" si="41"/>
        <v>0.5405491872963526</v>
      </c>
      <c r="K161" s="86">
        <f t="shared" si="42"/>
        <v>9.992533846222082E-2</v>
      </c>
      <c r="L161" s="86">
        <f t="shared" si="43"/>
        <v>8.5680981464431247E-2</v>
      </c>
      <c r="M161" s="86">
        <f t="shared" ca="1" si="44"/>
        <v>0.11609832110857193</v>
      </c>
      <c r="N161" s="86">
        <f t="shared" ca="1" si="45"/>
        <v>1.931435946963585E-7</v>
      </c>
      <c r="O161" s="19">
        <f t="shared" ca="1" si="46"/>
        <v>559118885.06054461</v>
      </c>
      <c r="P161" s="86">
        <f t="shared" ca="1" si="47"/>
        <v>18625614497.195072</v>
      </c>
      <c r="Q161" s="86">
        <f t="shared" ca="1" si="48"/>
        <v>766669190.94317937</v>
      </c>
      <c r="R161">
        <f t="shared" ca="1" si="49"/>
        <v>4.3948105157828876E-4</v>
      </c>
    </row>
    <row r="162" spans="1:18">
      <c r="A162" s="96">
        <v>8689</v>
      </c>
      <c r="B162" s="96">
        <v>0.11269689001198266</v>
      </c>
      <c r="C162" s="96">
        <v>1</v>
      </c>
      <c r="D162" s="98">
        <f t="shared" si="35"/>
        <v>0.86890000000000001</v>
      </c>
      <c r="E162" s="98">
        <f t="shared" si="36"/>
        <v>0.11269689001198266</v>
      </c>
      <c r="F162" s="86">
        <f t="shared" si="37"/>
        <v>0.86890000000000001</v>
      </c>
      <c r="G162" s="86">
        <f t="shared" si="38"/>
        <v>0.11269689001198266</v>
      </c>
      <c r="H162" s="86">
        <f t="shared" si="39"/>
        <v>0.75498721000000002</v>
      </c>
      <c r="I162" s="86">
        <f t="shared" si="40"/>
        <v>0.65600838676899997</v>
      </c>
      <c r="J162" s="86">
        <f t="shared" si="41"/>
        <v>0.57000568726358403</v>
      </c>
      <c r="K162" s="86">
        <f t="shared" si="42"/>
        <v>9.7922327731411726E-2</v>
      </c>
      <c r="L162" s="86">
        <f t="shared" si="43"/>
        <v>8.5084710565823646E-2</v>
      </c>
      <c r="M162" s="86">
        <f t="shared" ca="1" si="44"/>
        <v>0.11635380635452865</v>
      </c>
      <c r="N162" s="86">
        <f t="shared" ca="1" si="45"/>
        <v>1.3373037136379924E-5</v>
      </c>
      <c r="O162" s="19">
        <f t="shared" ca="1" si="46"/>
        <v>529921562.69159681</v>
      </c>
      <c r="P162" s="86">
        <f t="shared" ca="1" si="47"/>
        <v>19358417100.509701</v>
      </c>
      <c r="Q162" s="86">
        <f t="shared" ca="1" si="48"/>
        <v>801385858.127895</v>
      </c>
      <c r="R162">
        <f t="shared" ca="1" si="49"/>
        <v>-3.6569163425459877E-3</v>
      </c>
    </row>
    <row r="163" spans="1:18">
      <c r="A163" s="96">
        <v>8709</v>
      </c>
      <c r="B163" s="96">
        <v>0.11182288987955696</v>
      </c>
      <c r="C163" s="96">
        <v>1</v>
      </c>
      <c r="D163" s="98">
        <f t="shared" si="35"/>
        <v>0.87090000000000001</v>
      </c>
      <c r="E163" s="98">
        <f t="shared" si="36"/>
        <v>0.11182288987955696</v>
      </c>
      <c r="F163" s="86">
        <f t="shared" si="37"/>
        <v>0.87090000000000001</v>
      </c>
      <c r="G163" s="86">
        <f t="shared" si="38"/>
        <v>0.11182288987955696</v>
      </c>
      <c r="H163" s="86">
        <f t="shared" si="39"/>
        <v>0.75846681000000005</v>
      </c>
      <c r="I163" s="86">
        <f t="shared" si="40"/>
        <v>0.66054874482900006</v>
      </c>
      <c r="J163" s="86">
        <f t="shared" si="41"/>
        <v>0.57527190187157617</v>
      </c>
      <c r="K163" s="86">
        <f t="shared" si="42"/>
        <v>9.7386554796106167E-2</v>
      </c>
      <c r="L163" s="86">
        <f t="shared" si="43"/>
        <v>8.4813950571928864E-2</v>
      </c>
      <c r="M163" s="86">
        <f t="shared" ca="1" si="44"/>
        <v>0.11639838329593809</v>
      </c>
      <c r="N163" s="86">
        <f t="shared" ca="1" si="45"/>
        <v>2.0935140003347008E-5</v>
      </c>
      <c r="O163" s="19">
        <f t="shared" ca="1" si="46"/>
        <v>524888634.20087105</v>
      </c>
      <c r="P163" s="86">
        <f t="shared" ca="1" si="47"/>
        <v>19488136149.227581</v>
      </c>
      <c r="Q163" s="86">
        <f t="shared" ca="1" si="48"/>
        <v>807545110.39491618</v>
      </c>
      <c r="R163">
        <f t="shared" ca="1" si="49"/>
        <v>-4.5754934163811239E-3</v>
      </c>
    </row>
    <row r="164" spans="1:18">
      <c r="A164" s="96">
        <v>8720</v>
      </c>
      <c r="B164" s="96">
        <v>0.11591718469249893</v>
      </c>
      <c r="C164" s="96">
        <v>1</v>
      </c>
      <c r="D164" s="98">
        <f t="shared" si="35"/>
        <v>0.872</v>
      </c>
      <c r="E164" s="98">
        <f t="shared" si="36"/>
        <v>0.11591718469249893</v>
      </c>
      <c r="F164" s="86">
        <f t="shared" si="37"/>
        <v>0.872</v>
      </c>
      <c r="G164" s="86">
        <f t="shared" si="38"/>
        <v>0.11591718469249893</v>
      </c>
      <c r="H164" s="86">
        <f t="shared" si="39"/>
        <v>0.76038399999999995</v>
      </c>
      <c r="I164" s="86">
        <f t="shared" si="40"/>
        <v>0.66305484799999992</v>
      </c>
      <c r="J164" s="86">
        <f t="shared" si="41"/>
        <v>0.57818382745599994</v>
      </c>
      <c r="K164" s="86">
        <f t="shared" si="42"/>
        <v>0.10107978505185906</v>
      </c>
      <c r="L164" s="86">
        <f t="shared" si="43"/>
        <v>8.8141572565221107E-2</v>
      </c>
      <c r="M164" s="86">
        <f t="shared" ca="1" si="44"/>
        <v>0.11642289436385188</v>
      </c>
      <c r="N164" s="86">
        <f t="shared" ca="1" si="45"/>
        <v>2.5574227169991112E-7</v>
      </c>
      <c r="O164" s="19">
        <f t="shared" ca="1" si="46"/>
        <v>522129080.49139583</v>
      </c>
      <c r="P164" s="86">
        <f t="shared" ca="1" si="47"/>
        <v>19559700308.473816</v>
      </c>
      <c r="Q164" s="86">
        <f t="shared" ca="1" si="48"/>
        <v>810944825.47931314</v>
      </c>
      <c r="R164">
        <f t="shared" ca="1" si="49"/>
        <v>-5.0570967135295242E-4</v>
      </c>
    </row>
    <row r="165" spans="1:18">
      <c r="A165" s="96">
        <v>8771.5</v>
      </c>
      <c r="B165" s="96">
        <v>0.12215406293946912</v>
      </c>
      <c r="C165" s="96">
        <v>1</v>
      </c>
      <c r="D165" s="98">
        <f t="shared" si="35"/>
        <v>0.87714999999999999</v>
      </c>
      <c r="E165" s="98">
        <f t="shared" si="36"/>
        <v>0.12215406293946912</v>
      </c>
      <c r="F165" s="86">
        <f t="shared" si="37"/>
        <v>0.87714999999999999</v>
      </c>
      <c r="G165" s="86">
        <f t="shared" si="38"/>
        <v>0.12215406293946912</v>
      </c>
      <c r="H165" s="86">
        <f t="shared" si="39"/>
        <v>0.7693921225</v>
      </c>
      <c r="I165" s="86">
        <f t="shared" si="40"/>
        <v>0.67487230025087497</v>
      </c>
      <c r="J165" s="86">
        <f t="shared" si="41"/>
        <v>0.59196423816505495</v>
      </c>
      <c r="K165" s="86">
        <f t="shared" si="42"/>
        <v>0.10714743630735533</v>
      </c>
      <c r="L165" s="86">
        <f t="shared" si="43"/>
        <v>9.3984373756996725E-2</v>
      </c>
      <c r="M165" s="86">
        <f t="shared" ca="1" si="44"/>
        <v>0.11653759173388982</v>
      </c>
      <c r="N165" s="86">
        <f t="shared" ca="1" si="45"/>
        <v>3.1544748803101415E-5</v>
      </c>
      <c r="O165" s="19">
        <f t="shared" ca="1" si="46"/>
        <v>509290436.00257498</v>
      </c>
      <c r="P165" s="86">
        <f t="shared" ca="1" si="47"/>
        <v>19896819280.935764</v>
      </c>
      <c r="Q165" s="86">
        <f t="shared" ca="1" si="48"/>
        <v>826976444.15917242</v>
      </c>
      <c r="R165">
        <f t="shared" ca="1" si="49"/>
        <v>5.6164712055793015E-3</v>
      </c>
    </row>
    <row r="166" spans="1:18">
      <c r="A166" s="96">
        <v>10410</v>
      </c>
      <c r="B166" s="96">
        <v>0.12068550731914501</v>
      </c>
      <c r="C166" s="96">
        <v>1</v>
      </c>
      <c r="D166" s="98">
        <f t="shared" si="35"/>
        <v>1.0409999999999999</v>
      </c>
      <c r="E166" s="98">
        <f t="shared" si="36"/>
        <v>0.12068550731914501</v>
      </c>
      <c r="F166" s="86">
        <f t="shared" si="37"/>
        <v>1.0409999999999999</v>
      </c>
      <c r="G166" s="86">
        <f t="shared" si="38"/>
        <v>0.12068550731914501</v>
      </c>
      <c r="H166" s="86">
        <f t="shared" si="39"/>
        <v>1.0836809999999999</v>
      </c>
      <c r="I166" s="86">
        <f t="shared" si="40"/>
        <v>1.1281119209999999</v>
      </c>
      <c r="J166" s="86">
        <f t="shared" si="41"/>
        <v>1.1743645097609998</v>
      </c>
      <c r="K166" s="86">
        <f t="shared" si="42"/>
        <v>0.12563361311922994</v>
      </c>
      <c r="L166" s="86">
        <f t="shared" si="43"/>
        <v>0.13078459125711836</v>
      </c>
      <c r="M166" s="86">
        <f t="shared" ca="1" si="44"/>
        <v>0.12013599827559529</v>
      </c>
      <c r="N166" s="86">
        <f t="shared" ca="1" si="45"/>
        <v>3.0196018894293135E-7</v>
      </c>
      <c r="O166" s="19">
        <f t="shared" ca="1" si="46"/>
        <v>176238646.43265915</v>
      </c>
      <c r="P166" s="86">
        <f t="shared" ca="1" si="47"/>
        <v>32481361166.974045</v>
      </c>
      <c r="Q166" s="86">
        <f t="shared" ca="1" si="48"/>
        <v>1441331514.3843834</v>
      </c>
      <c r="R166">
        <f t="shared" ca="1" si="49"/>
        <v>5.4950904354972296E-4</v>
      </c>
    </row>
    <row r="167" spans="1:18">
      <c r="A167" s="96">
        <v>10421.5</v>
      </c>
      <c r="B167" s="96">
        <v>0.12257016949880838</v>
      </c>
      <c r="C167" s="96">
        <v>1</v>
      </c>
      <c r="D167" s="98">
        <f t="shared" si="35"/>
        <v>1.0421499999999999</v>
      </c>
      <c r="E167" s="98">
        <f t="shared" si="36"/>
        <v>0.12257016949880838</v>
      </c>
      <c r="F167" s="86">
        <f t="shared" si="37"/>
        <v>1.0421499999999999</v>
      </c>
      <c r="G167" s="86">
        <f t="shared" si="38"/>
        <v>0.12257016949880838</v>
      </c>
      <c r="H167" s="86">
        <f t="shared" si="39"/>
        <v>1.0860766224999998</v>
      </c>
      <c r="I167" s="86">
        <f t="shared" si="40"/>
        <v>1.1318547521383746</v>
      </c>
      <c r="J167" s="86">
        <f t="shared" si="41"/>
        <v>1.179562429941007</v>
      </c>
      <c r="K167" s="86">
        <f t="shared" si="42"/>
        <v>0.12773650214318313</v>
      </c>
      <c r="L167" s="86">
        <f t="shared" si="43"/>
        <v>0.13312059570851828</v>
      </c>
      <c r="M167" s="86">
        <f t="shared" ca="1" si="44"/>
        <v>0.12016090632969086</v>
      </c>
      <c r="N167" s="86">
        <f t="shared" ca="1" si="45"/>
        <v>5.8045490180661971E-6</v>
      </c>
      <c r="O167" s="19">
        <f t="shared" ca="1" si="46"/>
        <v>174457316.87881613</v>
      </c>
      <c r="P167" s="86">
        <f t="shared" ca="1" si="47"/>
        <v>32582976276.11998</v>
      </c>
      <c r="Q167" s="86">
        <f t="shared" ca="1" si="48"/>
        <v>1446396926.0895875</v>
      </c>
      <c r="R167">
        <f t="shared" ca="1" si="49"/>
        <v>2.4092631691175204E-3</v>
      </c>
    </row>
    <row r="168" spans="1:18">
      <c r="A168" s="96">
        <v>10422</v>
      </c>
      <c r="B168" s="96">
        <v>0.12186080698333293</v>
      </c>
      <c r="C168" s="96">
        <v>1</v>
      </c>
      <c r="D168" s="98">
        <f t="shared" si="35"/>
        <v>1.0422</v>
      </c>
      <c r="E168" s="98">
        <f t="shared" si="36"/>
        <v>0.12186080698333293</v>
      </c>
      <c r="F168" s="86">
        <f t="shared" si="37"/>
        <v>1.0422</v>
      </c>
      <c r="G168" s="86">
        <f t="shared" si="38"/>
        <v>0.12186080698333293</v>
      </c>
      <c r="H168" s="86">
        <f t="shared" si="39"/>
        <v>1.0861808399999999</v>
      </c>
      <c r="I168" s="86">
        <f t="shared" si="40"/>
        <v>1.1320176714479999</v>
      </c>
      <c r="J168" s="86">
        <f t="shared" si="41"/>
        <v>1.1797888171831055</v>
      </c>
      <c r="K168" s="86">
        <f t="shared" si="42"/>
        <v>0.12700333303802958</v>
      </c>
      <c r="L168" s="86">
        <f t="shared" si="43"/>
        <v>0.13236287369223443</v>
      </c>
      <c r="M168" s="86">
        <f t="shared" ca="1" si="44"/>
        <v>0.12016198917859634</v>
      </c>
      <c r="N168" s="86">
        <f t="shared" ca="1" si="45"/>
        <v>2.8859819336900405E-6</v>
      </c>
      <c r="O168" s="19">
        <f t="shared" ca="1" si="46"/>
        <v>174380055.94500566</v>
      </c>
      <c r="P168" s="86">
        <f t="shared" ca="1" si="47"/>
        <v>32587398697.514164</v>
      </c>
      <c r="Q168" s="86">
        <f t="shared" ca="1" si="48"/>
        <v>1446617411.7237129</v>
      </c>
      <c r="R168">
        <f t="shared" ca="1" si="49"/>
        <v>1.6988178047365882E-3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L150"/>
  <sheetViews>
    <sheetView workbookViewId="0"/>
  </sheetViews>
  <sheetFormatPr defaultColWidth="10.28515625" defaultRowHeight="12.75"/>
  <cols>
    <col min="1" max="1" width="16.8554687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1" width="8.5703125" style="1" customWidth="1"/>
    <col min="12" max="12" width="10.28515625" style="1"/>
    <col min="13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2.42578125" style="1" customWidth="1"/>
    <col min="20" max="21" width="10.28515625" style="1"/>
    <col min="22" max="22" width="12.7109375" style="1" customWidth="1"/>
    <col min="23" max="23" width="14" style="1" customWidth="1"/>
    <col min="24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5" width="10.28515625" style="1"/>
    <col min="36" max="36" width="16.8554687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Q1" s="18">
        <v>3.9270424771001358E-2</v>
      </c>
      <c r="R1" s="18">
        <v>1.679900877273334E-6</v>
      </c>
      <c r="S1" s="18">
        <v>1.0558948296285903E-11</v>
      </c>
      <c r="T1" s="18">
        <v>3.3454437829817697E-2</v>
      </c>
      <c r="U1" s="18">
        <v>0.32619854847825291</v>
      </c>
      <c r="V1" s="18">
        <v>69.883225042729379</v>
      </c>
      <c r="W1" s="18">
        <v>335.68804584063645</v>
      </c>
      <c r="X1" s="18">
        <v>51074.375228207922</v>
      </c>
      <c r="Y1" s="18">
        <v>5.7963838806742967</v>
      </c>
      <c r="AA1" s="107" t="s">
        <v>237</v>
      </c>
      <c r="AB1" s="108"/>
      <c r="AC1" s="108" t="s">
        <v>238</v>
      </c>
      <c r="AD1" s="108" t="s">
        <v>239</v>
      </c>
      <c r="AE1" s="23"/>
      <c r="AW1" s="109" t="s">
        <v>34</v>
      </c>
      <c r="AX1" s="110" t="s">
        <v>240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ht="15.75">
      <c r="A2" s="1" t="s">
        <v>1</v>
      </c>
      <c r="B2" s="3" t="s">
        <v>2</v>
      </c>
      <c r="Q2" s="197" t="s">
        <v>258</v>
      </c>
      <c r="R2" s="198" t="s">
        <v>259</v>
      </c>
      <c r="S2" s="198" t="s">
        <v>28</v>
      </c>
      <c r="T2" s="198" t="s">
        <v>430</v>
      </c>
      <c r="U2" s="198" t="s">
        <v>262</v>
      </c>
      <c r="V2" s="198" t="s">
        <v>431</v>
      </c>
      <c r="W2" s="198" t="s">
        <v>432</v>
      </c>
      <c r="X2" s="198" t="s">
        <v>433</v>
      </c>
      <c r="Y2" s="198" t="s">
        <v>453</v>
      </c>
      <c r="AA2" s="114" t="s">
        <v>254</v>
      </c>
      <c r="AB2" s="115">
        <f>C7</f>
        <v>52353.159599999999</v>
      </c>
      <c r="AC2" s="116" t="s">
        <v>255</v>
      </c>
      <c r="AD2" s="115">
        <f>C8</f>
        <v>0.41981439999999998</v>
      </c>
      <c r="AE2" s="117" t="s">
        <v>256</v>
      </c>
      <c r="AH2" s="1" t="s">
        <v>436</v>
      </c>
      <c r="AW2" s="1">
        <v>-60000</v>
      </c>
      <c r="AX2" s="1">
        <f t="shared" ref="AX2:AX33" si="0">AB$3+AB$4*AW2+AB$5*AW2^2+AZ2</f>
        <v>-3.8426219071841405E-2</v>
      </c>
      <c r="AY2" s="1">
        <f t="shared" ref="AY2:AY33" si="1">AB$3+AB$4*AW2+AB$5*AW2^2</f>
        <v>-2.351141399876943E-2</v>
      </c>
      <c r="AZ2" s="1">
        <f t="shared" ref="AZ2:AZ33" si="2">$AB$6*($AB$11/BA2*BB2+$AB$12)</f>
        <v>-1.4914805073071977E-2</v>
      </c>
      <c r="BA2" s="1">
        <f t="shared" ref="BA2:BA33" si="3">1+$AB$7*COS(BC2)</f>
        <v>1.3256851989145375</v>
      </c>
      <c r="BB2" s="1">
        <f t="shared" ref="BB2:BB33" si="4">SIN(BC2+RADIANS($AB$9))</f>
        <v>-0.46216346461138774</v>
      </c>
      <c r="BC2" s="1">
        <f t="shared" ref="BC2:BC33" si="5">2*ATAN(BD2)</f>
        <v>-5.6109649541164895E-2</v>
      </c>
      <c r="BD2" s="1">
        <f t="shared" ref="BD2:BD33" si="6">SQRT((1+$AB$7)/(1-$AB$7))*TAN(BE2/2)</f>
        <v>-2.8062187488759931E-2</v>
      </c>
      <c r="BE2" s="1">
        <f t="shared" ref="BE2:BK11" si="7">$BL2+$AB$7*SIN(BF2)</f>
        <v>-3.9999568326738288E-2</v>
      </c>
      <c r="BF2" s="1">
        <f t="shared" si="7"/>
        <v>-3.998902111574875E-2</v>
      </c>
      <c r="BG2" s="1">
        <f t="shared" si="7"/>
        <v>-3.9956661551405009E-2</v>
      </c>
      <c r="BH2" s="1">
        <f t="shared" si="7"/>
        <v>-3.9857380456934502E-2</v>
      </c>
      <c r="BI2" s="1">
        <f t="shared" si="7"/>
        <v>-3.9552782521853305E-2</v>
      </c>
      <c r="BJ2" s="1">
        <f t="shared" si="7"/>
        <v>-3.8618287994731985E-2</v>
      </c>
      <c r="BK2" s="1">
        <f t="shared" si="7"/>
        <v>-3.5751502429284279E-2</v>
      </c>
      <c r="BL2" s="1">
        <f t="shared" ref="BL2:BL33" si="8">RADIANS($AB$9)+$AB$18*(AW2-AB$15)</f>
        <v>-2.6958683992684307E-2</v>
      </c>
    </row>
    <row r="3" spans="1:64">
      <c r="A3" s="4" t="s">
        <v>393</v>
      </c>
      <c r="Q3" s="1">
        <f>AB3</f>
        <v>3.9270424771001358E-2</v>
      </c>
      <c r="R3" s="1">
        <f>AB4</f>
        <v>1.679900877273334E-6</v>
      </c>
      <c r="S3" s="1">
        <f>AB5</f>
        <v>1.0558948296285903E-11</v>
      </c>
      <c r="T3" s="1">
        <f>AB6</f>
        <v>3.3454437829817697E-2</v>
      </c>
      <c r="U3" s="1">
        <f>AB7</f>
        <v>0.32619854847825291</v>
      </c>
      <c r="V3" s="1">
        <f>AB8</f>
        <v>69.883225042729379</v>
      </c>
      <c r="W3" s="1">
        <f>AB9</f>
        <v>335.68804584063645</v>
      </c>
      <c r="X3" s="1">
        <f>AB10</f>
        <v>51074.375228207922</v>
      </c>
      <c r="Y3" s="200">
        <f>AB13</f>
        <v>5.7963838806742967</v>
      </c>
      <c r="AA3" s="119" t="s">
        <v>258</v>
      </c>
      <c r="AB3" s="120">
        <f t="shared" ref="AB3:AB10" si="9">AC3*AD3</f>
        <v>3.9270424771001358E-2</v>
      </c>
      <c r="AC3" s="121">
        <v>3.927042477100136</v>
      </c>
      <c r="AD3" s="1">
        <v>0.01</v>
      </c>
      <c r="AE3" s="122"/>
      <c r="AH3" s="121">
        <v>3.927042477100136</v>
      </c>
      <c r="AI3" s="121">
        <v>3.5489212753764043</v>
      </c>
      <c r="AW3" s="1">
        <v>-59000</v>
      </c>
      <c r="AX3" s="1">
        <f t="shared" si="0"/>
        <v>-3.3516761727750283E-2</v>
      </c>
      <c r="AY3" s="1">
        <f t="shared" si="1"/>
        <v>-2.3088027968754116E-2</v>
      </c>
      <c r="AZ3" s="1">
        <f t="shared" si="2"/>
        <v>-1.0428733758996165E-2</v>
      </c>
      <c r="BA3" s="1">
        <f t="shared" si="3"/>
        <v>1.3220996564273795</v>
      </c>
      <c r="BB3" s="1">
        <f t="shared" si="4"/>
        <v>-0.26251599028445516</v>
      </c>
      <c r="BC3" s="1">
        <f t="shared" si="5"/>
        <v>0.15869492665645274</v>
      </c>
      <c r="BD3" s="1">
        <f t="shared" si="6"/>
        <v>7.9514408179758772E-2</v>
      </c>
      <c r="BE3" s="1">
        <f t="shared" si="7"/>
        <v>0.11323303361864509</v>
      </c>
      <c r="BF3" s="1">
        <f t="shared" si="7"/>
        <v>0.11320407097223006</v>
      </c>
      <c r="BG3" s="1">
        <f t="shared" si="7"/>
        <v>0.11311471105586421</v>
      </c>
      <c r="BH3" s="1">
        <f t="shared" si="7"/>
        <v>0.11283901010452495</v>
      </c>
      <c r="BI3" s="1">
        <f t="shared" si="7"/>
        <v>0.11198844784454208</v>
      </c>
      <c r="BJ3" s="1">
        <f t="shared" si="7"/>
        <v>0.10936489652023035</v>
      </c>
      <c r="BK3" s="1">
        <f t="shared" si="7"/>
        <v>0.10127725482564449</v>
      </c>
      <c r="BL3" s="1">
        <f t="shared" si="8"/>
        <v>7.6384850384259906E-2</v>
      </c>
    </row>
    <row r="4" spans="1:64">
      <c r="A4" s="5" t="s">
        <v>4</v>
      </c>
      <c r="C4" s="6">
        <v>41766.288</v>
      </c>
      <c r="D4" s="7">
        <v>0.4198228</v>
      </c>
      <c r="AA4" s="123" t="s">
        <v>259</v>
      </c>
      <c r="AB4" s="124">
        <f t="shared" si="9"/>
        <v>1.679900877273334E-6</v>
      </c>
      <c r="AC4" s="125">
        <v>16.799008772733341</v>
      </c>
      <c r="AD4" s="1">
        <v>9.9999999999999995E-8</v>
      </c>
      <c r="AE4" s="122"/>
      <c r="AF4" s="1">
        <v>-3</v>
      </c>
      <c r="AH4" s="125">
        <v>16.799008772733341</v>
      </c>
      <c r="AI4" s="125">
        <v>16.686580459503247</v>
      </c>
      <c r="AW4" s="1">
        <v>-58000</v>
      </c>
      <c r="AX4" s="1">
        <f t="shared" si="0"/>
        <v>-2.8381224390619089E-2</v>
      </c>
      <c r="AY4" s="1">
        <f t="shared" si="1"/>
        <v>-2.2643524042146229E-2</v>
      </c>
      <c r="AZ4" s="1">
        <f t="shared" si="2"/>
        <v>-5.73770034847286E-3</v>
      </c>
      <c r="BA4" s="1">
        <f t="shared" si="3"/>
        <v>1.304124842128122</v>
      </c>
      <c r="BB4" s="1">
        <f t="shared" si="4"/>
        <v>-5.4305527442378085E-2</v>
      </c>
      <c r="BC4" s="1">
        <f t="shared" si="5"/>
        <v>0.36999139276332343</v>
      </c>
      <c r="BD4" s="1">
        <f t="shared" si="6"/>
        <v>0.18713538653659478</v>
      </c>
      <c r="BE4" s="1">
        <f t="shared" si="7"/>
        <v>0.26521100325361169</v>
      </c>
      <c r="BF4" s="1">
        <f t="shared" si="7"/>
        <v>0.26515309589597663</v>
      </c>
      <c r="BG4" s="1">
        <f t="shared" si="7"/>
        <v>0.26496915004842669</v>
      </c>
      <c r="BH4" s="1">
        <f t="shared" si="7"/>
        <v>0.2643848969991518</v>
      </c>
      <c r="BI4" s="1">
        <f t="shared" si="7"/>
        <v>0.26252979060615</v>
      </c>
      <c r="BJ4" s="1">
        <f t="shared" si="7"/>
        <v>0.25664559079586141</v>
      </c>
      <c r="BK4" s="1">
        <f t="shared" si="7"/>
        <v>0.23804040055446718</v>
      </c>
      <c r="BL4" s="1">
        <f t="shared" si="8"/>
        <v>0.17972838476120323</v>
      </c>
    </row>
    <row r="5" spans="1:64">
      <c r="C5" s="8"/>
      <c r="Q5" s="13">
        <f t="shared" ref="Q5:Y5" si="10">(Q$3-Q$1)^2</f>
        <v>0</v>
      </c>
      <c r="R5" s="13">
        <f t="shared" si="10"/>
        <v>0</v>
      </c>
      <c r="S5" s="13">
        <f t="shared" si="10"/>
        <v>0</v>
      </c>
      <c r="T5" s="13">
        <f t="shared" si="10"/>
        <v>0</v>
      </c>
      <c r="U5" s="13">
        <f t="shared" si="10"/>
        <v>0</v>
      </c>
      <c r="V5" s="13">
        <f t="shared" si="10"/>
        <v>0</v>
      </c>
      <c r="W5" s="13">
        <f t="shared" si="10"/>
        <v>0</v>
      </c>
      <c r="X5" s="13">
        <f t="shared" si="10"/>
        <v>0</v>
      </c>
      <c r="Y5" s="13">
        <f t="shared" si="10"/>
        <v>0</v>
      </c>
      <c r="AA5" s="123" t="s">
        <v>28</v>
      </c>
      <c r="AB5" s="124">
        <f t="shared" si="9"/>
        <v>1.0558948296285903E-11</v>
      </c>
      <c r="AC5" s="125">
        <v>1.0558948296285904</v>
      </c>
      <c r="AD5" s="1">
        <v>9.9999999999999994E-12</v>
      </c>
      <c r="AE5" s="122"/>
      <c r="AF5" s="125">
        <v>0.6987842707661861</v>
      </c>
      <c r="AH5" s="125">
        <v>1.0558948296285904</v>
      </c>
      <c r="AI5" s="125">
        <v>1.4588199111492346</v>
      </c>
      <c r="AW5" s="1">
        <v>-57000</v>
      </c>
      <c r="AX5" s="1">
        <f t="shared" si="0"/>
        <v>-2.3181684829313751E-2</v>
      </c>
      <c r="AY5" s="1">
        <f t="shared" si="1"/>
        <v>-2.2177902218945791E-2</v>
      </c>
      <c r="AZ5" s="1">
        <f t="shared" si="2"/>
        <v>-1.0037826103679586E-3</v>
      </c>
      <c r="BA5" s="1">
        <f t="shared" si="3"/>
        <v>1.2739971607901128</v>
      </c>
      <c r="BB5" s="1">
        <f t="shared" si="4"/>
        <v>0.14869038820258546</v>
      </c>
      <c r="BC5" s="1">
        <f t="shared" si="5"/>
        <v>0.57356745482843818</v>
      </c>
      <c r="BD5" s="1">
        <f t="shared" si="6"/>
        <v>0.2949134508102817</v>
      </c>
      <c r="BE5" s="1">
        <f t="shared" si="7"/>
        <v>0.4143893255757663</v>
      </c>
      <c r="BF5" s="1">
        <f t="shared" si="7"/>
        <v>0.41432151814047913</v>
      </c>
      <c r="BG5" s="1">
        <f t="shared" si="7"/>
        <v>0.41409444403726459</v>
      </c>
      <c r="BH5" s="1">
        <f t="shared" si="7"/>
        <v>0.41333418128853039</v>
      </c>
      <c r="BI5" s="1">
        <f t="shared" si="7"/>
        <v>0.41079059988159139</v>
      </c>
      <c r="BJ5" s="1">
        <f t="shared" si="7"/>
        <v>0.40230095677840166</v>
      </c>
      <c r="BK5" s="1">
        <f t="shared" si="7"/>
        <v>0.3741813346547771</v>
      </c>
      <c r="BL5" s="1">
        <f t="shared" si="8"/>
        <v>0.28307191913814744</v>
      </c>
    </row>
    <row r="6" spans="1:64">
      <c r="A6" s="5" t="s">
        <v>5</v>
      </c>
      <c r="C6" s="8"/>
      <c r="AA6" s="123" t="s">
        <v>261</v>
      </c>
      <c r="AB6" s="124">
        <f t="shared" si="9"/>
        <v>3.3454437829817697E-2</v>
      </c>
      <c r="AC6" s="125">
        <v>3.3454437829817696</v>
      </c>
      <c r="AD6" s="1">
        <v>0.01</v>
      </c>
      <c r="AE6" s="122" t="s">
        <v>256</v>
      </c>
      <c r="AH6" s="125">
        <v>3.3454437829817696</v>
      </c>
      <c r="AI6" s="125">
        <v>3.1329034571191072</v>
      </c>
      <c r="AW6" s="1">
        <v>-56000</v>
      </c>
      <c r="AX6" s="1">
        <f t="shared" si="0"/>
        <v>-1.8066349903526843E-2</v>
      </c>
      <c r="AY6" s="1">
        <f t="shared" si="1"/>
        <v>-2.1691162499152761E-2</v>
      </c>
      <c r="AZ6" s="1">
        <f t="shared" si="2"/>
        <v>3.6248125956259182E-3</v>
      </c>
      <c r="BA6" s="1">
        <f t="shared" si="3"/>
        <v>1.2350178102966196</v>
      </c>
      <c r="BB6" s="1">
        <f t="shared" si="4"/>
        <v>0.33535878770434824</v>
      </c>
      <c r="BC6" s="1">
        <f t="shared" si="5"/>
        <v>0.76630969405847771</v>
      </c>
      <c r="BD6" s="1">
        <f t="shared" si="6"/>
        <v>0.40307549043203211</v>
      </c>
      <c r="BE6" s="1">
        <f t="shared" si="7"/>
        <v>0.55954539488024035</v>
      </c>
      <c r="BF6" s="1">
        <f t="shared" si="7"/>
        <v>0.55948546985731906</v>
      </c>
      <c r="BG6" s="1">
        <f t="shared" si="7"/>
        <v>0.55926872814428275</v>
      </c>
      <c r="BH6" s="1">
        <f t="shared" si="7"/>
        <v>0.55848504434255775</v>
      </c>
      <c r="BI6" s="1">
        <f t="shared" si="7"/>
        <v>0.55565463296538375</v>
      </c>
      <c r="BJ6" s="1">
        <f t="shared" si="7"/>
        <v>0.54547310944132577</v>
      </c>
      <c r="BK6" s="1">
        <f t="shared" si="7"/>
        <v>0.50935009626147021</v>
      </c>
      <c r="BL6" s="1">
        <f t="shared" si="8"/>
        <v>0.38641545351509166</v>
      </c>
    </row>
    <row r="7" spans="1:64">
      <c r="A7" s="1" t="s">
        <v>6</v>
      </c>
      <c r="C7" s="9">
        <v>52353.159599999999</v>
      </c>
      <c r="D7" s="10" t="s">
        <v>7</v>
      </c>
      <c r="AA7" s="123" t="s">
        <v>262</v>
      </c>
      <c r="AB7" s="124">
        <f t="shared" si="9"/>
        <v>0.32619854847825291</v>
      </c>
      <c r="AC7" s="125">
        <v>0.32619854847825291</v>
      </c>
      <c r="AD7" s="1">
        <v>1</v>
      </c>
      <c r="AE7" s="122"/>
      <c r="AH7" s="125">
        <v>0.32619854847825291</v>
      </c>
      <c r="AI7" s="125">
        <v>0.45572290014231032</v>
      </c>
      <c r="AW7" s="1">
        <v>-55000</v>
      </c>
      <c r="AX7" s="1">
        <f t="shared" si="0"/>
        <v>-1.3155877819880261E-2</v>
      </c>
      <c r="AY7" s="1">
        <f t="shared" si="1"/>
        <v>-2.1183304882767158E-2</v>
      </c>
      <c r="AZ7" s="1">
        <f t="shared" si="2"/>
        <v>8.0274270628868973E-3</v>
      </c>
      <c r="BA7" s="1">
        <f t="shared" si="3"/>
        <v>1.1906986482919573</v>
      </c>
      <c r="BB7" s="1">
        <f t="shared" si="4"/>
        <v>0.49867934393517183</v>
      </c>
      <c r="BC7" s="1">
        <f t="shared" si="5"/>
        <v>0.94639813114065485</v>
      </c>
      <c r="BD7" s="1">
        <f t="shared" si="6"/>
        <v>0.51199697985961545</v>
      </c>
      <c r="BE7" s="1">
        <f t="shared" si="7"/>
        <v>0.6998551299184238</v>
      </c>
      <c r="BF7" s="1">
        <f t="shared" si="7"/>
        <v>0.6998127031468877</v>
      </c>
      <c r="BG7" s="1">
        <f t="shared" si="7"/>
        <v>0.69964268841878485</v>
      </c>
      <c r="BH7" s="1">
        <f t="shared" si="7"/>
        <v>0.6989616406000928</v>
      </c>
      <c r="BI7" s="1">
        <f t="shared" si="7"/>
        <v>0.69623738459716822</v>
      </c>
      <c r="BJ7" s="1">
        <f t="shared" si="7"/>
        <v>0.68540138379621174</v>
      </c>
      <c r="BK7" s="1">
        <f t="shared" si="7"/>
        <v>0.64320709796373465</v>
      </c>
      <c r="BL7" s="1">
        <f t="shared" si="8"/>
        <v>0.48975898789203587</v>
      </c>
    </row>
    <row r="8" spans="1:64" ht="15.75">
      <c r="A8" s="1" t="s">
        <v>8</v>
      </c>
      <c r="C8" s="1">
        <v>0.41981439999999998</v>
      </c>
      <c r="D8" s="10" t="s">
        <v>7</v>
      </c>
      <c r="AA8" s="123" t="s">
        <v>263</v>
      </c>
      <c r="AB8" s="124">
        <f t="shared" si="9"/>
        <v>69.883225042729379</v>
      </c>
      <c r="AC8" s="125">
        <v>6.9883225042729382</v>
      </c>
      <c r="AD8" s="1">
        <v>10</v>
      </c>
      <c r="AE8" s="122" t="s">
        <v>294</v>
      </c>
      <c r="AF8" s="1">
        <f>365.24*AG8</f>
        <v>18773.335999999999</v>
      </c>
      <c r="AG8" s="1">
        <v>51.4</v>
      </c>
      <c r="AH8" s="125">
        <v>6.9883225042729382</v>
      </c>
      <c r="AI8" s="125">
        <v>6.6758982782030474</v>
      </c>
      <c r="AW8" s="1">
        <v>-54000</v>
      </c>
      <c r="AX8" s="1">
        <f t="shared" si="0"/>
        <v>-8.5380582747365211E-3</v>
      </c>
      <c r="AY8" s="1">
        <f t="shared" si="1"/>
        <v>-2.065432936978899E-2</v>
      </c>
      <c r="AZ8" s="1">
        <f t="shared" si="2"/>
        <v>1.2116271095052469E-2</v>
      </c>
      <c r="BA8" s="1">
        <f t="shared" si="3"/>
        <v>1.1441172446981196</v>
      </c>
      <c r="BB8" s="1">
        <f t="shared" si="4"/>
        <v>0.63565696512382952</v>
      </c>
      <c r="BC8" s="1">
        <f t="shared" si="5"/>
        <v>1.1131828921939086</v>
      </c>
      <c r="BD8" s="1">
        <f t="shared" si="6"/>
        <v>0.62221130266861013</v>
      </c>
      <c r="BE8" s="1">
        <f t="shared" si="7"/>
        <v>0.83488097375484827</v>
      </c>
      <c r="BF8" s="1">
        <f t="shared" si="7"/>
        <v>0.83485661574149361</v>
      </c>
      <c r="BG8" s="1">
        <f t="shared" si="7"/>
        <v>0.83474538447079483</v>
      </c>
      <c r="BH8" s="1">
        <f t="shared" si="7"/>
        <v>0.83423761850605505</v>
      </c>
      <c r="BI8" s="1">
        <f t="shared" si="7"/>
        <v>0.83192328903714896</v>
      </c>
      <c r="BJ8" s="1">
        <f t="shared" si="7"/>
        <v>0.82144832059677331</v>
      </c>
      <c r="BK8" s="1">
        <f t="shared" si="7"/>
        <v>0.77542674933328892</v>
      </c>
      <c r="BL8" s="1">
        <f t="shared" si="8"/>
        <v>0.59310252226898008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AA9" s="123" t="s">
        <v>394</v>
      </c>
      <c r="AB9" s="124">
        <f t="shared" si="9"/>
        <v>335.68804584063645</v>
      </c>
      <c r="AC9" s="125">
        <v>3.3568804584063643</v>
      </c>
      <c r="AD9" s="1">
        <v>100</v>
      </c>
      <c r="AE9" s="122" t="s">
        <v>395</v>
      </c>
      <c r="AF9" s="1">
        <f>RADIANS(AG9)</f>
        <v>0.94247779607693793</v>
      </c>
      <c r="AG9" s="1">
        <v>54</v>
      </c>
      <c r="AH9" s="125">
        <v>3.3568804584063643</v>
      </c>
      <c r="AI9" s="125">
        <v>3.4653441807952778</v>
      </c>
      <c r="AW9" s="1">
        <v>-53000</v>
      </c>
      <c r="AX9" s="1">
        <f t="shared" si="0"/>
        <v>-4.2693703795314009E-3</v>
      </c>
      <c r="AY9" s="1">
        <f t="shared" si="1"/>
        <v>-2.0104235960218247E-2</v>
      </c>
      <c r="AZ9" s="1">
        <f t="shared" si="2"/>
        <v>1.5834865580686846E-2</v>
      </c>
      <c r="BA9" s="1">
        <f t="shared" si="3"/>
        <v>1.097615115136179</v>
      </c>
      <c r="BB9" s="1">
        <f t="shared" si="4"/>
        <v>0.74635304387322132</v>
      </c>
      <c r="BC9" s="1">
        <f t="shared" si="5"/>
        <v>1.2668891483391642</v>
      </c>
      <c r="BD9" s="1">
        <f t="shared" si="6"/>
        <v>0.73440377188389105</v>
      </c>
      <c r="BE9" s="1">
        <f t="shared" si="7"/>
        <v>0.96450274804619651</v>
      </c>
      <c r="BF9" s="1">
        <f t="shared" si="7"/>
        <v>0.96449157019530207</v>
      </c>
      <c r="BG9" s="1">
        <f t="shared" si="7"/>
        <v>0.96443143779735618</v>
      </c>
      <c r="BH9" s="1">
        <f t="shared" si="7"/>
        <v>0.96410803880261398</v>
      </c>
      <c r="BI9" s="1">
        <f t="shared" si="7"/>
        <v>0.96237133898556904</v>
      </c>
      <c r="BJ9" s="1">
        <f t="shared" si="7"/>
        <v>0.95311796695257245</v>
      </c>
      <c r="BK9" s="1">
        <f t="shared" si="7"/>
        <v>0.90570093109943417</v>
      </c>
      <c r="BL9" s="1">
        <f t="shared" si="8"/>
        <v>0.69644605664592341</v>
      </c>
    </row>
    <row r="10" spans="1:64" ht="15.75">
      <c r="C10" s="11" t="s">
        <v>10</v>
      </c>
      <c r="D10" s="11" t="s">
        <v>11</v>
      </c>
      <c r="G10" s="205" t="s">
        <v>437</v>
      </c>
      <c r="H10" s="206">
        <f ca="1">SQRT(H18/(H19-1))</f>
        <v>6.8895692681417977E-3</v>
      </c>
      <c r="I10" s="206">
        <f ca="1">SQRT(I18/(I19-1))</f>
        <v>4.4632006237113851E-3</v>
      </c>
      <c r="J10" s="206">
        <f ca="1">SQRT(J18/(J19-1))</f>
        <v>2.174842631244425E-3</v>
      </c>
      <c r="K10" s="207">
        <f ca="1">SQRT(K18/(K19-1))</f>
        <v>3.9403354279495513E-3</v>
      </c>
      <c r="T10" s="198" t="s">
        <v>430</v>
      </c>
      <c r="U10" s="198" t="s">
        <v>262</v>
      </c>
      <c r="V10" s="198" t="s">
        <v>431</v>
      </c>
      <c r="W10" s="198" t="s">
        <v>432</v>
      </c>
      <c r="X10" s="198" t="s">
        <v>433</v>
      </c>
      <c r="Y10" s="198" t="s">
        <v>453</v>
      </c>
      <c r="AA10" s="129" t="s">
        <v>266</v>
      </c>
      <c r="AB10" s="130">
        <f t="shared" si="9"/>
        <v>51074.375228207922</v>
      </c>
      <c r="AC10" s="131">
        <v>5.107437522820792</v>
      </c>
      <c r="AD10" s="1">
        <v>10000</v>
      </c>
      <c r="AE10" s="122" t="s">
        <v>267</v>
      </c>
      <c r="AF10" s="1">
        <v>48000</v>
      </c>
      <c r="AH10" s="131">
        <v>5.107437522820792</v>
      </c>
      <c r="AI10" s="131">
        <v>5.2248523585994491</v>
      </c>
      <c r="AW10" s="1">
        <v>-52000</v>
      </c>
      <c r="AX10" s="1">
        <f t="shared" si="0"/>
        <v>-3.8036076262813745E-4</v>
      </c>
      <c r="AY10" s="1">
        <f t="shared" si="1"/>
        <v>-1.9533024654054931E-2</v>
      </c>
      <c r="AZ10" s="1">
        <f t="shared" si="2"/>
        <v>1.9152663891426794E-2</v>
      </c>
      <c r="BA10" s="1">
        <f t="shared" si="3"/>
        <v>1.052774887751476</v>
      </c>
      <c r="BB10" s="1">
        <f t="shared" si="4"/>
        <v>0.83270264576704911</v>
      </c>
      <c r="BC10" s="1">
        <f t="shared" si="5"/>
        <v>1.4082944536003812</v>
      </c>
      <c r="BD10" s="1">
        <f t="shared" si="6"/>
        <v>0.84940274855894704</v>
      </c>
      <c r="BE10" s="1">
        <f t="shared" si="7"/>
        <v>1.0888284724435691</v>
      </c>
      <c r="BF10" s="1">
        <f t="shared" si="7"/>
        <v>1.0888245463645065</v>
      </c>
      <c r="BG10" s="1">
        <f t="shared" si="7"/>
        <v>1.0887985812058041</v>
      </c>
      <c r="BH10" s="1">
        <f t="shared" si="7"/>
        <v>1.0886268928313996</v>
      </c>
      <c r="BI10" s="1">
        <f t="shared" si="7"/>
        <v>1.0874930588387579</v>
      </c>
      <c r="BJ10" s="1">
        <f t="shared" si="7"/>
        <v>1.080065770633984</v>
      </c>
      <c r="BK10" s="1">
        <f t="shared" si="7"/>
        <v>1.0337422829001441</v>
      </c>
      <c r="BL10" s="1">
        <f t="shared" si="8"/>
        <v>0.79978959102286762</v>
      </c>
    </row>
    <row r="11" spans="1:64" ht="14.25">
      <c r="A11" s="1" t="s">
        <v>13</v>
      </c>
      <c r="D11" s="210">
        <f>AB3</f>
        <v>3.9270424771001358E-2</v>
      </c>
      <c r="R11" s="211" t="s">
        <v>438</v>
      </c>
      <c r="T11" s="1">
        <f t="shared" ref="T11:Y11" si="11">SQRT(SUM(T21:T100)*$C17/$Q17)</f>
        <v>1.4731501672784959E-3</v>
      </c>
      <c r="U11" s="1">
        <f t="shared" si="11"/>
        <v>9.5294695273439381E-2</v>
      </c>
      <c r="V11" s="1">
        <f t="shared" si="11"/>
        <v>0.852660801607798</v>
      </c>
      <c r="W11" s="1">
        <f t="shared" si="11"/>
        <v>13.016241340461994</v>
      </c>
      <c r="X11" s="1">
        <f t="shared" si="11"/>
        <v>1759.4784328270841</v>
      </c>
      <c r="Y11" s="1">
        <f t="shared" si="11"/>
        <v>0.25524099154985541</v>
      </c>
      <c r="AA11" s="132" t="s">
        <v>268</v>
      </c>
      <c r="AB11" s="18">
        <f>1-AB7^2</f>
        <v>0.89359450697068088</v>
      </c>
      <c r="AC11" s="18">
        <f>SUM(AE21:AE99)</f>
        <v>7.1544496312452119E-4</v>
      </c>
      <c r="AD11" s="132" t="s">
        <v>396</v>
      </c>
      <c r="AE11" s="122"/>
      <c r="AH11" s="18">
        <v>7.1544496312452119E-4</v>
      </c>
      <c r="AI11" s="18">
        <v>1.5908739797361681E-3</v>
      </c>
      <c r="AW11" s="1">
        <v>-51000</v>
      </c>
      <c r="AX11" s="1">
        <f t="shared" si="0"/>
        <v>3.1178927043078904E-3</v>
      </c>
      <c r="AY11" s="1">
        <f t="shared" si="1"/>
        <v>-1.8940695451299044E-2</v>
      </c>
      <c r="AZ11" s="1">
        <f t="shared" si="2"/>
        <v>2.2058588155606934E-2</v>
      </c>
      <c r="BA11" s="1">
        <f t="shared" si="3"/>
        <v>1.0105454879196087</v>
      </c>
      <c r="BB11" s="1">
        <f t="shared" si="4"/>
        <v>0.89753129122262976</v>
      </c>
      <c r="BC11" s="1">
        <f t="shared" si="5"/>
        <v>1.5384622599206907</v>
      </c>
      <c r="BD11" s="1">
        <f t="shared" si="6"/>
        <v>0.96817763383322764</v>
      </c>
      <c r="BE11" s="1">
        <f t="shared" si="7"/>
        <v>1.2081115932643267</v>
      </c>
      <c r="BF11" s="1">
        <f t="shared" si="7"/>
        <v>1.2081106311028971</v>
      </c>
      <c r="BG11" s="1">
        <f t="shared" si="7"/>
        <v>1.2081023174079863</v>
      </c>
      <c r="BH11" s="1">
        <f t="shared" si="7"/>
        <v>1.2080304893099958</v>
      </c>
      <c r="BI11" s="1">
        <f t="shared" si="7"/>
        <v>1.2074104788426967</v>
      </c>
      <c r="BJ11" s="1">
        <f t="shared" si="7"/>
        <v>1.202100049666134</v>
      </c>
      <c r="BK11" s="1">
        <f t="shared" si="7"/>
        <v>1.159287269527606</v>
      </c>
      <c r="BL11" s="1">
        <f t="shared" si="8"/>
        <v>0.90313312539981183</v>
      </c>
    </row>
    <row r="12" spans="1:64">
      <c r="A12" s="1" t="s">
        <v>15</v>
      </c>
      <c r="D12" s="210">
        <f>AB4</f>
        <v>1.679900877273334E-6</v>
      </c>
      <c r="G12" s="1" t="s">
        <v>14</v>
      </c>
      <c r="H12" s="1">
        <v>21</v>
      </c>
      <c r="I12" s="1">
        <f>H14+1</f>
        <v>24</v>
      </c>
      <c r="J12" s="1">
        <f>I14+1</f>
        <v>51</v>
      </c>
      <c r="K12" s="1">
        <f>J14+1</f>
        <v>59</v>
      </c>
      <c r="R12" s="1" t="s">
        <v>439</v>
      </c>
      <c r="T12" s="213">
        <f t="shared" ref="T12:Y12" si="12">T11/T1</f>
        <v>4.40345216611438E-2</v>
      </c>
      <c r="U12" s="213">
        <f t="shared" si="12"/>
        <v>0.29213709171300162</v>
      </c>
      <c r="V12" s="213">
        <f t="shared" si="12"/>
        <v>1.2201222841196114E-2</v>
      </c>
      <c r="W12" s="213">
        <f t="shared" si="12"/>
        <v>3.8774813407091907E-2</v>
      </c>
      <c r="X12" s="213">
        <f t="shared" si="12"/>
        <v>3.444933834169233E-2</v>
      </c>
      <c r="Y12" s="213">
        <f t="shared" si="12"/>
        <v>4.4034521661143515E-2</v>
      </c>
      <c r="AA12" s="136" t="s">
        <v>269</v>
      </c>
      <c r="AB12" s="18">
        <f>AB7*SIN(RADIANS(AB9))</f>
        <v>-0.13429741170999093</v>
      </c>
      <c r="AE12" s="122"/>
      <c r="AW12" s="1">
        <v>-50000</v>
      </c>
      <c r="AX12" s="1">
        <f t="shared" si="0"/>
        <v>6.2278637572206023E-3</v>
      </c>
      <c r="AY12" s="1">
        <f t="shared" si="1"/>
        <v>-1.8327248351950584E-2</v>
      </c>
      <c r="AZ12" s="1">
        <f t="shared" si="2"/>
        <v>2.4555112109171186E-2</v>
      </c>
      <c r="BA12" s="1">
        <f t="shared" si="3"/>
        <v>0.9714095412166357</v>
      </c>
      <c r="BB12" s="1">
        <f t="shared" si="4"/>
        <v>0.94389508318134485</v>
      </c>
      <c r="BC12" s="1">
        <f t="shared" si="5"/>
        <v>1.6585563480693784</v>
      </c>
      <c r="BD12" s="1">
        <f t="shared" si="6"/>
        <v>1.0918493289685984</v>
      </c>
      <c r="BE12" s="1">
        <f t="shared" ref="BE12:BK21" si="13">$BL12+$AB$7*SIN(BF12)</f>
        <v>1.3226864480515781</v>
      </c>
      <c r="BF12" s="1">
        <f t="shared" si="13"/>
        <v>1.3226863140685317</v>
      </c>
      <c r="BG12" s="1">
        <f t="shared" si="13"/>
        <v>1.3226846414880009</v>
      </c>
      <c r="BH12" s="1">
        <f t="shared" si="13"/>
        <v>1.3226637627186879</v>
      </c>
      <c r="BI12" s="1">
        <f t="shared" si="13"/>
        <v>1.3224032783527186</v>
      </c>
      <c r="BJ12" s="1">
        <f t="shared" si="13"/>
        <v>1.3191756648626285</v>
      </c>
      <c r="BK12" s="1">
        <f t="shared" si="13"/>
        <v>1.2820989929502178</v>
      </c>
      <c r="BL12" s="1">
        <f t="shared" si="8"/>
        <v>1.006476659776756</v>
      </c>
    </row>
    <row r="13" spans="1:64">
      <c r="A13" s="1" t="s">
        <v>17</v>
      </c>
      <c r="D13" s="210">
        <f>AB5</f>
        <v>1.0558948296285903E-11</v>
      </c>
      <c r="G13" s="1" t="s">
        <v>440</v>
      </c>
      <c r="H13" s="1" t="str">
        <f>"AD"&amp;H12</f>
        <v>AD21</v>
      </c>
      <c r="I13" s="1" t="str">
        <f>"AD"&amp;I12</f>
        <v>AD24</v>
      </c>
      <c r="J13" s="1" t="str">
        <f>"AD"&amp;J12</f>
        <v>AD51</v>
      </c>
      <c r="K13" s="1" t="str">
        <f>"AD"&amp;K12</f>
        <v>AD59</v>
      </c>
      <c r="W13" s="4"/>
      <c r="AA13" s="134" t="s">
        <v>270</v>
      </c>
      <c r="AB13" s="18">
        <f>AB6*86400*300000/149600000</f>
        <v>5.7963838806742967</v>
      </c>
      <c r="AC13" s="1" t="s">
        <v>397</v>
      </c>
      <c r="AE13" s="122"/>
      <c r="AW13" s="1">
        <v>-49000</v>
      </c>
      <c r="AX13" s="1">
        <f t="shared" si="0"/>
        <v>8.9608472086941671E-3</v>
      </c>
      <c r="AY13" s="1">
        <f t="shared" si="1"/>
        <v>-1.7692683356009552E-2</v>
      </c>
      <c r="AZ13" s="1">
        <f t="shared" si="2"/>
        <v>2.6653530564703719E-2</v>
      </c>
      <c r="BA13" s="1">
        <f t="shared" si="3"/>
        <v>0.93553611733071029</v>
      </c>
      <c r="BB13" s="1">
        <f t="shared" si="4"/>
        <v>0.97470644905171666</v>
      </c>
      <c r="BC13" s="1">
        <f t="shared" si="5"/>
        <v>1.7697274132328005</v>
      </c>
      <c r="BD13" s="1">
        <f t="shared" si="6"/>
        <v>1.2217158285052121</v>
      </c>
      <c r="BE13" s="1">
        <f t="shared" si="13"/>
        <v>1.4329233010456488</v>
      </c>
      <c r="BF13" s="1">
        <f t="shared" si="13"/>
        <v>1.4329232950602362</v>
      </c>
      <c r="BG13" s="1">
        <f t="shared" si="13"/>
        <v>1.43292316155161</v>
      </c>
      <c r="BH13" s="1">
        <f t="shared" si="13"/>
        <v>1.432920183585942</v>
      </c>
      <c r="BI13" s="1">
        <f t="shared" si="13"/>
        <v>1.4328537754219097</v>
      </c>
      <c r="BJ13" s="1">
        <f t="shared" si="13"/>
        <v>1.4313810492803358</v>
      </c>
      <c r="BK13" s="1">
        <f t="shared" si="13"/>
        <v>1.4019697201056678</v>
      </c>
      <c r="BL13" s="1">
        <f t="shared" si="8"/>
        <v>1.1098201941537003</v>
      </c>
    </row>
    <row r="14" spans="1:64">
      <c r="G14" s="1" t="s">
        <v>441</v>
      </c>
      <c r="H14" s="1">
        <f>H12+H19-1</f>
        <v>23</v>
      </c>
      <c r="I14" s="1">
        <f>H14+I19</f>
        <v>50</v>
      </c>
      <c r="J14" s="1">
        <f>I14+J19</f>
        <v>58</v>
      </c>
      <c r="K14" s="1">
        <f>J14+K19</f>
        <v>99</v>
      </c>
      <c r="W14" s="4"/>
      <c r="AA14" s="134" t="s">
        <v>272</v>
      </c>
      <c r="AB14" s="18">
        <f>2*AB5*365.24/C8</f>
        <v>1.8372644081458203E-8</v>
      </c>
      <c r="AC14" s="1" t="s">
        <v>189</v>
      </c>
      <c r="AE14" s="122"/>
      <c r="AW14" s="1">
        <v>-48000</v>
      </c>
      <c r="AX14" s="1">
        <f t="shared" si="0"/>
        <v>1.1333470156147996E-2</v>
      </c>
      <c r="AY14" s="1">
        <f t="shared" si="1"/>
        <v>-1.7037000463475949E-2</v>
      </c>
      <c r="AZ14" s="1">
        <f t="shared" si="2"/>
        <v>2.8370470619623944E-2</v>
      </c>
      <c r="BA14" s="1">
        <f t="shared" si="3"/>
        <v>0.90289900554278379</v>
      </c>
      <c r="BB14" s="1">
        <f t="shared" si="4"/>
        <v>0.99255896848710068</v>
      </c>
      <c r="BC14" s="1">
        <f t="shared" si="5"/>
        <v>1.8730521406530642</v>
      </c>
      <c r="BD14" s="1">
        <f t="shared" si="6"/>
        <v>1.359294856492834</v>
      </c>
      <c r="BE14" s="1">
        <f t="shared" si="13"/>
        <v>1.5391994584230777</v>
      </c>
      <c r="BF14" s="1">
        <f t="shared" si="13"/>
        <v>1.539199458419946</v>
      </c>
      <c r="BG14" s="1">
        <f t="shared" si="13"/>
        <v>1.5391994581160406</v>
      </c>
      <c r="BH14" s="1">
        <f t="shared" si="13"/>
        <v>1.5391994286253847</v>
      </c>
      <c r="BI14" s="1">
        <f t="shared" si="13"/>
        <v>1.5391965670145922</v>
      </c>
      <c r="BJ14" s="1">
        <f t="shared" si="13"/>
        <v>1.5389201135200428</v>
      </c>
      <c r="BK14" s="1">
        <f t="shared" si="13"/>
        <v>1.5187230994925771</v>
      </c>
      <c r="BL14" s="1">
        <f t="shared" si="8"/>
        <v>1.2131637285306436</v>
      </c>
    </row>
    <row r="15" spans="1:64" ht="15.75">
      <c r="G15" s="1" t="s">
        <v>440</v>
      </c>
      <c r="H15" s="1" t="str">
        <f>"AD"&amp;H14</f>
        <v>AD23</v>
      </c>
      <c r="I15" s="1" t="str">
        <f>"AD"&amp;I14</f>
        <v>AD50</v>
      </c>
      <c r="J15" s="1" t="str">
        <f>"AD"&amp;J14</f>
        <v>AD58</v>
      </c>
      <c r="K15" s="1" t="str">
        <f>"AD"&amp;K14</f>
        <v>AD99</v>
      </c>
      <c r="W15" s="4"/>
      <c r="AA15" s="136" t="s">
        <v>273</v>
      </c>
      <c r="AB15" s="18">
        <f>(AB10-AB2)/AD2</f>
        <v>-3046.0707679204834</v>
      </c>
      <c r="AC15" s="1" t="s">
        <v>274</v>
      </c>
      <c r="AE15" s="122"/>
      <c r="AW15" s="1">
        <v>-47000</v>
      </c>
      <c r="AX15" s="1">
        <f t="shared" si="0"/>
        <v>1.3365255561356867E-2</v>
      </c>
      <c r="AY15" s="1">
        <f t="shared" si="1"/>
        <v>-1.636019967434979E-2</v>
      </c>
      <c r="AZ15" s="1">
        <f t="shared" si="2"/>
        <v>2.9725455235706657E-2</v>
      </c>
      <c r="BA15" s="1">
        <f t="shared" si="3"/>
        <v>0.87336005052675181</v>
      </c>
      <c r="BB15" s="1">
        <f t="shared" si="4"/>
        <v>0.99967198300281523</v>
      </c>
      <c r="BC15" s="1">
        <f t="shared" si="5"/>
        <v>1.9695061137190046</v>
      </c>
      <c r="BD15" s="1">
        <f t="shared" si="6"/>
        <v>1.5063866126695824</v>
      </c>
      <c r="BE15" s="1">
        <f t="shared" si="13"/>
        <v>1.6418819897800729</v>
      </c>
      <c r="BF15" s="1">
        <f t="shared" si="13"/>
        <v>1.6418819898417001</v>
      </c>
      <c r="BG15" s="1">
        <f t="shared" si="13"/>
        <v>1.6418819871817469</v>
      </c>
      <c r="BH15" s="1">
        <f t="shared" si="13"/>
        <v>1.6418821019906162</v>
      </c>
      <c r="BI15" s="1">
        <f t="shared" si="13"/>
        <v>1.641877146443063</v>
      </c>
      <c r="BJ15" s="1">
        <f t="shared" si="13"/>
        <v>1.6420907320925069</v>
      </c>
      <c r="BK15" s="1">
        <f t="shared" si="13"/>
        <v>1.6322160429088297</v>
      </c>
      <c r="BL15" s="1">
        <f t="shared" si="8"/>
        <v>1.3165072629075878</v>
      </c>
    </row>
    <row r="16" spans="1:64">
      <c r="W16" s="4"/>
      <c r="AA16" s="132" t="s">
        <v>290</v>
      </c>
      <c r="AB16" s="1">
        <f>AB8/365.24</f>
        <v>0.191335081159592</v>
      </c>
      <c r="AC16" s="1" t="s">
        <v>294</v>
      </c>
      <c r="AD16" s="18"/>
      <c r="AE16" s="122"/>
      <c r="AW16" s="1">
        <v>-46000</v>
      </c>
      <c r="AX16" s="1">
        <f t="shared" si="0"/>
        <v>1.5076992863575858E-2</v>
      </c>
      <c r="AY16" s="1">
        <f t="shared" si="1"/>
        <v>-1.5662280988631042E-2</v>
      </c>
      <c r="AZ16" s="1">
        <f t="shared" si="2"/>
        <v>3.07392738522069E-2</v>
      </c>
      <c r="BA16" s="1">
        <f t="shared" si="3"/>
        <v>0.84672422965343819</v>
      </c>
      <c r="BB16" s="1">
        <f t="shared" si="4"/>
        <v>0.99789883560286752</v>
      </c>
      <c r="BC16" s="1">
        <f t="shared" si="5"/>
        <v>2.0599567021015224</v>
      </c>
      <c r="BD16" s="1">
        <f t="shared" si="6"/>
        <v>1.6651623138775571</v>
      </c>
      <c r="BE16" s="1">
        <f t="shared" si="13"/>
        <v>1.7413182694263072</v>
      </c>
      <c r="BF16" s="1">
        <f t="shared" si="13"/>
        <v>1.7413182688641746</v>
      </c>
      <c r="BG16" s="1">
        <f t="shared" si="13"/>
        <v>1.7413182790192521</v>
      </c>
      <c r="BH16" s="1">
        <f t="shared" si="13"/>
        <v>1.7413180955649459</v>
      </c>
      <c r="BI16" s="1">
        <f t="shared" si="13"/>
        <v>1.7413214096880301</v>
      </c>
      <c r="BJ16" s="1">
        <f t="shared" si="13"/>
        <v>1.7412615298391392</v>
      </c>
      <c r="BK16" s="1">
        <f t="shared" si="13"/>
        <v>1.7423402522576961</v>
      </c>
      <c r="BL16" s="1">
        <f t="shared" si="8"/>
        <v>1.419850797284532</v>
      </c>
    </row>
    <row r="17" spans="1:64">
      <c r="A17" s="216" t="s">
        <v>25</v>
      </c>
      <c r="B17" s="217"/>
      <c r="C17" s="218">
        <f>COUNT(F21:F99)</f>
        <v>79</v>
      </c>
      <c r="G17" s="205" t="s">
        <v>437</v>
      </c>
      <c r="H17" s="206">
        <v>1.6661006907262289E-2</v>
      </c>
      <c r="I17" s="206">
        <v>5.4110070967211795E-3</v>
      </c>
      <c r="J17" s="206">
        <v>1.1513554688190448E-2</v>
      </c>
      <c r="K17" s="207">
        <v>4.0563368516801654E-3</v>
      </c>
      <c r="P17" s="1" t="s">
        <v>443</v>
      </c>
      <c r="Q17" s="1">
        <f>COUNT(Q21:Q99)</f>
        <v>30</v>
      </c>
      <c r="AA17" s="132" t="s">
        <v>454</v>
      </c>
      <c r="AB17" s="18">
        <f>2*AB5*365.24/AD2</f>
        <v>1.8372644081458203E-8</v>
      </c>
      <c r="AE17" s="122"/>
      <c r="AW17" s="1">
        <v>-45000</v>
      </c>
      <c r="AX17" s="1">
        <f t="shared" si="0"/>
        <v>1.6489692321844027E-2</v>
      </c>
      <c r="AY17" s="1">
        <f t="shared" si="1"/>
        <v>-1.4943244406319726E-2</v>
      </c>
      <c r="AZ17" s="1">
        <f t="shared" si="2"/>
        <v>3.1432936728163753E-2</v>
      </c>
      <c r="BA17" s="1">
        <f t="shared" si="3"/>
        <v>0.82277424165684743</v>
      </c>
      <c r="BB17" s="1">
        <f t="shared" si="4"/>
        <v>0.98876407774941022</v>
      </c>
      <c r="BC17" s="1">
        <f t="shared" si="5"/>
        <v>2.1451668105886132</v>
      </c>
      <c r="BD17" s="1">
        <f t="shared" si="6"/>
        <v>1.8382882635019415</v>
      </c>
      <c r="BE17" s="1">
        <f t="shared" si="13"/>
        <v>1.8378315772871376</v>
      </c>
      <c r="BF17" s="1">
        <f t="shared" si="13"/>
        <v>1.8378315187798746</v>
      </c>
      <c r="BG17" s="1">
        <f t="shared" si="13"/>
        <v>1.8378321985036696</v>
      </c>
      <c r="BH17" s="1">
        <f t="shared" si="13"/>
        <v>1.837824301526306</v>
      </c>
      <c r="BI17" s="1">
        <f t="shared" si="13"/>
        <v>1.837916033929772</v>
      </c>
      <c r="BJ17" s="1">
        <f t="shared" si="13"/>
        <v>1.836848553788093</v>
      </c>
      <c r="BK17" s="1">
        <f t="shared" si="13"/>
        <v>1.8490233751301688</v>
      </c>
      <c r="BL17" s="1">
        <f t="shared" si="8"/>
        <v>1.5231943316614762</v>
      </c>
    </row>
    <row r="18" spans="1:64" ht="15.75">
      <c r="G18" s="219" t="s">
        <v>445</v>
      </c>
      <c r="H18" s="220">
        <f ca="1">SUM(INDIRECT(H13):INDIRECT(H15))</f>
        <v>9.4932329401047812E-5</v>
      </c>
      <c r="I18" s="220">
        <f ca="1">SUM(INDIRECT(I13):INDIRECT(I15))</f>
        <v>5.1792415499494018E-4</v>
      </c>
      <c r="J18" s="220">
        <f ca="1">SUM(INDIRECT(J13):INDIRECT(J15))</f>
        <v>3.3109583294747217E-5</v>
      </c>
      <c r="K18" s="221">
        <f ca="1">SUM(INDIRECT(K13):INDIRECT(K15))</f>
        <v>6.2104973139017502E-4</v>
      </c>
      <c r="AA18" s="139" t="s">
        <v>276</v>
      </c>
      <c r="AB18" s="187">
        <f>2*PI()/(AB8*365.2422)*AD2</f>
        <v>1.0334353437694402E-4</v>
      </c>
      <c r="AC18" s="141" t="s">
        <v>277</v>
      </c>
      <c r="AD18" s="141"/>
      <c r="AE18" s="142"/>
      <c r="AW18" s="1">
        <v>-44000</v>
      </c>
      <c r="AX18" s="1">
        <f t="shared" si="0"/>
        <v>1.7623944541402481E-2</v>
      </c>
      <c r="AY18" s="1">
        <f t="shared" si="1"/>
        <v>-1.4203089927415834E-2</v>
      </c>
      <c r="AZ18" s="1">
        <f t="shared" si="2"/>
        <v>3.1827034468818315E-2</v>
      </c>
      <c r="BA18" s="1">
        <f t="shared" si="3"/>
        <v>0.80129118267419019</v>
      </c>
      <c r="BB18" s="1">
        <f t="shared" si="4"/>
        <v>0.97351025008589209</v>
      </c>
      <c r="BC18" s="1">
        <f t="shared" si="5"/>
        <v>2.225803889349057</v>
      </c>
      <c r="BD18" s="1">
        <f t="shared" si="6"/>
        <v>2.0291013083424674</v>
      </c>
      <c r="BE18" s="1">
        <f t="shared" si="13"/>
        <v>1.9317198524318298</v>
      </c>
      <c r="BF18" s="1">
        <f t="shared" si="13"/>
        <v>1.9317193773081107</v>
      </c>
      <c r="BG18" s="1">
        <f t="shared" si="13"/>
        <v>1.9317235018707812</v>
      </c>
      <c r="BH18" s="1">
        <f t="shared" si="13"/>
        <v>1.9316876949208444</v>
      </c>
      <c r="BI18" s="1">
        <f t="shared" si="13"/>
        <v>1.9319984359590965</v>
      </c>
      <c r="BJ18" s="1">
        <f t="shared" si="13"/>
        <v>1.9292931725691669</v>
      </c>
      <c r="BK18" s="1">
        <f t="shared" si="13"/>
        <v>1.9522297768329837</v>
      </c>
      <c r="BL18" s="1">
        <f t="shared" si="8"/>
        <v>1.6265378660384195</v>
      </c>
    </row>
    <row r="19" spans="1:64">
      <c r="G19" s="222" t="s">
        <v>446</v>
      </c>
      <c r="H19" s="223">
        <f>COUNT(H21:H2995)</f>
        <v>3</v>
      </c>
      <c r="I19" s="223">
        <f>COUNT(I21:I2995)</f>
        <v>27</v>
      </c>
      <c r="J19" s="223">
        <f>COUNT(J21:J2995)</f>
        <v>8</v>
      </c>
      <c r="K19" s="224">
        <f>COUNT(K21:K2995)</f>
        <v>41</v>
      </c>
      <c r="N19" s="225" t="s">
        <v>447</v>
      </c>
      <c r="O19" s="226"/>
      <c r="P19" s="227">
        <f ca="1">20+C17*RAND()</f>
        <v>51.249611812142973</v>
      </c>
      <c r="AA19" s="188"/>
      <c r="AC19" s="188"/>
      <c r="AW19" s="1">
        <v>-43000</v>
      </c>
      <c r="AX19" s="1">
        <f t="shared" si="0"/>
        <v>1.8499552290245171E-2</v>
      </c>
      <c r="AY19" s="1">
        <f t="shared" si="1"/>
        <v>-1.3441817551919373E-2</v>
      </c>
      <c r="AZ19" s="1">
        <f t="shared" si="2"/>
        <v>3.1941369842164544E-2</v>
      </c>
      <c r="BA19" s="1">
        <f t="shared" si="3"/>
        <v>0.78206619720016313</v>
      </c>
      <c r="BB19" s="1">
        <f t="shared" si="4"/>
        <v>0.95314439008454388</v>
      </c>
      <c r="BC19" s="1">
        <f t="shared" si="5"/>
        <v>2.3024509359065828</v>
      </c>
      <c r="BD19" s="1">
        <f t="shared" si="6"/>
        <v>2.241861319114915</v>
      </c>
      <c r="BE19" s="1">
        <f t="shared" si="13"/>
        <v>2.0232562992049794</v>
      </c>
      <c r="BF19" s="1">
        <f t="shared" si="13"/>
        <v>2.0232543154655436</v>
      </c>
      <c r="BG19" s="1">
        <f t="shared" si="13"/>
        <v>2.0232682258322781</v>
      </c>
      <c r="BH19" s="1">
        <f t="shared" si="13"/>
        <v>2.0231706752427545</v>
      </c>
      <c r="BI19" s="1">
        <f t="shared" si="13"/>
        <v>2.0238543656047661</v>
      </c>
      <c r="BJ19" s="1">
        <f t="shared" si="13"/>
        <v>2.0190422358181617</v>
      </c>
      <c r="BK19" s="1">
        <f t="shared" si="13"/>
        <v>2.0519609206245009</v>
      </c>
      <c r="BL19" s="1">
        <f t="shared" si="8"/>
        <v>1.7298814004153638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46</v>
      </c>
      <c r="M20" s="24"/>
      <c r="N20" s="24"/>
      <c r="O20" s="24"/>
      <c r="P20" s="24" t="s">
        <v>448</v>
      </c>
      <c r="Q20" s="24">
        <f>SUM(P21:P99)</f>
        <v>0</v>
      </c>
      <c r="R20" s="11"/>
      <c r="S20" s="11"/>
      <c r="T20" s="11"/>
      <c r="U20" s="11"/>
      <c r="V20" s="11"/>
      <c r="W20" s="11"/>
      <c r="X20" s="11"/>
      <c r="Y20" s="11"/>
      <c r="Z20" s="11" t="s">
        <v>34</v>
      </c>
      <c r="AA20" s="24" t="s">
        <v>409</v>
      </c>
      <c r="AB20" s="24" t="s">
        <v>282</v>
      </c>
      <c r="AC20" s="24" t="s">
        <v>283</v>
      </c>
      <c r="AD20" s="24" t="s">
        <v>45</v>
      </c>
      <c r="AE20" s="24" t="s">
        <v>410</v>
      </c>
      <c r="AF20" s="11" t="s">
        <v>44</v>
      </c>
      <c r="AG20" s="112" t="s">
        <v>285</v>
      </c>
      <c r="AH20" s="24" t="s">
        <v>242</v>
      </c>
      <c r="AI20" s="24" t="s">
        <v>243</v>
      </c>
      <c r="AJ20" s="24" t="s">
        <v>244</v>
      </c>
      <c r="AK20" s="24" t="s">
        <v>286</v>
      </c>
      <c r="AL20" s="24" t="s">
        <v>245</v>
      </c>
      <c r="AM20" s="24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39"/>
      <c r="AW20" s="1">
        <v>-42000</v>
      </c>
      <c r="AX20" s="1">
        <f t="shared" si="0"/>
        <v>1.9135340839734484E-2</v>
      </c>
      <c r="AY20" s="1">
        <f t="shared" si="1"/>
        <v>-1.265942727983034E-2</v>
      </c>
      <c r="AZ20" s="1">
        <f t="shared" si="2"/>
        <v>3.1794768119564824E-2</v>
      </c>
      <c r="BA20" s="1">
        <f t="shared" si="3"/>
        <v>0.76490648446741938</v>
      </c>
      <c r="BB20" s="1">
        <f t="shared" si="4"/>
        <v>0.92847991069049274</v>
      </c>
      <c r="BC20" s="1">
        <f t="shared" si="5"/>
        <v>2.375617681897217</v>
      </c>
      <c r="BD20" s="1">
        <f t="shared" si="6"/>
        <v>2.4821228131069919</v>
      </c>
      <c r="BE20" s="1">
        <f t="shared" si="13"/>
        <v>2.1126909732906145</v>
      </c>
      <c r="BF20" s="1">
        <f t="shared" si="13"/>
        <v>2.112685234173759</v>
      </c>
      <c r="BG20" s="1">
        <f t="shared" si="13"/>
        <v>2.1127193461687286</v>
      </c>
      <c r="BH20" s="1">
        <f t="shared" si="13"/>
        <v>2.1125165638823153</v>
      </c>
      <c r="BI20" s="1">
        <f t="shared" si="13"/>
        <v>2.1137210221943783</v>
      </c>
      <c r="BJ20" s="1">
        <f t="shared" si="13"/>
        <v>2.1065311920750962</v>
      </c>
      <c r="BK20" s="1">
        <f t="shared" si="13"/>
        <v>2.1482553521011702</v>
      </c>
      <c r="BL20" s="1">
        <f t="shared" si="8"/>
        <v>1.833224934792308</v>
      </c>
    </row>
    <row r="21" spans="1:64">
      <c r="A21" s="1" t="s">
        <v>49</v>
      </c>
      <c r="C21" s="25">
        <v>28122.7</v>
      </c>
      <c r="D21" s="26"/>
      <c r="E21" s="1">
        <f t="shared" ref="E21:E52" si="14">+(C21-C$7)/C$8</f>
        <v>-57717.075926885787</v>
      </c>
      <c r="F21" s="1">
        <f t="shared" ref="F21:F52" si="15">ROUND(2*E21,0)/2</f>
        <v>-57717</v>
      </c>
      <c r="G21" s="1">
        <f t="shared" ref="G21:G50" si="16">+C21-(C$7+F21*C$8)+P21*H$17</f>
        <v>-3.1875199998466996E-2</v>
      </c>
      <c r="H21" s="1">
        <f>G21</f>
        <v>-3.1875199998466996E-2</v>
      </c>
      <c r="L21" s="1">
        <v>0.1</v>
      </c>
      <c r="P21" s="247"/>
      <c r="V21" s="31"/>
      <c r="Z21" s="1">
        <f>F21</f>
        <v>-57717</v>
      </c>
      <c r="AA21" s="1">
        <f t="shared" ref="AA21:AA52" si="17">AB$3+AB$4*Z21+AB$5*Z21^2+AH21</f>
        <v>-2.6909411359457798E-2</v>
      </c>
      <c r="AB21" s="1">
        <f t="shared" ref="AB21:AB52" si="18">+G21-AH21</f>
        <v>-2.7479684231947452E-2</v>
      </c>
      <c r="AC21" s="1">
        <f t="shared" ref="AC21:AC52" si="19">+G21-P21</f>
        <v>-3.1875199998466996E-2</v>
      </c>
      <c r="AD21" s="1">
        <f t="shared" ref="AD21:AD52" si="20">+(G21-AA21)^2</f>
        <v>2.4659056807312827E-5</v>
      </c>
      <c r="AE21" s="1">
        <f t="shared" ref="AE21:AE52" si="21">+(G21-AA21)^2*L21</f>
        <v>2.4659056807312828E-6</v>
      </c>
      <c r="AF21" s="27">
        <f t="shared" ref="AF21:AF52" si="22">+C21-15018.5</f>
        <v>13104.2</v>
      </c>
      <c r="AG21" s="13"/>
      <c r="AH21" s="1">
        <f t="shared" ref="AH21:AH52" si="23">$AB$6*($AB$11/AI21*AJ21+$AB$12)</f>
        <v>-4.3955157665195466E-3</v>
      </c>
      <c r="AI21" s="1">
        <f t="shared" ref="AI21:AI52" si="24">1+$AB$7*COS(AL21)</f>
        <v>1.2967008016722832</v>
      </c>
      <c r="AJ21" s="1">
        <f t="shared" ref="AJ21:AJ52" si="25">SIN(AL21+RADIANS($AB$9))</f>
        <v>4.2216888973057283E-3</v>
      </c>
      <c r="AK21" s="1">
        <f t="shared" ref="AK21:AK52" si="26">$AB$7*SIN(AL21)</f>
        <v>0.13555119813687971</v>
      </c>
      <c r="AL21" s="1">
        <f t="shared" ref="AL21:AL52" si="27">2*ATAN(AM21)</f>
        <v>0.42854534911251607</v>
      </c>
      <c r="AM21" s="1">
        <f t="shared" ref="AM21:AM52" si="28">SQRT((1+$AB$7)/(1-$AB$7))*TAN(AN21/2)</f>
        <v>0.21761332405326966</v>
      </c>
      <c r="AN21" s="1">
        <f t="shared" ref="AN21:AT30" si="29">$AU21+$AB$7*SIN(AO21)</f>
        <v>0.30777258435522625</v>
      </c>
      <c r="AO21" s="1">
        <f t="shared" si="29"/>
        <v>0.30770981780802958</v>
      </c>
      <c r="AP21" s="1">
        <f t="shared" si="29"/>
        <v>0.30750792267750643</v>
      </c>
      <c r="AQ21" s="1">
        <f t="shared" si="29"/>
        <v>0.30685859371027796</v>
      </c>
      <c r="AR21" s="1">
        <f t="shared" si="29"/>
        <v>0.30477114550615159</v>
      </c>
      <c r="AS21" s="1">
        <f t="shared" si="29"/>
        <v>0.29806968544362911</v>
      </c>
      <c r="AT21" s="1">
        <f t="shared" si="29"/>
        <v>0.27664675195215815</v>
      </c>
      <c r="AU21" s="1">
        <f>RADIANS($AB$9)+$AB$18*(F21-AB$15)</f>
        <v>0.20897460498987908</v>
      </c>
      <c r="AW21" s="1">
        <v>-41000</v>
      </c>
      <c r="AX21" s="1">
        <f t="shared" si="0"/>
        <v>1.954908349190514E-2</v>
      </c>
      <c r="AY21" s="1">
        <f t="shared" si="1"/>
        <v>-1.1855919111148732E-2</v>
      </c>
      <c r="AZ21" s="1">
        <f t="shared" si="2"/>
        <v>3.1405002603053872E-2</v>
      </c>
      <c r="BA21" s="1">
        <f t="shared" si="3"/>
        <v>0.74963789028361427</v>
      </c>
      <c r="BB21" s="1">
        <f t="shared" si="4"/>
        <v>0.900172425552621</v>
      </c>
      <c r="BC21" s="1">
        <f t="shared" si="5"/>
        <v>2.4457510532346816</v>
      </c>
      <c r="BD21" s="1">
        <f t="shared" si="6"/>
        <v>2.7572969290784521</v>
      </c>
      <c r="BE21" s="1">
        <f t="shared" si="13"/>
        <v>2.2002527900715112</v>
      </c>
      <c r="BF21" s="1">
        <f t="shared" si="13"/>
        <v>2.200239752687057</v>
      </c>
      <c r="BG21" s="1">
        <f t="shared" si="13"/>
        <v>2.2003076414513854</v>
      </c>
      <c r="BH21" s="1">
        <f t="shared" si="13"/>
        <v>2.199954059140325</v>
      </c>
      <c r="BI21" s="1">
        <f t="shared" si="13"/>
        <v>2.2017937309348494</v>
      </c>
      <c r="BJ21" s="1">
        <f t="shared" si="13"/>
        <v>2.1921705417120756</v>
      </c>
      <c r="BK21" s="1">
        <f t="shared" si="13"/>
        <v>2.2411882879011995</v>
      </c>
      <c r="BL21" s="1">
        <f t="shared" si="8"/>
        <v>1.9365684691692522</v>
      </c>
    </row>
    <row r="22" spans="1:64">
      <c r="A22" s="1" t="s">
        <v>70</v>
      </c>
      <c r="C22" s="26">
        <v>41766.288</v>
      </c>
      <c r="D22" s="26" t="s">
        <v>18</v>
      </c>
      <c r="E22" s="1">
        <f t="shared" si="14"/>
        <v>-25217.981088785898</v>
      </c>
      <c r="F22" s="1">
        <f t="shared" si="15"/>
        <v>-25218</v>
      </c>
      <c r="G22" s="1">
        <f t="shared" si="16"/>
        <v>7.9392000043299049E-3</v>
      </c>
      <c r="H22" s="1">
        <f>G22</f>
        <v>7.9392000043299049E-3</v>
      </c>
      <c r="L22" s="1">
        <v>0.1</v>
      </c>
      <c r="P22" s="248"/>
      <c r="Q22" s="1">
        <v>2.8394717590286319E-8</v>
      </c>
      <c r="R22" s="1">
        <v>1.7941081256018775E-19</v>
      </c>
      <c r="S22" s="1">
        <v>2.2914876468519036E-26</v>
      </c>
      <c r="T22" s="1">
        <v>5.4710196679556793E-8</v>
      </c>
      <c r="U22" s="1">
        <v>1.5648360153891581E-4</v>
      </c>
      <c r="V22" s="31">
        <v>4.3069342799585852E-2</v>
      </c>
      <c r="W22" s="1">
        <v>4.6904605584037444</v>
      </c>
      <c r="X22" s="1">
        <v>66779.091101032391</v>
      </c>
      <c r="Y22" s="1">
        <v>1.6423854289893836E-3</v>
      </c>
      <c r="Z22" s="1">
        <f>F22</f>
        <v>-25218</v>
      </c>
      <c r="AA22" s="1">
        <f t="shared" si="17"/>
        <v>7.5501867741044207E-3</v>
      </c>
      <c r="AB22" s="1">
        <f t="shared" si="18"/>
        <v>4.0106347032149454E-3</v>
      </c>
      <c r="AC22" s="1">
        <f t="shared" si="19"/>
        <v>7.9392000043299049E-3</v>
      </c>
      <c r="AD22" s="1">
        <f t="shared" si="20"/>
        <v>1.5133129329046557E-7</v>
      </c>
      <c r="AE22" s="1">
        <f t="shared" si="21"/>
        <v>1.5133129329046557E-8</v>
      </c>
      <c r="AF22" s="27">
        <f t="shared" si="22"/>
        <v>26747.788</v>
      </c>
      <c r="AG22" s="13"/>
      <c r="AH22" s="1">
        <f t="shared" si="23"/>
        <v>3.9285653011149595E-3</v>
      </c>
      <c r="AI22" s="1">
        <f t="shared" si="24"/>
        <v>0.68245623025703495</v>
      </c>
      <c r="AJ22" s="1">
        <f t="shared" si="25"/>
        <v>0.19224956812646429</v>
      </c>
      <c r="AK22" s="1">
        <f t="shared" si="26"/>
        <v>-7.4642128364255267E-2</v>
      </c>
      <c r="AL22" s="1">
        <f t="shared" si="27"/>
        <v>-2.9107229690464114</v>
      </c>
      <c r="AM22" s="1">
        <f t="shared" si="28"/>
        <v>-8.6243832046125544</v>
      </c>
      <c r="AN22" s="1">
        <f t="shared" si="29"/>
        <v>3.4641097436541664</v>
      </c>
      <c r="AO22" s="1">
        <f t="shared" si="29"/>
        <v>3.4642266431951292</v>
      </c>
      <c r="AP22" s="1">
        <f t="shared" si="29"/>
        <v>3.4638488012336572</v>
      </c>
      <c r="AQ22" s="1">
        <f t="shared" si="29"/>
        <v>3.4650702319522448</v>
      </c>
      <c r="AR22" s="1">
        <f t="shared" si="29"/>
        <v>3.4611235675454379</v>
      </c>
      <c r="AS22" s="1">
        <f t="shared" si="29"/>
        <v>3.47389492790083</v>
      </c>
      <c r="AT22" s="1">
        <f t="shared" si="29"/>
        <v>3.4327573666222748</v>
      </c>
      <c r="AU22" s="1">
        <f>RADIANS($AB$9)+$AB$18*(F22-AB$15)</f>
        <v>3.5675361287061822</v>
      </c>
      <c r="AW22" s="1">
        <v>-40000</v>
      </c>
      <c r="AX22" s="1">
        <f t="shared" si="0"/>
        <v>1.9757500679229184E-2</v>
      </c>
      <c r="AY22" s="1">
        <f t="shared" si="1"/>
        <v>-1.1031293045874555E-2</v>
      </c>
      <c r="AZ22" s="1">
        <f t="shared" si="2"/>
        <v>3.0788793725103739E-2</v>
      </c>
      <c r="BA22" s="1">
        <f t="shared" si="3"/>
        <v>0.73610550538083253</v>
      </c>
      <c r="BB22" s="1">
        <f t="shared" si="4"/>
        <v>0.86874952545771322</v>
      </c>
      <c r="BC22" s="1">
        <f t="shared" si="5"/>
        <v>2.5132445271610986</v>
      </c>
      <c r="BD22" s="1">
        <f t="shared" si="6"/>
        <v>3.0775285790792597</v>
      </c>
      <c r="BE22" s="1">
        <f t="shared" ref="BE22:BK31" si="30">$BL22+$AB$7*SIN(BF22)</f>
        <v>2.2861516347841242</v>
      </c>
      <c r="BF22" s="1">
        <f t="shared" si="30"/>
        <v>2.2861267957161138</v>
      </c>
      <c r="BG22" s="1">
        <f t="shared" si="30"/>
        <v>2.2862428893847042</v>
      </c>
      <c r="BH22" s="1">
        <f t="shared" si="30"/>
        <v>2.2857001536476624</v>
      </c>
      <c r="BI22" s="1">
        <f t="shared" si="30"/>
        <v>2.2882345293254422</v>
      </c>
      <c r="BJ22" s="1">
        <f t="shared" si="30"/>
        <v>2.276335718527601</v>
      </c>
      <c r="BK22" s="1">
        <f t="shared" si="30"/>
        <v>2.3308708131141072</v>
      </c>
      <c r="BL22" s="1">
        <f t="shared" si="8"/>
        <v>2.039912003546196</v>
      </c>
    </row>
    <row r="23" spans="1:64">
      <c r="A23" s="1" t="s">
        <v>99</v>
      </c>
      <c r="B23" s="39" t="s">
        <v>100</v>
      </c>
      <c r="C23" s="25">
        <v>51275.0893</v>
      </c>
      <c r="D23" s="26"/>
      <c r="E23" s="1">
        <f t="shared" si="14"/>
        <v>-2567.9688452801988</v>
      </c>
      <c r="F23" s="1">
        <f t="shared" si="15"/>
        <v>-2568</v>
      </c>
      <c r="G23" s="1">
        <f t="shared" si="16"/>
        <v>1.3079199998173863E-2</v>
      </c>
      <c r="H23" s="1">
        <f>G23</f>
        <v>1.3079199998173863E-2</v>
      </c>
      <c r="L23" s="1">
        <v>0.1</v>
      </c>
      <c r="P23" s="248"/>
      <c r="Q23" s="1">
        <v>1.222007787181597E-7</v>
      </c>
      <c r="R23" s="1">
        <v>2.2288196620970073E-17</v>
      </c>
      <c r="S23" s="1">
        <v>2.3456408918089193E-24</v>
      </c>
      <c r="T23" s="1">
        <v>1.4869584827359723E-7</v>
      </c>
      <c r="U23" s="1">
        <v>1.028076085453463E-4</v>
      </c>
      <c r="V23" s="31">
        <v>0.12770538406183801</v>
      </c>
      <c r="W23" s="1">
        <v>6.9663705577061359</v>
      </c>
      <c r="X23" s="1">
        <v>115543.13814454322</v>
      </c>
      <c r="Y23" s="1">
        <v>4.4638094793585164E-3</v>
      </c>
      <c r="Z23" s="1">
        <f>F130</f>
        <v>-50505</v>
      </c>
      <c r="AA23" s="1">
        <f t="shared" si="17"/>
        <v>4.7053155172149495E-3</v>
      </c>
      <c r="AB23" s="1">
        <f t="shared" si="18"/>
        <v>-1.0265794129263005E-2</v>
      </c>
      <c r="AC23" s="1">
        <f t="shared" si="19"/>
        <v>1.3079199998173863E-2</v>
      </c>
      <c r="AD23" s="1">
        <f t="shared" si="20"/>
        <v>7.012194130044452E-5</v>
      </c>
      <c r="AE23" s="1">
        <f t="shared" si="21"/>
        <v>7.0121941300444523E-6</v>
      </c>
      <c r="AF23" s="27">
        <f t="shared" si="22"/>
        <v>36256.5893</v>
      </c>
      <c r="AG23" s="13"/>
      <c r="AH23" s="1">
        <f t="shared" si="23"/>
        <v>2.3344994127436867E-2</v>
      </c>
      <c r="AI23" s="1">
        <f t="shared" si="24"/>
        <v>0.99077023758470051</v>
      </c>
      <c r="AJ23" s="1">
        <f t="shared" si="25"/>
        <v>0.92260167083824385</v>
      </c>
      <c r="AK23" s="1">
        <f t="shared" si="26"/>
        <v>0.32606794462976002</v>
      </c>
      <c r="AL23" s="1">
        <f t="shared" si="27"/>
        <v>1.5990950254378959</v>
      </c>
      <c r="AM23" s="1">
        <f t="shared" si="28"/>
        <v>1.0287067969052301</v>
      </c>
      <c r="AN23" s="1">
        <f t="shared" si="29"/>
        <v>1.2653919955550945</v>
      </c>
      <c r="AO23" s="1">
        <f t="shared" si="29"/>
        <v>1.2653915981253614</v>
      </c>
      <c r="AP23" s="1">
        <f t="shared" si="29"/>
        <v>1.2653875461000057</v>
      </c>
      <c r="AQ23" s="1">
        <f t="shared" si="29"/>
        <v>1.2653462363362742</v>
      </c>
      <c r="AR23" s="1">
        <f t="shared" si="29"/>
        <v>1.2649253981764272</v>
      </c>
      <c r="AS23" s="1">
        <f t="shared" si="29"/>
        <v>1.2606696817084426</v>
      </c>
      <c r="AT23" s="1">
        <f t="shared" si="29"/>
        <v>1.2204343460808613</v>
      </c>
      <c r="AU23" s="1">
        <f>RADIANS($AB$9)+$AB$18*(F130-AB$15)</f>
        <v>0.95428817491639872</v>
      </c>
      <c r="AW23" s="1">
        <v>-39000</v>
      </c>
      <c r="AX23" s="1">
        <f t="shared" si="0"/>
        <v>1.9776305303164602E-2</v>
      </c>
      <c r="AY23" s="1">
        <f t="shared" si="1"/>
        <v>-1.0185549084007806E-2</v>
      </c>
      <c r="AZ23" s="1">
        <f t="shared" si="2"/>
        <v>2.9961854387172408E-2</v>
      </c>
      <c r="BA23" s="1">
        <f t="shared" si="3"/>
        <v>0.72417315279677374</v>
      </c>
      <c r="BB23" s="1">
        <f t="shared" si="4"/>
        <v>0.83463511222001019</v>
      </c>
      <c r="BC23" s="1">
        <f t="shared" si="5"/>
        <v>2.5784463137123685</v>
      </c>
      <c r="BD23" s="1">
        <f t="shared" si="6"/>
        <v>3.457117148149325</v>
      </c>
      <c r="BE23" s="1">
        <f t="shared" si="30"/>
        <v>2.3705804243483226</v>
      </c>
      <c r="BF23" s="1">
        <f t="shared" si="30"/>
        <v>2.3705391622476091</v>
      </c>
      <c r="BG23" s="1">
        <f t="shared" si="30"/>
        <v>2.3707155245699889</v>
      </c>
      <c r="BH23" s="1">
        <f t="shared" si="30"/>
        <v>2.3699615057334888</v>
      </c>
      <c r="BI23" s="1">
        <f t="shared" si="30"/>
        <v>2.3731813797792101</v>
      </c>
      <c r="BJ23" s="1">
        <f t="shared" si="30"/>
        <v>2.3593602667187383</v>
      </c>
      <c r="BK23" s="1">
        <f t="shared" si="30"/>
        <v>2.417448695960104</v>
      </c>
      <c r="BL23" s="1">
        <f t="shared" si="8"/>
        <v>2.1432555379231402</v>
      </c>
    </row>
    <row r="24" spans="1:64">
      <c r="A24" s="1" t="s">
        <v>91</v>
      </c>
      <c r="B24" s="13"/>
      <c r="C24" s="26">
        <v>49057.394200000002</v>
      </c>
      <c r="D24" s="26"/>
      <c r="E24" s="1">
        <f t="shared" si="14"/>
        <v>-7850.5296626318604</v>
      </c>
      <c r="F24" s="1">
        <f t="shared" si="15"/>
        <v>-7850.5</v>
      </c>
      <c r="G24" s="1">
        <f t="shared" si="16"/>
        <v>-1.2452799994207453E-2</v>
      </c>
      <c r="I24" s="1">
        <f t="shared" ref="I24:I50" si="31">G24</f>
        <v>-1.2452799994207453E-2</v>
      </c>
      <c r="L24" s="1">
        <v>0.1</v>
      </c>
      <c r="P24" s="248"/>
      <c r="V24" s="31"/>
      <c r="Z24" s="1">
        <f t="shared" ref="Z24:Z41" si="32">F24</f>
        <v>-7850.5</v>
      </c>
      <c r="AA24" s="1">
        <f t="shared" si="17"/>
        <v>-5.0394112573017014E-3</v>
      </c>
      <c r="AB24" s="1">
        <f t="shared" si="18"/>
        <v>1.9319725878833037E-2</v>
      </c>
      <c r="AC24" s="1">
        <f t="shared" si="19"/>
        <v>-1.2452799994207453E-2</v>
      </c>
      <c r="AD24" s="1">
        <f t="shared" si="20"/>
        <v>5.4958332564481058E-5</v>
      </c>
      <c r="AE24" s="1">
        <f t="shared" si="21"/>
        <v>5.4958332564481062E-6</v>
      </c>
      <c r="AF24" s="27">
        <f t="shared" si="22"/>
        <v>34038.894200000002</v>
      </c>
      <c r="AG24" s="13"/>
      <c r="AH24" s="1">
        <f t="shared" si="23"/>
        <v>-3.177252587304049E-2</v>
      </c>
      <c r="AI24" s="1">
        <f t="shared" si="24"/>
        <v>1.0036161722027053</v>
      </c>
      <c r="AJ24" s="1">
        <f t="shared" si="25"/>
        <v>-0.91582547299995631</v>
      </c>
      <c r="AK24" s="1">
        <f t="shared" si="26"/>
        <v>-0.32617850377963215</v>
      </c>
      <c r="AL24" s="1">
        <f t="shared" si="27"/>
        <v>-1.5597102986935776</v>
      </c>
      <c r="AM24" s="1">
        <f t="shared" si="28"/>
        <v>-0.98897497087510711</v>
      </c>
      <c r="AN24" s="1">
        <f t="shared" si="29"/>
        <v>5.0551290664279716</v>
      </c>
      <c r="AO24" s="1">
        <f t="shared" si="29"/>
        <v>5.055129787200511</v>
      </c>
      <c r="AP24" s="1">
        <f t="shared" si="29"/>
        <v>5.0551363620042142</v>
      </c>
      <c r="AQ24" s="1">
        <f t="shared" si="29"/>
        <v>5.055196331011083</v>
      </c>
      <c r="AR24" s="1">
        <f t="shared" si="29"/>
        <v>5.0557428459870088</v>
      </c>
      <c r="AS24" s="1">
        <f t="shared" si="29"/>
        <v>5.0606854434846653</v>
      </c>
      <c r="AT24" s="1">
        <f t="shared" si="29"/>
        <v>5.1026668669929585</v>
      </c>
      <c r="AU24" s="1">
        <f t="shared" ref="AU24:AU41" si="33">RADIANS($AB$9)+$AB$18*(F24-AB$15)</f>
        <v>5.3623549619977577</v>
      </c>
      <c r="AW24" s="1">
        <v>-38000</v>
      </c>
      <c r="AX24" s="1">
        <f t="shared" si="0"/>
        <v>1.9620275790977908E-2</v>
      </c>
      <c r="AY24" s="1">
        <f t="shared" si="1"/>
        <v>-9.318687225548487E-3</v>
      </c>
      <c r="AZ24" s="1">
        <f t="shared" si="2"/>
        <v>2.8938963016526393E-2</v>
      </c>
      <c r="BA24" s="1">
        <f t="shared" si="3"/>
        <v>0.71372230291568917</v>
      </c>
      <c r="BB24" s="1">
        <f t="shared" si="4"/>
        <v>0.79816907640017809</v>
      </c>
      <c r="BC24" s="1">
        <f t="shared" si="5"/>
        <v>2.6416664444913716</v>
      </c>
      <c r="BD24" s="1">
        <f t="shared" si="6"/>
        <v>3.9169202327230437</v>
      </c>
      <c r="BE24" s="1">
        <f t="shared" si="30"/>
        <v>2.4537170786320344</v>
      </c>
      <c r="BF24" s="1">
        <f t="shared" si="30"/>
        <v>2.4536558477158263</v>
      </c>
      <c r="BG24" s="1">
        <f t="shared" si="30"/>
        <v>2.4538987963555696</v>
      </c>
      <c r="BH24" s="1">
        <f t="shared" si="30"/>
        <v>2.4529345523564916</v>
      </c>
      <c r="BI24" s="1">
        <f t="shared" si="30"/>
        <v>2.4567570748470136</v>
      </c>
      <c r="BJ24" s="1">
        <f t="shared" si="30"/>
        <v>2.4415320161799454</v>
      </c>
      <c r="BK24" s="1">
        <f t="shared" si="30"/>
        <v>2.5011008323871393</v>
      </c>
      <c r="BL24" s="1">
        <f t="shared" si="8"/>
        <v>2.2465990723000839</v>
      </c>
    </row>
    <row r="25" spans="1:64">
      <c r="A25" s="1" t="s">
        <v>88</v>
      </c>
      <c r="B25" s="13"/>
      <c r="C25" s="26">
        <v>48279.478199999998</v>
      </c>
      <c r="D25" s="26"/>
      <c r="E25" s="1">
        <f t="shared" si="14"/>
        <v>-9703.529464449055</v>
      </c>
      <c r="F25" s="1">
        <f t="shared" si="15"/>
        <v>-9703.5</v>
      </c>
      <c r="G25" s="1">
        <f t="shared" si="16"/>
        <v>-1.2369600000965875E-2</v>
      </c>
      <c r="I25" s="1">
        <f t="shared" si="31"/>
        <v>-1.2369600000965875E-2</v>
      </c>
      <c r="L25" s="1">
        <v>0.1</v>
      </c>
      <c r="P25" s="248"/>
      <c r="V25" s="31"/>
      <c r="Z25" s="1">
        <f t="shared" si="32"/>
        <v>-9703.5</v>
      </c>
      <c r="AA25" s="1">
        <f t="shared" si="17"/>
        <v>-6.4502475441265104E-3</v>
      </c>
      <c r="AB25" s="1">
        <f t="shared" si="18"/>
        <v>1.8044362678674174E-2</v>
      </c>
      <c r="AC25" s="1">
        <f t="shared" si="19"/>
        <v>-1.2369600000965875E-2</v>
      </c>
      <c r="AD25" s="1">
        <f t="shared" si="20"/>
        <v>3.5038733508290219E-5</v>
      </c>
      <c r="AE25" s="1">
        <f t="shared" si="21"/>
        <v>3.5038733508290222E-6</v>
      </c>
      <c r="AF25" s="27">
        <f t="shared" si="22"/>
        <v>33260.978199999998</v>
      </c>
      <c r="AG25" s="13"/>
      <c r="AH25" s="1">
        <f t="shared" si="23"/>
        <v>-3.0413962679640048E-2</v>
      </c>
      <c r="AI25" s="1">
        <f t="shared" si="24"/>
        <v>0.93470688694203408</v>
      </c>
      <c r="AJ25" s="1">
        <f t="shared" si="25"/>
        <v>-0.81046627799204485</v>
      </c>
      <c r="AK25" s="1">
        <f t="shared" si="26"/>
        <v>-0.31959709387996443</v>
      </c>
      <c r="AL25" s="1">
        <f t="shared" si="27"/>
        <v>-1.7723213406285994</v>
      </c>
      <c r="AM25" s="1">
        <f t="shared" si="28"/>
        <v>-1.2249537590703403</v>
      </c>
      <c r="AN25" s="1">
        <f t="shared" si="29"/>
        <v>4.8476398408497179</v>
      </c>
      <c r="AO25" s="1">
        <f t="shared" si="29"/>
        <v>4.8476398462579899</v>
      </c>
      <c r="AP25" s="1">
        <f t="shared" si="29"/>
        <v>4.8476399692172114</v>
      </c>
      <c r="AQ25" s="1">
        <f t="shared" si="29"/>
        <v>4.8476427647143971</v>
      </c>
      <c r="AR25" s="1">
        <f t="shared" si="29"/>
        <v>4.8477063052942881</v>
      </c>
      <c r="AS25" s="1">
        <f t="shared" si="29"/>
        <v>4.8491426453020638</v>
      </c>
      <c r="AT25" s="1">
        <f t="shared" si="29"/>
        <v>4.8783472031827122</v>
      </c>
      <c r="AU25" s="1">
        <f t="shared" si="33"/>
        <v>5.1708593927972801</v>
      </c>
      <c r="AW25" s="1">
        <v>-37000</v>
      </c>
      <c r="AX25" s="1">
        <f t="shared" si="0"/>
        <v>1.9303343789273612E-2</v>
      </c>
      <c r="AY25" s="1">
        <f t="shared" si="1"/>
        <v>-8.4307074704966008E-3</v>
      </c>
      <c r="AZ25" s="1">
        <f t="shared" si="2"/>
        <v>2.7734051259770215E-2</v>
      </c>
      <c r="BA25" s="1">
        <f t="shared" si="3"/>
        <v>0.70465074199591737</v>
      </c>
      <c r="BB25" s="1">
        <f t="shared" si="4"/>
        <v>0.75962309437783848</v>
      </c>
      <c r="BC25" s="1">
        <f t="shared" si="5"/>
        <v>2.7031829132161653</v>
      </c>
      <c r="BD25" s="1">
        <f t="shared" si="6"/>
        <v>4.4886390061115815</v>
      </c>
      <c r="BE25" s="1">
        <f t="shared" si="30"/>
        <v>2.5357264117278722</v>
      </c>
      <c r="BF25" s="1">
        <f t="shared" si="30"/>
        <v>2.535643992292647</v>
      </c>
      <c r="BG25" s="1">
        <f t="shared" si="30"/>
        <v>2.5359513538482439</v>
      </c>
      <c r="BH25" s="1">
        <f t="shared" si="30"/>
        <v>2.5348047965540195</v>
      </c>
      <c r="BI25" s="1">
        <f t="shared" si="30"/>
        <v>2.5390772021848287</v>
      </c>
      <c r="BJ25" s="1">
        <f t="shared" si="30"/>
        <v>2.5230918575720325</v>
      </c>
      <c r="BK25" s="1">
        <f t="shared" si="30"/>
        <v>2.5820373371823533</v>
      </c>
      <c r="BL25" s="1">
        <f t="shared" si="8"/>
        <v>2.3499426066770281</v>
      </c>
    </row>
    <row r="26" spans="1:64">
      <c r="A26" s="1" t="s">
        <v>90</v>
      </c>
      <c r="B26" s="13"/>
      <c r="C26" s="26">
        <v>48691.318299999999</v>
      </c>
      <c r="D26" s="26"/>
      <c r="E26" s="1">
        <f t="shared" si="14"/>
        <v>-8722.5242869229842</v>
      </c>
      <c r="F26" s="1">
        <f t="shared" si="15"/>
        <v>-8722.5</v>
      </c>
      <c r="G26" s="1">
        <f t="shared" si="16"/>
        <v>-1.0196000002906658E-2</v>
      </c>
      <c r="I26" s="1">
        <f t="shared" si="31"/>
        <v>-1.0196000002906658E-2</v>
      </c>
      <c r="L26" s="1">
        <v>0.1</v>
      </c>
      <c r="P26" s="248"/>
      <c r="V26" s="31"/>
      <c r="Z26" s="1">
        <f t="shared" si="32"/>
        <v>-8722.5</v>
      </c>
      <c r="AA26" s="1">
        <f t="shared" si="17"/>
        <v>-5.8681494730821807E-3</v>
      </c>
      <c r="AB26" s="1">
        <f t="shared" si="18"/>
        <v>2.1092984809431677E-2</v>
      </c>
      <c r="AC26" s="1">
        <f t="shared" si="19"/>
        <v>-1.0196000002906658E-2</v>
      </c>
      <c r="AD26" s="1">
        <f t="shared" si="20"/>
        <v>1.8730290208502007E-5</v>
      </c>
      <c r="AE26" s="1">
        <f t="shared" si="21"/>
        <v>1.8730290208502008E-6</v>
      </c>
      <c r="AF26" s="27">
        <f t="shared" si="22"/>
        <v>33672.818299999999</v>
      </c>
      <c r="AG26" s="13"/>
      <c r="AH26" s="1">
        <f t="shared" si="23"/>
        <v>-3.1288984812338334E-2</v>
      </c>
      <c r="AI26" s="1">
        <f t="shared" si="24"/>
        <v>0.96979028964696345</v>
      </c>
      <c r="AJ26" s="1">
        <f t="shared" si="25"/>
        <v>-0.86927231678280481</v>
      </c>
      <c r="AK26" s="1">
        <f t="shared" si="26"/>
        <v>-0.32479665396937935</v>
      </c>
      <c r="AL26" s="1">
        <f t="shared" si="27"/>
        <v>-1.6635406451687988</v>
      </c>
      <c r="AM26" s="1">
        <f t="shared" si="28"/>
        <v>-1.097327372297654</v>
      </c>
      <c r="AN26" s="1">
        <f t="shared" si="29"/>
        <v>4.9556444760465403</v>
      </c>
      <c r="AO26" s="1">
        <f t="shared" si="29"/>
        <v>4.9556445967848779</v>
      </c>
      <c r="AP26" s="1">
        <f t="shared" si="29"/>
        <v>4.9556461334899753</v>
      </c>
      <c r="AQ26" s="1">
        <f t="shared" si="29"/>
        <v>4.9556656911735733</v>
      </c>
      <c r="AR26" s="1">
        <f t="shared" si="29"/>
        <v>4.9559144678083697</v>
      </c>
      <c r="AS26" s="1">
        <f t="shared" si="29"/>
        <v>4.9590574845249762</v>
      </c>
      <c r="AT26" s="1">
        <f t="shared" si="29"/>
        <v>4.9958400975959236</v>
      </c>
      <c r="AU26" s="1">
        <f t="shared" si="33"/>
        <v>5.2722394000210624</v>
      </c>
      <c r="AW26" s="1">
        <v>-36000</v>
      </c>
      <c r="AX26" s="1">
        <f t="shared" si="0"/>
        <v>1.8838687186133997E-2</v>
      </c>
      <c r="AY26" s="1">
        <f t="shared" si="1"/>
        <v>-7.5216098188521357E-3</v>
      </c>
      <c r="AZ26" s="1">
        <f t="shared" si="2"/>
        <v>2.6360297004986131E-2</v>
      </c>
      <c r="BA26" s="1">
        <f t="shared" si="3"/>
        <v>0.6968711906586289</v>
      </c>
      <c r="BB26" s="1">
        <f t="shared" si="4"/>
        <v>0.71921323990184638</v>
      </c>
      <c r="BC26" s="1">
        <f t="shared" si="5"/>
        <v>2.763247019069484</v>
      </c>
      <c r="BD26" s="1">
        <f t="shared" si="6"/>
        <v>5.2229631764988085</v>
      </c>
      <c r="BE26" s="1">
        <f t="shared" si="30"/>
        <v>2.6167619646938887</v>
      </c>
      <c r="BF26" s="1">
        <f t="shared" si="30"/>
        <v>2.616660428283879</v>
      </c>
      <c r="BG26" s="1">
        <f t="shared" si="30"/>
        <v>2.6170200937944923</v>
      </c>
      <c r="BH26" s="1">
        <f t="shared" si="30"/>
        <v>2.6157457375477446</v>
      </c>
      <c r="BI26" s="1">
        <f t="shared" si="30"/>
        <v>2.6202567779223767</v>
      </c>
      <c r="BJ26" s="1">
        <f t="shared" si="30"/>
        <v>2.6042346725632335</v>
      </c>
      <c r="BK26" s="1">
        <f t="shared" si="30"/>
        <v>2.6604973019665139</v>
      </c>
      <c r="BL26" s="1">
        <f t="shared" si="8"/>
        <v>2.4532861410539724</v>
      </c>
    </row>
    <row r="27" spans="1:64">
      <c r="A27" s="1" t="s">
        <v>90</v>
      </c>
      <c r="B27" s="13"/>
      <c r="C27" s="26">
        <v>48691.318899999998</v>
      </c>
      <c r="D27" s="26"/>
      <c r="E27" s="1">
        <f t="shared" si="14"/>
        <v>-8722.522857719985</v>
      </c>
      <c r="F27" s="1">
        <f t="shared" si="15"/>
        <v>-8722.5</v>
      </c>
      <c r="G27" s="1">
        <f t="shared" si="16"/>
        <v>-9.5960000035120174E-3</v>
      </c>
      <c r="I27" s="1">
        <f t="shared" si="31"/>
        <v>-9.5960000035120174E-3</v>
      </c>
      <c r="L27" s="1">
        <v>0.1</v>
      </c>
      <c r="P27" s="248"/>
      <c r="Q27" s="1">
        <v>1.1930097551646858E-11</v>
      </c>
      <c r="R27" s="1">
        <v>1.8924938526975965E-22</v>
      </c>
      <c r="S27" s="1">
        <v>6.4342861331632282E-27</v>
      </c>
      <c r="T27" s="1">
        <v>3.6704546631561249E-8</v>
      </c>
      <c r="U27" s="1">
        <v>7.5107938529732173E-5</v>
      </c>
      <c r="V27" s="31">
        <v>3.9259821083768602E-3</v>
      </c>
      <c r="W27" s="1">
        <v>0.57190687516371919</v>
      </c>
      <c r="X27" s="1">
        <v>10263.546925914285</v>
      </c>
      <c r="Y27" s="1">
        <v>1.1018606443406395E-3</v>
      </c>
      <c r="Z27" s="1">
        <f t="shared" si="32"/>
        <v>-8722.5</v>
      </c>
      <c r="AA27" s="1">
        <f t="shared" si="17"/>
        <v>-5.8681494730821807E-3</v>
      </c>
      <c r="AB27" s="1">
        <f t="shared" si="18"/>
        <v>2.1692984808826317E-2</v>
      </c>
      <c r="AC27" s="1">
        <f t="shared" si="19"/>
        <v>-9.5960000035120174E-3</v>
      </c>
      <c r="AD27" s="1">
        <f t="shared" si="20"/>
        <v>1.3896869577226015E-5</v>
      </c>
      <c r="AE27" s="1">
        <f t="shared" si="21"/>
        <v>1.3896869577226017E-6</v>
      </c>
      <c r="AF27" s="27">
        <f t="shared" si="22"/>
        <v>33672.818899999998</v>
      </c>
      <c r="AG27" s="13"/>
      <c r="AH27" s="1">
        <f t="shared" si="23"/>
        <v>-3.1288984812338334E-2</v>
      </c>
      <c r="AI27" s="1">
        <f t="shared" si="24"/>
        <v>0.96979028964696345</v>
      </c>
      <c r="AJ27" s="1">
        <f t="shared" si="25"/>
        <v>-0.86927231678280481</v>
      </c>
      <c r="AK27" s="1">
        <f t="shared" si="26"/>
        <v>-0.32479665396937935</v>
      </c>
      <c r="AL27" s="1">
        <f t="shared" si="27"/>
        <v>-1.6635406451687988</v>
      </c>
      <c r="AM27" s="1">
        <f t="shared" si="28"/>
        <v>-1.097327372297654</v>
      </c>
      <c r="AN27" s="1">
        <f t="shared" si="29"/>
        <v>4.9556444760465403</v>
      </c>
      <c r="AO27" s="1">
        <f t="shared" si="29"/>
        <v>4.9556445967848779</v>
      </c>
      <c r="AP27" s="1">
        <f t="shared" si="29"/>
        <v>4.9556461334899753</v>
      </c>
      <c r="AQ27" s="1">
        <f t="shared" si="29"/>
        <v>4.9556656911735733</v>
      </c>
      <c r="AR27" s="1">
        <f t="shared" si="29"/>
        <v>4.9559144678083697</v>
      </c>
      <c r="AS27" s="1">
        <f t="shared" si="29"/>
        <v>4.9590574845249762</v>
      </c>
      <c r="AT27" s="1">
        <f t="shared" si="29"/>
        <v>4.9958400975959236</v>
      </c>
      <c r="AU27" s="1">
        <f t="shared" si="33"/>
        <v>5.2722394000210624</v>
      </c>
      <c r="AW27" s="1">
        <v>-35000</v>
      </c>
      <c r="AX27" s="1">
        <f t="shared" si="0"/>
        <v>1.8238822319760623E-2</v>
      </c>
      <c r="AY27" s="1">
        <f t="shared" si="1"/>
        <v>-6.5913942706151002E-3</v>
      </c>
      <c r="AZ27" s="1">
        <f t="shared" si="2"/>
        <v>2.4830216590375723E-2</v>
      </c>
      <c r="BA27" s="1">
        <f t="shared" si="3"/>
        <v>0.69030998995388781</v>
      </c>
      <c r="BB27" s="1">
        <f t="shared" si="4"/>
        <v>0.67711001191336806</v>
      </c>
      <c r="BC27" s="1">
        <f t="shared" si="5"/>
        <v>2.8220880431966058</v>
      </c>
      <c r="BD27" s="1">
        <f t="shared" si="6"/>
        <v>6.2063489908582108</v>
      </c>
      <c r="BE27" s="1">
        <f t="shared" si="30"/>
        <v>2.6969677868321758</v>
      </c>
      <c r="BF27" s="1">
        <f t="shared" si="30"/>
        <v>2.696852883543233</v>
      </c>
      <c r="BG27" s="1">
        <f t="shared" si="30"/>
        <v>2.6972430552105191</v>
      </c>
      <c r="BH27" s="1">
        <f t="shared" si="30"/>
        <v>2.6959178723784478</v>
      </c>
      <c r="BI27" s="1">
        <f t="shared" si="30"/>
        <v>2.7004153431546811</v>
      </c>
      <c r="BJ27" s="1">
        <f t="shared" si="30"/>
        <v>2.6851119737023161</v>
      </c>
      <c r="BK27" s="1">
        <f t="shared" si="30"/>
        <v>2.7367462439944927</v>
      </c>
      <c r="BL27" s="1">
        <f t="shared" si="8"/>
        <v>2.5566296754309157</v>
      </c>
    </row>
    <row r="28" spans="1:64">
      <c r="A28" s="1" t="s">
        <v>90</v>
      </c>
      <c r="B28" s="13" t="s">
        <v>77</v>
      </c>
      <c r="C28" s="26">
        <v>48691.529399999999</v>
      </c>
      <c r="D28" s="26"/>
      <c r="E28" s="1">
        <f t="shared" si="14"/>
        <v>-8722.0214456674184</v>
      </c>
      <c r="F28" s="1">
        <f t="shared" si="15"/>
        <v>-8722</v>
      </c>
      <c r="G28" s="1">
        <f t="shared" si="16"/>
        <v>-9.0032000007340685E-3</v>
      </c>
      <c r="I28" s="1">
        <f t="shared" si="31"/>
        <v>-9.0032000007340685E-3</v>
      </c>
      <c r="L28" s="1">
        <v>0.1</v>
      </c>
      <c r="P28" s="248"/>
      <c r="V28" s="31"/>
      <c r="Z28" s="1">
        <f t="shared" si="32"/>
        <v>-8722</v>
      </c>
      <c r="AA28" s="1">
        <f t="shared" si="17"/>
        <v>-5.8677619394265877E-3</v>
      </c>
      <c r="AB28" s="1">
        <f t="shared" si="18"/>
        <v>2.2286145130600531E-2</v>
      </c>
      <c r="AC28" s="1">
        <f t="shared" si="19"/>
        <v>-9.0032000007340685E-3</v>
      </c>
      <c r="AD28" s="1">
        <f t="shared" si="20"/>
        <v>9.830971836295614E-6</v>
      </c>
      <c r="AE28" s="1">
        <f t="shared" si="21"/>
        <v>9.8309718362956148E-7</v>
      </c>
      <c r="AF28" s="27">
        <f t="shared" si="22"/>
        <v>33673.029399999999</v>
      </c>
      <c r="AG28" s="13"/>
      <c r="AH28" s="1">
        <f t="shared" si="23"/>
        <v>-3.1289345131334599E-2</v>
      </c>
      <c r="AI28" s="1">
        <f t="shared" si="24"/>
        <v>0.96980897577984371</v>
      </c>
      <c r="AJ28" s="1">
        <f t="shared" si="25"/>
        <v>-0.86930075516096283</v>
      </c>
      <c r="AK28" s="1">
        <f t="shared" si="26"/>
        <v>-0.32479839144591993</v>
      </c>
      <c r="AL28" s="1">
        <f t="shared" si="27"/>
        <v>-1.6634831135327219</v>
      </c>
      <c r="AM28" s="1">
        <f t="shared" si="28"/>
        <v>-1.09726397077231</v>
      </c>
      <c r="AN28" s="1">
        <f t="shared" si="29"/>
        <v>4.9557005543613801</v>
      </c>
      <c r="AO28" s="1">
        <f t="shared" si="29"/>
        <v>4.9557006752464732</v>
      </c>
      <c r="AP28" s="1">
        <f t="shared" si="29"/>
        <v>4.9557022134718247</v>
      </c>
      <c r="AQ28" s="1">
        <f t="shared" si="29"/>
        <v>4.9557217860804821</v>
      </c>
      <c r="AR28" s="1">
        <f t="shared" si="29"/>
        <v>4.9559706962704944</v>
      </c>
      <c r="AS28" s="1">
        <f t="shared" si="29"/>
        <v>4.9591146874190759</v>
      </c>
      <c r="AT28" s="1">
        <f t="shared" si="29"/>
        <v>4.9959007208749444</v>
      </c>
      <c r="AU28" s="1">
        <f t="shared" si="33"/>
        <v>5.272291071788251</v>
      </c>
      <c r="AW28" s="1">
        <v>-34000</v>
      </c>
      <c r="AX28" s="1">
        <f t="shared" si="0"/>
        <v>1.751569218937326E-2</v>
      </c>
      <c r="AY28" s="1">
        <f t="shared" si="1"/>
        <v>-5.6400608257854996E-3</v>
      </c>
      <c r="AZ28" s="1">
        <f t="shared" si="2"/>
        <v>2.3155753015158761E-2</v>
      </c>
      <c r="BA28" s="1">
        <f t="shared" si="3"/>
        <v>0.68490592313470122</v>
      </c>
      <c r="BB28" s="1">
        <f t="shared" si="4"/>
        <v>0.6334462949431503</v>
      </c>
      <c r="BC28" s="1">
        <f t="shared" si="5"/>
        <v>2.879917359896381</v>
      </c>
      <c r="BD28" s="1">
        <f t="shared" si="6"/>
        <v>7.5993977115209201</v>
      </c>
      <c r="BE28" s="1">
        <f t="shared" si="30"/>
        <v>2.7764801495194096</v>
      </c>
      <c r="BF28" s="1">
        <f t="shared" si="30"/>
        <v>2.7763609541320653</v>
      </c>
      <c r="BG28" s="1">
        <f t="shared" si="30"/>
        <v>2.7767521362567504</v>
      </c>
      <c r="BH28" s="1">
        <f t="shared" si="30"/>
        <v>2.7754681134939982</v>
      </c>
      <c r="BI28" s="1">
        <f t="shared" si="30"/>
        <v>2.7796804585059305</v>
      </c>
      <c r="BJ28" s="1">
        <f t="shared" si="30"/>
        <v>2.7658358406794235</v>
      </c>
      <c r="BK28" s="1">
        <f t="shared" si="30"/>
        <v>2.8110732729840753</v>
      </c>
      <c r="BL28" s="1">
        <f t="shared" si="8"/>
        <v>2.6599732098078599</v>
      </c>
    </row>
    <row r="29" spans="1:64">
      <c r="A29" s="1" t="s">
        <v>90</v>
      </c>
      <c r="B29" s="13" t="s">
        <v>77</v>
      </c>
      <c r="C29" s="26">
        <v>48691.529799999997</v>
      </c>
      <c r="D29" s="26"/>
      <c r="E29" s="1">
        <f t="shared" si="14"/>
        <v>-8722.0204928654257</v>
      </c>
      <c r="F29" s="1">
        <f t="shared" si="15"/>
        <v>-8722</v>
      </c>
      <c r="G29" s="1">
        <f t="shared" si="16"/>
        <v>-8.6032000035629608E-3</v>
      </c>
      <c r="I29" s="1">
        <f t="shared" si="31"/>
        <v>-8.6032000035629608E-3</v>
      </c>
      <c r="L29" s="1">
        <v>0.1</v>
      </c>
      <c r="P29" s="248"/>
      <c r="V29" s="31"/>
      <c r="Z29" s="1">
        <f t="shared" si="32"/>
        <v>-8722</v>
      </c>
      <c r="AA29" s="1">
        <f t="shared" si="17"/>
        <v>-5.8677619394265877E-3</v>
      </c>
      <c r="AB29" s="1">
        <f t="shared" si="18"/>
        <v>2.2686145127771638E-2</v>
      </c>
      <c r="AC29" s="1">
        <f t="shared" si="19"/>
        <v>-8.6032000035629608E-3</v>
      </c>
      <c r="AD29" s="1">
        <f t="shared" si="20"/>
        <v>7.4826214027261483E-6</v>
      </c>
      <c r="AE29" s="1">
        <f t="shared" si="21"/>
        <v>7.4826214027261489E-7</v>
      </c>
      <c r="AF29" s="27">
        <f t="shared" si="22"/>
        <v>33673.029799999997</v>
      </c>
      <c r="AG29" s="13"/>
      <c r="AH29" s="1">
        <f t="shared" si="23"/>
        <v>-3.1289345131334599E-2</v>
      </c>
      <c r="AI29" s="1">
        <f t="shared" si="24"/>
        <v>0.96980897577984371</v>
      </c>
      <c r="AJ29" s="1">
        <f t="shared" si="25"/>
        <v>-0.86930075516096283</v>
      </c>
      <c r="AK29" s="1">
        <f t="shared" si="26"/>
        <v>-0.32479839144591993</v>
      </c>
      <c r="AL29" s="1">
        <f t="shared" si="27"/>
        <v>-1.6634831135327219</v>
      </c>
      <c r="AM29" s="1">
        <f t="shared" si="28"/>
        <v>-1.09726397077231</v>
      </c>
      <c r="AN29" s="1">
        <f t="shared" si="29"/>
        <v>4.9557005543613801</v>
      </c>
      <c r="AO29" s="1">
        <f t="shared" si="29"/>
        <v>4.9557006752464732</v>
      </c>
      <c r="AP29" s="1">
        <f t="shared" si="29"/>
        <v>4.9557022134718247</v>
      </c>
      <c r="AQ29" s="1">
        <f t="shared" si="29"/>
        <v>4.9557217860804821</v>
      </c>
      <c r="AR29" s="1">
        <f t="shared" si="29"/>
        <v>4.9559706962704944</v>
      </c>
      <c r="AS29" s="1">
        <f t="shared" si="29"/>
        <v>4.9591146874190759</v>
      </c>
      <c r="AT29" s="1">
        <f t="shared" si="29"/>
        <v>4.9959007208749444</v>
      </c>
      <c r="AU29" s="1">
        <f t="shared" si="33"/>
        <v>5.272291071788251</v>
      </c>
      <c r="AW29" s="1">
        <v>-33000</v>
      </c>
      <c r="AX29" s="1">
        <f t="shared" si="0"/>
        <v>1.668075015233119E-2</v>
      </c>
      <c r="AY29" s="1">
        <f t="shared" si="1"/>
        <v>-4.6676094843633182E-3</v>
      </c>
      <c r="AZ29" s="1">
        <f t="shared" si="2"/>
        <v>2.1348359636694507E-2</v>
      </c>
      <c r="BA29" s="1">
        <f t="shared" si="3"/>
        <v>0.68060920873095898</v>
      </c>
      <c r="BB29" s="1">
        <f t="shared" si="4"/>
        <v>0.58832369397301998</v>
      </c>
      <c r="BC29" s="1">
        <f t="shared" si="5"/>
        <v>2.9369320589868093</v>
      </c>
      <c r="BD29" s="1">
        <f t="shared" si="6"/>
        <v>9.7381429601066039</v>
      </c>
      <c r="BE29" s="1">
        <f t="shared" si="30"/>
        <v>2.8554291580909514</v>
      </c>
      <c r="BF29" s="1">
        <f t="shared" si="30"/>
        <v>2.8553169832974907</v>
      </c>
      <c r="BG29" s="1">
        <f t="shared" si="30"/>
        <v>2.8556754385165122</v>
      </c>
      <c r="BH29" s="1">
        <f t="shared" si="30"/>
        <v>2.8545298599623568</v>
      </c>
      <c r="BI29" s="1">
        <f t="shared" si="30"/>
        <v>2.8581896367564585</v>
      </c>
      <c r="BJ29" s="1">
        <f t="shared" si="30"/>
        <v>2.8464837935277481</v>
      </c>
      <c r="BK29" s="1">
        <f t="shared" si="30"/>
        <v>2.8837880062041075</v>
      </c>
      <c r="BL29" s="1">
        <f t="shared" si="8"/>
        <v>2.7633167441848037</v>
      </c>
    </row>
    <row r="30" spans="1:64">
      <c r="A30" s="1" t="s">
        <v>82</v>
      </c>
      <c r="B30" s="13"/>
      <c r="C30" s="26">
        <v>46095.608</v>
      </c>
      <c r="D30" s="26"/>
      <c r="E30" s="1">
        <f t="shared" si="14"/>
        <v>-14905.519200865905</v>
      </c>
      <c r="F30" s="1">
        <f t="shared" si="15"/>
        <v>-14905.5</v>
      </c>
      <c r="G30" s="1">
        <f t="shared" si="16"/>
        <v>-8.0607999989297241E-3</v>
      </c>
      <c r="I30" s="1">
        <f t="shared" si="31"/>
        <v>-8.0607999989297241E-3</v>
      </c>
      <c r="L30" s="1">
        <v>0.1</v>
      </c>
      <c r="P30" s="248"/>
      <c r="V30" s="31"/>
      <c r="Z30" s="1">
        <f t="shared" si="32"/>
        <v>-14905.5</v>
      </c>
      <c r="AA30" s="1">
        <f t="shared" si="17"/>
        <v>-5.0356910291074614E-3</v>
      </c>
      <c r="AB30" s="1">
        <f t="shared" si="18"/>
        <v>1.3551476317273797E-2</v>
      </c>
      <c r="AC30" s="1">
        <f t="shared" si="19"/>
        <v>-8.0607999989297241E-3</v>
      </c>
      <c r="AD30" s="1">
        <f t="shared" si="20"/>
        <v>9.1512842792991121E-6</v>
      </c>
      <c r="AE30" s="1">
        <f t="shared" si="21"/>
        <v>9.1512842792991123E-7</v>
      </c>
      <c r="AF30" s="27">
        <f t="shared" si="22"/>
        <v>31077.108</v>
      </c>
      <c r="AG30" s="13"/>
      <c r="AH30" s="1">
        <f t="shared" si="23"/>
        <v>-2.1612276316203521E-2</v>
      </c>
      <c r="AI30" s="1">
        <f t="shared" si="24"/>
        <v>0.79675112820025007</v>
      </c>
      <c r="AJ30" s="1">
        <f t="shared" si="25"/>
        <v>-0.45626568681768537</v>
      </c>
      <c r="AK30" s="1">
        <f t="shared" si="26"/>
        <v>-0.25513798059373272</v>
      </c>
      <c r="AL30" s="1">
        <f t="shared" si="27"/>
        <v>-2.2434749396272076</v>
      </c>
      <c r="AM30" s="1">
        <f t="shared" si="28"/>
        <v>-2.0751415334005676</v>
      </c>
      <c r="AN30" s="1">
        <f t="shared" si="29"/>
        <v>4.3305590987765958</v>
      </c>
      <c r="AO30" s="1">
        <f t="shared" si="29"/>
        <v>4.3305597838941763</v>
      </c>
      <c r="AP30" s="1">
        <f t="shared" si="29"/>
        <v>4.3305541473156932</v>
      </c>
      <c r="AQ30" s="1">
        <f t="shared" si="29"/>
        <v>4.3306005227550388</v>
      </c>
      <c r="AR30" s="1">
        <f t="shared" si="29"/>
        <v>4.3302191239090027</v>
      </c>
      <c r="AS30" s="1">
        <f t="shared" si="29"/>
        <v>4.3333666485351685</v>
      </c>
      <c r="AT30" s="1">
        <f t="shared" si="29"/>
        <v>4.3080883116759026</v>
      </c>
      <c r="AU30" s="1">
        <f t="shared" si="33"/>
        <v>4.6332663269684176</v>
      </c>
      <c r="AW30" s="1">
        <v>-32000</v>
      </c>
      <c r="AX30" s="1">
        <f t="shared" si="0"/>
        <v>1.5745040664048773E-2</v>
      </c>
      <c r="AY30" s="1">
        <f t="shared" si="1"/>
        <v>-3.6740402463485665E-3</v>
      </c>
      <c r="AZ30" s="1">
        <f t="shared" si="2"/>
        <v>1.9419080910397339E-2</v>
      </c>
      <c r="BA30" s="1">
        <f t="shared" si="3"/>
        <v>0.67738067833910753</v>
      </c>
      <c r="BB30" s="1">
        <f t="shared" si="4"/>
        <v>0.54181761906371673</v>
      </c>
      <c r="BC30" s="1">
        <f t="shared" si="5"/>
        <v>2.9933181403988089</v>
      </c>
      <c r="BD30" s="1">
        <f t="shared" si="6"/>
        <v>13.463773320207915</v>
      </c>
      <c r="BE30" s="1">
        <f t="shared" si="30"/>
        <v>2.9339402213253396</v>
      </c>
      <c r="BF30" s="1">
        <f t="shared" si="30"/>
        <v>2.9338469766959241</v>
      </c>
      <c r="BG30" s="1">
        <f t="shared" si="30"/>
        <v>2.9341391014326654</v>
      </c>
      <c r="BH30" s="1">
        <f t="shared" si="30"/>
        <v>2.9332238479766239</v>
      </c>
      <c r="BI30" s="1">
        <f t="shared" si="30"/>
        <v>2.9360908325955131</v>
      </c>
      <c r="BJ30" s="1">
        <f t="shared" si="30"/>
        <v>2.9271043081015322</v>
      </c>
      <c r="BK30" s="1">
        <f t="shared" si="30"/>
        <v>2.9552172647391974</v>
      </c>
      <c r="BL30" s="1">
        <f t="shared" si="8"/>
        <v>2.8666602785617479</v>
      </c>
    </row>
    <row r="31" spans="1:64">
      <c r="A31" s="1" t="s">
        <v>91</v>
      </c>
      <c r="B31" s="13" t="s">
        <v>77</v>
      </c>
      <c r="C31" s="26">
        <v>49005.551700000004</v>
      </c>
      <c r="D31" s="26"/>
      <c r="E31" s="1">
        <f t="shared" si="14"/>
        <v>-7974.0187568601641</v>
      </c>
      <c r="F31" s="1">
        <f t="shared" si="15"/>
        <v>-7974</v>
      </c>
      <c r="G31" s="1">
        <f t="shared" si="16"/>
        <v>-7.8743999983998947E-3</v>
      </c>
      <c r="I31" s="1">
        <f t="shared" si="31"/>
        <v>-7.8743999983998947E-3</v>
      </c>
      <c r="L31" s="1">
        <v>0.1</v>
      </c>
      <c r="P31" s="248"/>
      <c r="V31" s="31"/>
      <c r="Z31" s="1">
        <f t="shared" si="32"/>
        <v>-7974</v>
      </c>
      <c r="AA31" s="1">
        <f t="shared" si="17"/>
        <v>-5.1759996832893319E-3</v>
      </c>
      <c r="AB31" s="1">
        <f t="shared" si="18"/>
        <v>2.3847882166833319E-2</v>
      </c>
      <c r="AC31" s="1">
        <f t="shared" si="19"/>
        <v>-7.8743999983998947E-3</v>
      </c>
      <c r="AD31" s="1">
        <f t="shared" si="20"/>
        <v>7.2813642605887843E-6</v>
      </c>
      <c r="AE31" s="1">
        <f t="shared" si="21"/>
        <v>7.2813642605887849E-7</v>
      </c>
      <c r="AF31" s="27">
        <f t="shared" si="22"/>
        <v>33987.051700000004</v>
      </c>
      <c r="AG31" s="13"/>
      <c r="AH31" s="1">
        <f t="shared" si="23"/>
        <v>-3.1722282165233213E-2</v>
      </c>
      <c r="AI31" s="1">
        <f t="shared" si="24"/>
        <v>0.9986763900883775</v>
      </c>
      <c r="AJ31" s="1">
        <f t="shared" si="25"/>
        <v>-0.90963933044997913</v>
      </c>
      <c r="AK31" s="1">
        <f t="shared" si="26"/>
        <v>-0.32619586307327836</v>
      </c>
      <c r="AL31" s="1">
        <f t="shared" si="27"/>
        <v>-1.5748540197245009</v>
      </c>
      <c r="AM31" s="1">
        <f t="shared" si="28"/>
        <v>-1.0040659476919824</v>
      </c>
      <c r="AN31" s="1">
        <f t="shared" ref="AN31:AT40" si="34">$AU31+$AB$7*SIN(AO31)</f>
        <v>5.040830049540836</v>
      </c>
      <c r="AO31" s="1">
        <f t="shared" si="34"/>
        <v>5.0408306285176945</v>
      </c>
      <c r="AP31" s="1">
        <f t="shared" si="34"/>
        <v>5.0408361309397218</v>
      </c>
      <c r="AQ31" s="1">
        <f t="shared" si="34"/>
        <v>5.040888419871127</v>
      </c>
      <c r="AR31" s="1">
        <f t="shared" si="34"/>
        <v>5.0413849163224338</v>
      </c>
      <c r="AS31" s="1">
        <f t="shared" si="34"/>
        <v>5.0460638012278958</v>
      </c>
      <c r="AT31" s="1">
        <f t="shared" si="34"/>
        <v>5.0874057307998681</v>
      </c>
      <c r="AU31" s="1">
        <f t="shared" si="33"/>
        <v>5.3495920355022051</v>
      </c>
      <c r="AW31" s="1">
        <v>-31000</v>
      </c>
      <c r="AX31" s="1">
        <f t="shared" si="0"/>
        <v>1.4719279804511293E-2</v>
      </c>
      <c r="AY31" s="1">
        <f t="shared" si="1"/>
        <v>-2.6593531117412444E-3</v>
      </c>
      <c r="AZ31" s="1">
        <f t="shared" si="2"/>
        <v>1.7378632916252537E-2</v>
      </c>
      <c r="BA31" s="1">
        <f t="shared" si="3"/>
        <v>0.6751911376646258</v>
      </c>
      <c r="BB31" s="1">
        <f t="shared" si="4"/>
        <v>0.49398143252406684</v>
      </c>
      <c r="BC31" s="1">
        <f t="shared" si="5"/>
        <v>3.049253337577126</v>
      </c>
      <c r="BD31" s="1">
        <f t="shared" si="6"/>
        <v>21.64385434897266</v>
      </c>
      <c r="BE31" s="1">
        <f t="shared" si="30"/>
        <v>3.0121353470795715</v>
      </c>
      <c r="BF31" s="1">
        <f t="shared" si="30"/>
        <v>3.0120716520796482</v>
      </c>
      <c r="BG31" s="1">
        <f t="shared" si="30"/>
        <v>3.0122685634417627</v>
      </c>
      <c r="BH31" s="1">
        <f t="shared" si="30"/>
        <v>3.0116598009775952</v>
      </c>
      <c r="BI31" s="1">
        <f t="shared" si="30"/>
        <v>3.0135416685775058</v>
      </c>
      <c r="BJ31" s="1">
        <f t="shared" si="30"/>
        <v>3.0077227462277127</v>
      </c>
      <c r="BK31" s="1">
        <f t="shared" si="30"/>
        <v>3.0257015861830867</v>
      </c>
      <c r="BL31" s="1">
        <f t="shared" si="8"/>
        <v>2.9700038129386921</v>
      </c>
    </row>
    <row r="32" spans="1:64">
      <c r="A32" s="1" t="s">
        <v>85</v>
      </c>
      <c r="B32" s="13" t="s">
        <v>77</v>
      </c>
      <c r="C32" s="26">
        <v>47592.4565</v>
      </c>
      <c r="D32" s="26"/>
      <c r="E32" s="1">
        <f t="shared" si="14"/>
        <v>-11340.018589167021</v>
      </c>
      <c r="F32" s="1">
        <f t="shared" si="15"/>
        <v>-11340</v>
      </c>
      <c r="G32" s="1">
        <f t="shared" si="16"/>
        <v>-7.8040000007604249E-3</v>
      </c>
      <c r="I32" s="1">
        <f t="shared" si="31"/>
        <v>-7.8040000007604249E-3</v>
      </c>
      <c r="L32" s="1">
        <v>0.1</v>
      </c>
      <c r="P32" s="248"/>
      <c r="Q32" s="1">
        <v>4.3545884199799741E-11</v>
      </c>
      <c r="R32" s="1">
        <v>7.9069475800268844E-22</v>
      </c>
      <c r="S32" s="1">
        <v>3.4538574685854E-27</v>
      </c>
      <c r="T32" s="1">
        <v>2.9937538328697671E-8</v>
      </c>
      <c r="U32" s="1">
        <v>9.9947108908891424E-5</v>
      </c>
      <c r="V32" s="31">
        <v>6.3854230799815269E-3</v>
      </c>
      <c r="W32" s="1">
        <v>0.29915404442699356</v>
      </c>
      <c r="X32" s="1">
        <v>5854.5515359171231</v>
      </c>
      <c r="Y32" s="1">
        <v>8.9871687025466817E-4</v>
      </c>
      <c r="Z32" s="1">
        <f t="shared" si="32"/>
        <v>-11340</v>
      </c>
      <c r="AA32" s="1">
        <f t="shared" si="17"/>
        <v>-6.7180426498725417E-3</v>
      </c>
      <c r="AB32" s="1">
        <f t="shared" si="18"/>
        <v>2.0492225763363733E-2</v>
      </c>
      <c r="AC32" s="1">
        <f t="shared" si="19"/>
        <v>-7.8040000007604249E-3</v>
      </c>
      <c r="AD32" s="1">
        <f t="shared" si="20"/>
        <v>1.1793033679474291E-6</v>
      </c>
      <c r="AE32" s="1">
        <f t="shared" si="21"/>
        <v>1.1793033679474292E-7</v>
      </c>
      <c r="AF32" s="27">
        <f t="shared" si="22"/>
        <v>32573.9565</v>
      </c>
      <c r="AG32" s="13"/>
      <c r="AH32" s="1">
        <f t="shared" si="23"/>
        <v>-2.8296225764124158E-2</v>
      </c>
      <c r="AI32" s="1">
        <f t="shared" si="24"/>
        <v>0.88304537500387614</v>
      </c>
      <c r="AJ32" s="1">
        <f t="shared" si="25"/>
        <v>-0.70311675623863568</v>
      </c>
      <c r="AK32" s="1">
        <f t="shared" si="26"/>
        <v>-0.30451126205993623</v>
      </c>
      <c r="AL32" s="1">
        <f t="shared" si="27"/>
        <v>-1.9374977883887508</v>
      </c>
      <c r="AM32" s="1">
        <f t="shared" si="28"/>
        <v>-1.4552932146961184</v>
      </c>
      <c r="AN32" s="1">
        <f t="shared" si="34"/>
        <v>4.6757579774015365</v>
      </c>
      <c r="AO32" s="1">
        <f t="shared" si="34"/>
        <v>4.6757579773988445</v>
      </c>
      <c r="AP32" s="1">
        <f t="shared" si="34"/>
        <v>4.675757977624154</v>
      </c>
      <c r="AQ32" s="1">
        <f t="shared" si="34"/>
        <v>4.6757579587639793</v>
      </c>
      <c r="AR32" s="1">
        <f t="shared" si="34"/>
        <v>4.6757595375422563</v>
      </c>
      <c r="AS32" s="1">
        <f t="shared" si="34"/>
        <v>4.6756276132101728</v>
      </c>
      <c r="AT32" s="1">
        <f t="shared" si="34"/>
        <v>4.6890992540818681</v>
      </c>
      <c r="AU32" s="1">
        <f t="shared" si="33"/>
        <v>5.0017376987894115</v>
      </c>
      <c r="AW32" s="1">
        <v>-30000</v>
      </c>
      <c r="AX32" s="1">
        <f t="shared" si="0"/>
        <v>1.3613938527369911E-2</v>
      </c>
      <c r="AY32" s="1">
        <f t="shared" si="1"/>
        <v>-1.6235480805413486E-3</v>
      </c>
      <c r="AZ32" s="1">
        <f t="shared" si="2"/>
        <v>1.5237486607911259E-2</v>
      </c>
      <c r="BA32" s="1">
        <f t="shared" si="3"/>
        <v>0.67402090049633068</v>
      </c>
      <c r="BB32" s="1">
        <f t="shared" si="4"/>
        <v>0.4448499113433303</v>
      </c>
      <c r="BC32" s="1">
        <f t="shared" si="5"/>
        <v>3.1049096309212505</v>
      </c>
      <c r="BD32" s="1">
        <f t="shared" si="6"/>
        <v>54.515020177426557</v>
      </c>
      <c r="BE32" s="1">
        <f t="shared" ref="BE32:BK41" si="35">$BL32+$AB$7*SIN(BF32)</f>
        <v>3.0901342541754806</v>
      </c>
      <c r="BF32" s="1">
        <f t="shared" si="35"/>
        <v>3.0901076748354579</v>
      </c>
      <c r="BG32" s="1">
        <f t="shared" si="35"/>
        <v>3.0901892648674951</v>
      </c>
      <c r="BH32" s="1">
        <f t="shared" si="35"/>
        <v>3.089938808599503</v>
      </c>
      <c r="BI32" s="1">
        <f t="shared" si="35"/>
        <v>3.0907076219658292</v>
      </c>
      <c r="BJ32" s="1">
        <f t="shared" si="35"/>
        <v>3.0883475355530043</v>
      </c>
      <c r="BK32" s="1">
        <f t="shared" si="35"/>
        <v>3.095591590971591</v>
      </c>
      <c r="BL32" s="1">
        <f t="shared" si="8"/>
        <v>3.0733473473156359</v>
      </c>
    </row>
    <row r="33" spans="1:64">
      <c r="A33" s="1" t="s">
        <v>83</v>
      </c>
      <c r="B33" s="13"/>
      <c r="C33" s="26">
        <v>47239.392599999999</v>
      </c>
      <c r="D33" s="26"/>
      <c r="E33" s="1">
        <f t="shared" si="14"/>
        <v>-12181.018564394171</v>
      </c>
      <c r="F33" s="1">
        <f t="shared" si="15"/>
        <v>-12181</v>
      </c>
      <c r="G33" s="1">
        <f t="shared" si="16"/>
        <v>-7.7936000016052276E-3</v>
      </c>
      <c r="I33" s="1">
        <f t="shared" si="31"/>
        <v>-7.7936000016052276E-3</v>
      </c>
      <c r="L33" s="1">
        <v>0.1</v>
      </c>
      <c r="P33" s="248"/>
      <c r="Q33" s="1">
        <v>9.4217290440447483E-12</v>
      </c>
      <c r="R33" s="1">
        <v>7.2575087448350828E-22</v>
      </c>
      <c r="S33" s="1">
        <v>3.7903609037889175E-27</v>
      </c>
      <c r="T33" s="1">
        <v>2.960819449548146E-8</v>
      </c>
      <c r="U33" s="1">
        <v>1.0694901475719798E-4</v>
      </c>
      <c r="V33" s="31">
        <v>6.3011518357319737E-3</v>
      </c>
      <c r="W33" s="1">
        <v>0.16076975927174514</v>
      </c>
      <c r="X33" s="1">
        <v>3344.6315629836731</v>
      </c>
      <c r="Y33" s="1">
        <v>8.8883005672387458E-4</v>
      </c>
      <c r="Z33" s="1">
        <f t="shared" si="32"/>
        <v>-12181</v>
      </c>
      <c r="AA33" s="1">
        <f t="shared" si="17"/>
        <v>-6.5662751940262776E-3</v>
      </c>
      <c r="AB33" s="1">
        <f t="shared" si="18"/>
        <v>1.9146929925125296E-2</v>
      </c>
      <c r="AC33" s="1">
        <f t="shared" si="19"/>
        <v>-7.7936000016052276E-3</v>
      </c>
      <c r="AD33" s="1">
        <f t="shared" si="20"/>
        <v>1.5063261832987067E-6</v>
      </c>
      <c r="AE33" s="1">
        <f t="shared" si="21"/>
        <v>1.5063261832987067E-7</v>
      </c>
      <c r="AF33" s="27">
        <f t="shared" si="22"/>
        <v>32220.892599999999</v>
      </c>
      <c r="AG33" s="13"/>
      <c r="AH33" s="1">
        <f t="shared" si="23"/>
        <v>-2.6940529926730523E-2</v>
      </c>
      <c r="AI33" s="1">
        <f t="shared" si="24"/>
        <v>0.85964610447372414</v>
      </c>
      <c r="AJ33" s="1">
        <f t="shared" si="25"/>
        <v>-0.6455011823390937</v>
      </c>
      <c r="AK33" s="1">
        <f t="shared" si="26"/>
        <v>-0.29445929606639754</v>
      </c>
      <c r="AL33" s="1">
        <f t="shared" si="27"/>
        <v>-2.0155896999152794</v>
      </c>
      <c r="AM33" s="1">
        <f t="shared" si="28"/>
        <v>-1.5844378161500667</v>
      </c>
      <c r="AN33" s="1">
        <f t="shared" si="34"/>
        <v>4.5910265537062704</v>
      </c>
      <c r="AO33" s="1">
        <f t="shared" si="34"/>
        <v>4.5910265532879215</v>
      </c>
      <c r="AP33" s="1">
        <f t="shared" si="34"/>
        <v>4.5910265638814289</v>
      </c>
      <c r="AQ33" s="1">
        <f t="shared" si="34"/>
        <v>4.5910262956314503</v>
      </c>
      <c r="AR33" s="1">
        <f t="shared" si="34"/>
        <v>4.5910330884689987</v>
      </c>
      <c r="AS33" s="1">
        <f t="shared" si="34"/>
        <v>4.5908611912327899</v>
      </c>
      <c r="AT33" s="1">
        <f t="shared" si="34"/>
        <v>4.5952883590896771</v>
      </c>
      <c r="AU33" s="1">
        <f t="shared" si="33"/>
        <v>4.9148257863784011</v>
      </c>
      <c r="AW33" s="1">
        <v>-29000</v>
      </c>
      <c r="AX33" s="1">
        <f t="shared" si="0"/>
        <v>1.2439330898994625E-2</v>
      </c>
      <c r="AY33" s="1">
        <f t="shared" si="1"/>
        <v>-5.6662515274888067E-4</v>
      </c>
      <c r="AZ33" s="1">
        <f t="shared" si="2"/>
        <v>1.3005956051743506E-2</v>
      </c>
      <c r="BA33" s="1">
        <f t="shared" si="3"/>
        <v>0.67385948180000965</v>
      </c>
      <c r="BB33" s="1">
        <f t="shared" si="4"/>
        <v>0.39444222122369738</v>
      </c>
      <c r="BC33" s="1">
        <f t="shared" si="5"/>
        <v>-3.1227297844937527</v>
      </c>
      <c r="BD33" s="1">
        <f t="shared" si="6"/>
        <v>-106.02526520014081</v>
      </c>
      <c r="BE33" s="1">
        <f t="shared" si="35"/>
        <v>3.1680553190498335</v>
      </c>
      <c r="BF33" s="1">
        <f t="shared" si="35"/>
        <v>3.1680690793395021</v>
      </c>
      <c r="BG33" s="1">
        <f t="shared" si="35"/>
        <v>3.168026880787596</v>
      </c>
      <c r="BH33" s="1">
        <f t="shared" si="35"/>
        <v>3.1681562908424268</v>
      </c>
      <c r="BI33" s="1">
        <f t="shared" si="35"/>
        <v>3.1677594311772226</v>
      </c>
      <c r="BJ33" s="1">
        <f t="shared" si="35"/>
        <v>3.1689764874510313</v>
      </c>
      <c r="BK33" s="1">
        <f t="shared" si="35"/>
        <v>3.1652442411277448</v>
      </c>
      <c r="BL33" s="1">
        <f t="shared" si="8"/>
        <v>3.1766908816925801</v>
      </c>
    </row>
    <row r="34" spans="1:64">
      <c r="A34" s="1" t="s">
        <v>91</v>
      </c>
      <c r="B34" s="13" t="s">
        <v>77</v>
      </c>
      <c r="C34" s="26">
        <v>49005.551800000001</v>
      </c>
      <c r="D34" s="26"/>
      <c r="E34" s="1">
        <f t="shared" si="14"/>
        <v>-7974.01851865967</v>
      </c>
      <c r="F34" s="1">
        <f t="shared" si="15"/>
        <v>-7974</v>
      </c>
      <c r="G34" s="1">
        <f t="shared" si="16"/>
        <v>-7.7744000009261072E-3</v>
      </c>
      <c r="I34" s="1">
        <f t="shared" si="31"/>
        <v>-7.7744000009261072E-3</v>
      </c>
      <c r="L34" s="1">
        <v>0.1</v>
      </c>
      <c r="P34" s="248"/>
      <c r="Q34" s="1">
        <v>2.7616282559687686E-9</v>
      </c>
      <c r="R34" s="1">
        <v>3.8170971110498503E-22</v>
      </c>
      <c r="S34" s="1">
        <v>1.8045389131769023E-27</v>
      </c>
      <c r="T34" s="1">
        <v>2.3381882689560466E-8</v>
      </c>
      <c r="U34" s="1">
        <v>4.0819393414227976E-5</v>
      </c>
      <c r="V34" s="31">
        <v>4.4221909286291886E-3</v>
      </c>
      <c r="W34" s="1">
        <v>0.82751954322107557</v>
      </c>
      <c r="X34" s="1">
        <v>15036.58782530696</v>
      </c>
      <c r="Y34" s="1">
        <v>7.0191784644096152E-4</v>
      </c>
      <c r="Z34" s="1">
        <f t="shared" si="32"/>
        <v>-7974</v>
      </c>
      <c r="AA34" s="1">
        <f t="shared" si="17"/>
        <v>-5.1759996832893319E-3</v>
      </c>
      <c r="AB34" s="1">
        <f t="shared" si="18"/>
        <v>2.3947882164307106E-2</v>
      </c>
      <c r="AC34" s="1">
        <f t="shared" si="19"/>
        <v>-7.7744000009261072E-3</v>
      </c>
      <c r="AD34" s="1">
        <f t="shared" si="20"/>
        <v>6.7516842106948942E-6</v>
      </c>
      <c r="AE34" s="1">
        <f t="shared" si="21"/>
        <v>6.7516842106948944E-7</v>
      </c>
      <c r="AF34" s="27">
        <f t="shared" si="22"/>
        <v>33987.051800000001</v>
      </c>
      <c r="AG34" s="13"/>
      <c r="AH34" s="1">
        <f t="shared" si="23"/>
        <v>-3.1722282165233213E-2</v>
      </c>
      <c r="AI34" s="1">
        <f t="shared" si="24"/>
        <v>0.9986763900883775</v>
      </c>
      <c r="AJ34" s="1">
        <f t="shared" si="25"/>
        <v>-0.90963933044997913</v>
      </c>
      <c r="AK34" s="1">
        <f t="shared" si="26"/>
        <v>-0.32619586307327836</v>
      </c>
      <c r="AL34" s="1">
        <f t="shared" si="27"/>
        <v>-1.5748540197245009</v>
      </c>
      <c r="AM34" s="1">
        <f t="shared" si="28"/>
        <v>-1.0040659476919824</v>
      </c>
      <c r="AN34" s="1">
        <f t="shared" si="34"/>
        <v>5.040830049540836</v>
      </c>
      <c r="AO34" s="1">
        <f t="shared" si="34"/>
        <v>5.0408306285176945</v>
      </c>
      <c r="AP34" s="1">
        <f t="shared" si="34"/>
        <v>5.0408361309397218</v>
      </c>
      <c r="AQ34" s="1">
        <f t="shared" si="34"/>
        <v>5.040888419871127</v>
      </c>
      <c r="AR34" s="1">
        <f t="shared" si="34"/>
        <v>5.0413849163224338</v>
      </c>
      <c r="AS34" s="1">
        <f t="shared" si="34"/>
        <v>5.0460638012278958</v>
      </c>
      <c r="AT34" s="1">
        <f t="shared" si="34"/>
        <v>5.0874057307998681</v>
      </c>
      <c r="AU34" s="1">
        <f t="shared" si="33"/>
        <v>5.3495920355022051</v>
      </c>
      <c r="AW34" s="1">
        <v>-28000</v>
      </c>
      <c r="AX34" s="1">
        <f t="shared" ref="AX34:AX65" si="36">AB$3+AB$4*AW34+AB$5*AW34^2+AZ34</f>
        <v>1.1205708414471847E-2</v>
      </c>
      <c r="AY34" s="1">
        <f t="shared" ref="AY34:AY65" si="37">AB$3+AB$4*AW34+AB$5*AW34^2</f>
        <v>5.1141567163615065E-4</v>
      </c>
      <c r="AZ34" s="1">
        <f t="shared" ref="AZ34:AZ65" si="38">$AB$6*($AB$11/BA34*BB34+$AB$12)</f>
        <v>1.0694292742835697E-2</v>
      </c>
      <c r="BA34" s="1">
        <f t="shared" ref="BA34:BA65" si="39">1+$AB$7*COS(BC34)</f>
        <v>0.67470543727608334</v>
      </c>
      <c r="BB34" s="1">
        <f t="shared" ref="BB34:BB65" si="40">SIN(BC34+RADIANS($AB$9))</f>
        <v>0.34276454924443844</v>
      </c>
      <c r="BC34" s="1">
        <f t="shared" ref="BC34:BC65" si="41">2*ATAN(BD34)</f>
        <v>-3.0671271508668116</v>
      </c>
      <c r="BD34" s="1">
        <f t="shared" ref="BD34:BD65" si="42">SQRT((1+$AB$7)/(1-$AB$7))*TAN(BE34/2)</f>
        <v>-26.845662169649273</v>
      </c>
      <c r="BE34" s="1">
        <f t="shared" si="35"/>
        <v>3.2460164038440262</v>
      </c>
      <c r="BF34" s="1">
        <f t="shared" si="35"/>
        <v>3.2460688300067391</v>
      </c>
      <c r="BG34" s="1">
        <f t="shared" si="35"/>
        <v>3.2459072316594288</v>
      </c>
      <c r="BH34" s="1">
        <f t="shared" si="35"/>
        <v>3.2464053510239643</v>
      </c>
      <c r="BI34" s="1">
        <f t="shared" si="35"/>
        <v>3.2448700045500267</v>
      </c>
      <c r="BJ34" s="1">
        <f t="shared" si="35"/>
        <v>3.2496031821573603</v>
      </c>
      <c r="BK34" s="1">
        <f t="shared" si="35"/>
        <v>3.235019031339768</v>
      </c>
      <c r="BL34" s="1">
        <f t="shared" ref="BL34:BL65" si="43">RADIANS($AB$9)+$AB$18*(AW34-AB$15)</f>
        <v>3.2800344160695238</v>
      </c>
    </row>
    <row r="35" spans="1:64">
      <c r="A35" s="1" t="s">
        <v>88</v>
      </c>
      <c r="B35" s="13"/>
      <c r="C35" s="26">
        <v>48279.482799999998</v>
      </c>
      <c r="D35" s="26"/>
      <c r="E35" s="1">
        <f t="shared" si="14"/>
        <v>-9703.5185072260538</v>
      </c>
      <c r="F35" s="1">
        <f t="shared" si="15"/>
        <v>-9703.5</v>
      </c>
      <c r="G35" s="1">
        <f t="shared" si="16"/>
        <v>-7.7696000007563271E-3</v>
      </c>
      <c r="I35" s="1">
        <f t="shared" si="31"/>
        <v>-7.7696000007563271E-3</v>
      </c>
      <c r="L35" s="1">
        <v>0.1</v>
      </c>
      <c r="P35" s="248"/>
      <c r="Q35" s="1">
        <v>4.2484070381144438E-10</v>
      </c>
      <c r="R35" s="1">
        <v>6.5900184744221355E-24</v>
      </c>
      <c r="S35" s="1">
        <v>7.8140399605521822E-27</v>
      </c>
      <c r="T35" s="1">
        <v>4.1937235026033179E-8</v>
      </c>
      <c r="U35" s="1">
        <v>1.0275051637493488E-4</v>
      </c>
      <c r="V35" s="31">
        <v>5.5470734824264517E-3</v>
      </c>
      <c r="W35" s="1">
        <v>0.37230074967213933</v>
      </c>
      <c r="X35" s="1">
        <v>6655.4259889429877</v>
      </c>
      <c r="Y35" s="1">
        <v>1.2589445463390223E-3</v>
      </c>
      <c r="Z35" s="1">
        <f t="shared" si="32"/>
        <v>-9703.5</v>
      </c>
      <c r="AA35" s="1">
        <f t="shared" si="17"/>
        <v>-6.4502475441265104E-3</v>
      </c>
      <c r="AB35" s="1">
        <f t="shared" si="18"/>
        <v>2.2644362678883721E-2</v>
      </c>
      <c r="AC35" s="1">
        <f t="shared" si="19"/>
        <v>-7.7696000007563271E-3</v>
      </c>
      <c r="AD35" s="1">
        <f t="shared" si="20"/>
        <v>1.7406909048151322E-6</v>
      </c>
      <c r="AE35" s="1">
        <f t="shared" si="21"/>
        <v>1.7406909048151322E-7</v>
      </c>
      <c r="AF35" s="27">
        <f t="shared" si="22"/>
        <v>33260.982799999998</v>
      </c>
      <c r="AG35" s="13"/>
      <c r="AH35" s="1">
        <f t="shared" si="23"/>
        <v>-3.0413962679640048E-2</v>
      </c>
      <c r="AI35" s="1">
        <f t="shared" si="24"/>
        <v>0.93470688694203408</v>
      </c>
      <c r="AJ35" s="1">
        <f t="shared" si="25"/>
        <v>-0.81046627799204485</v>
      </c>
      <c r="AK35" s="1">
        <f t="shared" si="26"/>
        <v>-0.31959709387996443</v>
      </c>
      <c r="AL35" s="1">
        <f t="shared" si="27"/>
        <v>-1.7723213406285994</v>
      </c>
      <c r="AM35" s="1">
        <f t="shared" si="28"/>
        <v>-1.2249537590703403</v>
      </c>
      <c r="AN35" s="1">
        <f t="shared" si="34"/>
        <v>4.8476398408497179</v>
      </c>
      <c r="AO35" s="1">
        <f t="shared" si="34"/>
        <v>4.8476398462579899</v>
      </c>
      <c r="AP35" s="1">
        <f t="shared" si="34"/>
        <v>4.8476399692172114</v>
      </c>
      <c r="AQ35" s="1">
        <f t="shared" si="34"/>
        <v>4.8476427647143971</v>
      </c>
      <c r="AR35" s="1">
        <f t="shared" si="34"/>
        <v>4.8477063052942881</v>
      </c>
      <c r="AS35" s="1">
        <f t="shared" si="34"/>
        <v>4.8491426453020638</v>
      </c>
      <c r="AT35" s="1">
        <f t="shared" si="34"/>
        <v>4.8783472031827122</v>
      </c>
      <c r="AU35" s="1">
        <f t="shared" si="33"/>
        <v>5.1708593927972801</v>
      </c>
      <c r="AW35" s="1">
        <v>-27000</v>
      </c>
      <c r="AX35" s="1">
        <f t="shared" si="36"/>
        <v>9.9233602531870121E-3</v>
      </c>
      <c r="AY35" s="1">
        <f t="shared" si="37"/>
        <v>1.610574392613761E-3</v>
      </c>
      <c r="AZ35" s="1">
        <f t="shared" si="38"/>
        <v>8.3127858605732512E-3</v>
      </c>
      <c r="BA35" s="1">
        <f t="shared" si="39"/>
        <v>0.6765663414421863</v>
      </c>
      <c r="BB35" s="1">
        <f t="shared" si="40"/>
        <v>0.28981250449469814</v>
      </c>
      <c r="BC35" s="1">
        <f t="shared" si="41"/>
        <v>-3.0112999348642688</v>
      </c>
      <c r="BD35" s="1">
        <f t="shared" si="42"/>
        <v>-15.328330341522726</v>
      </c>
      <c r="BE35" s="1">
        <f t="shared" si="35"/>
        <v>3.3241356337706733</v>
      </c>
      <c r="BF35" s="1">
        <f t="shared" si="35"/>
        <v>3.3242204432527824</v>
      </c>
      <c r="BG35" s="1">
        <f t="shared" si="35"/>
        <v>3.3239560594146411</v>
      </c>
      <c r="BH35" s="1">
        <f t="shared" si="35"/>
        <v>3.3247802883541846</v>
      </c>
      <c r="BI35" s="1">
        <f t="shared" si="35"/>
        <v>3.3222111289179832</v>
      </c>
      <c r="BJ35" s="1">
        <f t="shared" si="35"/>
        <v>3.3302233765460838</v>
      </c>
      <c r="BK35" s="1">
        <f t="shared" si="35"/>
        <v>3.3052741530145244</v>
      </c>
      <c r="BL35" s="1">
        <f t="shared" si="43"/>
        <v>3.3833779504464681</v>
      </c>
    </row>
    <row r="36" spans="1:64">
      <c r="A36" s="1" t="s">
        <v>85</v>
      </c>
      <c r="B36" s="13" t="s">
        <v>77</v>
      </c>
      <c r="C36" s="26">
        <v>47592.456700000002</v>
      </c>
      <c r="D36" s="26"/>
      <c r="E36" s="1">
        <f t="shared" si="14"/>
        <v>-11340.018112766014</v>
      </c>
      <c r="F36" s="1">
        <f t="shared" si="15"/>
        <v>-11340</v>
      </c>
      <c r="G36" s="1">
        <f t="shared" si="16"/>
        <v>-7.6039999985368922E-3</v>
      </c>
      <c r="I36" s="1">
        <f t="shared" si="31"/>
        <v>-7.6039999985368922E-3</v>
      </c>
      <c r="L36" s="1">
        <v>0.1</v>
      </c>
      <c r="P36" s="248"/>
      <c r="V36" s="31"/>
      <c r="Z36" s="1">
        <f t="shared" si="32"/>
        <v>-11340</v>
      </c>
      <c r="AA36" s="1">
        <f t="shared" si="17"/>
        <v>-6.7180426498725417E-3</v>
      </c>
      <c r="AB36" s="1">
        <f t="shared" si="18"/>
        <v>2.0692225765587265E-2</v>
      </c>
      <c r="AC36" s="1">
        <f t="shared" si="19"/>
        <v>-7.6039999985368922E-3</v>
      </c>
      <c r="AD36" s="1">
        <f t="shared" si="20"/>
        <v>7.8492042365236568E-7</v>
      </c>
      <c r="AE36" s="1">
        <f t="shared" si="21"/>
        <v>7.8492042365236576E-8</v>
      </c>
      <c r="AF36" s="27">
        <f t="shared" si="22"/>
        <v>32573.956700000002</v>
      </c>
      <c r="AG36" s="13"/>
      <c r="AH36" s="1">
        <f t="shared" si="23"/>
        <v>-2.8296225764124158E-2</v>
      </c>
      <c r="AI36" s="1">
        <f t="shared" si="24"/>
        <v>0.88304537500387614</v>
      </c>
      <c r="AJ36" s="1">
        <f t="shared" si="25"/>
        <v>-0.70311675623863568</v>
      </c>
      <c r="AK36" s="1">
        <f t="shared" si="26"/>
        <v>-0.30451126205993623</v>
      </c>
      <c r="AL36" s="1">
        <f t="shared" si="27"/>
        <v>-1.9374977883887508</v>
      </c>
      <c r="AM36" s="1">
        <f t="shared" si="28"/>
        <v>-1.4552932146961184</v>
      </c>
      <c r="AN36" s="1">
        <f t="shared" si="34"/>
        <v>4.6757579774015365</v>
      </c>
      <c r="AO36" s="1">
        <f t="shared" si="34"/>
        <v>4.6757579773988445</v>
      </c>
      <c r="AP36" s="1">
        <f t="shared" si="34"/>
        <v>4.675757977624154</v>
      </c>
      <c r="AQ36" s="1">
        <f t="shared" si="34"/>
        <v>4.6757579587639793</v>
      </c>
      <c r="AR36" s="1">
        <f t="shared" si="34"/>
        <v>4.6757595375422563</v>
      </c>
      <c r="AS36" s="1">
        <f t="shared" si="34"/>
        <v>4.6756276132101728</v>
      </c>
      <c r="AT36" s="1">
        <f t="shared" si="34"/>
        <v>4.6890992540818681</v>
      </c>
      <c r="AU36" s="1">
        <f t="shared" si="33"/>
        <v>5.0017376987894115</v>
      </c>
      <c r="AW36" s="1">
        <v>-26000</v>
      </c>
      <c r="AX36" s="1">
        <f t="shared" si="36"/>
        <v>8.6027185282051E-3</v>
      </c>
      <c r="AY36" s="1">
        <f t="shared" si="37"/>
        <v>2.7308510101839434E-3</v>
      </c>
      <c r="AZ36" s="1">
        <f t="shared" si="38"/>
        <v>5.8718675180211566E-3</v>
      </c>
      <c r="BA36" s="1">
        <f t="shared" si="39"/>
        <v>0.67945890307860013</v>
      </c>
      <c r="BB36" s="1">
        <f t="shared" si="40"/>
        <v>0.23557337438826487</v>
      </c>
      <c r="BC36" s="1">
        <f t="shared" si="41"/>
        <v>-2.9550775102703404</v>
      </c>
      <c r="BD36" s="1">
        <f t="shared" si="42"/>
        <v>-10.691886014972066</v>
      </c>
      <c r="BE36" s="1">
        <f t="shared" si="35"/>
        <v>3.4025322008284133</v>
      </c>
      <c r="BF36" s="1">
        <f t="shared" si="35"/>
        <v>3.4026395777402256</v>
      </c>
      <c r="BG36" s="1">
        <f t="shared" si="35"/>
        <v>3.4022988732005315</v>
      </c>
      <c r="BH36" s="1">
        <f t="shared" si="35"/>
        <v>3.4033800280630584</v>
      </c>
      <c r="BI36" s="1">
        <f t="shared" si="35"/>
        <v>3.3999502813031008</v>
      </c>
      <c r="BJ36" s="1">
        <f t="shared" si="35"/>
        <v>3.410841400554546</v>
      </c>
      <c r="BK36" s="1">
        <f t="shared" si="35"/>
        <v>3.37636267223749</v>
      </c>
      <c r="BL36" s="1">
        <f t="shared" si="43"/>
        <v>3.4867214848234118</v>
      </c>
    </row>
    <row r="37" spans="1:64">
      <c r="A37" s="1" t="s">
        <v>83</v>
      </c>
      <c r="B37" s="13" t="s">
        <v>77</v>
      </c>
      <c r="C37" s="26">
        <v>46862.400000000001</v>
      </c>
      <c r="D37" s="26"/>
      <c r="E37" s="1">
        <f t="shared" si="14"/>
        <v>-13079.016822672109</v>
      </c>
      <c r="F37" s="1">
        <f t="shared" si="15"/>
        <v>-13079</v>
      </c>
      <c r="G37" s="1">
        <f t="shared" si="16"/>
        <v>-7.0623999999952503E-3</v>
      </c>
      <c r="I37" s="1">
        <f t="shared" si="31"/>
        <v>-7.0623999999952503E-3</v>
      </c>
      <c r="L37" s="1">
        <v>0.1</v>
      </c>
      <c r="P37" s="248"/>
      <c r="V37" s="31"/>
      <c r="Z37" s="1">
        <f t="shared" si="32"/>
        <v>-13079</v>
      </c>
      <c r="AA37" s="1">
        <f t="shared" si="17"/>
        <v>-6.2213995115854084E-3</v>
      </c>
      <c r="AB37" s="1">
        <f t="shared" si="18"/>
        <v>1.8264216949002786E-2</v>
      </c>
      <c r="AC37" s="1">
        <f t="shared" si="19"/>
        <v>-7.0623999999952503E-3</v>
      </c>
      <c r="AD37" s="1">
        <f t="shared" si="20"/>
        <v>7.0728182150559249E-7</v>
      </c>
      <c r="AE37" s="1">
        <f t="shared" si="21"/>
        <v>7.0728182150559254E-8</v>
      </c>
      <c r="AF37" s="27">
        <f t="shared" si="22"/>
        <v>31843.9</v>
      </c>
      <c r="AG37" s="13"/>
      <c r="AH37" s="1">
        <f t="shared" si="23"/>
        <v>-2.5326616948998036E-2</v>
      </c>
      <c r="AI37" s="1">
        <f t="shared" si="24"/>
        <v>0.83684044988675332</v>
      </c>
      <c r="AJ37" s="1">
        <f t="shared" si="25"/>
        <v>-0.58319844280729749</v>
      </c>
      <c r="AK37" s="1">
        <f t="shared" si="26"/>
        <v>-0.28246142079257847</v>
      </c>
      <c r="AL37" s="1">
        <f t="shared" si="27"/>
        <v>-2.0946084843125066</v>
      </c>
      <c r="AM37" s="1">
        <f t="shared" si="28"/>
        <v>-1.7324776502871617</v>
      </c>
      <c r="AN37" s="1">
        <f t="shared" si="34"/>
        <v>4.5029527424783007</v>
      </c>
      <c r="AO37" s="1">
        <f t="shared" si="34"/>
        <v>4.502952750488264</v>
      </c>
      <c r="AP37" s="1">
        <f t="shared" si="34"/>
        <v>4.5029526323811231</v>
      </c>
      <c r="AQ37" s="1">
        <f t="shared" si="34"/>
        <v>4.5029543738810593</v>
      </c>
      <c r="AR37" s="1">
        <f t="shared" si="34"/>
        <v>4.5029286967607201</v>
      </c>
      <c r="AS37" s="1">
        <f t="shared" si="34"/>
        <v>4.5033076016172515</v>
      </c>
      <c r="AT37" s="1">
        <f t="shared" si="34"/>
        <v>4.4977831826744596</v>
      </c>
      <c r="AU37" s="1">
        <f t="shared" si="33"/>
        <v>4.8220232925079056</v>
      </c>
      <c r="AW37" s="1">
        <v>-25000</v>
      </c>
      <c r="AX37" s="1">
        <f t="shared" si="36"/>
        <v>7.2544675209755202E-3</v>
      </c>
      <c r="AY37" s="1">
        <f t="shared" si="37"/>
        <v>3.8722455243466979E-3</v>
      </c>
      <c r="AZ37" s="1">
        <f t="shared" si="38"/>
        <v>3.3822219966288219E-3</v>
      </c>
      <c r="BA37" s="1">
        <f t="shared" si="39"/>
        <v>0.68340922394517767</v>
      </c>
      <c r="BB37" s="1">
        <f t="shared" si="40"/>
        <v>0.18002832220434381</v>
      </c>
      <c r="BC37" s="1">
        <f t="shared" si="41"/>
        <v>-2.8982842497205659</v>
      </c>
      <c r="BD37" s="1">
        <f t="shared" si="42"/>
        <v>-8.1794287549029008</v>
      </c>
      <c r="BE37" s="1">
        <f t="shared" si="35"/>
        <v>3.4813272661276544</v>
      </c>
      <c r="BF37" s="1">
        <f t="shared" si="35"/>
        <v>3.4814455074637696</v>
      </c>
      <c r="BG37" s="1">
        <f t="shared" si="35"/>
        <v>3.4810610604349121</v>
      </c>
      <c r="BH37" s="1">
        <f t="shared" si="35"/>
        <v>3.4823112336438879</v>
      </c>
      <c r="BI37" s="1">
        <f t="shared" si="35"/>
        <v>3.4782478440442159</v>
      </c>
      <c r="BJ37" s="1">
        <f t="shared" si="35"/>
        <v>3.4914765028043058</v>
      </c>
      <c r="BK37" s="1">
        <f t="shared" si="35"/>
        <v>3.4486287624218748</v>
      </c>
      <c r="BL37" s="1">
        <f t="shared" si="43"/>
        <v>3.590065019200356</v>
      </c>
    </row>
    <row r="38" spans="1:64">
      <c r="A38" s="1" t="s">
        <v>84</v>
      </c>
      <c r="B38" s="13" t="s">
        <v>77</v>
      </c>
      <c r="C38" s="26">
        <v>46909.4211</v>
      </c>
      <c r="D38" s="26"/>
      <c r="E38" s="1">
        <f t="shared" si="14"/>
        <v>-12967.012327352277</v>
      </c>
      <c r="F38" s="1">
        <f t="shared" si="15"/>
        <v>-12967</v>
      </c>
      <c r="G38" s="1">
        <f t="shared" si="16"/>
        <v>-5.1751999999396503E-3</v>
      </c>
      <c r="I38" s="1">
        <f t="shared" si="31"/>
        <v>-5.1751999999396503E-3</v>
      </c>
      <c r="L38" s="1">
        <v>0.1</v>
      </c>
      <c r="P38" s="248"/>
      <c r="V38" s="31"/>
      <c r="Z38" s="1">
        <f t="shared" si="32"/>
        <v>-12967</v>
      </c>
      <c r="AA38" s="1">
        <f t="shared" si="17"/>
        <v>-6.2738792804565846E-3</v>
      </c>
      <c r="AB38" s="1">
        <f t="shared" si="18"/>
        <v>2.0361243559043771E-2</v>
      </c>
      <c r="AC38" s="1">
        <f t="shared" si="19"/>
        <v>-5.1751999999396503E-3</v>
      </c>
      <c r="AD38" s="1">
        <f t="shared" si="20"/>
        <v>1.2070961614372083E-6</v>
      </c>
      <c r="AE38" s="1">
        <f t="shared" si="21"/>
        <v>1.2070961614372083E-7</v>
      </c>
      <c r="AF38" s="27">
        <f t="shared" si="22"/>
        <v>31890.9211</v>
      </c>
      <c r="AG38" s="13"/>
      <c r="AH38" s="1">
        <f t="shared" si="23"/>
        <v>-2.5536443558983421E-2</v>
      </c>
      <c r="AI38" s="1">
        <f t="shared" si="24"/>
        <v>0.83956720243220651</v>
      </c>
      <c r="AJ38" s="1">
        <f t="shared" si="25"/>
        <v>-0.59099153213757516</v>
      </c>
      <c r="AK38" s="1">
        <f t="shared" si="26"/>
        <v>-0.28401903192196565</v>
      </c>
      <c r="AL38" s="1">
        <f t="shared" si="27"/>
        <v>-2.0849815625951695</v>
      </c>
      <c r="AM38" s="1">
        <f t="shared" si="28"/>
        <v>-1.713375835249479</v>
      </c>
      <c r="AN38" s="1">
        <f t="shared" si="34"/>
        <v>4.5138097234592811</v>
      </c>
      <c r="AO38" s="1">
        <f t="shared" si="34"/>
        <v>4.513809728221954</v>
      </c>
      <c r="AP38" s="1">
        <f t="shared" si="34"/>
        <v>4.5138096542115367</v>
      </c>
      <c r="AQ38" s="1">
        <f t="shared" si="34"/>
        <v>4.5138108043128646</v>
      </c>
      <c r="AR38" s="1">
        <f t="shared" si="34"/>
        <v>4.5137929328000581</v>
      </c>
      <c r="AS38" s="1">
        <f t="shared" si="34"/>
        <v>4.5140708191362844</v>
      </c>
      <c r="AT38" s="1">
        <f t="shared" si="34"/>
        <v>4.5097924721238911</v>
      </c>
      <c r="AU38" s="1">
        <f t="shared" si="33"/>
        <v>4.833597768358123</v>
      </c>
      <c r="AW38" s="1">
        <v>-24000</v>
      </c>
      <c r="AX38" s="1">
        <f t="shared" si="36"/>
        <v>5.8896566885718116E-3</v>
      </c>
      <c r="AY38" s="1">
        <f t="shared" si="37"/>
        <v>5.0347579351020244E-3</v>
      </c>
      <c r="AZ38" s="1">
        <f t="shared" si="38"/>
        <v>8.5489875346978698E-4</v>
      </c>
      <c r="BA38" s="1">
        <f t="shared" si="39"/>
        <v>0.68845321223567324</v>
      </c>
      <c r="BB38" s="1">
        <f t="shared" si="40"/>
        <v>0.12315463036175045</v>
      </c>
      <c r="BC38" s="1">
        <f t="shared" si="41"/>
        <v>-2.8407370961170195</v>
      </c>
      <c r="BD38" s="1">
        <f t="shared" si="42"/>
        <v>-6.5974899450284816</v>
      </c>
      <c r="BE38" s="1">
        <f t="shared" si="35"/>
        <v>3.5606450153377671</v>
      </c>
      <c r="BF38" s="1">
        <f t="shared" si="35"/>
        <v>3.5607624192956693</v>
      </c>
      <c r="BG38" s="1">
        <f t="shared" si="35"/>
        <v>3.560368426134366</v>
      </c>
      <c r="BH38" s="1">
        <f t="shared" si="35"/>
        <v>3.5616908920931736</v>
      </c>
      <c r="BI38" s="1">
        <f t="shared" si="35"/>
        <v>3.5572550118041901</v>
      </c>
      <c r="BJ38" s="1">
        <f t="shared" si="35"/>
        <v>3.5721690846587357</v>
      </c>
      <c r="BK38" s="1">
        <f t="shared" si="35"/>
        <v>3.5224040318459737</v>
      </c>
      <c r="BL38" s="1">
        <f t="shared" si="43"/>
        <v>3.6934085535773002</v>
      </c>
    </row>
    <row r="39" spans="1:64">
      <c r="A39" s="1" t="s">
        <v>84</v>
      </c>
      <c r="B39" s="13" t="s">
        <v>77</v>
      </c>
      <c r="C39" s="26">
        <v>46909.421799999996</v>
      </c>
      <c r="D39" s="26"/>
      <c r="E39" s="1">
        <f t="shared" si="14"/>
        <v>-12967.010659948784</v>
      </c>
      <c r="F39" s="1">
        <f t="shared" si="15"/>
        <v>-12967</v>
      </c>
      <c r="G39" s="1">
        <f t="shared" si="16"/>
        <v>-4.4752000030712225E-3</v>
      </c>
      <c r="I39" s="1">
        <f t="shared" si="31"/>
        <v>-4.4752000030712225E-3</v>
      </c>
      <c r="L39" s="1">
        <v>0.1</v>
      </c>
      <c r="P39" s="248"/>
      <c r="V39" s="31"/>
      <c r="Z39" s="1">
        <f t="shared" si="32"/>
        <v>-12967</v>
      </c>
      <c r="AA39" s="1">
        <f t="shared" si="17"/>
        <v>-6.2738792804565846E-3</v>
      </c>
      <c r="AB39" s="1">
        <f t="shared" si="18"/>
        <v>2.1061243555912199E-2</v>
      </c>
      <c r="AC39" s="1">
        <f t="shared" si="19"/>
        <v>-4.4752000030712225E-3</v>
      </c>
      <c r="AD39" s="1">
        <f t="shared" si="20"/>
        <v>3.2352471428955286E-6</v>
      </c>
      <c r="AE39" s="1">
        <f t="shared" si="21"/>
        <v>3.2352471428955289E-7</v>
      </c>
      <c r="AF39" s="27">
        <f t="shared" si="22"/>
        <v>31890.921799999996</v>
      </c>
      <c r="AG39" s="13"/>
      <c r="AH39" s="1">
        <f t="shared" si="23"/>
        <v>-2.5536443558983421E-2</v>
      </c>
      <c r="AI39" s="1">
        <f t="shared" si="24"/>
        <v>0.83956720243220651</v>
      </c>
      <c r="AJ39" s="1">
        <f t="shared" si="25"/>
        <v>-0.59099153213757516</v>
      </c>
      <c r="AK39" s="1">
        <f t="shared" si="26"/>
        <v>-0.28401903192196565</v>
      </c>
      <c r="AL39" s="1">
        <f t="shared" si="27"/>
        <v>-2.0849815625951695</v>
      </c>
      <c r="AM39" s="1">
        <f t="shared" si="28"/>
        <v>-1.713375835249479</v>
      </c>
      <c r="AN39" s="1">
        <f t="shared" si="34"/>
        <v>4.5138097234592811</v>
      </c>
      <c r="AO39" s="1">
        <f t="shared" si="34"/>
        <v>4.513809728221954</v>
      </c>
      <c r="AP39" s="1">
        <f t="shared" si="34"/>
        <v>4.5138096542115367</v>
      </c>
      <c r="AQ39" s="1">
        <f t="shared" si="34"/>
        <v>4.5138108043128646</v>
      </c>
      <c r="AR39" s="1">
        <f t="shared" si="34"/>
        <v>4.5137929328000581</v>
      </c>
      <c r="AS39" s="1">
        <f t="shared" si="34"/>
        <v>4.5140708191362844</v>
      </c>
      <c r="AT39" s="1">
        <f t="shared" si="34"/>
        <v>4.5097924721238911</v>
      </c>
      <c r="AU39" s="1">
        <f t="shared" si="33"/>
        <v>4.833597768358123</v>
      </c>
      <c r="AW39" s="1">
        <v>-23000</v>
      </c>
      <c r="AX39" s="1">
        <f t="shared" si="36"/>
        <v>4.519818748719367E-3</v>
      </c>
      <c r="AY39" s="1">
        <f t="shared" si="37"/>
        <v>6.2183882424499152E-3</v>
      </c>
      <c r="AZ39" s="1">
        <f t="shared" si="38"/>
        <v>-1.698569493730548E-3</v>
      </c>
      <c r="BA39" s="1">
        <f t="shared" si="39"/>
        <v>0.69463716467372261</v>
      </c>
      <c r="BB39" s="1">
        <f t="shared" si="40"/>
        <v>6.4928133873688704E-2</v>
      </c>
      <c r="BC39" s="1">
        <f t="shared" si="41"/>
        <v>-2.7822428457321662</v>
      </c>
      <c r="BD39" s="1">
        <f t="shared" si="42"/>
        <v>-5.5055866083972571</v>
      </c>
      <c r="BE39" s="1">
        <f t="shared" si="35"/>
        <v>3.6406138951753091</v>
      </c>
      <c r="BF39" s="1">
        <f t="shared" si="35"/>
        <v>3.6407205191575782</v>
      </c>
      <c r="BG39" s="1">
        <f t="shared" si="35"/>
        <v>3.6403482696522156</v>
      </c>
      <c r="BH39" s="1">
        <f t="shared" si="35"/>
        <v>3.6416482093963252</v>
      </c>
      <c r="BI39" s="1">
        <f t="shared" si="35"/>
        <v>3.6371126579124824</v>
      </c>
      <c r="BJ39" s="1">
        <f t="shared" si="35"/>
        <v>3.6529867256538848</v>
      </c>
      <c r="BK39" s="1">
        <f t="shared" si="35"/>
        <v>3.5980039852653385</v>
      </c>
      <c r="BL39" s="1">
        <f t="shared" si="43"/>
        <v>3.796752087954244</v>
      </c>
    </row>
    <row r="40" spans="1:64">
      <c r="A40" s="31" t="s">
        <v>79</v>
      </c>
      <c r="B40" s="32" t="s">
        <v>77</v>
      </c>
      <c r="C40" s="33">
        <v>45044.398999999998</v>
      </c>
      <c r="D40" s="33"/>
      <c r="E40" s="31">
        <f t="shared" si="14"/>
        <v>-17409.504295231422</v>
      </c>
      <c r="F40" s="31">
        <f t="shared" si="15"/>
        <v>-17409.5</v>
      </c>
      <c r="G40" s="1">
        <f t="shared" si="16"/>
        <v>-1.8032000007224269E-3</v>
      </c>
      <c r="I40" s="1">
        <f t="shared" si="31"/>
        <v>-1.8032000007224269E-3</v>
      </c>
      <c r="L40" s="1">
        <v>0.1</v>
      </c>
      <c r="P40" s="248"/>
      <c r="V40" s="31"/>
      <c r="Z40" s="1">
        <f t="shared" si="32"/>
        <v>-17409.5</v>
      </c>
      <c r="AA40" s="1">
        <f t="shared" si="17"/>
        <v>-2.6182617618803194E-3</v>
      </c>
      <c r="AB40" s="1">
        <f t="shared" si="18"/>
        <v>1.4039571136704496E-2</v>
      </c>
      <c r="AC40" s="1">
        <f t="shared" si="19"/>
        <v>-1.8032000007224269E-3</v>
      </c>
      <c r="AD40" s="1">
        <f t="shared" si="20"/>
        <v>6.643256745018054E-7</v>
      </c>
      <c r="AE40" s="1">
        <f t="shared" si="21"/>
        <v>6.6432567450180542E-8</v>
      </c>
      <c r="AF40" s="27">
        <f t="shared" si="22"/>
        <v>30025.898999999998</v>
      </c>
      <c r="AG40" s="13"/>
      <c r="AH40" s="1">
        <f t="shared" si="23"/>
        <v>-1.5842771137426923E-2</v>
      </c>
      <c r="AI40" s="1">
        <f t="shared" si="24"/>
        <v>0.75357952896806535</v>
      </c>
      <c r="AJ40" s="1">
        <f t="shared" si="25"/>
        <v>-0.28610663090947541</v>
      </c>
      <c r="AK40" s="1">
        <f t="shared" si="26"/>
        <v>-0.21373451870420607</v>
      </c>
      <c r="AL40" s="1">
        <f t="shared" si="27"/>
        <v>-2.4271078678981293</v>
      </c>
      <c r="AM40" s="1">
        <f t="shared" si="28"/>
        <v>-2.6791134299773685</v>
      </c>
      <c r="AN40" s="1">
        <f t="shared" si="34"/>
        <v>4.1063804040178997</v>
      </c>
      <c r="AO40" s="1">
        <f t="shared" si="34"/>
        <v>4.1063910578364888</v>
      </c>
      <c r="AP40" s="1">
        <f t="shared" si="34"/>
        <v>4.1063337190360141</v>
      </c>
      <c r="AQ40" s="1">
        <f t="shared" si="34"/>
        <v>4.1066423721527494</v>
      </c>
      <c r="AR40" s="1">
        <f t="shared" si="34"/>
        <v>4.1049825192861746</v>
      </c>
      <c r="AS40" s="1">
        <f t="shared" si="34"/>
        <v>4.1139561431038683</v>
      </c>
      <c r="AT40" s="1">
        <f t="shared" si="34"/>
        <v>4.0667405919296407</v>
      </c>
      <c r="AU40" s="1">
        <f t="shared" si="33"/>
        <v>4.3744941168885498</v>
      </c>
      <c r="AW40" s="1">
        <v>-22000</v>
      </c>
      <c r="AX40" s="1">
        <f t="shared" si="36"/>
        <v>3.1570960369927438E-3</v>
      </c>
      <c r="AY40" s="1">
        <f t="shared" si="37"/>
        <v>7.423136446390385E-3</v>
      </c>
      <c r="AZ40" s="1">
        <f t="shared" si="38"/>
        <v>-4.2660404093976412E-3</v>
      </c>
      <c r="BA40" s="1">
        <f t="shared" si="39"/>
        <v>0.70201852924703401</v>
      </c>
      <c r="BB40" s="1">
        <f t="shared" si="40"/>
        <v>5.3260478097051775E-3</v>
      </c>
      <c r="BC40" s="1">
        <f t="shared" si="41"/>
        <v>-2.7225950789054711</v>
      </c>
      <c r="BD40" s="1">
        <f t="shared" si="42"/>
        <v>-4.7032592022966559</v>
      </c>
      <c r="BE40" s="1">
        <f t="shared" si="35"/>
        <v>3.721368029729013</v>
      </c>
      <c r="BF40" s="1">
        <f t="shared" si="35"/>
        <v>3.7214569817122669</v>
      </c>
      <c r="BG40" s="1">
        <f t="shared" si="35"/>
        <v>3.7211310383714644</v>
      </c>
      <c r="BH40" s="1">
        <f t="shared" si="35"/>
        <v>3.7223257200001774</v>
      </c>
      <c r="BI40" s="1">
        <f t="shared" si="35"/>
        <v>3.7179513968075888</v>
      </c>
      <c r="BJ40" s="1">
        <f t="shared" si="35"/>
        <v>3.7340298536299805</v>
      </c>
      <c r="BK40" s="1">
        <f t="shared" si="35"/>
        <v>3.6757246573557332</v>
      </c>
      <c r="BL40" s="1">
        <f t="shared" si="43"/>
        <v>3.9000956223311882</v>
      </c>
    </row>
    <row r="41" spans="1:64">
      <c r="A41" s="37" t="s">
        <v>93</v>
      </c>
      <c r="B41" s="35" t="s">
        <v>65</v>
      </c>
      <c r="C41" s="36">
        <v>50519.620999999999</v>
      </c>
      <c r="D41" s="36"/>
      <c r="E41" s="1">
        <f t="shared" si="14"/>
        <v>-4367.4981134520394</v>
      </c>
      <c r="F41" s="1">
        <f t="shared" si="15"/>
        <v>-4367.5</v>
      </c>
      <c r="G41" s="1">
        <f t="shared" si="16"/>
        <v>7.9199999890988693E-4</v>
      </c>
      <c r="I41" s="1">
        <f t="shared" si="31"/>
        <v>7.9199999890988693E-4</v>
      </c>
      <c r="L41" s="1">
        <v>0.1</v>
      </c>
      <c r="P41" s="248"/>
      <c r="Q41" s="1">
        <v>1.0131986509320612E-8</v>
      </c>
      <c r="R41" s="1">
        <v>1.1544073747129616E-23</v>
      </c>
      <c r="S41" s="1">
        <v>3.338802575042642E-28</v>
      </c>
      <c r="T41" s="1">
        <v>6.798138780337669E-9</v>
      </c>
      <c r="U41" s="1">
        <v>4.0603762274809696E-7</v>
      </c>
      <c r="V41" s="31">
        <v>5.9581389347365373E-4</v>
      </c>
      <c r="W41" s="1">
        <v>0.5811765443179826</v>
      </c>
      <c r="X41" s="1">
        <v>10527.209005721761</v>
      </c>
      <c r="Y41" s="1">
        <v>2.0407830266946407E-4</v>
      </c>
      <c r="Z41" s="1">
        <f t="shared" si="32"/>
        <v>-4367.5</v>
      </c>
      <c r="AA41" s="1">
        <f t="shared" si="17"/>
        <v>1.933030401817068E-3</v>
      </c>
      <c r="AB41" s="1">
        <f t="shared" si="18"/>
        <v>3.0993839819295384E-2</v>
      </c>
      <c r="AC41" s="1">
        <f t="shared" si="19"/>
        <v>7.9199999890988693E-4</v>
      </c>
      <c r="AD41" s="1">
        <f t="shared" si="20"/>
        <v>1.3019503803585238E-6</v>
      </c>
      <c r="AE41" s="1">
        <f t="shared" si="21"/>
        <v>1.3019503803585238E-7</v>
      </c>
      <c r="AF41" s="27">
        <f t="shared" si="22"/>
        <v>35501.120999999999</v>
      </c>
      <c r="AG41" s="13"/>
      <c r="AH41" s="1">
        <f t="shared" si="23"/>
        <v>-3.0201839820385497E-2</v>
      </c>
      <c r="AI41" s="1">
        <f t="shared" si="24"/>
        <v>1.1587248152073408</v>
      </c>
      <c r="AJ41" s="1">
        <f t="shared" si="25"/>
        <v>-0.99648596852524729</v>
      </c>
      <c r="AK41" s="1">
        <f t="shared" si="26"/>
        <v>-0.2849770623518928</v>
      </c>
      <c r="AL41" s="1">
        <f t="shared" si="27"/>
        <v>-1.062614567108966</v>
      </c>
      <c r="AM41" s="1">
        <f t="shared" si="28"/>
        <v>-0.58767443207100523</v>
      </c>
      <c r="AN41" s="1">
        <f t="shared" ref="AN41:AT50" si="44">$AU41+$AB$7*SIN(AO41)</f>
        <v>5.4898196457086756</v>
      </c>
      <c r="AO41" s="1">
        <f t="shared" si="44"/>
        <v>5.4898492738334781</v>
      </c>
      <c r="AP41" s="1">
        <f t="shared" si="44"/>
        <v>5.4899787481002225</v>
      </c>
      <c r="AQ41" s="1">
        <f t="shared" si="44"/>
        <v>5.4905443482094567</v>
      </c>
      <c r="AR41" s="1">
        <f t="shared" si="44"/>
        <v>5.49301134236108</v>
      </c>
      <c r="AS41" s="1">
        <f t="shared" si="44"/>
        <v>5.503700813446005</v>
      </c>
      <c r="AT41" s="1">
        <f t="shared" si="44"/>
        <v>5.5487838540541468</v>
      </c>
      <c r="AU41" s="1">
        <f t="shared" si="33"/>
        <v>5.7223004922326535</v>
      </c>
      <c r="AW41" s="1">
        <v>-21000</v>
      </c>
      <c r="AX41" s="1">
        <f t="shared" si="36"/>
        <v>1.814380118008275E-3</v>
      </c>
      <c r="AY41" s="1">
        <f t="shared" si="37"/>
        <v>8.6490025469234261E-3</v>
      </c>
      <c r="AZ41" s="1">
        <f t="shared" si="38"/>
        <v>-6.8346224289151511E-3</v>
      </c>
      <c r="BA41" s="1">
        <f t="shared" si="39"/>
        <v>0.71066685350408676</v>
      </c>
      <c r="BB41" s="1">
        <f t="shared" si="40"/>
        <v>-5.5669530424894302E-2</v>
      </c>
      <c r="BC41" s="1">
        <f t="shared" si="41"/>
        <v>-2.6615706811066042</v>
      </c>
      <c r="BD41" s="1">
        <f t="shared" si="42"/>
        <v>-4.0861633424026973</v>
      </c>
      <c r="BE41" s="1">
        <f t="shared" si="35"/>
        <v>3.8030487909407711</v>
      </c>
      <c r="BF41" s="1">
        <f t="shared" si="35"/>
        <v>3.8031168279196716</v>
      </c>
      <c r="BG41" s="1">
        <f t="shared" si="35"/>
        <v>3.8028525200806329</v>
      </c>
      <c r="BH41" s="1">
        <f t="shared" si="35"/>
        <v>3.8038795995650783</v>
      </c>
      <c r="BI41" s="1">
        <f t="shared" si="35"/>
        <v>3.7998930376874793</v>
      </c>
      <c r="BJ41" s="1">
        <f t="shared" si="35"/>
        <v>3.8154368527986904</v>
      </c>
      <c r="BK41" s="1">
        <f t="shared" si="35"/>
        <v>3.7558394539093185</v>
      </c>
      <c r="BL41" s="1">
        <f t="shared" si="43"/>
        <v>4.003439156708132</v>
      </c>
    </row>
    <row r="42" spans="1:64">
      <c r="A42" s="1" t="s">
        <v>67</v>
      </c>
      <c r="C42" s="25">
        <v>39521.96</v>
      </c>
      <c r="D42" s="26"/>
      <c r="E42" s="1">
        <f t="shared" si="14"/>
        <v>-30563.981607110192</v>
      </c>
      <c r="F42" s="1">
        <f t="shared" si="15"/>
        <v>-30564</v>
      </c>
      <c r="G42" s="1">
        <f t="shared" si="16"/>
        <v>7.721599999058526E-3</v>
      </c>
      <c r="I42" s="1">
        <f t="shared" si="31"/>
        <v>7.721599999058526E-3</v>
      </c>
      <c r="L42" s="1">
        <v>0.1</v>
      </c>
      <c r="P42" s="248"/>
      <c r="V42" s="31"/>
      <c r="Z42" s="1">
        <f>F149</f>
        <v>-28659.5</v>
      </c>
      <c r="AA42" s="1">
        <f t="shared" si="17"/>
        <v>1.2025394202227258E-2</v>
      </c>
      <c r="AB42" s="1">
        <f t="shared" si="18"/>
        <v>-4.505717570004189E-3</v>
      </c>
      <c r="AC42" s="1">
        <f t="shared" si="19"/>
        <v>7.721599999058526E-3</v>
      </c>
      <c r="AD42" s="1">
        <f t="shared" si="20"/>
        <v>1.8522644543228777E-5</v>
      </c>
      <c r="AE42" s="1">
        <f t="shared" si="21"/>
        <v>1.8522644543228778E-6</v>
      </c>
      <c r="AF42" s="27">
        <f t="shared" si="22"/>
        <v>24503.46</v>
      </c>
      <c r="AG42" s="13"/>
      <c r="AH42" s="1">
        <f t="shared" si="23"/>
        <v>1.2227317569062715E-2</v>
      </c>
      <c r="AI42" s="1">
        <f t="shared" si="24"/>
        <v>0.67403423002434426</v>
      </c>
      <c r="AJ42" s="1">
        <f t="shared" si="25"/>
        <v>0.37698858987615691</v>
      </c>
      <c r="AK42" s="1">
        <f t="shared" si="26"/>
        <v>-1.2321113322140514E-2</v>
      </c>
      <c r="AL42" s="1">
        <f t="shared" si="27"/>
        <v>-3.1038118448181047</v>
      </c>
      <c r="AM42" s="1">
        <f t="shared" si="28"/>
        <v>-52.930632273464582</v>
      </c>
      <c r="AN42" s="1">
        <f t="shared" si="44"/>
        <v>3.1945906616353397</v>
      </c>
      <c r="AO42" s="1">
        <f t="shared" si="44"/>
        <v>3.1946180210895565</v>
      </c>
      <c r="AP42" s="1">
        <f t="shared" si="44"/>
        <v>3.1945340296016487</v>
      </c>
      <c r="AQ42" s="1">
        <f t="shared" si="44"/>
        <v>3.1947918784078246</v>
      </c>
      <c r="AR42" s="1">
        <f t="shared" si="44"/>
        <v>3.1940003092863365</v>
      </c>
      <c r="AS42" s="1">
        <f t="shared" si="44"/>
        <v>3.1964304510603139</v>
      </c>
      <c r="AT42" s="1">
        <f t="shared" si="44"/>
        <v>3.1889708082112929</v>
      </c>
      <c r="AU42" s="1">
        <f>RADIANS($AB$9)+$AB$18*(F149-AB$15)</f>
        <v>3.2118793551479294</v>
      </c>
      <c r="AW42" s="1">
        <v>-20000</v>
      </c>
      <c r="AX42" s="1">
        <f t="shared" si="36"/>
        <v>5.0547085912229506E-4</v>
      </c>
      <c r="AY42" s="1">
        <f t="shared" si="37"/>
        <v>9.8959865440490409E-3</v>
      </c>
      <c r="AZ42" s="1">
        <f t="shared" si="38"/>
        <v>-9.3905156849267458E-3</v>
      </c>
      <c r="BA42" s="1">
        <f t="shared" si="39"/>
        <v>0.72066491048061643</v>
      </c>
      <c r="BB42" s="1">
        <f t="shared" si="40"/>
        <v>-0.11806706903135905</v>
      </c>
      <c r="BC42" s="1">
        <f t="shared" si="41"/>
        <v>-2.5989258959024411</v>
      </c>
      <c r="BD42" s="1">
        <f t="shared" si="42"/>
        <v>-3.5946115598268946</v>
      </c>
      <c r="BE42" s="1">
        <f t="shared" ref="BE42:BK51" si="45">$BL42+$AB$7*SIN(BF42)</f>
        <v>3.8858064840788429</v>
      </c>
      <c r="BF42" s="1">
        <f t="shared" si="45"/>
        <v>3.8858538524784838</v>
      </c>
      <c r="BG42" s="1">
        <f t="shared" si="45"/>
        <v>3.8856564592567948</v>
      </c>
      <c r="BH42" s="1">
        <f t="shared" si="45"/>
        <v>3.88647927170737</v>
      </c>
      <c r="BI42" s="1">
        <f t="shared" si="45"/>
        <v>3.8830535694910067</v>
      </c>
      <c r="BJ42" s="1">
        <f t="shared" si="45"/>
        <v>3.8973883367052307</v>
      </c>
      <c r="BK42" s="1">
        <f t="shared" si="45"/>
        <v>3.8385962344897337</v>
      </c>
      <c r="BL42" s="1">
        <f t="shared" si="43"/>
        <v>4.1067826910850762</v>
      </c>
    </row>
    <row r="43" spans="1:64">
      <c r="A43" s="1" t="s">
        <v>67</v>
      </c>
      <c r="C43" s="25">
        <v>39528.887999999999</v>
      </c>
      <c r="D43" s="26"/>
      <c r="E43" s="1">
        <f t="shared" si="14"/>
        <v>-30547.47907646808</v>
      </c>
      <c r="F43" s="1">
        <f t="shared" si="15"/>
        <v>-30547.5</v>
      </c>
      <c r="G43" s="1">
        <f t="shared" si="16"/>
        <v>8.7839999978314154E-3</v>
      </c>
      <c r="I43" s="1">
        <f t="shared" si="31"/>
        <v>8.7839999978314154E-3</v>
      </c>
      <c r="L43" s="1">
        <v>0.1</v>
      </c>
      <c r="P43" s="248"/>
      <c r="V43" s="31"/>
      <c r="Z43" s="1">
        <f>F150</f>
        <v>-28583.5</v>
      </c>
      <c r="AA43" s="1">
        <f t="shared" si="17"/>
        <v>1.1932109908804679E-2</v>
      </c>
      <c r="AB43" s="1">
        <f t="shared" si="18"/>
        <v>-3.2682971778125961E-3</v>
      </c>
      <c r="AC43" s="1">
        <f t="shared" si="19"/>
        <v>8.7839999978314154E-3</v>
      </c>
      <c r="AD43" s="1">
        <f t="shared" si="20"/>
        <v>9.9105960115680885E-6</v>
      </c>
      <c r="AE43" s="1">
        <f t="shared" si="21"/>
        <v>9.910596011568089E-7</v>
      </c>
      <c r="AF43" s="27">
        <f t="shared" si="22"/>
        <v>24510.387999999999</v>
      </c>
      <c r="AG43" s="13"/>
      <c r="AH43" s="1">
        <f t="shared" si="23"/>
        <v>1.2052297175644011E-2</v>
      </c>
      <c r="AI43" s="1">
        <f t="shared" si="24"/>
        <v>0.67408918318806488</v>
      </c>
      <c r="AJ43" s="1">
        <f t="shared" si="25"/>
        <v>0.37307282818976006</v>
      </c>
      <c r="AK43" s="1">
        <f t="shared" si="26"/>
        <v>-1.3697901820950186E-2</v>
      </c>
      <c r="AL43" s="1">
        <f t="shared" si="27"/>
        <v>-3.0995877739446596</v>
      </c>
      <c r="AM43" s="1">
        <f t="shared" si="28"/>
        <v>-47.606514765116827</v>
      </c>
      <c r="AN43" s="1">
        <f t="shared" si="44"/>
        <v>3.2005144849749017</v>
      </c>
      <c r="AO43" s="1">
        <f t="shared" si="44"/>
        <v>3.2005448332792779</v>
      </c>
      <c r="AP43" s="1">
        <f t="shared" si="44"/>
        <v>3.2004516353387698</v>
      </c>
      <c r="AQ43" s="1">
        <f t="shared" si="44"/>
        <v>3.2007378426176971</v>
      </c>
      <c r="AR43" s="1">
        <f t="shared" si="44"/>
        <v>3.1998589264307249</v>
      </c>
      <c r="AS43" s="1">
        <f t="shared" si="44"/>
        <v>3.2025581433098034</v>
      </c>
      <c r="AT43" s="1">
        <f t="shared" si="44"/>
        <v>3.1942699766610949</v>
      </c>
      <c r="AU43" s="1">
        <f>RADIANS($AB$9)+$AB$18*(F150-AB$15)</f>
        <v>3.2197334637605772</v>
      </c>
      <c r="AW43" s="1">
        <v>-19000</v>
      </c>
      <c r="AX43" s="1">
        <f t="shared" si="36"/>
        <v>-7.5473846141331513E-4</v>
      </c>
      <c r="AY43" s="1">
        <f t="shared" si="37"/>
        <v>1.1164088437767224E-2</v>
      </c>
      <c r="AZ43" s="1">
        <f t="shared" si="38"/>
        <v>-1.1918826899180539E-2</v>
      </c>
      <c r="BA43" s="1">
        <f t="shared" si="39"/>
        <v>0.73210997470651873</v>
      </c>
      <c r="BB43" s="1">
        <f t="shared" si="40"/>
        <v>-0.18185951055352112</v>
      </c>
      <c r="BC43" s="1">
        <f t="shared" si="41"/>
        <v>-2.534391839486466</v>
      </c>
      <c r="BD43" s="1">
        <f t="shared" si="42"/>
        <v>-3.1919757172953225</v>
      </c>
      <c r="BE43" s="1">
        <f t="shared" si="45"/>
        <v>3.9698021102021892</v>
      </c>
      <c r="BF43" s="1">
        <f t="shared" si="45"/>
        <v>3.9698317390841473</v>
      </c>
      <c r="BG43" s="1">
        <f t="shared" si="45"/>
        <v>3.9696974183984697</v>
      </c>
      <c r="BH43" s="1">
        <f t="shared" si="45"/>
        <v>3.9703065103831205</v>
      </c>
      <c r="BI43" s="1">
        <f t="shared" si="45"/>
        <v>3.9675477450119083</v>
      </c>
      <c r="BJ43" s="1">
        <f t="shared" si="45"/>
        <v>3.9801102466776208</v>
      </c>
      <c r="BK43" s="1">
        <f t="shared" si="45"/>
        <v>3.9242146676752512</v>
      </c>
      <c r="BL43" s="1">
        <f t="shared" si="43"/>
        <v>4.2101262254620204</v>
      </c>
    </row>
    <row r="44" spans="1:64">
      <c r="A44" s="1" t="s">
        <v>67</v>
      </c>
      <c r="C44" s="25">
        <v>39529.938000000002</v>
      </c>
      <c r="D44" s="26"/>
      <c r="E44" s="1">
        <f t="shared" si="14"/>
        <v>-30544.977971217751</v>
      </c>
      <c r="F44" s="1">
        <f t="shared" si="15"/>
        <v>-30545</v>
      </c>
      <c r="G44" s="1">
        <f t="shared" si="16"/>
        <v>9.2480000021168962E-3</v>
      </c>
      <c r="I44" s="1">
        <f t="shared" si="31"/>
        <v>9.2480000021168962E-3</v>
      </c>
      <c r="L44" s="1">
        <v>0.1</v>
      </c>
      <c r="P44" s="248"/>
      <c r="V44" s="31"/>
      <c r="Z44" s="1">
        <f>F44</f>
        <v>-30545</v>
      </c>
      <c r="AA44" s="1">
        <f t="shared" si="17"/>
        <v>1.4225593676402607E-2</v>
      </c>
      <c r="AB44" s="1">
        <f t="shared" si="18"/>
        <v>-7.1682738520347754E-3</v>
      </c>
      <c r="AC44" s="1">
        <f t="shared" si="19"/>
        <v>9.2480000021168962E-3</v>
      </c>
      <c r="AD44" s="1">
        <f t="shared" si="20"/>
        <v>2.4776438786289127E-5</v>
      </c>
      <c r="AE44" s="1">
        <f t="shared" si="21"/>
        <v>2.477643878628913E-6</v>
      </c>
      <c r="AF44" s="27">
        <f t="shared" si="22"/>
        <v>24511.438000000002</v>
      </c>
      <c r="AG44" s="13"/>
      <c r="AH44" s="1">
        <f t="shared" si="23"/>
        <v>1.6416273854151672E-2</v>
      </c>
      <c r="AI44" s="1">
        <f t="shared" si="24"/>
        <v>0.67453314056644553</v>
      </c>
      <c r="AJ44" s="1">
        <f t="shared" si="25"/>
        <v>0.47178571196388314</v>
      </c>
      <c r="AK44" s="1">
        <f t="shared" si="26"/>
        <v>2.1836126940874709E-2</v>
      </c>
      <c r="AL44" s="1">
        <f t="shared" si="27"/>
        <v>3.0746013428574903</v>
      </c>
      <c r="AM44" s="1">
        <f t="shared" si="28"/>
        <v>29.843452077207239</v>
      </c>
      <c r="AN44" s="1">
        <f t="shared" si="44"/>
        <v>3.0476420387210155</v>
      </c>
      <c r="AO44" s="1">
        <f t="shared" si="44"/>
        <v>3.0475945318448532</v>
      </c>
      <c r="AP44" s="1">
        <f t="shared" si="44"/>
        <v>3.0477408145305565</v>
      </c>
      <c r="AQ44" s="1">
        <f t="shared" si="44"/>
        <v>3.0472903759238301</v>
      </c>
      <c r="AR44" s="1">
        <f t="shared" si="44"/>
        <v>3.0486773207305498</v>
      </c>
      <c r="AS44" s="1">
        <f t="shared" si="44"/>
        <v>3.0444061955499486</v>
      </c>
      <c r="AT44" s="1">
        <f t="shared" si="44"/>
        <v>3.0575538647531788</v>
      </c>
      <c r="AU44" s="1">
        <f>RADIANS($AB$9)+$AB$18*(F44-AB$15)</f>
        <v>3.0170251210802013</v>
      </c>
      <c r="AW44" s="1">
        <v>-18000</v>
      </c>
      <c r="AX44" s="1">
        <f t="shared" si="36"/>
        <v>-1.9500439800506659E-3</v>
      </c>
      <c r="AY44" s="1">
        <f t="shared" si="37"/>
        <v>1.2453308228077978E-2</v>
      </c>
      <c r="AZ44" s="1">
        <f t="shared" si="38"/>
        <v>-1.4403352208128644E-2</v>
      </c>
      <c r="BA44" s="1">
        <f t="shared" si="39"/>
        <v>0.74511519203605736</v>
      </c>
      <c r="BB44" s="1">
        <f t="shared" si="40"/>
        <v>-0.24701600807465357</v>
      </c>
      <c r="BC44" s="1">
        <f t="shared" si="41"/>
        <v>-2.4676693840624515</v>
      </c>
      <c r="BD44" s="1">
        <f t="shared" si="42"/>
        <v>-2.8545168436239159</v>
      </c>
      <c r="BE44" s="1">
        <f t="shared" si="45"/>
        <v>4.0552091826981567</v>
      </c>
      <c r="BF44" s="1">
        <f t="shared" si="45"/>
        <v>4.0552254879639831</v>
      </c>
      <c r="BG44" s="1">
        <f t="shared" si="45"/>
        <v>4.0551436656989344</v>
      </c>
      <c r="BH44" s="1">
        <f t="shared" si="45"/>
        <v>4.0555543495975144</v>
      </c>
      <c r="BI44" s="1">
        <f t="shared" si="45"/>
        <v>4.0534952361353112</v>
      </c>
      <c r="BJ44" s="1">
        <f t="shared" si="45"/>
        <v>4.0638753779682721</v>
      </c>
      <c r="BK44" s="1">
        <f t="shared" si="45"/>
        <v>4.0128838871105907</v>
      </c>
      <c r="BL44" s="1">
        <f t="shared" si="43"/>
        <v>4.3134697598389646</v>
      </c>
    </row>
    <row r="45" spans="1:64">
      <c r="A45" s="1" t="s">
        <v>67</v>
      </c>
      <c r="C45" s="25">
        <v>39539.803999999996</v>
      </c>
      <c r="D45" s="26"/>
      <c r="E45" s="1">
        <f t="shared" si="14"/>
        <v>-30521.477109884756</v>
      </c>
      <c r="F45" s="1">
        <f t="shared" si="15"/>
        <v>-30521.5</v>
      </c>
      <c r="G45" s="1">
        <f t="shared" si="16"/>
        <v>9.609599997929763E-3</v>
      </c>
      <c r="I45" s="1">
        <f t="shared" si="31"/>
        <v>9.609599997929763E-3</v>
      </c>
      <c r="L45" s="1">
        <v>0.1</v>
      </c>
      <c r="P45" s="248"/>
      <c r="V45" s="31"/>
      <c r="Z45" s="1">
        <f>F45</f>
        <v>-30521.5</v>
      </c>
      <c r="AA45" s="1">
        <f t="shared" si="17"/>
        <v>1.4199666341501887E-2</v>
      </c>
      <c r="AB45" s="1">
        <f t="shared" si="18"/>
        <v>-6.7564216040844442E-3</v>
      </c>
      <c r="AC45" s="1">
        <f t="shared" si="19"/>
        <v>9.609599997929763E-3</v>
      </c>
      <c r="AD45" s="1">
        <f t="shared" si="20"/>
        <v>2.1068709038393569E-5</v>
      </c>
      <c r="AE45" s="1">
        <f t="shared" si="21"/>
        <v>2.1068709038393568E-6</v>
      </c>
      <c r="AF45" s="27">
        <f t="shared" si="22"/>
        <v>24521.303999999996</v>
      </c>
      <c r="AG45" s="13"/>
      <c r="AH45" s="1">
        <f t="shared" si="23"/>
        <v>1.6366021602014207E-2</v>
      </c>
      <c r="AI45" s="1">
        <f t="shared" si="24"/>
        <v>0.67450485921687742</v>
      </c>
      <c r="AJ45" s="1">
        <f t="shared" si="25"/>
        <v>0.47063210533230465</v>
      </c>
      <c r="AK45" s="1">
        <f t="shared" si="26"/>
        <v>2.1410426336117443E-2</v>
      </c>
      <c r="AL45" s="1">
        <f t="shared" si="27"/>
        <v>3.0759092549750355</v>
      </c>
      <c r="AM45" s="1">
        <f t="shared" si="28"/>
        <v>30.438146304542709</v>
      </c>
      <c r="AN45" s="1">
        <f t="shared" si="44"/>
        <v>3.0494750057422477</v>
      </c>
      <c r="AO45" s="1">
        <f t="shared" si="44"/>
        <v>3.0494283709866106</v>
      </c>
      <c r="AP45" s="1">
        <f t="shared" si="44"/>
        <v>3.049571943704716</v>
      </c>
      <c r="AQ45" s="1">
        <f t="shared" si="44"/>
        <v>3.0491299255240434</v>
      </c>
      <c r="AR45" s="1">
        <f t="shared" si="44"/>
        <v>3.0504907119353026</v>
      </c>
      <c r="AS45" s="1">
        <f t="shared" si="44"/>
        <v>3.0463008755894494</v>
      </c>
      <c r="AT45" s="1">
        <f t="shared" si="44"/>
        <v>3.0591962604035148</v>
      </c>
      <c r="AU45" s="1">
        <f>RADIANS($AB$9)+$AB$18*(F45-AB$15)</f>
        <v>3.0194536941380594</v>
      </c>
      <c r="AW45" s="1">
        <v>-17000</v>
      </c>
      <c r="AX45" s="1">
        <f t="shared" si="36"/>
        <v>-3.0626771788183037E-3</v>
      </c>
      <c r="AY45" s="1">
        <f t="shared" si="37"/>
        <v>1.3763645914981304E-2</v>
      </c>
      <c r="AZ45" s="1">
        <f t="shared" si="38"/>
        <v>-1.6826323093799608E-2</v>
      </c>
      <c r="BA45" s="1">
        <f t="shared" si="39"/>
        <v>0.75981094401481553</v>
      </c>
      <c r="BB45" s="1">
        <f t="shared" si="40"/>
        <v>-0.31347066511083616</v>
      </c>
      <c r="BC45" s="1">
        <f t="shared" si="41"/>
        <v>-2.3984232887918839</v>
      </c>
      <c r="BD45" s="1">
        <f t="shared" si="42"/>
        <v>-2.5661596832858247</v>
      </c>
      <c r="BE45" s="1">
        <f t="shared" si="45"/>
        <v>4.1422155977909245</v>
      </c>
      <c r="BF45" s="1">
        <f t="shared" si="45"/>
        <v>4.1422232340412624</v>
      </c>
      <c r="BG45" s="1">
        <f t="shared" si="45"/>
        <v>4.1421798656383073</v>
      </c>
      <c r="BH45" s="1">
        <f t="shared" si="45"/>
        <v>4.1424262059263119</v>
      </c>
      <c r="BI45" s="1">
        <f t="shared" si="45"/>
        <v>4.1410282043676574</v>
      </c>
      <c r="BJ45" s="1">
        <f t="shared" si="45"/>
        <v>4.1490028953636768</v>
      </c>
      <c r="BK45" s="1">
        <f t="shared" si="45"/>
        <v>4.1047604733782084</v>
      </c>
      <c r="BL45" s="1">
        <f t="shared" si="43"/>
        <v>4.416813294215908</v>
      </c>
    </row>
    <row r="46" spans="1:64">
      <c r="A46" s="1" t="s">
        <v>63</v>
      </c>
      <c r="C46" s="25">
        <v>34771.133000000002</v>
      </c>
      <c r="D46" s="26"/>
      <c r="E46" s="1">
        <f t="shared" si="14"/>
        <v>-41880.475276693694</v>
      </c>
      <c r="F46" s="1">
        <f t="shared" si="15"/>
        <v>-41880.5</v>
      </c>
      <c r="G46" s="1">
        <f t="shared" si="16"/>
        <v>1.0379200000897981E-2</v>
      </c>
      <c r="I46" s="1">
        <f t="shared" si="31"/>
        <v>1.0379200000897981E-2</v>
      </c>
      <c r="L46" s="1">
        <v>0.1</v>
      </c>
      <c r="P46" s="248"/>
      <c r="V46" s="31"/>
      <c r="Z46" s="1">
        <f>F153</f>
        <v>0</v>
      </c>
      <c r="AA46" s="1">
        <f t="shared" si="17"/>
        <v>2.1023860330445704E-2</v>
      </c>
      <c r="AB46" s="1">
        <f t="shared" si="18"/>
        <v>2.8625764441453636E-2</v>
      </c>
      <c r="AC46" s="1">
        <f t="shared" si="19"/>
        <v>1.0379200000897981E-2</v>
      </c>
      <c r="AD46" s="1">
        <f t="shared" si="20"/>
        <v>1.1330879353144703E-4</v>
      </c>
      <c r="AE46" s="1">
        <f t="shared" si="21"/>
        <v>1.1330879353144705E-5</v>
      </c>
      <c r="AF46" s="27">
        <f t="shared" si="22"/>
        <v>19752.633000000002</v>
      </c>
      <c r="AG46" s="13"/>
      <c r="AH46" s="1">
        <f t="shared" si="23"/>
        <v>-1.8246564440555654E-2</v>
      </c>
      <c r="AI46" s="1">
        <f t="shared" si="24"/>
        <v>1.3178251502230489</v>
      </c>
      <c r="AJ46" s="1">
        <f t="shared" si="25"/>
        <v>-0.60629466177816704</v>
      </c>
      <c r="AK46" s="1">
        <f t="shared" si="26"/>
        <v>-7.3434780009308462E-2</v>
      </c>
      <c r="AL46" s="1">
        <f t="shared" si="27"/>
        <v>-0.22706922511323793</v>
      </c>
      <c r="AM46" s="1">
        <f t="shared" si="28"/>
        <v>-0.1140249654747061</v>
      </c>
      <c r="AN46" s="1">
        <f t="shared" si="44"/>
        <v>6.120990074309141</v>
      </c>
      <c r="AO46" s="1">
        <f t="shared" si="44"/>
        <v>6.1210300630456658</v>
      </c>
      <c r="AP46" s="1">
        <f t="shared" si="44"/>
        <v>6.1211542815185043</v>
      </c>
      <c r="AQ46" s="1">
        <f t="shared" si="44"/>
        <v>6.1215401298205769</v>
      </c>
      <c r="AR46" s="1">
        <f t="shared" si="44"/>
        <v>6.1227385000169647</v>
      </c>
      <c r="AS46" s="1">
        <f t="shared" si="44"/>
        <v>6.1264589327882435</v>
      </c>
      <c r="AT46" s="1">
        <f t="shared" si="44"/>
        <v>6.1379956215709237</v>
      </c>
      <c r="AU46" s="1">
        <f>RADIANS($AB$9)+$AB$18*(F153-AB$15)</f>
        <v>6.1736533786239569</v>
      </c>
      <c r="AW46" s="1">
        <v>-16000</v>
      </c>
      <c r="AX46" s="1">
        <f t="shared" si="36"/>
        <v>-4.0730105474895417E-3</v>
      </c>
      <c r="AY46" s="1">
        <f t="shared" si="37"/>
        <v>1.5095101498477204E-2</v>
      </c>
      <c r="AZ46" s="1">
        <f t="shared" si="38"/>
        <v>-1.9168112045966745E-2</v>
      </c>
      <c r="BA46" s="1">
        <f t="shared" si="39"/>
        <v>0.77634603988139472</v>
      </c>
      <c r="BB46" s="1">
        <f t="shared" si="40"/>
        <v>-0.38110719280936095</v>
      </c>
      <c r="BC46" s="1">
        <f t="shared" si="41"/>
        <v>-2.3262754320208487</v>
      </c>
      <c r="BD46" s="1">
        <f t="shared" si="42"/>
        <v>-2.3156170165432388</v>
      </c>
      <c r="BE46" s="1">
        <f t="shared" si="45"/>
        <v>4.2310255777801613</v>
      </c>
      <c r="BF46" s="1">
        <f t="shared" si="45"/>
        <v>4.2310284580695683</v>
      </c>
      <c r="BG46" s="1">
        <f t="shared" si="45"/>
        <v>4.2310093868369938</v>
      </c>
      <c r="BH46" s="1">
        <f t="shared" si="45"/>
        <v>4.2311356759672432</v>
      </c>
      <c r="BI46" s="1">
        <f t="shared" si="45"/>
        <v>4.2302999606381873</v>
      </c>
      <c r="BJ46" s="1">
        <f t="shared" si="45"/>
        <v>4.235855389005172</v>
      </c>
      <c r="BK46" s="1">
        <f t="shared" si="45"/>
        <v>4.1999667832232817</v>
      </c>
      <c r="BL46" s="1">
        <f t="shared" si="43"/>
        <v>4.5201568285928522</v>
      </c>
    </row>
    <row r="47" spans="1:64">
      <c r="A47" s="1" t="s">
        <v>62</v>
      </c>
      <c r="C47" s="25">
        <v>34445.989000000001</v>
      </c>
      <c r="D47" s="26"/>
      <c r="E47" s="1">
        <f t="shared" si="14"/>
        <v>-42654.969910512831</v>
      </c>
      <c r="F47" s="1">
        <f t="shared" si="15"/>
        <v>-42655</v>
      </c>
      <c r="G47" s="1">
        <f t="shared" si="16"/>
        <v>1.2631999998120591E-2</v>
      </c>
      <c r="I47" s="1">
        <f t="shared" si="31"/>
        <v>1.2631999998120591E-2</v>
      </c>
      <c r="L47" s="1">
        <v>0.1</v>
      </c>
      <c r="P47" s="248"/>
      <c r="Q47" s="1">
        <v>9.9771882497224414E-10</v>
      </c>
      <c r="R47" s="1">
        <v>1.817704244004838E-21</v>
      </c>
      <c r="S47" s="1">
        <v>7.1600587897957895E-30</v>
      </c>
      <c r="T47" s="1">
        <v>9.7708112781890859E-11</v>
      </c>
      <c r="U47" s="1">
        <v>1.5391865776895538E-5</v>
      </c>
      <c r="V47" s="31">
        <v>1.1476193053689998E-4</v>
      </c>
      <c r="W47" s="1">
        <v>8.1655130088629624E-2</v>
      </c>
      <c r="X47" s="1">
        <v>1547.5053062016498</v>
      </c>
      <c r="Y47" s="1">
        <v>2.9331713367244346E-6</v>
      </c>
      <c r="Z47" s="1">
        <f>F154</f>
        <v>0</v>
      </c>
      <c r="AA47" s="1">
        <f t="shared" si="17"/>
        <v>2.1023860330445704E-2</v>
      </c>
      <c r="AB47" s="1">
        <f t="shared" si="18"/>
        <v>3.0878564438676245E-2</v>
      </c>
      <c r="AC47" s="1">
        <f t="shared" si="19"/>
        <v>1.2631999998120591E-2</v>
      </c>
      <c r="AD47" s="1">
        <f t="shared" si="20"/>
        <v>7.0423319837251749E-5</v>
      </c>
      <c r="AE47" s="1">
        <f t="shared" si="21"/>
        <v>7.0423319837251754E-6</v>
      </c>
      <c r="AF47" s="27">
        <f t="shared" si="22"/>
        <v>19427.489000000001</v>
      </c>
      <c r="AG47" s="13"/>
      <c r="AH47" s="1">
        <f t="shared" si="23"/>
        <v>-1.8246564440555654E-2</v>
      </c>
      <c r="AI47" s="1">
        <f t="shared" si="24"/>
        <v>1.3178251502230489</v>
      </c>
      <c r="AJ47" s="1">
        <f t="shared" si="25"/>
        <v>-0.60629466177816704</v>
      </c>
      <c r="AK47" s="1">
        <f t="shared" si="26"/>
        <v>-7.3434780009308462E-2</v>
      </c>
      <c r="AL47" s="1">
        <f t="shared" si="27"/>
        <v>-0.22706922511323793</v>
      </c>
      <c r="AM47" s="1">
        <f t="shared" si="28"/>
        <v>-0.1140249654747061</v>
      </c>
      <c r="AN47" s="1">
        <f t="shared" si="44"/>
        <v>6.120990074309141</v>
      </c>
      <c r="AO47" s="1">
        <f t="shared" si="44"/>
        <v>6.1210300630456658</v>
      </c>
      <c r="AP47" s="1">
        <f t="shared" si="44"/>
        <v>6.1211542815185043</v>
      </c>
      <c r="AQ47" s="1">
        <f t="shared" si="44"/>
        <v>6.1215401298205769</v>
      </c>
      <c r="AR47" s="1">
        <f t="shared" si="44"/>
        <v>6.1227385000169647</v>
      </c>
      <c r="AS47" s="1">
        <f t="shared" si="44"/>
        <v>6.1264589327882435</v>
      </c>
      <c r="AT47" s="1">
        <f t="shared" si="44"/>
        <v>6.1379956215709237</v>
      </c>
      <c r="AU47" s="1">
        <f>RADIANS($AB$9)+$AB$18*(F154-AB$15)</f>
        <v>6.1736533786239569</v>
      </c>
      <c r="AW47" s="1">
        <v>-15000</v>
      </c>
      <c r="AX47" s="1">
        <f t="shared" si="36"/>
        <v>-4.9592209788015956E-3</v>
      </c>
      <c r="AY47" s="1">
        <f t="shared" si="37"/>
        <v>1.6447674978565675E-2</v>
      </c>
      <c r="AZ47" s="1">
        <f t="shared" si="38"/>
        <v>-2.1406895957367271E-2</v>
      </c>
      <c r="BA47" s="1">
        <f t="shared" si="39"/>
        <v>0.79488845910409356</v>
      </c>
      <c r="BB47" s="1">
        <f t="shared" si="40"/>
        <v>-0.44973803136513651</v>
      </c>
      <c r="BC47" s="1">
        <f t="shared" si="41"/>
        <v>-2.2507969937473256</v>
      </c>
      <c r="BD47" s="1">
        <f t="shared" si="42"/>
        <v>-2.0947165220906543</v>
      </c>
      <c r="BE47" s="1">
        <f t="shared" si="45"/>
        <v>4.321861704882437</v>
      </c>
      <c r="BF47" s="1">
        <f t="shared" si="45"/>
        <v>4.3218624965205903</v>
      </c>
      <c r="BG47" s="1">
        <f t="shared" si="45"/>
        <v>4.321856121426225</v>
      </c>
      <c r="BH47" s="1">
        <f t="shared" si="45"/>
        <v>4.3219074631254024</v>
      </c>
      <c r="BI47" s="1">
        <f t="shared" si="45"/>
        <v>4.3214941654376124</v>
      </c>
      <c r="BJ47" s="1">
        <f t="shared" si="45"/>
        <v>4.3248330515007982</v>
      </c>
      <c r="BK47" s="1">
        <f t="shared" si="45"/>
        <v>4.2985896439601943</v>
      </c>
      <c r="BL47" s="1">
        <f t="shared" si="43"/>
        <v>4.6235003629697964</v>
      </c>
    </row>
    <row r="48" spans="1:64">
      <c r="A48" s="1" t="s">
        <v>62</v>
      </c>
      <c r="C48" s="25">
        <v>34770.089</v>
      </c>
      <c r="D48" s="26"/>
      <c r="E48" s="1">
        <f t="shared" si="14"/>
        <v>-41882.962089914021</v>
      </c>
      <c r="F48" s="1">
        <f t="shared" si="15"/>
        <v>-41883</v>
      </c>
      <c r="G48" s="1">
        <f t="shared" si="16"/>
        <v>1.5915200005110819E-2</v>
      </c>
      <c r="I48" s="1">
        <f t="shared" si="31"/>
        <v>1.5915200005110819E-2</v>
      </c>
      <c r="L48" s="1">
        <v>0.1</v>
      </c>
      <c r="P48" s="248"/>
      <c r="Q48" s="1">
        <v>9.9765684722091641E-10</v>
      </c>
      <c r="R48" s="1">
        <v>1.8176054403752007E-21</v>
      </c>
      <c r="S48" s="1">
        <v>7.159468565828448E-30</v>
      </c>
      <c r="T48" s="1">
        <v>9.7710192828188751E-11</v>
      </c>
      <c r="U48" s="1">
        <v>1.5391288350241818E-5</v>
      </c>
      <c r="V48" s="31">
        <v>1.1475158085216204E-4</v>
      </c>
      <c r="W48" s="1">
        <v>8.1649461087785202E-2</v>
      </c>
      <c r="X48" s="1">
        <v>1547.4001106182984</v>
      </c>
      <c r="Y48" s="1">
        <v>2.9332337791570987E-6</v>
      </c>
      <c r="Z48" s="1">
        <f>F155</f>
        <v>0</v>
      </c>
      <c r="AA48" s="1">
        <f t="shared" si="17"/>
        <v>2.1023860330445704E-2</v>
      </c>
      <c r="AB48" s="1">
        <f t="shared" si="18"/>
        <v>3.4161764445666473E-2</v>
      </c>
      <c r="AC48" s="1">
        <f t="shared" si="19"/>
        <v>1.5915200005110819E-2</v>
      </c>
      <c r="AD48" s="1">
        <f t="shared" si="20"/>
        <v>2.6098410319650734E-5</v>
      </c>
      <c r="AE48" s="1">
        <f t="shared" si="21"/>
        <v>2.6098410319650736E-6</v>
      </c>
      <c r="AF48" s="27">
        <f t="shared" si="22"/>
        <v>19751.589</v>
      </c>
      <c r="AG48" s="13"/>
      <c r="AH48" s="1">
        <f t="shared" si="23"/>
        <v>-1.8246564440555654E-2</v>
      </c>
      <c r="AI48" s="1">
        <f t="shared" si="24"/>
        <v>1.3178251502230489</v>
      </c>
      <c r="AJ48" s="1">
        <f t="shared" si="25"/>
        <v>-0.60629466177816704</v>
      </c>
      <c r="AK48" s="1">
        <f t="shared" si="26"/>
        <v>-7.3434780009308462E-2</v>
      </c>
      <c r="AL48" s="1">
        <f t="shared" si="27"/>
        <v>-0.22706922511323793</v>
      </c>
      <c r="AM48" s="1">
        <f t="shared" si="28"/>
        <v>-0.1140249654747061</v>
      </c>
      <c r="AN48" s="1">
        <f t="shared" si="44"/>
        <v>6.120990074309141</v>
      </c>
      <c r="AO48" s="1">
        <f t="shared" si="44"/>
        <v>6.1210300630456658</v>
      </c>
      <c r="AP48" s="1">
        <f t="shared" si="44"/>
        <v>6.1211542815185043</v>
      </c>
      <c r="AQ48" s="1">
        <f t="shared" si="44"/>
        <v>6.1215401298205769</v>
      </c>
      <c r="AR48" s="1">
        <f t="shared" si="44"/>
        <v>6.1227385000169647</v>
      </c>
      <c r="AS48" s="1">
        <f t="shared" si="44"/>
        <v>6.1264589327882435</v>
      </c>
      <c r="AT48" s="1">
        <f t="shared" si="44"/>
        <v>6.1379956215709237</v>
      </c>
      <c r="AU48" s="1">
        <f>RADIANS($AB$9)+$AB$18*(F155-AB$15)</f>
        <v>6.1736533786239569</v>
      </c>
      <c r="AW48" s="1">
        <v>-14000</v>
      </c>
      <c r="AX48" s="1">
        <f t="shared" si="36"/>
        <v>-5.6969103174497361E-3</v>
      </c>
      <c r="AY48" s="1">
        <f t="shared" si="37"/>
        <v>1.7821366355246719E-2</v>
      </c>
      <c r="AZ48" s="1">
        <f t="shared" si="38"/>
        <v>-2.3518276672696455E-2</v>
      </c>
      <c r="BA48" s="1">
        <f t="shared" si="39"/>
        <v>0.81562518575499343</v>
      </c>
      <c r="BB48" s="1">
        <f t="shared" si="40"/>
        <v>-0.51907598161613822</v>
      </c>
      <c r="BC48" s="1">
        <f t="shared" si="41"/>
        <v>-2.1714994775880498</v>
      </c>
      <c r="BD48" s="1">
        <f t="shared" si="42"/>
        <v>-1.8973813112619533</v>
      </c>
      <c r="BE48" s="1">
        <f t="shared" si="45"/>
        <v>4.414967025852607</v>
      </c>
      <c r="BF48" s="1">
        <f t="shared" si="45"/>
        <v>4.4149671534556516</v>
      </c>
      <c r="BG48" s="1">
        <f t="shared" si="45"/>
        <v>4.4149658186220018</v>
      </c>
      <c r="BH48" s="1">
        <f t="shared" si="45"/>
        <v>4.4149797823764398</v>
      </c>
      <c r="BI48" s="1">
        <f t="shared" si="45"/>
        <v>4.414833738383682</v>
      </c>
      <c r="BJ48" s="1">
        <f t="shared" si="45"/>
        <v>4.4163646401669192</v>
      </c>
      <c r="BK48" s="1">
        <f t="shared" si="45"/>
        <v>4.4006794269917036</v>
      </c>
      <c r="BL48" s="1">
        <f t="shared" si="43"/>
        <v>4.7268438973467406</v>
      </c>
    </row>
    <row r="49" spans="1:64">
      <c r="A49" s="37" t="s">
        <v>93</v>
      </c>
      <c r="B49" s="35" t="s">
        <v>65</v>
      </c>
      <c r="C49" s="36">
        <v>51608.635000000002</v>
      </c>
      <c r="D49" s="36"/>
      <c r="E49" s="1">
        <f t="shared" si="14"/>
        <v>-1773.4613200499959</v>
      </c>
      <c r="F49" s="1">
        <f t="shared" si="15"/>
        <v>-1773.5</v>
      </c>
      <c r="G49" s="1">
        <f t="shared" si="16"/>
        <v>1.6238399999565445E-2</v>
      </c>
      <c r="I49" s="1">
        <f t="shared" si="31"/>
        <v>1.6238399999565445E-2</v>
      </c>
      <c r="L49" s="1">
        <v>0.1</v>
      </c>
      <c r="P49" s="248"/>
      <c r="Q49" s="1">
        <v>2.3195056454962348E-8</v>
      </c>
      <c r="R49" s="1">
        <v>5.6496884664012757E-24</v>
      </c>
      <c r="S49" s="1">
        <v>2.1873243264543139E-28</v>
      </c>
      <c r="T49" s="1">
        <v>5.8005100155218404E-10</v>
      </c>
      <c r="U49" s="1">
        <v>4.3677290074135538E-5</v>
      </c>
      <c r="V49" s="31">
        <v>7.0314976442426827E-4</v>
      </c>
      <c r="W49" s="1">
        <v>0.10048191519351828</v>
      </c>
      <c r="X49" s="1">
        <v>2197.4170512618757</v>
      </c>
      <c r="Y49" s="1">
        <v>1.7412975475111523E-5</v>
      </c>
      <c r="Z49" s="1">
        <f>F49</f>
        <v>-1773.5</v>
      </c>
      <c r="AA49" s="1">
        <f t="shared" si="17"/>
        <v>1.1826310635143524E-2</v>
      </c>
      <c r="AB49" s="1">
        <f t="shared" si="18"/>
        <v>4.073642101341296E-2</v>
      </c>
      <c r="AC49" s="1">
        <f t="shared" si="19"/>
        <v>1.6238399999565445E-2</v>
      </c>
      <c r="AD49" s="1">
        <f t="shared" si="20"/>
        <v>1.9466532559645027E-5</v>
      </c>
      <c r="AE49" s="1">
        <f t="shared" si="21"/>
        <v>1.9466532559645027E-6</v>
      </c>
      <c r="AF49" s="27">
        <f t="shared" si="22"/>
        <v>36590.135000000002</v>
      </c>
      <c r="AG49" s="13"/>
      <c r="AH49" s="1">
        <f t="shared" si="23"/>
        <v>-2.4498021013847519E-2</v>
      </c>
      <c r="AI49" s="1">
        <f t="shared" si="24"/>
        <v>1.2706456972066429</v>
      </c>
      <c r="AJ49" s="1">
        <f t="shared" si="25"/>
        <v>-0.85030088862810727</v>
      </c>
      <c r="AK49" s="1">
        <f t="shared" si="26"/>
        <v>-0.18208898817020569</v>
      </c>
      <c r="AL49" s="1">
        <f t="shared" si="27"/>
        <v>-0.59223309132057744</v>
      </c>
      <c r="AM49" s="1">
        <f t="shared" si="28"/>
        <v>-0.30508627583609088</v>
      </c>
      <c r="AN49" s="1">
        <f t="shared" si="44"/>
        <v>5.8549279839521429</v>
      </c>
      <c r="AO49" s="1">
        <f t="shared" si="44"/>
        <v>5.854995714122893</v>
      </c>
      <c r="AP49" s="1">
        <f t="shared" si="44"/>
        <v>5.8552239428360027</v>
      </c>
      <c r="AQ49" s="1">
        <f t="shared" si="44"/>
        <v>5.8559928247949484</v>
      </c>
      <c r="AR49" s="1">
        <f t="shared" si="44"/>
        <v>5.8585811432376156</v>
      </c>
      <c r="AS49" s="1">
        <f t="shared" si="44"/>
        <v>5.8672722311365231</v>
      </c>
      <c r="AT49" s="1">
        <f t="shared" si="44"/>
        <v>5.8962179187492101</v>
      </c>
      <c r="AU49" s="1">
        <f>RADIANS($AB$9)+$AB$18*(F49-AB$15)</f>
        <v>5.9903736204064462</v>
      </c>
      <c r="AW49" s="1">
        <v>-13000</v>
      </c>
      <c r="AX49" s="1">
        <f t="shared" si="36"/>
        <v>-6.2586849231189498E-3</v>
      </c>
      <c r="AY49" s="1">
        <f t="shared" si="37"/>
        <v>1.9216175628520335E-2</v>
      </c>
      <c r="AZ49" s="1">
        <f t="shared" si="38"/>
        <v>-2.5474860551639285E-2</v>
      </c>
      <c r="BA49" s="1">
        <f t="shared" si="39"/>
        <v>0.83876038034694367</v>
      </c>
      <c r="BB49" s="1">
        <f t="shared" si="40"/>
        <v>-0.58869574650010725</v>
      </c>
      <c r="BC49" s="1">
        <f t="shared" si="41"/>
        <v>-2.0878245817296643</v>
      </c>
      <c r="BD49" s="1">
        <f t="shared" si="42"/>
        <v>-1.7189840720647314</v>
      </c>
      <c r="BE49" s="1">
        <f t="shared" si="45"/>
        <v>4.5106071184327696</v>
      </c>
      <c r="BF49" s="1">
        <f t="shared" si="45"/>
        <v>4.5106071240320045</v>
      </c>
      <c r="BG49" s="1">
        <f t="shared" si="45"/>
        <v>4.5106070383843262</v>
      </c>
      <c r="BH49" s="1">
        <f t="shared" si="45"/>
        <v>4.5106083484823518</v>
      </c>
      <c r="BI49" s="1">
        <f t="shared" si="45"/>
        <v>4.5105883096639268</v>
      </c>
      <c r="BJ49" s="1">
        <f t="shared" si="45"/>
        <v>4.5108950316038081</v>
      </c>
      <c r="BK49" s="1">
        <f t="shared" si="45"/>
        <v>4.5062495103267146</v>
      </c>
      <c r="BL49" s="1">
        <f t="shared" si="43"/>
        <v>4.8301874317236848</v>
      </c>
    </row>
    <row r="50" spans="1:64">
      <c r="A50" s="1" t="s">
        <v>66</v>
      </c>
      <c r="C50" s="25">
        <v>34838.74</v>
      </c>
      <c r="D50" s="26"/>
      <c r="E50" s="1">
        <f t="shared" si="14"/>
        <v>-41719.435064638092</v>
      </c>
      <c r="F50" s="1">
        <f t="shared" si="15"/>
        <v>-41719.5</v>
      </c>
      <c r="G50" s="1">
        <f t="shared" si="16"/>
        <v>2.7260800001386087E-2</v>
      </c>
      <c r="I50" s="1">
        <f t="shared" si="31"/>
        <v>2.7260800001386087E-2</v>
      </c>
      <c r="L50" s="1">
        <v>0.1</v>
      </c>
      <c r="P50" s="248"/>
      <c r="V50" s="31"/>
      <c r="Z50" s="1">
        <f>F157</f>
        <v>0</v>
      </c>
      <c r="AA50" s="1">
        <f t="shared" si="17"/>
        <v>2.1023860330445704E-2</v>
      </c>
      <c r="AB50" s="1">
        <f t="shared" si="18"/>
        <v>4.5507364441941742E-2</v>
      </c>
      <c r="AC50" s="1">
        <f t="shared" si="19"/>
        <v>2.7260800001386087E-2</v>
      </c>
      <c r="AD50" s="1">
        <f t="shared" si="20"/>
        <v>3.8899416458949942E-5</v>
      </c>
      <c r="AE50" s="1">
        <f t="shared" si="21"/>
        <v>3.8899416458949945E-6</v>
      </c>
      <c r="AF50" s="27">
        <f t="shared" si="22"/>
        <v>19820.239999999998</v>
      </c>
      <c r="AG50" s="13"/>
      <c r="AH50" s="1">
        <f t="shared" si="23"/>
        <v>-1.8246564440555654E-2</v>
      </c>
      <c r="AI50" s="1">
        <f t="shared" si="24"/>
        <v>1.3178251502230489</v>
      </c>
      <c r="AJ50" s="1">
        <f t="shared" si="25"/>
        <v>-0.60629466177816704</v>
      </c>
      <c r="AK50" s="1">
        <f t="shared" si="26"/>
        <v>-7.3434780009308462E-2</v>
      </c>
      <c r="AL50" s="1">
        <f t="shared" si="27"/>
        <v>-0.22706922511323793</v>
      </c>
      <c r="AM50" s="1">
        <f t="shared" si="28"/>
        <v>-0.1140249654747061</v>
      </c>
      <c r="AN50" s="1">
        <f t="shared" si="44"/>
        <v>6.120990074309141</v>
      </c>
      <c r="AO50" s="1">
        <f t="shared" si="44"/>
        <v>6.1210300630456658</v>
      </c>
      <c r="AP50" s="1">
        <f t="shared" si="44"/>
        <v>6.1211542815185043</v>
      </c>
      <c r="AQ50" s="1">
        <f t="shared" si="44"/>
        <v>6.1215401298205769</v>
      </c>
      <c r="AR50" s="1">
        <f t="shared" si="44"/>
        <v>6.1227385000169647</v>
      </c>
      <c r="AS50" s="1">
        <f t="shared" si="44"/>
        <v>6.1264589327882435</v>
      </c>
      <c r="AT50" s="1">
        <f t="shared" si="44"/>
        <v>6.1379956215709237</v>
      </c>
      <c r="AU50" s="1">
        <f>RADIANS($AB$9)+$AB$18*(F157-AB$15)</f>
        <v>6.1736533786239569</v>
      </c>
      <c r="AW50" s="1">
        <v>-12000</v>
      </c>
      <c r="AX50" s="1">
        <f t="shared" si="36"/>
        <v>-6.6137017070962319E-3</v>
      </c>
      <c r="AY50" s="1">
        <f t="shared" si="37"/>
        <v>2.0632102798386523E-2</v>
      </c>
      <c r="AZ50" s="1">
        <f t="shared" si="38"/>
        <v>-2.7245804505482755E-2</v>
      </c>
      <c r="BA50" s="1">
        <f t="shared" si="39"/>
        <v>0.86451066648816899</v>
      </c>
      <c r="BB50" s="1">
        <f t="shared" si="40"/>
        <v>-0.65798203226790053</v>
      </c>
      <c r="BC50" s="1">
        <f t="shared" si="41"/>
        <v>-1.9991331773835388</v>
      </c>
      <c r="BD50" s="1">
        <f t="shared" si="42"/>
        <v>-1.5559240674343389</v>
      </c>
      <c r="BE50" s="1">
        <f t="shared" si="45"/>
        <v>4.6090718608364654</v>
      </c>
      <c r="BF50" s="1">
        <f t="shared" si="45"/>
        <v>4.6090718605681262</v>
      </c>
      <c r="BG50" s="1">
        <f t="shared" si="45"/>
        <v>4.6090718685444392</v>
      </c>
      <c r="BH50" s="1">
        <f t="shared" si="45"/>
        <v>4.6090716314505631</v>
      </c>
      <c r="BI50" s="1">
        <f t="shared" si="45"/>
        <v>4.6090786792370517</v>
      </c>
      <c r="BJ50" s="1">
        <f t="shared" si="45"/>
        <v>4.6088693828301777</v>
      </c>
      <c r="BK50" s="1">
        <f t="shared" si="45"/>
        <v>4.6152761358317704</v>
      </c>
      <c r="BL50" s="1">
        <f t="shared" si="43"/>
        <v>4.9335309661006281</v>
      </c>
    </row>
    <row r="51" spans="1:64">
      <c r="A51" s="1" t="s">
        <v>75</v>
      </c>
      <c r="C51" s="25">
        <v>43973.667800000003</v>
      </c>
      <c r="D51" s="26"/>
      <c r="E51" s="1">
        <f t="shared" si="14"/>
        <v>-19959.991367613871</v>
      </c>
      <c r="F51" s="1">
        <f t="shared" si="15"/>
        <v>-19960</v>
      </c>
      <c r="G51" s="1">
        <f t="shared" ref="G51:G58" si="46">+C51-(C$7+F51*C$8)+P51*J$17</f>
        <v>3.6240000044927001E-3</v>
      </c>
      <c r="J51" s="1">
        <f t="shared" ref="J51:J58" si="47">G51</f>
        <v>3.6240000044927001E-3</v>
      </c>
      <c r="L51" s="1">
        <v>1</v>
      </c>
      <c r="P51" s="248"/>
      <c r="V51" s="31"/>
      <c r="Z51" s="1">
        <f t="shared" ref="Z51:Z82" si="48">F51</f>
        <v>-19960</v>
      </c>
      <c r="AA51" s="1">
        <f t="shared" si="17"/>
        <v>4.5402418165661589E-4</v>
      </c>
      <c r="AB51" s="1">
        <f t="shared" si="18"/>
        <v>1.3116280979019269E-2</v>
      </c>
      <c r="AC51" s="1">
        <f t="shared" si="19"/>
        <v>3.6240000044927001E-3</v>
      </c>
      <c r="AD51" s="1">
        <f t="shared" si="20"/>
        <v>1.0048746717365308E-5</v>
      </c>
      <c r="AE51" s="1">
        <f t="shared" si="21"/>
        <v>1.0048746717365308E-5</v>
      </c>
      <c r="AF51" s="27">
        <f t="shared" si="22"/>
        <v>28955.167800000003</v>
      </c>
      <c r="AG51" s="13"/>
      <c r="AH51" s="1">
        <f t="shared" si="23"/>
        <v>-9.4922809745265693E-3</v>
      </c>
      <c r="AI51" s="1">
        <f t="shared" si="24"/>
        <v>0.72109423103017734</v>
      </c>
      <c r="AJ51" s="1">
        <f t="shared" si="25"/>
        <v>-0.12059209953607157</v>
      </c>
      <c r="AK51" s="1">
        <f t="shared" si="26"/>
        <v>-0.16916579165029502</v>
      </c>
      <c r="AL51" s="1">
        <f t="shared" si="27"/>
        <v>-2.5963826927317397</v>
      </c>
      <c r="AM51" s="1">
        <f t="shared" si="28"/>
        <v>-3.5769898366861708</v>
      </c>
      <c r="AN51" s="1">
        <f t="shared" ref="AN51:AT60" si="49">$AU51+$AB$7*SIN(AO51)</f>
        <v>3.8891414291637592</v>
      </c>
      <c r="AO51" s="1">
        <f t="shared" si="49"/>
        <v>3.889188017647943</v>
      </c>
      <c r="AP51" s="1">
        <f t="shared" si="49"/>
        <v>3.8889932753170759</v>
      </c>
      <c r="AQ51" s="1">
        <f t="shared" si="49"/>
        <v>3.8898075424323757</v>
      </c>
      <c r="AR51" s="1">
        <f t="shared" si="49"/>
        <v>3.8864069592703876</v>
      </c>
      <c r="AS51" s="1">
        <f t="shared" si="49"/>
        <v>3.9006807588137704</v>
      </c>
      <c r="AT51" s="1">
        <f t="shared" si="49"/>
        <v>3.8419646667197513</v>
      </c>
      <c r="AU51" s="1">
        <f t="shared" ref="AU51:AU82" si="50">RADIANS($AB$9)+$AB$18*(F51-AB$15)</f>
        <v>4.1109164324601544</v>
      </c>
      <c r="AW51" s="1">
        <v>-11000</v>
      </c>
      <c r="AX51" s="1">
        <f t="shared" si="36"/>
        <v>-6.7272002431441914E-3</v>
      </c>
      <c r="AY51" s="1">
        <f t="shared" si="37"/>
        <v>2.2069147864845276E-2</v>
      </c>
      <c r="AZ51" s="1">
        <f t="shared" si="38"/>
        <v>-2.8796348107989467E-2</v>
      </c>
      <c r="BA51" s="1">
        <f t="shared" si="39"/>
        <v>0.89309559602645772</v>
      </c>
      <c r="BB51" s="1">
        <f t="shared" si="40"/>
        <v>-0.72606016304208532</v>
      </c>
      <c r="BC51" s="1">
        <f t="shared" si="41"/>
        <v>-1.9046941027602711</v>
      </c>
      <c r="BD51" s="1">
        <f t="shared" si="42"/>
        <v>-1.4053420927006997</v>
      </c>
      <c r="BE51" s="1">
        <f t="shared" si="45"/>
        <v>4.7106764303412643</v>
      </c>
      <c r="BF51" s="1">
        <f t="shared" si="45"/>
        <v>4.7106764303412643</v>
      </c>
      <c r="BG51" s="1">
        <f t="shared" si="45"/>
        <v>4.7106764303412572</v>
      </c>
      <c r="BH51" s="1">
        <f t="shared" si="45"/>
        <v>4.7106764303529145</v>
      </c>
      <c r="BI51" s="1">
        <f t="shared" si="45"/>
        <v>4.7106764094858269</v>
      </c>
      <c r="BJ51" s="1">
        <f t="shared" si="45"/>
        <v>4.7107141795001031</v>
      </c>
      <c r="BK51" s="1">
        <f t="shared" si="45"/>
        <v>4.727698662739483</v>
      </c>
      <c r="BL51" s="1">
        <f t="shared" si="43"/>
        <v>5.0368745004775723</v>
      </c>
    </row>
    <row r="52" spans="1:64">
      <c r="A52" s="1" t="s">
        <v>74</v>
      </c>
      <c r="C52" s="25">
        <v>43965.691500000001</v>
      </c>
      <c r="D52" s="26"/>
      <c r="E52" s="1">
        <f t="shared" si="14"/>
        <v>-19978.990954097808</v>
      </c>
      <c r="F52" s="1">
        <f t="shared" si="15"/>
        <v>-19979</v>
      </c>
      <c r="G52" s="1">
        <f t="shared" si="46"/>
        <v>3.7976000021444634E-3</v>
      </c>
      <c r="J52" s="1">
        <f t="shared" si="47"/>
        <v>3.7976000021444634E-3</v>
      </c>
      <c r="L52" s="1">
        <v>1</v>
      </c>
      <c r="P52" s="248"/>
      <c r="V52" s="31"/>
      <c r="Z52" s="1">
        <f t="shared" si="48"/>
        <v>-19979</v>
      </c>
      <c r="AA52" s="1">
        <f t="shared" si="17"/>
        <v>4.7845159662390085E-4</v>
      </c>
      <c r="AB52" s="1">
        <f t="shared" si="18"/>
        <v>1.3241548007919662E-2</v>
      </c>
      <c r="AC52" s="1">
        <f t="shared" si="19"/>
        <v>3.7976000021444634E-3</v>
      </c>
      <c r="AD52" s="1">
        <f t="shared" si="20"/>
        <v>1.1016746137869693E-5</v>
      </c>
      <c r="AE52" s="1">
        <f t="shared" si="21"/>
        <v>1.1016746137869693E-5</v>
      </c>
      <c r="AF52" s="27">
        <f t="shared" si="22"/>
        <v>28947.191500000001</v>
      </c>
      <c r="AG52" s="13"/>
      <c r="AH52" s="1">
        <f t="shared" si="23"/>
        <v>-9.4439480057751986E-3</v>
      </c>
      <c r="AI52" s="1">
        <f t="shared" si="24"/>
        <v>0.72089001492890992</v>
      </c>
      <c r="AJ52" s="1">
        <f t="shared" si="25"/>
        <v>-0.11939243144257264</v>
      </c>
      <c r="AK52" s="1">
        <f t="shared" si="26"/>
        <v>-0.16882863875224174</v>
      </c>
      <c r="AL52" s="1">
        <f t="shared" si="27"/>
        <v>-2.5975910917942575</v>
      </c>
      <c r="AM52" s="1">
        <f t="shared" si="28"/>
        <v>-3.5853427358236378</v>
      </c>
      <c r="AN52" s="1">
        <f t="shared" si="49"/>
        <v>3.8875570828114872</v>
      </c>
      <c r="AO52" s="1">
        <f t="shared" si="49"/>
        <v>3.8876040411418753</v>
      </c>
      <c r="AP52" s="1">
        <f t="shared" si="49"/>
        <v>3.8874080404787059</v>
      </c>
      <c r="AQ52" s="1">
        <f t="shared" si="49"/>
        <v>3.8882263683633784</v>
      </c>
      <c r="AR52" s="1">
        <f t="shared" si="49"/>
        <v>3.8848138326731583</v>
      </c>
      <c r="AS52" s="1">
        <f t="shared" si="49"/>
        <v>3.8991167043824246</v>
      </c>
      <c r="AT52" s="1">
        <f t="shared" si="49"/>
        <v>3.8403640891725273</v>
      </c>
      <c r="AU52" s="1">
        <f t="shared" si="50"/>
        <v>4.1089529053069924</v>
      </c>
      <c r="AW52" s="1">
        <v>-10000</v>
      </c>
      <c r="AX52" s="1">
        <f t="shared" si="36"/>
        <v>-6.560063687518377E-3</v>
      </c>
      <c r="AY52" s="1">
        <f t="shared" si="37"/>
        <v>2.3527310827896608E-2</v>
      </c>
      <c r="AZ52" s="1">
        <f t="shared" si="38"/>
        <v>-3.0087374515414985E-2</v>
      </c>
      <c r="BA52" s="1">
        <f t="shared" si="39"/>
        <v>0.92472032137448701</v>
      </c>
      <c r="BB52" s="1">
        <f t="shared" si="40"/>
        <v>-0.79170490476829347</v>
      </c>
      <c r="BC52" s="1">
        <f t="shared" si="41"/>
        <v>-1.8036742422221355</v>
      </c>
      <c r="BD52" s="1">
        <f t="shared" si="42"/>
        <v>-1.2649237224652097</v>
      </c>
      <c r="BE52" s="1">
        <f t="shared" ref="BE52:BK61" si="51">$BL52+$AB$7*SIN(BF52)</f>
        <v>4.815760769295431</v>
      </c>
      <c r="BF52" s="1">
        <f t="shared" si="51"/>
        <v>4.8157607706109626</v>
      </c>
      <c r="BG52" s="1">
        <f t="shared" si="51"/>
        <v>4.8157608096942432</v>
      </c>
      <c r="BH52" s="1">
        <f t="shared" si="51"/>
        <v>4.81576197081686</v>
      </c>
      <c r="BI52" s="1">
        <f t="shared" si="51"/>
        <v>4.8157964606066397</v>
      </c>
      <c r="BJ52" s="1">
        <f t="shared" si="51"/>
        <v>4.8168157636325191</v>
      </c>
      <c r="BK52" s="1">
        <f t="shared" si="51"/>
        <v>4.8434202147088268</v>
      </c>
      <c r="BL52" s="1">
        <f t="shared" si="43"/>
        <v>5.1402180348545166</v>
      </c>
    </row>
    <row r="53" spans="1:64">
      <c r="A53" s="1" t="s">
        <v>105</v>
      </c>
      <c r="C53" s="25">
        <v>52001.369500000001</v>
      </c>
      <c r="D53" s="26"/>
      <c r="E53" s="1">
        <f t="shared" ref="E53:E84" si="52">+(C53-C$7)/C$8</f>
        <v>-837.96577725775569</v>
      </c>
      <c r="F53" s="1">
        <f t="shared" ref="F53:F84" si="53">ROUND(2*E53,0)/2</f>
        <v>-838</v>
      </c>
      <c r="G53" s="1">
        <f t="shared" si="46"/>
        <v>1.4367200004926417E-2</v>
      </c>
      <c r="J53" s="1">
        <f t="shared" si="47"/>
        <v>1.4367200004926417E-2</v>
      </c>
      <c r="L53" s="1">
        <v>1</v>
      </c>
      <c r="P53" s="248"/>
      <c r="V53" s="31"/>
      <c r="Z53" s="1">
        <f t="shared" si="48"/>
        <v>-838</v>
      </c>
      <c r="AA53" s="1">
        <f t="shared" ref="AA53:AA84" si="54">AB$3+AB$4*Z53+AB$5*Z53^2+AH53</f>
        <v>1.645167699238163E-2</v>
      </c>
      <c r="AB53" s="1">
        <f t="shared" ref="AB53:AB84" si="55">+G53-AH53</f>
        <v>3.5785605806478465E-2</v>
      </c>
      <c r="AC53" s="1">
        <f t="shared" ref="AC53:AC84" si="56">+G53-P53</f>
        <v>1.4367200004926417E-2</v>
      </c>
      <c r="AD53" s="1">
        <f t="shared" ref="AD53:AD84" si="57">+(G53-AA53)^2</f>
        <v>4.345044311230361E-6</v>
      </c>
      <c r="AE53" s="1">
        <f t="shared" ref="AE53:AE84" si="58">+(G53-AA53)^2*L53</f>
        <v>4.345044311230361E-6</v>
      </c>
      <c r="AF53" s="27">
        <f t="shared" ref="AF53:AF84" si="59">+C53-15018.5</f>
        <v>36982.869500000001</v>
      </c>
      <c r="AG53" s="13"/>
      <c r="AH53" s="1">
        <f t="shared" ref="AH53:AH84" si="60">$AB$6*($AB$11/AI53*AJ53+$AB$12)</f>
        <v>-2.1418405801552052E-2</v>
      </c>
      <c r="AI53" s="1">
        <f t="shared" ref="AI53:AI84" si="61">1+$AB$7*COS(AL53)</f>
        <v>1.3000766667549453</v>
      </c>
      <c r="AJ53" s="1">
        <f t="shared" ref="AJ53:AJ84" si="62">SIN(AL53+RADIANS($AB$9))</f>
        <v>-0.73606779974994085</v>
      </c>
      <c r="AK53" s="1">
        <f t="shared" ref="AK53:AK84" si="63">$AB$7*SIN(AL53)</f>
        <v>-0.12790421063655655</v>
      </c>
      <c r="AL53" s="1">
        <f t="shared" ref="AL53:AL84" si="64">2*ATAN(AM53)</f>
        <v>-0.40291915034469378</v>
      </c>
      <c r="AM53" s="1">
        <f t="shared" ref="AM53:AM84" si="65">SQRT((1+$AB$7)/(1-$AB$7))*TAN(AN53/2)</f>
        <v>-0.20423003741083778</v>
      </c>
      <c r="AN53" s="1">
        <f t="shared" si="49"/>
        <v>5.9940698374361805</v>
      </c>
      <c r="AO53" s="1">
        <f t="shared" si="49"/>
        <v>5.9941306711258617</v>
      </c>
      <c r="AP53" s="1">
        <f t="shared" si="49"/>
        <v>5.9943252300758783</v>
      </c>
      <c r="AQ53" s="1">
        <f t="shared" si="49"/>
        <v>5.994947395100473</v>
      </c>
      <c r="AR53" s="1">
        <f t="shared" si="49"/>
        <v>5.99693619983847</v>
      </c>
      <c r="AS53" s="1">
        <f t="shared" si="49"/>
        <v>6.0032858319200386</v>
      </c>
      <c r="AT53" s="1">
        <f t="shared" si="49"/>
        <v>6.0234823372454409</v>
      </c>
      <c r="AU53" s="1">
        <f t="shared" si="50"/>
        <v>6.0870514968160778</v>
      </c>
      <c r="AW53" s="1">
        <v>-9000</v>
      </c>
      <c r="AX53" s="1">
        <f t="shared" si="36"/>
        <v>-6.0684906322093918E-3</v>
      </c>
      <c r="AY53" s="1">
        <f t="shared" si="37"/>
        <v>2.5006591687540512E-2</v>
      </c>
      <c r="AZ53" s="1">
        <f t="shared" si="38"/>
        <v>-3.1075082319749904E-2</v>
      </c>
      <c r="BA53" s="1">
        <f t="shared" si="39"/>
        <v>0.95954610518363359</v>
      </c>
      <c r="BB53" s="1">
        <f t="shared" si="40"/>
        <v>-0.85322419190833876</v>
      </c>
      <c r="BC53" s="1">
        <f t="shared" si="41"/>
        <v>-1.6951326128398527</v>
      </c>
      <c r="BD53" s="1">
        <f t="shared" si="42"/>
        <v>-1.1327608611795499</v>
      </c>
      <c r="BE53" s="1">
        <f t="shared" si="51"/>
        <v>4.9246863713286784</v>
      </c>
      <c r="BF53" s="1">
        <f t="shared" si="51"/>
        <v>4.9246864301575037</v>
      </c>
      <c r="BG53" s="1">
        <f t="shared" si="51"/>
        <v>4.9246872860707001</v>
      </c>
      <c r="BH53" s="1">
        <f t="shared" si="51"/>
        <v>4.9246997385508156</v>
      </c>
      <c r="BI53" s="1">
        <f t="shared" si="51"/>
        <v>4.9248808254645642</v>
      </c>
      <c r="BJ53" s="1">
        <f t="shared" si="51"/>
        <v>4.9274972669243722</v>
      </c>
      <c r="BK53" s="1">
        <f t="shared" si="51"/>
        <v>4.9623087135329484</v>
      </c>
      <c r="BL53" s="1">
        <f t="shared" si="43"/>
        <v>5.2435615692314608</v>
      </c>
    </row>
    <row r="54" spans="1:64">
      <c r="A54" s="48" t="s">
        <v>108</v>
      </c>
      <c r="B54" s="46"/>
      <c r="C54" s="47">
        <v>52352.129000000001</v>
      </c>
      <c r="D54" s="47" t="s">
        <v>37</v>
      </c>
      <c r="E54" s="1">
        <f t="shared" si="52"/>
        <v>-2.4548943533100118</v>
      </c>
      <c r="F54" s="1">
        <f t="shared" si="53"/>
        <v>-2.5</v>
      </c>
      <c r="G54" s="1">
        <f t="shared" si="46"/>
        <v>1.8936000000394415E-2</v>
      </c>
      <c r="J54" s="1">
        <f t="shared" si="47"/>
        <v>1.8936000000394415E-2</v>
      </c>
      <c r="L54" s="1">
        <v>1</v>
      </c>
      <c r="P54" s="248"/>
      <c r="Q54" s="1">
        <v>6.0553673054151669E-8</v>
      </c>
      <c r="R54" s="1">
        <v>5.8438501789616663E-20</v>
      </c>
      <c r="S54" s="1">
        <v>9.4646780983567625E-28</v>
      </c>
      <c r="T54" s="1">
        <v>1.943560958025086E-9</v>
      </c>
      <c r="U54" s="1">
        <v>7.8245838915471993E-4</v>
      </c>
      <c r="V54" s="31">
        <v>1.4437056609311135E-2</v>
      </c>
      <c r="W54" s="1">
        <v>4.8748375869659277</v>
      </c>
      <c r="X54" s="1">
        <v>89325.836260739699</v>
      </c>
      <c r="Y54" s="1">
        <v>5.8345178623824727E-5</v>
      </c>
      <c r="Z54" s="1">
        <f t="shared" si="48"/>
        <v>-2.5</v>
      </c>
      <c r="AA54" s="1">
        <f t="shared" si="54"/>
        <v>2.1009673846276604E-2</v>
      </c>
      <c r="AB54" s="1">
        <f t="shared" si="55"/>
        <v>3.7192551238919409E-2</v>
      </c>
      <c r="AC54" s="1">
        <f t="shared" si="56"/>
        <v>1.8936000000394415E-2</v>
      </c>
      <c r="AD54" s="1">
        <f t="shared" si="57"/>
        <v>4.3001232190958276E-6</v>
      </c>
      <c r="AE54" s="1">
        <f t="shared" si="58"/>
        <v>4.3001232190958276E-6</v>
      </c>
      <c r="AF54" s="27">
        <f t="shared" si="59"/>
        <v>37333.629000000001</v>
      </c>
      <c r="AG54" s="13"/>
      <c r="AH54" s="1">
        <f t="shared" si="60"/>
        <v>-1.8256551238524994E-2</v>
      </c>
      <c r="AI54" s="1">
        <f t="shared" si="61"/>
        <v>1.3177861044717196</v>
      </c>
      <c r="AJ54" s="1">
        <f t="shared" si="62"/>
        <v>-0.60671692520502185</v>
      </c>
      <c r="AK54" s="1">
        <f t="shared" si="63"/>
        <v>-7.3603565362069065E-2</v>
      </c>
      <c r="AL54" s="1">
        <f t="shared" si="64"/>
        <v>-0.22760032127475668</v>
      </c>
      <c r="AM54" s="1">
        <f t="shared" si="65"/>
        <v>-0.11429397428169284</v>
      </c>
      <c r="AN54" s="1">
        <f t="shared" si="49"/>
        <v>6.1206091031953314</v>
      </c>
      <c r="AO54" s="1">
        <f t="shared" si="49"/>
        <v>6.1206491723036871</v>
      </c>
      <c r="AP54" s="1">
        <f t="shared" si="49"/>
        <v>6.1207736481980177</v>
      </c>
      <c r="AQ54" s="1">
        <f t="shared" si="49"/>
        <v>6.1211603201360454</v>
      </c>
      <c r="AR54" s="1">
        <f t="shared" si="49"/>
        <v>6.1223613223192315</v>
      </c>
      <c r="AS54" s="1">
        <f t="shared" si="49"/>
        <v>6.1260901489926898</v>
      </c>
      <c r="AT54" s="1">
        <f t="shared" si="49"/>
        <v>6.1376534926849873</v>
      </c>
      <c r="AU54" s="1">
        <f t="shared" si="50"/>
        <v>6.1733950197880141</v>
      </c>
      <c r="AW54" s="1">
        <v>-8000</v>
      </c>
      <c r="AX54" s="1">
        <f t="shared" si="36"/>
        <v>-5.2039216817717816E-3</v>
      </c>
      <c r="AY54" s="1">
        <f t="shared" si="37"/>
        <v>2.6506990443776985E-2</v>
      </c>
      <c r="AZ54" s="1">
        <f t="shared" si="38"/>
        <v>-3.1710912125548767E-2</v>
      </c>
      <c r="BA54" s="1">
        <f t="shared" si="39"/>
        <v>0.99764262664874181</v>
      </c>
      <c r="BB54" s="1">
        <f t="shared" si="40"/>
        <v>-0.90831829257347574</v>
      </c>
      <c r="BC54" s="1">
        <f t="shared" si="41"/>
        <v>-1.5780231948554118</v>
      </c>
      <c r="BD54" s="1">
        <f t="shared" si="42"/>
        <v>-1.007253108256458</v>
      </c>
      <c r="BE54" s="1">
        <f t="shared" si="51"/>
        <v>5.0378287000069655</v>
      </c>
      <c r="BF54" s="1">
        <f t="shared" si="51"/>
        <v>5.0378292522158965</v>
      </c>
      <c r="BG54" s="1">
        <f t="shared" si="51"/>
        <v>5.0378345469001875</v>
      </c>
      <c r="BH54" s="1">
        <f t="shared" si="51"/>
        <v>5.0378853091241362</v>
      </c>
      <c r="BI54" s="1">
        <f t="shared" si="51"/>
        <v>5.0383715996424421</v>
      </c>
      <c r="BJ54" s="1">
        <f t="shared" si="51"/>
        <v>5.042995197576472</v>
      </c>
      <c r="BK54" s="1">
        <f t="shared" si="51"/>
        <v>5.0841982884644166</v>
      </c>
      <c r="BL54" s="1">
        <f t="shared" si="43"/>
        <v>5.346905103608405</v>
      </c>
    </row>
    <row r="55" spans="1:64">
      <c r="A55" s="48" t="s">
        <v>108</v>
      </c>
      <c r="B55" s="46"/>
      <c r="C55" s="47">
        <v>52353.179799999998</v>
      </c>
      <c r="D55" s="47" t="s">
        <v>37</v>
      </c>
      <c r="E55" s="1">
        <f t="shared" si="52"/>
        <v>4.8116501003829582E-2</v>
      </c>
      <c r="F55" s="1">
        <f t="shared" si="53"/>
        <v>0</v>
      </c>
      <c r="G55" s="1">
        <f t="shared" si="46"/>
        <v>2.0199999999022111E-2</v>
      </c>
      <c r="J55" s="1">
        <f t="shared" si="47"/>
        <v>2.0199999999022111E-2</v>
      </c>
      <c r="L55" s="1">
        <v>1</v>
      </c>
      <c r="P55" s="248"/>
      <c r="Q55" s="1">
        <v>6.0270632061454556E-8</v>
      </c>
      <c r="R55" s="1">
        <v>5.8515404929959305E-20</v>
      </c>
      <c r="S55" s="1">
        <v>9.4287220480254582E-28</v>
      </c>
      <c r="T55" s="1">
        <v>1.9486468687484205E-9</v>
      </c>
      <c r="U55" s="1">
        <v>7.8123640881915283E-4</v>
      </c>
      <c r="V55" s="31">
        <v>1.4418924327989149E-2</v>
      </c>
      <c r="W55" s="1">
        <v>4.8862985196261715</v>
      </c>
      <c r="X55" s="1">
        <v>89548.110836752239</v>
      </c>
      <c r="Y55" s="1">
        <v>5.8497856299510905E-5</v>
      </c>
      <c r="Z55" s="1">
        <f t="shared" si="48"/>
        <v>0</v>
      </c>
      <c r="AA55" s="1">
        <f t="shared" si="54"/>
        <v>2.1023860330445704E-2</v>
      </c>
      <c r="AB55" s="1">
        <f t="shared" si="55"/>
        <v>3.8446564439577766E-2</v>
      </c>
      <c r="AC55" s="1">
        <f t="shared" si="56"/>
        <v>2.0199999999022111E-2</v>
      </c>
      <c r="AD55" s="1">
        <f t="shared" si="57"/>
        <v>6.7874584569339189E-7</v>
      </c>
      <c r="AE55" s="1">
        <f t="shared" si="58"/>
        <v>6.7874584569339189E-7</v>
      </c>
      <c r="AF55" s="27">
        <f t="shared" si="59"/>
        <v>37334.679799999998</v>
      </c>
      <c r="AG55" s="13"/>
      <c r="AH55" s="1">
        <f t="shared" si="60"/>
        <v>-1.8246564440555654E-2</v>
      </c>
      <c r="AI55" s="1">
        <f t="shared" si="61"/>
        <v>1.3178251502230489</v>
      </c>
      <c r="AJ55" s="1">
        <f t="shared" si="62"/>
        <v>-0.60629466177816704</v>
      </c>
      <c r="AK55" s="1">
        <f t="shared" si="63"/>
        <v>-7.3434780009308462E-2</v>
      </c>
      <c r="AL55" s="1">
        <f t="shared" si="64"/>
        <v>-0.22706922511323793</v>
      </c>
      <c r="AM55" s="1">
        <f t="shared" si="65"/>
        <v>-0.1140249654747061</v>
      </c>
      <c r="AN55" s="1">
        <f t="shared" si="49"/>
        <v>6.120990074309141</v>
      </c>
      <c r="AO55" s="1">
        <f t="shared" si="49"/>
        <v>6.1210300630456658</v>
      </c>
      <c r="AP55" s="1">
        <f t="shared" si="49"/>
        <v>6.1211542815185043</v>
      </c>
      <c r="AQ55" s="1">
        <f t="shared" si="49"/>
        <v>6.1215401298205769</v>
      </c>
      <c r="AR55" s="1">
        <f t="shared" si="49"/>
        <v>6.1227385000169647</v>
      </c>
      <c r="AS55" s="1">
        <f t="shared" si="49"/>
        <v>6.1264589327882435</v>
      </c>
      <c r="AT55" s="1">
        <f t="shared" si="49"/>
        <v>6.1379956215709237</v>
      </c>
      <c r="AU55" s="1">
        <f t="shared" si="50"/>
        <v>6.1736533786239569</v>
      </c>
      <c r="AW55" s="1">
        <v>-7000</v>
      </c>
      <c r="AX55" s="1">
        <f t="shared" si="36"/>
        <v>-3.913455179741978E-3</v>
      </c>
      <c r="AY55" s="1">
        <f t="shared" si="37"/>
        <v>2.8028507096606026E-2</v>
      </c>
      <c r="AZ55" s="1">
        <f t="shared" si="38"/>
        <v>-3.1941962276348004E-2</v>
      </c>
      <c r="BA55" s="1">
        <f t="shared" si="39"/>
        <v>1.0389145659641752</v>
      </c>
      <c r="BB55" s="1">
        <f t="shared" si="40"/>
        <v>-0.95392449435739513</v>
      </c>
      <c r="BC55" s="1">
        <f t="shared" si="41"/>
        <v>-1.4512143528469055</v>
      </c>
      <c r="BD55" s="1">
        <f t="shared" si="42"/>
        <v>-0.88703751993698554</v>
      </c>
      <c r="BE55" s="1">
        <f t="shared" si="51"/>
        <v>5.1555627810935452</v>
      </c>
      <c r="BF55" s="1">
        <f t="shared" si="51"/>
        <v>5.1555653990098742</v>
      </c>
      <c r="BG55" s="1">
        <f t="shared" si="51"/>
        <v>5.1555841144082013</v>
      </c>
      <c r="BH55" s="1">
        <f t="shared" si="51"/>
        <v>5.155717888692644</v>
      </c>
      <c r="BI55" s="1">
        <f t="shared" si="51"/>
        <v>5.1566729880305298</v>
      </c>
      <c r="BJ55" s="1">
        <f t="shared" si="51"/>
        <v>5.1634371979059734</v>
      </c>
      <c r="BK55" s="1">
        <f t="shared" si="51"/>
        <v>5.2088910461198692</v>
      </c>
      <c r="BL55" s="1">
        <f t="shared" si="43"/>
        <v>5.4502486379853483</v>
      </c>
    </row>
    <row r="56" spans="1:64">
      <c r="A56" s="48" t="s">
        <v>112</v>
      </c>
      <c r="C56" s="26">
        <v>53078.210800000001</v>
      </c>
      <c r="D56" s="26" t="s">
        <v>37</v>
      </c>
      <c r="E56" s="1">
        <f t="shared" si="52"/>
        <v>1727.0755838770699</v>
      </c>
      <c r="F56" s="1">
        <f t="shared" si="53"/>
        <v>1727</v>
      </c>
      <c r="G56" s="1">
        <f t="shared" si="46"/>
        <v>3.173120000428753E-2</v>
      </c>
      <c r="J56" s="1">
        <f t="shared" si="47"/>
        <v>3.173120000428753E-2</v>
      </c>
      <c r="L56" s="1">
        <v>1</v>
      </c>
      <c r="P56" s="248"/>
      <c r="Q56" s="1">
        <v>2.1848380837225745E-8</v>
      </c>
      <c r="R56" s="1">
        <v>8.8333520952596128E-20</v>
      </c>
      <c r="S56" s="1">
        <v>7.590352688248733E-28</v>
      </c>
      <c r="T56" s="1">
        <v>4.5738842296641886E-9</v>
      </c>
      <c r="U56" s="1">
        <v>8.4778636437945036E-5</v>
      </c>
      <c r="V56" s="31">
        <v>5.439601417480136E-3</v>
      </c>
      <c r="W56" s="1">
        <v>13.151748432055321</v>
      </c>
      <c r="X56" s="1">
        <v>252334.73707492879</v>
      </c>
      <c r="Y56" s="1">
        <v>1.3730677768688398E-4</v>
      </c>
      <c r="Z56" s="1">
        <f t="shared" si="48"/>
        <v>1727</v>
      </c>
      <c r="AA56" s="1">
        <f t="shared" si="54"/>
        <v>3.1442500176013514E-2</v>
      </c>
      <c r="AB56" s="1">
        <f t="shared" si="55"/>
        <v>4.2491805783829592E-2</v>
      </c>
      <c r="AC56" s="1">
        <f t="shared" si="56"/>
        <v>3.173120000428753E-2</v>
      </c>
      <c r="AD56" s="1">
        <f t="shared" si="57"/>
        <v>8.3347590845445893E-8</v>
      </c>
      <c r="AE56" s="1">
        <f t="shared" si="58"/>
        <v>8.3347590845445893E-8</v>
      </c>
      <c r="AF56" s="27">
        <f t="shared" si="59"/>
        <v>38059.710800000001</v>
      </c>
      <c r="AG56" s="13"/>
      <c r="AH56" s="1">
        <f t="shared" si="60"/>
        <v>-1.0760605779542064E-2</v>
      </c>
      <c r="AI56" s="1">
        <f t="shared" si="61"/>
        <v>1.3228556474856539</v>
      </c>
      <c r="AJ56" s="1">
        <f t="shared" si="62"/>
        <v>-0.27735160422347571</v>
      </c>
      <c r="AK56" s="1">
        <f t="shared" si="63"/>
        <v>4.6580295361218244E-2</v>
      </c>
      <c r="AL56" s="1">
        <f t="shared" si="64"/>
        <v>0.14328717856177098</v>
      </c>
      <c r="AM56" s="1">
        <f t="shared" si="65"/>
        <v>7.1766418969131079E-2</v>
      </c>
      <c r="AN56" s="1">
        <f t="shared" si="49"/>
        <v>6.3854050022486994</v>
      </c>
      <c r="AO56" s="1">
        <f t="shared" si="49"/>
        <v>6.385378687475864</v>
      </c>
      <c r="AP56" s="1">
        <f t="shared" si="49"/>
        <v>6.3852975936988763</v>
      </c>
      <c r="AQ56" s="1">
        <f t="shared" si="49"/>
        <v>6.3850476926547479</v>
      </c>
      <c r="AR56" s="1">
        <f t="shared" si="49"/>
        <v>6.3842776300879125</v>
      </c>
      <c r="AS56" s="1">
        <f t="shared" si="49"/>
        <v>6.3819050815856082</v>
      </c>
      <c r="AT56" s="1">
        <f t="shared" si="49"/>
        <v>6.3745987478229464</v>
      </c>
      <c r="AU56" s="1">
        <f t="shared" si="50"/>
        <v>6.352127662492939</v>
      </c>
      <c r="AW56" s="1">
        <v>-6000</v>
      </c>
      <c r="AX56" s="1">
        <f t="shared" si="36"/>
        <v>-2.1411108458223686E-3</v>
      </c>
      <c r="AY56" s="1">
        <f t="shared" si="37"/>
        <v>2.9571141646027647E-2</v>
      </c>
      <c r="AZ56" s="1">
        <f t="shared" si="38"/>
        <v>-3.1712252491850015E-2</v>
      </c>
      <c r="BA56" s="1">
        <f t="shared" si="39"/>
        <v>1.082995007082006</v>
      </c>
      <c r="BB56" s="1">
        <f t="shared" si="40"/>
        <v>-0.98607717070878886</v>
      </c>
      <c r="BC56" s="1">
        <f t="shared" si="41"/>
        <v>-1.3135370817308687</v>
      </c>
      <c r="BD56" s="1">
        <f t="shared" si="42"/>
        <v>-0.77093995585880704</v>
      </c>
      <c r="BE56" s="1">
        <f t="shared" si="51"/>
        <v>5.2782385118665074</v>
      </c>
      <c r="BF56" s="1">
        <f t="shared" si="51"/>
        <v>5.2782467650268625</v>
      </c>
      <c r="BG56" s="1">
        <f t="shared" si="51"/>
        <v>5.2782939543599774</v>
      </c>
      <c r="BH56" s="1">
        <f t="shared" si="51"/>
        <v>5.2785637028764247</v>
      </c>
      <c r="BI56" s="1">
        <f t="shared" si="51"/>
        <v>5.2801034753188594</v>
      </c>
      <c r="BJ56" s="1">
        <f t="shared" si="51"/>
        <v>5.2888226633123452</v>
      </c>
      <c r="BK56" s="1">
        <f t="shared" si="51"/>
        <v>5.3361591820785064</v>
      </c>
      <c r="BL56" s="1">
        <f t="shared" si="43"/>
        <v>5.5535921723622925</v>
      </c>
    </row>
    <row r="57" spans="1:64">
      <c r="A57" s="48" t="s">
        <v>112</v>
      </c>
      <c r="C57" s="26">
        <v>53836.198600000003</v>
      </c>
      <c r="D57" s="26" t="s">
        <v>37</v>
      </c>
      <c r="E57" s="1">
        <f t="shared" si="52"/>
        <v>3532.6063136471839</v>
      </c>
      <c r="F57" s="1">
        <f t="shared" si="53"/>
        <v>3532.5</v>
      </c>
      <c r="G57" s="1">
        <f t="shared" si="46"/>
        <v>4.4632000004639849E-2</v>
      </c>
      <c r="J57" s="1">
        <f t="shared" si="47"/>
        <v>4.4632000004639849E-2</v>
      </c>
      <c r="L57" s="1">
        <v>1</v>
      </c>
      <c r="P57" s="248"/>
      <c r="V57" s="31"/>
      <c r="Z57" s="1">
        <f t="shared" si="48"/>
        <v>3532.5</v>
      </c>
      <c r="AA57" s="1">
        <f t="shared" si="54"/>
        <v>4.3075574032931524E-2</v>
      </c>
      <c r="AB57" s="1">
        <f t="shared" si="55"/>
        <v>4.6892861021933782E-2</v>
      </c>
      <c r="AC57" s="1">
        <f t="shared" si="56"/>
        <v>4.4632000004639849E-2</v>
      </c>
      <c r="AD57" s="1">
        <f t="shared" si="57"/>
        <v>2.4224618054082042E-6</v>
      </c>
      <c r="AE57" s="1">
        <f t="shared" si="58"/>
        <v>2.4224618054082042E-6</v>
      </c>
      <c r="AF57" s="27">
        <f t="shared" si="59"/>
        <v>38817.698600000003</v>
      </c>
      <c r="AG57" s="13"/>
      <c r="AH57" s="1">
        <f t="shared" si="60"/>
        <v>-2.2608610172939365E-3</v>
      </c>
      <c r="AI57" s="1">
        <f t="shared" si="61"/>
        <v>1.2830385011477683</v>
      </c>
      <c r="AJ57" s="1">
        <f t="shared" si="62"/>
        <v>9.5793583738457797E-2</v>
      </c>
      <c r="AK57" s="1">
        <f t="shared" si="63"/>
        <v>0.16215640566238476</v>
      </c>
      <c r="AL57" s="1">
        <f t="shared" si="64"/>
        <v>0.52026434659941245</v>
      </c>
      <c r="AM57" s="1">
        <f t="shared" si="65"/>
        <v>0.26616307357197683</v>
      </c>
      <c r="AN57" s="1">
        <f t="shared" si="49"/>
        <v>6.6581656345980473</v>
      </c>
      <c r="AO57" s="1">
        <f t="shared" si="49"/>
        <v>6.6580985082559261</v>
      </c>
      <c r="AP57" s="1">
        <f t="shared" si="49"/>
        <v>6.6578773733535694</v>
      </c>
      <c r="AQ57" s="1">
        <f t="shared" si="49"/>
        <v>6.6571490226219376</v>
      </c>
      <c r="AR57" s="1">
        <f t="shared" si="49"/>
        <v>6.6547515266874626</v>
      </c>
      <c r="AS57" s="1">
        <f t="shared" si="49"/>
        <v>6.64687544097748</v>
      </c>
      <c r="AT57" s="1">
        <f t="shared" si="49"/>
        <v>6.6211635011418011</v>
      </c>
      <c r="AU57" s="1">
        <f t="shared" si="50"/>
        <v>6.5387144138105118</v>
      </c>
      <c r="AW57" s="1">
        <v>-5000</v>
      </c>
      <c r="AX57" s="1">
        <f t="shared" si="36"/>
        <v>1.695513535708848E-4</v>
      </c>
      <c r="AY57" s="1">
        <f t="shared" si="37"/>
        <v>3.1134894092041836E-2</v>
      </c>
      <c r="AZ57" s="1">
        <f t="shared" si="38"/>
        <v>-3.0965342738470951E-2</v>
      </c>
      <c r="BA57" s="1">
        <f t="shared" si="39"/>
        <v>1.1291028407666532</v>
      </c>
      <c r="BB57" s="1">
        <f t="shared" si="40"/>
        <v>-0.99984850778831291</v>
      </c>
      <c r="BC57" s="1">
        <f t="shared" si="41"/>
        <v>-1.1638793466255624</v>
      </c>
      <c r="BD57" s="1">
        <f t="shared" si="42"/>
        <v>-0.65794424950008457</v>
      </c>
      <c r="BE57" s="1">
        <f t="shared" si="51"/>
        <v>5.4061413361077877</v>
      </c>
      <c r="BF57" s="1">
        <f t="shared" si="51"/>
        <v>5.4061608050978869</v>
      </c>
      <c r="BG57" s="1">
        <f t="shared" si="51"/>
        <v>5.406254138288169</v>
      </c>
      <c r="BH57" s="1">
        <f t="shared" si="51"/>
        <v>5.4067014267576861</v>
      </c>
      <c r="BI57" s="1">
        <f t="shared" si="51"/>
        <v>5.4088416797707231</v>
      </c>
      <c r="BJ57" s="1">
        <f t="shared" si="51"/>
        <v>5.4190079501494468</v>
      </c>
      <c r="BK57" s="1">
        <f t="shared" si="51"/>
        <v>5.4657474116428384</v>
      </c>
      <c r="BL57" s="1">
        <f t="shared" si="43"/>
        <v>5.6569357067392367</v>
      </c>
    </row>
    <row r="58" spans="1:64">
      <c r="A58" s="48" t="s">
        <v>112</v>
      </c>
      <c r="C58" s="26">
        <v>54164.287499999999</v>
      </c>
      <c r="D58" s="26" t="s">
        <v>37</v>
      </c>
      <c r="E58" s="1">
        <f t="shared" si="52"/>
        <v>4314.1157139917059</v>
      </c>
      <c r="F58" s="1">
        <f t="shared" si="53"/>
        <v>4314</v>
      </c>
      <c r="G58" s="1">
        <f t="shared" si="46"/>
        <v>4.857839999749558E-2</v>
      </c>
      <c r="J58" s="1">
        <f t="shared" si="47"/>
        <v>4.857839999749558E-2</v>
      </c>
      <c r="L58" s="1">
        <v>1</v>
      </c>
      <c r="P58" s="248"/>
      <c r="V58" s="31"/>
      <c r="Z58" s="1">
        <f t="shared" si="48"/>
        <v>4314</v>
      </c>
      <c r="AA58" s="1">
        <f t="shared" si="54"/>
        <v>4.8115401436764571E-2</v>
      </c>
      <c r="AB58" s="1">
        <f t="shared" si="55"/>
        <v>4.7177024037216596E-2</v>
      </c>
      <c r="AC58" s="1">
        <f t="shared" si="56"/>
        <v>4.857839999749558E-2</v>
      </c>
      <c r="AD58" s="1">
        <f t="shared" si="57"/>
        <v>2.1436766723898623E-7</v>
      </c>
      <c r="AE58" s="1">
        <f t="shared" si="58"/>
        <v>2.1436766723898623E-7</v>
      </c>
      <c r="AF58" s="27">
        <f t="shared" si="59"/>
        <v>39145.787499999999</v>
      </c>
      <c r="AG58" s="13"/>
      <c r="AH58" s="1">
        <f t="shared" si="60"/>
        <v>1.4013759602789857E-3</v>
      </c>
      <c r="AI58" s="1">
        <f t="shared" si="61"/>
        <v>1.2548031525747616</v>
      </c>
      <c r="AJ58" s="1">
        <f t="shared" si="62"/>
        <v>0.24740458471879509</v>
      </c>
      <c r="AK58" s="1">
        <f t="shared" si="63"/>
        <v>0.20366847195204729</v>
      </c>
      <c r="AL58" s="1">
        <f t="shared" si="64"/>
        <v>0.67432429320718579</v>
      </c>
      <c r="AM58" s="1">
        <f t="shared" si="65"/>
        <v>0.35054711816319317</v>
      </c>
      <c r="AN58" s="1">
        <f t="shared" si="49"/>
        <v>6.7728914014453956</v>
      </c>
      <c r="AO58" s="1">
        <f t="shared" si="49"/>
        <v>6.7728258543639868</v>
      </c>
      <c r="AP58" s="1">
        <f t="shared" si="49"/>
        <v>6.7725981720441712</v>
      </c>
      <c r="AQ58" s="1">
        <f t="shared" si="49"/>
        <v>6.7718075161262226</v>
      </c>
      <c r="AR58" s="1">
        <f t="shared" si="49"/>
        <v>6.7690644364932488</v>
      </c>
      <c r="AS58" s="1">
        <f t="shared" si="49"/>
        <v>6.7595781968396578</v>
      </c>
      <c r="AT58" s="1">
        <f t="shared" si="49"/>
        <v>6.7271193668831204</v>
      </c>
      <c r="AU58" s="1">
        <f t="shared" si="50"/>
        <v>6.6194773859260936</v>
      </c>
      <c r="AW58" s="1">
        <v>-4000</v>
      </c>
      <c r="AX58" s="1">
        <f t="shared" si="36"/>
        <v>3.0708330365105049E-3</v>
      </c>
      <c r="AY58" s="1">
        <f t="shared" si="37"/>
        <v>3.27197644346486E-2</v>
      </c>
      <c r="AZ58" s="1">
        <f t="shared" si="38"/>
        <v>-2.9648931398138095E-2</v>
      </c>
      <c r="BA58" s="1">
        <f t="shared" si="39"/>
        <v>1.1758760239816095</v>
      </c>
      <c r="BB58" s="1">
        <f t="shared" si="40"/>
        <v>-0.98948769135957604</v>
      </c>
      <c r="BC58" s="1">
        <f t="shared" si="41"/>
        <v>-1.0013466748880315</v>
      </c>
      <c r="BD58" s="1">
        <f t="shared" si="42"/>
        <v>-0.5471771042865019</v>
      </c>
      <c r="BE58" s="1">
        <f t="shared" si="51"/>
        <v>5.5394341755074645</v>
      </c>
      <c r="BF58" s="1">
        <f t="shared" si="51"/>
        <v>5.5394705119094603</v>
      </c>
      <c r="BG58" s="1">
        <f t="shared" si="51"/>
        <v>5.5396218597630211</v>
      </c>
      <c r="BH58" s="1">
        <f t="shared" si="51"/>
        <v>5.5402520252121805</v>
      </c>
      <c r="BI58" s="1">
        <f t="shared" si="51"/>
        <v>5.542871929706461</v>
      </c>
      <c r="BJ58" s="1">
        <f t="shared" si="51"/>
        <v>5.5536977707909996</v>
      </c>
      <c r="BK58" s="1">
        <f t="shared" si="51"/>
        <v>5.5973756938245671</v>
      </c>
      <c r="BL58" s="1">
        <f t="shared" si="43"/>
        <v>5.7602792411161809</v>
      </c>
    </row>
    <row r="59" spans="1:64">
      <c r="A59" s="1" t="s">
        <v>76</v>
      </c>
      <c r="B59" s="13" t="s">
        <v>77</v>
      </c>
      <c r="C59" s="26">
        <v>45001.362399999998</v>
      </c>
      <c r="D59" s="30">
        <v>2.0000000000000001E-4</v>
      </c>
      <c r="E59" s="1">
        <f t="shared" si="52"/>
        <v>-17512.017691627541</v>
      </c>
      <c r="F59" s="1">
        <f t="shared" si="53"/>
        <v>-17512</v>
      </c>
      <c r="G59" s="1">
        <f t="shared" ref="G59:G99" si="66">+C59-(C$7+F59*C$8)+P59*K$17</f>
        <v>-7.427199998346623E-3</v>
      </c>
      <c r="K59" s="1">
        <f t="shared" ref="K59:K99" si="67">G59</f>
        <v>-7.427199998346623E-3</v>
      </c>
      <c r="L59" s="1">
        <v>1</v>
      </c>
      <c r="P59" s="248"/>
      <c r="V59" s="31"/>
      <c r="Z59" s="1">
        <f t="shared" si="48"/>
        <v>-17512</v>
      </c>
      <c r="AA59" s="1">
        <f t="shared" si="54"/>
        <v>-2.5045060172828211E-3</v>
      </c>
      <c r="AB59" s="1">
        <f t="shared" si="55"/>
        <v>8.1674208216374836E-3</v>
      </c>
      <c r="AC59" s="1">
        <f t="shared" si="56"/>
        <v>-7.427199998346623E-3</v>
      </c>
      <c r="AD59" s="1">
        <f t="shared" si="57"/>
        <v>2.4232916031201783E-5</v>
      </c>
      <c r="AE59" s="1">
        <f t="shared" si="58"/>
        <v>2.4232916031201783E-5</v>
      </c>
      <c r="AF59" s="27">
        <f t="shared" si="59"/>
        <v>29982.862399999998</v>
      </c>
      <c r="AG59" s="13"/>
      <c r="AH59" s="1">
        <f t="shared" si="60"/>
        <v>-1.5594620819984107E-2</v>
      </c>
      <c r="AI59" s="1">
        <f t="shared" si="61"/>
        <v>0.7520667463734817</v>
      </c>
      <c r="AJ59" s="1">
        <f t="shared" si="62"/>
        <v>-0.27928951748647379</v>
      </c>
      <c r="AK59" s="1">
        <f t="shared" si="63"/>
        <v>-0.21197781670610652</v>
      </c>
      <c r="AL59" s="1">
        <f t="shared" si="64"/>
        <v>-2.4342149028661106</v>
      </c>
      <c r="AM59" s="1">
        <f t="shared" si="65"/>
        <v>-2.7084522853670463</v>
      </c>
      <c r="AN59" s="1">
        <f t="shared" si="49"/>
        <v>4.0974562617455721</v>
      </c>
      <c r="AO59" s="1">
        <f t="shared" si="49"/>
        <v>4.0974677829511297</v>
      </c>
      <c r="AP59" s="1">
        <f t="shared" si="49"/>
        <v>4.0974065618778734</v>
      </c>
      <c r="AQ59" s="1">
        <f t="shared" si="49"/>
        <v>4.0977319376236956</v>
      </c>
      <c r="AR59" s="1">
        <f t="shared" si="49"/>
        <v>4.0960043559968913</v>
      </c>
      <c r="AS59" s="1">
        <f t="shared" si="49"/>
        <v>4.1052259028937712</v>
      </c>
      <c r="AT59" s="1">
        <f t="shared" si="49"/>
        <v>4.0573105708923176</v>
      </c>
      <c r="AU59" s="1">
        <f t="shared" si="50"/>
        <v>4.3639014046149125</v>
      </c>
      <c r="AW59" s="1">
        <v>-3000</v>
      </c>
      <c r="AX59" s="1">
        <f t="shared" si="36"/>
        <v>6.6037652585017245E-3</v>
      </c>
      <c r="AY59" s="1">
        <f t="shared" si="37"/>
        <v>3.432575267384793E-2</v>
      </c>
      <c r="AZ59" s="1">
        <f t="shared" si="38"/>
        <v>-2.7721987415346205E-2</v>
      </c>
      <c r="BA59" s="1">
        <f t="shared" si="39"/>
        <v>1.2212236937173833</v>
      </c>
      <c r="BB59" s="1">
        <f t="shared" si="40"/>
        <v>-0.94893001232231655</v>
      </c>
      <c r="BC59" s="1">
        <f t="shared" si="41"/>
        <v>-0.82550321899536772</v>
      </c>
      <c r="BD59" s="1">
        <f t="shared" si="42"/>
        <v>-0.43790653026358139</v>
      </c>
      <c r="BE59" s="1">
        <f t="shared" si="51"/>
        <v>5.6780798423435694</v>
      </c>
      <c r="BF59" s="1">
        <f t="shared" si="51"/>
        <v>5.6781347304640208</v>
      </c>
      <c r="BG59" s="1">
        <f t="shared" si="51"/>
        <v>5.6783393013347414</v>
      </c>
      <c r="BH59" s="1">
        <f t="shared" si="51"/>
        <v>5.6791014929411121</v>
      </c>
      <c r="BI59" s="1">
        <f t="shared" si="51"/>
        <v>5.6819377525791683</v>
      </c>
      <c r="BJ59" s="1">
        <f t="shared" si="51"/>
        <v>5.6924440658315412</v>
      </c>
      <c r="BK59" s="1">
        <f t="shared" si="51"/>
        <v>5.7307422194896001</v>
      </c>
      <c r="BL59" s="1">
        <f t="shared" si="43"/>
        <v>5.8636227754931243</v>
      </c>
    </row>
    <row r="60" spans="1:64">
      <c r="A60" s="190" t="s">
        <v>87</v>
      </c>
      <c r="B60" s="35"/>
      <c r="C60" s="33">
        <v>48068.525999999998</v>
      </c>
      <c r="D60" s="36">
        <v>1E-3</v>
      </c>
      <c r="E60" s="1">
        <f t="shared" si="52"/>
        <v>-10206.018659674373</v>
      </c>
      <c r="F60" s="1">
        <f t="shared" si="53"/>
        <v>-10206</v>
      </c>
      <c r="G60" s="1">
        <f t="shared" si="66"/>
        <v>-7.8336000005947426E-3</v>
      </c>
      <c r="K60" s="1">
        <f t="shared" si="67"/>
        <v>-7.8336000005947426E-3</v>
      </c>
      <c r="L60" s="1">
        <v>1</v>
      </c>
      <c r="P60" s="248"/>
      <c r="V60" s="31"/>
      <c r="Z60" s="1">
        <f t="shared" si="48"/>
        <v>-10206</v>
      </c>
      <c r="AA60" s="1">
        <f t="shared" si="54"/>
        <v>-6.619516088257428E-3</v>
      </c>
      <c r="AB60" s="1">
        <f t="shared" si="55"/>
        <v>2.2011118281351588E-2</v>
      </c>
      <c r="AC60" s="1">
        <f t="shared" si="56"/>
        <v>-7.8336000005947426E-3</v>
      </c>
      <c r="AD60" s="1">
        <f t="shared" si="57"/>
        <v>1.4739997461962801E-6</v>
      </c>
      <c r="AE60" s="1">
        <f t="shared" si="58"/>
        <v>1.4739997461962801E-6</v>
      </c>
      <c r="AF60" s="27">
        <f t="shared" si="59"/>
        <v>33050.025999999998</v>
      </c>
      <c r="AG60" s="13"/>
      <c r="AH60" s="1">
        <f t="shared" si="60"/>
        <v>-2.984471828194633E-2</v>
      </c>
      <c r="AI60" s="1">
        <f t="shared" si="61"/>
        <v>0.91794816734770768</v>
      </c>
      <c r="AJ60" s="1">
        <f t="shared" si="62"/>
        <v>-0.7784558699885068</v>
      </c>
      <c r="AK60" s="1">
        <f t="shared" si="63"/>
        <v>-0.31571029407942863</v>
      </c>
      <c r="AL60" s="1">
        <f t="shared" si="64"/>
        <v>-1.8250669386331566</v>
      </c>
      <c r="AM60" s="1">
        <f t="shared" si="65"/>
        <v>-1.2931171038339175</v>
      </c>
      <c r="AN60" s="1">
        <f t="shared" si="49"/>
        <v>4.7938114058649468</v>
      </c>
      <c r="AO60" s="1">
        <f t="shared" si="49"/>
        <v>4.793811406244135</v>
      </c>
      <c r="AP60" s="1">
        <f t="shared" si="49"/>
        <v>4.7938114205366498</v>
      </c>
      <c r="AQ60" s="1">
        <f t="shared" si="49"/>
        <v>4.7938119592541346</v>
      </c>
      <c r="AR60" s="1">
        <f t="shared" si="49"/>
        <v>4.7938322621514082</v>
      </c>
      <c r="AS60" s="1">
        <f t="shared" si="49"/>
        <v>4.794593779503229</v>
      </c>
      <c r="AT60" s="1">
        <f t="shared" si="49"/>
        <v>4.8193177249474051</v>
      </c>
      <c r="AU60" s="1">
        <f t="shared" si="50"/>
        <v>5.1189292667728665</v>
      </c>
      <c r="AW60" s="1">
        <v>-2000</v>
      </c>
      <c r="AX60" s="1">
        <f t="shared" si="36"/>
        <v>1.0788417301530656E-2</v>
      </c>
      <c r="AY60" s="1">
        <f t="shared" si="37"/>
        <v>3.5952858809639832E-2</v>
      </c>
      <c r="AZ60" s="1">
        <f t="shared" si="38"/>
        <v>-2.5164441508109175E-2</v>
      </c>
      <c r="BA60" s="1">
        <f t="shared" si="39"/>
        <v>1.262287336319958</v>
      </c>
      <c r="BB60" s="1">
        <f t="shared" si="40"/>
        <v>-0.87284681223888727</v>
      </c>
      <c r="BC60" s="1">
        <f t="shared" si="41"/>
        <v>-0.63668228283674277</v>
      </c>
      <c r="BD60" s="1">
        <f t="shared" si="42"/>
        <v>-0.32954938237962494</v>
      </c>
      <c r="BE60" s="1">
        <f t="shared" si="51"/>
        <v>5.8217517619690069</v>
      </c>
      <c r="BF60" s="1">
        <f t="shared" si="51"/>
        <v>5.8218186720940954</v>
      </c>
      <c r="BG60" s="1">
        <f t="shared" si="51"/>
        <v>5.8220477304844671</v>
      </c>
      <c r="BH60" s="1">
        <f t="shared" si="51"/>
        <v>5.8228316858164204</v>
      </c>
      <c r="BI60" s="1">
        <f t="shared" si="51"/>
        <v>5.8255124826831652</v>
      </c>
      <c r="BJ60" s="1">
        <f t="shared" si="51"/>
        <v>5.8346531654081764</v>
      </c>
      <c r="BK60" s="1">
        <f t="shared" si="51"/>
        <v>5.8655266317775547</v>
      </c>
      <c r="BL60" s="1">
        <f t="shared" si="43"/>
        <v>5.9669663098700685</v>
      </c>
    </row>
    <row r="61" spans="1:64">
      <c r="A61" s="1" t="s">
        <v>92</v>
      </c>
      <c r="B61" s="13" t="s">
        <v>77</v>
      </c>
      <c r="C61" s="26">
        <v>49789.36</v>
      </c>
      <c r="D61" s="26">
        <v>2E-3</v>
      </c>
      <c r="E61" s="1">
        <f t="shared" si="52"/>
        <v>-6106.983466979691</v>
      </c>
      <c r="F61" s="1">
        <f t="shared" si="53"/>
        <v>-6107</v>
      </c>
      <c r="G61" s="1">
        <f t="shared" si="66"/>
        <v>6.9407999981194735E-3</v>
      </c>
      <c r="K61" s="1">
        <f t="shared" si="67"/>
        <v>6.9407999981194735E-3</v>
      </c>
      <c r="L61" s="1">
        <v>1</v>
      </c>
      <c r="P61" s="248"/>
      <c r="V61" s="31"/>
      <c r="Z61" s="1">
        <f t="shared" si="48"/>
        <v>-6107</v>
      </c>
      <c r="AA61" s="1">
        <f t="shared" si="54"/>
        <v>-2.3554894967424585E-3</v>
      </c>
      <c r="AB61" s="1">
        <f t="shared" si="55"/>
        <v>3.8701360326032809E-2</v>
      </c>
      <c r="AC61" s="1">
        <f t="shared" si="56"/>
        <v>6.9407999981194735E-3</v>
      </c>
      <c r="AD61" s="1">
        <f t="shared" si="57"/>
        <v>8.6420998372280317E-5</v>
      </c>
      <c r="AE61" s="1">
        <f t="shared" si="58"/>
        <v>8.6420998372280317E-5</v>
      </c>
      <c r="AF61" s="27">
        <f t="shared" si="59"/>
        <v>34770.86</v>
      </c>
      <c r="AG61" s="13"/>
      <c r="AH61" s="1">
        <f t="shared" si="60"/>
        <v>-3.1760560327913336E-2</v>
      </c>
      <c r="AI61" s="1">
        <f t="shared" si="61"/>
        <v>1.0781635250467083</v>
      </c>
      <c r="AJ61" s="1">
        <f t="shared" si="62"/>
        <v>-0.98342030078379006</v>
      </c>
      <c r="AK61" s="1">
        <f t="shared" si="63"/>
        <v>-0.31669536842459772</v>
      </c>
      <c r="AL61" s="1">
        <f t="shared" si="64"/>
        <v>-1.3288224378997699</v>
      </c>
      <c r="AM61" s="1">
        <f t="shared" si="65"/>
        <v>-0.783197508272368</v>
      </c>
      <c r="AN61" s="1">
        <f t="shared" ref="AN61:AT70" si="68">$AU61+$AB$7*SIN(AO61)</f>
        <v>5.2648667303840151</v>
      </c>
      <c r="AO61" s="1">
        <f t="shared" si="68"/>
        <v>5.2648741415626468</v>
      </c>
      <c r="AP61" s="1">
        <f t="shared" si="68"/>
        <v>5.2649174320671683</v>
      </c>
      <c r="AQ61" s="1">
        <f t="shared" si="68"/>
        <v>5.2651702417755182</v>
      </c>
      <c r="AR61" s="1">
        <f t="shared" si="68"/>
        <v>5.2666445469815475</v>
      </c>
      <c r="AS61" s="1">
        <f t="shared" si="68"/>
        <v>5.2751733255624096</v>
      </c>
      <c r="AT61" s="1">
        <f t="shared" si="68"/>
        <v>5.3224259308549184</v>
      </c>
      <c r="AU61" s="1">
        <f t="shared" si="50"/>
        <v>5.5425344141839599</v>
      </c>
      <c r="AW61" s="1">
        <v>-1000</v>
      </c>
      <c r="AX61" s="1">
        <f t="shared" si="36"/>
        <v>1.5612868142885431E-2</v>
      </c>
      <c r="AY61" s="1">
        <f t="shared" si="37"/>
        <v>3.7601082842024305E-2</v>
      </c>
      <c r="AZ61" s="1">
        <f t="shared" si="38"/>
        <v>-2.1988214699138874E-2</v>
      </c>
      <c r="BA61" s="1">
        <f t="shared" si="39"/>
        <v>1.295640251139238</v>
      </c>
      <c r="BB61" s="1">
        <f t="shared" si="40"/>
        <v>-0.758251614159831</v>
      </c>
      <c r="BC61" s="1">
        <f t="shared" si="41"/>
        <v>-0.43630353939702776</v>
      </c>
      <c r="BD61" s="1">
        <f t="shared" si="42"/>
        <v>-0.22167956880028772</v>
      </c>
      <c r="BE61" s="1">
        <f t="shared" si="51"/>
        <v>5.9697546561976322</v>
      </c>
      <c r="BF61" s="1">
        <f t="shared" si="51"/>
        <v>5.9698179472195845</v>
      </c>
      <c r="BG61" s="1">
        <f t="shared" si="51"/>
        <v>5.9700218991473744</v>
      </c>
      <c r="BH61" s="1">
        <f t="shared" si="51"/>
        <v>5.9706790317328764</v>
      </c>
      <c r="BI61" s="1">
        <f t="shared" si="51"/>
        <v>5.9727953643464966</v>
      </c>
      <c r="BJ61" s="1">
        <f t="shared" si="51"/>
        <v>5.9796014380296976</v>
      </c>
      <c r="BK61" s="1">
        <f t="shared" si="51"/>
        <v>6.0013934444326251</v>
      </c>
      <c r="BL61" s="1">
        <f t="shared" si="43"/>
        <v>6.0703098442470127</v>
      </c>
    </row>
    <row r="62" spans="1:64">
      <c r="A62" s="1" t="s">
        <v>94</v>
      </c>
      <c r="B62" s="13" t="s">
        <v>77</v>
      </c>
      <c r="C62" s="38">
        <v>50548.378900000003</v>
      </c>
      <c r="D62" s="38">
        <v>4.0000000000000002E-4</v>
      </c>
      <c r="E62" s="1">
        <f t="shared" si="52"/>
        <v>-4298.9966518537613</v>
      </c>
      <c r="F62" s="1">
        <f t="shared" si="53"/>
        <v>-4299</v>
      </c>
      <c r="G62" s="1">
        <f t="shared" si="66"/>
        <v>1.4056000072741881E-3</v>
      </c>
      <c r="K62" s="1">
        <f t="shared" si="67"/>
        <v>1.4056000072741881E-3</v>
      </c>
      <c r="L62" s="1">
        <v>1</v>
      </c>
      <c r="P62" s="248"/>
      <c r="Q62" s="1">
        <v>5.968168286527616E-8</v>
      </c>
      <c r="R62" s="1">
        <v>3.277133477868322E-22</v>
      </c>
      <c r="S62" s="1">
        <v>8.1876392354965487E-28</v>
      </c>
      <c r="T62" s="1">
        <v>4.1322598360498886E-8</v>
      </c>
      <c r="U62" s="1">
        <v>1.8965317696566404E-6</v>
      </c>
      <c r="V62" s="31">
        <v>3.2316351988609404E-3</v>
      </c>
      <c r="W62" s="1">
        <v>3.8593805274352158</v>
      </c>
      <c r="X62" s="1">
        <v>69569.464429103289</v>
      </c>
      <c r="Y62" s="1">
        <v>1.2404933185083302E-3</v>
      </c>
      <c r="Z62" s="1">
        <f t="shared" si="48"/>
        <v>-4299</v>
      </c>
      <c r="AA62" s="1">
        <f t="shared" si="54"/>
        <v>2.1387056396215062E-3</v>
      </c>
      <c r="AB62" s="1">
        <f t="shared" si="55"/>
        <v>3.1510569424857901E-2</v>
      </c>
      <c r="AC62" s="1">
        <f t="shared" si="56"/>
        <v>1.4056000072741881E-3</v>
      </c>
      <c r="AD62" s="1">
        <f t="shared" si="57"/>
        <v>5.3744386817936116E-7</v>
      </c>
      <c r="AE62" s="1">
        <f t="shared" si="58"/>
        <v>5.3744386817936116E-7</v>
      </c>
      <c r="AF62" s="27">
        <f t="shared" si="59"/>
        <v>35529.878900000003</v>
      </c>
      <c r="AG62" s="13"/>
      <c r="AH62" s="1">
        <f t="shared" si="60"/>
        <v>-3.0104969417583713E-2</v>
      </c>
      <c r="AI62" s="1">
        <f t="shared" si="61"/>
        <v>1.1619301964564872</v>
      </c>
      <c r="AJ62" s="1">
        <f t="shared" si="62"/>
        <v>-0.99547744485906697</v>
      </c>
      <c r="AK62" s="1">
        <f t="shared" si="63"/>
        <v>-0.28316797930712884</v>
      </c>
      <c r="AL62" s="1">
        <f t="shared" si="64"/>
        <v>-1.0513310144759833</v>
      </c>
      <c r="AM62" s="1">
        <f t="shared" si="65"/>
        <v>-0.58010920734648952</v>
      </c>
      <c r="AN62" s="1">
        <f t="shared" si="68"/>
        <v>5.4990121778355094</v>
      </c>
      <c r="AO62" s="1">
        <f t="shared" si="68"/>
        <v>5.4990430218107162</v>
      </c>
      <c r="AP62" s="1">
        <f t="shared" si="68"/>
        <v>5.499176567433719</v>
      </c>
      <c r="AQ62" s="1">
        <f t="shared" si="68"/>
        <v>5.4997545768693712</v>
      </c>
      <c r="AR62" s="1">
        <f t="shared" si="68"/>
        <v>5.502252480272575</v>
      </c>
      <c r="AS62" s="1">
        <f t="shared" si="68"/>
        <v>5.5129771583009175</v>
      </c>
      <c r="AT62" s="1">
        <f t="shared" si="68"/>
        <v>5.5578225875059077</v>
      </c>
      <c r="AU62" s="1">
        <f t="shared" si="50"/>
        <v>5.7293795243374745</v>
      </c>
      <c r="AW62" s="1">
        <v>0</v>
      </c>
      <c r="AX62" s="1">
        <f t="shared" si="36"/>
        <v>2.1023860330445704E-2</v>
      </c>
      <c r="AY62" s="1">
        <f t="shared" si="37"/>
        <v>3.9270424771001358E-2</v>
      </c>
      <c r="AZ62" s="1">
        <f t="shared" si="38"/>
        <v>-1.8246564440555654E-2</v>
      </c>
      <c r="BA62" s="1">
        <f t="shared" si="39"/>
        <v>1.3178251502230489</v>
      </c>
      <c r="BB62" s="1">
        <f t="shared" si="40"/>
        <v>-0.60629466177816704</v>
      </c>
      <c r="BC62" s="1">
        <f t="shared" si="41"/>
        <v>-0.22706922511323793</v>
      </c>
      <c r="BD62" s="1">
        <f t="shared" si="42"/>
        <v>-0.1140249654747061</v>
      </c>
      <c r="BE62" s="1">
        <f t="shared" ref="BE62:BK71" si="69">$BL62+$AB$7*SIN(BF62)</f>
        <v>6.120990074309141</v>
      </c>
      <c r="BF62" s="1">
        <f t="shared" si="69"/>
        <v>6.1210300630456658</v>
      </c>
      <c r="BG62" s="1">
        <f t="shared" si="69"/>
        <v>6.1211542815185043</v>
      </c>
      <c r="BH62" s="1">
        <f t="shared" si="69"/>
        <v>6.1215401298205769</v>
      </c>
      <c r="BI62" s="1">
        <f t="shared" si="69"/>
        <v>6.1227385000169647</v>
      </c>
      <c r="BJ62" s="1">
        <f t="shared" si="69"/>
        <v>6.1264589327882435</v>
      </c>
      <c r="BK62" s="1">
        <f t="shared" si="69"/>
        <v>6.1379956215709237</v>
      </c>
      <c r="BL62" s="1">
        <f t="shared" si="43"/>
        <v>6.1736533786239569</v>
      </c>
    </row>
    <row r="63" spans="1:64">
      <c r="A63" s="1" t="s">
        <v>95</v>
      </c>
      <c r="B63" s="13" t="s">
        <v>65</v>
      </c>
      <c r="C63" s="38">
        <v>50823.570099999997</v>
      </c>
      <c r="D63" s="38">
        <v>2.0000000000000001E-4</v>
      </c>
      <c r="E63" s="1">
        <f t="shared" si="52"/>
        <v>-3643.4898374138716</v>
      </c>
      <c r="F63" s="1">
        <f t="shared" si="53"/>
        <v>-3643.5</v>
      </c>
      <c r="G63" s="1">
        <f t="shared" si="66"/>
        <v>4.2663999993237667E-3</v>
      </c>
      <c r="K63" s="1">
        <f t="shared" si="67"/>
        <v>4.2663999993237667E-3</v>
      </c>
      <c r="L63" s="1">
        <v>1</v>
      </c>
      <c r="P63" s="248"/>
      <c r="V63" s="31"/>
      <c r="Z63" s="1">
        <f t="shared" si="48"/>
        <v>-3643.5</v>
      </c>
      <c r="AA63" s="1">
        <f t="shared" si="54"/>
        <v>4.2562736002656025E-3</v>
      </c>
      <c r="AB63" s="1">
        <f t="shared" si="55"/>
        <v>3.3300003336410311E-2</v>
      </c>
      <c r="AC63" s="1">
        <f t="shared" si="56"/>
        <v>4.2663999993237667E-3</v>
      </c>
      <c r="AD63" s="1">
        <f t="shared" si="57"/>
        <v>1.0254395788518831E-10</v>
      </c>
      <c r="AE63" s="1">
        <f t="shared" si="58"/>
        <v>1.0254395788518831E-10</v>
      </c>
      <c r="AF63" s="27">
        <f t="shared" si="59"/>
        <v>35805.070099999997</v>
      </c>
      <c r="AG63" s="13"/>
      <c r="AH63" s="1">
        <f t="shared" si="60"/>
        <v>-2.9033603337086541E-2</v>
      </c>
      <c r="AI63" s="1">
        <f t="shared" si="61"/>
        <v>1.1923385358552856</v>
      </c>
      <c r="AJ63" s="1">
        <f t="shared" si="62"/>
        <v>-0.97879860738882984</v>
      </c>
      <c r="AK63" s="1">
        <f t="shared" si="63"/>
        <v>-0.26346039674752669</v>
      </c>
      <c r="AL63" s="1">
        <f t="shared" si="64"/>
        <v>-0.94018775197585502</v>
      </c>
      <c r="AM63" s="1">
        <f t="shared" si="65"/>
        <v>-0.5080840015254553</v>
      </c>
      <c r="AN63" s="1">
        <f t="shared" si="68"/>
        <v>5.5882572319431327</v>
      </c>
      <c r="AO63" s="1">
        <f t="shared" si="68"/>
        <v>5.5883003407508838</v>
      </c>
      <c r="AP63" s="1">
        <f t="shared" si="68"/>
        <v>5.5884723768611764</v>
      </c>
      <c r="AQ63" s="1">
        <f t="shared" si="68"/>
        <v>5.589158683107927</v>
      </c>
      <c r="AR63" s="1">
        <f t="shared" si="68"/>
        <v>5.5918926863683858</v>
      </c>
      <c r="AS63" s="1">
        <f t="shared" si="68"/>
        <v>5.6027233394788727</v>
      </c>
      <c r="AT63" s="1">
        <f t="shared" si="68"/>
        <v>5.6447377306325928</v>
      </c>
      <c r="AU63" s="1">
        <f t="shared" si="50"/>
        <v>5.7971212111215609</v>
      </c>
      <c r="AW63" s="1">
        <v>1000</v>
      </c>
      <c r="AX63" s="1">
        <f t="shared" si="36"/>
        <v>2.6923470731854388E-2</v>
      </c>
      <c r="AY63" s="1">
        <f t="shared" si="37"/>
        <v>4.0960884596570976E-2</v>
      </c>
      <c r="AZ63" s="1">
        <f t="shared" si="38"/>
        <v>-1.4037413864716587E-2</v>
      </c>
      <c r="BA63" s="1">
        <f t="shared" si="39"/>
        <v>1.326171478273547</v>
      </c>
      <c r="BB63" s="1">
        <f t="shared" si="40"/>
        <v>-0.42341067101718538</v>
      </c>
      <c r="BC63" s="1">
        <f t="shared" si="41"/>
        <v>-1.2883170640283442E-2</v>
      </c>
      <c r="BD63" s="1">
        <f t="shared" si="42"/>
        <v>-6.4416744173803088E-3</v>
      </c>
      <c r="BE63" s="1">
        <f t="shared" si="69"/>
        <v>6.2740022474080295</v>
      </c>
      <c r="BF63" s="1">
        <f t="shared" si="69"/>
        <v>6.2740046787730828</v>
      </c>
      <c r="BG63" s="1">
        <f t="shared" si="69"/>
        <v>6.2740121327223646</v>
      </c>
      <c r="BH63" s="1">
        <f t="shared" si="69"/>
        <v>6.2740349846392744</v>
      </c>
      <c r="BI63" s="1">
        <f t="shared" si="69"/>
        <v>6.2741050427876646</v>
      </c>
      <c r="BJ63" s="1">
        <f t="shared" si="69"/>
        <v>6.2743198229245589</v>
      </c>
      <c r="BK63" s="1">
        <f t="shared" si="69"/>
        <v>6.274978280686792</v>
      </c>
      <c r="BL63" s="1">
        <f t="shared" si="43"/>
        <v>6.2769969130009011</v>
      </c>
    </row>
    <row r="64" spans="1:64">
      <c r="A64" s="1" t="s">
        <v>97</v>
      </c>
      <c r="B64" s="13" t="s">
        <v>65</v>
      </c>
      <c r="C64" s="26">
        <v>50897.456200000001</v>
      </c>
      <c r="D64" s="26">
        <v>6.9999999999999999E-4</v>
      </c>
      <c r="E64" s="1">
        <f t="shared" si="52"/>
        <v>-3467.4927777608359</v>
      </c>
      <c r="F64" s="1">
        <f t="shared" si="53"/>
        <v>-3467.5</v>
      </c>
      <c r="G64" s="1">
        <f t="shared" si="66"/>
        <v>3.0320000005303882E-3</v>
      </c>
      <c r="K64" s="1">
        <f t="shared" si="67"/>
        <v>3.0320000005303882E-3</v>
      </c>
      <c r="L64" s="1">
        <v>1</v>
      </c>
      <c r="P64" s="248"/>
      <c r="V64" s="31"/>
      <c r="Z64" s="1">
        <f t="shared" si="48"/>
        <v>-3467.5</v>
      </c>
      <c r="AA64" s="1">
        <f t="shared" si="54"/>
        <v>4.87160244602464E-3</v>
      </c>
      <c r="AB64" s="1">
        <f t="shared" si="55"/>
        <v>3.1732722142343059E-2</v>
      </c>
      <c r="AC64" s="1">
        <f t="shared" si="56"/>
        <v>3.0320000005303882E-3</v>
      </c>
      <c r="AD64" s="1">
        <f t="shared" si="57"/>
        <v>3.3841371574684316E-6</v>
      </c>
      <c r="AE64" s="1">
        <f t="shared" si="58"/>
        <v>3.3841371574684316E-6</v>
      </c>
      <c r="AF64" s="27">
        <f t="shared" si="59"/>
        <v>35878.956200000001</v>
      </c>
      <c r="AG64" s="13"/>
      <c r="AH64" s="1">
        <f t="shared" si="60"/>
        <v>-2.8700722141812674E-2</v>
      </c>
      <c r="AI64" s="1">
        <f t="shared" si="61"/>
        <v>1.2003658066834531</v>
      </c>
      <c r="AJ64" s="1">
        <f t="shared" si="62"/>
        <v>-0.97202202580298591</v>
      </c>
      <c r="AK64" s="1">
        <f t="shared" si="63"/>
        <v>-0.25740830705594614</v>
      </c>
      <c r="AL64" s="1">
        <f t="shared" si="64"/>
        <v>-0.90936756506551975</v>
      </c>
      <c r="AM64" s="1">
        <f t="shared" si="65"/>
        <v>-0.48884491426864057</v>
      </c>
      <c r="AN64" s="1">
        <f t="shared" si="68"/>
        <v>5.6126096705972106</v>
      </c>
      <c r="AO64" s="1">
        <f t="shared" si="68"/>
        <v>5.6126561200744547</v>
      </c>
      <c r="AP64" s="1">
        <f t="shared" si="68"/>
        <v>5.6128378525008138</v>
      </c>
      <c r="AQ64" s="1">
        <f t="shared" si="68"/>
        <v>5.6135486246747313</v>
      </c>
      <c r="AR64" s="1">
        <f t="shared" si="68"/>
        <v>5.6163246905132329</v>
      </c>
      <c r="AS64" s="1">
        <f t="shared" si="68"/>
        <v>5.627109751435877</v>
      </c>
      <c r="AT64" s="1">
        <f t="shared" si="68"/>
        <v>5.6681969828510486</v>
      </c>
      <c r="AU64" s="1">
        <f t="shared" si="50"/>
        <v>5.8153096731719032</v>
      </c>
      <c r="AW64" s="1">
        <v>2000</v>
      </c>
      <c r="AX64" s="1">
        <f t="shared" si="36"/>
        <v>3.3175349172244753E-2</v>
      </c>
      <c r="AY64" s="1">
        <f t="shared" si="37"/>
        <v>4.2672462318733173E-2</v>
      </c>
      <c r="AZ64" s="1">
        <f t="shared" si="38"/>
        <v>-9.4971131464884184E-3</v>
      </c>
      <c r="BA64" s="1">
        <f t="shared" si="39"/>
        <v>1.3195927601412736</v>
      </c>
      <c r="BB64" s="1">
        <f t="shared" si="40"/>
        <v>-0.22089522151139154</v>
      </c>
      <c r="BC64" s="1">
        <f t="shared" si="41"/>
        <v>0.20159137665107318</v>
      </c>
      <c r="BD64" s="1">
        <f t="shared" si="42"/>
        <v>0.10113843498043723</v>
      </c>
      <c r="BE64" s="1">
        <f t="shared" si="69"/>
        <v>6.4271172747899454</v>
      </c>
      <c r="BF64" s="1">
        <f t="shared" si="69"/>
        <v>6.427081242922899</v>
      </c>
      <c r="BG64" s="1">
        <f t="shared" si="69"/>
        <v>6.426969630356675</v>
      </c>
      <c r="BH64" s="1">
        <f t="shared" si="69"/>
        <v>6.426623909921811</v>
      </c>
      <c r="BI64" s="1">
        <f t="shared" si="69"/>
        <v>6.4255531486413533</v>
      </c>
      <c r="BJ64" s="1">
        <f t="shared" si="69"/>
        <v>6.4222378361381587</v>
      </c>
      <c r="BK64" s="1">
        <f t="shared" si="69"/>
        <v>6.411982479385582</v>
      </c>
      <c r="BL64" s="1">
        <f t="shared" si="43"/>
        <v>6.3803404473778444</v>
      </c>
    </row>
    <row r="65" spans="1:64">
      <c r="A65" s="1" t="s">
        <v>97</v>
      </c>
      <c r="B65" s="13" t="s">
        <v>77</v>
      </c>
      <c r="C65" s="26">
        <v>50904.383699999998</v>
      </c>
      <c r="D65" s="26">
        <v>4.0000000000000002E-4</v>
      </c>
      <c r="E65" s="1">
        <f t="shared" si="52"/>
        <v>-3450.9914381212284</v>
      </c>
      <c r="F65" s="1">
        <f t="shared" si="53"/>
        <v>-3451</v>
      </c>
      <c r="G65" s="1">
        <f t="shared" si="66"/>
        <v>3.5943999973824248E-3</v>
      </c>
      <c r="K65" s="1">
        <f t="shared" si="67"/>
        <v>3.5943999973824248E-3</v>
      </c>
      <c r="L65" s="1">
        <v>1</v>
      </c>
      <c r="P65" s="248"/>
      <c r="V65" s="31"/>
      <c r="Z65" s="1">
        <f t="shared" si="48"/>
        <v>-3451</v>
      </c>
      <c r="AA65" s="1">
        <f t="shared" si="54"/>
        <v>4.9303165893989226E-3</v>
      </c>
      <c r="AB65" s="1">
        <f t="shared" si="55"/>
        <v>3.2262921000913325E-2</v>
      </c>
      <c r="AC65" s="1">
        <f t="shared" si="56"/>
        <v>3.5943999973824248E-3</v>
      </c>
      <c r="AD65" s="1">
        <f t="shared" si="57"/>
        <v>1.7846731408249739E-6</v>
      </c>
      <c r="AE65" s="1">
        <f t="shared" si="58"/>
        <v>1.7846731408249739E-6</v>
      </c>
      <c r="AF65" s="27">
        <f t="shared" si="59"/>
        <v>35885.883699999998</v>
      </c>
      <c r="AG65" s="13"/>
      <c r="AH65" s="1">
        <f t="shared" si="60"/>
        <v>-2.86685210035309E-2</v>
      </c>
      <c r="AI65" s="1">
        <f t="shared" si="61"/>
        <v>1.2011141656660127</v>
      </c>
      <c r="AJ65" s="1">
        <f t="shared" si="62"/>
        <v>-0.97133424304216032</v>
      </c>
      <c r="AK65" s="1">
        <f t="shared" si="63"/>
        <v>-0.25682403586460273</v>
      </c>
      <c r="AL65" s="1">
        <f t="shared" si="64"/>
        <v>-0.90645698013420728</v>
      </c>
      <c r="AM65" s="1">
        <f t="shared" si="65"/>
        <v>-0.48704313204619443</v>
      </c>
      <c r="AN65" s="1">
        <f t="shared" si="68"/>
        <v>5.6149010737756821</v>
      </c>
      <c r="AO65" s="1">
        <f t="shared" si="68"/>
        <v>5.6149478339993841</v>
      </c>
      <c r="AP65" s="1">
        <f t="shared" si="68"/>
        <v>5.6151304507682127</v>
      </c>
      <c r="AQ65" s="1">
        <f t="shared" si="68"/>
        <v>5.6158433880501866</v>
      </c>
      <c r="AR65" s="1">
        <f t="shared" si="68"/>
        <v>5.6186228786820278</v>
      </c>
      <c r="AS65" s="1">
        <f t="shared" si="68"/>
        <v>5.6294020138118146</v>
      </c>
      <c r="AT65" s="1">
        <f t="shared" si="68"/>
        <v>5.6703988099923759</v>
      </c>
      <c r="AU65" s="1">
        <f t="shared" si="50"/>
        <v>5.8170148414891232</v>
      </c>
      <c r="AW65" s="1">
        <v>3000</v>
      </c>
      <c r="AX65" s="1">
        <f t="shared" si="36"/>
        <v>3.9620526771696592E-2</v>
      </c>
      <c r="AY65" s="1">
        <f t="shared" si="37"/>
        <v>4.4405157937487928E-2</v>
      </c>
      <c r="AZ65" s="1">
        <f t="shared" si="38"/>
        <v>-4.7846311657913339E-3</v>
      </c>
      <c r="BA65" s="1">
        <f t="shared" si="39"/>
        <v>1.2989491925266534</v>
      </c>
      <c r="BB65" s="1">
        <f t="shared" si="40"/>
        <v>-1.2678372622065415E-2</v>
      </c>
      <c r="BC65" s="1">
        <f t="shared" si="41"/>
        <v>0.4116449353721926</v>
      </c>
      <c r="BD65" s="1">
        <f t="shared" si="42"/>
        <v>0.20877898790180291</v>
      </c>
      <c r="BE65" s="1">
        <f t="shared" si="69"/>
        <v>6.5786481429309518</v>
      </c>
      <c r="BF65" s="1">
        <f t="shared" si="69"/>
        <v>6.5785866167710552</v>
      </c>
      <c r="BG65" s="1">
        <f t="shared" si="69"/>
        <v>6.5783894672982095</v>
      </c>
      <c r="BH65" s="1">
        <f t="shared" si="69"/>
        <v>6.5777578169629898</v>
      </c>
      <c r="BI65" s="1">
        <f t="shared" si="69"/>
        <v>6.5757348758685268</v>
      </c>
      <c r="BJ65" s="1">
        <f t="shared" si="69"/>
        <v>6.5692643859294595</v>
      </c>
      <c r="BK65" s="1">
        <f t="shared" si="69"/>
        <v>6.5486490454370152</v>
      </c>
      <c r="BL65" s="1">
        <f t="shared" si="43"/>
        <v>6.4836839817547887</v>
      </c>
    </row>
    <row r="66" spans="1:64">
      <c r="A66" s="40" t="s">
        <v>101</v>
      </c>
      <c r="B66" s="41" t="s">
        <v>77</v>
      </c>
      <c r="C66" s="30">
        <v>51600.443800000001</v>
      </c>
      <c r="D66" s="30">
        <v>6.9999999999999999E-4</v>
      </c>
      <c r="E66" s="1">
        <f t="shared" si="52"/>
        <v>-1792.9727994084963</v>
      </c>
      <c r="F66" s="1">
        <f t="shared" si="53"/>
        <v>-1793</v>
      </c>
      <c r="G66" s="1">
        <f t="shared" si="66"/>
        <v>1.1419200003729202E-2</v>
      </c>
      <c r="K66" s="1">
        <f t="shared" si="67"/>
        <v>1.1419200003729202E-2</v>
      </c>
      <c r="L66" s="1">
        <v>1</v>
      </c>
      <c r="P66" s="248"/>
      <c r="Q66" s="1">
        <v>9.4843337698705675E-8</v>
      </c>
      <c r="R66" s="1">
        <v>3.4013064210494147E-22</v>
      </c>
      <c r="S66" s="1">
        <v>6.954426941219499E-30</v>
      </c>
      <c r="T66" s="1">
        <v>3.0693714339662885E-11</v>
      </c>
      <c r="U66" s="1">
        <v>1.8815353401642129E-4</v>
      </c>
      <c r="V66" s="31">
        <v>2.7283252190567118E-3</v>
      </c>
      <c r="W66" s="1">
        <v>0.6550096736128419</v>
      </c>
      <c r="X66" s="1">
        <v>13127.886999449436</v>
      </c>
      <c r="Y66" s="1">
        <v>9.2141707126719132E-7</v>
      </c>
      <c r="Z66" s="1">
        <f t="shared" si="48"/>
        <v>-1793</v>
      </c>
      <c r="AA66" s="1">
        <f t="shared" si="54"/>
        <v>1.1735667195482118E-2</v>
      </c>
      <c r="AB66" s="1">
        <f t="shared" si="55"/>
        <v>3.5975840730668715E-2</v>
      </c>
      <c r="AC66" s="1">
        <f t="shared" si="56"/>
        <v>1.1419200003729202E-2</v>
      </c>
      <c r="AD66" s="1">
        <f t="shared" si="57"/>
        <v>1.001514834559772E-7</v>
      </c>
      <c r="AE66" s="1">
        <f t="shared" si="58"/>
        <v>1.001514834559772E-7</v>
      </c>
      <c r="AF66" s="27">
        <f t="shared" si="59"/>
        <v>36581.943800000001</v>
      </c>
      <c r="AG66" s="13"/>
      <c r="AH66" s="1">
        <f t="shared" si="60"/>
        <v>-2.4556640726939517E-2</v>
      </c>
      <c r="AI66" s="1">
        <f t="shared" si="61"/>
        <v>1.2699427101580325</v>
      </c>
      <c r="AJ66" s="1">
        <f t="shared" si="62"/>
        <v>-0.85232065445487404</v>
      </c>
      <c r="AK66" s="1">
        <f t="shared" si="63"/>
        <v>-0.18312953410593158</v>
      </c>
      <c r="AL66" s="1">
        <f t="shared" si="64"/>
        <v>-0.59608276562537632</v>
      </c>
      <c r="AM66" s="1">
        <f t="shared" si="65"/>
        <v>-0.30719151116105115</v>
      </c>
      <c r="AN66" s="1">
        <f t="shared" si="68"/>
        <v>5.8520632135959296</v>
      </c>
      <c r="AO66" s="1">
        <f t="shared" si="68"/>
        <v>5.8521309078727173</v>
      </c>
      <c r="AP66" s="1">
        <f t="shared" si="68"/>
        <v>5.8523593151347502</v>
      </c>
      <c r="AQ66" s="1">
        <f t="shared" si="68"/>
        <v>5.8531298072746676</v>
      </c>
      <c r="AR66" s="1">
        <f t="shared" si="68"/>
        <v>5.8557269248379589</v>
      </c>
      <c r="AS66" s="1">
        <f t="shared" si="68"/>
        <v>5.8644586518771336</v>
      </c>
      <c r="AT66" s="1">
        <f t="shared" si="68"/>
        <v>5.8935735360800292</v>
      </c>
      <c r="AU66" s="1">
        <f t="shared" si="50"/>
        <v>5.9883584214860965</v>
      </c>
      <c r="AW66" s="1">
        <v>4000</v>
      </c>
      <c r="AX66" s="1">
        <f t="shared" ref="AX66:AX75" si="70">AB$3+AB$4*AW66+AB$5*AW66^2+AZ66</f>
        <v>4.6098249647010751E-2</v>
      </c>
      <c r="AY66" s="1">
        <f t="shared" ref="AY66:AY75" si="71">AB$3+AB$4*AW66+AB$5*AW66^2</f>
        <v>4.6158971452835269E-2</v>
      </c>
      <c r="AZ66" s="1">
        <f t="shared" ref="AZ66:AZ75" si="72">$AB$6*($AB$11/BA66*BB66+$AB$12)</f>
        <v>-6.0721805824516534E-5</v>
      </c>
      <c r="BA66" s="1">
        <f t="shared" ref="BA66:BA75" si="73">1+$AB$7*COS(BC66)</f>
        <v>1.2667587997924283</v>
      </c>
      <c r="BB66" s="1">
        <f t="shared" ref="BB66:BB75" si="74">SIN(BC66+RADIANS($AB$9))</f>
        <v>0.18780686739653299</v>
      </c>
      <c r="BC66" s="1">
        <f t="shared" ref="BC66:BC75" si="75">2*ATAN(BD66)</f>
        <v>0.61325245124883021</v>
      </c>
      <c r="BD66" s="1">
        <f t="shared" ref="BD66:BD75" si="76">SQRT((1+$AB$7)/(1-$AB$7))*TAN(BE66/2)</f>
        <v>0.31661155047099787</v>
      </c>
      <c r="BE66" s="1">
        <f t="shared" si="69"/>
        <v>6.7271039003645319</v>
      </c>
      <c r="BF66" s="1">
        <f t="shared" si="69"/>
        <v>6.7270364480966052</v>
      </c>
      <c r="BG66" s="1">
        <f t="shared" si="69"/>
        <v>6.7268074916693159</v>
      </c>
      <c r="BH66" s="1">
        <f t="shared" si="69"/>
        <v>6.7260305196725252</v>
      </c>
      <c r="BI66" s="1">
        <f t="shared" si="69"/>
        <v>6.723395965730842</v>
      </c>
      <c r="BJ66" s="1">
        <f t="shared" si="69"/>
        <v>6.7144868583656105</v>
      </c>
      <c r="BK66" s="1">
        <f t="shared" si="69"/>
        <v>6.6846224092809736</v>
      </c>
      <c r="BL66" s="1">
        <f t="shared" ref="BL66:BL75" si="77">RADIANS($AB$9)+$AB$18*(AW66-AB$15)</f>
        <v>6.5870275161317329</v>
      </c>
    </row>
    <row r="67" spans="1:64">
      <c r="A67" s="190" t="s">
        <v>87</v>
      </c>
      <c r="C67" s="26">
        <v>51663.418400000002</v>
      </c>
      <c r="D67" s="26">
        <v>1E-4</v>
      </c>
      <c r="E67" s="1">
        <f t="shared" si="52"/>
        <v>-1642.966987316292</v>
      </c>
      <c r="F67" s="1">
        <f t="shared" si="53"/>
        <v>-1643</v>
      </c>
      <c r="G67" s="1">
        <f t="shared" si="66"/>
        <v>1.3859200000297278E-2</v>
      </c>
      <c r="K67" s="1">
        <f t="shared" si="67"/>
        <v>1.3859200000297278E-2</v>
      </c>
      <c r="L67" s="1">
        <v>1</v>
      </c>
      <c r="P67" s="248"/>
      <c r="V67" s="31"/>
      <c r="Z67" s="1">
        <f t="shared" si="48"/>
        <v>-1643</v>
      </c>
      <c r="AA67" s="1">
        <f t="shared" si="54"/>
        <v>1.2439126711344534E-2</v>
      </c>
      <c r="AB67" s="1">
        <f t="shared" si="55"/>
        <v>3.7958924261013473E-2</v>
      </c>
      <c r="AC67" s="1">
        <f t="shared" si="56"/>
        <v>1.3859200000297278E-2</v>
      </c>
      <c r="AD67" s="1">
        <f t="shared" si="57"/>
        <v>2.016608145997065E-6</v>
      </c>
      <c r="AE67" s="1">
        <f t="shared" si="58"/>
        <v>2.016608145997065E-6</v>
      </c>
      <c r="AF67" s="27">
        <f t="shared" si="59"/>
        <v>36644.918400000002</v>
      </c>
      <c r="AG67" s="13"/>
      <c r="AH67" s="1">
        <f t="shared" si="60"/>
        <v>-2.4099724260716195E-2</v>
      </c>
      <c r="AI67" s="1">
        <f t="shared" si="61"/>
        <v>1.2752655484339996</v>
      </c>
      <c r="AJ67" s="1">
        <f t="shared" si="62"/>
        <v>-0.83640166363075685</v>
      </c>
      <c r="AK67" s="1">
        <f t="shared" si="63"/>
        <v>-0.17502677187975704</v>
      </c>
      <c r="AL67" s="1">
        <f t="shared" si="64"/>
        <v>-0.56636140459005069</v>
      </c>
      <c r="AM67" s="1">
        <f t="shared" si="65"/>
        <v>-0.29100119654405843</v>
      </c>
      <c r="AN67" s="1">
        <f t="shared" si="68"/>
        <v>5.8741401799000847</v>
      </c>
      <c r="AO67" s="1">
        <f t="shared" si="68"/>
        <v>5.8742079738314112</v>
      </c>
      <c r="AP67" s="1">
        <f t="shared" si="68"/>
        <v>5.8744344738080487</v>
      </c>
      <c r="AQ67" s="1">
        <f t="shared" si="68"/>
        <v>5.8751910507166665</v>
      </c>
      <c r="AR67" s="1">
        <f t="shared" si="68"/>
        <v>5.8777164521920957</v>
      </c>
      <c r="AS67" s="1">
        <f t="shared" si="68"/>
        <v>5.886126409142558</v>
      </c>
      <c r="AT67" s="1">
        <f t="shared" si="68"/>
        <v>5.9139246583072032</v>
      </c>
      <c r="AU67" s="1">
        <f t="shared" si="50"/>
        <v>6.0038599516426379</v>
      </c>
      <c r="AW67" s="1">
        <v>5000</v>
      </c>
      <c r="AX67" s="1">
        <f t="shared" si="70"/>
        <v>5.2465014708978054E-2</v>
      </c>
      <c r="AY67" s="1">
        <f t="shared" si="71"/>
        <v>4.7933902864775176E-2</v>
      </c>
      <c r="AZ67" s="1">
        <f t="shared" si="72"/>
        <v>4.5311118442028786E-3</v>
      </c>
      <c r="BA67" s="1">
        <f t="shared" si="73"/>
        <v>1.2264310251202515</v>
      </c>
      <c r="BB67" s="1">
        <f t="shared" si="74"/>
        <v>0.37020807116207555</v>
      </c>
      <c r="BC67" s="1">
        <f t="shared" si="75"/>
        <v>0.80355664397058657</v>
      </c>
      <c r="BD67" s="1">
        <f t="shared" si="76"/>
        <v>0.42489100253606543</v>
      </c>
      <c r="BE67" s="1">
        <f t="shared" si="69"/>
        <v>6.8713390310134628</v>
      </c>
      <c r="BF67" s="1">
        <f t="shared" si="69"/>
        <v>6.8712821670926587</v>
      </c>
      <c r="BG67" s="1">
        <f t="shared" si="69"/>
        <v>6.8710726583454766</v>
      </c>
      <c r="BH67" s="1">
        <f t="shared" si="69"/>
        <v>6.8703009990918735</v>
      </c>
      <c r="BI67" s="1">
        <f t="shared" si="69"/>
        <v>6.8674622432626693</v>
      </c>
      <c r="BJ67" s="1">
        <f t="shared" si="69"/>
        <v>6.8570644936102081</v>
      </c>
      <c r="BK67" s="1">
        <f t="shared" si="69"/>
        <v>6.8195543980914168</v>
      </c>
      <c r="BL67" s="1">
        <f t="shared" si="77"/>
        <v>6.6903710505086771</v>
      </c>
    </row>
    <row r="68" spans="1:64">
      <c r="A68" s="45" t="s">
        <v>104</v>
      </c>
      <c r="B68" s="46" t="s">
        <v>65</v>
      </c>
      <c r="C68" s="47">
        <v>51965.470099999999</v>
      </c>
      <c r="D68" s="47">
        <v>3.5999999999999999E-3</v>
      </c>
      <c r="E68" s="1">
        <f t="shared" si="52"/>
        <v>-923.47832756570619</v>
      </c>
      <c r="F68" s="1">
        <f t="shared" si="53"/>
        <v>-923.5</v>
      </c>
      <c r="G68" s="1">
        <f t="shared" si="66"/>
        <v>9.0983999980380759E-3</v>
      </c>
      <c r="K68" s="1">
        <f t="shared" si="67"/>
        <v>9.0983999980380759E-3</v>
      </c>
      <c r="L68" s="1">
        <v>1</v>
      </c>
      <c r="P68" s="248"/>
      <c r="Q68" s="1">
        <v>8.6405155844858195E-8</v>
      </c>
      <c r="R68" s="1">
        <v>1.4662613665870099E-21</v>
      </c>
      <c r="S68" s="1">
        <v>5.9591561640771962E-29</v>
      </c>
      <c r="T68" s="1">
        <v>5.7526688631459048E-9</v>
      </c>
      <c r="U68" s="1">
        <v>2.2307961997580005E-4</v>
      </c>
      <c r="V68" s="31">
        <v>1.1769757736928274E-4</v>
      </c>
      <c r="W68" s="1">
        <v>6.5778089468242376E-7</v>
      </c>
      <c r="X68" s="1">
        <v>58.207126351523222</v>
      </c>
      <c r="Y68" s="1">
        <v>1.7269357618961964E-4</v>
      </c>
      <c r="Z68" s="1">
        <f t="shared" si="48"/>
        <v>-923.5</v>
      </c>
      <c r="AA68" s="1">
        <f t="shared" si="54"/>
        <v>1.6007061842120893E-2</v>
      </c>
      <c r="AB68" s="1">
        <f t="shared" si="55"/>
        <v>3.081937968956874E-2</v>
      </c>
      <c r="AC68" s="1">
        <f t="shared" si="56"/>
        <v>9.0983999980380759E-3</v>
      </c>
      <c r="AD68" s="1">
        <f t="shared" si="57"/>
        <v>4.7729608475885796E-5</v>
      </c>
      <c r="AE68" s="1">
        <f t="shared" si="58"/>
        <v>4.7729608475885796E-5</v>
      </c>
      <c r="AF68" s="27">
        <f t="shared" si="59"/>
        <v>36946.970099999999</v>
      </c>
      <c r="AG68" s="13"/>
      <c r="AH68" s="1">
        <f t="shared" si="60"/>
        <v>-2.1720979691530664E-2</v>
      </c>
      <c r="AI68" s="1">
        <f t="shared" si="61"/>
        <v>1.2977728084779436</v>
      </c>
      <c r="AJ68" s="1">
        <f t="shared" si="62"/>
        <v>-0.74789859417310633</v>
      </c>
      <c r="AK68" s="1">
        <f t="shared" si="63"/>
        <v>-0.13317975657162404</v>
      </c>
      <c r="AL68" s="1">
        <f t="shared" si="64"/>
        <v>-0.42056710097585315</v>
      </c>
      <c r="AM68" s="1">
        <f t="shared" si="65"/>
        <v>-0.21343889440901595</v>
      </c>
      <c r="AN68" s="1">
        <f t="shared" si="68"/>
        <v>5.9812264951413452</v>
      </c>
      <c r="AO68" s="1">
        <f t="shared" si="68"/>
        <v>5.9812886927857072</v>
      </c>
      <c r="AP68" s="1">
        <f t="shared" si="68"/>
        <v>5.9814883926172575</v>
      </c>
      <c r="AQ68" s="1">
        <f t="shared" si="68"/>
        <v>5.9821294909859093</v>
      </c>
      <c r="AR68" s="1">
        <f t="shared" si="68"/>
        <v>5.9841867549099153</v>
      </c>
      <c r="AS68" s="1">
        <f t="shared" si="68"/>
        <v>5.9907796991450031</v>
      </c>
      <c r="AT68" s="1">
        <f t="shared" si="68"/>
        <v>6.0118219950093303</v>
      </c>
      <c r="AU68" s="1">
        <f t="shared" si="50"/>
        <v>6.0782156246268491</v>
      </c>
      <c r="AW68" s="1">
        <v>6000</v>
      </c>
      <c r="AX68" s="1">
        <f t="shared" si="70"/>
        <v>5.8606602147988823E-2</v>
      </c>
      <c r="AY68" s="1">
        <f t="shared" si="71"/>
        <v>4.9729952173307654E-2</v>
      </c>
      <c r="AZ68" s="1">
        <f t="shared" si="72"/>
        <v>8.8766499746811677E-3</v>
      </c>
      <c r="BA68" s="1">
        <f t="shared" si="73"/>
        <v>1.1814315183355755</v>
      </c>
      <c r="BB68" s="1">
        <f t="shared" si="74"/>
        <v>0.5283592428970888</v>
      </c>
      <c r="BC68" s="1">
        <f t="shared" si="75"/>
        <v>0.98099051985033414</v>
      </c>
      <c r="BD68" s="1">
        <f t="shared" si="76"/>
        <v>0.53402447760363847</v>
      </c>
      <c r="BE68" s="1">
        <f t="shared" si="69"/>
        <v>7.0106104958507283</v>
      </c>
      <c r="BF68" s="1">
        <f t="shared" si="69"/>
        <v>7.0105718983125964</v>
      </c>
      <c r="BG68" s="1">
        <f t="shared" si="69"/>
        <v>7.0104134907253339</v>
      </c>
      <c r="BH68" s="1">
        <f t="shared" si="69"/>
        <v>7.009763606195782</v>
      </c>
      <c r="BI68" s="1">
        <f t="shared" si="69"/>
        <v>7.0071013003224287</v>
      </c>
      <c r="BJ68" s="1">
        <f t="shared" si="69"/>
        <v>6.9962595333110844</v>
      </c>
      <c r="BK68" s="1">
        <f t="shared" si="69"/>
        <v>6.953107950914303</v>
      </c>
      <c r="BL68" s="1">
        <f t="shared" si="77"/>
        <v>6.7937145848856204</v>
      </c>
    </row>
    <row r="69" spans="1:64">
      <c r="A69" s="40" t="s">
        <v>101</v>
      </c>
      <c r="B69" s="46"/>
      <c r="C69" s="30">
        <v>51971.360999999997</v>
      </c>
      <c r="D69" s="30">
        <v>5.0000000000000001E-4</v>
      </c>
      <c r="E69" s="1">
        <f t="shared" si="52"/>
        <v>-909.44617430941366</v>
      </c>
      <c r="F69" s="1">
        <f t="shared" si="53"/>
        <v>-909.5</v>
      </c>
      <c r="G69" s="1">
        <f t="shared" si="66"/>
        <v>2.2596800001338124E-2</v>
      </c>
      <c r="K69" s="1">
        <f t="shared" si="67"/>
        <v>2.2596800001338124E-2</v>
      </c>
      <c r="L69" s="1">
        <v>1</v>
      </c>
      <c r="P69" s="248"/>
      <c r="Q69" s="1">
        <v>9.7554645883052625E-8</v>
      </c>
      <c r="R69" s="1">
        <v>3.4749299598154403E-21</v>
      </c>
      <c r="S69" s="1">
        <v>1.2599607460553987E-28</v>
      </c>
      <c r="T69" s="1">
        <v>8.124417867646094E-9</v>
      </c>
      <c r="U69" s="1">
        <v>2.2770063810902567E-4</v>
      </c>
      <c r="V69" s="31">
        <v>8.0576819714147549E-7</v>
      </c>
      <c r="W69" s="1">
        <v>3.2676035473351898E-3</v>
      </c>
      <c r="X69" s="1">
        <v>260.49397813685499</v>
      </c>
      <c r="Y69" s="1">
        <v>2.4389284511250756E-4</v>
      </c>
      <c r="Z69" s="1">
        <f t="shared" si="48"/>
        <v>-909.5</v>
      </c>
      <c r="AA69" s="1">
        <f t="shared" si="54"/>
        <v>1.6079573144233167E-2</v>
      </c>
      <c r="AB69" s="1">
        <f t="shared" si="55"/>
        <v>4.4268516039307156E-2</v>
      </c>
      <c r="AC69" s="1">
        <f t="shared" si="56"/>
        <v>2.2596800001338124E-2</v>
      </c>
      <c r="AD69" s="1">
        <f t="shared" si="57"/>
        <v>4.2474245906970161E-5</v>
      </c>
      <c r="AE69" s="1">
        <f t="shared" si="58"/>
        <v>4.2474245906970161E-5</v>
      </c>
      <c r="AF69" s="27">
        <f t="shared" si="59"/>
        <v>36952.860999999997</v>
      </c>
      <c r="AG69" s="13"/>
      <c r="AH69" s="1">
        <f t="shared" si="60"/>
        <v>-2.1671716037969031E-2</v>
      </c>
      <c r="AI69" s="1">
        <f t="shared" si="61"/>
        <v>1.2981558488466807</v>
      </c>
      <c r="AJ69" s="1">
        <f t="shared" si="62"/>
        <v>-0.7459800994194522</v>
      </c>
      <c r="AK69" s="1">
        <f t="shared" si="63"/>
        <v>-0.13232000161666588</v>
      </c>
      <c r="AL69" s="1">
        <f t="shared" si="64"/>
        <v>-0.41768167384330518</v>
      </c>
      <c r="AM69" s="1">
        <f t="shared" si="65"/>
        <v>-0.21193091965652064</v>
      </c>
      <c r="AN69" s="1">
        <f t="shared" si="68"/>
        <v>5.9833279377482791</v>
      </c>
      <c r="AO69" s="1">
        <f t="shared" si="68"/>
        <v>5.9833899222975706</v>
      </c>
      <c r="AP69" s="1">
        <f t="shared" si="68"/>
        <v>5.9835888083061981</v>
      </c>
      <c r="AQ69" s="1">
        <f t="shared" si="68"/>
        <v>5.9842268791581139</v>
      </c>
      <c r="AR69" s="1">
        <f t="shared" si="68"/>
        <v>5.9862731081282936</v>
      </c>
      <c r="AS69" s="1">
        <f t="shared" si="68"/>
        <v>5.9928265765383957</v>
      </c>
      <c r="AT69" s="1">
        <f t="shared" si="68"/>
        <v>6.0137309417753322</v>
      </c>
      <c r="AU69" s="1">
        <f t="shared" si="50"/>
        <v>6.0796624341081262</v>
      </c>
      <c r="AW69" s="1">
        <v>7000</v>
      </c>
      <c r="AX69" s="1">
        <f t="shared" si="70"/>
        <v>6.4441809488084728E-2</v>
      </c>
      <c r="AY69" s="1">
        <f t="shared" si="71"/>
        <v>5.1547119378432711E-2</v>
      </c>
      <c r="AZ69" s="1">
        <f t="shared" si="72"/>
        <v>1.2894690109652012E-2</v>
      </c>
      <c r="BA69" s="1">
        <f t="shared" si="73"/>
        <v>1.1347034327686538</v>
      </c>
      <c r="BB69" s="1">
        <f t="shared" si="74"/>
        <v>0.65997296737954703</v>
      </c>
      <c r="BC69" s="1">
        <f t="shared" si="75"/>
        <v>1.1451064263393622</v>
      </c>
      <c r="BD69" s="1">
        <f t="shared" si="76"/>
        <v>0.64457664131136672</v>
      </c>
      <c r="BE69" s="1">
        <f t="shared" si="69"/>
        <v>7.1445512220295662</v>
      </c>
      <c r="BF69" s="1">
        <f t="shared" si="69"/>
        <v>7.1445299964620057</v>
      </c>
      <c r="BG69" s="1">
        <f t="shared" si="69"/>
        <v>7.1444301132740806</v>
      </c>
      <c r="BH69" s="1">
        <f t="shared" si="69"/>
        <v>7.1439602392489938</v>
      </c>
      <c r="BI69" s="1">
        <f t="shared" si="69"/>
        <v>7.1417532769010554</v>
      </c>
      <c r="BJ69" s="1">
        <f t="shared" si="69"/>
        <v>7.1314617534611013</v>
      </c>
      <c r="BK69" s="1">
        <f t="shared" si="69"/>
        <v>7.0849607152375667</v>
      </c>
      <c r="BL69" s="1">
        <f t="shared" si="77"/>
        <v>6.8970581192625646</v>
      </c>
    </row>
    <row r="70" spans="1:64">
      <c r="A70" s="40" t="s">
        <v>107</v>
      </c>
      <c r="B70" s="46" t="s">
        <v>77</v>
      </c>
      <c r="C70" s="47">
        <v>52341.425799999997</v>
      </c>
      <c r="D70" s="47">
        <v>4.0000000000000002E-4</v>
      </c>
      <c r="E70" s="1">
        <f t="shared" si="52"/>
        <v>-27.949970272581869</v>
      </c>
      <c r="F70" s="1">
        <f t="shared" si="53"/>
        <v>-28</v>
      </c>
      <c r="G70" s="1">
        <f t="shared" si="66"/>
        <v>2.1003199995902833E-2</v>
      </c>
      <c r="K70" s="1">
        <f t="shared" si="67"/>
        <v>2.1003199995902833E-2</v>
      </c>
      <c r="L70" s="1">
        <v>1</v>
      </c>
      <c r="P70" s="248"/>
      <c r="V70" s="31"/>
      <c r="Z70" s="1">
        <f t="shared" si="48"/>
        <v>-28</v>
      </c>
      <c r="AA70" s="1">
        <f t="shared" si="54"/>
        <v>2.0865147763607924E-2</v>
      </c>
      <c r="AB70" s="1">
        <f t="shared" si="55"/>
        <v>3.9361448056948078E-2</v>
      </c>
      <c r="AC70" s="1">
        <f t="shared" si="56"/>
        <v>2.1003199995902833E-2</v>
      </c>
      <c r="AD70" s="1">
        <f t="shared" si="57"/>
        <v>1.9058418841607412E-8</v>
      </c>
      <c r="AE70" s="1">
        <f t="shared" si="58"/>
        <v>1.9058418841607412E-8</v>
      </c>
      <c r="AF70" s="27">
        <f t="shared" si="59"/>
        <v>37322.925799999997</v>
      </c>
      <c r="AG70" s="13"/>
      <c r="AH70" s="1">
        <f t="shared" si="60"/>
        <v>-1.8358248061045249E-2</v>
      </c>
      <c r="AI70" s="1">
        <f t="shared" si="61"/>
        <v>1.3173828559165532</v>
      </c>
      <c r="AJ70" s="1">
        <f t="shared" si="62"/>
        <v>-0.6110127852580578</v>
      </c>
      <c r="AK70" s="1">
        <f t="shared" si="63"/>
        <v>-7.5323408045384427E-2</v>
      </c>
      <c r="AL70" s="1">
        <f t="shared" si="64"/>
        <v>-0.23301569446684364</v>
      </c>
      <c r="AM70" s="1">
        <f t="shared" si="65"/>
        <v>-0.11703788756329128</v>
      </c>
      <c r="AN70" s="1">
        <f t="shared" si="68"/>
        <v>6.1167238447523244</v>
      </c>
      <c r="AO70" s="1">
        <f t="shared" si="68"/>
        <v>6.1167647282625461</v>
      </c>
      <c r="AP70" s="1">
        <f t="shared" si="68"/>
        <v>6.1168918159726013</v>
      </c>
      <c r="AQ70" s="1">
        <f t="shared" si="68"/>
        <v>6.1172868549172987</v>
      </c>
      <c r="AR70" s="1">
        <f t="shared" si="68"/>
        <v>6.1185146259064851</v>
      </c>
      <c r="AS70" s="1">
        <f t="shared" si="68"/>
        <v>6.1223289170982849</v>
      </c>
      <c r="AT70" s="1">
        <f t="shared" si="68"/>
        <v>6.1341639153002427</v>
      </c>
      <c r="AU70" s="1">
        <f t="shared" si="50"/>
        <v>6.1707597596614026</v>
      </c>
      <c r="AW70" s="1">
        <v>8000</v>
      </c>
      <c r="AX70" s="1">
        <f t="shared" si="70"/>
        <v>6.9919869563955225E-2</v>
      </c>
      <c r="AY70" s="1">
        <f t="shared" si="71"/>
        <v>5.3385404480150327E-2</v>
      </c>
      <c r="AZ70" s="1">
        <f t="shared" si="72"/>
        <v>1.6534465083804895E-2</v>
      </c>
      <c r="BA70" s="1">
        <f t="shared" si="73"/>
        <v>1.0884309358236421</v>
      </c>
      <c r="BB70" s="1">
        <f t="shared" si="74"/>
        <v>0.76557960818691007</v>
      </c>
      <c r="BC70" s="1">
        <f t="shared" si="75"/>
        <v>1.2962654301768983</v>
      </c>
      <c r="BD70" s="1">
        <f t="shared" si="76"/>
        <v>0.75726216337624619</v>
      </c>
      <c r="BE70" s="1">
        <f t="shared" si="69"/>
        <v>7.2730941350117506</v>
      </c>
      <c r="BF70" s="1">
        <f t="shared" si="69"/>
        <v>7.2730848614469501</v>
      </c>
      <c r="BG70" s="1">
        <f t="shared" si="69"/>
        <v>7.2730330585369609</v>
      </c>
      <c r="BH70" s="1">
        <f t="shared" si="69"/>
        <v>7.2727437582945687</v>
      </c>
      <c r="BI70" s="1">
        <f t="shared" si="69"/>
        <v>7.2711304586266339</v>
      </c>
      <c r="BJ70" s="1">
        <f t="shared" si="69"/>
        <v>7.262205110581661</v>
      </c>
      <c r="BK70" s="1">
        <f t="shared" si="69"/>
        <v>7.2148084866163567</v>
      </c>
      <c r="BL70" s="1">
        <f t="shared" si="77"/>
        <v>7.0004016536395088</v>
      </c>
    </row>
    <row r="71" spans="1:64">
      <c r="A71" s="49" t="s">
        <v>113</v>
      </c>
      <c r="B71" s="50" t="s">
        <v>77</v>
      </c>
      <c r="C71" s="45">
        <v>53091.2258</v>
      </c>
      <c r="D71" s="45">
        <v>1E-4</v>
      </c>
      <c r="E71" s="1">
        <f t="shared" si="52"/>
        <v>1758.0773789560367</v>
      </c>
      <c r="F71" s="1">
        <f t="shared" si="53"/>
        <v>1758</v>
      </c>
      <c r="G71" s="1">
        <f t="shared" si="66"/>
        <v>3.2484800001839176E-2</v>
      </c>
      <c r="K71" s="1">
        <f t="shared" si="67"/>
        <v>3.2484800001839176E-2</v>
      </c>
      <c r="L71" s="1">
        <v>1</v>
      </c>
      <c r="P71" s="248"/>
      <c r="Q71" s="1">
        <v>2.4124113366978699E-9</v>
      </c>
      <c r="R71" s="1">
        <v>1.2623506832871138E-20</v>
      </c>
      <c r="S71" s="1">
        <v>2.7634346653075188E-28</v>
      </c>
      <c r="T71" s="1">
        <v>3.528411918591357E-10</v>
      </c>
      <c r="U71" s="1">
        <v>1.4039818328228359E-5</v>
      </c>
      <c r="V71" s="31">
        <v>6.0461545040638252E-4</v>
      </c>
      <c r="W71" s="1">
        <v>1.7179553490085613</v>
      </c>
      <c r="X71" s="1">
        <v>32738.318951743233</v>
      </c>
      <c r="Y71" s="1">
        <v>1.0592197934344065E-5</v>
      </c>
      <c r="Z71" s="1">
        <f t="shared" si="48"/>
        <v>1758</v>
      </c>
      <c r="AA71" s="1">
        <f t="shared" si="54"/>
        <v>3.1638438818464419E-2</v>
      </c>
      <c r="AB71" s="1">
        <f t="shared" si="55"/>
        <v>4.3102684802105003E-2</v>
      </c>
      <c r="AC71" s="1">
        <f t="shared" si="56"/>
        <v>3.2484800001839176E-2</v>
      </c>
      <c r="AD71" s="1">
        <f t="shared" si="57"/>
        <v>7.1632725272351849E-7</v>
      </c>
      <c r="AE71" s="1">
        <f t="shared" si="58"/>
        <v>7.1632725272351849E-7</v>
      </c>
      <c r="AF71" s="27">
        <f t="shared" si="59"/>
        <v>38072.7258</v>
      </c>
      <c r="AG71" s="13"/>
      <c r="AH71" s="1">
        <f t="shared" si="60"/>
        <v>-1.0617884800265825E-2</v>
      </c>
      <c r="AI71" s="1">
        <f t="shared" si="61"/>
        <v>1.3225395087058578</v>
      </c>
      <c r="AJ71" s="1">
        <f t="shared" si="62"/>
        <v>-0.27097135607715567</v>
      </c>
      <c r="AK71" s="1">
        <f t="shared" si="63"/>
        <v>4.8721231030249529E-2</v>
      </c>
      <c r="AL71" s="1">
        <f t="shared" si="64"/>
        <v>0.14992164984807507</v>
      </c>
      <c r="AM71" s="1">
        <f t="shared" si="65"/>
        <v>7.5101545979477713E-2</v>
      </c>
      <c r="AN71" s="1">
        <f t="shared" ref="AN71:AT80" si="78">$AU71+$AB$7*SIN(AO71)</f>
        <v>6.3901465007665088</v>
      </c>
      <c r="AO71" s="1">
        <f t="shared" si="78"/>
        <v>6.3901190394552749</v>
      </c>
      <c r="AP71" s="1">
        <f t="shared" si="78"/>
        <v>6.3900343703325477</v>
      </c>
      <c r="AQ71" s="1">
        <f t="shared" si="78"/>
        <v>6.3897733220729274</v>
      </c>
      <c r="AR71" s="1">
        <f t="shared" si="78"/>
        <v>6.3889685149280879</v>
      </c>
      <c r="AS71" s="1">
        <f t="shared" si="78"/>
        <v>6.3864877392696178</v>
      </c>
      <c r="AT71" s="1">
        <f t="shared" si="78"/>
        <v>6.3788448235833854</v>
      </c>
      <c r="AU71" s="1">
        <f t="shared" si="50"/>
        <v>6.3553313120586239</v>
      </c>
      <c r="AW71" s="1">
        <v>9000</v>
      </c>
      <c r="AX71" s="1">
        <f t="shared" si="70"/>
        <v>7.501466626690291E-2</v>
      </c>
      <c r="AY71" s="1">
        <f t="shared" si="71"/>
        <v>5.5244807478460521E-2</v>
      </c>
      <c r="AZ71" s="1">
        <f t="shared" si="72"/>
        <v>1.9769858788442386E-2</v>
      </c>
      <c r="BA71" s="1">
        <f t="shared" si="73"/>
        <v>1.0440566687033037</v>
      </c>
      <c r="BB71" s="1">
        <f t="shared" si="74"/>
        <v>0.84736209040763544</v>
      </c>
      <c r="BC71" s="1">
        <f t="shared" si="75"/>
        <v>1.4353214039939897</v>
      </c>
      <c r="BD71" s="1">
        <f t="shared" si="76"/>
        <v>0.87293756808869793</v>
      </c>
      <c r="BE71" s="1">
        <f t="shared" si="69"/>
        <v>7.3963826289796923</v>
      </c>
      <c r="BF71" s="1">
        <f t="shared" si="69"/>
        <v>7.3963795695899268</v>
      </c>
      <c r="BG71" s="1">
        <f t="shared" si="69"/>
        <v>7.3963583410792939</v>
      </c>
      <c r="BH71" s="1">
        <f t="shared" si="69"/>
        <v>7.3962110657670346</v>
      </c>
      <c r="BI71" s="1">
        <f t="shared" si="69"/>
        <v>7.3951905353146206</v>
      </c>
      <c r="BJ71" s="1">
        <f t="shared" si="69"/>
        <v>7.3881759222397729</v>
      </c>
      <c r="BK71" s="1">
        <f t="shared" si="69"/>
        <v>7.3423684546514227</v>
      </c>
      <c r="BL71" s="1">
        <f t="shared" si="77"/>
        <v>7.103745188016453</v>
      </c>
    </row>
    <row r="72" spans="1:64">
      <c r="A72" s="51" t="s">
        <v>114</v>
      </c>
      <c r="B72" s="52"/>
      <c r="C72" s="33">
        <v>53094.376100000001</v>
      </c>
      <c r="D72" s="33">
        <v>5.0000000000000001E-4</v>
      </c>
      <c r="E72" s="1">
        <f t="shared" si="52"/>
        <v>1765.5814093084998</v>
      </c>
      <c r="F72" s="1">
        <f t="shared" si="53"/>
        <v>1765.5</v>
      </c>
      <c r="G72" s="1">
        <f t="shared" si="66"/>
        <v>3.4176799999841023E-2</v>
      </c>
      <c r="K72" s="1">
        <f t="shared" si="67"/>
        <v>3.4176799999841023E-2</v>
      </c>
      <c r="L72" s="1">
        <v>1</v>
      </c>
      <c r="P72" s="248"/>
      <c r="V72" s="31"/>
      <c r="Z72" s="1">
        <f t="shared" si="48"/>
        <v>1765.5</v>
      </c>
      <c r="AA72" s="1">
        <f t="shared" si="54"/>
        <v>3.1685877199926916E-2</v>
      </c>
      <c r="AB72" s="1">
        <f t="shared" si="55"/>
        <v>4.4760124708631312E-2</v>
      </c>
      <c r="AC72" s="1">
        <f t="shared" si="56"/>
        <v>3.4176799999841023E-2</v>
      </c>
      <c r="AD72" s="1">
        <f t="shared" si="57"/>
        <v>6.2046963951319328E-6</v>
      </c>
      <c r="AE72" s="1">
        <f t="shared" si="58"/>
        <v>6.2046963951319328E-6</v>
      </c>
      <c r="AF72" s="27">
        <f t="shared" si="59"/>
        <v>38075.876100000001</v>
      </c>
      <c r="AG72" s="13"/>
      <c r="AH72" s="1">
        <f t="shared" si="60"/>
        <v>-1.0583324708790288E-2</v>
      </c>
      <c r="AI72" s="1">
        <f t="shared" si="61"/>
        <v>1.3224609137722942</v>
      </c>
      <c r="AJ72" s="1">
        <f t="shared" si="62"/>
        <v>-0.26942640782903587</v>
      </c>
      <c r="AK72" s="1">
        <f t="shared" si="63"/>
        <v>4.9238725800493446E-2</v>
      </c>
      <c r="AL72" s="1">
        <f t="shared" si="64"/>
        <v>0.15152628339921731</v>
      </c>
      <c r="AM72" s="1">
        <f t="shared" si="65"/>
        <v>7.5908436808518817E-2</v>
      </c>
      <c r="AN72" s="1">
        <f t="shared" si="78"/>
        <v>6.3912934662304588</v>
      </c>
      <c r="AO72" s="1">
        <f t="shared" si="78"/>
        <v>6.391265729042237</v>
      </c>
      <c r="AP72" s="1">
        <f t="shared" si="78"/>
        <v>6.3911801987555812</v>
      </c>
      <c r="AQ72" s="1">
        <f t="shared" si="78"/>
        <v>6.3909164628840598</v>
      </c>
      <c r="AR72" s="1">
        <f t="shared" si="78"/>
        <v>6.3901032706329088</v>
      </c>
      <c r="AS72" s="1">
        <f t="shared" si="78"/>
        <v>6.3875963516879617</v>
      </c>
      <c r="AT72" s="1">
        <f t="shared" si="78"/>
        <v>6.3798720641274871</v>
      </c>
      <c r="AU72" s="1">
        <f t="shared" si="50"/>
        <v>6.3561063885664515</v>
      </c>
      <c r="AW72" s="1">
        <v>10000</v>
      </c>
      <c r="AX72" s="1">
        <f t="shared" si="70"/>
        <v>7.9718286619470738E-2</v>
      </c>
      <c r="AY72" s="1">
        <f t="shared" si="71"/>
        <v>5.7125328373363288E-2</v>
      </c>
      <c r="AZ72" s="1">
        <f t="shared" si="72"/>
        <v>2.259295824610745E-2</v>
      </c>
      <c r="BA72" s="1">
        <f t="shared" si="73"/>
        <v>1.0024223381665522</v>
      </c>
      <c r="BB72" s="1">
        <f t="shared" si="74"/>
        <v>0.90823496888335231</v>
      </c>
      <c r="BC72" s="1">
        <f t="shared" si="75"/>
        <v>1.5633702961099698</v>
      </c>
      <c r="BD72" s="1">
        <f t="shared" si="76"/>
        <v>0.99260140640637284</v>
      </c>
      <c r="BE72" s="1">
        <f t="shared" ref="BE72:BK75" si="79">$BL72+$AB$7*SIN(BF72)</f>
        <v>7.514690933987997</v>
      </c>
      <c r="BF72" s="1">
        <f t="shared" si="79"/>
        <v>7.5146902496639489</v>
      </c>
      <c r="BG72" s="1">
        <f t="shared" si="79"/>
        <v>7.5146839463658894</v>
      </c>
      <c r="BH72" s="1">
        <f t="shared" si="79"/>
        <v>7.5146258920794242</v>
      </c>
      <c r="BI72" s="1">
        <f t="shared" si="79"/>
        <v>7.5140916519014045</v>
      </c>
      <c r="BJ72" s="1">
        <f t="shared" si="79"/>
        <v>7.5092127001842828</v>
      </c>
      <c r="BK72" s="1">
        <f t="shared" si="79"/>
        <v>7.4673822206848177</v>
      </c>
      <c r="BL72" s="1">
        <f t="shared" si="77"/>
        <v>7.2070887223933973</v>
      </c>
    </row>
    <row r="73" spans="1:64">
      <c r="A73" s="33" t="s">
        <v>115</v>
      </c>
      <c r="B73" s="32" t="s">
        <v>77</v>
      </c>
      <c r="C73" s="33">
        <v>53386.55732</v>
      </c>
      <c r="D73" s="33">
        <v>4.0000000000000002E-4</v>
      </c>
      <c r="E73" s="1">
        <f t="shared" si="52"/>
        <v>2461.5585363436817</v>
      </c>
      <c r="F73" s="1">
        <f t="shared" si="53"/>
        <v>2461.5</v>
      </c>
      <c r="G73" s="1">
        <f t="shared" si="66"/>
        <v>2.4574399998527952E-2</v>
      </c>
      <c r="K73" s="1">
        <f t="shared" si="67"/>
        <v>2.4574399998527952E-2</v>
      </c>
      <c r="L73" s="1">
        <v>1</v>
      </c>
      <c r="P73" s="248"/>
      <c r="V73" s="31"/>
      <c r="Z73" s="1">
        <f t="shared" si="48"/>
        <v>2461.5</v>
      </c>
      <c r="AA73" s="1">
        <f t="shared" si="54"/>
        <v>3.6135712179565592E-2</v>
      </c>
      <c r="AB73" s="1">
        <f t="shared" si="55"/>
        <v>3.1908165079677892E-2</v>
      </c>
      <c r="AC73" s="1">
        <f t="shared" si="56"/>
        <v>2.4574399998527952E-2</v>
      </c>
      <c r="AD73" s="1">
        <f t="shared" si="57"/>
        <v>1.3366393934740933E-4</v>
      </c>
      <c r="AE73" s="1">
        <f t="shared" si="58"/>
        <v>1.3366393934740933E-4</v>
      </c>
      <c r="AF73" s="27">
        <f t="shared" si="59"/>
        <v>38368.05732</v>
      </c>
      <c r="AG73" s="13"/>
      <c r="AH73" s="1">
        <f t="shared" si="60"/>
        <v>-7.3337650811499374E-3</v>
      </c>
      <c r="AI73" s="1">
        <f t="shared" si="61"/>
        <v>1.3116922325644342</v>
      </c>
      <c r="AJ73" s="1">
        <f t="shared" si="62"/>
        <v>-0.12465130416181174</v>
      </c>
      <c r="AK73" s="1">
        <f t="shared" si="63"/>
        <v>9.6194829322150871E-2</v>
      </c>
      <c r="AL73" s="1">
        <f t="shared" si="64"/>
        <v>0.29934726110331072</v>
      </c>
      <c r="AM73" s="1">
        <f t="shared" si="65"/>
        <v>0.15080141018014426</v>
      </c>
      <c r="AN73" s="1">
        <f t="shared" si="78"/>
        <v>6.4973425619398677</v>
      </c>
      <c r="AO73" s="1">
        <f t="shared" si="78"/>
        <v>6.4972925216427084</v>
      </c>
      <c r="AP73" s="1">
        <f t="shared" si="78"/>
        <v>6.497135535295155</v>
      </c>
      <c r="AQ73" s="1">
        <f t="shared" si="78"/>
        <v>6.4966430726819446</v>
      </c>
      <c r="AR73" s="1">
        <f t="shared" si="78"/>
        <v>6.4950985690699596</v>
      </c>
      <c r="AS73" s="1">
        <f t="shared" si="78"/>
        <v>6.4902578724554498</v>
      </c>
      <c r="AT73" s="1">
        <f t="shared" si="78"/>
        <v>6.4751177054516109</v>
      </c>
      <c r="AU73" s="1">
        <f t="shared" si="50"/>
        <v>6.4280334884928045</v>
      </c>
      <c r="AW73" s="1">
        <v>11000</v>
      </c>
      <c r="AX73" s="1">
        <f t="shared" si="70"/>
        <v>8.4035315607279587E-2</v>
      </c>
      <c r="AY73" s="1">
        <f t="shared" si="71"/>
        <v>5.9026967164858626E-2</v>
      </c>
      <c r="AZ73" s="1">
        <f t="shared" si="72"/>
        <v>2.5008348442420954E-2</v>
      </c>
      <c r="BA73" s="1">
        <f t="shared" si="73"/>
        <v>0.96393627824582462</v>
      </c>
      <c r="BB73" s="1">
        <f t="shared" si="74"/>
        <v>0.95124782171319844</v>
      </c>
      <c r="BC73" s="1">
        <f t="shared" si="75"/>
        <v>1.6815803773855971</v>
      </c>
      <c r="BD73" s="1">
        <f t="shared" si="76"/>
        <v>1.1174075995423147</v>
      </c>
      <c r="BE73" s="1">
        <f t="shared" si="79"/>
        <v>7.6283636369706107</v>
      </c>
      <c r="BF73" s="1">
        <f t="shared" si="79"/>
        <v>7.6283635558111822</v>
      </c>
      <c r="BG73" s="1">
        <f t="shared" si="79"/>
        <v>7.628362443637017</v>
      </c>
      <c r="BH73" s="1">
        <f t="shared" si="79"/>
        <v>7.6283472034199802</v>
      </c>
      <c r="BI73" s="1">
        <f t="shared" si="79"/>
        <v>7.6281384672704089</v>
      </c>
      <c r="BJ73" s="1">
        <f t="shared" si="79"/>
        <v>7.625298380828287</v>
      </c>
      <c r="BK73" s="1">
        <f t="shared" si="79"/>
        <v>7.5896185550129234</v>
      </c>
      <c r="BL73" s="1">
        <f t="shared" si="77"/>
        <v>7.3104322567703406</v>
      </c>
    </row>
    <row r="74" spans="1:64">
      <c r="A74" s="33" t="s">
        <v>115</v>
      </c>
      <c r="B74" s="32" t="s">
        <v>77</v>
      </c>
      <c r="C74" s="33">
        <v>53400.432979999998</v>
      </c>
      <c r="D74" s="33">
        <v>4.0000000000000002E-4</v>
      </c>
      <c r="E74" s="1">
        <f t="shared" si="52"/>
        <v>2494.6104278462071</v>
      </c>
      <c r="F74" s="1">
        <f t="shared" si="53"/>
        <v>2494.5</v>
      </c>
      <c r="G74" s="1">
        <f t="shared" si="66"/>
        <v>4.6359200001461431E-2</v>
      </c>
      <c r="K74" s="1">
        <f t="shared" si="67"/>
        <v>4.6359200001461431E-2</v>
      </c>
      <c r="L74" s="1">
        <v>1</v>
      </c>
      <c r="P74" s="248"/>
      <c r="V74" s="31"/>
      <c r="Z74" s="1">
        <f t="shared" si="48"/>
        <v>2494.5</v>
      </c>
      <c r="AA74" s="1">
        <f t="shared" si="54"/>
        <v>3.6348544959319717E-2</v>
      </c>
      <c r="AB74" s="1">
        <f t="shared" si="55"/>
        <v>5.3537295926683229E-2</v>
      </c>
      <c r="AC74" s="1">
        <f t="shared" si="56"/>
        <v>4.6359200001461431E-2</v>
      </c>
      <c r="AD74" s="1">
        <f t="shared" si="57"/>
        <v>1.0021321437275732E-4</v>
      </c>
      <c r="AE74" s="1">
        <f t="shared" si="58"/>
        <v>1.0021321437275732E-4</v>
      </c>
      <c r="AF74" s="27">
        <f t="shared" si="59"/>
        <v>38381.932979999998</v>
      </c>
      <c r="AG74" s="13"/>
      <c r="AH74" s="1">
        <f t="shared" si="60"/>
        <v>-7.1780959252217948E-3</v>
      </c>
      <c r="AI74" s="1">
        <f t="shared" si="61"/>
        <v>1.3110169270109489</v>
      </c>
      <c r="AJ74" s="1">
        <f t="shared" si="62"/>
        <v>-0.11776033770300029</v>
      </c>
      <c r="AK74" s="1">
        <f t="shared" si="63"/>
        <v>9.835631216137182E-2</v>
      </c>
      <c r="AL74" s="1">
        <f t="shared" si="64"/>
        <v>0.30628942382942309</v>
      </c>
      <c r="AM74" s="1">
        <f t="shared" si="65"/>
        <v>0.15435330111193846</v>
      </c>
      <c r="AN74" s="1">
        <f t="shared" si="78"/>
        <v>6.5023468752571745</v>
      </c>
      <c r="AO74" s="1">
        <f t="shared" si="78"/>
        <v>6.5022959709269594</v>
      </c>
      <c r="AP74" s="1">
        <f t="shared" si="78"/>
        <v>6.5021360981191272</v>
      </c>
      <c r="AQ74" s="1">
        <f t="shared" si="78"/>
        <v>6.5016340301558904</v>
      </c>
      <c r="AR74" s="1">
        <f t="shared" si="78"/>
        <v>6.5000576883411174</v>
      </c>
      <c r="AS74" s="1">
        <f t="shared" si="78"/>
        <v>6.4951119870997625</v>
      </c>
      <c r="AT74" s="1">
        <f t="shared" si="78"/>
        <v>6.4796285632770774</v>
      </c>
      <c r="AU74" s="1">
        <f t="shared" si="50"/>
        <v>6.4314438251272437</v>
      </c>
      <c r="AW74" s="1">
        <v>12000</v>
      </c>
      <c r="AX74" s="1">
        <f t="shared" si="70"/>
        <v>8.7978362581669106E-2</v>
      </c>
      <c r="AY74" s="1">
        <f t="shared" si="71"/>
        <v>6.0949723852946537E-2</v>
      </c>
      <c r="AZ74" s="1">
        <f t="shared" si="72"/>
        <v>2.7028638728722573E-2</v>
      </c>
      <c r="BA74" s="1">
        <f t="shared" si="73"/>
        <v>0.92872000210710892</v>
      </c>
      <c r="BB74" s="1">
        <f t="shared" si="74"/>
        <v>0.97925819788001089</v>
      </c>
      <c r="BC74" s="1">
        <f t="shared" si="75"/>
        <v>1.7910910298881544</v>
      </c>
      <c r="BD74" s="1">
        <f t="shared" si="76"/>
        <v>1.2486942911435919</v>
      </c>
      <c r="BE74" s="1">
        <f t="shared" si="79"/>
        <v>7.7377743008806377</v>
      </c>
      <c r="BF74" s="1">
        <f t="shared" si="79"/>
        <v>7.7377742984494917</v>
      </c>
      <c r="BG74" s="1">
        <f t="shared" si="79"/>
        <v>7.7377742341698692</v>
      </c>
      <c r="BH74" s="1">
        <f t="shared" si="79"/>
        <v>7.7377725346265054</v>
      </c>
      <c r="BI74" s="1">
        <f t="shared" si="79"/>
        <v>7.7377276079326398</v>
      </c>
      <c r="BJ74" s="1">
        <f t="shared" si="79"/>
        <v>7.7365461942777305</v>
      </c>
      <c r="BK74" s="1">
        <f t="shared" si="79"/>
        <v>7.7088758641962958</v>
      </c>
      <c r="BL74" s="1">
        <f t="shared" si="77"/>
        <v>7.4137757911472848</v>
      </c>
    </row>
    <row r="75" spans="1:64">
      <c r="A75" s="53" t="s">
        <v>116</v>
      </c>
      <c r="B75" s="32" t="s">
        <v>65</v>
      </c>
      <c r="C75" s="33">
        <v>53410.7111</v>
      </c>
      <c r="D75" s="33">
        <v>8.9999999999999998E-4</v>
      </c>
      <c r="E75" s="1">
        <f t="shared" si="52"/>
        <v>2519.0929610799471</v>
      </c>
      <c r="F75" s="1">
        <f t="shared" si="53"/>
        <v>2519</v>
      </c>
      <c r="G75" s="1">
        <f t="shared" si="66"/>
        <v>3.9026400001603179E-2</v>
      </c>
      <c r="K75" s="1">
        <f t="shared" si="67"/>
        <v>3.9026400001603179E-2</v>
      </c>
      <c r="L75" s="1">
        <v>1</v>
      </c>
      <c r="P75" s="248"/>
      <c r="Q75" s="1">
        <v>2.8909703739271639E-8</v>
      </c>
      <c r="R75" s="1">
        <v>1.8913431362832577E-20</v>
      </c>
      <c r="S75" s="1">
        <v>4.3227148315193328E-27</v>
      </c>
      <c r="T75" s="1">
        <v>9.1210625699160445E-9</v>
      </c>
      <c r="U75" s="1">
        <v>1.2259771580679596E-5</v>
      </c>
      <c r="V75" s="31">
        <v>1.517489894035203E-3</v>
      </c>
      <c r="W75" s="1">
        <v>1.904587153676558</v>
      </c>
      <c r="X75" s="1">
        <v>38740.512736991062</v>
      </c>
      <c r="Y75" s="1">
        <v>2.7381185173709014E-4</v>
      </c>
      <c r="Z75" s="1">
        <f t="shared" si="48"/>
        <v>2519</v>
      </c>
      <c r="AA75" s="1">
        <f t="shared" si="54"/>
        <v>3.6506636374540991E-2</v>
      </c>
      <c r="AB75" s="1">
        <f t="shared" si="55"/>
        <v>4.6088859046635344E-2</v>
      </c>
      <c r="AC75" s="1">
        <f t="shared" si="56"/>
        <v>3.9026400001603179E-2</v>
      </c>
      <c r="AD75" s="1">
        <f t="shared" si="57"/>
        <v>6.3492087362655936E-6</v>
      </c>
      <c r="AE75" s="1">
        <f t="shared" si="58"/>
        <v>6.3492087362655936E-6</v>
      </c>
      <c r="AF75" s="27">
        <f t="shared" si="59"/>
        <v>38392.2111</v>
      </c>
      <c r="AG75" s="13"/>
      <c r="AH75" s="1">
        <f t="shared" si="60"/>
        <v>-7.0624590450321673E-3</v>
      </c>
      <c r="AI75" s="1">
        <f t="shared" si="61"/>
        <v>1.3105063322123933</v>
      </c>
      <c r="AJ75" s="1">
        <f t="shared" si="62"/>
        <v>-0.1126452527691118</v>
      </c>
      <c r="AK75" s="1">
        <f t="shared" si="63"/>
        <v>9.9956543984503626E-2</v>
      </c>
      <c r="AL75" s="1">
        <f t="shared" si="64"/>
        <v>0.31143879921769763</v>
      </c>
      <c r="AM75" s="1">
        <f t="shared" si="65"/>
        <v>0.15699038442438015</v>
      </c>
      <c r="AN75" s="1">
        <f t="shared" si="78"/>
        <v>6.5060605242830949</v>
      </c>
      <c r="AO75" s="1">
        <f t="shared" si="78"/>
        <v>6.5060089913645145</v>
      </c>
      <c r="AP75" s="1">
        <f t="shared" si="78"/>
        <v>6.5058470094192993</v>
      </c>
      <c r="AQ75" s="1">
        <f t="shared" si="78"/>
        <v>6.5053378948760239</v>
      </c>
      <c r="AR75" s="1">
        <f t="shared" si="78"/>
        <v>6.503738111685978</v>
      </c>
      <c r="AS75" s="1">
        <f t="shared" si="78"/>
        <v>6.4987148475118683</v>
      </c>
      <c r="AT75" s="1">
        <f t="shared" si="78"/>
        <v>6.4829771717150768</v>
      </c>
      <c r="AU75" s="1">
        <f t="shared" si="50"/>
        <v>6.4339757417194789</v>
      </c>
      <c r="AW75" s="1">
        <v>13000</v>
      </c>
      <c r="AX75" s="1">
        <f t="shared" si="70"/>
        <v>9.1564802816031521E-2</v>
      </c>
      <c r="AY75" s="1">
        <f t="shared" si="71"/>
        <v>6.2893598437627027E-2</v>
      </c>
      <c r="AZ75" s="1">
        <f t="shared" si="72"/>
        <v>2.8671204378404501E-2</v>
      </c>
      <c r="BA75" s="1">
        <f t="shared" si="73"/>
        <v>0.89671913180008966</v>
      </c>
      <c r="BB75" s="1">
        <f t="shared" si="74"/>
        <v>0.99478620519590322</v>
      </c>
      <c r="BC75" s="1">
        <f t="shared" si="75"/>
        <v>1.8929599850104351</v>
      </c>
      <c r="BD75" s="1">
        <f t="shared" si="76"/>
        <v>1.3880302140464149</v>
      </c>
      <c r="BE75" s="1">
        <f t="shared" si="79"/>
        <v>7.8432992624218771</v>
      </c>
      <c r="BF75" s="1">
        <f t="shared" si="79"/>
        <v>7.8432992624218594</v>
      </c>
      <c r="BG75" s="1">
        <f t="shared" si="79"/>
        <v>7.8432992624168349</v>
      </c>
      <c r="BH75" s="1">
        <f t="shared" si="79"/>
        <v>7.843299260974824</v>
      </c>
      <c r="BI75" s="1">
        <f t="shared" si="79"/>
        <v>7.8432988471482066</v>
      </c>
      <c r="BJ75" s="1">
        <f t="shared" si="79"/>
        <v>7.8431807427394578</v>
      </c>
      <c r="BK75" s="1">
        <f t="shared" si="79"/>
        <v>7.8249843421391665</v>
      </c>
      <c r="BL75" s="1">
        <f t="shared" si="77"/>
        <v>7.517119325524229</v>
      </c>
    </row>
    <row r="76" spans="1:64">
      <c r="A76" s="53" t="s">
        <v>116</v>
      </c>
      <c r="B76" s="32" t="s">
        <v>77</v>
      </c>
      <c r="C76" s="33">
        <v>53411.759599999998</v>
      </c>
      <c r="D76" s="33">
        <v>1.4E-3</v>
      </c>
      <c r="E76" s="1">
        <f t="shared" si="52"/>
        <v>2521.5904933227603</v>
      </c>
      <c r="F76" s="1">
        <f t="shared" si="53"/>
        <v>2521.5</v>
      </c>
      <c r="G76" s="1">
        <f t="shared" si="66"/>
        <v>3.7990400000126101E-2</v>
      </c>
      <c r="K76" s="1">
        <f t="shared" si="67"/>
        <v>3.7990400000126101E-2</v>
      </c>
      <c r="L76" s="1">
        <v>1</v>
      </c>
      <c r="P76" s="248"/>
      <c r="V76" s="31"/>
      <c r="Z76" s="1">
        <f t="shared" si="48"/>
        <v>2521.5</v>
      </c>
      <c r="AA76" s="1">
        <f t="shared" si="54"/>
        <v>3.6522771836262326E-2</v>
      </c>
      <c r="AB76" s="1">
        <f t="shared" si="55"/>
        <v>4.5041056391577336E-2</v>
      </c>
      <c r="AC76" s="1">
        <f t="shared" si="56"/>
        <v>3.7990400000126101E-2</v>
      </c>
      <c r="AD76" s="1">
        <f t="shared" si="57"/>
        <v>2.1539324273661565E-6</v>
      </c>
      <c r="AE76" s="1">
        <f t="shared" si="58"/>
        <v>2.1539324273661565E-6</v>
      </c>
      <c r="AF76" s="27">
        <f t="shared" si="59"/>
        <v>38393.259599999998</v>
      </c>
      <c r="AG76" s="13"/>
      <c r="AH76" s="1">
        <f t="shared" si="60"/>
        <v>-7.050656391451234E-3</v>
      </c>
      <c r="AI76" s="1">
        <f t="shared" si="61"/>
        <v>1.310453790142353</v>
      </c>
      <c r="AJ76" s="1">
        <f t="shared" si="62"/>
        <v>-0.11212335945656556</v>
      </c>
      <c r="AK76" s="1">
        <f t="shared" si="63"/>
        <v>0.10011961453964446</v>
      </c>
      <c r="AL76" s="1">
        <f t="shared" si="64"/>
        <v>0.31196401990585959</v>
      </c>
      <c r="AM76" s="1">
        <f t="shared" si="65"/>
        <v>0.15725947815815342</v>
      </c>
      <c r="AN76" s="1">
        <f t="shared" si="78"/>
        <v>6.5064393868083936</v>
      </c>
      <c r="AO76" s="1">
        <f t="shared" si="78"/>
        <v>6.5063877903704714</v>
      </c>
      <c r="AP76" s="1">
        <f t="shared" si="78"/>
        <v>6.5062255948429097</v>
      </c>
      <c r="AQ76" s="1">
        <f t="shared" si="78"/>
        <v>6.5057157653582882</v>
      </c>
      <c r="AR76" s="1">
        <f t="shared" si="78"/>
        <v>6.5041135996919976</v>
      </c>
      <c r="AS76" s="1">
        <f t="shared" si="78"/>
        <v>6.4990824400966005</v>
      </c>
      <c r="AT76" s="1">
        <f t="shared" si="78"/>
        <v>6.4833188488793745</v>
      </c>
      <c r="AU76" s="1">
        <f t="shared" si="50"/>
        <v>6.4342341005554209</v>
      </c>
    </row>
    <row r="77" spans="1:64">
      <c r="A77" s="53" t="s">
        <v>116</v>
      </c>
      <c r="B77" s="32" t="s">
        <v>65</v>
      </c>
      <c r="C77" s="33">
        <v>53412.807500000003</v>
      </c>
      <c r="D77" s="33">
        <v>1E-3</v>
      </c>
      <c r="E77" s="1">
        <f t="shared" si="52"/>
        <v>2524.0865963625915</v>
      </c>
      <c r="F77" s="1">
        <f t="shared" si="53"/>
        <v>2524</v>
      </c>
      <c r="G77" s="1">
        <f t="shared" si="66"/>
        <v>3.6354400006530341E-2</v>
      </c>
      <c r="K77" s="1">
        <f t="shared" si="67"/>
        <v>3.6354400006530341E-2</v>
      </c>
      <c r="L77" s="1">
        <v>1</v>
      </c>
      <c r="P77" s="248"/>
      <c r="V77" s="31"/>
      <c r="Z77" s="1">
        <f t="shared" si="48"/>
        <v>2524</v>
      </c>
      <c r="AA77" s="1">
        <f t="shared" si="54"/>
        <v>3.6538907970303763E-2</v>
      </c>
      <c r="AB77" s="1">
        <f t="shared" si="55"/>
        <v>4.3393253204067395E-2</v>
      </c>
      <c r="AC77" s="1">
        <f t="shared" si="56"/>
        <v>3.6354400006530341E-2</v>
      </c>
      <c r="AD77" s="1">
        <f t="shared" si="57"/>
        <v>3.4043188695814626E-8</v>
      </c>
      <c r="AE77" s="1">
        <f t="shared" si="58"/>
        <v>3.4043188695814626E-8</v>
      </c>
      <c r="AF77" s="27">
        <f t="shared" si="59"/>
        <v>38394.307500000003</v>
      </c>
      <c r="AG77" s="13"/>
      <c r="AH77" s="1">
        <f t="shared" si="60"/>
        <v>-7.0388531975370547E-3</v>
      </c>
      <c r="AI77" s="1">
        <f t="shared" si="61"/>
        <v>1.3104011666495632</v>
      </c>
      <c r="AJ77" s="1">
        <f t="shared" si="62"/>
        <v>-0.11160147701267789</v>
      </c>
      <c r="AK77" s="1">
        <f t="shared" si="63"/>
        <v>0.10028264442020443</v>
      </c>
      <c r="AL77" s="1">
        <f t="shared" si="64"/>
        <v>0.31248919853262047</v>
      </c>
      <c r="AM77" s="1">
        <f t="shared" si="65"/>
        <v>0.15752857256630995</v>
      </c>
      <c r="AN77" s="1">
        <f t="shared" si="78"/>
        <v>6.5068182341943199</v>
      </c>
      <c r="AO77" s="1">
        <f t="shared" si="78"/>
        <v>6.5067665743527163</v>
      </c>
      <c r="AP77" s="1">
        <f t="shared" si="78"/>
        <v>6.5066041655470039</v>
      </c>
      <c r="AQ77" s="1">
        <f t="shared" si="78"/>
        <v>6.5060936218834859</v>
      </c>
      <c r="AR77" s="1">
        <f t="shared" si="78"/>
        <v>6.5044890755099214</v>
      </c>
      <c r="AS77" s="1">
        <f t="shared" si="78"/>
        <v>6.4994500240633828</v>
      </c>
      <c r="AT77" s="1">
        <f t="shared" si="78"/>
        <v>6.4836605227673001</v>
      </c>
      <c r="AU77" s="1">
        <f t="shared" si="50"/>
        <v>6.4344924593913637</v>
      </c>
    </row>
    <row r="78" spans="1:64">
      <c r="A78" s="53" t="s">
        <v>116</v>
      </c>
      <c r="B78" s="32" t="s">
        <v>65</v>
      </c>
      <c r="C78" s="33">
        <v>53413.650099999999</v>
      </c>
      <c r="D78" s="33">
        <v>1.1000000000000001E-3</v>
      </c>
      <c r="E78" s="1">
        <f t="shared" si="52"/>
        <v>2526.0936737758398</v>
      </c>
      <c r="F78" s="1">
        <f t="shared" si="53"/>
        <v>2526</v>
      </c>
      <c r="G78" s="1">
        <f t="shared" si="66"/>
        <v>3.9325600002484862E-2</v>
      </c>
      <c r="K78" s="1">
        <f t="shared" si="67"/>
        <v>3.9325600002484862E-2</v>
      </c>
      <c r="L78" s="1">
        <v>1</v>
      </c>
      <c r="P78" s="248"/>
      <c r="Q78" s="1">
        <v>3.1712428705435294E-8</v>
      </c>
      <c r="R78" s="1">
        <v>1.9892852134058408E-20</v>
      </c>
      <c r="S78" s="1">
        <v>4.9351993558775205E-27</v>
      </c>
      <c r="T78" s="1">
        <v>1.0824369982084246E-8</v>
      </c>
      <c r="U78" s="1">
        <v>1.5973298059077027E-5</v>
      </c>
      <c r="V78" s="31">
        <v>2.0540790568625228E-3</v>
      </c>
      <c r="W78" s="1">
        <v>1.9261651541457601</v>
      </c>
      <c r="X78" s="1">
        <v>39299.120500621117</v>
      </c>
      <c r="Y78" s="1">
        <v>3.2494468335935551E-4</v>
      </c>
      <c r="Z78" s="1">
        <f t="shared" si="48"/>
        <v>2526</v>
      </c>
      <c r="AA78" s="1">
        <f t="shared" si="54"/>
        <v>3.6551817359895523E-2</v>
      </c>
      <c r="AB78" s="1">
        <f t="shared" si="55"/>
        <v>4.6355010257562494E-2</v>
      </c>
      <c r="AC78" s="1">
        <f t="shared" si="56"/>
        <v>3.9325600002484862E-2</v>
      </c>
      <c r="AD78" s="1">
        <f t="shared" si="57"/>
        <v>7.6938701483298929E-6</v>
      </c>
      <c r="AE78" s="1">
        <f t="shared" si="58"/>
        <v>7.6938701483298929E-6</v>
      </c>
      <c r="AF78" s="27">
        <f t="shared" si="59"/>
        <v>38395.150099999999</v>
      </c>
      <c r="AG78" s="13"/>
      <c r="AH78" s="1">
        <f t="shared" si="60"/>
        <v>-7.0294102550776342E-3</v>
      </c>
      <c r="AI78" s="1">
        <f t="shared" si="61"/>
        <v>1.3103590092588147</v>
      </c>
      <c r="AJ78" s="1">
        <f t="shared" si="62"/>
        <v>-0.11118397902712823</v>
      </c>
      <c r="AK78" s="1">
        <f t="shared" si="63"/>
        <v>0.10041303899995283</v>
      </c>
      <c r="AL78" s="1">
        <f t="shared" si="64"/>
        <v>0.31290931110714171</v>
      </c>
      <c r="AM78" s="1">
        <f t="shared" si="65"/>
        <v>0.15774384857972071</v>
      </c>
      <c r="AN78" s="1">
        <f t="shared" si="78"/>
        <v>6.5071213011869231</v>
      </c>
      <c r="AO78" s="1">
        <f t="shared" si="78"/>
        <v>6.5070695907057194</v>
      </c>
      <c r="AP78" s="1">
        <f t="shared" si="78"/>
        <v>6.5069070114967236</v>
      </c>
      <c r="AQ78" s="1">
        <f t="shared" si="78"/>
        <v>6.5063958970396749</v>
      </c>
      <c r="AR78" s="1">
        <f t="shared" si="78"/>
        <v>6.5047894473755763</v>
      </c>
      <c r="AS78" s="1">
        <f t="shared" si="78"/>
        <v>6.4997440850222663</v>
      </c>
      <c r="AT78" s="1">
        <f t="shared" si="78"/>
        <v>6.4839338595149156</v>
      </c>
      <c r="AU78" s="1">
        <f t="shared" si="50"/>
        <v>6.4346991464601171</v>
      </c>
    </row>
    <row r="79" spans="1:64">
      <c r="A79" s="54" t="s">
        <v>118</v>
      </c>
      <c r="B79" s="13" t="s">
        <v>77</v>
      </c>
      <c r="C79" s="26">
        <v>53464.446400000001</v>
      </c>
      <c r="D79" s="26">
        <v>8.0000000000000004E-4</v>
      </c>
      <c r="E79" s="1">
        <f t="shared" si="52"/>
        <v>2647.0907143728318</v>
      </c>
      <c r="F79" s="1">
        <f t="shared" si="53"/>
        <v>2647</v>
      </c>
      <c r="G79" s="1">
        <f t="shared" si="66"/>
        <v>3.8083200000983197E-2</v>
      </c>
      <c r="K79" s="1">
        <f t="shared" si="67"/>
        <v>3.8083200000983197E-2</v>
      </c>
      <c r="L79" s="1">
        <v>1</v>
      </c>
      <c r="P79" s="248"/>
      <c r="Q79" s="1">
        <v>1.3372514415581744E-8</v>
      </c>
      <c r="R79" s="1">
        <v>1.2988879690296952E-20</v>
      </c>
      <c r="S79" s="1">
        <v>9.7543543242803286E-28</v>
      </c>
      <c r="T79" s="1">
        <v>8.8544146322924185E-10</v>
      </c>
      <c r="U79" s="1">
        <v>5.6852033228445516E-7</v>
      </c>
      <c r="V79" s="31">
        <v>1.5266910469626156E-4</v>
      </c>
      <c r="W79" s="1">
        <v>1.6919985760978948</v>
      </c>
      <c r="X79" s="1">
        <v>33539.844149121011</v>
      </c>
      <c r="Y79" s="1">
        <v>2.6580715217474363E-5</v>
      </c>
      <c r="Z79" s="1">
        <f t="shared" si="48"/>
        <v>2647</v>
      </c>
      <c r="AA79" s="1">
        <f t="shared" si="54"/>
        <v>3.7333582441658568E-2</v>
      </c>
      <c r="AB79" s="1">
        <f t="shared" si="55"/>
        <v>4.4540722374631796E-2</v>
      </c>
      <c r="AC79" s="1">
        <f t="shared" si="56"/>
        <v>3.8083200000983197E-2</v>
      </c>
      <c r="AD79" s="1">
        <f t="shared" si="57"/>
        <v>5.6192648524781411E-7</v>
      </c>
      <c r="AE79" s="1">
        <f t="shared" si="58"/>
        <v>5.6192648524781411E-7</v>
      </c>
      <c r="AF79" s="27">
        <f t="shared" si="59"/>
        <v>38445.946400000001</v>
      </c>
      <c r="AG79" s="13"/>
      <c r="AH79" s="1">
        <f t="shared" si="60"/>
        <v>-6.4575223736485984E-3</v>
      </c>
      <c r="AI79" s="1">
        <f t="shared" si="61"/>
        <v>1.3077124271997769</v>
      </c>
      <c r="AJ79" s="1">
        <f t="shared" si="62"/>
        <v>-8.5942780027010432E-2</v>
      </c>
      <c r="AK79" s="1">
        <f t="shared" si="63"/>
        <v>0.10825227561645626</v>
      </c>
      <c r="AL79" s="1">
        <f t="shared" si="64"/>
        <v>0.33827471657125907</v>
      </c>
      <c r="AM79" s="1">
        <f t="shared" si="65"/>
        <v>0.17076889306210524</v>
      </c>
      <c r="AN79" s="1">
        <f t="shared" si="78"/>
        <v>6.5254383375538731</v>
      </c>
      <c r="AO79" s="1">
        <f t="shared" si="78"/>
        <v>6.5253837031719994</v>
      </c>
      <c r="AP79" s="1">
        <f t="shared" si="78"/>
        <v>6.5252111832928321</v>
      </c>
      <c r="AQ79" s="1">
        <f t="shared" si="78"/>
        <v>6.5246664626565343</v>
      </c>
      <c r="AR79" s="1">
        <f t="shared" si="78"/>
        <v>6.5229470202869608</v>
      </c>
      <c r="AS79" s="1">
        <f t="shared" si="78"/>
        <v>6.5175242116997403</v>
      </c>
      <c r="AT79" s="1">
        <f t="shared" si="78"/>
        <v>6.5004667148443733</v>
      </c>
      <c r="AU79" s="1">
        <f t="shared" si="50"/>
        <v>6.4472037141197278</v>
      </c>
    </row>
    <row r="80" spans="1:64">
      <c r="A80" s="54" t="s">
        <v>119</v>
      </c>
      <c r="B80" s="55" t="s">
        <v>77</v>
      </c>
      <c r="C80" s="38">
        <v>53498.660400000001</v>
      </c>
      <c r="D80" s="38">
        <v>1.2999999999999999E-3</v>
      </c>
      <c r="E80" s="1">
        <f t="shared" si="52"/>
        <v>2728.5886334532634</v>
      </c>
      <c r="F80" s="1">
        <f t="shared" si="53"/>
        <v>2728.5</v>
      </c>
      <c r="G80" s="1">
        <f t="shared" si="66"/>
        <v>3.7209599999187049E-2</v>
      </c>
      <c r="K80" s="1">
        <f t="shared" si="67"/>
        <v>3.7209599999187049E-2</v>
      </c>
      <c r="L80" s="1">
        <v>1</v>
      </c>
      <c r="P80" s="248"/>
      <c r="V80" s="31"/>
      <c r="Z80" s="1">
        <f t="shared" si="48"/>
        <v>2728.5</v>
      </c>
      <c r="AA80" s="1">
        <f t="shared" si="54"/>
        <v>3.7860880383074939E-2</v>
      </c>
      <c r="AB80" s="1">
        <f t="shared" si="55"/>
        <v>4.3281362262482241E-2</v>
      </c>
      <c r="AC80" s="1">
        <f t="shared" si="56"/>
        <v>3.7209599999187049E-2</v>
      </c>
      <c r="AD80" s="1">
        <f t="shared" si="57"/>
        <v>4.2416613843715845E-7</v>
      </c>
      <c r="AE80" s="1">
        <f t="shared" si="58"/>
        <v>4.2416613843715845E-7</v>
      </c>
      <c r="AF80" s="27">
        <f t="shared" si="59"/>
        <v>38480.160400000001</v>
      </c>
      <c r="AG80" s="13"/>
      <c r="AH80" s="1">
        <f t="shared" si="60"/>
        <v>-6.0717622632951952E-3</v>
      </c>
      <c r="AI80" s="1">
        <f t="shared" si="61"/>
        <v>1.3058248448486898</v>
      </c>
      <c r="AJ80" s="1">
        <f t="shared" si="62"/>
        <v>-6.896841347331599E-2</v>
      </c>
      <c r="AK80" s="1">
        <f t="shared" si="63"/>
        <v>0.11347535989189006</v>
      </c>
      <c r="AL80" s="1">
        <f t="shared" si="64"/>
        <v>0.35530044049227433</v>
      </c>
      <c r="AM80" s="1">
        <f t="shared" si="65"/>
        <v>0.17954297434239086</v>
      </c>
      <c r="AN80" s="1">
        <f t="shared" si="78"/>
        <v>6.5377544811107775</v>
      </c>
      <c r="AO80" s="1">
        <f t="shared" si="78"/>
        <v>6.5376980355853869</v>
      </c>
      <c r="AP80" s="1">
        <f t="shared" si="78"/>
        <v>6.5375192394940127</v>
      </c>
      <c r="AQ80" s="1">
        <f t="shared" si="78"/>
        <v>6.5369529422051391</v>
      </c>
      <c r="AR80" s="1">
        <f t="shared" si="78"/>
        <v>6.5351598679016805</v>
      </c>
      <c r="AS80" s="1">
        <f t="shared" si="78"/>
        <v>6.5294878582133107</v>
      </c>
      <c r="AT80" s="1">
        <f t="shared" si="78"/>
        <v>6.5115978256566711</v>
      </c>
      <c r="AU80" s="1">
        <f t="shared" si="50"/>
        <v>6.4556262121714489</v>
      </c>
    </row>
    <row r="81" spans="1:47">
      <c r="A81" s="33" t="s">
        <v>120</v>
      </c>
      <c r="B81" s="55"/>
      <c r="C81" s="26">
        <v>53769.442900000002</v>
      </c>
      <c r="D81" s="26">
        <v>5.0000000000000001E-4</v>
      </c>
      <c r="E81" s="1">
        <f t="shared" si="52"/>
        <v>3373.5939024483268</v>
      </c>
      <c r="F81" s="1">
        <f t="shared" si="53"/>
        <v>3373.5</v>
      </c>
      <c r="G81" s="1">
        <f t="shared" si="66"/>
        <v>3.9421600005880464E-2</v>
      </c>
      <c r="K81" s="1">
        <f t="shared" si="67"/>
        <v>3.9421600005880464E-2</v>
      </c>
      <c r="L81" s="1">
        <v>1</v>
      </c>
      <c r="P81" s="248"/>
      <c r="Q81" s="1">
        <v>2.0236381529158809E-8</v>
      </c>
      <c r="R81" s="1">
        <v>1.2432932316101102E-20</v>
      </c>
      <c r="S81" s="1">
        <v>1.3953461965438209E-27</v>
      </c>
      <c r="T81" s="1">
        <v>1.1143094253830356E-9</v>
      </c>
      <c r="U81" s="1">
        <v>1.1459619121313583E-5</v>
      </c>
      <c r="V81" s="31">
        <v>1.4671473064837917E-4</v>
      </c>
      <c r="W81" s="1">
        <v>1.4145771158350995</v>
      </c>
      <c r="X81" s="1">
        <v>28632.247425828551</v>
      </c>
      <c r="Y81" s="1">
        <v>3.3451270050344149E-5</v>
      </c>
      <c r="Z81" s="1">
        <f t="shared" si="48"/>
        <v>3373.5</v>
      </c>
      <c r="AA81" s="1">
        <f t="shared" si="54"/>
        <v>4.2044374228198574E-2</v>
      </c>
      <c r="AB81" s="1">
        <f t="shared" si="55"/>
        <v>4.2434962293008353E-2</v>
      </c>
      <c r="AC81" s="1">
        <f t="shared" si="56"/>
        <v>3.9421600005880464E-2</v>
      </c>
      <c r="AD81" s="1">
        <f t="shared" si="57"/>
        <v>6.878944621256365E-6</v>
      </c>
      <c r="AE81" s="1">
        <f t="shared" si="58"/>
        <v>6.878944621256365E-6</v>
      </c>
      <c r="AF81" s="27">
        <f t="shared" si="59"/>
        <v>38750.942900000002</v>
      </c>
      <c r="AG81" s="13"/>
      <c r="AH81" s="1">
        <f t="shared" si="60"/>
        <v>-3.0133622871278869E-3</v>
      </c>
      <c r="AI81" s="1">
        <f t="shared" si="61"/>
        <v>1.2881045802181701</v>
      </c>
      <c r="AJ81" s="1">
        <f t="shared" si="62"/>
        <v>6.3748008176909246E-2</v>
      </c>
      <c r="AK81" s="1">
        <f t="shared" si="63"/>
        <v>0.1529746511243977</v>
      </c>
      <c r="AL81" s="1">
        <f t="shared" si="64"/>
        <v>0.48811491161767628</v>
      </c>
      <c r="AM81" s="1">
        <f t="shared" si="65"/>
        <v>0.24902144231141449</v>
      </c>
      <c r="AN81" s="1">
        <f t="shared" ref="AN81:AT90" si="80">$AU81+$AB$7*SIN(AO81)</f>
        <v>6.6345260635289351</v>
      </c>
      <c r="AO81" s="1">
        <f t="shared" si="80"/>
        <v>6.6344600053880294</v>
      </c>
      <c r="AP81" s="1">
        <f t="shared" si="80"/>
        <v>6.6342443344134105</v>
      </c>
      <c r="AQ81" s="1">
        <f t="shared" si="80"/>
        <v>6.633540316107732</v>
      </c>
      <c r="AR81" s="1">
        <f t="shared" si="80"/>
        <v>6.6312434353218928</v>
      </c>
      <c r="AS81" s="1">
        <f t="shared" si="80"/>
        <v>6.6237630037224475</v>
      </c>
      <c r="AT81" s="1">
        <f t="shared" si="80"/>
        <v>6.5995350508994237</v>
      </c>
      <c r="AU81" s="1">
        <f t="shared" si="50"/>
        <v>6.5222827918445772</v>
      </c>
    </row>
    <row r="82" spans="1:47">
      <c r="A82" s="33" t="s">
        <v>115</v>
      </c>
      <c r="B82" s="32" t="s">
        <v>65</v>
      </c>
      <c r="C82" s="33">
        <v>53818.354140000003</v>
      </c>
      <c r="D82" s="33">
        <v>2.0000000000000001E-4</v>
      </c>
      <c r="E82" s="1">
        <f t="shared" si="52"/>
        <v>3490.1007206994427</v>
      </c>
      <c r="F82" s="1">
        <f t="shared" si="53"/>
        <v>3490</v>
      </c>
      <c r="G82" s="1">
        <f t="shared" si="66"/>
        <v>4.2284000002837274E-2</v>
      </c>
      <c r="K82" s="1">
        <f t="shared" si="67"/>
        <v>4.2284000002837274E-2</v>
      </c>
      <c r="L82" s="1">
        <v>1</v>
      </c>
      <c r="P82" s="248"/>
      <c r="Q82" s="1">
        <v>2.6206008759724023E-8</v>
      </c>
      <c r="R82" s="1">
        <v>1.9116360233847896E-20</v>
      </c>
      <c r="S82" s="1">
        <v>2.2455761611097651E-27</v>
      </c>
      <c r="T82" s="1">
        <v>4.3101567795087085E-9</v>
      </c>
      <c r="U82" s="1">
        <v>2.2120808651214307E-5</v>
      </c>
      <c r="V82" s="31">
        <v>2.2873486273239105E-6</v>
      </c>
      <c r="W82" s="1">
        <v>1.3965388710182436</v>
      </c>
      <c r="X82" s="1">
        <v>28689.014956603394</v>
      </c>
      <c r="Y82" s="1">
        <v>1.2938975037484E-4</v>
      </c>
      <c r="Z82" s="1">
        <f t="shared" si="48"/>
        <v>3490</v>
      </c>
      <c r="AA82" s="1">
        <f t="shared" si="54"/>
        <v>4.2800036360723548E-2</v>
      </c>
      <c r="AB82" s="1">
        <f t="shared" si="55"/>
        <v>4.4745851520942612E-2</v>
      </c>
      <c r="AC82" s="1">
        <f t="shared" si="56"/>
        <v>4.2284000002837274E-2</v>
      </c>
      <c r="AD82" s="1">
        <f t="shared" si="57"/>
        <v>2.6629352266053032E-7</v>
      </c>
      <c r="AE82" s="1">
        <f t="shared" si="58"/>
        <v>2.6629352266053032E-7</v>
      </c>
      <c r="AF82" s="27">
        <f t="shared" si="59"/>
        <v>38799.854140000003</v>
      </c>
      <c r="AG82" s="13"/>
      <c r="AH82" s="1">
        <f t="shared" si="60"/>
        <v>-2.4618515181053361E-3</v>
      </c>
      <c r="AI82" s="1">
        <f t="shared" si="61"/>
        <v>1.2844175363547978</v>
      </c>
      <c r="AJ82" s="1">
        <f t="shared" si="62"/>
        <v>8.7261043717207193E-2</v>
      </c>
      <c r="AK82" s="1">
        <f t="shared" si="63"/>
        <v>0.15972525800006221</v>
      </c>
      <c r="AL82" s="1">
        <f t="shared" si="64"/>
        <v>0.51169581396565078</v>
      </c>
      <c r="AM82" s="1">
        <f t="shared" si="65"/>
        <v>0.26158049544949824</v>
      </c>
      <c r="AN82" s="1">
        <f t="shared" si="80"/>
        <v>6.6518560156131308</v>
      </c>
      <c r="AO82" s="1">
        <f t="shared" si="80"/>
        <v>6.6517891253234662</v>
      </c>
      <c r="AP82" s="1">
        <f t="shared" si="80"/>
        <v>6.6515693092219843</v>
      </c>
      <c r="AQ82" s="1">
        <f t="shared" si="80"/>
        <v>6.6508470767653636</v>
      </c>
      <c r="AR82" s="1">
        <f t="shared" si="80"/>
        <v>6.6484755056796363</v>
      </c>
      <c r="AS82" s="1">
        <f t="shared" si="80"/>
        <v>6.6407030681629839</v>
      </c>
      <c r="AT82" s="1">
        <f t="shared" si="80"/>
        <v>6.6153844335297585</v>
      </c>
      <c r="AU82" s="1">
        <f t="shared" si="50"/>
        <v>6.5343223135994917</v>
      </c>
    </row>
    <row r="83" spans="1:47">
      <c r="A83" s="33" t="s">
        <v>120</v>
      </c>
      <c r="B83" s="56"/>
      <c r="C83" s="33">
        <v>54173.312700000002</v>
      </c>
      <c r="D83" s="33">
        <v>2.8999999999999998E-3</v>
      </c>
      <c r="E83" s="1">
        <f t="shared" si="52"/>
        <v>4335.6137855204661</v>
      </c>
      <c r="F83" s="1">
        <f t="shared" si="53"/>
        <v>4335.5</v>
      </c>
      <c r="G83" s="1">
        <f t="shared" si="66"/>
        <v>4.7768800002813805E-2</v>
      </c>
      <c r="K83" s="1">
        <f t="shared" si="67"/>
        <v>4.7768800002813805E-2</v>
      </c>
      <c r="L83" s="1">
        <v>1</v>
      </c>
      <c r="P83" s="248"/>
      <c r="V83" s="31"/>
      <c r="Z83" s="1">
        <f t="shared" ref="Z83:Z99" si="81">F83</f>
        <v>4335.5</v>
      </c>
      <c r="AA83" s="1">
        <f t="shared" si="54"/>
        <v>4.8253010040447956E-2</v>
      </c>
      <c r="AB83" s="1">
        <f t="shared" si="55"/>
        <v>4.6267896894613518E-2</v>
      </c>
      <c r="AC83" s="1">
        <f t="shared" si="56"/>
        <v>4.7768800002813805E-2</v>
      </c>
      <c r="AD83" s="1">
        <f t="shared" si="57"/>
        <v>2.3445936054566646E-7</v>
      </c>
      <c r="AE83" s="1">
        <f t="shared" si="58"/>
        <v>2.3445936054566646E-7</v>
      </c>
      <c r="AF83" s="27">
        <f t="shared" si="59"/>
        <v>39154.812700000002</v>
      </c>
      <c r="AG83" s="13"/>
      <c r="AH83" s="1">
        <f t="shared" si="60"/>
        <v>1.5009031082002897E-3</v>
      </c>
      <c r="AI83" s="1">
        <f t="shared" si="61"/>
        <v>1.2539580061431204</v>
      </c>
      <c r="AJ83" s="1">
        <f t="shared" si="62"/>
        <v>0.25141269910433195</v>
      </c>
      <c r="AK83" s="1">
        <f t="shared" si="63"/>
        <v>0.2047213329018984</v>
      </c>
      <c r="AL83" s="1">
        <f t="shared" si="64"/>
        <v>0.67846320762231604</v>
      </c>
      <c r="AM83" s="1">
        <f t="shared" si="65"/>
        <v>0.35287256736331341</v>
      </c>
      <c r="AN83" s="1">
        <f t="shared" si="80"/>
        <v>6.7760104868071949</v>
      </c>
      <c r="AO83" s="1">
        <f t="shared" si="80"/>
        <v>6.7759451251766967</v>
      </c>
      <c r="AP83" s="1">
        <f t="shared" si="80"/>
        <v>6.7757177079700153</v>
      </c>
      <c r="AQ83" s="1">
        <f t="shared" si="80"/>
        <v>6.7749266557904768</v>
      </c>
      <c r="AR83" s="1">
        <f t="shared" si="80"/>
        <v>6.7721776490327619</v>
      </c>
      <c r="AS83" s="1">
        <f t="shared" si="80"/>
        <v>6.7626554792823663</v>
      </c>
      <c r="AT83" s="1">
        <f t="shared" si="80"/>
        <v>6.7300251640661441</v>
      </c>
      <c r="AU83" s="1">
        <f t="shared" ref="AU83:AU99" si="82">RADIANS($AB$9)+$AB$18*(F83-AB$15)</f>
        <v>6.6216992719151975</v>
      </c>
    </row>
    <row r="84" spans="1:47">
      <c r="A84" s="33" t="s">
        <v>120</v>
      </c>
      <c r="B84" s="32" t="s">
        <v>77</v>
      </c>
      <c r="C84" s="33">
        <v>54173.523399999998</v>
      </c>
      <c r="D84" s="33">
        <v>1.8E-3</v>
      </c>
      <c r="E84" s="1">
        <f t="shared" si="52"/>
        <v>4336.1156739740209</v>
      </c>
      <c r="F84" s="1">
        <f t="shared" si="53"/>
        <v>4336</v>
      </c>
      <c r="G84" s="1">
        <f t="shared" si="66"/>
        <v>4.8561600000539329E-2</v>
      </c>
      <c r="K84" s="1">
        <f t="shared" si="67"/>
        <v>4.8561600000539329E-2</v>
      </c>
      <c r="L84" s="1">
        <v>1</v>
      </c>
      <c r="P84" s="248"/>
      <c r="V84" s="31"/>
      <c r="Z84" s="1">
        <f t="shared" si="81"/>
        <v>4336</v>
      </c>
      <c r="AA84" s="1">
        <f t="shared" si="54"/>
        <v>4.8256209389360628E-2</v>
      </c>
      <c r="AB84" s="1">
        <f t="shared" si="55"/>
        <v>4.7058383274825082E-2</v>
      </c>
      <c r="AC84" s="1">
        <f t="shared" si="56"/>
        <v>4.8561600000539329E-2</v>
      </c>
      <c r="AD84" s="1">
        <f t="shared" si="57"/>
        <v>9.3263425396100253E-8</v>
      </c>
      <c r="AE84" s="1">
        <f t="shared" si="58"/>
        <v>9.3263425396100253E-8</v>
      </c>
      <c r="AF84" s="27">
        <f t="shared" si="59"/>
        <v>39155.023399999998</v>
      </c>
      <c r="AG84" s="13"/>
      <c r="AH84" s="1">
        <f t="shared" si="60"/>
        <v>1.503216725714246E-3</v>
      </c>
      <c r="AI84" s="1">
        <f t="shared" si="61"/>
        <v>1.2539383133414339</v>
      </c>
      <c r="AJ84" s="1">
        <f t="shared" si="62"/>
        <v>0.25150579586686961</v>
      </c>
      <c r="AK84" s="1">
        <f t="shared" si="63"/>
        <v>0.20474575953271115</v>
      </c>
      <c r="AL84" s="1">
        <f t="shared" si="64"/>
        <v>0.6785593950915173</v>
      </c>
      <c r="AM84" s="1">
        <f t="shared" si="65"/>
        <v>0.35292665060188583</v>
      </c>
      <c r="AN84" s="1">
        <f t="shared" si="80"/>
        <v>6.7760829986864817</v>
      </c>
      <c r="AO84" s="1">
        <f t="shared" si="80"/>
        <v>6.7760176414472539</v>
      </c>
      <c r="AP84" s="1">
        <f t="shared" si="80"/>
        <v>6.7757902306662068</v>
      </c>
      <c r="AQ84" s="1">
        <f t="shared" si="80"/>
        <v>6.7749991700793641</v>
      </c>
      <c r="AR84" s="1">
        <f t="shared" si="80"/>
        <v>6.772250027771368</v>
      </c>
      <c r="AS84" s="1">
        <f t="shared" si="80"/>
        <v>6.7627270279891851</v>
      </c>
      <c r="AT84" s="1">
        <f t="shared" si="80"/>
        <v>6.7300927343949013</v>
      </c>
      <c r="AU84" s="1">
        <f t="shared" si="82"/>
        <v>6.621750943682386</v>
      </c>
    </row>
    <row r="85" spans="1:47">
      <c r="A85" s="33" t="s">
        <v>115</v>
      </c>
      <c r="B85" s="32" t="s">
        <v>77</v>
      </c>
      <c r="C85" s="33">
        <v>54191.364099999999</v>
      </c>
      <c r="D85" s="33">
        <v>2E-3</v>
      </c>
      <c r="E85" s="1">
        <f t="shared" ref="E85:E99" si="83">+(C85-C$7)/C$8</f>
        <v>4378.612310582962</v>
      </c>
      <c r="F85" s="1">
        <f t="shared" ref="F85:F99" si="84">ROUND(2*E85,0)/2</f>
        <v>4378.5</v>
      </c>
      <c r="G85" s="1">
        <f t="shared" si="66"/>
        <v>4.7149600002740044E-2</v>
      </c>
      <c r="K85" s="1">
        <f t="shared" si="67"/>
        <v>4.7149600002740044E-2</v>
      </c>
      <c r="L85" s="1">
        <v>1</v>
      </c>
      <c r="P85" s="248"/>
      <c r="V85" s="31"/>
      <c r="Z85" s="1">
        <f t="shared" si="81"/>
        <v>4378.5</v>
      </c>
      <c r="AA85" s="1">
        <f t="shared" ref="AA85:AA99" si="85">AB$3+AB$4*Z85+AB$5*Z85^2+AH85</f>
        <v>4.8528010280407013E-2</v>
      </c>
      <c r="AB85" s="1">
        <f t="shared" ref="AB85:AB99" si="86">+G85-AH85</f>
        <v>4.5449888851347972E-2</v>
      </c>
      <c r="AC85" s="1">
        <f t="shared" ref="AC85:AC99" si="87">+G85-P85</f>
        <v>4.7149600002740044E-2</v>
      </c>
      <c r="AD85" s="1">
        <f t="shared" ref="AD85:AD99" si="88">+(G85-AA85)^2</f>
        <v>1.9000148935779316E-6</v>
      </c>
      <c r="AE85" s="1">
        <f t="shared" ref="AE85:AE99" si="89">+(G85-AA85)^2*L85</f>
        <v>1.9000148935779316E-6</v>
      </c>
      <c r="AF85" s="27">
        <f t="shared" ref="AF85:AF99" si="90">+C85-15018.5</f>
        <v>39172.864099999999</v>
      </c>
      <c r="AG85" s="13"/>
      <c r="AH85" s="1">
        <f t="shared" ref="AH85:AH99" si="91">$AB$6*($AB$11/AI85*AJ85+$AB$12)</f>
        <v>1.6997111513920699E-3</v>
      </c>
      <c r="AI85" s="1">
        <f t="shared" ref="AI85:AI99" si="92">1+$AB$7*COS(AL85)</f>
        <v>1.2522581436578168</v>
      </c>
      <c r="AJ85" s="1">
        <f t="shared" ref="AJ85:AJ99" si="93">SIN(AL85+RADIANS($AB$9))</f>
        <v>0.25939974796429427</v>
      </c>
      <c r="AK85" s="1">
        <f t="shared" ref="AK85:AK99" si="94">$AB$7*SIN(AL85)</f>
        <v>0.20681228683913186</v>
      </c>
      <c r="AL85" s="1">
        <f t="shared" ref="AL85:AL99" si="95">2*ATAN(AM85)</f>
        <v>0.68672427178070505</v>
      </c>
      <c r="AM85" s="1">
        <f t="shared" ref="AM85:AM99" si="96">SQRT((1+$AB$7)/(1-$AB$7))*TAN(AN85/2)</f>
        <v>0.3575242358687824</v>
      </c>
      <c r="AN85" s="1">
        <f t="shared" si="80"/>
        <v>6.7822423409412451</v>
      </c>
      <c r="AO85" s="1">
        <f t="shared" si="80"/>
        <v>6.7821773698142813</v>
      </c>
      <c r="AP85" s="1">
        <f t="shared" si="80"/>
        <v>6.7819505480629694</v>
      </c>
      <c r="AQ85" s="1">
        <f t="shared" si="80"/>
        <v>6.7811589065035092</v>
      </c>
      <c r="AR85" s="1">
        <f t="shared" si="80"/>
        <v>6.7783986225605082</v>
      </c>
      <c r="AS85" s="1">
        <f t="shared" si="80"/>
        <v>6.7688059947807844</v>
      </c>
      <c r="AT85" s="1">
        <f t="shared" si="80"/>
        <v>6.7358351507167455</v>
      </c>
      <c r="AU85" s="1">
        <f t="shared" si="82"/>
        <v>6.6261430438934061</v>
      </c>
    </row>
    <row r="86" spans="1:47">
      <c r="A86" s="40" t="s">
        <v>123</v>
      </c>
      <c r="B86" s="57" t="s">
        <v>65</v>
      </c>
      <c r="C86" s="40">
        <v>54213.405299999999</v>
      </c>
      <c r="D86" s="40">
        <v>2.0000000000000001E-4</v>
      </c>
      <c r="E86" s="1">
        <f t="shared" si="83"/>
        <v>4431.114559195682</v>
      </c>
      <c r="F86" s="1">
        <f t="shared" si="84"/>
        <v>4431</v>
      </c>
      <c r="G86" s="1">
        <f t="shared" si="66"/>
        <v>4.8093600002175663E-2</v>
      </c>
      <c r="K86" s="1">
        <f t="shared" si="67"/>
        <v>4.8093600002175663E-2</v>
      </c>
      <c r="L86" s="1">
        <v>1</v>
      </c>
      <c r="P86" s="248"/>
      <c r="V86" s="31"/>
      <c r="Z86" s="1">
        <f t="shared" si="81"/>
        <v>4431</v>
      </c>
      <c r="AA86" s="1">
        <f t="shared" si="85"/>
        <v>4.8863362520867197E-2</v>
      </c>
      <c r="AB86" s="1">
        <f t="shared" si="86"/>
        <v>4.6151614906768598E-2</v>
      </c>
      <c r="AC86" s="1">
        <f t="shared" si="87"/>
        <v>4.8093600002175663E-2</v>
      </c>
      <c r="AD86" s="1">
        <f t="shared" si="88"/>
        <v>5.9253433518233483E-7</v>
      </c>
      <c r="AE86" s="1">
        <f t="shared" si="89"/>
        <v>5.9253433518233483E-7</v>
      </c>
      <c r="AF86" s="27">
        <f t="shared" si="90"/>
        <v>39194.905299999999</v>
      </c>
      <c r="AG86" s="13"/>
      <c r="AH86" s="1">
        <f t="shared" si="91"/>
        <v>1.9419850954070646E-3</v>
      </c>
      <c r="AI86" s="1">
        <f t="shared" si="92"/>
        <v>1.2501657807750886</v>
      </c>
      <c r="AJ86" s="1">
        <f t="shared" si="93"/>
        <v>0.2690979721563822</v>
      </c>
      <c r="AK86" s="1">
        <f t="shared" si="94"/>
        <v>0.20933842255665697</v>
      </c>
      <c r="AL86" s="1">
        <f t="shared" si="95"/>
        <v>0.69677998094705496</v>
      </c>
      <c r="AM86" s="1">
        <f t="shared" si="96"/>
        <v>0.36320502836781571</v>
      </c>
      <c r="AN86" s="1">
        <f t="shared" si="80"/>
        <v>6.7898395036527299</v>
      </c>
      <c r="AO86" s="1">
        <f t="shared" si="80"/>
        <v>6.7897750438312121</v>
      </c>
      <c r="AP86" s="1">
        <f t="shared" si="80"/>
        <v>6.7895490650852999</v>
      </c>
      <c r="AQ86" s="1">
        <f t="shared" si="80"/>
        <v>6.78875706806524</v>
      </c>
      <c r="AR86" s="1">
        <f t="shared" si="80"/>
        <v>6.7859840570066936</v>
      </c>
      <c r="AS86" s="1">
        <f t="shared" si="80"/>
        <v>6.7763079509231003</v>
      </c>
      <c r="AT86" s="1">
        <f t="shared" si="80"/>
        <v>6.7429257995817018</v>
      </c>
      <c r="AU86" s="1">
        <f t="shared" si="82"/>
        <v>6.6315685794481958</v>
      </c>
    </row>
    <row r="87" spans="1:47">
      <c r="A87" s="40" t="s">
        <v>123</v>
      </c>
      <c r="B87" s="57" t="s">
        <v>77</v>
      </c>
      <c r="C87" s="40">
        <v>54507.496800000001</v>
      </c>
      <c r="D87" s="40">
        <v>4.0000000000000002E-4</v>
      </c>
      <c r="E87" s="1">
        <f t="shared" si="83"/>
        <v>5131.6419827428545</v>
      </c>
      <c r="F87" s="1">
        <f t="shared" si="84"/>
        <v>5131.5</v>
      </c>
      <c r="G87" s="1">
        <f t="shared" si="66"/>
        <v>5.9606400005577598E-2</v>
      </c>
      <c r="K87" s="1">
        <f t="shared" si="67"/>
        <v>5.9606400005577598E-2</v>
      </c>
      <c r="L87" s="1">
        <v>1</v>
      </c>
      <c r="P87" s="248"/>
      <c r="V87" s="31"/>
      <c r="Z87" s="1">
        <f t="shared" si="81"/>
        <v>5131.5</v>
      </c>
      <c r="AA87" s="1">
        <f t="shared" si="85"/>
        <v>5.328757212832487E-2</v>
      </c>
      <c r="AB87" s="1">
        <f t="shared" si="86"/>
        <v>5.4487705312372639E-2</v>
      </c>
      <c r="AC87" s="1">
        <f t="shared" si="87"/>
        <v>5.9606400005577598E-2</v>
      </c>
      <c r="AD87" s="1">
        <f t="shared" si="88"/>
        <v>3.9927585742346213E-5</v>
      </c>
      <c r="AE87" s="1">
        <f t="shared" si="89"/>
        <v>3.9927585742346213E-5</v>
      </c>
      <c r="AF87" s="27">
        <f t="shared" si="90"/>
        <v>39488.996800000001</v>
      </c>
      <c r="AG87" s="13"/>
      <c r="AH87" s="1">
        <f t="shared" si="91"/>
        <v>5.1186946932049613E-3</v>
      </c>
      <c r="AI87" s="1">
        <f t="shared" si="92"/>
        <v>1.2207100350644495</v>
      </c>
      <c r="AJ87" s="1">
        <f t="shared" si="93"/>
        <v>0.39247430144311146</v>
      </c>
      <c r="AK87" s="1">
        <f t="shared" si="94"/>
        <v>0.24019278392817844</v>
      </c>
      <c r="AL87" s="1">
        <f t="shared" si="95"/>
        <v>0.82764385252364969</v>
      </c>
      <c r="AM87" s="1">
        <f t="shared" si="96"/>
        <v>0.43918269187198505</v>
      </c>
      <c r="AN87" s="1">
        <f t="shared" si="80"/>
        <v>6.8899481007768655</v>
      </c>
      <c r="AO87" s="1">
        <f t="shared" si="80"/>
        <v>6.8898934115104042</v>
      </c>
      <c r="AP87" s="1">
        <f t="shared" si="80"/>
        <v>6.8896893475937828</v>
      </c>
      <c r="AQ87" s="1">
        <f t="shared" si="80"/>
        <v>6.8889281717704982</v>
      </c>
      <c r="AR87" s="1">
        <f t="shared" si="80"/>
        <v>6.886092450589488</v>
      </c>
      <c r="AS87" s="1">
        <f t="shared" si="80"/>
        <v>6.8755763149610116</v>
      </c>
      <c r="AT87" s="1">
        <f t="shared" si="80"/>
        <v>6.8372025101356941</v>
      </c>
      <c r="AU87" s="1">
        <f t="shared" si="82"/>
        <v>6.703960725279245</v>
      </c>
    </row>
    <row r="88" spans="1:47">
      <c r="A88" s="40" t="s">
        <v>125</v>
      </c>
      <c r="B88" s="57" t="s">
        <v>77</v>
      </c>
      <c r="C88" s="40">
        <v>54838.517999999996</v>
      </c>
      <c r="D88" s="40" t="s">
        <v>126</v>
      </c>
      <c r="E88" s="1">
        <f t="shared" si="83"/>
        <v>5920.1361363497717</v>
      </c>
      <c r="F88" s="1">
        <f t="shared" si="84"/>
        <v>5920</v>
      </c>
      <c r="G88" s="1">
        <f t="shared" si="66"/>
        <v>5.7151999993948266E-2</v>
      </c>
      <c r="K88" s="1">
        <f t="shared" si="67"/>
        <v>5.7151999993948266E-2</v>
      </c>
      <c r="L88" s="1">
        <v>1</v>
      </c>
      <c r="P88" s="248"/>
      <c r="Q88" s="1">
        <v>2.036073614993785E-9</v>
      </c>
      <c r="R88" s="1">
        <v>1.3473420221047496E-22</v>
      </c>
      <c r="S88" s="1">
        <v>1.3066821861262803E-27</v>
      </c>
      <c r="T88" s="1">
        <v>1.0640811818274358E-10</v>
      </c>
      <c r="U88" s="1">
        <v>6.5997142164831351E-5</v>
      </c>
      <c r="V88" s="31">
        <v>2.5738455699989888E-4</v>
      </c>
      <c r="W88" s="1">
        <v>0.25509350556857568</v>
      </c>
      <c r="X88" s="1">
        <v>3160.3726157374572</v>
      </c>
      <c r="Y88" s="1">
        <v>3.1943431651884452E-6</v>
      </c>
      <c r="Z88" s="1">
        <f t="shared" si="81"/>
        <v>5920</v>
      </c>
      <c r="AA88" s="1">
        <f t="shared" si="85"/>
        <v>5.8125680408964917E-2</v>
      </c>
      <c r="AB88" s="1">
        <f t="shared" si="86"/>
        <v>4.86118106750138E-2</v>
      </c>
      <c r="AC88" s="1">
        <f t="shared" si="87"/>
        <v>5.7151999993948266E-2</v>
      </c>
      <c r="AD88" s="1">
        <f t="shared" si="88"/>
        <v>9.4805355058699694E-7</v>
      </c>
      <c r="AE88" s="1">
        <f t="shared" si="89"/>
        <v>9.4805355058699694E-7</v>
      </c>
      <c r="AF88" s="27">
        <f t="shared" si="90"/>
        <v>39820.017999999996</v>
      </c>
      <c r="AG88" s="13"/>
      <c r="AH88" s="1">
        <f t="shared" si="91"/>
        <v>8.5401893189344623E-3</v>
      </c>
      <c r="AI88" s="1">
        <f t="shared" si="92"/>
        <v>1.1851294771289229</v>
      </c>
      <c r="AJ88" s="1">
        <f t="shared" si="93"/>
        <v>0.51667457706185849</v>
      </c>
      <c r="AK88" s="1">
        <f t="shared" si="94"/>
        <v>0.26857507279583992</v>
      </c>
      <c r="AL88" s="1">
        <f t="shared" si="95"/>
        <v>0.96728601135853565</v>
      </c>
      <c r="AM88" s="1">
        <f t="shared" si="96"/>
        <v>0.52525005347970288</v>
      </c>
      <c r="AN88" s="1">
        <f t="shared" si="80"/>
        <v>6.9996622307859946</v>
      </c>
      <c r="AO88" s="1">
        <f t="shared" si="80"/>
        <v>6.999622111931818</v>
      </c>
      <c r="AP88" s="1">
        <f t="shared" si="80"/>
        <v>6.9994590405843216</v>
      </c>
      <c r="AQ88" s="1">
        <f t="shared" si="80"/>
        <v>6.9987964415894863</v>
      </c>
      <c r="AR88" s="1">
        <f t="shared" si="80"/>
        <v>6.9961080527845132</v>
      </c>
      <c r="AS88" s="1">
        <f t="shared" si="80"/>
        <v>6.9852636652302174</v>
      </c>
      <c r="AT88" s="1">
        <f t="shared" si="80"/>
        <v>6.942482091713452</v>
      </c>
      <c r="AU88" s="1">
        <f t="shared" si="82"/>
        <v>6.785447102135465</v>
      </c>
    </row>
    <row r="89" spans="1:47">
      <c r="A89" s="33" t="s">
        <v>127</v>
      </c>
      <c r="B89" s="32" t="s">
        <v>65</v>
      </c>
      <c r="C89" s="33">
        <v>54862.868699999999</v>
      </c>
      <c r="D89" s="33">
        <v>2.9999999999999997E-4</v>
      </c>
      <c r="E89" s="1">
        <f t="shared" si="83"/>
        <v>5978.139625510702</v>
      </c>
      <c r="F89" s="1">
        <f t="shared" si="84"/>
        <v>5978</v>
      </c>
      <c r="G89" s="1">
        <f t="shared" si="66"/>
        <v>5.8616800000891089E-2</v>
      </c>
      <c r="K89" s="1">
        <f t="shared" si="67"/>
        <v>5.8616800000891089E-2</v>
      </c>
      <c r="L89" s="1">
        <v>1</v>
      </c>
      <c r="P89" s="248"/>
      <c r="V89" s="31"/>
      <c r="Z89" s="1">
        <f t="shared" si="81"/>
        <v>5978</v>
      </c>
      <c r="AA89" s="1">
        <f t="shared" si="85"/>
        <v>5.8474544361157649E-2</v>
      </c>
      <c r="AB89" s="1">
        <f t="shared" si="86"/>
        <v>4.9832467541921839E-2</v>
      </c>
      <c r="AC89" s="1">
        <f t="shared" si="87"/>
        <v>5.8616800000891089E-2</v>
      </c>
      <c r="AD89" s="1">
        <f t="shared" si="88"/>
        <v>2.0236667035970469E-8</v>
      </c>
      <c r="AE89" s="1">
        <f t="shared" si="89"/>
        <v>2.0236667035970469E-8</v>
      </c>
      <c r="AF89" s="27">
        <f t="shared" si="90"/>
        <v>39844.368699999999</v>
      </c>
      <c r="AG89" s="13"/>
      <c r="AH89" s="1">
        <f t="shared" si="91"/>
        <v>8.7843324589692521E-3</v>
      </c>
      <c r="AI89" s="1">
        <f t="shared" si="92"/>
        <v>1.182449574051796</v>
      </c>
      <c r="AJ89" s="1">
        <f t="shared" si="93"/>
        <v>0.52516302714831542</v>
      </c>
      <c r="AK89" s="1">
        <f t="shared" si="94"/>
        <v>0.27040274768877143</v>
      </c>
      <c r="AL89" s="1">
        <f t="shared" si="95"/>
        <v>0.97723032034775148</v>
      </c>
      <c r="AM89" s="1">
        <f t="shared" si="96"/>
        <v>0.53161062768455847</v>
      </c>
      <c r="AN89" s="1">
        <f t="shared" si="80"/>
        <v>7.0076031356384121</v>
      </c>
      <c r="AO89" s="1">
        <f t="shared" si="80"/>
        <v>7.007564120399195</v>
      </c>
      <c r="AP89" s="1">
        <f t="shared" si="80"/>
        <v>7.0074044254287609</v>
      </c>
      <c r="AQ89" s="1">
        <f t="shared" si="80"/>
        <v>7.0067510059666898</v>
      </c>
      <c r="AR89" s="1">
        <f t="shared" si="80"/>
        <v>7.0040813444288696</v>
      </c>
      <c r="AS89" s="1">
        <f t="shared" si="80"/>
        <v>6.9932382129265198</v>
      </c>
      <c r="AT89" s="1">
        <f t="shared" si="80"/>
        <v>6.9501869188812391</v>
      </c>
      <c r="AU89" s="1">
        <f t="shared" si="82"/>
        <v>6.791441027129328</v>
      </c>
    </row>
    <row r="90" spans="1:47">
      <c r="A90" s="53" t="s">
        <v>130</v>
      </c>
      <c r="B90" s="32" t="s">
        <v>65</v>
      </c>
      <c r="C90" s="33">
        <v>55244.482450000003</v>
      </c>
      <c r="D90" s="33">
        <v>2.9999999999999997E-4</v>
      </c>
      <c r="E90" s="1">
        <f t="shared" si="83"/>
        <v>6887.1454861958146</v>
      </c>
      <c r="F90" s="1">
        <f t="shared" si="84"/>
        <v>6887</v>
      </c>
      <c r="G90" s="1">
        <f t="shared" si="66"/>
        <v>6.1077200007275678E-2</v>
      </c>
      <c r="K90" s="1">
        <f t="shared" si="67"/>
        <v>6.1077200007275678E-2</v>
      </c>
      <c r="L90" s="1">
        <v>1</v>
      </c>
      <c r="P90" s="248"/>
      <c r="Q90" s="1">
        <v>3.6552620488100336E-9</v>
      </c>
      <c r="R90" s="1">
        <v>1.2958845240105171E-20</v>
      </c>
      <c r="S90" s="1">
        <v>3.4625388373436482E-28</v>
      </c>
      <c r="T90" s="1">
        <v>7.0288865620508881E-9</v>
      </c>
      <c r="U90" s="1">
        <v>3.3589534767660526E-5</v>
      </c>
      <c r="V90" s="31">
        <v>1.4558926144283559E-3</v>
      </c>
      <c r="W90" s="1">
        <v>1.2163431253488708</v>
      </c>
      <c r="X90" s="1">
        <v>19325.086355861182</v>
      </c>
      <c r="Y90" s="1">
        <v>2.1100528918123663E-4</v>
      </c>
      <c r="Z90" s="1">
        <f t="shared" si="81"/>
        <v>6887</v>
      </c>
      <c r="AA90" s="1">
        <f t="shared" si="85"/>
        <v>6.379962619144891E-2</v>
      </c>
      <c r="AB90" s="1">
        <f t="shared" si="86"/>
        <v>4.8618294966133652E-2</v>
      </c>
      <c r="AC90" s="1">
        <f t="shared" si="87"/>
        <v>6.1077200007275678E-2</v>
      </c>
      <c r="AD90" s="1">
        <f t="shared" si="88"/>
        <v>7.4116043282720254E-6</v>
      </c>
      <c r="AE90" s="1">
        <f t="shared" si="89"/>
        <v>7.4116043282720254E-6</v>
      </c>
      <c r="AF90" s="27">
        <f t="shared" si="90"/>
        <v>40225.982450000003</v>
      </c>
      <c r="AG90" s="13"/>
      <c r="AH90" s="1">
        <f t="shared" si="91"/>
        <v>1.2458905041142023E-2</v>
      </c>
      <c r="AI90" s="1">
        <f t="shared" si="92"/>
        <v>1.1399945986400488</v>
      </c>
      <c r="AJ90" s="1">
        <f t="shared" si="93"/>
        <v>0.64643236420938566</v>
      </c>
      <c r="AK90" s="1">
        <f t="shared" si="94"/>
        <v>0.29463028591937174</v>
      </c>
      <c r="AL90" s="1">
        <f t="shared" si="95"/>
        <v>1.1272227913788675</v>
      </c>
      <c r="AM90" s="1">
        <f t="shared" si="96"/>
        <v>0.63199188521020011</v>
      </c>
      <c r="AN90" s="1">
        <f t="shared" si="80"/>
        <v>7.1296873598068631</v>
      </c>
      <c r="AO90" s="1">
        <f t="shared" si="80"/>
        <v>7.1296644006554253</v>
      </c>
      <c r="AP90" s="1">
        <f t="shared" si="80"/>
        <v>7.1295581869833748</v>
      </c>
      <c r="AQ90" s="1">
        <f t="shared" si="80"/>
        <v>7.1290669868785024</v>
      </c>
      <c r="AR90" s="1">
        <f t="shared" si="80"/>
        <v>7.1267988944314888</v>
      </c>
      <c r="AS90" s="1">
        <f t="shared" si="80"/>
        <v>7.116400016962082</v>
      </c>
      <c r="AT90" s="1">
        <f t="shared" si="80"/>
        <v>7.0701563540648369</v>
      </c>
      <c r="AU90" s="1">
        <f t="shared" si="82"/>
        <v>6.8853802998779701</v>
      </c>
    </row>
    <row r="91" spans="1:47">
      <c r="A91" s="53" t="s">
        <v>130</v>
      </c>
      <c r="B91" s="32" t="s">
        <v>65</v>
      </c>
      <c r="C91" s="33">
        <v>55244.482550000001</v>
      </c>
      <c r="D91" s="33">
        <v>4.0000000000000002E-4</v>
      </c>
      <c r="E91" s="1">
        <f t="shared" si="83"/>
        <v>6887.1457243963087</v>
      </c>
      <c r="F91" s="1">
        <f t="shared" si="84"/>
        <v>6887</v>
      </c>
      <c r="G91" s="1">
        <f t="shared" si="66"/>
        <v>6.1177200004749466E-2</v>
      </c>
      <c r="K91" s="1">
        <f t="shared" si="67"/>
        <v>6.1177200004749466E-2</v>
      </c>
      <c r="L91" s="1">
        <v>1</v>
      </c>
      <c r="P91" s="248"/>
      <c r="Q91" s="1">
        <v>3.6554054256472271E-9</v>
      </c>
      <c r="R91" s="1">
        <v>1.2958952865100617E-20</v>
      </c>
      <c r="S91" s="1">
        <v>3.4626098948525446E-28</v>
      </c>
      <c r="T91" s="1">
        <v>7.0288906459803947E-9</v>
      </c>
      <c r="U91" s="1">
        <v>3.3589094946658066E-5</v>
      </c>
      <c r="V91" s="31">
        <v>1.4559144360300385E-3</v>
      </c>
      <c r="W91" s="1">
        <v>1.2163682686200659</v>
      </c>
      <c r="X91" s="1">
        <v>19325.469369552178</v>
      </c>
      <c r="Y91" s="1">
        <v>2.1100541177969577E-4</v>
      </c>
      <c r="Z91" s="1">
        <f t="shared" si="81"/>
        <v>6887</v>
      </c>
      <c r="AA91" s="1">
        <f t="shared" si="85"/>
        <v>6.379962619144891E-2</v>
      </c>
      <c r="AB91" s="1">
        <f t="shared" si="86"/>
        <v>4.8718294963607439E-2</v>
      </c>
      <c r="AC91" s="1">
        <f t="shared" si="87"/>
        <v>6.1177200004749466E-2</v>
      </c>
      <c r="AD91" s="1">
        <f t="shared" si="88"/>
        <v>6.8771191046869908E-6</v>
      </c>
      <c r="AE91" s="1">
        <f t="shared" si="89"/>
        <v>6.8771191046869908E-6</v>
      </c>
      <c r="AF91" s="27">
        <f t="shared" si="90"/>
        <v>40225.982550000001</v>
      </c>
      <c r="AG91" s="13"/>
      <c r="AH91" s="1">
        <f t="shared" si="91"/>
        <v>1.2458905041142023E-2</v>
      </c>
      <c r="AI91" s="1">
        <f t="shared" si="92"/>
        <v>1.1399945986400488</v>
      </c>
      <c r="AJ91" s="1">
        <f t="shared" si="93"/>
        <v>0.64643236420938566</v>
      </c>
      <c r="AK91" s="1">
        <f t="shared" si="94"/>
        <v>0.29463028591937174</v>
      </c>
      <c r="AL91" s="1">
        <f t="shared" si="95"/>
        <v>1.1272227913788675</v>
      </c>
      <c r="AM91" s="1">
        <f t="shared" si="96"/>
        <v>0.63199188521020011</v>
      </c>
      <c r="AN91" s="1">
        <f t="shared" ref="AN91:AT99" si="97">$AU91+$AB$7*SIN(AO91)</f>
        <v>7.1296873598068631</v>
      </c>
      <c r="AO91" s="1">
        <f t="shared" si="97"/>
        <v>7.1296644006554253</v>
      </c>
      <c r="AP91" s="1">
        <f t="shared" si="97"/>
        <v>7.1295581869833748</v>
      </c>
      <c r="AQ91" s="1">
        <f t="shared" si="97"/>
        <v>7.1290669868785024</v>
      </c>
      <c r="AR91" s="1">
        <f t="shared" si="97"/>
        <v>7.1267988944314888</v>
      </c>
      <c r="AS91" s="1">
        <f t="shared" si="97"/>
        <v>7.116400016962082</v>
      </c>
      <c r="AT91" s="1">
        <f t="shared" si="97"/>
        <v>7.0701563540648369</v>
      </c>
      <c r="AU91" s="1">
        <f t="shared" si="82"/>
        <v>6.8853802998779701</v>
      </c>
    </row>
    <row r="92" spans="1:47">
      <c r="A92" s="52" t="s">
        <v>131</v>
      </c>
      <c r="B92" s="56" t="s">
        <v>65</v>
      </c>
      <c r="C92" s="43">
        <v>55265.474399999999</v>
      </c>
      <c r="D92" s="43">
        <v>4.0000000000000002E-4</v>
      </c>
      <c r="E92" s="1">
        <f t="shared" si="83"/>
        <v>6937.1484160619557</v>
      </c>
      <c r="F92" s="1">
        <f t="shared" si="84"/>
        <v>6937</v>
      </c>
      <c r="G92" s="1">
        <f t="shared" si="66"/>
        <v>6.2307200001669116E-2</v>
      </c>
      <c r="K92" s="1">
        <f t="shared" si="67"/>
        <v>6.2307200001669116E-2</v>
      </c>
      <c r="L92" s="1">
        <v>1</v>
      </c>
      <c r="P92" s="248"/>
      <c r="V92" s="31"/>
      <c r="Z92" s="1">
        <f t="shared" si="81"/>
        <v>6937</v>
      </c>
      <c r="AA92" s="1">
        <f t="shared" si="85"/>
        <v>6.4084340365031967E-2</v>
      </c>
      <c r="AB92" s="1">
        <f t="shared" si="86"/>
        <v>4.9654874175870091E-2</v>
      </c>
      <c r="AC92" s="1">
        <f t="shared" si="87"/>
        <v>6.2307200001669116E-2</v>
      </c>
      <c r="AD92" s="1">
        <f t="shared" si="88"/>
        <v>3.1582278710934431E-6</v>
      </c>
      <c r="AE92" s="1">
        <f t="shared" si="89"/>
        <v>3.1582278710934431E-6</v>
      </c>
      <c r="AF92" s="27">
        <f t="shared" si="90"/>
        <v>40246.974399999999</v>
      </c>
      <c r="AG92" s="13"/>
      <c r="AH92" s="1">
        <f t="shared" si="91"/>
        <v>1.2652325825799025E-2</v>
      </c>
      <c r="AI92" s="1">
        <f t="shared" si="92"/>
        <v>1.1376527253684356</v>
      </c>
      <c r="AJ92" s="1">
        <f t="shared" si="93"/>
        <v>0.65246509986242307</v>
      </c>
      <c r="AK92" s="1">
        <f t="shared" si="94"/>
        <v>0.29573166930168493</v>
      </c>
      <c r="AL92" s="1">
        <f t="shared" si="95"/>
        <v>1.1351564360429032</v>
      </c>
      <c r="AM92" s="1">
        <f t="shared" si="96"/>
        <v>0.63755709205927436</v>
      </c>
      <c r="AN92" s="1">
        <f t="shared" si="97"/>
        <v>7.1362728238617263</v>
      </c>
      <c r="AO92" s="1">
        <f t="shared" si="97"/>
        <v>7.1362506407058381</v>
      </c>
      <c r="AP92" s="1">
        <f t="shared" si="97"/>
        <v>7.1361472449157812</v>
      </c>
      <c r="AQ92" s="1">
        <f t="shared" si="97"/>
        <v>7.1356654780783764</v>
      </c>
      <c r="AR92" s="1">
        <f t="shared" si="97"/>
        <v>7.1334242030071913</v>
      </c>
      <c r="AS92" s="1">
        <f t="shared" si="97"/>
        <v>7.1230715083985503</v>
      </c>
      <c r="AT92" s="1">
        <f t="shared" si="97"/>
        <v>7.0767100897700352</v>
      </c>
      <c r="AU92" s="1">
        <f t="shared" si="82"/>
        <v>6.8905474765968169</v>
      </c>
    </row>
    <row r="93" spans="1:47">
      <c r="A93" s="58" t="s">
        <v>132</v>
      </c>
      <c r="B93" s="59" t="s">
        <v>77</v>
      </c>
      <c r="C93" s="58">
        <v>55298.847999999998</v>
      </c>
      <c r="D93" s="58">
        <v>5.0000000000000001E-3</v>
      </c>
      <c r="E93" s="1">
        <f t="shared" si="83"/>
        <v>7016.6444981401291</v>
      </c>
      <c r="F93" s="1">
        <f t="shared" si="84"/>
        <v>7016.5</v>
      </c>
      <c r="G93" s="1">
        <f t="shared" si="66"/>
        <v>6.0662399999273475E-2</v>
      </c>
      <c r="K93" s="1">
        <f t="shared" si="67"/>
        <v>6.0662399999273475E-2</v>
      </c>
      <c r="L93" s="1">
        <v>1</v>
      </c>
      <c r="P93" s="248"/>
      <c r="Q93" s="1">
        <v>6.5598981858331013E-9</v>
      </c>
      <c r="R93" s="1">
        <v>1.7323520812265999E-20</v>
      </c>
      <c r="S93" s="1">
        <v>2.6695616005505077E-28</v>
      </c>
      <c r="T93" s="1">
        <v>9.2887841665138366E-9</v>
      </c>
      <c r="U93" s="1">
        <v>2.800900107201702E-5</v>
      </c>
      <c r="V93" s="31">
        <v>1.8442027228000699E-3</v>
      </c>
      <c r="W93" s="1">
        <v>1.4699233018196025</v>
      </c>
      <c r="X93" s="1">
        <v>23839.965121365996</v>
      </c>
      <c r="Y93" s="1">
        <v>2.788468090777143E-4</v>
      </c>
      <c r="Z93" s="1">
        <f t="shared" si="81"/>
        <v>7016.5</v>
      </c>
      <c r="AA93" s="1">
        <f t="shared" si="85"/>
        <v>6.4535197137427253E-2</v>
      </c>
      <c r="AB93" s="1">
        <f t="shared" si="86"/>
        <v>4.7704482596484063E-2</v>
      </c>
      <c r="AC93" s="1">
        <f t="shared" si="87"/>
        <v>6.0662399999273475E-2</v>
      </c>
      <c r="AD93" s="1">
        <f t="shared" si="88"/>
        <v>1.4998557673292088E-5</v>
      </c>
      <c r="AE93" s="1">
        <f t="shared" si="89"/>
        <v>1.4998557673292088E-5</v>
      </c>
      <c r="AF93" s="27">
        <f t="shared" si="90"/>
        <v>40280.347999999998</v>
      </c>
      <c r="AG93" s="13"/>
      <c r="AH93" s="1">
        <f t="shared" si="91"/>
        <v>1.2957917402789416E-2</v>
      </c>
      <c r="AI93" s="1">
        <f t="shared" si="92"/>
        <v>1.1339313208776662</v>
      </c>
      <c r="AJ93" s="1">
        <f t="shared" si="93"/>
        <v>0.66192215175681368</v>
      </c>
      <c r="AK93" s="1">
        <f t="shared" si="94"/>
        <v>0.297435529682119</v>
      </c>
      <c r="AL93" s="1">
        <f t="shared" si="95"/>
        <v>1.1477038448442498</v>
      </c>
      <c r="AM93" s="1">
        <f t="shared" si="96"/>
        <v>0.64641647824007487</v>
      </c>
      <c r="AN93" s="1">
        <f t="shared" si="97"/>
        <v>7.1467158216511155</v>
      </c>
      <c r="AO93" s="1">
        <f t="shared" si="97"/>
        <v>7.1466948431012272</v>
      </c>
      <c r="AP93" s="1">
        <f t="shared" si="97"/>
        <v>7.1465958725204954</v>
      </c>
      <c r="AQ93" s="1">
        <f t="shared" si="97"/>
        <v>7.1461291130685183</v>
      </c>
      <c r="AR93" s="1">
        <f t="shared" si="97"/>
        <v>7.1439312294878263</v>
      </c>
      <c r="AS93" s="1">
        <f t="shared" si="97"/>
        <v>7.1336562697508663</v>
      </c>
      <c r="AT93" s="1">
        <f t="shared" si="97"/>
        <v>7.0871202801360127</v>
      </c>
      <c r="AU93" s="1">
        <f t="shared" si="82"/>
        <v>6.8987632875797846</v>
      </c>
    </row>
    <row r="94" spans="1:47">
      <c r="A94" s="40" t="s">
        <v>133</v>
      </c>
      <c r="B94" s="57" t="s">
        <v>65</v>
      </c>
      <c r="C94" s="40">
        <v>55579.921199999997</v>
      </c>
      <c r="D94" s="40">
        <v>8.9999999999999998E-4</v>
      </c>
      <c r="E94" s="1">
        <f t="shared" si="83"/>
        <v>7686.1622659918248</v>
      </c>
      <c r="F94" s="1">
        <f t="shared" si="84"/>
        <v>7686</v>
      </c>
      <c r="G94" s="1">
        <f t="shared" si="66"/>
        <v>6.8121600001177285E-2</v>
      </c>
      <c r="K94" s="1">
        <f t="shared" si="67"/>
        <v>6.8121600001177285E-2</v>
      </c>
      <c r="L94" s="1">
        <v>1</v>
      </c>
      <c r="P94" s="248"/>
      <c r="Q94" s="1">
        <v>7.6689229653250751E-8</v>
      </c>
      <c r="R94" s="1">
        <v>5.7683956534882547E-20</v>
      </c>
      <c r="S94" s="1">
        <v>4.1578685991069516E-28</v>
      </c>
      <c r="T94" s="1">
        <v>6.9791522281611158E-8</v>
      </c>
      <c r="U94" s="1">
        <v>4.0064659008800055E-6</v>
      </c>
      <c r="V94" s="31">
        <v>9.9369203020319499E-3</v>
      </c>
      <c r="W94" s="1">
        <v>2.6424331199388353</v>
      </c>
      <c r="X94" s="1">
        <v>48336.843736682124</v>
      </c>
      <c r="Y94" s="1">
        <v>2.095122778184712E-3</v>
      </c>
      <c r="Z94" s="1">
        <f t="shared" si="81"/>
        <v>7686</v>
      </c>
      <c r="AA94" s="1">
        <f t="shared" si="85"/>
        <v>6.8240224902733571E-2</v>
      </c>
      <c r="AB94" s="1">
        <f t="shared" si="86"/>
        <v>5.2687283616955884E-2</v>
      </c>
      <c r="AC94" s="1">
        <f t="shared" si="87"/>
        <v>6.8121600001177285E-2</v>
      </c>
      <c r="AD94" s="1">
        <f t="shared" si="88"/>
        <v>1.4071867269238471E-8</v>
      </c>
      <c r="AE94" s="1">
        <f t="shared" si="89"/>
        <v>1.4071867269238471E-8</v>
      </c>
      <c r="AF94" s="27">
        <f t="shared" si="90"/>
        <v>40561.421199999997</v>
      </c>
      <c r="AG94" s="13"/>
      <c r="AH94" s="1">
        <f t="shared" si="91"/>
        <v>1.5434316384221401E-2</v>
      </c>
      <c r="AI94" s="1">
        <f t="shared" si="92"/>
        <v>1.1028106167869245</v>
      </c>
      <c r="AJ94" s="1">
        <f t="shared" si="93"/>
        <v>0.73510967182164444</v>
      </c>
      <c r="AK94" s="1">
        <f t="shared" si="94"/>
        <v>0.3095730448621315</v>
      </c>
      <c r="AL94" s="1">
        <f t="shared" si="95"/>
        <v>1.2501520846827612</v>
      </c>
      <c r="AM94" s="1">
        <f t="shared" si="96"/>
        <v>0.7216000727415216</v>
      </c>
      <c r="AN94" s="1">
        <f t="shared" si="97"/>
        <v>7.2333075985702191</v>
      </c>
      <c r="AO94" s="1">
        <f t="shared" si="97"/>
        <v>7.2332952412841633</v>
      </c>
      <c r="AP94" s="1">
        <f t="shared" si="97"/>
        <v>7.2332301082023331</v>
      </c>
      <c r="AQ94" s="1">
        <f t="shared" si="97"/>
        <v>7.2328869011768866</v>
      </c>
      <c r="AR94" s="1">
        <f t="shared" si="97"/>
        <v>7.2310811448748211</v>
      </c>
      <c r="AS94" s="1">
        <f t="shared" si="97"/>
        <v>7.2216539726366946</v>
      </c>
      <c r="AT94" s="1">
        <f t="shared" si="97"/>
        <v>7.1742698048867064</v>
      </c>
      <c r="AU94" s="1">
        <f t="shared" si="82"/>
        <v>6.9679517838451481</v>
      </c>
    </row>
    <row r="95" spans="1:47">
      <c r="A95" s="53" t="s">
        <v>135</v>
      </c>
      <c r="B95" s="56" t="s">
        <v>65</v>
      </c>
      <c r="C95" s="43">
        <v>55648.350899999998</v>
      </c>
      <c r="D95" s="43">
        <v>2.9999999999999997E-4</v>
      </c>
      <c r="E95" s="1">
        <f t="shared" si="83"/>
        <v>7849.1621535611903</v>
      </c>
      <c r="F95" s="1">
        <f t="shared" si="84"/>
        <v>7849</v>
      </c>
      <c r="G95" s="1">
        <f t="shared" si="66"/>
        <v>6.8074399998295121E-2</v>
      </c>
      <c r="K95" s="1">
        <f t="shared" si="67"/>
        <v>6.8074399998295121E-2</v>
      </c>
      <c r="L95" s="1">
        <v>1</v>
      </c>
      <c r="P95" s="248"/>
      <c r="V95" s="31"/>
      <c r="Z95" s="1">
        <f t="shared" si="81"/>
        <v>7849</v>
      </c>
      <c r="AA95" s="1">
        <f t="shared" si="85"/>
        <v>6.9116844868363378E-2</v>
      </c>
      <c r="AB95" s="1">
        <f t="shared" si="86"/>
        <v>5.2064024913110074E-2</v>
      </c>
      <c r="AC95" s="1">
        <f t="shared" si="87"/>
        <v>6.8074399998295121E-2</v>
      </c>
      <c r="AD95" s="1">
        <f t="shared" si="88"/>
        <v>1.0866913071316253E-6</v>
      </c>
      <c r="AE95" s="1">
        <f t="shared" si="89"/>
        <v>1.0866913071316253E-6</v>
      </c>
      <c r="AF95" s="27">
        <f t="shared" si="90"/>
        <v>40629.850899999998</v>
      </c>
      <c r="AG95" s="13"/>
      <c r="AH95" s="1">
        <f t="shared" si="91"/>
        <v>1.601037508518505E-2</v>
      </c>
      <c r="AI95" s="1">
        <f t="shared" si="92"/>
        <v>1.0953242299871639</v>
      </c>
      <c r="AJ95" s="1">
        <f t="shared" si="93"/>
        <v>0.75122585928141639</v>
      </c>
      <c r="AK95" s="1">
        <f t="shared" si="94"/>
        <v>0.31195958745753172</v>
      </c>
      <c r="AL95" s="1">
        <f t="shared" si="95"/>
        <v>1.274241004210855</v>
      </c>
      <c r="AM95" s="1">
        <f t="shared" si="96"/>
        <v>0.74007765035437101</v>
      </c>
      <c r="AN95" s="1">
        <f t="shared" si="97"/>
        <v>7.2540263231251974</v>
      </c>
      <c r="AO95" s="1">
        <f t="shared" si="97"/>
        <v>7.2540156417517965</v>
      </c>
      <c r="AP95" s="1">
        <f t="shared" si="97"/>
        <v>7.2539576488672246</v>
      </c>
      <c r="AQ95" s="1">
        <f t="shared" si="97"/>
        <v>7.2536428711146304</v>
      </c>
      <c r="AR95" s="1">
        <f t="shared" si="97"/>
        <v>7.2519368165166531</v>
      </c>
      <c r="AS95" s="1">
        <f t="shared" si="97"/>
        <v>7.2427628167762483</v>
      </c>
      <c r="AT95" s="1">
        <f t="shared" si="97"/>
        <v>7.1953414284053592</v>
      </c>
      <c r="AU95" s="1">
        <f t="shared" si="82"/>
        <v>6.9847967799485904</v>
      </c>
    </row>
    <row r="96" spans="1:47">
      <c r="A96" s="40" t="s">
        <v>133</v>
      </c>
      <c r="B96" s="57" t="s">
        <v>77</v>
      </c>
      <c r="C96" s="40">
        <v>55668.712699999996</v>
      </c>
      <c r="D96" s="40">
        <v>5.9999999999999995E-4</v>
      </c>
      <c r="E96" s="1">
        <f t="shared" si="83"/>
        <v>7897.6640629763951</v>
      </c>
      <c r="F96" s="1">
        <f t="shared" si="84"/>
        <v>7897.5</v>
      </c>
      <c r="G96" s="1">
        <f t="shared" si="66"/>
        <v>6.8875999997544568E-2</v>
      </c>
      <c r="K96" s="1">
        <f t="shared" si="67"/>
        <v>6.8875999997544568E-2</v>
      </c>
      <c r="L96" s="1">
        <v>1</v>
      </c>
      <c r="P96" s="248"/>
      <c r="V96" s="31"/>
      <c r="Z96" s="1">
        <f t="shared" si="81"/>
        <v>7897.5</v>
      </c>
      <c r="AA96" s="1">
        <f t="shared" si="85"/>
        <v>6.9375722984959448E-2</v>
      </c>
      <c r="AB96" s="1">
        <f t="shared" si="86"/>
        <v>5.2696285912559558E-2</v>
      </c>
      <c r="AC96" s="1">
        <f t="shared" si="87"/>
        <v>6.8875999997544568E-2</v>
      </c>
      <c r="AD96" s="1">
        <f t="shared" si="88"/>
        <v>2.4972306415085237E-7</v>
      </c>
      <c r="AE96" s="1">
        <f t="shared" si="89"/>
        <v>2.4972306415085237E-7</v>
      </c>
      <c r="AF96" s="27">
        <f t="shared" si="90"/>
        <v>40650.212699999996</v>
      </c>
      <c r="AG96" s="13"/>
      <c r="AH96" s="1">
        <f t="shared" si="91"/>
        <v>1.617971408498501E-2</v>
      </c>
      <c r="AI96" s="1">
        <f t="shared" si="92"/>
        <v>1.0931055525229623</v>
      </c>
      <c r="AJ96" s="1">
        <f t="shared" si="93"/>
        <v>0.75589609718738882</v>
      </c>
      <c r="AK96" s="1">
        <f t="shared" si="94"/>
        <v>0.31262893199240699</v>
      </c>
      <c r="AL96" s="1">
        <f t="shared" si="95"/>
        <v>1.2813454195602043</v>
      </c>
      <c r="AM96" s="1">
        <f t="shared" si="96"/>
        <v>0.7455899697759002</v>
      </c>
      <c r="AN96" s="1">
        <f t="shared" si="97"/>
        <v>7.2601638860797397</v>
      </c>
      <c r="AO96" s="1">
        <f t="shared" si="97"/>
        <v>7.2601536718714961</v>
      </c>
      <c r="AP96" s="1">
        <f t="shared" si="97"/>
        <v>7.2600977121822279</v>
      </c>
      <c r="AQ96" s="1">
        <f t="shared" si="97"/>
        <v>7.259791212993763</v>
      </c>
      <c r="AR96" s="1">
        <f t="shared" si="97"/>
        <v>7.2581149327394705</v>
      </c>
      <c r="AS96" s="1">
        <f t="shared" si="97"/>
        <v>7.2490193703009167</v>
      </c>
      <c r="AT96" s="1">
        <f t="shared" si="97"/>
        <v>7.2015997272479551</v>
      </c>
      <c r="AU96" s="1">
        <f t="shared" si="82"/>
        <v>6.9898089413658724</v>
      </c>
    </row>
    <row r="97" spans="1:48">
      <c r="A97" s="33" t="s">
        <v>136</v>
      </c>
      <c r="B97" s="32" t="s">
        <v>77</v>
      </c>
      <c r="C97" s="33">
        <v>55952.933100000002</v>
      </c>
      <c r="D97" s="33">
        <v>2.9999999999999997E-4</v>
      </c>
      <c r="E97" s="1">
        <f t="shared" si="83"/>
        <v>8574.6784769650658</v>
      </c>
      <c r="F97" s="1">
        <f t="shared" si="84"/>
        <v>8574.5</v>
      </c>
      <c r="G97" s="1">
        <f t="shared" si="66"/>
        <v>7.4927200003003236E-2</v>
      </c>
      <c r="K97" s="1">
        <f t="shared" si="67"/>
        <v>7.4927200003003236E-2</v>
      </c>
      <c r="L97" s="1">
        <v>1</v>
      </c>
      <c r="P97" s="248"/>
      <c r="V97" s="31"/>
      <c r="Z97" s="1">
        <f t="shared" si="81"/>
        <v>8574.5</v>
      </c>
      <c r="AA97" s="1">
        <f t="shared" si="85"/>
        <v>7.2894525715164554E-2</v>
      </c>
      <c r="AB97" s="1">
        <f t="shared" si="86"/>
        <v>5.6483724658246921E-2</v>
      </c>
      <c r="AC97" s="1">
        <f t="shared" si="87"/>
        <v>7.4927200003003236E-2</v>
      </c>
      <c r="AD97" s="1">
        <f t="shared" si="88"/>
        <v>4.1317647604404919E-6</v>
      </c>
      <c r="AE97" s="1">
        <f t="shared" si="89"/>
        <v>4.1317647604404919E-6</v>
      </c>
      <c r="AF97" s="27">
        <f t="shared" si="90"/>
        <v>40934.433100000002</v>
      </c>
      <c r="AG97" s="13"/>
      <c r="AH97" s="1">
        <f t="shared" si="91"/>
        <v>1.8443475344756315E-2</v>
      </c>
      <c r="AI97" s="1">
        <f t="shared" si="92"/>
        <v>1.0626401824835747</v>
      </c>
      <c r="AJ97" s="1">
        <f t="shared" si="93"/>
        <v>0.81529680776028945</v>
      </c>
      <c r="AK97" s="1">
        <f t="shared" si="94"/>
        <v>0.32012763168421371</v>
      </c>
      <c r="AL97" s="1">
        <f t="shared" si="95"/>
        <v>1.3775652408354926</v>
      </c>
      <c r="AM97" s="1">
        <f t="shared" si="96"/>
        <v>0.82329152472118505</v>
      </c>
      <c r="AN97" s="1">
        <f t="shared" si="97"/>
        <v>7.344550185938866</v>
      </c>
      <c r="AO97" s="1">
        <f t="shared" si="97"/>
        <v>7.3445450846304468</v>
      </c>
      <c r="AP97" s="1">
        <f t="shared" si="97"/>
        <v>7.3445130184435365</v>
      </c>
      <c r="AQ97" s="1">
        <f t="shared" si="97"/>
        <v>7.3443114965319927</v>
      </c>
      <c r="AR97" s="1">
        <f t="shared" si="97"/>
        <v>7.3430466788542637</v>
      </c>
      <c r="AS97" s="1">
        <f t="shared" si="97"/>
        <v>7.3351724461452106</v>
      </c>
      <c r="AT97" s="1">
        <f t="shared" si="97"/>
        <v>7.2883884822437173</v>
      </c>
      <c r="AU97" s="1">
        <f t="shared" si="82"/>
        <v>7.0597725141390635</v>
      </c>
    </row>
    <row r="98" spans="1:48">
      <c r="A98" s="36" t="s">
        <v>138</v>
      </c>
      <c r="B98" s="35" t="s">
        <v>65</v>
      </c>
      <c r="C98" s="36">
        <v>56009.394</v>
      </c>
      <c r="D98" s="36">
        <v>2E-3</v>
      </c>
      <c r="E98" s="1">
        <f t="shared" si="83"/>
        <v>8709.1686230867763</v>
      </c>
      <c r="F98" s="1">
        <f t="shared" si="84"/>
        <v>8709</v>
      </c>
      <c r="G98" s="1">
        <f t="shared" si="66"/>
        <v>7.0790400000987574E-2</v>
      </c>
      <c r="K98" s="1">
        <f t="shared" si="67"/>
        <v>7.0790400000987574E-2</v>
      </c>
      <c r="L98" s="1">
        <v>1</v>
      </c>
      <c r="P98" s="248"/>
      <c r="V98" s="31"/>
      <c r="Z98" s="1">
        <f t="shared" si="81"/>
        <v>8709</v>
      </c>
      <c r="AA98" s="1">
        <f t="shared" si="85"/>
        <v>7.3572364807051593E-2</v>
      </c>
      <c r="AB98" s="1">
        <f t="shared" si="86"/>
        <v>5.1919577888234696E-2</v>
      </c>
      <c r="AC98" s="1">
        <f t="shared" si="87"/>
        <v>7.0790400000987574E-2</v>
      </c>
      <c r="AD98" s="1">
        <f t="shared" si="88"/>
        <v>7.7393281821788151E-6</v>
      </c>
      <c r="AE98" s="1">
        <f t="shared" si="89"/>
        <v>7.7393281821788151E-6</v>
      </c>
      <c r="AF98" s="27">
        <f t="shared" si="90"/>
        <v>40990.894</v>
      </c>
      <c r="AG98" s="13"/>
      <c r="AH98" s="1">
        <f t="shared" si="91"/>
        <v>1.8870822112752879E-2</v>
      </c>
      <c r="AI98" s="1">
        <f t="shared" si="92"/>
        <v>1.0567146502782785</v>
      </c>
      <c r="AJ98" s="1">
        <f t="shared" si="93"/>
        <v>0.82585632731634884</v>
      </c>
      <c r="AK98" s="1">
        <f t="shared" si="94"/>
        <v>0.32123035577779957</v>
      </c>
      <c r="AL98" s="1">
        <f t="shared" si="95"/>
        <v>1.3960427954271364</v>
      </c>
      <c r="AM98" s="1">
        <f t="shared" si="96"/>
        <v>0.83891168238901115</v>
      </c>
      <c r="AN98" s="1">
        <f t="shared" si="97"/>
        <v>7.361033384725153</v>
      </c>
      <c r="AO98" s="1">
        <f t="shared" si="97"/>
        <v>7.3610290150735862</v>
      </c>
      <c r="AP98" s="1">
        <f t="shared" si="97"/>
        <v>7.3610007088477349</v>
      </c>
      <c r="AQ98" s="1">
        <f t="shared" si="97"/>
        <v>7.3608173796694469</v>
      </c>
      <c r="AR98" s="1">
        <f t="shared" si="97"/>
        <v>7.3596315333997575</v>
      </c>
      <c r="AS98" s="1">
        <f t="shared" si="97"/>
        <v>7.3520230739700834</v>
      </c>
      <c r="AT98" s="1">
        <f t="shared" si="97"/>
        <v>7.3055001902289654</v>
      </c>
      <c r="AU98" s="1">
        <f t="shared" si="82"/>
        <v>7.0736722195127619</v>
      </c>
    </row>
    <row r="99" spans="1:48">
      <c r="A99" s="33" t="s">
        <v>136</v>
      </c>
      <c r="B99" s="32" t="s">
        <v>77</v>
      </c>
      <c r="C99" s="33">
        <v>56035.642999999996</v>
      </c>
      <c r="D99" s="33">
        <v>2E-3</v>
      </c>
      <c r="E99" s="1">
        <f t="shared" si="83"/>
        <v>8771.6938723397707</v>
      </c>
      <c r="F99" s="1">
        <f t="shared" si="84"/>
        <v>8771.5</v>
      </c>
      <c r="G99" s="1">
        <f t="shared" si="66"/>
        <v>8.1390399995143525E-2</v>
      </c>
      <c r="K99" s="1">
        <f t="shared" si="67"/>
        <v>8.1390399995143525E-2</v>
      </c>
      <c r="L99" s="1">
        <v>1</v>
      </c>
      <c r="P99" s="248"/>
      <c r="Q99" s="1">
        <v>3.475004379950707E-7</v>
      </c>
      <c r="R99" s="1">
        <v>4.4073576327650965E-19</v>
      </c>
      <c r="S99" s="1">
        <v>3.8371230349005193E-27</v>
      </c>
      <c r="T99" s="1">
        <v>2.6801753308873584E-7</v>
      </c>
      <c r="U99" s="1">
        <v>1.5786249552866182E-4</v>
      </c>
      <c r="V99" s="31">
        <v>1.7400268045826027E-2</v>
      </c>
      <c r="W99" s="1">
        <v>5.3217012180099932</v>
      </c>
      <c r="X99" s="1">
        <v>106458.68012623432</v>
      </c>
      <c r="Y99" s="1">
        <v>8.0458144509486761E-3</v>
      </c>
      <c r="Z99" s="1">
        <f t="shared" si="81"/>
        <v>8771.5</v>
      </c>
      <c r="AA99" s="1">
        <f t="shared" si="85"/>
        <v>7.3884936030174597E-2</v>
      </c>
      <c r="AB99" s="1">
        <f t="shared" si="86"/>
        <v>6.2323536445078043E-2</v>
      </c>
      <c r="AC99" s="1">
        <f t="shared" si="87"/>
        <v>8.1390399995143525E-2</v>
      </c>
      <c r="AD99" s="1">
        <f t="shared" si="88"/>
        <v>5.6331989329447101E-5</v>
      </c>
      <c r="AE99" s="1">
        <f t="shared" si="89"/>
        <v>5.6331989329447101E-5</v>
      </c>
      <c r="AF99" s="27">
        <f t="shared" si="90"/>
        <v>41017.142999999996</v>
      </c>
      <c r="AG99" s="13"/>
      <c r="AH99" s="1">
        <f t="shared" si="91"/>
        <v>1.9066863550065479E-2</v>
      </c>
      <c r="AI99" s="1">
        <f t="shared" si="92"/>
        <v>1.0539769666666119</v>
      </c>
      <c r="AJ99" s="1">
        <f t="shared" si="93"/>
        <v>0.83062843820976318</v>
      </c>
      <c r="AK99" s="1">
        <f t="shared" si="94"/>
        <v>0.32170169427404416</v>
      </c>
      <c r="AL99" s="1">
        <f t="shared" si="95"/>
        <v>1.4045589895270332</v>
      </c>
      <c r="AM99" s="1">
        <f t="shared" si="96"/>
        <v>0.84619256490376726</v>
      </c>
      <c r="AN99" s="1">
        <f t="shared" si="97"/>
        <v>7.3686615678932856</v>
      </c>
      <c r="AO99" s="1">
        <f t="shared" si="97"/>
        <v>7.3686575100118361</v>
      </c>
      <c r="AP99" s="1">
        <f t="shared" si="97"/>
        <v>7.3686308439252688</v>
      </c>
      <c r="AQ99" s="1">
        <f t="shared" si="97"/>
        <v>7.3684556431142694</v>
      </c>
      <c r="AR99" s="1">
        <f t="shared" si="97"/>
        <v>7.3673059867109396</v>
      </c>
      <c r="AS99" s="1">
        <f t="shared" si="97"/>
        <v>7.3598230548990342</v>
      </c>
      <c r="AT99" s="1">
        <f t="shared" si="97"/>
        <v>7.3134365227656888</v>
      </c>
      <c r="AU99" s="1">
        <f t="shared" si="82"/>
        <v>7.0801311904113211</v>
      </c>
    </row>
    <row r="100" spans="1:48">
      <c r="V100" s="31"/>
      <c r="AF100" s="27"/>
      <c r="AG100" s="13"/>
    </row>
    <row r="101" spans="1:48">
      <c r="V101" s="31"/>
      <c r="AF101" s="27"/>
      <c r="AG101" s="13"/>
    </row>
    <row r="102" spans="1:48">
      <c r="V102" s="31"/>
      <c r="AF102" s="27"/>
      <c r="AG102" s="13"/>
      <c r="AV102" s="5"/>
    </row>
    <row r="103" spans="1:48">
      <c r="V103" s="31"/>
      <c r="AF103" s="27"/>
      <c r="AG103" s="13"/>
    </row>
    <row r="104" spans="1:48">
      <c r="V104" s="31"/>
      <c r="AF104" s="27"/>
      <c r="AG104" s="13"/>
    </row>
    <row r="105" spans="1:48">
      <c r="V105" s="31"/>
      <c r="AF105" s="27"/>
      <c r="AG105" s="13"/>
    </row>
    <row r="106" spans="1:48">
      <c r="V106" s="31"/>
      <c r="AF106" s="27"/>
      <c r="AG106" s="13"/>
    </row>
    <row r="107" spans="1:48">
      <c r="V107" s="31"/>
      <c r="AF107" s="27"/>
      <c r="AG107" s="13"/>
    </row>
    <row r="108" spans="1:48">
      <c r="V108" s="31"/>
      <c r="AF108" s="27"/>
      <c r="AG108" s="13"/>
    </row>
    <row r="109" spans="1:48">
      <c r="V109" s="31"/>
      <c r="AF109" s="27"/>
      <c r="AG109" s="13"/>
    </row>
    <row r="110" spans="1:48">
      <c r="V110" s="31"/>
      <c r="AF110" s="27"/>
      <c r="AG110" s="13"/>
    </row>
    <row r="111" spans="1:48">
      <c r="V111" s="31"/>
      <c r="AF111" s="27"/>
      <c r="AG111" s="13"/>
    </row>
    <row r="112" spans="1:48">
      <c r="V112" s="31"/>
      <c r="AF112" s="27"/>
      <c r="AG112" s="13"/>
    </row>
    <row r="113" spans="1:64">
      <c r="V113" s="31"/>
      <c r="AF113" s="27"/>
      <c r="AG113" s="13"/>
    </row>
    <row r="114" spans="1:64">
      <c r="V114" s="31"/>
      <c r="AF114" s="27"/>
      <c r="AG114" s="13"/>
    </row>
    <row r="115" spans="1:64">
      <c r="V115" s="31"/>
      <c r="AF115" s="27"/>
      <c r="AG115" s="13"/>
    </row>
    <row r="116" spans="1:64">
      <c r="V116" s="31"/>
      <c r="AF116" s="27"/>
      <c r="AG116" s="13"/>
    </row>
    <row r="117" spans="1:64">
      <c r="V117" s="31"/>
      <c r="AF117" s="27"/>
      <c r="AG117" s="13"/>
    </row>
    <row r="118" spans="1:64">
      <c r="V118" s="31"/>
      <c r="AF118" s="27"/>
      <c r="AG118" s="13"/>
    </row>
    <row r="119" spans="1:64">
      <c r="V119" s="31"/>
      <c r="AF119" s="27"/>
      <c r="AG119" s="13"/>
    </row>
    <row r="120" spans="1:64">
      <c r="V120" s="31"/>
      <c r="AF120" s="27"/>
      <c r="AG120" s="13"/>
    </row>
    <row r="121" spans="1:64">
      <c r="A121" s="1" t="s">
        <v>83</v>
      </c>
      <c r="B121" s="13"/>
      <c r="C121" s="26">
        <v>47214.411</v>
      </c>
      <c r="D121" s="26"/>
      <c r="E121" s="1">
        <f t="shared" ref="E121:E150" si="98">+(C121-C$7)/C$8</f>
        <v>-12240.524860509786</v>
      </c>
      <c r="F121" s="1">
        <f t="shared" ref="F121:F150" si="99">ROUND(2*E121,0)/2</f>
        <v>-12240.5</v>
      </c>
      <c r="G121" s="1">
        <f>+C121-(C$7+F121*C$8)</f>
        <v>-1.0436799995659385E-2</v>
      </c>
      <c r="L121" s="1">
        <v>0.1</v>
      </c>
      <c r="V121" s="31"/>
      <c r="AF121" s="27"/>
      <c r="AG121" s="13"/>
    </row>
    <row r="122" spans="1:64">
      <c r="A122" s="10" t="s">
        <v>72</v>
      </c>
      <c r="B122" s="10"/>
      <c r="C122" s="249">
        <v>43222.440999999999</v>
      </c>
      <c r="D122" s="176"/>
      <c r="E122" s="10">
        <f t="shared" si="98"/>
        <v>-21749.417361576929</v>
      </c>
      <c r="F122" s="10">
        <f t="shared" si="99"/>
        <v>-21749.5</v>
      </c>
      <c r="V122" s="31"/>
      <c r="AF122" s="27"/>
      <c r="AG122" s="13"/>
      <c r="AW122" s="1">
        <v>-9000</v>
      </c>
      <c r="AX122" s="1">
        <f t="shared" ref="AX122:AX128" si="100">AB$3+AB$4*AW122+AB$5*AW122^2+AZ122</f>
        <v>-6.0684906322093918E-3</v>
      </c>
      <c r="AY122" s="1">
        <f t="shared" ref="AY122:AY128" si="101">AB$3+AB$4*AW122+AB$5*AW122^2</f>
        <v>2.5006591687540512E-2</v>
      </c>
      <c r="AZ122" s="1">
        <f t="shared" ref="AZ122:AZ128" si="102">$AB$6*($AB$11/BA122*BB122+$AB$12)</f>
        <v>-3.1075082319749904E-2</v>
      </c>
      <c r="BA122" s="1">
        <f t="shared" ref="BA122:BA128" si="103">1+$AB$7*COS(BC122)</f>
        <v>0.95954610518363359</v>
      </c>
      <c r="BB122" s="1">
        <f t="shared" ref="BB122:BB128" si="104">SIN(BC122+RADIANS($AB$9))</f>
        <v>-0.85322419190833876</v>
      </c>
      <c r="BC122" s="1">
        <f t="shared" ref="BC122:BC128" si="105">2*ATAN(BD122)</f>
        <v>-1.6951326128398527</v>
      </c>
      <c r="BD122" s="1">
        <f t="shared" ref="BD122:BD128" si="106">SQRT((1+$AB$7)/(1-$AB$7))*TAN(BE122/2)</f>
        <v>-1.1327608611795499</v>
      </c>
      <c r="BE122" s="1">
        <f t="shared" ref="BE122:BK128" si="107">$BL122+$AB$7*SIN(BF122)</f>
        <v>4.9246863713286784</v>
      </c>
      <c r="BF122" s="1">
        <f t="shared" si="107"/>
        <v>4.9246864301575037</v>
      </c>
      <c r="BG122" s="1">
        <f t="shared" si="107"/>
        <v>4.9246872860707001</v>
      </c>
      <c r="BH122" s="1">
        <f t="shared" si="107"/>
        <v>4.9246997385508156</v>
      </c>
      <c r="BI122" s="1">
        <f t="shared" si="107"/>
        <v>4.9248808254645642</v>
      </c>
      <c r="BJ122" s="1">
        <f t="shared" si="107"/>
        <v>4.9274972669243722</v>
      </c>
      <c r="BK122" s="1">
        <f t="shared" si="107"/>
        <v>4.9623087135329484</v>
      </c>
      <c r="BL122" s="1">
        <f t="shared" ref="BL122:BL128" si="108">RADIANS($AB$9)+$AB$18*(AW122-AB$15)</f>
        <v>5.2435615692314608</v>
      </c>
    </row>
    <row r="123" spans="1:64">
      <c r="A123" s="10" t="s">
        <v>73</v>
      </c>
      <c r="B123" s="175"/>
      <c r="C123" s="176">
        <v>43606.372000000003</v>
      </c>
      <c r="D123" s="176"/>
      <c r="E123" s="10">
        <f t="shared" si="98"/>
        <v>-20834.891799804856</v>
      </c>
      <c r="F123" s="10">
        <f t="shared" si="99"/>
        <v>-20835</v>
      </c>
      <c r="V123" s="31"/>
      <c r="AF123" s="27"/>
      <c r="AG123" s="13"/>
      <c r="AW123" s="1">
        <v>-8000</v>
      </c>
      <c r="AX123" s="1">
        <f t="shared" si="100"/>
        <v>-5.2039216817717816E-3</v>
      </c>
      <c r="AY123" s="1">
        <f t="shared" si="101"/>
        <v>2.6506990443776985E-2</v>
      </c>
      <c r="AZ123" s="1">
        <f t="shared" si="102"/>
        <v>-3.1710912125548767E-2</v>
      </c>
      <c r="BA123" s="1">
        <f t="shared" si="103"/>
        <v>0.99764262664874181</v>
      </c>
      <c r="BB123" s="1">
        <f t="shared" si="104"/>
        <v>-0.90831829257347574</v>
      </c>
      <c r="BC123" s="1">
        <f t="shared" si="105"/>
        <v>-1.5780231948554118</v>
      </c>
      <c r="BD123" s="1">
        <f t="shared" si="106"/>
        <v>-1.007253108256458</v>
      </c>
      <c r="BE123" s="1">
        <f t="shared" si="107"/>
        <v>5.0378287000069655</v>
      </c>
      <c r="BF123" s="1">
        <f t="shared" si="107"/>
        <v>5.0378292522158965</v>
      </c>
      <c r="BG123" s="1">
        <f t="shared" si="107"/>
        <v>5.0378345469001875</v>
      </c>
      <c r="BH123" s="1">
        <f t="shared" si="107"/>
        <v>5.0378853091241362</v>
      </c>
      <c r="BI123" s="1">
        <f t="shared" si="107"/>
        <v>5.0383715996424421</v>
      </c>
      <c r="BJ123" s="1">
        <f t="shared" si="107"/>
        <v>5.042995197576472</v>
      </c>
      <c r="BK123" s="1">
        <f t="shared" si="107"/>
        <v>5.0841982884644166</v>
      </c>
      <c r="BL123" s="1">
        <f t="shared" si="108"/>
        <v>5.346905103608405</v>
      </c>
    </row>
    <row r="124" spans="1:64">
      <c r="A124" s="10" t="s">
        <v>78</v>
      </c>
      <c r="B124" s="175" t="s">
        <v>77</v>
      </c>
      <c r="C124" s="176">
        <v>45021.387999999999</v>
      </c>
      <c r="D124" s="176"/>
      <c r="E124" s="10">
        <f t="shared" si="98"/>
        <v>-17464.316612293434</v>
      </c>
      <c r="F124" s="10">
        <f t="shared" si="99"/>
        <v>-17464.5</v>
      </c>
      <c r="V124" s="31"/>
      <c r="AF124" s="27"/>
      <c r="AG124" s="13"/>
      <c r="AW124" s="1">
        <v>-4000</v>
      </c>
      <c r="AX124" s="1">
        <f t="shared" si="100"/>
        <v>3.0708330365105049E-3</v>
      </c>
      <c r="AY124" s="1">
        <f t="shared" si="101"/>
        <v>3.27197644346486E-2</v>
      </c>
      <c r="AZ124" s="1">
        <f t="shared" si="102"/>
        <v>-2.9648931398138095E-2</v>
      </c>
      <c r="BA124" s="1">
        <f t="shared" si="103"/>
        <v>1.1758760239816095</v>
      </c>
      <c r="BB124" s="1">
        <f t="shared" si="104"/>
        <v>-0.98948769135957604</v>
      </c>
      <c r="BC124" s="1">
        <f t="shared" si="105"/>
        <v>-1.0013466748880315</v>
      </c>
      <c r="BD124" s="1">
        <f t="shared" si="106"/>
        <v>-0.5471771042865019</v>
      </c>
      <c r="BE124" s="1">
        <f t="shared" si="107"/>
        <v>5.5394341755074645</v>
      </c>
      <c r="BF124" s="1">
        <f t="shared" si="107"/>
        <v>5.5394705119094603</v>
      </c>
      <c r="BG124" s="1">
        <f t="shared" si="107"/>
        <v>5.5396218597630211</v>
      </c>
      <c r="BH124" s="1">
        <f t="shared" si="107"/>
        <v>5.5402520252121805</v>
      </c>
      <c r="BI124" s="1">
        <f t="shared" si="107"/>
        <v>5.542871929706461</v>
      </c>
      <c r="BJ124" s="1">
        <f t="shared" si="107"/>
        <v>5.5536977707909996</v>
      </c>
      <c r="BK124" s="1">
        <f t="shared" si="107"/>
        <v>5.5973756938245671</v>
      </c>
      <c r="BL124" s="1">
        <f t="shared" si="108"/>
        <v>5.7602792411161809</v>
      </c>
    </row>
    <row r="125" spans="1:64">
      <c r="A125" s="10" t="s">
        <v>78</v>
      </c>
      <c r="B125" s="175"/>
      <c r="C125" s="176">
        <v>45035.440999999999</v>
      </c>
      <c r="D125" s="176"/>
      <c r="E125" s="10">
        <f t="shared" si="98"/>
        <v>-17430.842296024148</v>
      </c>
      <c r="F125" s="10">
        <f t="shared" si="99"/>
        <v>-17431</v>
      </c>
      <c r="V125" s="31"/>
      <c r="AF125" s="27"/>
      <c r="AG125" s="13"/>
      <c r="AW125" s="1">
        <v>-3000</v>
      </c>
      <c r="AX125" s="1">
        <f t="shared" si="100"/>
        <v>6.6037652585017245E-3</v>
      </c>
      <c r="AY125" s="1">
        <f t="shared" si="101"/>
        <v>3.432575267384793E-2</v>
      </c>
      <c r="AZ125" s="1">
        <f t="shared" si="102"/>
        <v>-2.7721987415346205E-2</v>
      </c>
      <c r="BA125" s="1">
        <f t="shared" si="103"/>
        <v>1.2212236937173833</v>
      </c>
      <c r="BB125" s="1">
        <f t="shared" si="104"/>
        <v>-0.94893001232231655</v>
      </c>
      <c r="BC125" s="1">
        <f t="shared" si="105"/>
        <v>-0.82550321899536772</v>
      </c>
      <c r="BD125" s="1">
        <f t="shared" si="106"/>
        <v>-0.43790653026358139</v>
      </c>
      <c r="BE125" s="1">
        <f t="shared" si="107"/>
        <v>5.6780798423435694</v>
      </c>
      <c r="BF125" s="1">
        <f t="shared" si="107"/>
        <v>5.6781347304640208</v>
      </c>
      <c r="BG125" s="1">
        <f t="shared" si="107"/>
        <v>5.6783393013347414</v>
      </c>
      <c r="BH125" s="1">
        <f t="shared" si="107"/>
        <v>5.6791014929411121</v>
      </c>
      <c r="BI125" s="1">
        <f t="shared" si="107"/>
        <v>5.6819377525791683</v>
      </c>
      <c r="BJ125" s="1">
        <f t="shared" si="107"/>
        <v>5.6924440658315412</v>
      </c>
      <c r="BK125" s="1">
        <f t="shared" si="107"/>
        <v>5.7307422194896001</v>
      </c>
      <c r="BL125" s="1">
        <f t="shared" si="108"/>
        <v>5.8636227754931243</v>
      </c>
    </row>
    <row r="126" spans="1:64">
      <c r="A126" s="10" t="s">
        <v>78</v>
      </c>
      <c r="B126" s="175"/>
      <c r="C126" s="176">
        <v>45035.453000000001</v>
      </c>
      <c r="D126" s="176"/>
      <c r="E126" s="10">
        <f t="shared" si="98"/>
        <v>-17430.81371196414</v>
      </c>
      <c r="F126" s="10">
        <f t="shared" si="99"/>
        <v>-17431</v>
      </c>
      <c r="V126" s="31"/>
      <c r="AF126" s="27"/>
      <c r="AG126" s="13"/>
      <c r="AW126" s="1">
        <v>-2000</v>
      </c>
      <c r="AX126" s="1">
        <f t="shared" si="100"/>
        <v>1.0788417301530656E-2</v>
      </c>
      <c r="AY126" s="1">
        <f t="shared" si="101"/>
        <v>3.5952858809639832E-2</v>
      </c>
      <c r="AZ126" s="1">
        <f t="shared" si="102"/>
        <v>-2.5164441508109175E-2</v>
      </c>
      <c r="BA126" s="1">
        <f t="shared" si="103"/>
        <v>1.262287336319958</v>
      </c>
      <c r="BB126" s="1">
        <f t="shared" si="104"/>
        <v>-0.87284681223888727</v>
      </c>
      <c r="BC126" s="1">
        <f t="shared" si="105"/>
        <v>-0.63668228283674277</v>
      </c>
      <c r="BD126" s="1">
        <f t="shared" si="106"/>
        <v>-0.32954938237962494</v>
      </c>
      <c r="BE126" s="1">
        <f t="shared" si="107"/>
        <v>5.8217517619690069</v>
      </c>
      <c r="BF126" s="1">
        <f t="shared" si="107"/>
        <v>5.8218186720940954</v>
      </c>
      <c r="BG126" s="1">
        <f t="shared" si="107"/>
        <v>5.8220477304844671</v>
      </c>
      <c r="BH126" s="1">
        <f t="shared" si="107"/>
        <v>5.8228316858164204</v>
      </c>
      <c r="BI126" s="1">
        <f t="shared" si="107"/>
        <v>5.8255124826831652</v>
      </c>
      <c r="BJ126" s="1">
        <f t="shared" si="107"/>
        <v>5.8346531654081764</v>
      </c>
      <c r="BK126" s="1">
        <f t="shared" si="107"/>
        <v>5.8655266317775547</v>
      </c>
      <c r="BL126" s="1">
        <f t="shared" si="108"/>
        <v>5.9669663098700685</v>
      </c>
    </row>
    <row r="127" spans="1:64">
      <c r="A127" s="10" t="s">
        <v>80</v>
      </c>
      <c r="B127" s="175"/>
      <c r="C127" s="176">
        <v>45715.534</v>
      </c>
      <c r="D127" s="176"/>
      <c r="E127" s="10">
        <f t="shared" si="98"/>
        <v>-15810.857369351788</v>
      </c>
      <c r="F127" s="10">
        <f t="shared" si="99"/>
        <v>-15811</v>
      </c>
      <c r="V127" s="31"/>
      <c r="AF127" s="27"/>
      <c r="AG127" s="13"/>
      <c r="AW127" s="1">
        <v>0</v>
      </c>
      <c r="AX127" s="1">
        <f t="shared" si="100"/>
        <v>2.1023860330445704E-2</v>
      </c>
      <c r="AY127" s="1">
        <f t="shared" si="101"/>
        <v>3.9270424771001358E-2</v>
      </c>
      <c r="AZ127" s="1">
        <f t="shared" si="102"/>
        <v>-1.8246564440555654E-2</v>
      </c>
      <c r="BA127" s="1">
        <f t="shared" si="103"/>
        <v>1.3178251502230489</v>
      </c>
      <c r="BB127" s="1">
        <f t="shared" si="104"/>
        <v>-0.60629466177816704</v>
      </c>
      <c r="BC127" s="1">
        <f t="shared" si="105"/>
        <v>-0.22706922511323793</v>
      </c>
      <c r="BD127" s="1">
        <f t="shared" si="106"/>
        <v>-0.1140249654747061</v>
      </c>
      <c r="BE127" s="1">
        <f t="shared" si="107"/>
        <v>6.120990074309141</v>
      </c>
      <c r="BF127" s="1">
        <f t="shared" si="107"/>
        <v>6.1210300630456658</v>
      </c>
      <c r="BG127" s="1">
        <f t="shared" si="107"/>
        <v>6.1211542815185043</v>
      </c>
      <c r="BH127" s="1">
        <f t="shared" si="107"/>
        <v>6.1215401298205769</v>
      </c>
      <c r="BI127" s="1">
        <f t="shared" si="107"/>
        <v>6.1227385000169647</v>
      </c>
      <c r="BJ127" s="1">
        <f t="shared" si="107"/>
        <v>6.1264589327882435</v>
      </c>
      <c r="BK127" s="1">
        <f t="shared" si="107"/>
        <v>6.1379956215709237</v>
      </c>
      <c r="BL127" s="1">
        <f t="shared" si="108"/>
        <v>6.1736533786239569</v>
      </c>
    </row>
    <row r="128" spans="1:64">
      <c r="A128" s="10" t="s">
        <v>81</v>
      </c>
      <c r="B128" s="175" t="s">
        <v>77</v>
      </c>
      <c r="C128" s="176">
        <v>45809.366000000002</v>
      </c>
      <c r="D128" s="176"/>
      <c r="E128" s="10">
        <f t="shared" si="98"/>
        <v>-15587.349076163175</v>
      </c>
      <c r="F128" s="10">
        <f t="shared" si="99"/>
        <v>-15587.5</v>
      </c>
      <c r="V128" s="31"/>
      <c r="AF128" s="27"/>
      <c r="AG128" s="13"/>
      <c r="AW128" s="1">
        <v>1000</v>
      </c>
      <c r="AX128" s="1">
        <f t="shared" si="100"/>
        <v>2.6923470731854388E-2</v>
      </c>
      <c r="AY128" s="1">
        <f t="shared" si="101"/>
        <v>4.0960884596570976E-2</v>
      </c>
      <c r="AZ128" s="1">
        <f t="shared" si="102"/>
        <v>-1.4037413864716587E-2</v>
      </c>
      <c r="BA128" s="1">
        <f t="shared" si="103"/>
        <v>1.326171478273547</v>
      </c>
      <c r="BB128" s="1">
        <f t="shared" si="104"/>
        <v>-0.42341067101718538</v>
      </c>
      <c r="BC128" s="1">
        <f t="shared" si="105"/>
        <v>-1.2883170640283442E-2</v>
      </c>
      <c r="BD128" s="1">
        <f t="shared" si="106"/>
        <v>-6.4416744173803088E-3</v>
      </c>
      <c r="BE128" s="1">
        <f t="shared" si="107"/>
        <v>6.2740022474080295</v>
      </c>
      <c r="BF128" s="1">
        <f t="shared" si="107"/>
        <v>6.2740046787730828</v>
      </c>
      <c r="BG128" s="1">
        <f t="shared" si="107"/>
        <v>6.2740121327223646</v>
      </c>
      <c r="BH128" s="1">
        <f t="shared" si="107"/>
        <v>6.2740349846392744</v>
      </c>
      <c r="BI128" s="1">
        <f t="shared" si="107"/>
        <v>6.2741050427876646</v>
      </c>
      <c r="BJ128" s="1">
        <f t="shared" si="107"/>
        <v>6.2743198229245589</v>
      </c>
      <c r="BK128" s="1">
        <f t="shared" si="107"/>
        <v>6.274978280686792</v>
      </c>
      <c r="BL128" s="1">
        <f t="shared" si="108"/>
        <v>6.2769969130009011</v>
      </c>
    </row>
    <row r="129" spans="1:33">
      <c r="A129" s="190" t="s">
        <v>87</v>
      </c>
      <c r="B129" s="42"/>
      <c r="C129" s="43">
        <v>51655.468050000003</v>
      </c>
      <c r="D129" s="44">
        <v>5.0000000000000001E-4</v>
      </c>
      <c r="E129" s="1">
        <f t="shared" si="98"/>
        <v>-1661.9047607704642</v>
      </c>
      <c r="F129" s="1">
        <f t="shared" si="99"/>
        <v>-1662</v>
      </c>
      <c r="V129" s="31"/>
      <c r="AF129" s="27"/>
      <c r="AG129" s="13"/>
    </row>
    <row r="130" spans="1:33">
      <c r="A130" s="1" t="s">
        <v>50</v>
      </c>
      <c r="C130" s="25">
        <v>31150.455000000002</v>
      </c>
      <c r="D130" s="26"/>
      <c r="E130" s="1">
        <f t="shared" si="98"/>
        <v>-50504.948377187633</v>
      </c>
      <c r="F130" s="1">
        <f t="shared" si="99"/>
        <v>-50505</v>
      </c>
      <c r="V130" s="31"/>
      <c r="AF130" s="27"/>
      <c r="AG130" s="13"/>
    </row>
    <row r="131" spans="1:33">
      <c r="A131" s="1" t="s">
        <v>50</v>
      </c>
      <c r="C131" s="25">
        <v>31156.31</v>
      </c>
      <c r="D131" s="26"/>
      <c r="E131" s="1">
        <f t="shared" si="98"/>
        <v>-50491.001737910847</v>
      </c>
      <c r="F131" s="1">
        <f t="shared" si="99"/>
        <v>-50491</v>
      </c>
      <c r="V131" s="31"/>
      <c r="AF131" s="27"/>
      <c r="AG131" s="13"/>
    </row>
    <row r="132" spans="1:33">
      <c r="A132" s="1" t="s">
        <v>50</v>
      </c>
      <c r="C132" s="25">
        <v>31157.119999999999</v>
      </c>
      <c r="D132" s="26"/>
      <c r="E132" s="1">
        <f t="shared" si="98"/>
        <v>-50489.072313860604</v>
      </c>
      <c r="F132" s="1">
        <f t="shared" si="99"/>
        <v>-50489</v>
      </c>
      <c r="V132" s="31"/>
      <c r="AF132" s="27"/>
      <c r="AG132" s="13"/>
    </row>
    <row r="133" spans="1:33">
      <c r="A133" s="1" t="s">
        <v>50</v>
      </c>
      <c r="C133" s="25">
        <v>31157.32</v>
      </c>
      <c r="D133" s="26"/>
      <c r="E133" s="1">
        <f t="shared" si="98"/>
        <v>-50488.595912860539</v>
      </c>
      <c r="F133" s="1">
        <f t="shared" si="99"/>
        <v>-50488.5</v>
      </c>
      <c r="V133" s="31"/>
      <c r="AF133" s="27"/>
      <c r="AG133" s="13"/>
    </row>
    <row r="134" spans="1:33">
      <c r="A134" s="1" t="s">
        <v>50</v>
      </c>
      <c r="C134" s="25">
        <v>31162.386999999999</v>
      </c>
      <c r="D134" s="26"/>
      <c r="E134" s="1">
        <f t="shared" si="98"/>
        <v>-50476.526293523995</v>
      </c>
      <c r="F134" s="1">
        <f t="shared" si="99"/>
        <v>-50476.5</v>
      </c>
      <c r="V134" s="31"/>
      <c r="AF134" s="27"/>
      <c r="AG134" s="13"/>
    </row>
    <row r="135" spans="1:33">
      <c r="A135" s="1" t="s">
        <v>50</v>
      </c>
      <c r="C135" s="25">
        <v>31163.215</v>
      </c>
      <c r="D135" s="26"/>
      <c r="E135" s="1">
        <f t="shared" si="98"/>
        <v>-50474.553993383743</v>
      </c>
      <c r="F135" s="1">
        <f t="shared" si="99"/>
        <v>-50474.5</v>
      </c>
      <c r="V135" s="31"/>
      <c r="AF135" s="27"/>
      <c r="AG135" s="13"/>
    </row>
    <row r="136" spans="1:33">
      <c r="A136" s="1" t="s">
        <v>50</v>
      </c>
      <c r="C136" s="25">
        <v>31170.16</v>
      </c>
      <c r="D136" s="26"/>
      <c r="E136" s="1">
        <f t="shared" si="98"/>
        <v>-50458.010968656628</v>
      </c>
      <c r="F136" s="1">
        <f t="shared" si="99"/>
        <v>-50458</v>
      </c>
      <c r="V136" s="31"/>
      <c r="AF136" s="27"/>
      <c r="AG136" s="13"/>
    </row>
    <row r="137" spans="1:33">
      <c r="A137" s="1" t="s">
        <v>50</v>
      </c>
      <c r="C137" s="25">
        <v>31170.365000000002</v>
      </c>
      <c r="D137" s="26"/>
      <c r="E137" s="1">
        <f t="shared" si="98"/>
        <v>-50457.522657631562</v>
      </c>
      <c r="F137" s="1">
        <f t="shared" si="99"/>
        <v>-50457.5</v>
      </c>
      <c r="V137" s="31"/>
      <c r="AF137" s="27"/>
      <c r="AG137" s="13"/>
    </row>
    <row r="138" spans="1:33">
      <c r="A138" s="1" t="s">
        <v>50</v>
      </c>
      <c r="C138" s="25">
        <v>31176.26</v>
      </c>
      <c r="D138" s="26"/>
      <c r="E138" s="1">
        <f t="shared" si="98"/>
        <v>-50443.480738154773</v>
      </c>
      <c r="F138" s="1">
        <f t="shared" si="99"/>
        <v>-50443.5</v>
      </c>
      <c r="V138" s="31"/>
      <c r="AF138" s="27"/>
      <c r="AG138" s="13"/>
    </row>
    <row r="139" spans="1:33">
      <c r="A139" s="1" t="s">
        <v>50</v>
      </c>
      <c r="C139" s="25">
        <v>31178.134999999998</v>
      </c>
      <c r="D139" s="26"/>
      <c r="E139" s="1">
        <f t="shared" si="98"/>
        <v>-50439.014478779201</v>
      </c>
      <c r="F139" s="1">
        <f t="shared" si="99"/>
        <v>-50439</v>
      </c>
      <c r="V139" s="31"/>
      <c r="AF139" s="27"/>
      <c r="AG139" s="13"/>
    </row>
    <row r="140" spans="1:33">
      <c r="A140" s="1" t="s">
        <v>50</v>
      </c>
      <c r="C140" s="25">
        <v>31178.334999999999</v>
      </c>
      <c r="D140" s="26"/>
      <c r="E140" s="1">
        <f t="shared" si="98"/>
        <v>-50438.538077779136</v>
      </c>
      <c r="F140" s="1">
        <f t="shared" si="99"/>
        <v>-50438.5</v>
      </c>
      <c r="V140" s="31"/>
      <c r="AF140" s="27"/>
      <c r="AG140" s="13"/>
    </row>
    <row r="141" spans="1:33">
      <c r="A141" s="1" t="s">
        <v>50</v>
      </c>
      <c r="C141" s="25">
        <v>31179.17</v>
      </c>
      <c r="D141" s="26"/>
      <c r="E141" s="1">
        <f t="shared" si="98"/>
        <v>-50436.54910360388</v>
      </c>
      <c r="F141" s="1">
        <f t="shared" si="99"/>
        <v>-50436.5</v>
      </c>
      <c r="V141" s="31"/>
      <c r="AF141" s="27"/>
      <c r="AG141" s="13"/>
    </row>
    <row r="142" spans="1:33">
      <c r="A142" s="1" t="s">
        <v>50</v>
      </c>
      <c r="C142" s="25">
        <v>31197.24</v>
      </c>
      <c r="D142" s="26"/>
      <c r="E142" s="1">
        <f t="shared" si="98"/>
        <v>-50393.506273248364</v>
      </c>
      <c r="F142" s="1">
        <f t="shared" si="99"/>
        <v>-50393.5</v>
      </c>
      <c r="V142" s="31"/>
      <c r="AF142" s="27"/>
      <c r="AG142" s="13"/>
    </row>
    <row r="143" spans="1:33">
      <c r="A143" s="1" t="s">
        <v>50</v>
      </c>
      <c r="C143" s="25">
        <v>31206.264999999999</v>
      </c>
      <c r="D143" s="26"/>
      <c r="E143" s="1">
        <f t="shared" si="98"/>
        <v>-50372.008678120619</v>
      </c>
      <c r="F143" s="1">
        <f t="shared" si="99"/>
        <v>-50372</v>
      </c>
      <c r="V143" s="31"/>
      <c r="AF143" s="27"/>
      <c r="AG143" s="13"/>
    </row>
    <row r="144" spans="1:33">
      <c r="A144" s="1" t="s">
        <v>50</v>
      </c>
      <c r="C144" s="25">
        <v>31215.307000000001</v>
      </c>
      <c r="D144" s="26"/>
      <c r="E144" s="1">
        <f t="shared" si="98"/>
        <v>-50350.470588907861</v>
      </c>
      <c r="F144" s="1">
        <f t="shared" si="99"/>
        <v>-50350.5</v>
      </c>
      <c r="V144" s="31"/>
      <c r="AF144" s="27"/>
      <c r="AG144" s="13"/>
    </row>
    <row r="145" spans="1:33">
      <c r="A145" s="1" t="s">
        <v>50</v>
      </c>
      <c r="C145" s="25">
        <v>31216.316999999999</v>
      </c>
      <c r="D145" s="26"/>
      <c r="E145" s="1">
        <f t="shared" si="98"/>
        <v>-50348.064763857554</v>
      </c>
      <c r="F145" s="1">
        <f t="shared" si="99"/>
        <v>-50348</v>
      </c>
      <c r="V145" s="31"/>
      <c r="AF145" s="27"/>
      <c r="AG145" s="13"/>
    </row>
    <row r="146" spans="1:33">
      <c r="A146" s="1" t="s">
        <v>50</v>
      </c>
      <c r="C146" s="25">
        <v>31219.272000000001</v>
      </c>
      <c r="D146" s="26"/>
      <c r="E146" s="1">
        <f t="shared" si="98"/>
        <v>-50341.02593908165</v>
      </c>
      <c r="F146" s="1">
        <f t="shared" si="99"/>
        <v>-50341</v>
      </c>
      <c r="V146" s="31"/>
      <c r="AF146" s="27"/>
      <c r="AG146" s="13"/>
    </row>
    <row r="147" spans="1:33">
      <c r="A147" s="1" t="s">
        <v>61</v>
      </c>
      <c r="C147" s="25">
        <v>31219.29</v>
      </c>
      <c r="D147" s="26"/>
      <c r="E147" s="1">
        <f t="shared" si="98"/>
        <v>-50340.983062991647</v>
      </c>
      <c r="F147" s="1">
        <f t="shared" si="99"/>
        <v>-50341</v>
      </c>
      <c r="V147" s="31"/>
      <c r="AF147" s="27"/>
      <c r="AG147" s="13"/>
    </row>
    <row r="148" spans="1:33">
      <c r="A148" s="10" t="s">
        <v>68</v>
      </c>
      <c r="B148" s="175"/>
      <c r="C148" s="176">
        <v>40319.368000000002</v>
      </c>
      <c r="D148" s="176"/>
      <c r="E148" s="10">
        <f t="shared" si="98"/>
        <v>-28664.551763827058</v>
      </c>
      <c r="F148" s="10">
        <f t="shared" si="99"/>
        <v>-28664.5</v>
      </c>
      <c r="V148" s="31"/>
      <c r="AF148" s="27"/>
      <c r="AG148" s="13"/>
    </row>
    <row r="149" spans="1:33">
      <c r="A149" s="10" t="s">
        <v>68</v>
      </c>
      <c r="B149" s="175"/>
      <c r="C149" s="176">
        <v>40321.438999999998</v>
      </c>
      <c r="D149" s="176"/>
      <c r="E149" s="10">
        <f t="shared" si="98"/>
        <v>-28659.618631471432</v>
      </c>
      <c r="F149" s="10">
        <f t="shared" si="99"/>
        <v>-28659.5</v>
      </c>
      <c r="V149" s="31"/>
      <c r="AF149" s="27"/>
      <c r="AG149" s="13"/>
    </row>
    <row r="150" spans="1:33">
      <c r="A150" s="10" t="s">
        <v>68</v>
      </c>
      <c r="B150" s="175"/>
      <c r="C150" s="176">
        <v>40353.374000000003</v>
      </c>
      <c r="D150" s="176"/>
      <c r="E150" s="10">
        <f t="shared" si="98"/>
        <v>-28583.549301786687</v>
      </c>
      <c r="F150" s="10">
        <f t="shared" si="99"/>
        <v>-28583.5</v>
      </c>
      <c r="V150" s="31"/>
      <c r="AF150" s="27"/>
      <c r="AG150" s="13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147"/>
  <sheetViews>
    <sheetView workbookViewId="0">
      <selection activeCell="E46" sqref="E46"/>
    </sheetView>
  </sheetViews>
  <sheetFormatPr defaultRowHeight="12.75"/>
  <cols>
    <col min="1" max="1" width="14.28515625" style="26" customWidth="1"/>
    <col min="2" max="2" width="4.42578125" style="1" customWidth="1"/>
    <col min="3" max="3" width="12.7109375" style="26" customWidth="1"/>
    <col min="4" max="4" width="5.42578125" style="1" customWidth="1"/>
    <col min="5" max="5" width="14.85546875" style="1" customWidth="1"/>
    <col min="7" max="7" width="12" style="1" customWidth="1"/>
    <col min="8" max="8" width="14.140625" style="26" customWidth="1"/>
    <col min="9" max="9" width="22.5703125" style="1" customWidth="1"/>
    <col min="10" max="10" width="25.140625" style="1" customWidth="1"/>
    <col min="11" max="11" width="15.7109375" style="1" customWidth="1"/>
    <col min="12" max="12" width="14.140625" style="1" customWidth="1"/>
    <col min="13" max="13" width="9.5703125" style="1" customWidth="1"/>
    <col min="14" max="14" width="14.140625" style="1" customWidth="1"/>
    <col min="15" max="15" width="23.42578125" style="1" customWidth="1"/>
    <col min="16" max="16" width="16.5703125" style="1" customWidth="1"/>
    <col min="17" max="17" width="41" style="1" customWidth="1"/>
  </cols>
  <sheetData>
    <row r="1" spans="1:16" ht="15.75">
      <c r="A1" s="250" t="s">
        <v>455</v>
      </c>
      <c r="I1" s="251" t="s">
        <v>161</v>
      </c>
      <c r="J1" s="117" t="s">
        <v>38</v>
      </c>
    </row>
    <row r="2" spans="1:16">
      <c r="I2" s="133" t="s">
        <v>174</v>
      </c>
      <c r="J2" s="122" t="s">
        <v>37</v>
      </c>
    </row>
    <row r="3" spans="1:16">
      <c r="A3" s="252" t="s">
        <v>456</v>
      </c>
      <c r="I3" s="133" t="s">
        <v>179</v>
      </c>
      <c r="J3" s="122" t="s">
        <v>23</v>
      </c>
    </row>
    <row r="4" spans="1:16">
      <c r="I4" s="133" t="s">
        <v>196</v>
      </c>
      <c r="J4" s="122" t="s">
        <v>23</v>
      </c>
    </row>
    <row r="5" spans="1:16">
      <c r="I5" s="253" t="s">
        <v>225</v>
      </c>
      <c r="J5" s="142" t="s">
        <v>36</v>
      </c>
    </row>
    <row r="11" spans="1:16" ht="12.75" customHeight="1">
      <c r="A11" s="26" t="str">
        <f t="shared" ref="A11:A42" si="0">P11</f>
        <v> HA 113.77 </v>
      </c>
      <c r="B11" s="13" t="str">
        <f t="shared" ref="B11:B42" si="1">IF(H11=INT(H11),"I","II")</f>
        <v>II</v>
      </c>
      <c r="C11" s="26">
        <f t="shared" ref="C11:C42" si="2">1*G11</f>
        <v>28122.7</v>
      </c>
      <c r="D11" s="1" t="str">
        <f t="shared" ref="D11:D42" si="3">VLOOKUP(F11,I$1:J$5,2,FALSE)</f>
        <v>pg</v>
      </c>
      <c r="E11" s="1" t="e">
        <f>VLOOKUP(C11,#REF!,3,FALSE)</f>
        <v>#REF!</v>
      </c>
      <c r="F11" s="13" t="str">
        <f>LEFT(M11,1)</f>
        <v>F</v>
      </c>
      <c r="G11" s="1" t="str">
        <f t="shared" ref="G11:G42" si="4">MID(I11,3,LEN(I11)-3)</f>
        <v>28122.700</v>
      </c>
      <c r="H11" s="26">
        <f t="shared" ref="H11:H42" si="5">1*K11</f>
        <v>-32500.5</v>
      </c>
      <c r="I11" s="254" t="s">
        <v>457</v>
      </c>
      <c r="J11" s="255" t="s">
        <v>458</v>
      </c>
      <c r="K11" s="254">
        <v>-32500.5</v>
      </c>
      <c r="L11" s="254" t="s">
        <v>459</v>
      </c>
      <c r="M11" s="255" t="s">
        <v>460</v>
      </c>
      <c r="N11" s="255"/>
      <c r="O11" s="256" t="s">
        <v>461</v>
      </c>
      <c r="P11" s="256" t="s">
        <v>462</v>
      </c>
    </row>
    <row r="12" spans="1:16" ht="12.75" customHeight="1">
      <c r="A12" s="26" t="str">
        <f t="shared" si="0"/>
        <v> PZ 6.136 </v>
      </c>
      <c r="B12" s="13" t="str">
        <f t="shared" si="1"/>
        <v>I</v>
      </c>
      <c r="C12" s="26">
        <f t="shared" si="2"/>
        <v>31150.455000000002</v>
      </c>
      <c r="D12" s="1" t="str">
        <f t="shared" si="3"/>
        <v>pg</v>
      </c>
      <c r="E12" s="1" t="e">
        <f>VLOOKUP(C12,#REF!,3,FALSE)</f>
        <v>#REF!</v>
      </c>
      <c r="F12" s="13" t="str">
        <f>LEFT(M12,1)</f>
        <v>P</v>
      </c>
      <c r="G12" s="1" t="str">
        <f t="shared" si="4"/>
        <v>31150.455</v>
      </c>
      <c r="H12" s="26">
        <f t="shared" si="5"/>
        <v>-25288</v>
      </c>
      <c r="I12" s="254" t="s">
        <v>463</v>
      </c>
      <c r="J12" s="255" t="s">
        <v>464</v>
      </c>
      <c r="K12" s="254">
        <v>-25288</v>
      </c>
      <c r="L12" s="254" t="s">
        <v>465</v>
      </c>
      <c r="M12" s="255" t="s">
        <v>466</v>
      </c>
      <c r="N12" s="255"/>
      <c r="O12" s="256" t="s">
        <v>467</v>
      </c>
      <c r="P12" s="256" t="s">
        <v>468</v>
      </c>
    </row>
    <row r="13" spans="1:16" ht="12.75" customHeight="1">
      <c r="A13" s="26" t="str">
        <f t="shared" si="0"/>
        <v> PZ 6.136 </v>
      </c>
      <c r="B13" s="13" t="str">
        <f t="shared" si="1"/>
        <v>I</v>
      </c>
      <c r="C13" s="26">
        <f t="shared" si="2"/>
        <v>31156.31</v>
      </c>
      <c r="D13" s="1" t="str">
        <f t="shared" si="3"/>
        <v>pg</v>
      </c>
      <c r="E13" s="1" t="e">
        <f>VLOOKUP(C13,#REF!,3,FALSE)</f>
        <v>#REF!</v>
      </c>
      <c r="F13" s="13" t="str">
        <f>LEFT(M13,1)</f>
        <v>P</v>
      </c>
      <c r="G13" s="1" t="str">
        <f t="shared" si="4"/>
        <v>31156.310</v>
      </c>
      <c r="H13" s="26">
        <f t="shared" si="5"/>
        <v>-25274</v>
      </c>
      <c r="I13" s="254" t="s">
        <v>469</v>
      </c>
      <c r="J13" s="255" t="s">
        <v>470</v>
      </c>
      <c r="K13" s="254">
        <v>-25274</v>
      </c>
      <c r="L13" s="254" t="s">
        <v>471</v>
      </c>
      <c r="M13" s="255" t="s">
        <v>466</v>
      </c>
      <c r="N13" s="255"/>
      <c r="O13" s="256" t="s">
        <v>467</v>
      </c>
      <c r="P13" s="256" t="s">
        <v>468</v>
      </c>
    </row>
    <row r="14" spans="1:16" ht="12.75" customHeight="1">
      <c r="A14" s="26" t="str">
        <f t="shared" si="0"/>
        <v> PZ 6.136 </v>
      </c>
      <c r="B14" s="13" t="str">
        <f t="shared" si="1"/>
        <v>I</v>
      </c>
      <c r="C14" s="26">
        <f t="shared" si="2"/>
        <v>31157.119999999999</v>
      </c>
      <c r="D14" s="1" t="str">
        <f t="shared" si="3"/>
        <v>pg</v>
      </c>
      <c r="E14" s="1" t="e">
        <f>VLOOKUP(C14,#REF!,3,FALSE)</f>
        <v>#REF!</v>
      </c>
      <c r="F14" s="13" t="str">
        <f>LEFT(M14,1)</f>
        <v>P</v>
      </c>
      <c r="G14" s="1" t="str">
        <f t="shared" si="4"/>
        <v>31157.120</v>
      </c>
      <c r="H14" s="26">
        <f t="shared" si="5"/>
        <v>-25272</v>
      </c>
      <c r="I14" s="254" t="s">
        <v>472</v>
      </c>
      <c r="J14" s="255" t="s">
        <v>473</v>
      </c>
      <c r="K14" s="254">
        <v>-25272</v>
      </c>
      <c r="L14" s="254" t="s">
        <v>474</v>
      </c>
      <c r="M14" s="255" t="s">
        <v>466</v>
      </c>
      <c r="N14" s="255"/>
      <c r="O14" s="256" t="s">
        <v>467</v>
      </c>
      <c r="P14" s="256" t="s">
        <v>468</v>
      </c>
    </row>
    <row r="15" spans="1:16" ht="12.75" customHeight="1">
      <c r="A15" s="26" t="str">
        <f t="shared" si="0"/>
        <v> PZ 6.136 </v>
      </c>
      <c r="B15" s="13" t="str">
        <f t="shared" si="1"/>
        <v>II</v>
      </c>
      <c r="C15" s="26">
        <f t="shared" si="2"/>
        <v>31157.32</v>
      </c>
      <c r="D15" s="1" t="str">
        <f t="shared" si="3"/>
        <v>pg</v>
      </c>
      <c r="E15" s="1" t="e">
        <f>VLOOKUP(C15,#REF!,3,FALSE)</f>
        <v>#REF!</v>
      </c>
      <c r="F15" s="13" t="str">
        <f>LEFT(M15,1)</f>
        <v>P</v>
      </c>
      <c r="G15" s="1" t="str">
        <f t="shared" si="4"/>
        <v>31157.320</v>
      </c>
      <c r="H15" s="26">
        <f t="shared" si="5"/>
        <v>-25271.5</v>
      </c>
      <c r="I15" s="254" t="s">
        <v>475</v>
      </c>
      <c r="J15" s="255" t="s">
        <v>476</v>
      </c>
      <c r="K15" s="254">
        <v>-25271.5</v>
      </c>
      <c r="L15" s="254" t="s">
        <v>477</v>
      </c>
      <c r="M15" s="255" t="s">
        <v>466</v>
      </c>
      <c r="N15" s="255"/>
      <c r="O15" s="256" t="s">
        <v>467</v>
      </c>
      <c r="P15" s="256" t="s">
        <v>468</v>
      </c>
    </row>
    <row r="16" spans="1:16" ht="12.75" customHeight="1">
      <c r="A16" s="26" t="str">
        <f t="shared" si="0"/>
        <v> PZ 6.136 </v>
      </c>
      <c r="B16" s="13" t="str">
        <f t="shared" si="1"/>
        <v>II</v>
      </c>
      <c r="C16" s="26">
        <f t="shared" si="2"/>
        <v>31162.386999999999</v>
      </c>
      <c r="D16" s="1" t="str">
        <f t="shared" si="3"/>
        <v>vis</v>
      </c>
      <c r="E16" s="1" t="e">
        <f>VLOOKUP(C16,#REF!,3,FALSE)</f>
        <v>#REF!</v>
      </c>
      <c r="F16" s="13" t="s">
        <v>225</v>
      </c>
      <c r="G16" s="1" t="str">
        <f t="shared" si="4"/>
        <v>31162.387</v>
      </c>
      <c r="H16" s="26">
        <f t="shared" si="5"/>
        <v>-25259.5</v>
      </c>
      <c r="I16" s="254" t="s">
        <v>478</v>
      </c>
      <c r="J16" s="255" t="s">
        <v>479</v>
      </c>
      <c r="K16" s="254">
        <v>-25259.5</v>
      </c>
      <c r="L16" s="254" t="s">
        <v>480</v>
      </c>
      <c r="M16" s="255" t="s">
        <v>466</v>
      </c>
      <c r="N16" s="255"/>
      <c r="O16" s="256" t="s">
        <v>467</v>
      </c>
      <c r="P16" s="256" t="s">
        <v>468</v>
      </c>
    </row>
    <row r="17" spans="1:16" ht="12.75" customHeight="1">
      <c r="A17" s="26" t="str">
        <f t="shared" si="0"/>
        <v> PZ 6.136 </v>
      </c>
      <c r="B17" s="13" t="str">
        <f t="shared" si="1"/>
        <v>II</v>
      </c>
      <c r="C17" s="26">
        <f t="shared" si="2"/>
        <v>31163.215</v>
      </c>
      <c r="D17" s="1" t="str">
        <f t="shared" si="3"/>
        <v>vis</v>
      </c>
      <c r="E17" s="1" t="e">
        <f>VLOOKUP(C17,#REF!,3,FALSE)</f>
        <v>#REF!</v>
      </c>
      <c r="F17" s="13" t="s">
        <v>225</v>
      </c>
      <c r="G17" s="1" t="str">
        <f t="shared" si="4"/>
        <v>31163.215</v>
      </c>
      <c r="H17" s="26">
        <f t="shared" si="5"/>
        <v>-25257.5</v>
      </c>
      <c r="I17" s="254" t="s">
        <v>481</v>
      </c>
      <c r="J17" s="255" t="s">
        <v>482</v>
      </c>
      <c r="K17" s="254">
        <v>-25257.5</v>
      </c>
      <c r="L17" s="254" t="s">
        <v>483</v>
      </c>
      <c r="M17" s="255" t="s">
        <v>466</v>
      </c>
      <c r="N17" s="255"/>
      <c r="O17" s="256" t="s">
        <v>467</v>
      </c>
      <c r="P17" s="256" t="s">
        <v>468</v>
      </c>
    </row>
    <row r="18" spans="1:16" ht="12.75" customHeight="1">
      <c r="A18" s="26" t="str">
        <f t="shared" si="0"/>
        <v> PZ 6.136 </v>
      </c>
      <c r="B18" s="13" t="str">
        <f t="shared" si="1"/>
        <v>I</v>
      </c>
      <c r="C18" s="26">
        <f t="shared" si="2"/>
        <v>31170.16</v>
      </c>
      <c r="D18" s="1" t="str">
        <f t="shared" si="3"/>
        <v>vis</v>
      </c>
      <c r="E18" s="1" t="e">
        <f>VLOOKUP(C18,#REF!,3,FALSE)</f>
        <v>#REF!</v>
      </c>
      <c r="F18" s="13" t="s">
        <v>225</v>
      </c>
      <c r="G18" s="1" t="str">
        <f t="shared" si="4"/>
        <v>31170.160</v>
      </c>
      <c r="H18" s="26">
        <f t="shared" si="5"/>
        <v>-25241</v>
      </c>
      <c r="I18" s="254" t="s">
        <v>484</v>
      </c>
      <c r="J18" s="255" t="s">
        <v>485</v>
      </c>
      <c r="K18" s="254">
        <v>-25241</v>
      </c>
      <c r="L18" s="254" t="s">
        <v>486</v>
      </c>
      <c r="M18" s="255" t="s">
        <v>466</v>
      </c>
      <c r="N18" s="255"/>
      <c r="O18" s="256" t="s">
        <v>467</v>
      </c>
      <c r="P18" s="256" t="s">
        <v>468</v>
      </c>
    </row>
    <row r="19" spans="1:16" ht="12.75" customHeight="1">
      <c r="A19" s="26" t="str">
        <f t="shared" si="0"/>
        <v> PZ 6.136 </v>
      </c>
      <c r="B19" s="13" t="str">
        <f t="shared" si="1"/>
        <v>II</v>
      </c>
      <c r="C19" s="26">
        <f t="shared" si="2"/>
        <v>31170.365000000002</v>
      </c>
      <c r="D19" s="1" t="str">
        <f t="shared" si="3"/>
        <v>vis</v>
      </c>
      <c r="E19" s="1" t="e">
        <f>VLOOKUP(C19,#REF!,3,FALSE)</f>
        <v>#REF!</v>
      </c>
      <c r="F19" s="13" t="s">
        <v>225</v>
      </c>
      <c r="G19" s="1" t="str">
        <f t="shared" si="4"/>
        <v>31170.365</v>
      </c>
      <c r="H19" s="26">
        <f t="shared" si="5"/>
        <v>-25240.5</v>
      </c>
      <c r="I19" s="254" t="s">
        <v>487</v>
      </c>
      <c r="J19" s="255" t="s">
        <v>488</v>
      </c>
      <c r="K19" s="254">
        <v>-25240.5</v>
      </c>
      <c r="L19" s="254" t="s">
        <v>489</v>
      </c>
      <c r="M19" s="255" t="s">
        <v>466</v>
      </c>
      <c r="N19" s="255"/>
      <c r="O19" s="256" t="s">
        <v>467</v>
      </c>
      <c r="P19" s="256" t="s">
        <v>468</v>
      </c>
    </row>
    <row r="20" spans="1:16" ht="12.75" customHeight="1">
      <c r="A20" s="26" t="str">
        <f t="shared" si="0"/>
        <v> PZ 6.136 </v>
      </c>
      <c r="B20" s="13" t="str">
        <f t="shared" si="1"/>
        <v>II</v>
      </c>
      <c r="C20" s="26">
        <f t="shared" si="2"/>
        <v>31176.26</v>
      </c>
      <c r="D20" s="1" t="str">
        <f t="shared" si="3"/>
        <v>vis</v>
      </c>
      <c r="E20" s="1" t="e">
        <f>VLOOKUP(C20,#REF!,3,FALSE)</f>
        <v>#REF!</v>
      </c>
      <c r="F20" s="13" t="s">
        <v>225</v>
      </c>
      <c r="G20" s="1" t="str">
        <f t="shared" si="4"/>
        <v>31176.260</v>
      </c>
      <c r="H20" s="26">
        <f t="shared" si="5"/>
        <v>-25226.5</v>
      </c>
      <c r="I20" s="254" t="s">
        <v>490</v>
      </c>
      <c r="J20" s="255" t="s">
        <v>491</v>
      </c>
      <c r="K20" s="254">
        <v>-25226.5</v>
      </c>
      <c r="L20" s="254" t="s">
        <v>492</v>
      </c>
      <c r="M20" s="255" t="s">
        <v>466</v>
      </c>
      <c r="N20" s="255"/>
      <c r="O20" s="256" t="s">
        <v>467</v>
      </c>
      <c r="P20" s="256" t="s">
        <v>468</v>
      </c>
    </row>
    <row r="21" spans="1:16" ht="12.75" customHeight="1">
      <c r="A21" s="26" t="str">
        <f t="shared" si="0"/>
        <v> PZ 6.136 </v>
      </c>
      <c r="B21" s="13" t="str">
        <f t="shared" si="1"/>
        <v>I</v>
      </c>
      <c r="C21" s="26">
        <f t="shared" si="2"/>
        <v>31178.134999999998</v>
      </c>
      <c r="D21" s="1" t="str">
        <f t="shared" si="3"/>
        <v>vis</v>
      </c>
      <c r="E21" s="1" t="e">
        <f>VLOOKUP(C21,#REF!,3,FALSE)</f>
        <v>#REF!</v>
      </c>
      <c r="F21" s="13" t="s">
        <v>225</v>
      </c>
      <c r="G21" s="1" t="str">
        <f t="shared" si="4"/>
        <v>31178.135</v>
      </c>
      <c r="H21" s="26">
        <f t="shared" si="5"/>
        <v>-25222</v>
      </c>
      <c r="I21" s="254" t="s">
        <v>493</v>
      </c>
      <c r="J21" s="255" t="s">
        <v>494</v>
      </c>
      <c r="K21" s="254">
        <v>-25222</v>
      </c>
      <c r="L21" s="254" t="s">
        <v>495</v>
      </c>
      <c r="M21" s="255" t="s">
        <v>466</v>
      </c>
      <c r="N21" s="255"/>
      <c r="O21" s="256" t="s">
        <v>467</v>
      </c>
      <c r="P21" s="256" t="s">
        <v>468</v>
      </c>
    </row>
    <row r="22" spans="1:16" ht="12.75" customHeight="1">
      <c r="A22" s="26" t="str">
        <f t="shared" si="0"/>
        <v> PZ 6.136 </v>
      </c>
      <c r="B22" s="13" t="str">
        <f t="shared" si="1"/>
        <v>II</v>
      </c>
      <c r="C22" s="26">
        <f t="shared" si="2"/>
        <v>31178.334999999999</v>
      </c>
      <c r="D22" s="1" t="str">
        <f t="shared" si="3"/>
        <v>vis</v>
      </c>
      <c r="E22" s="1" t="e">
        <f>VLOOKUP(C22,#REF!,3,FALSE)</f>
        <v>#REF!</v>
      </c>
      <c r="F22" s="13" t="s">
        <v>225</v>
      </c>
      <c r="G22" s="1" t="str">
        <f t="shared" si="4"/>
        <v>31178.335</v>
      </c>
      <c r="H22" s="26">
        <f t="shared" si="5"/>
        <v>-25221.5</v>
      </c>
      <c r="I22" s="254" t="s">
        <v>496</v>
      </c>
      <c r="J22" s="255" t="s">
        <v>497</v>
      </c>
      <c r="K22" s="254">
        <v>-25221.5</v>
      </c>
      <c r="L22" s="254" t="s">
        <v>498</v>
      </c>
      <c r="M22" s="255" t="s">
        <v>466</v>
      </c>
      <c r="N22" s="255"/>
      <c r="O22" s="256" t="s">
        <v>467</v>
      </c>
      <c r="P22" s="256" t="s">
        <v>468</v>
      </c>
    </row>
    <row r="23" spans="1:16" ht="12.75" customHeight="1">
      <c r="A23" s="26" t="str">
        <f t="shared" si="0"/>
        <v> PZ 6.136 </v>
      </c>
      <c r="B23" s="13" t="str">
        <f t="shared" si="1"/>
        <v>II</v>
      </c>
      <c r="C23" s="26">
        <f t="shared" si="2"/>
        <v>31179.17</v>
      </c>
      <c r="D23" s="1" t="str">
        <f t="shared" si="3"/>
        <v>vis</v>
      </c>
      <c r="E23" s="1" t="e">
        <f>VLOOKUP(C23,#REF!,3,FALSE)</f>
        <v>#REF!</v>
      </c>
      <c r="F23" s="13" t="s">
        <v>225</v>
      </c>
      <c r="G23" s="1" t="str">
        <f t="shared" si="4"/>
        <v>31179.170</v>
      </c>
      <c r="H23" s="26">
        <f t="shared" si="5"/>
        <v>-25219.5</v>
      </c>
      <c r="I23" s="254" t="s">
        <v>499</v>
      </c>
      <c r="J23" s="255" t="s">
        <v>500</v>
      </c>
      <c r="K23" s="254">
        <v>-25219.5</v>
      </c>
      <c r="L23" s="254" t="s">
        <v>501</v>
      </c>
      <c r="M23" s="255" t="s">
        <v>466</v>
      </c>
      <c r="N23" s="255"/>
      <c r="O23" s="256" t="s">
        <v>467</v>
      </c>
      <c r="P23" s="256" t="s">
        <v>468</v>
      </c>
    </row>
    <row r="24" spans="1:16" ht="12.75" customHeight="1">
      <c r="A24" s="26" t="str">
        <f t="shared" si="0"/>
        <v> PZ 6.136 </v>
      </c>
      <c r="B24" s="13" t="str">
        <f t="shared" si="1"/>
        <v>II</v>
      </c>
      <c r="C24" s="26">
        <f t="shared" si="2"/>
        <v>31197.24</v>
      </c>
      <c r="D24" s="1" t="str">
        <f t="shared" si="3"/>
        <v>vis</v>
      </c>
      <c r="E24" s="1" t="e">
        <f>VLOOKUP(C24,#REF!,3,FALSE)</f>
        <v>#REF!</v>
      </c>
      <c r="F24" s="13" t="s">
        <v>225</v>
      </c>
      <c r="G24" s="1" t="str">
        <f t="shared" si="4"/>
        <v>31197.240</v>
      </c>
      <c r="H24" s="26">
        <f t="shared" si="5"/>
        <v>-25176.5</v>
      </c>
      <c r="I24" s="254" t="s">
        <v>502</v>
      </c>
      <c r="J24" s="255" t="s">
        <v>503</v>
      </c>
      <c r="K24" s="254">
        <v>-25176.5</v>
      </c>
      <c r="L24" s="254" t="s">
        <v>504</v>
      </c>
      <c r="M24" s="255" t="s">
        <v>466</v>
      </c>
      <c r="N24" s="255"/>
      <c r="O24" s="256" t="s">
        <v>467</v>
      </c>
      <c r="P24" s="256" t="s">
        <v>468</v>
      </c>
    </row>
    <row r="25" spans="1:16" ht="12.75" customHeight="1">
      <c r="A25" s="26" t="str">
        <f t="shared" si="0"/>
        <v> PZ 6.136 </v>
      </c>
      <c r="B25" s="13" t="str">
        <f t="shared" si="1"/>
        <v>I</v>
      </c>
      <c r="C25" s="26">
        <f t="shared" si="2"/>
        <v>31206.264999999999</v>
      </c>
      <c r="D25" s="1" t="str">
        <f t="shared" si="3"/>
        <v>vis</v>
      </c>
      <c r="E25" s="1" t="e">
        <f>VLOOKUP(C25,#REF!,3,FALSE)</f>
        <v>#REF!</v>
      </c>
      <c r="F25" s="13" t="s">
        <v>225</v>
      </c>
      <c r="G25" s="1" t="str">
        <f t="shared" si="4"/>
        <v>31206.265</v>
      </c>
      <c r="H25" s="26">
        <f t="shared" si="5"/>
        <v>-25155</v>
      </c>
      <c r="I25" s="254" t="s">
        <v>505</v>
      </c>
      <c r="J25" s="255" t="s">
        <v>506</v>
      </c>
      <c r="K25" s="254">
        <v>-25155</v>
      </c>
      <c r="L25" s="254" t="s">
        <v>507</v>
      </c>
      <c r="M25" s="255" t="s">
        <v>466</v>
      </c>
      <c r="N25" s="255"/>
      <c r="O25" s="256" t="s">
        <v>467</v>
      </c>
      <c r="P25" s="256" t="s">
        <v>468</v>
      </c>
    </row>
    <row r="26" spans="1:16" ht="12.75" customHeight="1">
      <c r="A26" s="26" t="str">
        <f t="shared" si="0"/>
        <v> PZ 6.136 </v>
      </c>
      <c r="B26" s="13" t="str">
        <f t="shared" si="1"/>
        <v>II</v>
      </c>
      <c r="C26" s="26">
        <f t="shared" si="2"/>
        <v>31215.307000000001</v>
      </c>
      <c r="D26" s="1" t="str">
        <f t="shared" si="3"/>
        <v>vis</v>
      </c>
      <c r="E26" s="1" t="e">
        <f>VLOOKUP(C26,#REF!,3,FALSE)</f>
        <v>#REF!</v>
      </c>
      <c r="F26" s="13" t="s">
        <v>225</v>
      </c>
      <c r="G26" s="1" t="str">
        <f t="shared" si="4"/>
        <v>31215.307</v>
      </c>
      <c r="H26" s="26">
        <f t="shared" si="5"/>
        <v>-25133.5</v>
      </c>
      <c r="I26" s="254" t="s">
        <v>508</v>
      </c>
      <c r="J26" s="255" t="s">
        <v>509</v>
      </c>
      <c r="K26" s="254">
        <v>-25133.5</v>
      </c>
      <c r="L26" s="254" t="s">
        <v>510</v>
      </c>
      <c r="M26" s="255" t="s">
        <v>466</v>
      </c>
      <c r="N26" s="255"/>
      <c r="O26" s="256" t="s">
        <v>467</v>
      </c>
      <c r="P26" s="256" t="s">
        <v>468</v>
      </c>
    </row>
    <row r="27" spans="1:16" ht="12.75" customHeight="1">
      <c r="A27" s="26" t="str">
        <f t="shared" si="0"/>
        <v> PZ 6.136 </v>
      </c>
      <c r="B27" s="13" t="str">
        <f t="shared" si="1"/>
        <v>I</v>
      </c>
      <c r="C27" s="26">
        <f t="shared" si="2"/>
        <v>31216.316999999999</v>
      </c>
      <c r="D27" s="1" t="str">
        <f t="shared" si="3"/>
        <v>vis</v>
      </c>
      <c r="E27" s="1" t="e">
        <f>VLOOKUP(C27,#REF!,3,FALSE)</f>
        <v>#REF!</v>
      </c>
      <c r="F27" s="13" t="s">
        <v>225</v>
      </c>
      <c r="G27" s="1" t="str">
        <f t="shared" si="4"/>
        <v>31216.317</v>
      </c>
      <c r="H27" s="26">
        <f t="shared" si="5"/>
        <v>-25131</v>
      </c>
      <c r="I27" s="254" t="s">
        <v>511</v>
      </c>
      <c r="J27" s="255" t="s">
        <v>512</v>
      </c>
      <c r="K27" s="254">
        <v>-25131</v>
      </c>
      <c r="L27" s="254" t="s">
        <v>513</v>
      </c>
      <c r="M27" s="255" t="s">
        <v>466</v>
      </c>
      <c r="N27" s="255"/>
      <c r="O27" s="256" t="s">
        <v>467</v>
      </c>
      <c r="P27" s="256" t="s">
        <v>468</v>
      </c>
    </row>
    <row r="28" spans="1:16" ht="12.75" customHeight="1">
      <c r="A28" s="26" t="str">
        <f t="shared" si="0"/>
        <v> PZ 6.136 </v>
      </c>
      <c r="B28" s="13" t="str">
        <f t="shared" si="1"/>
        <v>I</v>
      </c>
      <c r="C28" s="26">
        <f t="shared" si="2"/>
        <v>31219.272000000001</v>
      </c>
      <c r="D28" s="1" t="str">
        <f t="shared" si="3"/>
        <v>vis</v>
      </c>
      <c r="E28" s="1" t="e">
        <f>VLOOKUP(C28,#REF!,3,FALSE)</f>
        <v>#REF!</v>
      </c>
      <c r="F28" s="13" t="s">
        <v>225</v>
      </c>
      <c r="G28" s="1" t="str">
        <f t="shared" si="4"/>
        <v>31219.272</v>
      </c>
      <c r="H28" s="26">
        <f t="shared" si="5"/>
        <v>-25124</v>
      </c>
      <c r="I28" s="254" t="s">
        <v>514</v>
      </c>
      <c r="J28" s="255" t="s">
        <v>515</v>
      </c>
      <c r="K28" s="254">
        <v>-25124</v>
      </c>
      <c r="L28" s="254" t="s">
        <v>516</v>
      </c>
      <c r="M28" s="255" t="s">
        <v>466</v>
      </c>
      <c r="N28" s="255"/>
      <c r="O28" s="256" t="s">
        <v>467</v>
      </c>
      <c r="P28" s="256" t="s">
        <v>468</v>
      </c>
    </row>
    <row r="29" spans="1:16" ht="12.75" customHeight="1">
      <c r="A29" s="26" t="str">
        <f t="shared" si="0"/>
        <v> ATOK 5.15 </v>
      </c>
      <c r="B29" s="13" t="str">
        <f t="shared" si="1"/>
        <v>II</v>
      </c>
      <c r="C29" s="26">
        <f t="shared" si="2"/>
        <v>34445.989000000001</v>
      </c>
      <c r="D29" s="1" t="str">
        <f t="shared" si="3"/>
        <v>vis</v>
      </c>
      <c r="E29" s="1" t="e">
        <f>VLOOKUP(C29,#REF!,3,FALSE)</f>
        <v>#REF!</v>
      </c>
      <c r="F29" s="13" t="s">
        <v>225</v>
      </c>
      <c r="G29" s="1" t="str">
        <f t="shared" si="4"/>
        <v>34445.989</v>
      </c>
      <c r="H29" s="26">
        <f t="shared" si="5"/>
        <v>-17437.5</v>
      </c>
      <c r="I29" s="254" t="s">
        <v>517</v>
      </c>
      <c r="J29" s="255" t="s">
        <v>518</v>
      </c>
      <c r="K29" s="254">
        <v>-17437.5</v>
      </c>
      <c r="L29" s="254" t="s">
        <v>519</v>
      </c>
      <c r="M29" s="255" t="s">
        <v>520</v>
      </c>
      <c r="N29" s="255" t="s">
        <v>521</v>
      </c>
      <c r="O29" s="256" t="s">
        <v>522</v>
      </c>
      <c r="P29" s="256" t="s">
        <v>523</v>
      </c>
    </row>
    <row r="30" spans="1:16" ht="12.75" customHeight="1">
      <c r="A30" s="26" t="str">
        <f t="shared" si="0"/>
        <v> ATOK 5.15 </v>
      </c>
      <c r="B30" s="13" t="str">
        <f t="shared" si="1"/>
        <v>II</v>
      </c>
      <c r="C30" s="26">
        <f t="shared" si="2"/>
        <v>34770.089</v>
      </c>
      <c r="D30" s="1" t="str">
        <f t="shared" si="3"/>
        <v>vis</v>
      </c>
      <c r="E30" s="1" t="e">
        <f>VLOOKUP(C30,#REF!,3,FALSE)</f>
        <v>#REF!</v>
      </c>
      <c r="F30" s="13" t="s">
        <v>225</v>
      </c>
      <c r="G30" s="1" t="str">
        <f t="shared" si="4"/>
        <v>34770.089</v>
      </c>
      <c r="H30" s="26">
        <f t="shared" si="5"/>
        <v>-16665.5</v>
      </c>
      <c r="I30" s="254" t="s">
        <v>524</v>
      </c>
      <c r="J30" s="255" t="s">
        <v>525</v>
      </c>
      <c r="K30" s="254">
        <v>-16665.5</v>
      </c>
      <c r="L30" s="254" t="s">
        <v>526</v>
      </c>
      <c r="M30" s="255" t="s">
        <v>520</v>
      </c>
      <c r="N30" s="255" t="s">
        <v>521</v>
      </c>
      <c r="O30" s="256" t="s">
        <v>522</v>
      </c>
      <c r="P30" s="256" t="s">
        <v>523</v>
      </c>
    </row>
    <row r="31" spans="1:16" ht="12.75" customHeight="1">
      <c r="A31" s="26" t="str">
        <f t="shared" si="0"/>
        <v> ATOK 5.3 </v>
      </c>
      <c r="B31" s="13" t="str">
        <f t="shared" si="1"/>
        <v>I</v>
      </c>
      <c r="C31" s="26">
        <f t="shared" si="2"/>
        <v>34771.133000000002</v>
      </c>
      <c r="D31" s="1" t="str">
        <f t="shared" si="3"/>
        <v>vis</v>
      </c>
      <c r="E31" s="1" t="e">
        <f>VLOOKUP(C31,#REF!,3,FALSE)</f>
        <v>#REF!</v>
      </c>
      <c r="F31" s="13" t="s">
        <v>225</v>
      </c>
      <c r="G31" s="1" t="str">
        <f t="shared" si="4"/>
        <v>34771.1330</v>
      </c>
      <c r="H31" s="26">
        <f t="shared" si="5"/>
        <v>-16663</v>
      </c>
      <c r="I31" s="254" t="s">
        <v>527</v>
      </c>
      <c r="J31" s="255" t="s">
        <v>528</v>
      </c>
      <c r="K31" s="254">
        <v>-16663</v>
      </c>
      <c r="L31" s="254" t="s">
        <v>529</v>
      </c>
      <c r="M31" s="255" t="s">
        <v>520</v>
      </c>
      <c r="N31" s="255" t="s">
        <v>521</v>
      </c>
      <c r="O31" s="256" t="s">
        <v>530</v>
      </c>
      <c r="P31" s="256" t="s">
        <v>531</v>
      </c>
    </row>
    <row r="32" spans="1:16" ht="12.75" customHeight="1">
      <c r="A32" s="26" t="str">
        <f t="shared" si="0"/>
        <v> PDAO 15.316 </v>
      </c>
      <c r="B32" s="13" t="str">
        <f t="shared" si="1"/>
        <v>I</v>
      </c>
      <c r="C32" s="26">
        <f t="shared" si="2"/>
        <v>39521.96</v>
      </c>
      <c r="D32" s="1" t="str">
        <f t="shared" si="3"/>
        <v>vis</v>
      </c>
      <c r="E32" s="1" t="e">
        <f>VLOOKUP(C32,#REF!,3,FALSE)</f>
        <v>#REF!</v>
      </c>
      <c r="F32" s="13" t="s">
        <v>225</v>
      </c>
      <c r="G32" s="1" t="str">
        <f t="shared" si="4"/>
        <v>39521.960</v>
      </c>
      <c r="H32" s="26">
        <f t="shared" si="5"/>
        <v>-5346</v>
      </c>
      <c r="I32" s="254" t="s">
        <v>532</v>
      </c>
      <c r="J32" s="255" t="s">
        <v>533</v>
      </c>
      <c r="K32" s="254">
        <v>-5346</v>
      </c>
      <c r="L32" s="254" t="s">
        <v>534</v>
      </c>
      <c r="M32" s="255" t="s">
        <v>520</v>
      </c>
      <c r="N32" s="255" t="s">
        <v>521</v>
      </c>
      <c r="O32" s="256" t="s">
        <v>535</v>
      </c>
      <c r="P32" s="256" t="s">
        <v>536</v>
      </c>
    </row>
    <row r="33" spans="1:16" ht="12.75" customHeight="1">
      <c r="A33" s="26" t="str">
        <f t="shared" si="0"/>
        <v> PDAO 15.316 </v>
      </c>
      <c r="B33" s="13" t="str">
        <f t="shared" si="1"/>
        <v>II</v>
      </c>
      <c r="C33" s="26">
        <f t="shared" si="2"/>
        <v>39528.887999999999</v>
      </c>
      <c r="D33" s="1" t="str">
        <f t="shared" si="3"/>
        <v>vis</v>
      </c>
      <c r="E33" s="1" t="e">
        <f>VLOOKUP(C33,#REF!,3,FALSE)</f>
        <v>#REF!</v>
      </c>
      <c r="F33" s="13" t="s">
        <v>225</v>
      </c>
      <c r="G33" s="1" t="str">
        <f t="shared" si="4"/>
        <v>39528.888</v>
      </c>
      <c r="H33" s="26">
        <f t="shared" si="5"/>
        <v>-5329.5</v>
      </c>
      <c r="I33" s="254" t="s">
        <v>537</v>
      </c>
      <c r="J33" s="255" t="s">
        <v>538</v>
      </c>
      <c r="K33" s="254">
        <v>-5329.5</v>
      </c>
      <c r="L33" s="254" t="s">
        <v>539</v>
      </c>
      <c r="M33" s="255" t="s">
        <v>520</v>
      </c>
      <c r="N33" s="255" t="s">
        <v>521</v>
      </c>
      <c r="O33" s="256" t="s">
        <v>535</v>
      </c>
      <c r="P33" s="256" t="s">
        <v>536</v>
      </c>
    </row>
    <row r="34" spans="1:16" ht="12.75" customHeight="1">
      <c r="A34" s="26" t="str">
        <f t="shared" si="0"/>
        <v> PDAO 15.316 </v>
      </c>
      <c r="B34" s="13" t="str">
        <f t="shared" si="1"/>
        <v>I</v>
      </c>
      <c r="C34" s="26">
        <f t="shared" si="2"/>
        <v>39529.938000000002</v>
      </c>
      <c r="D34" s="1" t="str">
        <f t="shared" si="3"/>
        <v>vis</v>
      </c>
      <c r="E34" s="1" t="e">
        <f>VLOOKUP(C34,#REF!,3,FALSE)</f>
        <v>#REF!</v>
      </c>
      <c r="F34" s="13" t="s">
        <v>225</v>
      </c>
      <c r="G34" s="1" t="str">
        <f t="shared" si="4"/>
        <v>39529.938</v>
      </c>
      <c r="H34" s="26">
        <f t="shared" si="5"/>
        <v>-5327</v>
      </c>
      <c r="I34" s="254" t="s">
        <v>540</v>
      </c>
      <c r="J34" s="255" t="s">
        <v>541</v>
      </c>
      <c r="K34" s="254">
        <v>-5327</v>
      </c>
      <c r="L34" s="254" t="s">
        <v>539</v>
      </c>
      <c r="M34" s="255" t="s">
        <v>520</v>
      </c>
      <c r="N34" s="255" t="s">
        <v>521</v>
      </c>
      <c r="O34" s="256" t="s">
        <v>535</v>
      </c>
      <c r="P34" s="256" t="s">
        <v>536</v>
      </c>
    </row>
    <row r="35" spans="1:16" ht="12.75" customHeight="1">
      <c r="A35" s="26" t="str">
        <f t="shared" si="0"/>
        <v> PDAO 15.316 </v>
      </c>
      <c r="B35" s="13" t="str">
        <f t="shared" si="1"/>
        <v>II</v>
      </c>
      <c r="C35" s="26">
        <f t="shared" si="2"/>
        <v>39539.803999999996</v>
      </c>
      <c r="D35" s="1" t="str">
        <f t="shared" si="3"/>
        <v>vis</v>
      </c>
      <c r="E35" s="1" t="e">
        <f>VLOOKUP(C35,#REF!,3,FALSE)</f>
        <v>#REF!</v>
      </c>
      <c r="F35" s="13" t="s">
        <v>225</v>
      </c>
      <c r="G35" s="1" t="str">
        <f t="shared" si="4"/>
        <v>39539.804</v>
      </c>
      <c r="H35" s="26">
        <f t="shared" si="5"/>
        <v>-5303.5</v>
      </c>
      <c r="I35" s="254" t="s">
        <v>542</v>
      </c>
      <c r="J35" s="255" t="s">
        <v>543</v>
      </c>
      <c r="K35" s="254">
        <v>-5303.5</v>
      </c>
      <c r="L35" s="254" t="s">
        <v>539</v>
      </c>
      <c r="M35" s="255" t="s">
        <v>520</v>
      </c>
      <c r="N35" s="255" t="s">
        <v>521</v>
      </c>
      <c r="O35" s="256" t="s">
        <v>535</v>
      </c>
      <c r="P35" s="256" t="s">
        <v>536</v>
      </c>
    </row>
    <row r="36" spans="1:16" ht="12.75" customHeight="1">
      <c r="A36" s="26" t="str">
        <f t="shared" si="0"/>
        <v> ORI 113 </v>
      </c>
      <c r="B36" s="13" t="str">
        <f t="shared" si="1"/>
        <v>II</v>
      </c>
      <c r="C36" s="26">
        <f t="shared" si="2"/>
        <v>40321.438999999998</v>
      </c>
      <c r="D36" s="1" t="str">
        <f t="shared" si="3"/>
        <v>vis</v>
      </c>
      <c r="E36" s="1" t="e">
        <f>VLOOKUP(C36,#REF!,3,FALSE)</f>
        <v>#REF!</v>
      </c>
      <c r="F36" s="13" t="s">
        <v>225</v>
      </c>
      <c r="G36" s="1" t="str">
        <f t="shared" si="4"/>
        <v>40321.439</v>
      </c>
      <c r="H36" s="26">
        <f t="shared" si="5"/>
        <v>-3441.5</v>
      </c>
      <c r="I36" s="254" t="s">
        <v>544</v>
      </c>
      <c r="J36" s="255" t="s">
        <v>545</v>
      </c>
      <c r="K36" s="254">
        <v>-3441.5</v>
      </c>
      <c r="L36" s="254" t="s">
        <v>546</v>
      </c>
      <c r="M36" s="255" t="s">
        <v>547</v>
      </c>
      <c r="N36" s="255"/>
      <c r="O36" s="256" t="s">
        <v>548</v>
      </c>
      <c r="P36" s="256" t="s">
        <v>549</v>
      </c>
    </row>
    <row r="37" spans="1:16" ht="12.75" customHeight="1">
      <c r="A37" s="26" t="str">
        <f t="shared" si="0"/>
        <v> ORI 113 </v>
      </c>
      <c r="B37" s="13" t="str">
        <f t="shared" si="1"/>
        <v>II</v>
      </c>
      <c r="C37" s="26">
        <f t="shared" si="2"/>
        <v>40353.374000000003</v>
      </c>
      <c r="D37" s="1" t="str">
        <f t="shared" si="3"/>
        <v>vis</v>
      </c>
      <c r="E37" s="1" t="e">
        <f>VLOOKUP(C37,#REF!,3,FALSE)</f>
        <v>#REF!</v>
      </c>
      <c r="F37" s="13" t="s">
        <v>225</v>
      </c>
      <c r="G37" s="1" t="str">
        <f t="shared" si="4"/>
        <v>40353.374</v>
      </c>
      <c r="H37" s="26">
        <f t="shared" si="5"/>
        <v>-3365.5</v>
      </c>
      <c r="I37" s="254" t="s">
        <v>550</v>
      </c>
      <c r="J37" s="255" t="s">
        <v>551</v>
      </c>
      <c r="K37" s="254">
        <v>-3365.5</v>
      </c>
      <c r="L37" s="254" t="s">
        <v>552</v>
      </c>
      <c r="M37" s="255" t="s">
        <v>547</v>
      </c>
      <c r="N37" s="255"/>
      <c r="O37" s="256" t="s">
        <v>548</v>
      </c>
      <c r="P37" s="256" t="s">
        <v>549</v>
      </c>
    </row>
    <row r="38" spans="1:16" ht="12.75" customHeight="1">
      <c r="A38" s="26" t="str">
        <f t="shared" si="0"/>
        <v>BAVM 29 </v>
      </c>
      <c r="B38" s="13" t="str">
        <f t="shared" si="1"/>
        <v>II</v>
      </c>
      <c r="C38" s="26">
        <f t="shared" si="2"/>
        <v>43222.440999999999</v>
      </c>
      <c r="D38" s="1" t="str">
        <f t="shared" si="3"/>
        <v>vis</v>
      </c>
      <c r="E38" s="1" t="e">
        <f>VLOOKUP(C38,#REF!,3,FALSE)</f>
        <v>#REF!</v>
      </c>
      <c r="F38" s="13" t="s">
        <v>225</v>
      </c>
      <c r="G38" s="1" t="str">
        <f t="shared" si="4"/>
        <v>43222.441</v>
      </c>
      <c r="H38" s="26">
        <f t="shared" si="5"/>
        <v>3468.5</v>
      </c>
      <c r="I38" s="254" t="s">
        <v>553</v>
      </c>
      <c r="J38" s="255" t="s">
        <v>554</v>
      </c>
      <c r="K38" s="254">
        <v>3468.5</v>
      </c>
      <c r="L38" s="254" t="s">
        <v>555</v>
      </c>
      <c r="M38" s="255" t="s">
        <v>547</v>
      </c>
      <c r="N38" s="255"/>
      <c r="O38" s="256" t="s">
        <v>556</v>
      </c>
      <c r="P38" s="257" t="s">
        <v>557</v>
      </c>
    </row>
    <row r="39" spans="1:16" ht="12.75" customHeight="1">
      <c r="A39" s="26" t="str">
        <f t="shared" si="0"/>
        <v>BAVM 36 </v>
      </c>
      <c r="B39" s="13" t="str">
        <f t="shared" si="1"/>
        <v>I</v>
      </c>
      <c r="C39" s="26">
        <f t="shared" si="2"/>
        <v>43606.372000000003</v>
      </c>
      <c r="D39" s="1" t="str">
        <f t="shared" si="3"/>
        <v>vis</v>
      </c>
      <c r="E39" s="1" t="e">
        <f>VLOOKUP(C39,#REF!,3,FALSE)</f>
        <v>#REF!</v>
      </c>
      <c r="F39" s="13" t="s">
        <v>225</v>
      </c>
      <c r="G39" s="1" t="str">
        <f t="shared" si="4"/>
        <v>43606.372</v>
      </c>
      <c r="H39" s="26">
        <f t="shared" si="5"/>
        <v>4383</v>
      </c>
      <c r="I39" s="254" t="s">
        <v>558</v>
      </c>
      <c r="J39" s="255" t="s">
        <v>559</v>
      </c>
      <c r="K39" s="254">
        <v>4383</v>
      </c>
      <c r="L39" s="254" t="s">
        <v>560</v>
      </c>
      <c r="M39" s="255" t="s">
        <v>547</v>
      </c>
      <c r="N39" s="255"/>
      <c r="O39" s="256" t="s">
        <v>556</v>
      </c>
      <c r="P39" s="257" t="s">
        <v>561</v>
      </c>
    </row>
    <row r="40" spans="1:16" ht="12.75" customHeight="1">
      <c r="A40" s="26" t="str">
        <f t="shared" si="0"/>
        <v> PASP 105.911 </v>
      </c>
      <c r="B40" s="13" t="str">
        <f t="shared" si="1"/>
        <v>I</v>
      </c>
      <c r="C40" s="26">
        <f t="shared" si="2"/>
        <v>43965.691500000001</v>
      </c>
      <c r="D40" s="1" t="str">
        <f t="shared" si="3"/>
        <v>vis</v>
      </c>
      <c r="E40" s="1" t="e">
        <f>VLOOKUP(C40,#REF!,3,FALSE)</f>
        <v>#REF!</v>
      </c>
      <c r="F40" s="13" t="s">
        <v>225</v>
      </c>
      <c r="G40" s="1" t="str">
        <f t="shared" si="4"/>
        <v>43965.6915</v>
      </c>
      <c r="H40" s="26">
        <f t="shared" si="5"/>
        <v>5239</v>
      </c>
      <c r="I40" s="254" t="s">
        <v>562</v>
      </c>
      <c r="J40" s="255" t="s">
        <v>563</v>
      </c>
      <c r="K40" s="254">
        <v>5239</v>
      </c>
      <c r="L40" s="254" t="s">
        <v>564</v>
      </c>
      <c r="M40" s="255" t="s">
        <v>520</v>
      </c>
      <c r="N40" s="255" t="s">
        <v>521</v>
      </c>
      <c r="O40" s="256" t="s">
        <v>565</v>
      </c>
      <c r="P40" s="256" t="s">
        <v>566</v>
      </c>
    </row>
    <row r="41" spans="1:16" ht="12.75" customHeight="1">
      <c r="A41" s="26" t="str">
        <f t="shared" si="0"/>
        <v> PASP 105.911 </v>
      </c>
      <c r="B41" s="13" t="str">
        <f t="shared" si="1"/>
        <v>I</v>
      </c>
      <c r="C41" s="26">
        <f t="shared" si="2"/>
        <v>43973.667800000003</v>
      </c>
      <c r="D41" s="1" t="str">
        <f t="shared" si="3"/>
        <v>vis</v>
      </c>
      <c r="E41" s="1" t="e">
        <f>VLOOKUP(C41,#REF!,3,FALSE)</f>
        <v>#REF!</v>
      </c>
      <c r="F41" s="13" t="s">
        <v>225</v>
      </c>
      <c r="G41" s="1" t="str">
        <f t="shared" si="4"/>
        <v>43973.6678</v>
      </c>
      <c r="H41" s="26">
        <f t="shared" si="5"/>
        <v>5258</v>
      </c>
      <c r="I41" s="254" t="s">
        <v>567</v>
      </c>
      <c r="J41" s="255" t="s">
        <v>568</v>
      </c>
      <c r="K41" s="254">
        <v>5258</v>
      </c>
      <c r="L41" s="254" t="s">
        <v>569</v>
      </c>
      <c r="M41" s="255" t="s">
        <v>520</v>
      </c>
      <c r="N41" s="255" t="s">
        <v>521</v>
      </c>
      <c r="O41" s="256" t="s">
        <v>570</v>
      </c>
      <c r="P41" s="256" t="s">
        <v>566</v>
      </c>
    </row>
    <row r="42" spans="1:16" ht="12.75" customHeight="1">
      <c r="A42" s="26" t="str">
        <f t="shared" si="0"/>
        <v>IBVS 2202 </v>
      </c>
      <c r="B42" s="13" t="str">
        <f t="shared" si="1"/>
        <v>I</v>
      </c>
      <c r="C42" s="26">
        <f t="shared" si="2"/>
        <v>45001.362399999998</v>
      </c>
      <c r="D42" s="1" t="str">
        <f t="shared" si="3"/>
        <v>vis</v>
      </c>
      <c r="E42" s="1" t="e">
        <f>VLOOKUP(C42,#REF!,3,FALSE)</f>
        <v>#REF!</v>
      </c>
      <c r="F42" s="13" t="s">
        <v>225</v>
      </c>
      <c r="G42" s="1" t="str">
        <f t="shared" si="4"/>
        <v>45001.3624</v>
      </c>
      <c r="H42" s="26">
        <f t="shared" si="5"/>
        <v>7706</v>
      </c>
      <c r="I42" s="254" t="s">
        <v>571</v>
      </c>
      <c r="J42" s="255" t="s">
        <v>572</v>
      </c>
      <c r="K42" s="254">
        <v>7706</v>
      </c>
      <c r="L42" s="254" t="s">
        <v>573</v>
      </c>
      <c r="M42" s="255" t="s">
        <v>520</v>
      </c>
      <c r="N42" s="255" t="s">
        <v>521</v>
      </c>
      <c r="O42" s="256" t="s">
        <v>574</v>
      </c>
      <c r="P42" s="257" t="s">
        <v>575</v>
      </c>
    </row>
    <row r="43" spans="1:16" ht="12.75" customHeight="1">
      <c r="A43" s="26" t="str">
        <f t="shared" ref="A43:A74" si="6">P43</f>
        <v>BAVM 34 </v>
      </c>
      <c r="B43" s="13" t="str">
        <f t="shared" ref="B43:B74" si="7">IF(H43=INT(H43),"I","II")</f>
        <v>I</v>
      </c>
      <c r="C43" s="26">
        <f t="shared" ref="C43:C74" si="8">1*G43</f>
        <v>45021.387999999999</v>
      </c>
      <c r="D43" s="1" t="str">
        <f t="shared" ref="D43:D74" si="9">VLOOKUP(F43,I$1:J$5,2,FALSE)</f>
        <v>vis</v>
      </c>
      <c r="E43" s="1" t="e">
        <f>VLOOKUP(C43,#REF!,3,FALSE)</f>
        <v>#REF!</v>
      </c>
      <c r="F43" s="13" t="s">
        <v>225</v>
      </c>
      <c r="G43" s="1" t="str">
        <f t="shared" ref="G43:G74" si="10">MID(I43,3,LEN(I43)-3)</f>
        <v>45021.388</v>
      </c>
      <c r="H43" s="26">
        <f t="shared" ref="H43:H74" si="11">1*K43</f>
        <v>7754</v>
      </c>
      <c r="I43" s="254" t="s">
        <v>576</v>
      </c>
      <c r="J43" s="255" t="s">
        <v>577</v>
      </c>
      <c r="K43" s="254">
        <v>7754</v>
      </c>
      <c r="L43" s="254" t="s">
        <v>578</v>
      </c>
      <c r="M43" s="255" t="s">
        <v>547</v>
      </c>
      <c r="N43" s="255"/>
      <c r="O43" s="256" t="s">
        <v>579</v>
      </c>
      <c r="P43" s="257" t="s">
        <v>580</v>
      </c>
    </row>
    <row r="44" spans="1:16" ht="12.75" customHeight="1">
      <c r="A44" s="26" t="str">
        <f t="shared" si="6"/>
        <v>BAVM 34 </v>
      </c>
      <c r="B44" s="13" t="str">
        <f t="shared" si="7"/>
        <v>I</v>
      </c>
      <c r="C44" s="26">
        <f t="shared" si="8"/>
        <v>45035.440999999999</v>
      </c>
      <c r="D44" s="1" t="str">
        <f t="shared" si="9"/>
        <v>vis</v>
      </c>
      <c r="E44" s="1" t="e">
        <f>VLOOKUP(C44,#REF!,3,FALSE)</f>
        <v>#REF!</v>
      </c>
      <c r="F44" s="13" t="s">
        <v>225</v>
      </c>
      <c r="G44" s="1" t="str">
        <f t="shared" si="10"/>
        <v>45035.441</v>
      </c>
      <c r="H44" s="26">
        <f t="shared" si="11"/>
        <v>7787</v>
      </c>
      <c r="I44" s="254" t="s">
        <v>581</v>
      </c>
      <c r="J44" s="255" t="s">
        <v>582</v>
      </c>
      <c r="K44" s="254">
        <v>7787</v>
      </c>
      <c r="L44" s="254" t="s">
        <v>583</v>
      </c>
      <c r="M44" s="255" t="s">
        <v>547</v>
      </c>
      <c r="N44" s="255"/>
      <c r="O44" s="256" t="s">
        <v>584</v>
      </c>
      <c r="P44" s="257" t="s">
        <v>580</v>
      </c>
    </row>
    <row r="45" spans="1:16" ht="12.75" customHeight="1">
      <c r="A45" s="26" t="str">
        <f t="shared" si="6"/>
        <v>BAVM 34 </v>
      </c>
      <c r="B45" s="13" t="str">
        <f t="shared" si="7"/>
        <v>I</v>
      </c>
      <c r="C45" s="26">
        <f t="shared" si="8"/>
        <v>45035.453000000001</v>
      </c>
      <c r="D45" s="1" t="str">
        <f t="shared" si="9"/>
        <v>vis</v>
      </c>
      <c r="E45" s="1" t="e">
        <f>VLOOKUP(C45,#REF!,3,FALSE)</f>
        <v>#REF!</v>
      </c>
      <c r="F45" s="13" t="s">
        <v>225</v>
      </c>
      <c r="G45" s="1" t="str">
        <f t="shared" si="10"/>
        <v>45035.453</v>
      </c>
      <c r="H45" s="26">
        <f t="shared" si="11"/>
        <v>7787</v>
      </c>
      <c r="I45" s="254" t="s">
        <v>585</v>
      </c>
      <c r="J45" s="255" t="s">
        <v>586</v>
      </c>
      <c r="K45" s="254">
        <v>7787</v>
      </c>
      <c r="L45" s="254" t="s">
        <v>587</v>
      </c>
      <c r="M45" s="255" t="s">
        <v>547</v>
      </c>
      <c r="N45" s="255"/>
      <c r="O45" s="256" t="s">
        <v>588</v>
      </c>
      <c r="P45" s="257" t="s">
        <v>580</v>
      </c>
    </row>
    <row r="46" spans="1:16" ht="12.75" customHeight="1">
      <c r="A46" s="26" t="str">
        <f t="shared" si="6"/>
        <v>BAVM 68 </v>
      </c>
      <c r="B46" s="13" t="str">
        <f t="shared" si="7"/>
        <v>II</v>
      </c>
      <c r="C46" s="26">
        <f t="shared" si="8"/>
        <v>45044.398999999998</v>
      </c>
      <c r="D46" s="1" t="str">
        <f t="shared" si="9"/>
        <v>vis</v>
      </c>
      <c r="E46" s="1" t="e">
        <f>VLOOKUP(C46,#REF!,3,FALSE)</f>
        <v>#REF!</v>
      </c>
      <c r="F46" s="13" t="s">
        <v>225</v>
      </c>
      <c r="G46" s="1" t="str">
        <f t="shared" si="10"/>
        <v>45044.399</v>
      </c>
      <c r="H46" s="26">
        <f t="shared" si="11"/>
        <v>7808.5</v>
      </c>
      <c r="I46" s="254" t="s">
        <v>589</v>
      </c>
      <c r="J46" s="255" t="s">
        <v>590</v>
      </c>
      <c r="K46" s="254">
        <v>7808.5</v>
      </c>
      <c r="L46" s="254" t="s">
        <v>591</v>
      </c>
      <c r="M46" s="255" t="s">
        <v>460</v>
      </c>
      <c r="N46" s="255"/>
      <c r="O46" s="256" t="s">
        <v>592</v>
      </c>
      <c r="P46" s="257" t="s">
        <v>593</v>
      </c>
    </row>
    <row r="47" spans="1:16" ht="12.75" customHeight="1">
      <c r="A47" s="26" t="str">
        <f t="shared" si="6"/>
        <v>BAVM 38 </v>
      </c>
      <c r="B47" s="13" t="str">
        <f t="shared" si="7"/>
        <v>I</v>
      </c>
      <c r="C47" s="26">
        <f t="shared" si="8"/>
        <v>45715.534</v>
      </c>
      <c r="D47" s="1" t="str">
        <f t="shared" si="9"/>
        <v>vis</v>
      </c>
      <c r="E47" s="1" t="e">
        <f>VLOOKUP(C47,#REF!,3,FALSE)</f>
        <v>#REF!</v>
      </c>
      <c r="F47" s="13" t="s">
        <v>225</v>
      </c>
      <c r="G47" s="1" t="str">
        <f t="shared" si="10"/>
        <v>45715.534</v>
      </c>
      <c r="H47" s="26">
        <f t="shared" si="11"/>
        <v>9407</v>
      </c>
      <c r="I47" s="254" t="s">
        <v>594</v>
      </c>
      <c r="J47" s="255" t="s">
        <v>595</v>
      </c>
      <c r="K47" s="254">
        <v>9407</v>
      </c>
      <c r="L47" s="254" t="s">
        <v>596</v>
      </c>
      <c r="M47" s="255" t="s">
        <v>547</v>
      </c>
      <c r="N47" s="255"/>
      <c r="O47" s="256" t="s">
        <v>597</v>
      </c>
      <c r="P47" s="257" t="s">
        <v>598</v>
      </c>
    </row>
    <row r="48" spans="1:16" ht="12.75" customHeight="1">
      <c r="A48" s="26" t="str">
        <f t="shared" si="6"/>
        <v> BBS 71 </v>
      </c>
      <c r="B48" s="13" t="str">
        <f t="shared" si="7"/>
        <v>II</v>
      </c>
      <c r="C48" s="26">
        <f t="shared" si="8"/>
        <v>45809.366000000002</v>
      </c>
      <c r="D48" s="1" t="str">
        <f t="shared" si="9"/>
        <v>vis</v>
      </c>
      <c r="E48" s="1" t="e">
        <f>VLOOKUP(C48,#REF!,3,FALSE)</f>
        <v>#REF!</v>
      </c>
      <c r="F48" s="13" t="s">
        <v>225</v>
      </c>
      <c r="G48" s="1" t="str">
        <f t="shared" si="10"/>
        <v>45809.366</v>
      </c>
      <c r="H48" s="26">
        <f t="shared" si="11"/>
        <v>9630.5</v>
      </c>
      <c r="I48" s="254" t="s">
        <v>599</v>
      </c>
      <c r="J48" s="255" t="s">
        <v>600</v>
      </c>
      <c r="K48" s="254">
        <v>9630.5</v>
      </c>
      <c r="L48" s="254" t="s">
        <v>601</v>
      </c>
      <c r="M48" s="255" t="s">
        <v>547</v>
      </c>
      <c r="N48" s="255"/>
      <c r="O48" s="256" t="s">
        <v>548</v>
      </c>
      <c r="P48" s="256" t="s">
        <v>602</v>
      </c>
    </row>
    <row r="49" spans="1:16" ht="12.75" customHeight="1">
      <c r="A49" s="26" t="str">
        <f t="shared" si="6"/>
        <v>BAVM 39 </v>
      </c>
      <c r="B49" s="13" t="str">
        <f t="shared" si="7"/>
        <v>II</v>
      </c>
      <c r="C49" s="26">
        <f t="shared" si="8"/>
        <v>46095.608</v>
      </c>
      <c r="D49" s="1" t="str">
        <f t="shared" si="9"/>
        <v>vis</v>
      </c>
      <c r="E49" s="1" t="e">
        <f>VLOOKUP(C49,#REF!,3,FALSE)</f>
        <v>#REF!</v>
      </c>
      <c r="F49" s="13" t="s">
        <v>225</v>
      </c>
      <c r="G49" s="1" t="str">
        <f t="shared" si="10"/>
        <v>46095.608</v>
      </c>
      <c r="H49" s="26">
        <f t="shared" si="11"/>
        <v>10312.5</v>
      </c>
      <c r="I49" s="254" t="s">
        <v>603</v>
      </c>
      <c r="J49" s="255" t="s">
        <v>604</v>
      </c>
      <c r="K49" s="254">
        <v>10312.5</v>
      </c>
      <c r="L49" s="254" t="s">
        <v>605</v>
      </c>
      <c r="M49" s="255" t="s">
        <v>460</v>
      </c>
      <c r="N49" s="255"/>
      <c r="O49" s="256" t="s">
        <v>592</v>
      </c>
      <c r="P49" s="257" t="s">
        <v>606</v>
      </c>
    </row>
    <row r="50" spans="1:16" ht="12.75" customHeight="1">
      <c r="A50" s="26" t="str">
        <f t="shared" si="6"/>
        <v>BAVM 50 </v>
      </c>
      <c r="B50" s="13" t="str">
        <f t="shared" si="7"/>
        <v>I</v>
      </c>
      <c r="C50" s="26">
        <f t="shared" si="8"/>
        <v>46862.400000000001</v>
      </c>
      <c r="D50" s="1" t="str">
        <f t="shared" si="9"/>
        <v>vis</v>
      </c>
      <c r="E50" s="1" t="e">
        <f>VLOOKUP(C50,#REF!,3,FALSE)</f>
        <v>#REF!</v>
      </c>
      <c r="F50" s="13" t="s">
        <v>225</v>
      </c>
      <c r="G50" s="1" t="str">
        <f t="shared" si="10"/>
        <v>46862.400</v>
      </c>
      <c r="H50" s="26">
        <f t="shared" si="11"/>
        <v>12139</v>
      </c>
      <c r="I50" s="254" t="s">
        <v>607</v>
      </c>
      <c r="J50" s="255" t="s">
        <v>608</v>
      </c>
      <c r="K50" s="254">
        <v>12139</v>
      </c>
      <c r="L50" s="254" t="s">
        <v>609</v>
      </c>
      <c r="M50" s="255" t="s">
        <v>460</v>
      </c>
      <c r="N50" s="255"/>
      <c r="O50" s="256" t="s">
        <v>610</v>
      </c>
      <c r="P50" s="257" t="s">
        <v>611</v>
      </c>
    </row>
    <row r="51" spans="1:16" ht="12.75" customHeight="1">
      <c r="A51" s="26" t="str">
        <f t="shared" si="6"/>
        <v>BAVM 46 </v>
      </c>
      <c r="B51" s="13" t="str">
        <f t="shared" si="7"/>
        <v>I</v>
      </c>
      <c r="C51" s="26">
        <f t="shared" si="8"/>
        <v>46909.4211</v>
      </c>
      <c r="D51" s="1" t="str">
        <f t="shared" si="9"/>
        <v>vis</v>
      </c>
      <c r="E51" s="1" t="e">
        <f>VLOOKUP(C51,#REF!,3,FALSE)</f>
        <v>#REF!</v>
      </c>
      <c r="F51" s="13" t="s">
        <v>225</v>
      </c>
      <c r="G51" s="1" t="str">
        <f t="shared" si="10"/>
        <v>46909.4211</v>
      </c>
      <c r="H51" s="26">
        <f t="shared" si="11"/>
        <v>12251</v>
      </c>
      <c r="I51" s="254" t="s">
        <v>612</v>
      </c>
      <c r="J51" s="255" t="s">
        <v>613</v>
      </c>
      <c r="K51" s="254">
        <v>12251</v>
      </c>
      <c r="L51" s="254" t="s">
        <v>614</v>
      </c>
      <c r="M51" s="255" t="s">
        <v>520</v>
      </c>
      <c r="N51" s="255" t="s">
        <v>183</v>
      </c>
      <c r="O51" s="256" t="s">
        <v>615</v>
      </c>
      <c r="P51" s="257" t="s">
        <v>616</v>
      </c>
    </row>
    <row r="52" spans="1:16" ht="12.75" customHeight="1">
      <c r="A52" s="26" t="str">
        <f t="shared" si="6"/>
        <v>BAVM 46 </v>
      </c>
      <c r="B52" s="13" t="str">
        <f t="shared" si="7"/>
        <v>I</v>
      </c>
      <c r="C52" s="26">
        <f t="shared" si="8"/>
        <v>46909.421799999996</v>
      </c>
      <c r="D52" s="1" t="str">
        <f t="shared" si="9"/>
        <v>vis</v>
      </c>
      <c r="E52" s="1" t="e">
        <f>VLOOKUP(C52,#REF!,3,FALSE)</f>
        <v>#REF!</v>
      </c>
      <c r="F52" s="13" t="s">
        <v>225</v>
      </c>
      <c r="G52" s="1" t="str">
        <f t="shared" si="10"/>
        <v>46909.4218</v>
      </c>
      <c r="H52" s="26">
        <f t="shared" si="11"/>
        <v>12251</v>
      </c>
      <c r="I52" s="254" t="s">
        <v>617</v>
      </c>
      <c r="J52" s="255" t="s">
        <v>618</v>
      </c>
      <c r="K52" s="254">
        <v>12251</v>
      </c>
      <c r="L52" s="254" t="s">
        <v>619</v>
      </c>
      <c r="M52" s="255" t="s">
        <v>520</v>
      </c>
      <c r="N52" s="255" t="s">
        <v>620</v>
      </c>
      <c r="O52" s="256" t="s">
        <v>615</v>
      </c>
      <c r="P52" s="257" t="s">
        <v>616</v>
      </c>
    </row>
    <row r="53" spans="1:16" ht="12.75" customHeight="1">
      <c r="A53" s="26" t="str">
        <f t="shared" si="6"/>
        <v>BAVM 50 </v>
      </c>
      <c r="B53" s="13" t="str">
        <f t="shared" si="7"/>
        <v>II</v>
      </c>
      <c r="C53" s="26">
        <f t="shared" si="8"/>
        <v>47214.411</v>
      </c>
      <c r="D53" s="1" t="str">
        <f t="shared" si="9"/>
        <v>vis</v>
      </c>
      <c r="E53" s="1" t="e">
        <f>VLOOKUP(C53,#REF!,3,FALSE)</f>
        <v>#REF!</v>
      </c>
      <c r="F53" s="13" t="s">
        <v>225</v>
      </c>
      <c r="G53" s="1" t="str">
        <f t="shared" si="10"/>
        <v>47214.411</v>
      </c>
      <c r="H53" s="26">
        <f t="shared" si="11"/>
        <v>12977.5</v>
      </c>
      <c r="I53" s="254" t="s">
        <v>621</v>
      </c>
      <c r="J53" s="255" t="s">
        <v>622</v>
      </c>
      <c r="K53" s="254">
        <v>12977.5</v>
      </c>
      <c r="L53" s="254" t="s">
        <v>623</v>
      </c>
      <c r="M53" s="255" t="s">
        <v>460</v>
      </c>
      <c r="N53" s="255"/>
      <c r="O53" s="256" t="s">
        <v>610</v>
      </c>
      <c r="P53" s="257" t="s">
        <v>611</v>
      </c>
    </row>
    <row r="54" spans="1:16" ht="12.75" customHeight="1">
      <c r="A54" s="26" t="str">
        <f t="shared" si="6"/>
        <v>BAVM 50 </v>
      </c>
      <c r="B54" s="13" t="str">
        <f t="shared" si="7"/>
        <v>I</v>
      </c>
      <c r="C54" s="26">
        <f t="shared" si="8"/>
        <v>47239.392599999999</v>
      </c>
      <c r="D54" s="1" t="str">
        <f t="shared" si="9"/>
        <v>vis</v>
      </c>
      <c r="E54" s="1" t="e">
        <f>VLOOKUP(C54,#REF!,3,FALSE)</f>
        <v>#REF!</v>
      </c>
      <c r="F54" s="13" t="s">
        <v>225</v>
      </c>
      <c r="G54" s="1" t="str">
        <f t="shared" si="10"/>
        <v>47239.3926</v>
      </c>
      <c r="H54" s="26">
        <f t="shared" si="11"/>
        <v>13037</v>
      </c>
      <c r="I54" s="254" t="s">
        <v>624</v>
      </c>
      <c r="J54" s="255" t="s">
        <v>625</v>
      </c>
      <c r="K54" s="254">
        <v>13037</v>
      </c>
      <c r="L54" s="254" t="s">
        <v>626</v>
      </c>
      <c r="M54" s="255" t="s">
        <v>520</v>
      </c>
      <c r="N54" s="255" t="s">
        <v>620</v>
      </c>
      <c r="O54" s="256" t="s">
        <v>615</v>
      </c>
      <c r="P54" s="257" t="s">
        <v>611</v>
      </c>
    </row>
    <row r="55" spans="1:16" ht="12.75" customHeight="1">
      <c r="A55" s="26" t="str">
        <f t="shared" si="6"/>
        <v>BAVM 60 </v>
      </c>
      <c r="B55" s="13" t="str">
        <f t="shared" si="7"/>
        <v>II</v>
      </c>
      <c r="C55" s="26">
        <f t="shared" si="8"/>
        <v>48691.318299999999</v>
      </c>
      <c r="D55" s="1" t="str">
        <f t="shared" si="9"/>
        <v>vis</v>
      </c>
      <c r="E55" s="1" t="e">
        <f>VLOOKUP(C55,#REF!,3,FALSE)</f>
        <v>#REF!</v>
      </c>
      <c r="F55" s="13" t="s">
        <v>225</v>
      </c>
      <c r="G55" s="1" t="str">
        <f t="shared" si="10"/>
        <v>48691.3183</v>
      </c>
      <c r="H55" s="26">
        <f t="shared" si="11"/>
        <v>16495.5</v>
      </c>
      <c r="I55" s="254" t="s">
        <v>627</v>
      </c>
      <c r="J55" s="255" t="s">
        <v>628</v>
      </c>
      <c r="K55" s="254">
        <v>16495.5</v>
      </c>
      <c r="L55" s="254" t="s">
        <v>629</v>
      </c>
      <c r="M55" s="255" t="s">
        <v>520</v>
      </c>
      <c r="N55" s="255" t="s">
        <v>53</v>
      </c>
      <c r="O55" s="256" t="s">
        <v>615</v>
      </c>
      <c r="P55" s="257" t="s">
        <v>630</v>
      </c>
    </row>
    <row r="56" spans="1:16" ht="12.75" customHeight="1">
      <c r="A56" s="26" t="str">
        <f t="shared" si="6"/>
        <v>BAVM 60 </v>
      </c>
      <c r="B56" s="13" t="str">
        <f t="shared" si="7"/>
        <v>II</v>
      </c>
      <c r="C56" s="26">
        <f t="shared" si="8"/>
        <v>48691.318899999998</v>
      </c>
      <c r="D56" s="1" t="str">
        <f t="shared" si="9"/>
        <v>vis</v>
      </c>
      <c r="E56" s="1" t="e">
        <f>VLOOKUP(C56,#REF!,3,FALSE)</f>
        <v>#REF!</v>
      </c>
      <c r="F56" s="13" t="s">
        <v>225</v>
      </c>
      <c r="G56" s="1" t="str">
        <f t="shared" si="10"/>
        <v>48691.3189</v>
      </c>
      <c r="H56" s="26">
        <f t="shared" si="11"/>
        <v>16495.5</v>
      </c>
      <c r="I56" s="254" t="s">
        <v>631</v>
      </c>
      <c r="J56" s="255" t="s">
        <v>632</v>
      </c>
      <c r="K56" s="254">
        <v>16495.5</v>
      </c>
      <c r="L56" s="254" t="s">
        <v>633</v>
      </c>
      <c r="M56" s="255" t="s">
        <v>520</v>
      </c>
      <c r="N56" s="255" t="s">
        <v>620</v>
      </c>
      <c r="O56" s="256" t="s">
        <v>615</v>
      </c>
      <c r="P56" s="257" t="s">
        <v>630</v>
      </c>
    </row>
    <row r="57" spans="1:16" ht="12.75" customHeight="1">
      <c r="A57" s="26" t="str">
        <f t="shared" si="6"/>
        <v>BAVM 60 </v>
      </c>
      <c r="B57" s="13" t="str">
        <f t="shared" si="7"/>
        <v>I</v>
      </c>
      <c r="C57" s="26">
        <f t="shared" si="8"/>
        <v>48691.529399999999</v>
      </c>
      <c r="D57" s="1" t="str">
        <f t="shared" si="9"/>
        <v>vis</v>
      </c>
      <c r="E57" s="1" t="e">
        <f>VLOOKUP(C57,#REF!,3,FALSE)</f>
        <v>#REF!</v>
      </c>
      <c r="F57" s="13" t="s">
        <v>225</v>
      </c>
      <c r="G57" s="1" t="str">
        <f t="shared" si="10"/>
        <v>48691.5294</v>
      </c>
      <c r="H57" s="26">
        <f t="shared" si="11"/>
        <v>16496</v>
      </c>
      <c r="I57" s="254" t="s">
        <v>634</v>
      </c>
      <c r="J57" s="255" t="s">
        <v>635</v>
      </c>
      <c r="K57" s="254">
        <v>16496</v>
      </c>
      <c r="L57" s="254" t="s">
        <v>636</v>
      </c>
      <c r="M57" s="255" t="s">
        <v>520</v>
      </c>
      <c r="N57" s="255" t="s">
        <v>183</v>
      </c>
      <c r="O57" s="256" t="s">
        <v>615</v>
      </c>
      <c r="P57" s="257" t="s">
        <v>630</v>
      </c>
    </row>
    <row r="58" spans="1:16" ht="12.75" customHeight="1">
      <c r="A58" s="26" t="str">
        <f t="shared" si="6"/>
        <v>BAVM 60 </v>
      </c>
      <c r="B58" s="13" t="str">
        <f t="shared" si="7"/>
        <v>I</v>
      </c>
      <c r="C58" s="26">
        <f t="shared" si="8"/>
        <v>48691.529799999997</v>
      </c>
      <c r="D58" s="1" t="str">
        <f t="shared" si="9"/>
        <v>vis</v>
      </c>
      <c r="E58" s="1" t="e">
        <f>VLOOKUP(C58,#REF!,3,FALSE)</f>
        <v>#REF!</v>
      </c>
      <c r="F58" s="13" t="s">
        <v>225</v>
      </c>
      <c r="G58" s="1" t="str">
        <f t="shared" si="10"/>
        <v>48691.5298</v>
      </c>
      <c r="H58" s="26">
        <f t="shared" si="11"/>
        <v>16496</v>
      </c>
      <c r="I58" s="254" t="s">
        <v>637</v>
      </c>
      <c r="J58" s="255" t="s">
        <v>635</v>
      </c>
      <c r="K58" s="254">
        <v>16496</v>
      </c>
      <c r="L58" s="254" t="s">
        <v>638</v>
      </c>
      <c r="M58" s="255" t="s">
        <v>520</v>
      </c>
      <c r="N58" s="255" t="s">
        <v>620</v>
      </c>
      <c r="O58" s="256" t="s">
        <v>615</v>
      </c>
      <c r="P58" s="257" t="s">
        <v>630</v>
      </c>
    </row>
    <row r="59" spans="1:16" ht="12.75" customHeight="1">
      <c r="A59" s="26" t="str">
        <f t="shared" si="6"/>
        <v>BAVM 62 </v>
      </c>
      <c r="B59" s="13" t="str">
        <f t="shared" si="7"/>
        <v>I</v>
      </c>
      <c r="C59" s="26">
        <f t="shared" si="8"/>
        <v>49005.551700000004</v>
      </c>
      <c r="D59" s="1" t="str">
        <f t="shared" si="9"/>
        <v>vis</v>
      </c>
      <c r="E59" s="1" t="e">
        <f>VLOOKUP(C59,#REF!,3,FALSE)</f>
        <v>#REF!</v>
      </c>
      <c r="F59" s="13" t="s">
        <v>225</v>
      </c>
      <c r="G59" s="1" t="str">
        <f t="shared" si="10"/>
        <v>49005.5517</v>
      </c>
      <c r="H59" s="26">
        <f t="shared" si="11"/>
        <v>17244</v>
      </c>
      <c r="I59" s="254" t="s">
        <v>639</v>
      </c>
      <c r="J59" s="255" t="s">
        <v>640</v>
      </c>
      <c r="K59" s="254">
        <v>17244</v>
      </c>
      <c r="L59" s="254" t="s">
        <v>641</v>
      </c>
      <c r="M59" s="255" t="s">
        <v>520</v>
      </c>
      <c r="N59" s="255" t="s">
        <v>53</v>
      </c>
      <c r="O59" s="256" t="s">
        <v>615</v>
      </c>
      <c r="P59" s="257" t="s">
        <v>642</v>
      </c>
    </row>
    <row r="60" spans="1:16" ht="12.75" customHeight="1">
      <c r="A60" s="26" t="str">
        <f t="shared" si="6"/>
        <v>BAVM 62 </v>
      </c>
      <c r="B60" s="13" t="str">
        <f t="shared" si="7"/>
        <v>I</v>
      </c>
      <c r="C60" s="26">
        <f t="shared" si="8"/>
        <v>49005.551800000001</v>
      </c>
      <c r="D60" s="1" t="str">
        <f t="shared" si="9"/>
        <v>vis</v>
      </c>
      <c r="E60" s="1" t="e">
        <f>VLOOKUP(C60,#REF!,3,FALSE)</f>
        <v>#REF!</v>
      </c>
      <c r="F60" s="13" t="s">
        <v>225</v>
      </c>
      <c r="G60" s="1" t="str">
        <f t="shared" si="10"/>
        <v>49005.5518</v>
      </c>
      <c r="H60" s="26">
        <f t="shared" si="11"/>
        <v>17244</v>
      </c>
      <c r="I60" s="254" t="s">
        <v>643</v>
      </c>
      <c r="J60" s="255" t="s">
        <v>640</v>
      </c>
      <c r="K60" s="254">
        <v>17244</v>
      </c>
      <c r="L60" s="254" t="s">
        <v>644</v>
      </c>
      <c r="M60" s="255" t="s">
        <v>520</v>
      </c>
      <c r="N60" s="255" t="s">
        <v>620</v>
      </c>
      <c r="O60" s="256" t="s">
        <v>615</v>
      </c>
      <c r="P60" s="257" t="s">
        <v>642</v>
      </c>
    </row>
    <row r="61" spans="1:16" ht="12.75" customHeight="1">
      <c r="A61" s="26" t="str">
        <f t="shared" si="6"/>
        <v>BAVM 62 </v>
      </c>
      <c r="B61" s="13" t="str">
        <f t="shared" si="7"/>
        <v>II</v>
      </c>
      <c r="C61" s="26">
        <f t="shared" si="8"/>
        <v>49057.394200000002</v>
      </c>
      <c r="D61" s="1" t="str">
        <f t="shared" si="9"/>
        <v>vis</v>
      </c>
      <c r="E61" s="1" t="e">
        <f>VLOOKUP(C61,#REF!,3,FALSE)</f>
        <v>#REF!</v>
      </c>
      <c r="F61" s="13" t="s">
        <v>225</v>
      </c>
      <c r="G61" s="1" t="str">
        <f t="shared" si="10"/>
        <v>49057.3942</v>
      </c>
      <c r="H61" s="26">
        <f t="shared" si="11"/>
        <v>17367.5</v>
      </c>
      <c r="I61" s="254" t="s">
        <v>645</v>
      </c>
      <c r="J61" s="255" t="s">
        <v>646</v>
      </c>
      <c r="K61" s="254">
        <v>17367.5</v>
      </c>
      <c r="L61" s="254" t="s">
        <v>647</v>
      </c>
      <c r="M61" s="255" t="s">
        <v>520</v>
      </c>
      <c r="N61" s="255" t="s">
        <v>648</v>
      </c>
      <c r="O61" s="256" t="s">
        <v>615</v>
      </c>
      <c r="P61" s="257" t="s">
        <v>642</v>
      </c>
    </row>
    <row r="62" spans="1:16" ht="12.75" customHeight="1">
      <c r="A62" s="26" t="str">
        <f t="shared" si="6"/>
        <v> BBS 108 </v>
      </c>
      <c r="B62" s="13" t="str">
        <f t="shared" si="7"/>
        <v>I</v>
      </c>
      <c r="C62" s="26">
        <f t="shared" si="8"/>
        <v>49789.36</v>
      </c>
      <c r="D62" s="1" t="str">
        <f t="shared" si="9"/>
        <v>vis</v>
      </c>
      <c r="E62" s="1" t="e">
        <f>VLOOKUP(C62,#REF!,3,FALSE)</f>
        <v>#REF!</v>
      </c>
      <c r="F62" s="13" t="s">
        <v>225</v>
      </c>
      <c r="G62" s="1" t="str">
        <f t="shared" si="10"/>
        <v>49789.360</v>
      </c>
      <c r="H62" s="26">
        <f t="shared" si="11"/>
        <v>19111</v>
      </c>
      <c r="I62" s="254" t="s">
        <v>649</v>
      </c>
      <c r="J62" s="255" t="s">
        <v>650</v>
      </c>
      <c r="K62" s="254">
        <v>19111</v>
      </c>
      <c r="L62" s="254" t="s">
        <v>651</v>
      </c>
      <c r="M62" s="255" t="s">
        <v>520</v>
      </c>
      <c r="N62" s="255" t="s">
        <v>53</v>
      </c>
      <c r="O62" s="256" t="s">
        <v>548</v>
      </c>
      <c r="P62" s="256" t="s">
        <v>652</v>
      </c>
    </row>
    <row r="63" spans="1:16" ht="12.75" customHeight="1">
      <c r="A63" s="26" t="str">
        <f t="shared" si="6"/>
        <v> JAAVSO 40;975 </v>
      </c>
      <c r="B63" s="13" t="str">
        <f t="shared" si="7"/>
        <v>II</v>
      </c>
      <c r="C63" s="26">
        <f t="shared" si="8"/>
        <v>50519.620999999999</v>
      </c>
      <c r="D63" s="1" t="str">
        <f t="shared" si="9"/>
        <v>vis</v>
      </c>
      <c r="E63" s="1" t="e">
        <f>VLOOKUP(C63,#REF!,3,FALSE)</f>
        <v>#REF!</v>
      </c>
      <c r="F63" s="13" t="s">
        <v>225</v>
      </c>
      <c r="G63" s="1" t="str">
        <f t="shared" si="10"/>
        <v>50519.621</v>
      </c>
      <c r="H63" s="26">
        <f t="shared" si="11"/>
        <v>20850.5</v>
      </c>
      <c r="I63" s="254" t="s">
        <v>653</v>
      </c>
      <c r="J63" s="255" t="s">
        <v>654</v>
      </c>
      <c r="K63" s="254">
        <v>20850.5</v>
      </c>
      <c r="L63" s="254" t="s">
        <v>655</v>
      </c>
      <c r="M63" s="255" t="s">
        <v>656</v>
      </c>
      <c r="N63" s="255" t="s">
        <v>161</v>
      </c>
      <c r="O63" s="256" t="s">
        <v>657</v>
      </c>
      <c r="P63" s="256" t="s">
        <v>658</v>
      </c>
    </row>
    <row r="64" spans="1:16" ht="12.75" customHeight="1">
      <c r="A64" s="26" t="str">
        <f t="shared" si="6"/>
        <v>BAVM 102 </v>
      </c>
      <c r="B64" s="13" t="str">
        <f t="shared" si="7"/>
        <v>I</v>
      </c>
      <c r="C64" s="26">
        <f t="shared" si="8"/>
        <v>50548.378900000003</v>
      </c>
      <c r="D64" s="1" t="str">
        <f t="shared" si="9"/>
        <v>vis</v>
      </c>
      <c r="E64" s="1" t="e">
        <f>VLOOKUP(C64,#REF!,3,FALSE)</f>
        <v>#REF!</v>
      </c>
      <c r="F64" s="13" t="s">
        <v>225</v>
      </c>
      <c r="G64" s="1" t="str">
        <f t="shared" si="10"/>
        <v>50548.3789</v>
      </c>
      <c r="H64" s="26">
        <f t="shared" si="11"/>
        <v>20919</v>
      </c>
      <c r="I64" s="254" t="s">
        <v>659</v>
      </c>
      <c r="J64" s="255" t="s">
        <v>660</v>
      </c>
      <c r="K64" s="254">
        <v>20919</v>
      </c>
      <c r="L64" s="254" t="s">
        <v>661</v>
      </c>
      <c r="M64" s="255" t="s">
        <v>520</v>
      </c>
      <c r="N64" s="255" t="s">
        <v>648</v>
      </c>
      <c r="O64" s="256" t="s">
        <v>662</v>
      </c>
      <c r="P64" s="257" t="s">
        <v>663</v>
      </c>
    </row>
    <row r="65" spans="1:16" ht="12.75" customHeight="1">
      <c r="A65" s="26" t="str">
        <f t="shared" si="6"/>
        <v>BAVM 111 </v>
      </c>
      <c r="B65" s="13" t="str">
        <f t="shared" si="7"/>
        <v>II</v>
      </c>
      <c r="C65" s="26">
        <f t="shared" si="8"/>
        <v>50823.570099999997</v>
      </c>
      <c r="D65" s="1" t="str">
        <f t="shared" si="9"/>
        <v>vis</v>
      </c>
      <c r="E65" s="1" t="e">
        <f>VLOOKUP(C65,#REF!,3,FALSE)</f>
        <v>#REF!</v>
      </c>
      <c r="F65" s="13" t="s">
        <v>225</v>
      </c>
      <c r="G65" s="1" t="str">
        <f t="shared" si="10"/>
        <v>50823.5701</v>
      </c>
      <c r="H65" s="26">
        <f t="shared" si="11"/>
        <v>21574.5</v>
      </c>
      <c r="I65" s="254" t="s">
        <v>664</v>
      </c>
      <c r="J65" s="255" t="s">
        <v>665</v>
      </c>
      <c r="K65" s="254">
        <v>21574.5</v>
      </c>
      <c r="L65" s="254" t="s">
        <v>666</v>
      </c>
      <c r="M65" s="255" t="s">
        <v>520</v>
      </c>
      <c r="N65" s="255" t="s">
        <v>648</v>
      </c>
      <c r="O65" s="256" t="s">
        <v>662</v>
      </c>
      <c r="P65" s="257" t="s">
        <v>667</v>
      </c>
    </row>
    <row r="66" spans="1:16" ht="12.75" customHeight="1">
      <c r="A66" s="26" t="str">
        <f t="shared" si="6"/>
        <v>BAVM 118 </v>
      </c>
      <c r="B66" s="13" t="str">
        <f t="shared" si="7"/>
        <v>II</v>
      </c>
      <c r="C66" s="26">
        <f t="shared" si="8"/>
        <v>50897.456200000001</v>
      </c>
      <c r="D66" s="1" t="str">
        <f t="shared" si="9"/>
        <v>vis</v>
      </c>
      <c r="E66" s="1" t="e">
        <f>VLOOKUP(C66,#REF!,3,FALSE)</f>
        <v>#REF!</v>
      </c>
      <c r="F66" s="13" t="s">
        <v>225</v>
      </c>
      <c r="G66" s="1" t="str">
        <f t="shared" si="10"/>
        <v>50897.4562</v>
      </c>
      <c r="H66" s="26">
        <f t="shared" si="11"/>
        <v>21750.5</v>
      </c>
      <c r="I66" s="254" t="s">
        <v>668</v>
      </c>
      <c r="J66" s="255" t="s">
        <v>669</v>
      </c>
      <c r="K66" s="254">
        <v>21750.5</v>
      </c>
      <c r="L66" s="254" t="s">
        <v>670</v>
      </c>
      <c r="M66" s="255" t="s">
        <v>520</v>
      </c>
      <c r="N66" s="255" t="s">
        <v>648</v>
      </c>
      <c r="O66" s="256" t="s">
        <v>671</v>
      </c>
      <c r="P66" s="257" t="s">
        <v>672</v>
      </c>
    </row>
    <row r="67" spans="1:16" ht="12.75" customHeight="1">
      <c r="A67" s="26" t="str">
        <f t="shared" si="6"/>
        <v>BAVM 118 </v>
      </c>
      <c r="B67" s="13" t="str">
        <f t="shared" si="7"/>
        <v>I</v>
      </c>
      <c r="C67" s="26">
        <f t="shared" si="8"/>
        <v>50904.383699999998</v>
      </c>
      <c r="D67" s="1" t="str">
        <f t="shared" si="9"/>
        <v>vis</v>
      </c>
      <c r="E67" s="1" t="e">
        <f>VLOOKUP(C67,#REF!,3,FALSE)</f>
        <v>#REF!</v>
      </c>
      <c r="F67" s="13" t="s">
        <v>225</v>
      </c>
      <c r="G67" s="1" t="str">
        <f t="shared" si="10"/>
        <v>50904.3837</v>
      </c>
      <c r="H67" s="26">
        <f t="shared" si="11"/>
        <v>21767</v>
      </c>
      <c r="I67" s="254" t="s">
        <v>673</v>
      </c>
      <c r="J67" s="255" t="s">
        <v>674</v>
      </c>
      <c r="K67" s="254">
        <v>21767</v>
      </c>
      <c r="L67" s="254" t="s">
        <v>675</v>
      </c>
      <c r="M67" s="255" t="s">
        <v>520</v>
      </c>
      <c r="N67" s="255" t="s">
        <v>648</v>
      </c>
      <c r="O67" s="256" t="s">
        <v>662</v>
      </c>
      <c r="P67" s="257" t="s">
        <v>672</v>
      </c>
    </row>
    <row r="68" spans="1:16" ht="12.75" customHeight="1">
      <c r="A68" s="26" t="str">
        <f t="shared" si="6"/>
        <v>BAVM 152 </v>
      </c>
      <c r="B68" s="13" t="str">
        <f t="shared" si="7"/>
        <v>I</v>
      </c>
      <c r="C68" s="26">
        <f t="shared" si="8"/>
        <v>51600.443800000001</v>
      </c>
      <c r="D68" s="1" t="str">
        <f t="shared" si="9"/>
        <v>vis</v>
      </c>
      <c r="E68" s="1" t="e">
        <f>VLOOKUP(C68,#REF!,3,FALSE)</f>
        <v>#REF!</v>
      </c>
      <c r="F68" s="13" t="s">
        <v>225</v>
      </c>
      <c r="G68" s="1" t="str">
        <f t="shared" si="10"/>
        <v>51600.4438</v>
      </c>
      <c r="H68" s="26">
        <f t="shared" si="11"/>
        <v>23425</v>
      </c>
      <c r="I68" s="254" t="s">
        <v>676</v>
      </c>
      <c r="J68" s="255" t="s">
        <v>677</v>
      </c>
      <c r="K68" s="254">
        <v>23425</v>
      </c>
      <c r="L68" s="254" t="s">
        <v>678</v>
      </c>
      <c r="M68" s="255" t="s">
        <v>520</v>
      </c>
      <c r="N68" s="255" t="s">
        <v>648</v>
      </c>
      <c r="O68" s="256" t="s">
        <v>662</v>
      </c>
      <c r="P68" s="257" t="s">
        <v>679</v>
      </c>
    </row>
    <row r="69" spans="1:16" ht="12.75" customHeight="1">
      <c r="A69" s="26" t="str">
        <f t="shared" si="6"/>
        <v> JAAVSO 40;975 </v>
      </c>
      <c r="B69" s="13" t="str">
        <f t="shared" si="7"/>
        <v>II</v>
      </c>
      <c r="C69" s="26">
        <f t="shared" si="8"/>
        <v>51608.635000000002</v>
      </c>
      <c r="D69" s="1" t="str">
        <f t="shared" si="9"/>
        <v>vis</v>
      </c>
      <c r="E69" s="1" t="e">
        <f>VLOOKUP(C69,#REF!,3,FALSE)</f>
        <v>#REF!</v>
      </c>
      <c r="F69" s="13" t="s">
        <v>225</v>
      </c>
      <c r="G69" s="1" t="str">
        <f t="shared" si="10"/>
        <v>51608.635</v>
      </c>
      <c r="H69" s="26">
        <f t="shared" si="11"/>
        <v>23444.5</v>
      </c>
      <c r="I69" s="254" t="s">
        <v>680</v>
      </c>
      <c r="J69" s="255" t="s">
        <v>681</v>
      </c>
      <c r="K69" s="254">
        <v>23444.5</v>
      </c>
      <c r="L69" s="254" t="s">
        <v>682</v>
      </c>
      <c r="M69" s="255" t="s">
        <v>656</v>
      </c>
      <c r="N69" s="255" t="s">
        <v>161</v>
      </c>
      <c r="O69" s="256" t="s">
        <v>657</v>
      </c>
      <c r="P69" s="256" t="s">
        <v>658</v>
      </c>
    </row>
    <row r="70" spans="1:16" ht="12.75" customHeight="1">
      <c r="A70" s="26" t="str">
        <f t="shared" si="6"/>
        <v>IBVS 5583 </v>
      </c>
      <c r="B70" s="13" t="str">
        <f t="shared" si="7"/>
        <v>II</v>
      </c>
      <c r="C70" s="26">
        <f t="shared" si="8"/>
        <v>51965.470099999999</v>
      </c>
      <c r="D70" s="1" t="str">
        <f t="shared" si="9"/>
        <v>vis</v>
      </c>
      <c r="E70" s="1" t="e">
        <f>VLOOKUP(C70,#REF!,3,FALSE)</f>
        <v>#REF!</v>
      </c>
      <c r="F70" s="13" t="s">
        <v>225</v>
      </c>
      <c r="G70" s="1" t="str">
        <f t="shared" si="10"/>
        <v>51965.4701</v>
      </c>
      <c r="H70" s="26">
        <f t="shared" si="11"/>
        <v>24294.5</v>
      </c>
      <c r="I70" s="254" t="s">
        <v>683</v>
      </c>
      <c r="J70" s="255" t="s">
        <v>684</v>
      </c>
      <c r="K70" s="254">
        <v>24294.5</v>
      </c>
      <c r="L70" s="254" t="s">
        <v>685</v>
      </c>
      <c r="M70" s="255" t="s">
        <v>520</v>
      </c>
      <c r="N70" s="255" t="s">
        <v>521</v>
      </c>
      <c r="O70" s="256" t="s">
        <v>686</v>
      </c>
      <c r="P70" s="257" t="s">
        <v>687</v>
      </c>
    </row>
    <row r="71" spans="1:16" ht="12.75" customHeight="1">
      <c r="A71" s="26" t="str">
        <f t="shared" si="6"/>
        <v>BAVM 152 </v>
      </c>
      <c r="B71" s="13" t="str">
        <f t="shared" si="7"/>
        <v>II</v>
      </c>
      <c r="C71" s="26">
        <f t="shared" si="8"/>
        <v>51971.360999999997</v>
      </c>
      <c r="D71" s="1" t="str">
        <f t="shared" si="9"/>
        <v>vis</v>
      </c>
      <c r="E71" s="1" t="e">
        <f>VLOOKUP(C71,#REF!,3,FALSE)</f>
        <v>#REF!</v>
      </c>
      <c r="F71" s="13" t="s">
        <v>225</v>
      </c>
      <c r="G71" s="1" t="str">
        <f t="shared" si="10"/>
        <v>51971.3610</v>
      </c>
      <c r="H71" s="26">
        <f t="shared" si="11"/>
        <v>24308.5</v>
      </c>
      <c r="I71" s="254" t="s">
        <v>688</v>
      </c>
      <c r="J71" s="255" t="s">
        <v>689</v>
      </c>
      <c r="K71" s="254">
        <v>24308.5</v>
      </c>
      <c r="L71" s="254" t="s">
        <v>690</v>
      </c>
      <c r="M71" s="255" t="s">
        <v>520</v>
      </c>
      <c r="N71" s="255" t="s">
        <v>648</v>
      </c>
      <c r="O71" s="256" t="s">
        <v>691</v>
      </c>
      <c r="P71" s="257" t="s">
        <v>679</v>
      </c>
    </row>
    <row r="72" spans="1:16" ht="12.75" customHeight="1">
      <c r="A72" s="26" t="str">
        <f t="shared" si="6"/>
        <v> BBS 125 </v>
      </c>
      <c r="B72" s="13" t="str">
        <f t="shared" si="7"/>
        <v>I</v>
      </c>
      <c r="C72" s="26">
        <f t="shared" si="8"/>
        <v>52001.369500000001</v>
      </c>
      <c r="D72" s="1" t="str">
        <f t="shared" si="9"/>
        <v>vis</v>
      </c>
      <c r="E72" s="1" t="e">
        <f>VLOOKUP(C72,#REF!,3,FALSE)</f>
        <v>#REF!</v>
      </c>
      <c r="F72" s="13" t="s">
        <v>225</v>
      </c>
      <c r="G72" s="1" t="str">
        <f t="shared" si="10"/>
        <v>52001.3695</v>
      </c>
      <c r="H72" s="26">
        <f t="shared" si="11"/>
        <v>24380</v>
      </c>
      <c r="I72" s="254" t="s">
        <v>692</v>
      </c>
      <c r="J72" s="255" t="s">
        <v>693</v>
      </c>
      <c r="K72" s="254">
        <v>24380</v>
      </c>
      <c r="L72" s="254" t="s">
        <v>694</v>
      </c>
      <c r="M72" s="255" t="s">
        <v>520</v>
      </c>
      <c r="N72" s="255" t="s">
        <v>521</v>
      </c>
      <c r="O72" s="256" t="s">
        <v>548</v>
      </c>
      <c r="P72" s="256" t="s">
        <v>695</v>
      </c>
    </row>
    <row r="73" spans="1:16" ht="12.75" customHeight="1">
      <c r="A73" s="26" t="str">
        <f t="shared" si="6"/>
        <v>IBVS 5594 </v>
      </c>
      <c r="B73" s="13" t="str">
        <f t="shared" si="7"/>
        <v>I</v>
      </c>
      <c r="C73" s="26">
        <f t="shared" si="8"/>
        <v>52341.425799999997</v>
      </c>
      <c r="D73" s="1" t="str">
        <f t="shared" si="9"/>
        <v>vis</v>
      </c>
      <c r="E73" s="1" t="e">
        <f>VLOOKUP(C73,#REF!,3,FALSE)</f>
        <v>#REF!</v>
      </c>
      <c r="F73" s="13" t="s">
        <v>225</v>
      </c>
      <c r="G73" s="1" t="str">
        <f t="shared" si="10"/>
        <v>52341.4258</v>
      </c>
      <c r="H73" s="26">
        <f t="shared" si="11"/>
        <v>25190</v>
      </c>
      <c r="I73" s="254" t="s">
        <v>696</v>
      </c>
      <c r="J73" s="255" t="s">
        <v>697</v>
      </c>
      <c r="K73" s="254">
        <v>25190</v>
      </c>
      <c r="L73" s="254" t="s">
        <v>698</v>
      </c>
      <c r="M73" s="255" t="s">
        <v>520</v>
      </c>
      <c r="N73" s="255" t="s">
        <v>521</v>
      </c>
      <c r="O73" s="256" t="s">
        <v>699</v>
      </c>
      <c r="P73" s="257" t="s">
        <v>700</v>
      </c>
    </row>
    <row r="74" spans="1:16" ht="12.75" customHeight="1">
      <c r="A74" s="26" t="str">
        <f t="shared" si="6"/>
        <v>IBVS 5592 </v>
      </c>
      <c r="B74" s="13" t="str">
        <f t="shared" si="7"/>
        <v>I</v>
      </c>
      <c r="C74" s="26">
        <f t="shared" si="8"/>
        <v>53091.2258</v>
      </c>
      <c r="D74" s="1" t="str">
        <f t="shared" si="9"/>
        <v>vis</v>
      </c>
      <c r="E74" s="1" t="e">
        <f>VLOOKUP(C74,#REF!,3,FALSE)</f>
        <v>#REF!</v>
      </c>
      <c r="F74" s="13" t="s">
        <v>225</v>
      </c>
      <c r="G74" s="1" t="str">
        <f t="shared" si="10"/>
        <v>53091.2258</v>
      </c>
      <c r="H74" s="26">
        <f t="shared" si="11"/>
        <v>26976</v>
      </c>
      <c r="I74" s="254" t="s">
        <v>701</v>
      </c>
      <c r="J74" s="255" t="s">
        <v>702</v>
      </c>
      <c r="K74" s="254">
        <v>26976</v>
      </c>
      <c r="L74" s="254" t="s">
        <v>703</v>
      </c>
      <c r="M74" s="255" t="s">
        <v>520</v>
      </c>
      <c r="N74" s="255" t="s">
        <v>521</v>
      </c>
      <c r="O74" s="256" t="s">
        <v>704</v>
      </c>
      <c r="P74" s="257" t="s">
        <v>705</v>
      </c>
    </row>
    <row r="75" spans="1:16" ht="12.75" customHeight="1">
      <c r="A75" s="26" t="str">
        <f t="shared" ref="A75:A106" si="12">P75</f>
        <v>BAVM 172 </v>
      </c>
      <c r="B75" s="13" t="str">
        <f t="shared" ref="B75:B106" si="13">IF(H75=INT(H75),"I","II")</f>
        <v>II</v>
      </c>
      <c r="C75" s="26">
        <f t="shared" ref="C75:C106" si="14">1*G75</f>
        <v>53094.376100000001</v>
      </c>
      <c r="D75" s="1" t="str">
        <f t="shared" ref="D75:D106" si="15">VLOOKUP(F75,I$1:J$5,2,FALSE)</f>
        <v>vis</v>
      </c>
      <c r="E75" s="1" t="e">
        <f>VLOOKUP(C75,#REF!,3,FALSE)</f>
        <v>#REF!</v>
      </c>
      <c r="F75" s="13" t="s">
        <v>225</v>
      </c>
      <c r="G75" s="1" t="str">
        <f t="shared" ref="G75:G106" si="16">MID(I75,3,LEN(I75)-3)</f>
        <v>53094.3761</v>
      </c>
      <c r="H75" s="26">
        <f t="shared" ref="H75:H106" si="17">1*K75</f>
        <v>26983.5</v>
      </c>
      <c r="I75" s="254" t="s">
        <v>706</v>
      </c>
      <c r="J75" s="255" t="s">
        <v>707</v>
      </c>
      <c r="K75" s="254">
        <v>26983.5</v>
      </c>
      <c r="L75" s="254" t="s">
        <v>708</v>
      </c>
      <c r="M75" s="255" t="s">
        <v>520</v>
      </c>
      <c r="N75" s="255" t="s">
        <v>648</v>
      </c>
      <c r="O75" s="256" t="s">
        <v>709</v>
      </c>
      <c r="P75" s="257" t="s">
        <v>710</v>
      </c>
    </row>
    <row r="76" spans="1:16" ht="12.75" customHeight="1">
      <c r="A76" s="26" t="str">
        <f t="shared" si="12"/>
        <v>OEJV 0074 </v>
      </c>
      <c r="B76" s="13" t="str">
        <f t="shared" si="13"/>
        <v>II</v>
      </c>
      <c r="C76" s="26">
        <f t="shared" si="14"/>
        <v>53386.55732</v>
      </c>
      <c r="D76" s="1" t="str">
        <f t="shared" si="15"/>
        <v>vis</v>
      </c>
      <c r="E76" s="1" t="e">
        <f>VLOOKUP(C76,#REF!,3,FALSE)</f>
        <v>#REF!</v>
      </c>
      <c r="F76" s="13" t="s">
        <v>225</v>
      </c>
      <c r="G76" s="1" t="str">
        <f t="shared" si="16"/>
        <v>53386.55732</v>
      </c>
      <c r="H76" s="26">
        <f t="shared" si="17"/>
        <v>27679.5</v>
      </c>
      <c r="I76" s="254" t="s">
        <v>711</v>
      </c>
      <c r="J76" s="255" t="s">
        <v>712</v>
      </c>
      <c r="K76" s="254">
        <v>27679.5</v>
      </c>
      <c r="L76" s="254" t="s">
        <v>713</v>
      </c>
      <c r="M76" s="255" t="s">
        <v>656</v>
      </c>
      <c r="N76" s="255" t="s">
        <v>161</v>
      </c>
      <c r="O76" s="256" t="s">
        <v>714</v>
      </c>
      <c r="P76" s="257" t="s">
        <v>715</v>
      </c>
    </row>
    <row r="77" spans="1:16" ht="12.75" customHeight="1">
      <c r="A77" s="26" t="str">
        <f t="shared" si="12"/>
        <v>OEJV 0074 </v>
      </c>
      <c r="B77" s="13" t="str">
        <f t="shared" si="13"/>
        <v>II</v>
      </c>
      <c r="C77" s="26">
        <f t="shared" si="14"/>
        <v>53400.432979999998</v>
      </c>
      <c r="D77" s="1" t="str">
        <f t="shared" si="15"/>
        <v>vis</v>
      </c>
      <c r="E77" s="1" t="e">
        <f>VLOOKUP(C77,#REF!,3,FALSE)</f>
        <v>#REF!</v>
      </c>
      <c r="F77" s="13" t="s">
        <v>225</v>
      </c>
      <c r="G77" s="1" t="str">
        <f t="shared" si="16"/>
        <v>53400.43298</v>
      </c>
      <c r="H77" s="26">
        <f t="shared" si="17"/>
        <v>27712.5</v>
      </c>
      <c r="I77" s="254" t="s">
        <v>716</v>
      </c>
      <c r="J77" s="255" t="s">
        <v>717</v>
      </c>
      <c r="K77" s="254">
        <v>27712.5</v>
      </c>
      <c r="L77" s="254" t="s">
        <v>718</v>
      </c>
      <c r="M77" s="255" t="s">
        <v>656</v>
      </c>
      <c r="N77" s="255" t="s">
        <v>161</v>
      </c>
      <c r="O77" s="256" t="s">
        <v>714</v>
      </c>
      <c r="P77" s="257" t="s">
        <v>715</v>
      </c>
    </row>
    <row r="78" spans="1:16" ht="12.75" customHeight="1">
      <c r="A78" s="26" t="str">
        <f t="shared" si="12"/>
        <v>IBVS 5843 </v>
      </c>
      <c r="B78" s="13" t="str">
        <f t="shared" si="13"/>
        <v>I</v>
      </c>
      <c r="C78" s="26">
        <f t="shared" si="14"/>
        <v>53410.7111</v>
      </c>
      <c r="D78" s="1" t="str">
        <f t="shared" si="15"/>
        <v>vis</v>
      </c>
      <c r="E78" s="1" t="e">
        <f>VLOOKUP(C78,#REF!,3,FALSE)</f>
        <v>#REF!</v>
      </c>
      <c r="F78" s="13" t="s">
        <v>225</v>
      </c>
      <c r="G78" s="1" t="str">
        <f t="shared" si="16"/>
        <v>53410.7111</v>
      </c>
      <c r="H78" s="26">
        <f t="shared" si="17"/>
        <v>27737</v>
      </c>
      <c r="I78" s="254" t="s">
        <v>719</v>
      </c>
      <c r="J78" s="255" t="s">
        <v>720</v>
      </c>
      <c r="K78" s="254">
        <v>27737</v>
      </c>
      <c r="L78" s="254" t="s">
        <v>721</v>
      </c>
      <c r="M78" s="255" t="s">
        <v>656</v>
      </c>
      <c r="N78" s="255" t="s">
        <v>722</v>
      </c>
      <c r="O78" s="256" t="s">
        <v>723</v>
      </c>
      <c r="P78" s="257" t="s">
        <v>724</v>
      </c>
    </row>
    <row r="79" spans="1:16" ht="12.75" customHeight="1">
      <c r="A79" s="26" t="str">
        <f t="shared" si="12"/>
        <v>IBVS 5843 </v>
      </c>
      <c r="B79" s="13" t="str">
        <f t="shared" si="13"/>
        <v>II</v>
      </c>
      <c r="C79" s="26">
        <f t="shared" si="14"/>
        <v>53411.759599999998</v>
      </c>
      <c r="D79" s="1" t="str">
        <f t="shared" si="15"/>
        <v>vis</v>
      </c>
      <c r="E79" s="1" t="e">
        <f>VLOOKUP(C79,#REF!,3,FALSE)</f>
        <v>#REF!</v>
      </c>
      <c r="F79" s="13" t="s">
        <v>225</v>
      </c>
      <c r="G79" s="1" t="str">
        <f t="shared" si="16"/>
        <v>53411.7596</v>
      </c>
      <c r="H79" s="26">
        <f t="shared" si="17"/>
        <v>27739.5</v>
      </c>
      <c r="I79" s="254" t="s">
        <v>725</v>
      </c>
      <c r="J79" s="255" t="s">
        <v>726</v>
      </c>
      <c r="K79" s="254" t="s">
        <v>727</v>
      </c>
      <c r="L79" s="254" t="s">
        <v>728</v>
      </c>
      <c r="M79" s="255" t="s">
        <v>656</v>
      </c>
      <c r="N79" s="255" t="s">
        <v>722</v>
      </c>
      <c r="O79" s="256" t="s">
        <v>723</v>
      </c>
      <c r="P79" s="257" t="s">
        <v>724</v>
      </c>
    </row>
    <row r="80" spans="1:16" ht="12.75" customHeight="1">
      <c r="A80" s="26" t="str">
        <f t="shared" si="12"/>
        <v>IBVS 5843 </v>
      </c>
      <c r="B80" s="13" t="str">
        <f t="shared" si="13"/>
        <v>I</v>
      </c>
      <c r="C80" s="26">
        <f t="shared" si="14"/>
        <v>53412.807500000003</v>
      </c>
      <c r="D80" s="1" t="str">
        <f t="shared" si="15"/>
        <v>vis</v>
      </c>
      <c r="E80" s="1" t="e">
        <f>VLOOKUP(C80,#REF!,3,FALSE)</f>
        <v>#REF!</v>
      </c>
      <c r="F80" s="13" t="s">
        <v>225</v>
      </c>
      <c r="G80" s="1" t="str">
        <f t="shared" si="16"/>
        <v>53412.8075</v>
      </c>
      <c r="H80" s="26">
        <f t="shared" si="17"/>
        <v>27742</v>
      </c>
      <c r="I80" s="254" t="s">
        <v>729</v>
      </c>
      <c r="J80" s="255" t="s">
        <v>730</v>
      </c>
      <c r="K80" s="254" t="s">
        <v>731</v>
      </c>
      <c r="L80" s="254" t="s">
        <v>732</v>
      </c>
      <c r="M80" s="255" t="s">
        <v>656</v>
      </c>
      <c r="N80" s="255" t="s">
        <v>722</v>
      </c>
      <c r="O80" s="256" t="s">
        <v>723</v>
      </c>
      <c r="P80" s="257" t="s">
        <v>724</v>
      </c>
    </row>
    <row r="81" spans="1:16" ht="12.75" customHeight="1">
      <c r="A81" s="26" t="str">
        <f t="shared" si="12"/>
        <v>IBVS 5843 </v>
      </c>
      <c r="B81" s="13" t="str">
        <f t="shared" si="13"/>
        <v>I</v>
      </c>
      <c r="C81" s="26">
        <f t="shared" si="14"/>
        <v>53413.650099999999</v>
      </c>
      <c r="D81" s="1" t="str">
        <f t="shared" si="15"/>
        <v>vis</v>
      </c>
      <c r="E81" s="1" t="e">
        <f>VLOOKUP(C81,#REF!,3,FALSE)</f>
        <v>#REF!</v>
      </c>
      <c r="F81" s="13" t="s">
        <v>225</v>
      </c>
      <c r="G81" s="1" t="str">
        <f t="shared" si="16"/>
        <v>53413.6501</v>
      </c>
      <c r="H81" s="26">
        <f t="shared" si="17"/>
        <v>27744</v>
      </c>
      <c r="I81" s="254" t="s">
        <v>733</v>
      </c>
      <c r="J81" s="255" t="s">
        <v>734</v>
      </c>
      <c r="K81" s="254" t="s">
        <v>735</v>
      </c>
      <c r="L81" s="254" t="s">
        <v>736</v>
      </c>
      <c r="M81" s="255" t="s">
        <v>656</v>
      </c>
      <c r="N81" s="255" t="s">
        <v>722</v>
      </c>
      <c r="O81" s="256" t="s">
        <v>723</v>
      </c>
      <c r="P81" s="257" t="s">
        <v>724</v>
      </c>
    </row>
    <row r="82" spans="1:16" ht="12.75" customHeight="1">
      <c r="A82" s="26" t="str">
        <f t="shared" si="12"/>
        <v>BAVM 173 </v>
      </c>
      <c r="B82" s="13" t="str">
        <f t="shared" si="13"/>
        <v>I</v>
      </c>
      <c r="C82" s="26">
        <f t="shared" si="14"/>
        <v>53464.446400000001</v>
      </c>
      <c r="D82" s="1" t="str">
        <f t="shared" si="15"/>
        <v>vis</v>
      </c>
      <c r="E82" s="1" t="e">
        <f>VLOOKUP(C82,#REF!,3,FALSE)</f>
        <v>#REF!</v>
      </c>
      <c r="F82" s="13" t="s">
        <v>225</v>
      </c>
      <c r="G82" s="1" t="str">
        <f t="shared" si="16"/>
        <v>53464.4464</v>
      </c>
      <c r="H82" s="26">
        <f t="shared" si="17"/>
        <v>27865</v>
      </c>
      <c r="I82" s="254" t="s">
        <v>737</v>
      </c>
      <c r="J82" s="255" t="s">
        <v>738</v>
      </c>
      <c r="K82" s="254" t="s">
        <v>739</v>
      </c>
      <c r="L82" s="254" t="s">
        <v>740</v>
      </c>
      <c r="M82" s="255" t="s">
        <v>520</v>
      </c>
      <c r="N82" s="255" t="s">
        <v>722</v>
      </c>
      <c r="O82" s="256" t="s">
        <v>615</v>
      </c>
      <c r="P82" s="257" t="s">
        <v>741</v>
      </c>
    </row>
    <row r="83" spans="1:16" ht="12.75" customHeight="1">
      <c r="A83" s="26" t="str">
        <f t="shared" si="12"/>
        <v>IBVS 5690 </v>
      </c>
      <c r="B83" s="13" t="str">
        <f t="shared" si="13"/>
        <v>II</v>
      </c>
      <c r="C83" s="26">
        <f t="shared" si="14"/>
        <v>53498.660400000001</v>
      </c>
      <c r="D83" s="1" t="str">
        <f t="shared" si="15"/>
        <v>vis</v>
      </c>
      <c r="E83" s="1" t="e">
        <f>VLOOKUP(C83,#REF!,3,FALSE)</f>
        <v>#REF!</v>
      </c>
      <c r="F83" s="13" t="s">
        <v>225</v>
      </c>
      <c r="G83" s="1" t="str">
        <f t="shared" si="16"/>
        <v>53498.6604</v>
      </c>
      <c r="H83" s="26">
        <f t="shared" si="17"/>
        <v>27946.5</v>
      </c>
      <c r="I83" s="254" t="s">
        <v>742</v>
      </c>
      <c r="J83" s="255" t="s">
        <v>743</v>
      </c>
      <c r="K83" s="254" t="s">
        <v>744</v>
      </c>
      <c r="L83" s="254" t="s">
        <v>745</v>
      </c>
      <c r="M83" s="255" t="s">
        <v>520</v>
      </c>
      <c r="N83" s="255" t="s">
        <v>521</v>
      </c>
      <c r="O83" s="256" t="s">
        <v>704</v>
      </c>
      <c r="P83" s="257" t="s">
        <v>746</v>
      </c>
    </row>
    <row r="84" spans="1:16" ht="12.75" customHeight="1">
      <c r="A84" s="26" t="str">
        <f t="shared" si="12"/>
        <v>BAVM 186 </v>
      </c>
      <c r="B84" s="13" t="str">
        <f t="shared" si="13"/>
        <v>II</v>
      </c>
      <c r="C84" s="26">
        <f t="shared" si="14"/>
        <v>53769.442900000002</v>
      </c>
      <c r="D84" s="1" t="str">
        <f t="shared" si="15"/>
        <v>vis</v>
      </c>
      <c r="E84" s="1" t="e">
        <f>VLOOKUP(C84,#REF!,3,FALSE)</f>
        <v>#REF!</v>
      </c>
      <c r="F84" s="13" t="s">
        <v>225</v>
      </c>
      <c r="G84" s="1" t="str">
        <f t="shared" si="16"/>
        <v>53769.4429</v>
      </c>
      <c r="H84" s="26">
        <f t="shared" si="17"/>
        <v>28591.5</v>
      </c>
      <c r="I84" s="254" t="s">
        <v>747</v>
      </c>
      <c r="J84" s="255" t="s">
        <v>748</v>
      </c>
      <c r="K84" s="254" t="s">
        <v>749</v>
      </c>
      <c r="L84" s="254" t="s">
        <v>750</v>
      </c>
      <c r="M84" s="255" t="s">
        <v>656</v>
      </c>
      <c r="N84" s="255" t="s">
        <v>722</v>
      </c>
      <c r="O84" s="256" t="s">
        <v>691</v>
      </c>
      <c r="P84" s="257" t="s">
        <v>751</v>
      </c>
    </row>
    <row r="85" spans="1:16" ht="12.75" customHeight="1">
      <c r="A85" s="26" t="str">
        <f t="shared" si="12"/>
        <v>OEJV 0074 </v>
      </c>
      <c r="B85" s="13" t="str">
        <f t="shared" si="13"/>
        <v>I</v>
      </c>
      <c r="C85" s="26">
        <f t="shared" si="14"/>
        <v>53818.354140000003</v>
      </c>
      <c r="D85" s="1" t="str">
        <f t="shared" si="15"/>
        <v>vis</v>
      </c>
      <c r="E85" s="1" t="e">
        <f>VLOOKUP(C85,#REF!,3,FALSE)</f>
        <v>#REF!</v>
      </c>
      <c r="F85" s="13" t="s">
        <v>225</v>
      </c>
      <c r="G85" s="1" t="str">
        <f t="shared" si="16"/>
        <v>53818.35414</v>
      </c>
      <c r="H85" s="26">
        <f t="shared" si="17"/>
        <v>28708</v>
      </c>
      <c r="I85" s="254" t="s">
        <v>752</v>
      </c>
      <c r="J85" s="255" t="s">
        <v>753</v>
      </c>
      <c r="K85" s="254" t="s">
        <v>754</v>
      </c>
      <c r="L85" s="254" t="s">
        <v>755</v>
      </c>
      <c r="M85" s="255" t="s">
        <v>656</v>
      </c>
      <c r="N85" s="255" t="s">
        <v>199</v>
      </c>
      <c r="O85" s="256" t="s">
        <v>714</v>
      </c>
      <c r="P85" s="257" t="s">
        <v>715</v>
      </c>
    </row>
    <row r="86" spans="1:16" ht="12.75" customHeight="1">
      <c r="A86" s="26" t="str">
        <f t="shared" si="12"/>
        <v>BAVM 186 </v>
      </c>
      <c r="B86" s="13" t="str">
        <f t="shared" si="13"/>
        <v>II</v>
      </c>
      <c r="C86" s="26">
        <f t="shared" si="14"/>
        <v>54173.312700000002</v>
      </c>
      <c r="D86" s="1" t="str">
        <f t="shared" si="15"/>
        <v>vis</v>
      </c>
      <c r="E86" s="1" t="e">
        <f>VLOOKUP(C86,#REF!,3,FALSE)</f>
        <v>#REF!</v>
      </c>
      <c r="F86" s="13" t="s">
        <v>225</v>
      </c>
      <c r="G86" s="1" t="str">
        <f t="shared" si="16"/>
        <v>54173.3127</v>
      </c>
      <c r="H86" s="26">
        <f t="shared" si="17"/>
        <v>29553.5</v>
      </c>
      <c r="I86" s="254" t="s">
        <v>756</v>
      </c>
      <c r="J86" s="255" t="s">
        <v>757</v>
      </c>
      <c r="K86" s="254" t="s">
        <v>758</v>
      </c>
      <c r="L86" s="254" t="s">
        <v>759</v>
      </c>
      <c r="M86" s="255" t="s">
        <v>656</v>
      </c>
      <c r="N86" s="255" t="s">
        <v>722</v>
      </c>
      <c r="O86" s="256" t="s">
        <v>615</v>
      </c>
      <c r="P86" s="257" t="s">
        <v>751</v>
      </c>
    </row>
    <row r="87" spans="1:16" ht="12.75" customHeight="1">
      <c r="A87" s="26" t="str">
        <f t="shared" si="12"/>
        <v>BAVM 186 </v>
      </c>
      <c r="B87" s="13" t="str">
        <f t="shared" si="13"/>
        <v>I</v>
      </c>
      <c r="C87" s="26">
        <f t="shared" si="14"/>
        <v>54173.523399999998</v>
      </c>
      <c r="D87" s="1" t="str">
        <f t="shared" si="15"/>
        <v>vis</v>
      </c>
      <c r="E87" s="1" t="e">
        <f>VLOOKUP(C87,#REF!,3,FALSE)</f>
        <v>#REF!</v>
      </c>
      <c r="F87" s="13" t="s">
        <v>225</v>
      </c>
      <c r="G87" s="1" t="str">
        <f t="shared" si="16"/>
        <v>54173.5234</v>
      </c>
      <c r="H87" s="26">
        <f t="shared" si="17"/>
        <v>29554</v>
      </c>
      <c r="I87" s="254" t="s">
        <v>760</v>
      </c>
      <c r="J87" s="255" t="s">
        <v>761</v>
      </c>
      <c r="K87" s="254" t="s">
        <v>762</v>
      </c>
      <c r="L87" s="254" t="s">
        <v>763</v>
      </c>
      <c r="M87" s="255" t="s">
        <v>656</v>
      </c>
      <c r="N87" s="255" t="s">
        <v>722</v>
      </c>
      <c r="O87" s="256" t="s">
        <v>615</v>
      </c>
      <c r="P87" s="257" t="s">
        <v>751</v>
      </c>
    </row>
    <row r="88" spans="1:16" ht="12.75" customHeight="1">
      <c r="A88" s="26" t="str">
        <f t="shared" si="12"/>
        <v>OEJV 0074 </v>
      </c>
      <c r="B88" s="13" t="str">
        <f t="shared" si="13"/>
        <v>II</v>
      </c>
      <c r="C88" s="26">
        <f t="shared" si="14"/>
        <v>54191.364099999999</v>
      </c>
      <c r="D88" s="1" t="str">
        <f t="shared" si="15"/>
        <v>vis</v>
      </c>
      <c r="E88" s="1" t="e">
        <f>VLOOKUP(C88,#REF!,3,FALSE)</f>
        <v>#REF!</v>
      </c>
      <c r="F88" s="13" t="s">
        <v>225</v>
      </c>
      <c r="G88" s="1" t="str">
        <f t="shared" si="16"/>
        <v>54191.36410</v>
      </c>
      <c r="H88" s="26">
        <f t="shared" si="17"/>
        <v>29596.5</v>
      </c>
      <c r="I88" s="254" t="s">
        <v>764</v>
      </c>
      <c r="J88" s="255" t="s">
        <v>765</v>
      </c>
      <c r="K88" s="254" t="s">
        <v>766</v>
      </c>
      <c r="L88" s="254" t="s">
        <v>767</v>
      </c>
      <c r="M88" s="255" t="s">
        <v>656</v>
      </c>
      <c r="N88" s="255" t="s">
        <v>199</v>
      </c>
      <c r="O88" s="256" t="s">
        <v>768</v>
      </c>
      <c r="P88" s="257" t="s">
        <v>715</v>
      </c>
    </row>
    <row r="89" spans="1:16" ht="12.75" customHeight="1">
      <c r="A89" s="26" t="str">
        <f t="shared" si="12"/>
        <v>IBVS 5898 </v>
      </c>
      <c r="B89" s="13" t="str">
        <f t="shared" si="13"/>
        <v>I</v>
      </c>
      <c r="C89" s="26">
        <f t="shared" si="14"/>
        <v>54213.405299999999</v>
      </c>
      <c r="D89" s="1" t="str">
        <f t="shared" si="15"/>
        <v>vis</v>
      </c>
      <c r="E89" s="1" t="e">
        <f>VLOOKUP(C89,#REF!,3,FALSE)</f>
        <v>#REF!</v>
      </c>
      <c r="F89" s="13" t="s">
        <v>225</v>
      </c>
      <c r="G89" s="1" t="str">
        <f t="shared" si="16"/>
        <v>54213.4053</v>
      </c>
      <c r="H89" s="26">
        <f t="shared" si="17"/>
        <v>29649</v>
      </c>
      <c r="I89" s="254" t="s">
        <v>769</v>
      </c>
      <c r="J89" s="255" t="s">
        <v>770</v>
      </c>
      <c r="K89" s="254" t="s">
        <v>771</v>
      </c>
      <c r="L89" s="254" t="s">
        <v>772</v>
      </c>
      <c r="M89" s="255" t="s">
        <v>656</v>
      </c>
      <c r="N89" s="255" t="s">
        <v>53</v>
      </c>
      <c r="O89" s="256" t="s">
        <v>773</v>
      </c>
      <c r="P89" s="257" t="s">
        <v>774</v>
      </c>
    </row>
    <row r="90" spans="1:16" ht="12.75" customHeight="1">
      <c r="A90" s="26" t="str">
        <f t="shared" si="12"/>
        <v>IBVS 5898 </v>
      </c>
      <c r="B90" s="13" t="str">
        <f t="shared" si="13"/>
        <v>II</v>
      </c>
      <c r="C90" s="26">
        <f t="shared" si="14"/>
        <v>54507.496800000001</v>
      </c>
      <c r="D90" s="1" t="str">
        <f t="shared" si="15"/>
        <v>vis</v>
      </c>
      <c r="E90" s="1" t="e">
        <f>VLOOKUP(C90,#REF!,3,FALSE)</f>
        <v>#REF!</v>
      </c>
      <c r="F90" s="13" t="s">
        <v>225</v>
      </c>
      <c r="G90" s="1" t="str">
        <f t="shared" si="16"/>
        <v>54507.4968</v>
      </c>
      <c r="H90" s="26">
        <f t="shared" si="17"/>
        <v>30349.5</v>
      </c>
      <c r="I90" s="254" t="s">
        <v>775</v>
      </c>
      <c r="J90" s="255" t="s">
        <v>776</v>
      </c>
      <c r="K90" s="254" t="s">
        <v>777</v>
      </c>
      <c r="L90" s="254" t="s">
        <v>778</v>
      </c>
      <c r="M90" s="255" t="s">
        <v>656</v>
      </c>
      <c r="N90" s="255" t="s">
        <v>648</v>
      </c>
      <c r="O90" s="256" t="s">
        <v>773</v>
      </c>
      <c r="P90" s="257" t="s">
        <v>774</v>
      </c>
    </row>
    <row r="91" spans="1:16" ht="12.75" customHeight="1">
      <c r="A91" s="26" t="str">
        <f t="shared" si="12"/>
        <v>BAVM 214 </v>
      </c>
      <c r="B91" s="13" t="str">
        <f t="shared" si="13"/>
        <v>I</v>
      </c>
      <c r="C91" s="26">
        <f t="shared" si="14"/>
        <v>54838.517999999996</v>
      </c>
      <c r="D91" s="1" t="str">
        <f t="shared" si="15"/>
        <v>vis</v>
      </c>
      <c r="E91" s="1" t="e">
        <f>VLOOKUP(C91,#REF!,3,FALSE)</f>
        <v>#REF!</v>
      </c>
      <c r="F91" s="13" t="s">
        <v>225</v>
      </c>
      <c r="G91" s="1" t="str">
        <f t="shared" si="16"/>
        <v>54838.5180</v>
      </c>
      <c r="H91" s="26">
        <f t="shared" si="17"/>
        <v>31138</v>
      </c>
      <c r="I91" s="254" t="s">
        <v>779</v>
      </c>
      <c r="J91" s="255" t="s">
        <v>780</v>
      </c>
      <c r="K91" s="254" t="s">
        <v>781</v>
      </c>
      <c r="L91" s="254" t="s">
        <v>782</v>
      </c>
      <c r="M91" s="255" t="s">
        <v>656</v>
      </c>
      <c r="N91" s="255" t="s">
        <v>783</v>
      </c>
      <c r="O91" s="256" t="s">
        <v>784</v>
      </c>
      <c r="P91" s="257" t="s">
        <v>785</v>
      </c>
    </row>
    <row r="92" spans="1:16" ht="12.75" customHeight="1">
      <c r="A92" s="26" t="str">
        <f t="shared" si="12"/>
        <v>IBVS 5894 </v>
      </c>
      <c r="B92" s="13" t="str">
        <f t="shared" si="13"/>
        <v>I</v>
      </c>
      <c r="C92" s="26">
        <f t="shared" si="14"/>
        <v>54862.868699999999</v>
      </c>
      <c r="D92" s="1" t="str">
        <f t="shared" si="15"/>
        <v>vis</v>
      </c>
      <c r="E92" s="1" t="e">
        <f>VLOOKUP(C92,#REF!,3,FALSE)</f>
        <v>#REF!</v>
      </c>
      <c r="F92" s="13" t="s">
        <v>225</v>
      </c>
      <c r="G92" s="1" t="str">
        <f t="shared" si="16"/>
        <v>54862.8687</v>
      </c>
      <c r="H92" s="26">
        <f t="shared" si="17"/>
        <v>31196</v>
      </c>
      <c r="I92" s="254" t="s">
        <v>786</v>
      </c>
      <c r="J92" s="255" t="s">
        <v>787</v>
      </c>
      <c r="K92" s="254" t="s">
        <v>788</v>
      </c>
      <c r="L92" s="254" t="s">
        <v>789</v>
      </c>
      <c r="M92" s="255" t="s">
        <v>656</v>
      </c>
      <c r="N92" s="255" t="s">
        <v>225</v>
      </c>
      <c r="O92" s="256" t="s">
        <v>548</v>
      </c>
      <c r="P92" s="257" t="s">
        <v>790</v>
      </c>
    </row>
    <row r="93" spans="1:16" ht="12.75" customHeight="1">
      <c r="A93" s="26" t="str">
        <f t="shared" si="12"/>
        <v>IBVS 5980 </v>
      </c>
      <c r="B93" s="13" t="str">
        <f t="shared" si="13"/>
        <v>I</v>
      </c>
      <c r="C93" s="26">
        <f t="shared" si="14"/>
        <v>55265.474399999999</v>
      </c>
      <c r="D93" s="1" t="str">
        <f t="shared" si="15"/>
        <v>vis</v>
      </c>
      <c r="E93" s="1" t="e">
        <f>VLOOKUP(C93,#REF!,3,FALSE)</f>
        <v>#REF!</v>
      </c>
      <c r="F93" s="13" t="s">
        <v>225</v>
      </c>
      <c r="G93" s="1" t="str">
        <f t="shared" si="16"/>
        <v>55265.4744</v>
      </c>
      <c r="H93" s="26">
        <f t="shared" si="17"/>
        <v>32155</v>
      </c>
      <c r="I93" s="254" t="s">
        <v>791</v>
      </c>
      <c r="J93" s="255" t="s">
        <v>792</v>
      </c>
      <c r="K93" s="254" t="s">
        <v>793</v>
      </c>
      <c r="L93" s="254" t="s">
        <v>794</v>
      </c>
      <c r="M93" s="255" t="s">
        <v>656</v>
      </c>
      <c r="N93" s="255" t="s">
        <v>199</v>
      </c>
      <c r="O93" s="256" t="s">
        <v>773</v>
      </c>
      <c r="P93" s="257" t="s">
        <v>795</v>
      </c>
    </row>
    <row r="94" spans="1:16" ht="12.75" customHeight="1">
      <c r="A94" s="26" t="str">
        <f t="shared" si="12"/>
        <v>IBVS 5945 </v>
      </c>
      <c r="B94" s="13" t="str">
        <f t="shared" si="13"/>
        <v>II</v>
      </c>
      <c r="C94" s="26">
        <f t="shared" si="14"/>
        <v>55298.847999999998</v>
      </c>
      <c r="D94" s="1" t="str">
        <f t="shared" si="15"/>
        <v>vis</v>
      </c>
      <c r="E94" s="1" t="e">
        <f>VLOOKUP(C94,#REF!,3,FALSE)</f>
        <v>#REF!</v>
      </c>
      <c r="F94" s="13" t="s">
        <v>225</v>
      </c>
      <c r="G94" s="1" t="str">
        <f t="shared" si="16"/>
        <v>55298.848</v>
      </c>
      <c r="H94" s="26">
        <f t="shared" si="17"/>
        <v>32234.5</v>
      </c>
      <c r="I94" s="254" t="s">
        <v>796</v>
      </c>
      <c r="J94" s="255" t="s">
        <v>797</v>
      </c>
      <c r="K94" s="254" t="s">
        <v>798</v>
      </c>
      <c r="L94" s="254" t="s">
        <v>799</v>
      </c>
      <c r="M94" s="255" t="s">
        <v>656</v>
      </c>
      <c r="N94" s="255" t="s">
        <v>225</v>
      </c>
      <c r="O94" s="256" t="s">
        <v>548</v>
      </c>
      <c r="P94" s="257" t="s">
        <v>800</v>
      </c>
    </row>
    <row r="95" spans="1:16" ht="12.75" customHeight="1">
      <c r="A95" s="26" t="str">
        <f t="shared" si="12"/>
        <v>IBVS 5992 </v>
      </c>
      <c r="B95" s="13" t="str">
        <f t="shared" si="13"/>
        <v>I</v>
      </c>
      <c r="C95" s="26">
        <f t="shared" si="14"/>
        <v>55579.921199999997</v>
      </c>
      <c r="D95" s="1" t="str">
        <f t="shared" si="15"/>
        <v>vis</v>
      </c>
      <c r="E95" s="1" t="e">
        <f>VLOOKUP(C95,#REF!,3,FALSE)</f>
        <v>#REF!</v>
      </c>
      <c r="F95" s="13" t="s">
        <v>225</v>
      </c>
      <c r="G95" s="1" t="str">
        <f t="shared" si="16"/>
        <v>55579.9212</v>
      </c>
      <c r="H95" s="26">
        <f t="shared" si="17"/>
        <v>32904</v>
      </c>
      <c r="I95" s="254" t="s">
        <v>801</v>
      </c>
      <c r="J95" s="255" t="s">
        <v>802</v>
      </c>
      <c r="K95" s="254" t="s">
        <v>803</v>
      </c>
      <c r="L95" s="254" t="s">
        <v>804</v>
      </c>
      <c r="M95" s="255" t="s">
        <v>656</v>
      </c>
      <c r="N95" s="255" t="s">
        <v>225</v>
      </c>
      <c r="O95" s="256" t="s">
        <v>548</v>
      </c>
      <c r="P95" s="257" t="s">
        <v>805</v>
      </c>
    </row>
    <row r="96" spans="1:16" ht="12.75" customHeight="1">
      <c r="A96" s="26" t="str">
        <f t="shared" si="12"/>
        <v>IBVS 6044 </v>
      </c>
      <c r="B96" s="13" t="str">
        <f t="shared" si="13"/>
        <v>I</v>
      </c>
      <c r="C96" s="26">
        <f t="shared" si="14"/>
        <v>55648.350899999998</v>
      </c>
      <c r="D96" s="1" t="str">
        <f t="shared" si="15"/>
        <v>vis</v>
      </c>
      <c r="E96" s="1" t="e">
        <f>VLOOKUP(C96,#REF!,3,FALSE)</f>
        <v>#REF!</v>
      </c>
      <c r="F96" s="13" t="s">
        <v>225</v>
      </c>
      <c r="G96" s="1" t="str">
        <f t="shared" si="16"/>
        <v>55648.3509</v>
      </c>
      <c r="H96" s="26">
        <f t="shared" si="17"/>
        <v>33067</v>
      </c>
      <c r="I96" s="254" t="s">
        <v>806</v>
      </c>
      <c r="J96" s="255" t="s">
        <v>807</v>
      </c>
      <c r="K96" s="254" t="s">
        <v>808</v>
      </c>
      <c r="L96" s="254" t="s">
        <v>809</v>
      </c>
      <c r="M96" s="255" t="s">
        <v>656</v>
      </c>
      <c r="N96" s="255" t="s">
        <v>225</v>
      </c>
      <c r="O96" s="256" t="s">
        <v>773</v>
      </c>
      <c r="P96" s="257" t="s">
        <v>810</v>
      </c>
    </row>
    <row r="97" spans="1:16" ht="12.75" customHeight="1">
      <c r="A97" s="26" t="str">
        <f t="shared" si="12"/>
        <v>IBVS 5992 </v>
      </c>
      <c r="B97" s="13" t="str">
        <f t="shared" si="13"/>
        <v>II</v>
      </c>
      <c r="C97" s="26">
        <f t="shared" si="14"/>
        <v>55668.712699999996</v>
      </c>
      <c r="D97" s="1" t="str">
        <f t="shared" si="15"/>
        <v>vis</v>
      </c>
      <c r="E97" s="1" t="e">
        <f>VLOOKUP(C97,#REF!,3,FALSE)</f>
        <v>#REF!</v>
      </c>
      <c r="F97" s="13" t="s">
        <v>225</v>
      </c>
      <c r="G97" s="1" t="str">
        <f t="shared" si="16"/>
        <v>55668.7127</v>
      </c>
      <c r="H97" s="26">
        <f t="shared" si="17"/>
        <v>33115.5</v>
      </c>
      <c r="I97" s="254" t="s">
        <v>811</v>
      </c>
      <c r="J97" s="255" t="s">
        <v>812</v>
      </c>
      <c r="K97" s="254" t="s">
        <v>813</v>
      </c>
      <c r="L97" s="254" t="s">
        <v>814</v>
      </c>
      <c r="M97" s="255" t="s">
        <v>656</v>
      </c>
      <c r="N97" s="255" t="s">
        <v>225</v>
      </c>
      <c r="O97" s="256" t="s">
        <v>548</v>
      </c>
      <c r="P97" s="257" t="s">
        <v>805</v>
      </c>
    </row>
    <row r="98" spans="1:16" ht="12.75" customHeight="1">
      <c r="A98" s="26" t="str">
        <f t="shared" si="12"/>
        <v>IBVS 6029 </v>
      </c>
      <c r="B98" s="13" t="str">
        <f t="shared" si="13"/>
        <v>II</v>
      </c>
      <c r="C98" s="26">
        <f t="shared" si="14"/>
        <v>55952.933100000002</v>
      </c>
      <c r="D98" s="1" t="str">
        <f t="shared" si="15"/>
        <v>vis</v>
      </c>
      <c r="E98" s="1" t="e">
        <f>VLOOKUP(C98,#REF!,3,FALSE)</f>
        <v>#REF!</v>
      </c>
      <c r="F98" s="13" t="s">
        <v>225</v>
      </c>
      <c r="G98" s="1" t="str">
        <f t="shared" si="16"/>
        <v>55952.9331</v>
      </c>
      <c r="H98" s="26">
        <f t="shared" si="17"/>
        <v>33792.5</v>
      </c>
      <c r="I98" s="254" t="s">
        <v>815</v>
      </c>
      <c r="J98" s="255" t="s">
        <v>816</v>
      </c>
      <c r="K98" s="254" t="s">
        <v>817</v>
      </c>
      <c r="L98" s="254" t="s">
        <v>818</v>
      </c>
      <c r="M98" s="255" t="s">
        <v>656</v>
      </c>
      <c r="N98" s="255" t="s">
        <v>225</v>
      </c>
      <c r="O98" s="256" t="s">
        <v>548</v>
      </c>
      <c r="P98" s="257" t="s">
        <v>819</v>
      </c>
    </row>
    <row r="99" spans="1:16" ht="12.75" customHeight="1">
      <c r="A99" s="26" t="str">
        <f t="shared" si="12"/>
        <v>BAVM 232 </v>
      </c>
      <c r="B99" s="13" t="str">
        <f t="shared" si="13"/>
        <v>I</v>
      </c>
      <c r="C99" s="26">
        <f t="shared" si="14"/>
        <v>56009.394</v>
      </c>
      <c r="D99" s="1" t="str">
        <f t="shared" si="15"/>
        <v>vis</v>
      </c>
      <c r="E99" s="1" t="e">
        <f>VLOOKUP(C99,#REF!,3,FALSE)</f>
        <v>#REF!</v>
      </c>
      <c r="F99" s="13" t="s">
        <v>225</v>
      </c>
      <c r="G99" s="1" t="str">
        <f t="shared" si="16"/>
        <v>56009.394</v>
      </c>
      <c r="H99" s="26">
        <f t="shared" si="17"/>
        <v>33927</v>
      </c>
      <c r="I99" s="254" t="s">
        <v>820</v>
      </c>
      <c r="J99" s="255" t="s">
        <v>821</v>
      </c>
      <c r="K99" s="254" t="s">
        <v>822</v>
      </c>
      <c r="L99" s="254" t="s">
        <v>823</v>
      </c>
      <c r="M99" s="255" t="s">
        <v>656</v>
      </c>
      <c r="N99" s="255" t="s">
        <v>824</v>
      </c>
      <c r="O99" s="256" t="s">
        <v>825</v>
      </c>
      <c r="P99" s="257" t="s">
        <v>826</v>
      </c>
    </row>
    <row r="100" spans="1:16" ht="12.75" customHeight="1">
      <c r="A100" s="26" t="str">
        <f t="shared" si="12"/>
        <v>IBVS 6029 </v>
      </c>
      <c r="B100" s="13" t="str">
        <f t="shared" si="13"/>
        <v>II</v>
      </c>
      <c r="C100" s="26">
        <f t="shared" si="14"/>
        <v>56035.642999999996</v>
      </c>
      <c r="D100" s="1" t="str">
        <f t="shared" si="15"/>
        <v>vis</v>
      </c>
      <c r="E100" s="1" t="e">
        <f>VLOOKUP(C100,#REF!,3,FALSE)</f>
        <v>#REF!</v>
      </c>
      <c r="F100" s="13" t="s">
        <v>225</v>
      </c>
      <c r="G100" s="1" t="str">
        <f t="shared" si="16"/>
        <v>56035.643</v>
      </c>
      <c r="H100" s="26">
        <f t="shared" si="17"/>
        <v>33989.5</v>
      </c>
      <c r="I100" s="254" t="s">
        <v>827</v>
      </c>
      <c r="J100" s="255" t="s">
        <v>828</v>
      </c>
      <c r="K100" s="254" t="s">
        <v>829</v>
      </c>
      <c r="L100" s="254" t="s">
        <v>830</v>
      </c>
      <c r="M100" s="255" t="s">
        <v>656</v>
      </c>
      <c r="N100" s="255" t="s">
        <v>225</v>
      </c>
      <c r="O100" s="256" t="s">
        <v>548</v>
      </c>
      <c r="P100" s="257" t="s">
        <v>819</v>
      </c>
    </row>
    <row r="101" spans="1:16" ht="12.75" customHeight="1">
      <c r="A101" s="26" t="str">
        <f t="shared" si="12"/>
        <v> AA 12.181 </v>
      </c>
      <c r="B101" s="13" t="str">
        <f t="shared" si="13"/>
        <v>I</v>
      </c>
      <c r="C101" s="26">
        <f t="shared" si="14"/>
        <v>34771.135000000002</v>
      </c>
      <c r="D101" s="1" t="str">
        <f t="shared" si="15"/>
        <v>vis</v>
      </c>
      <c r="E101" s="1" t="e">
        <f>VLOOKUP(C101,#REF!,3,FALSE)</f>
        <v>#REF!</v>
      </c>
      <c r="F101" s="13" t="s">
        <v>225</v>
      </c>
      <c r="G101" s="1" t="str">
        <f t="shared" si="16"/>
        <v>34771.1350</v>
      </c>
      <c r="H101" s="26">
        <f t="shared" si="17"/>
        <v>-16663</v>
      </c>
      <c r="I101" s="254" t="s">
        <v>831</v>
      </c>
      <c r="J101" s="255" t="s">
        <v>832</v>
      </c>
      <c r="K101" s="254">
        <v>-16663</v>
      </c>
      <c r="L101" s="254" t="s">
        <v>833</v>
      </c>
      <c r="M101" s="255" t="s">
        <v>520</v>
      </c>
      <c r="N101" s="255" t="s">
        <v>521</v>
      </c>
      <c r="O101" s="256" t="s">
        <v>834</v>
      </c>
      <c r="P101" s="256" t="s">
        <v>64</v>
      </c>
    </row>
    <row r="102" spans="1:16" ht="12.75" customHeight="1">
      <c r="A102" s="26" t="str">
        <f t="shared" si="12"/>
        <v>BAVM 52 </v>
      </c>
      <c r="B102" s="13" t="str">
        <f t="shared" si="13"/>
        <v>I</v>
      </c>
      <c r="C102" s="26">
        <f t="shared" si="14"/>
        <v>47592.456599999998</v>
      </c>
      <c r="D102" s="1" t="str">
        <f t="shared" si="15"/>
        <v>vis</v>
      </c>
      <c r="E102" s="1" t="e">
        <f>VLOOKUP(C102,#REF!,3,FALSE)</f>
        <v>#REF!</v>
      </c>
      <c r="F102" s="13" t="s">
        <v>225</v>
      </c>
      <c r="G102" s="1" t="str">
        <f t="shared" si="16"/>
        <v>47592.4566</v>
      </c>
      <c r="H102" s="26">
        <f t="shared" si="17"/>
        <v>13878</v>
      </c>
      <c r="I102" s="254" t="s">
        <v>835</v>
      </c>
      <c r="J102" s="255" t="s">
        <v>836</v>
      </c>
      <c r="K102" s="254">
        <v>13878</v>
      </c>
      <c r="L102" s="254" t="s">
        <v>837</v>
      </c>
      <c r="M102" s="255" t="s">
        <v>520</v>
      </c>
      <c r="N102" s="255" t="s">
        <v>620</v>
      </c>
      <c r="O102" s="256" t="s">
        <v>615</v>
      </c>
      <c r="P102" s="257" t="s">
        <v>86</v>
      </c>
    </row>
    <row r="103" spans="1:16" ht="12.75" customHeight="1">
      <c r="A103" s="26" t="str">
        <f t="shared" si="12"/>
        <v>BAVM 59 </v>
      </c>
      <c r="B103" s="13" t="str">
        <f t="shared" si="13"/>
        <v>II</v>
      </c>
      <c r="C103" s="26">
        <f t="shared" si="14"/>
        <v>48279.480499999998</v>
      </c>
      <c r="D103" s="1" t="str">
        <f t="shared" si="15"/>
        <v>vis</v>
      </c>
      <c r="E103" s="1" t="e">
        <f>VLOOKUP(C103,#REF!,3,FALSE)</f>
        <v>#REF!</v>
      </c>
      <c r="F103" s="13" t="s">
        <v>225</v>
      </c>
      <c r="G103" s="1" t="str">
        <f t="shared" si="16"/>
        <v>48279.4805</v>
      </c>
      <c r="H103" s="26">
        <f t="shared" si="17"/>
        <v>15514.5</v>
      </c>
      <c r="I103" s="254" t="s">
        <v>838</v>
      </c>
      <c r="J103" s="255" t="s">
        <v>839</v>
      </c>
      <c r="K103" s="254">
        <v>15514.5</v>
      </c>
      <c r="L103" s="254" t="s">
        <v>840</v>
      </c>
      <c r="M103" s="255" t="s">
        <v>520</v>
      </c>
      <c r="N103" s="255" t="s">
        <v>620</v>
      </c>
      <c r="O103" s="256" t="s">
        <v>615</v>
      </c>
      <c r="P103" s="257" t="s">
        <v>89</v>
      </c>
    </row>
    <row r="104" spans="1:16" ht="12.75" customHeight="1">
      <c r="A104" s="26" t="str">
        <f t="shared" si="12"/>
        <v>VSB 47 </v>
      </c>
      <c r="B104" s="13" t="str">
        <f t="shared" si="13"/>
        <v>II</v>
      </c>
      <c r="C104" s="26">
        <f t="shared" si="14"/>
        <v>50907.955999999998</v>
      </c>
      <c r="D104" s="1" t="str">
        <f t="shared" si="15"/>
        <v>vis</v>
      </c>
      <c r="E104" s="1" t="e">
        <f>VLOOKUP(C104,#REF!,3,FALSE)</f>
        <v>#REF!</v>
      </c>
      <c r="F104" s="13" t="s">
        <v>225</v>
      </c>
      <c r="G104" s="1" t="str">
        <f t="shared" si="16"/>
        <v>50907.956</v>
      </c>
      <c r="H104" s="26">
        <f t="shared" si="17"/>
        <v>21775.5</v>
      </c>
      <c r="I104" s="254" t="s">
        <v>841</v>
      </c>
      <c r="J104" s="255" t="s">
        <v>842</v>
      </c>
      <c r="K104" s="254">
        <v>21775.5</v>
      </c>
      <c r="L104" s="254" t="s">
        <v>843</v>
      </c>
      <c r="M104" s="255" t="s">
        <v>656</v>
      </c>
      <c r="N104" s="255" t="s">
        <v>225</v>
      </c>
      <c r="O104" s="256" t="s">
        <v>844</v>
      </c>
      <c r="P104" s="257" t="s">
        <v>98</v>
      </c>
    </row>
    <row r="105" spans="1:16" ht="12.75" customHeight="1">
      <c r="A105" s="26" t="str">
        <f t="shared" si="12"/>
        <v>VSB 47 </v>
      </c>
      <c r="B105" s="13" t="str">
        <f t="shared" si="13"/>
        <v>I</v>
      </c>
      <c r="C105" s="26">
        <f t="shared" si="14"/>
        <v>50914.025999999998</v>
      </c>
      <c r="D105" s="1" t="str">
        <f t="shared" si="15"/>
        <v>vis</v>
      </c>
      <c r="E105" s="1" t="e">
        <f>VLOOKUP(C105,#REF!,3,FALSE)</f>
        <v>#REF!</v>
      </c>
      <c r="F105" s="13" t="s">
        <v>225</v>
      </c>
      <c r="G105" s="1" t="str">
        <f t="shared" si="16"/>
        <v>50914.026</v>
      </c>
      <c r="H105" s="26">
        <f t="shared" si="17"/>
        <v>21790</v>
      </c>
      <c r="I105" s="254" t="s">
        <v>845</v>
      </c>
      <c r="J105" s="255" t="s">
        <v>846</v>
      </c>
      <c r="K105" s="254">
        <v>21790</v>
      </c>
      <c r="L105" s="254" t="s">
        <v>847</v>
      </c>
      <c r="M105" s="255" t="s">
        <v>656</v>
      </c>
      <c r="N105" s="255" t="s">
        <v>225</v>
      </c>
      <c r="O105" s="256" t="s">
        <v>844</v>
      </c>
      <c r="P105" s="257" t="s">
        <v>98</v>
      </c>
    </row>
    <row r="106" spans="1:16" ht="12.75" customHeight="1">
      <c r="A106" s="26" t="str">
        <f t="shared" si="12"/>
        <v>VSB 47 </v>
      </c>
      <c r="B106" s="13" t="str">
        <f t="shared" si="13"/>
        <v>I</v>
      </c>
      <c r="C106" s="26">
        <f t="shared" si="14"/>
        <v>51233.1</v>
      </c>
      <c r="D106" s="1" t="str">
        <f t="shared" si="15"/>
        <v>vis</v>
      </c>
      <c r="E106" s="1" t="e">
        <f>VLOOKUP(C106,#REF!,3,FALSE)</f>
        <v>#REF!</v>
      </c>
      <c r="F106" s="13" t="s">
        <v>225</v>
      </c>
      <c r="G106" s="1" t="str">
        <f t="shared" si="16"/>
        <v>51233.1</v>
      </c>
      <c r="H106" s="26">
        <f t="shared" si="17"/>
        <v>22550</v>
      </c>
      <c r="I106" s="254" t="s">
        <v>848</v>
      </c>
      <c r="J106" s="255" t="s">
        <v>849</v>
      </c>
      <c r="K106" s="254">
        <v>22550</v>
      </c>
      <c r="L106" s="254" t="s">
        <v>850</v>
      </c>
      <c r="M106" s="255" t="s">
        <v>656</v>
      </c>
      <c r="N106" s="255" t="s">
        <v>225</v>
      </c>
      <c r="O106" s="256" t="s">
        <v>844</v>
      </c>
      <c r="P106" s="257" t="s">
        <v>98</v>
      </c>
    </row>
    <row r="107" spans="1:16" ht="12.75" customHeight="1">
      <c r="A107" s="26" t="str">
        <f t="shared" ref="A107:A138" si="18">P107</f>
        <v>VSB 47 </v>
      </c>
      <c r="B107" s="13" t="str">
        <f t="shared" ref="B107:B138" si="19">IF(H107=INT(H107),"I","II")</f>
        <v>II</v>
      </c>
      <c r="C107" s="26">
        <f t="shared" ref="C107:C138" si="20">1*G107</f>
        <v>51268.998</v>
      </c>
      <c r="D107" s="1" t="str">
        <f t="shared" ref="D107:D138" si="21">VLOOKUP(F107,I$1:J$5,2,FALSE)</f>
        <v>vis</v>
      </c>
      <c r="E107" s="1" t="e">
        <f>VLOOKUP(C107,#REF!,3,FALSE)</f>
        <v>#REF!</v>
      </c>
      <c r="F107" s="13" t="s">
        <v>225</v>
      </c>
      <c r="G107" s="1" t="str">
        <f t="shared" ref="G107:G138" si="22">MID(I107,3,LEN(I107)-3)</f>
        <v>51268.998</v>
      </c>
      <c r="H107" s="26">
        <f t="shared" ref="H107:H138" si="23">1*K107</f>
        <v>22635.5</v>
      </c>
      <c r="I107" s="254" t="s">
        <v>851</v>
      </c>
      <c r="J107" s="255" t="s">
        <v>852</v>
      </c>
      <c r="K107" s="254">
        <v>22635.5</v>
      </c>
      <c r="L107" s="254" t="s">
        <v>682</v>
      </c>
      <c r="M107" s="255" t="s">
        <v>656</v>
      </c>
      <c r="N107" s="255" t="s">
        <v>225</v>
      </c>
      <c r="O107" s="256" t="s">
        <v>844</v>
      </c>
      <c r="P107" s="257" t="s">
        <v>98</v>
      </c>
    </row>
    <row r="108" spans="1:16" ht="12.75" customHeight="1">
      <c r="A108" s="26" t="str">
        <f t="shared" si="18"/>
        <v>VSB 38 </v>
      </c>
      <c r="B108" s="13" t="str">
        <f t="shared" si="19"/>
        <v>II</v>
      </c>
      <c r="C108" s="26">
        <f t="shared" si="20"/>
        <v>51617.027099999999</v>
      </c>
      <c r="D108" s="1" t="str">
        <f t="shared" si="21"/>
        <v>vis</v>
      </c>
      <c r="E108" s="1" t="e">
        <f>VLOOKUP(C108,#REF!,3,FALSE)</f>
        <v>#REF!</v>
      </c>
      <c r="F108" s="13" t="s">
        <v>225</v>
      </c>
      <c r="G108" s="1" t="str">
        <f t="shared" si="22"/>
        <v>51617.0271</v>
      </c>
      <c r="H108" s="26">
        <f t="shared" si="23"/>
        <v>23464.5</v>
      </c>
      <c r="I108" s="254" t="s">
        <v>853</v>
      </c>
      <c r="J108" s="255" t="s">
        <v>854</v>
      </c>
      <c r="K108" s="254">
        <v>23464.5</v>
      </c>
      <c r="L108" s="254" t="s">
        <v>855</v>
      </c>
      <c r="M108" s="255" t="s">
        <v>520</v>
      </c>
      <c r="N108" s="255" t="s">
        <v>521</v>
      </c>
      <c r="O108" s="256" t="s">
        <v>844</v>
      </c>
      <c r="P108" s="257" t="s">
        <v>102</v>
      </c>
    </row>
    <row r="109" spans="1:16" ht="12.75" customHeight="1">
      <c r="A109" s="26" t="str">
        <f t="shared" si="18"/>
        <v>VSB 38 </v>
      </c>
      <c r="B109" s="13" t="str">
        <f t="shared" si="19"/>
        <v>I</v>
      </c>
      <c r="C109" s="26">
        <f t="shared" si="20"/>
        <v>51618.075700000001</v>
      </c>
      <c r="D109" s="1" t="str">
        <f t="shared" si="21"/>
        <v>vis</v>
      </c>
      <c r="E109" s="1" t="e">
        <f>VLOOKUP(C109,#REF!,3,FALSE)</f>
        <v>#REF!</v>
      </c>
      <c r="F109" s="13" t="s">
        <v>225</v>
      </c>
      <c r="G109" s="1" t="str">
        <f t="shared" si="22"/>
        <v>51618.0757</v>
      </c>
      <c r="H109" s="26">
        <f t="shared" si="23"/>
        <v>23467</v>
      </c>
      <c r="I109" s="254" t="s">
        <v>856</v>
      </c>
      <c r="J109" s="255" t="s">
        <v>857</v>
      </c>
      <c r="K109" s="254">
        <v>23467</v>
      </c>
      <c r="L109" s="254" t="s">
        <v>858</v>
      </c>
      <c r="M109" s="255" t="s">
        <v>520</v>
      </c>
      <c r="N109" s="255" t="s">
        <v>521</v>
      </c>
      <c r="O109" s="256" t="s">
        <v>844</v>
      </c>
      <c r="P109" s="257" t="s">
        <v>102</v>
      </c>
    </row>
    <row r="110" spans="1:16" ht="12.75" customHeight="1">
      <c r="A110" s="26" t="str">
        <f t="shared" si="18"/>
        <v>VSB 39 </v>
      </c>
      <c r="B110" s="13" t="str">
        <f t="shared" si="19"/>
        <v>I</v>
      </c>
      <c r="C110" s="26">
        <f t="shared" si="20"/>
        <v>51949.780200000001</v>
      </c>
      <c r="D110" s="1" t="str">
        <f t="shared" si="21"/>
        <v>vis</v>
      </c>
      <c r="E110" s="1" t="e">
        <f>VLOOKUP(C110,#REF!,3,FALSE)</f>
        <v>#REF!</v>
      </c>
      <c r="F110" s="13" t="s">
        <v>225</v>
      </c>
      <c r="G110" s="1" t="str">
        <f t="shared" si="22"/>
        <v>51949.7802</v>
      </c>
      <c r="H110" s="26">
        <f t="shared" si="23"/>
        <v>24257</v>
      </c>
      <c r="I110" s="254" t="s">
        <v>859</v>
      </c>
      <c r="J110" s="255" t="s">
        <v>860</v>
      </c>
      <c r="K110" s="254">
        <v>24257</v>
      </c>
      <c r="L110" s="254" t="s">
        <v>861</v>
      </c>
      <c r="M110" s="255" t="s">
        <v>520</v>
      </c>
      <c r="N110" s="255" t="s">
        <v>521</v>
      </c>
      <c r="O110" s="256" t="s">
        <v>862</v>
      </c>
      <c r="P110" s="257" t="s">
        <v>103</v>
      </c>
    </row>
    <row r="111" spans="1:16" ht="12.75" customHeight="1">
      <c r="A111" s="26" t="str">
        <f t="shared" si="18"/>
        <v>VSB 40 </v>
      </c>
      <c r="B111" s="13" t="str">
        <f t="shared" si="19"/>
        <v>I</v>
      </c>
      <c r="C111" s="26">
        <f t="shared" si="20"/>
        <v>52325.053800000002</v>
      </c>
      <c r="D111" s="1" t="str">
        <f t="shared" si="21"/>
        <v>vis</v>
      </c>
      <c r="E111" s="1" t="e">
        <f>VLOOKUP(C111,#REF!,3,FALSE)</f>
        <v>#REF!</v>
      </c>
      <c r="F111" s="13" t="s">
        <v>225</v>
      </c>
      <c r="G111" s="1" t="str">
        <f t="shared" si="22"/>
        <v>52325.0538</v>
      </c>
      <c r="H111" s="26">
        <f t="shared" si="23"/>
        <v>25151</v>
      </c>
      <c r="I111" s="254" t="s">
        <v>863</v>
      </c>
      <c r="J111" s="255" t="s">
        <v>864</v>
      </c>
      <c r="K111" s="254">
        <v>25151</v>
      </c>
      <c r="L111" s="254" t="s">
        <v>865</v>
      </c>
      <c r="M111" s="255" t="s">
        <v>520</v>
      </c>
      <c r="N111" s="255" t="s">
        <v>521</v>
      </c>
      <c r="O111" s="256" t="s">
        <v>844</v>
      </c>
      <c r="P111" s="257" t="s">
        <v>106</v>
      </c>
    </row>
    <row r="112" spans="1:16" ht="12.75" customHeight="1">
      <c r="A112" s="26" t="str">
        <f t="shared" si="18"/>
        <v>VSB 40 </v>
      </c>
      <c r="B112" s="13" t="str">
        <f t="shared" si="19"/>
        <v>II</v>
      </c>
      <c r="C112" s="26">
        <f t="shared" si="20"/>
        <v>52326.100400000003</v>
      </c>
      <c r="D112" s="1" t="str">
        <f t="shared" si="21"/>
        <v>vis</v>
      </c>
      <c r="E112" s="1" t="e">
        <f>VLOOKUP(C112,#REF!,3,FALSE)</f>
        <v>#REF!</v>
      </c>
      <c r="F112" s="13" t="s">
        <v>225</v>
      </c>
      <c r="G112" s="1" t="str">
        <f t="shared" si="22"/>
        <v>52326.1004</v>
      </c>
      <c r="H112" s="26">
        <f t="shared" si="23"/>
        <v>25153.5</v>
      </c>
      <c r="I112" s="254" t="s">
        <v>866</v>
      </c>
      <c r="J112" s="255" t="s">
        <v>867</v>
      </c>
      <c r="K112" s="254">
        <v>25153.5</v>
      </c>
      <c r="L112" s="254" t="s">
        <v>708</v>
      </c>
      <c r="M112" s="255" t="s">
        <v>520</v>
      </c>
      <c r="N112" s="255" t="s">
        <v>521</v>
      </c>
      <c r="O112" s="256" t="s">
        <v>844</v>
      </c>
      <c r="P112" s="257" t="s">
        <v>106</v>
      </c>
    </row>
    <row r="113" spans="1:16" ht="12.75" customHeight="1">
      <c r="A113" s="26" t="str">
        <f t="shared" si="18"/>
        <v>IBVS 5809 </v>
      </c>
      <c r="B113" s="13" t="str">
        <f t="shared" si="19"/>
        <v>II</v>
      </c>
      <c r="C113" s="26">
        <f t="shared" si="20"/>
        <v>52598.987999999998</v>
      </c>
      <c r="D113" s="1" t="str">
        <f t="shared" si="21"/>
        <v>vis</v>
      </c>
      <c r="E113" s="1" t="e">
        <f>VLOOKUP(C113,#REF!,3,FALSE)</f>
        <v>#REF!</v>
      </c>
      <c r="F113" s="13" t="s">
        <v>225</v>
      </c>
      <c r="G113" s="1" t="str">
        <f t="shared" si="22"/>
        <v>52598.988</v>
      </c>
      <c r="H113" s="26">
        <f t="shared" si="23"/>
        <v>25803.5</v>
      </c>
      <c r="I113" s="254" t="s">
        <v>868</v>
      </c>
      <c r="J113" s="255" t="s">
        <v>869</v>
      </c>
      <c r="K113" s="254">
        <v>25803.5</v>
      </c>
      <c r="L113" s="254" t="s">
        <v>870</v>
      </c>
      <c r="M113" s="255" t="s">
        <v>656</v>
      </c>
      <c r="N113" s="255" t="s">
        <v>225</v>
      </c>
      <c r="O113" s="256" t="s">
        <v>871</v>
      </c>
      <c r="P113" s="257" t="s">
        <v>109</v>
      </c>
    </row>
    <row r="114" spans="1:16" ht="12.75" customHeight="1">
      <c r="A114" s="26" t="str">
        <f t="shared" si="18"/>
        <v>IBVS 5809 </v>
      </c>
      <c r="B114" s="13" t="str">
        <f t="shared" si="19"/>
        <v>I</v>
      </c>
      <c r="C114" s="26">
        <f t="shared" si="20"/>
        <v>52600.036</v>
      </c>
      <c r="D114" s="1" t="str">
        <f t="shared" si="21"/>
        <v>vis</v>
      </c>
      <c r="E114" s="1" t="e">
        <f>VLOOKUP(C114,#REF!,3,FALSE)</f>
        <v>#REF!</v>
      </c>
      <c r="F114" s="13" t="s">
        <v>225</v>
      </c>
      <c r="G114" s="1" t="str">
        <f t="shared" si="22"/>
        <v>52600.036</v>
      </c>
      <c r="H114" s="26">
        <f t="shared" si="23"/>
        <v>25806</v>
      </c>
      <c r="I114" s="254" t="s">
        <v>872</v>
      </c>
      <c r="J114" s="255" t="s">
        <v>873</v>
      </c>
      <c r="K114" s="254">
        <v>25806</v>
      </c>
      <c r="L114" s="254" t="s">
        <v>874</v>
      </c>
      <c r="M114" s="255" t="s">
        <v>656</v>
      </c>
      <c r="N114" s="255" t="s">
        <v>225</v>
      </c>
      <c r="O114" s="256" t="s">
        <v>871</v>
      </c>
      <c r="P114" s="257" t="s">
        <v>109</v>
      </c>
    </row>
    <row r="115" spans="1:16" ht="12.75" customHeight="1">
      <c r="A115" s="26" t="str">
        <f t="shared" si="18"/>
        <v>IBVS 5809 </v>
      </c>
      <c r="B115" s="13" t="str">
        <f t="shared" si="19"/>
        <v>II</v>
      </c>
      <c r="C115" s="26">
        <f t="shared" si="20"/>
        <v>52600.247799999997</v>
      </c>
      <c r="D115" s="1" t="str">
        <f t="shared" si="21"/>
        <v>vis</v>
      </c>
      <c r="E115" s="1" t="e">
        <f>VLOOKUP(C115,#REF!,3,FALSE)</f>
        <v>#REF!</v>
      </c>
      <c r="F115" s="13" t="s">
        <v>225</v>
      </c>
      <c r="G115" s="1" t="str">
        <f t="shared" si="22"/>
        <v>52600.2478</v>
      </c>
      <c r="H115" s="26">
        <f t="shared" si="23"/>
        <v>25806.5</v>
      </c>
      <c r="I115" s="254" t="s">
        <v>875</v>
      </c>
      <c r="J115" s="255" t="s">
        <v>876</v>
      </c>
      <c r="K115" s="254">
        <v>25806.5</v>
      </c>
      <c r="L115" s="254" t="s">
        <v>877</v>
      </c>
      <c r="M115" s="255" t="s">
        <v>656</v>
      </c>
      <c r="N115" s="255" t="s">
        <v>225</v>
      </c>
      <c r="O115" s="256" t="s">
        <v>871</v>
      </c>
      <c r="P115" s="257" t="s">
        <v>109</v>
      </c>
    </row>
    <row r="116" spans="1:16" ht="12.75" customHeight="1">
      <c r="A116" s="26" t="str">
        <f t="shared" si="18"/>
        <v>IBVS 5809 </v>
      </c>
      <c r="B116" s="13" t="str">
        <f t="shared" si="19"/>
        <v>I</v>
      </c>
      <c r="C116" s="26">
        <f t="shared" si="20"/>
        <v>52600.454700000002</v>
      </c>
      <c r="D116" s="1" t="str">
        <f t="shared" si="21"/>
        <v>vis</v>
      </c>
      <c r="E116" s="1" t="e">
        <f>VLOOKUP(C116,#REF!,3,FALSE)</f>
        <v>#REF!</v>
      </c>
      <c r="F116" s="13" t="s">
        <v>225</v>
      </c>
      <c r="G116" s="1" t="str">
        <f t="shared" si="22"/>
        <v>52600.4547</v>
      </c>
      <c r="H116" s="26">
        <f t="shared" si="23"/>
        <v>25807</v>
      </c>
      <c r="I116" s="254" t="s">
        <v>878</v>
      </c>
      <c r="J116" s="255" t="s">
        <v>879</v>
      </c>
      <c r="K116" s="254">
        <v>25807</v>
      </c>
      <c r="L116" s="254" t="s">
        <v>880</v>
      </c>
      <c r="M116" s="255" t="s">
        <v>656</v>
      </c>
      <c r="N116" s="255" t="s">
        <v>225</v>
      </c>
      <c r="O116" s="256" t="s">
        <v>871</v>
      </c>
      <c r="P116" s="257" t="s">
        <v>109</v>
      </c>
    </row>
    <row r="117" spans="1:16" ht="12.75" customHeight="1">
      <c r="A117" s="26" t="str">
        <f t="shared" si="18"/>
        <v>IBVS 5809 </v>
      </c>
      <c r="B117" s="13" t="str">
        <f t="shared" si="19"/>
        <v>II</v>
      </c>
      <c r="C117" s="26">
        <f t="shared" si="20"/>
        <v>52600.665000000001</v>
      </c>
      <c r="D117" s="1" t="str">
        <f t="shared" si="21"/>
        <v>vis</v>
      </c>
      <c r="E117" s="1" t="e">
        <f>VLOOKUP(C117,#REF!,3,FALSE)</f>
        <v>#REF!</v>
      </c>
      <c r="F117" s="13" t="s">
        <v>225</v>
      </c>
      <c r="G117" s="1" t="str">
        <f t="shared" si="22"/>
        <v>52600.665</v>
      </c>
      <c r="H117" s="26">
        <f t="shared" si="23"/>
        <v>25807.5</v>
      </c>
      <c r="I117" s="254" t="s">
        <v>881</v>
      </c>
      <c r="J117" s="255" t="s">
        <v>882</v>
      </c>
      <c r="K117" s="254">
        <v>25807.5</v>
      </c>
      <c r="L117" s="254" t="s">
        <v>883</v>
      </c>
      <c r="M117" s="255" t="s">
        <v>656</v>
      </c>
      <c r="N117" s="255" t="s">
        <v>225</v>
      </c>
      <c r="O117" s="256" t="s">
        <v>871</v>
      </c>
      <c r="P117" s="257" t="s">
        <v>109</v>
      </c>
    </row>
    <row r="118" spans="1:16" ht="12.75" customHeight="1">
      <c r="A118" s="26" t="str">
        <f t="shared" si="18"/>
        <v>IBVS 5809 </v>
      </c>
      <c r="B118" s="13" t="str">
        <f t="shared" si="19"/>
        <v>I</v>
      </c>
      <c r="C118" s="26">
        <f t="shared" si="20"/>
        <v>52600.875899999999</v>
      </c>
      <c r="D118" s="1" t="str">
        <f t="shared" si="21"/>
        <v>vis</v>
      </c>
      <c r="E118" s="1" t="e">
        <f>VLOOKUP(C118,#REF!,3,FALSE)</f>
        <v>#REF!</v>
      </c>
      <c r="F118" s="13" t="s">
        <v>225</v>
      </c>
      <c r="G118" s="1" t="str">
        <f t="shared" si="22"/>
        <v>52600.8759</v>
      </c>
      <c r="H118" s="26">
        <f t="shared" si="23"/>
        <v>25808</v>
      </c>
      <c r="I118" s="254" t="s">
        <v>884</v>
      </c>
      <c r="J118" s="255" t="s">
        <v>885</v>
      </c>
      <c r="K118" s="254">
        <v>25808</v>
      </c>
      <c r="L118" s="254" t="s">
        <v>886</v>
      </c>
      <c r="M118" s="255" t="s">
        <v>656</v>
      </c>
      <c r="N118" s="255" t="s">
        <v>225</v>
      </c>
      <c r="O118" s="256" t="s">
        <v>871</v>
      </c>
      <c r="P118" s="257" t="s">
        <v>109</v>
      </c>
    </row>
    <row r="119" spans="1:16" ht="12.75" customHeight="1">
      <c r="A119" s="26" t="str">
        <f t="shared" si="18"/>
        <v>IBVS 5809 </v>
      </c>
      <c r="B119" s="13" t="str">
        <f t="shared" si="19"/>
        <v>II</v>
      </c>
      <c r="C119" s="26">
        <f t="shared" si="20"/>
        <v>52601.0844</v>
      </c>
      <c r="D119" s="1" t="str">
        <f t="shared" si="21"/>
        <v>vis</v>
      </c>
      <c r="E119" s="1" t="e">
        <f>VLOOKUP(C119,#REF!,3,FALSE)</f>
        <v>#REF!</v>
      </c>
      <c r="F119" s="13" t="s">
        <v>225</v>
      </c>
      <c r="G119" s="1" t="str">
        <f t="shared" si="22"/>
        <v>52601.0844</v>
      </c>
      <c r="H119" s="26">
        <f t="shared" si="23"/>
        <v>25808.5</v>
      </c>
      <c r="I119" s="254" t="s">
        <v>887</v>
      </c>
      <c r="J119" s="255" t="s">
        <v>888</v>
      </c>
      <c r="K119" s="254">
        <v>25808.5</v>
      </c>
      <c r="L119" s="254" t="s">
        <v>880</v>
      </c>
      <c r="M119" s="255" t="s">
        <v>656</v>
      </c>
      <c r="N119" s="255" t="s">
        <v>225</v>
      </c>
      <c r="O119" s="256" t="s">
        <v>871</v>
      </c>
      <c r="P119" s="257" t="s">
        <v>109</v>
      </c>
    </row>
    <row r="120" spans="1:16" ht="12.75" customHeight="1">
      <c r="A120" s="26" t="str">
        <f t="shared" si="18"/>
        <v>IBVS 5809 </v>
      </c>
      <c r="B120" s="13" t="str">
        <f t="shared" si="19"/>
        <v>I</v>
      </c>
      <c r="C120" s="26">
        <f t="shared" si="20"/>
        <v>52601.298199999997</v>
      </c>
      <c r="D120" s="1" t="str">
        <f t="shared" si="21"/>
        <v>vis</v>
      </c>
      <c r="E120" s="1" t="e">
        <f>VLOOKUP(C120,#REF!,3,FALSE)</f>
        <v>#REF!</v>
      </c>
      <c r="F120" s="13" t="s">
        <v>225</v>
      </c>
      <c r="G120" s="1" t="str">
        <f t="shared" si="22"/>
        <v>52601.2982</v>
      </c>
      <c r="H120" s="26">
        <f t="shared" si="23"/>
        <v>25809</v>
      </c>
      <c r="I120" s="254" t="s">
        <v>889</v>
      </c>
      <c r="J120" s="255" t="s">
        <v>890</v>
      </c>
      <c r="K120" s="254">
        <v>25809</v>
      </c>
      <c r="L120" s="254" t="s">
        <v>891</v>
      </c>
      <c r="M120" s="255" t="s">
        <v>656</v>
      </c>
      <c r="N120" s="255" t="s">
        <v>225</v>
      </c>
      <c r="O120" s="256" t="s">
        <v>871</v>
      </c>
      <c r="P120" s="257" t="s">
        <v>109</v>
      </c>
    </row>
    <row r="121" spans="1:16" ht="12.75" customHeight="1">
      <c r="A121" s="26" t="str">
        <f t="shared" si="18"/>
        <v>IBVS 5809 </v>
      </c>
      <c r="B121" s="13" t="str">
        <f t="shared" si="19"/>
        <v>I</v>
      </c>
      <c r="C121" s="26">
        <f t="shared" si="20"/>
        <v>52602.131999999998</v>
      </c>
      <c r="D121" s="1" t="str">
        <f t="shared" si="21"/>
        <v>vis</v>
      </c>
      <c r="E121" s="1" t="e">
        <f>VLOOKUP(C121,#REF!,3,FALSE)</f>
        <v>#REF!</v>
      </c>
      <c r="F121" s="13" t="s">
        <v>225</v>
      </c>
      <c r="G121" s="1" t="str">
        <f t="shared" si="22"/>
        <v>52602.1320</v>
      </c>
      <c r="H121" s="26">
        <f t="shared" si="23"/>
        <v>25811</v>
      </c>
      <c r="I121" s="254" t="s">
        <v>892</v>
      </c>
      <c r="J121" s="255" t="s">
        <v>893</v>
      </c>
      <c r="K121" s="254">
        <v>25811</v>
      </c>
      <c r="L121" s="254" t="s">
        <v>894</v>
      </c>
      <c r="M121" s="255" t="s">
        <v>656</v>
      </c>
      <c r="N121" s="255" t="s">
        <v>225</v>
      </c>
      <c r="O121" s="256" t="s">
        <v>871</v>
      </c>
      <c r="P121" s="257" t="s">
        <v>109</v>
      </c>
    </row>
    <row r="122" spans="1:16" ht="12.75" customHeight="1">
      <c r="A122" s="26" t="str">
        <f t="shared" si="18"/>
        <v>IBVS 5809 </v>
      </c>
      <c r="B122" s="13" t="str">
        <f t="shared" si="19"/>
        <v>II</v>
      </c>
      <c r="C122" s="26">
        <f t="shared" si="20"/>
        <v>52602.344299999997</v>
      </c>
      <c r="D122" s="1" t="str">
        <f t="shared" si="21"/>
        <v>vis</v>
      </c>
      <c r="E122" s="1" t="e">
        <f>VLOOKUP(C122,#REF!,3,FALSE)</f>
        <v>#REF!</v>
      </c>
      <c r="F122" s="13" t="s">
        <v>225</v>
      </c>
      <c r="G122" s="1" t="str">
        <f t="shared" si="22"/>
        <v>52602.3443</v>
      </c>
      <c r="H122" s="26">
        <f t="shared" si="23"/>
        <v>25811.5</v>
      </c>
      <c r="I122" s="254" t="s">
        <v>895</v>
      </c>
      <c r="J122" s="255" t="s">
        <v>896</v>
      </c>
      <c r="K122" s="254">
        <v>25811.5</v>
      </c>
      <c r="L122" s="254" t="s">
        <v>897</v>
      </c>
      <c r="M122" s="255" t="s">
        <v>656</v>
      </c>
      <c r="N122" s="255" t="s">
        <v>225</v>
      </c>
      <c r="O122" s="256" t="s">
        <v>871</v>
      </c>
      <c r="P122" s="257" t="s">
        <v>109</v>
      </c>
    </row>
    <row r="123" spans="1:16" ht="12.75" customHeight="1">
      <c r="A123" s="26" t="str">
        <f t="shared" si="18"/>
        <v>IBVS 5809 </v>
      </c>
      <c r="B123" s="13" t="str">
        <f t="shared" si="19"/>
        <v>I</v>
      </c>
      <c r="C123" s="26">
        <f t="shared" si="20"/>
        <v>52602.970300000001</v>
      </c>
      <c r="D123" s="1" t="str">
        <f t="shared" si="21"/>
        <v>vis</v>
      </c>
      <c r="E123" s="1" t="e">
        <f>VLOOKUP(C123,#REF!,3,FALSE)</f>
        <v>#REF!</v>
      </c>
      <c r="F123" s="13" t="s">
        <v>225</v>
      </c>
      <c r="G123" s="1" t="str">
        <f t="shared" si="22"/>
        <v>52602.9703</v>
      </c>
      <c r="H123" s="26">
        <f t="shared" si="23"/>
        <v>25813</v>
      </c>
      <c r="I123" s="254" t="s">
        <v>898</v>
      </c>
      <c r="J123" s="255" t="s">
        <v>899</v>
      </c>
      <c r="K123" s="254">
        <v>25813</v>
      </c>
      <c r="L123" s="254" t="s">
        <v>900</v>
      </c>
      <c r="M123" s="255" t="s">
        <v>656</v>
      </c>
      <c r="N123" s="255" t="s">
        <v>225</v>
      </c>
      <c r="O123" s="256" t="s">
        <v>871</v>
      </c>
      <c r="P123" s="257" t="s">
        <v>109</v>
      </c>
    </row>
    <row r="124" spans="1:16" ht="12.75" customHeight="1">
      <c r="A124" s="26" t="str">
        <f t="shared" si="18"/>
        <v>IBVS 5809 </v>
      </c>
      <c r="B124" s="13" t="str">
        <f t="shared" si="19"/>
        <v>II</v>
      </c>
      <c r="C124" s="26">
        <f t="shared" si="20"/>
        <v>52603.188000000002</v>
      </c>
      <c r="D124" s="1" t="str">
        <f t="shared" si="21"/>
        <v>vis</v>
      </c>
      <c r="E124" s="1" t="e">
        <f>VLOOKUP(C124,#REF!,3,FALSE)</f>
        <v>#REF!</v>
      </c>
      <c r="F124" s="13" t="s">
        <v>225</v>
      </c>
      <c r="G124" s="1" t="str">
        <f t="shared" si="22"/>
        <v>52603.188</v>
      </c>
      <c r="H124" s="26">
        <f t="shared" si="23"/>
        <v>25813.5</v>
      </c>
      <c r="I124" s="254" t="s">
        <v>901</v>
      </c>
      <c r="J124" s="255" t="s">
        <v>902</v>
      </c>
      <c r="K124" s="254">
        <v>25813.5</v>
      </c>
      <c r="L124" s="254" t="s">
        <v>903</v>
      </c>
      <c r="M124" s="255" t="s">
        <v>656</v>
      </c>
      <c r="N124" s="255" t="s">
        <v>225</v>
      </c>
      <c r="O124" s="256" t="s">
        <v>871</v>
      </c>
      <c r="P124" s="257" t="s">
        <v>109</v>
      </c>
    </row>
    <row r="125" spans="1:16" ht="12.75" customHeight="1">
      <c r="A125" s="26" t="str">
        <f t="shared" si="18"/>
        <v>IBVS 5809 </v>
      </c>
      <c r="B125" s="13" t="str">
        <f t="shared" si="19"/>
        <v>I</v>
      </c>
      <c r="C125" s="26">
        <f t="shared" si="20"/>
        <v>52603.394999999997</v>
      </c>
      <c r="D125" s="1" t="str">
        <f t="shared" si="21"/>
        <v>vis</v>
      </c>
      <c r="E125" s="1" t="e">
        <f>VLOOKUP(C125,#REF!,3,FALSE)</f>
        <v>#REF!</v>
      </c>
      <c r="F125" s="13" t="s">
        <v>225</v>
      </c>
      <c r="G125" s="1" t="str">
        <f t="shared" si="22"/>
        <v>52603.3950</v>
      </c>
      <c r="H125" s="26">
        <f t="shared" si="23"/>
        <v>25814</v>
      </c>
      <c r="I125" s="254" t="s">
        <v>904</v>
      </c>
      <c r="J125" s="255" t="s">
        <v>905</v>
      </c>
      <c r="K125" s="254">
        <v>25814</v>
      </c>
      <c r="L125" s="254" t="s">
        <v>906</v>
      </c>
      <c r="M125" s="255" t="s">
        <v>656</v>
      </c>
      <c r="N125" s="255" t="s">
        <v>225</v>
      </c>
      <c r="O125" s="256" t="s">
        <v>871</v>
      </c>
      <c r="P125" s="257" t="s">
        <v>109</v>
      </c>
    </row>
    <row r="126" spans="1:16" ht="12.75" customHeight="1">
      <c r="A126" s="26" t="str">
        <f t="shared" si="18"/>
        <v>IBVS 5809 </v>
      </c>
      <c r="B126" s="13" t="str">
        <f t="shared" si="19"/>
        <v>II</v>
      </c>
      <c r="C126" s="26">
        <f t="shared" si="20"/>
        <v>52603.6037</v>
      </c>
      <c r="D126" s="1" t="str">
        <f t="shared" si="21"/>
        <v>vis</v>
      </c>
      <c r="E126" s="1" t="e">
        <f>VLOOKUP(C126,#REF!,3,FALSE)</f>
        <v>#REF!</v>
      </c>
      <c r="F126" s="13" t="s">
        <v>225</v>
      </c>
      <c r="G126" s="1" t="str">
        <f t="shared" si="22"/>
        <v>52603.6037</v>
      </c>
      <c r="H126" s="26">
        <f t="shared" si="23"/>
        <v>25814.5</v>
      </c>
      <c r="I126" s="254" t="s">
        <v>907</v>
      </c>
      <c r="J126" s="255" t="s">
        <v>908</v>
      </c>
      <c r="K126" s="254">
        <v>25814.5</v>
      </c>
      <c r="L126" s="254" t="s">
        <v>909</v>
      </c>
      <c r="M126" s="255" t="s">
        <v>656</v>
      </c>
      <c r="N126" s="255" t="s">
        <v>225</v>
      </c>
      <c r="O126" s="256" t="s">
        <v>871</v>
      </c>
      <c r="P126" s="257" t="s">
        <v>109</v>
      </c>
    </row>
    <row r="127" spans="1:16" ht="12.75" customHeight="1">
      <c r="A127" s="26" t="str">
        <f t="shared" si="18"/>
        <v>IBVS 5809 </v>
      </c>
      <c r="B127" s="13" t="str">
        <f t="shared" si="19"/>
        <v>I</v>
      </c>
      <c r="C127" s="26">
        <f t="shared" si="20"/>
        <v>52603.814299999998</v>
      </c>
      <c r="D127" s="1" t="str">
        <f t="shared" si="21"/>
        <v>vis</v>
      </c>
      <c r="E127" s="1" t="e">
        <f>VLOOKUP(C127,#REF!,3,FALSE)</f>
        <v>#REF!</v>
      </c>
      <c r="F127" s="13" t="s">
        <v>225</v>
      </c>
      <c r="G127" s="1" t="str">
        <f t="shared" si="22"/>
        <v>52603.8143</v>
      </c>
      <c r="H127" s="26">
        <f t="shared" si="23"/>
        <v>25815</v>
      </c>
      <c r="I127" s="254" t="s">
        <v>910</v>
      </c>
      <c r="J127" s="255" t="s">
        <v>911</v>
      </c>
      <c r="K127" s="254">
        <v>25815</v>
      </c>
      <c r="L127" s="254" t="s">
        <v>912</v>
      </c>
      <c r="M127" s="255" t="s">
        <v>656</v>
      </c>
      <c r="N127" s="255" t="s">
        <v>225</v>
      </c>
      <c r="O127" s="256" t="s">
        <v>871</v>
      </c>
      <c r="P127" s="257" t="s">
        <v>109</v>
      </c>
    </row>
    <row r="128" spans="1:16" ht="12.75" customHeight="1">
      <c r="A128" s="26" t="str">
        <f t="shared" si="18"/>
        <v>IBVS 5809 </v>
      </c>
      <c r="B128" s="13" t="str">
        <f t="shared" si="19"/>
        <v>II</v>
      </c>
      <c r="C128" s="26">
        <f t="shared" si="20"/>
        <v>52604.024899999997</v>
      </c>
      <c r="D128" s="1" t="str">
        <f t="shared" si="21"/>
        <v>vis</v>
      </c>
      <c r="E128" s="1" t="e">
        <f>VLOOKUP(C128,#REF!,3,FALSE)</f>
        <v>#REF!</v>
      </c>
      <c r="F128" s="13" t="s">
        <v>225</v>
      </c>
      <c r="G128" s="1" t="str">
        <f t="shared" si="22"/>
        <v>52604.0249</v>
      </c>
      <c r="H128" s="26">
        <f t="shared" si="23"/>
        <v>25815.5</v>
      </c>
      <c r="I128" s="254" t="s">
        <v>913</v>
      </c>
      <c r="J128" s="255" t="s">
        <v>914</v>
      </c>
      <c r="K128" s="254">
        <v>25815.5</v>
      </c>
      <c r="L128" s="254" t="s">
        <v>915</v>
      </c>
      <c r="M128" s="255" t="s">
        <v>656</v>
      </c>
      <c r="N128" s="255" t="s">
        <v>225</v>
      </c>
      <c r="O128" s="256" t="s">
        <v>871</v>
      </c>
      <c r="P128" s="257" t="s">
        <v>109</v>
      </c>
    </row>
    <row r="129" spans="1:16" ht="12.75" customHeight="1">
      <c r="A129" s="26" t="str">
        <f t="shared" si="18"/>
        <v>VSB 42 </v>
      </c>
      <c r="B129" s="13" t="str">
        <f t="shared" si="19"/>
        <v>II</v>
      </c>
      <c r="C129" s="26">
        <f t="shared" si="20"/>
        <v>52698.063900000001</v>
      </c>
      <c r="D129" s="1" t="str">
        <f t="shared" si="21"/>
        <v>vis</v>
      </c>
      <c r="E129" s="1" t="e">
        <f>VLOOKUP(C129,#REF!,3,FALSE)</f>
        <v>#REF!</v>
      </c>
      <c r="F129" s="13" t="s">
        <v>225</v>
      </c>
      <c r="G129" s="1" t="str">
        <f t="shared" si="22"/>
        <v>52698.0639</v>
      </c>
      <c r="H129" s="26">
        <f t="shared" si="23"/>
        <v>26039.5</v>
      </c>
      <c r="I129" s="254" t="s">
        <v>916</v>
      </c>
      <c r="J129" s="255" t="s">
        <v>917</v>
      </c>
      <c r="K129" s="254">
        <v>26039.5</v>
      </c>
      <c r="L129" s="254" t="s">
        <v>897</v>
      </c>
      <c r="M129" s="255" t="s">
        <v>520</v>
      </c>
      <c r="N129" s="255" t="s">
        <v>521</v>
      </c>
      <c r="O129" s="256" t="s">
        <v>844</v>
      </c>
      <c r="P129" s="257" t="s">
        <v>110</v>
      </c>
    </row>
    <row r="130" spans="1:16" ht="12.75" customHeight="1">
      <c r="A130" s="26" t="str">
        <f t="shared" si="18"/>
        <v>VSB 43 </v>
      </c>
      <c r="B130" s="13" t="str">
        <f t="shared" si="19"/>
        <v>II</v>
      </c>
      <c r="C130" s="26">
        <f t="shared" si="20"/>
        <v>53046.095000000001</v>
      </c>
      <c r="D130" s="1" t="str">
        <f t="shared" si="21"/>
        <v>vis</v>
      </c>
      <c r="E130" s="1" t="e">
        <f>VLOOKUP(C130,#REF!,3,FALSE)</f>
        <v>#REF!</v>
      </c>
      <c r="F130" s="13" t="s">
        <v>225</v>
      </c>
      <c r="G130" s="1" t="str">
        <f t="shared" si="22"/>
        <v>53046.0950</v>
      </c>
      <c r="H130" s="26">
        <f t="shared" si="23"/>
        <v>26868.5</v>
      </c>
      <c r="I130" s="254" t="s">
        <v>918</v>
      </c>
      <c r="J130" s="255" t="s">
        <v>919</v>
      </c>
      <c r="K130" s="254">
        <v>26868.5</v>
      </c>
      <c r="L130" s="254" t="s">
        <v>721</v>
      </c>
      <c r="M130" s="255" t="s">
        <v>520</v>
      </c>
      <c r="N130" s="255" t="s">
        <v>521</v>
      </c>
      <c r="O130" s="256" t="s">
        <v>844</v>
      </c>
      <c r="P130" s="257" t="s">
        <v>111</v>
      </c>
    </row>
    <row r="131" spans="1:16" ht="12.75" customHeight="1">
      <c r="A131" s="26" t="str">
        <f t="shared" si="18"/>
        <v>VSB 44 </v>
      </c>
      <c r="B131" s="13" t="str">
        <f t="shared" si="19"/>
        <v>I</v>
      </c>
      <c r="C131" s="26">
        <f t="shared" si="20"/>
        <v>53424.146500000003</v>
      </c>
      <c r="D131" s="1" t="str">
        <f t="shared" si="21"/>
        <v>vis</v>
      </c>
      <c r="E131" s="1" t="e">
        <f>VLOOKUP(C131,#REF!,3,FALSE)</f>
        <v>#REF!</v>
      </c>
      <c r="F131" s="13" t="s">
        <v>225</v>
      </c>
      <c r="G131" s="1" t="str">
        <f t="shared" si="22"/>
        <v>53424.1465</v>
      </c>
      <c r="H131" s="26">
        <f t="shared" si="23"/>
        <v>27769</v>
      </c>
      <c r="I131" s="254" t="s">
        <v>920</v>
      </c>
      <c r="J131" s="255" t="s">
        <v>921</v>
      </c>
      <c r="K131" s="254" t="s">
        <v>922</v>
      </c>
      <c r="L131" s="254" t="s">
        <v>923</v>
      </c>
      <c r="M131" s="255" t="s">
        <v>520</v>
      </c>
      <c r="N131" s="255" t="s">
        <v>521</v>
      </c>
      <c r="O131" s="256" t="s">
        <v>844</v>
      </c>
      <c r="P131" s="257" t="s">
        <v>117</v>
      </c>
    </row>
    <row r="132" spans="1:16" ht="12.75" customHeight="1">
      <c r="A132" s="26" t="str">
        <f t="shared" si="18"/>
        <v>VSB 45 </v>
      </c>
      <c r="B132" s="13" t="str">
        <f t="shared" si="19"/>
        <v>I</v>
      </c>
      <c r="C132" s="26">
        <f t="shared" si="20"/>
        <v>53812.056600000004</v>
      </c>
      <c r="D132" s="1" t="str">
        <f t="shared" si="21"/>
        <v>vis</v>
      </c>
      <c r="E132" s="1" t="e">
        <f>VLOOKUP(C132,#REF!,3,FALSE)</f>
        <v>#REF!</v>
      </c>
      <c r="F132" s="13" t="s">
        <v>225</v>
      </c>
      <c r="G132" s="1" t="str">
        <f t="shared" si="22"/>
        <v>53812.0566</v>
      </c>
      <c r="H132" s="26">
        <f t="shared" si="23"/>
        <v>28693</v>
      </c>
      <c r="I132" s="254" t="s">
        <v>924</v>
      </c>
      <c r="J132" s="255" t="s">
        <v>925</v>
      </c>
      <c r="K132" s="254" t="s">
        <v>926</v>
      </c>
      <c r="L132" s="254" t="s">
        <v>927</v>
      </c>
      <c r="M132" s="255" t="s">
        <v>520</v>
      </c>
      <c r="N132" s="255" t="s">
        <v>521</v>
      </c>
      <c r="O132" s="256" t="s">
        <v>928</v>
      </c>
      <c r="P132" s="257" t="s">
        <v>121</v>
      </c>
    </row>
    <row r="133" spans="1:16" ht="12.75" customHeight="1">
      <c r="A133" s="26" t="str">
        <f t="shared" si="18"/>
        <v>VSB 45 </v>
      </c>
      <c r="B133" s="13" t="str">
        <f t="shared" si="19"/>
        <v>II</v>
      </c>
      <c r="C133" s="26">
        <f t="shared" si="20"/>
        <v>53816.043700000002</v>
      </c>
      <c r="D133" s="1" t="str">
        <f t="shared" si="21"/>
        <v>vis</v>
      </c>
      <c r="E133" s="1" t="e">
        <f>VLOOKUP(C133,#REF!,3,FALSE)</f>
        <v>#REF!</v>
      </c>
      <c r="F133" s="13" t="s">
        <v>225</v>
      </c>
      <c r="G133" s="1" t="str">
        <f t="shared" si="22"/>
        <v>53816.0437</v>
      </c>
      <c r="H133" s="26">
        <f t="shared" si="23"/>
        <v>28702.5</v>
      </c>
      <c r="I133" s="254" t="s">
        <v>929</v>
      </c>
      <c r="J133" s="255" t="s">
        <v>930</v>
      </c>
      <c r="K133" s="254" t="s">
        <v>931</v>
      </c>
      <c r="L133" s="254" t="s">
        <v>932</v>
      </c>
      <c r="M133" s="255" t="s">
        <v>520</v>
      </c>
      <c r="N133" s="255" t="s">
        <v>521</v>
      </c>
      <c r="O133" s="256" t="s">
        <v>928</v>
      </c>
      <c r="P133" s="257" t="s">
        <v>121</v>
      </c>
    </row>
    <row r="134" spans="1:16" ht="12.75" customHeight="1">
      <c r="A134" s="26" t="str">
        <f t="shared" si="18"/>
        <v>VSB 46 </v>
      </c>
      <c r="B134" s="13" t="str">
        <f t="shared" si="19"/>
        <v>I</v>
      </c>
      <c r="C134" s="26">
        <f t="shared" si="20"/>
        <v>54133.219700000001</v>
      </c>
      <c r="D134" s="1" t="str">
        <f t="shared" si="21"/>
        <v>vis</v>
      </c>
      <c r="E134" s="1" t="e">
        <f>VLOOKUP(C134,#REF!,3,FALSE)</f>
        <v>#REF!</v>
      </c>
      <c r="F134" s="13" t="s">
        <v>225</v>
      </c>
      <c r="G134" s="1" t="str">
        <f t="shared" si="22"/>
        <v>54133.2197</v>
      </c>
      <c r="H134" s="26">
        <f t="shared" si="23"/>
        <v>29458</v>
      </c>
      <c r="I134" s="254" t="s">
        <v>933</v>
      </c>
      <c r="J134" s="255" t="s">
        <v>934</v>
      </c>
      <c r="K134" s="254" t="s">
        <v>935</v>
      </c>
      <c r="L134" s="254" t="s">
        <v>936</v>
      </c>
      <c r="M134" s="255" t="s">
        <v>656</v>
      </c>
      <c r="N134" s="255" t="s">
        <v>413</v>
      </c>
      <c r="O134" s="256" t="s">
        <v>937</v>
      </c>
      <c r="P134" s="257" t="s">
        <v>122</v>
      </c>
    </row>
    <row r="135" spans="1:16" ht="12.75" customHeight="1">
      <c r="A135" s="26" t="str">
        <f t="shared" si="18"/>
        <v>VSB 46 </v>
      </c>
      <c r="B135" s="13" t="str">
        <f t="shared" si="19"/>
        <v>I</v>
      </c>
      <c r="C135" s="26">
        <f t="shared" si="20"/>
        <v>54144.133699999998</v>
      </c>
      <c r="D135" s="1" t="str">
        <f t="shared" si="21"/>
        <v>vis</v>
      </c>
      <c r="E135" s="1" t="e">
        <f>VLOOKUP(C135,#REF!,3,FALSE)</f>
        <v>#REF!</v>
      </c>
      <c r="F135" s="13" t="s">
        <v>225</v>
      </c>
      <c r="G135" s="1" t="str">
        <f t="shared" si="22"/>
        <v>54144.1337</v>
      </c>
      <c r="H135" s="26">
        <f t="shared" si="23"/>
        <v>29484</v>
      </c>
      <c r="I135" s="254" t="s">
        <v>938</v>
      </c>
      <c r="J135" s="255" t="s">
        <v>939</v>
      </c>
      <c r="K135" s="254" t="s">
        <v>940</v>
      </c>
      <c r="L135" s="254" t="s">
        <v>941</v>
      </c>
      <c r="M135" s="255" t="s">
        <v>656</v>
      </c>
      <c r="N135" s="255" t="s">
        <v>413</v>
      </c>
      <c r="O135" s="256" t="s">
        <v>844</v>
      </c>
      <c r="P135" s="257" t="s">
        <v>122</v>
      </c>
    </row>
    <row r="136" spans="1:16" ht="12.75" customHeight="1">
      <c r="A136" s="26" t="str">
        <f t="shared" si="18"/>
        <v>VSB 46 </v>
      </c>
      <c r="B136" s="13" t="str">
        <f t="shared" si="19"/>
        <v>I</v>
      </c>
      <c r="C136" s="26">
        <f t="shared" si="20"/>
        <v>54168.063600000001</v>
      </c>
      <c r="D136" s="1" t="str">
        <f t="shared" si="21"/>
        <v>vis</v>
      </c>
      <c r="E136" s="1" t="e">
        <f>VLOOKUP(C136,#REF!,3,FALSE)</f>
        <v>#REF!</v>
      </c>
      <c r="F136" s="13" t="s">
        <v>225</v>
      </c>
      <c r="G136" s="1" t="str">
        <f t="shared" si="22"/>
        <v>54168.0636</v>
      </c>
      <c r="H136" s="26">
        <f t="shared" si="23"/>
        <v>29541</v>
      </c>
      <c r="I136" s="254" t="s">
        <v>942</v>
      </c>
      <c r="J136" s="255" t="s">
        <v>943</v>
      </c>
      <c r="K136" s="254" t="s">
        <v>944</v>
      </c>
      <c r="L136" s="254" t="s">
        <v>941</v>
      </c>
      <c r="M136" s="255" t="s">
        <v>656</v>
      </c>
      <c r="N136" s="255" t="s">
        <v>413</v>
      </c>
      <c r="O136" s="256" t="s">
        <v>844</v>
      </c>
      <c r="P136" s="257" t="s">
        <v>122</v>
      </c>
    </row>
    <row r="137" spans="1:16" ht="12.75" customHeight="1">
      <c r="A137" s="26" t="str">
        <f t="shared" si="18"/>
        <v>VSB 46 </v>
      </c>
      <c r="B137" s="13" t="str">
        <f t="shared" si="19"/>
        <v>I</v>
      </c>
      <c r="C137" s="26">
        <f t="shared" si="20"/>
        <v>54171.002099999998</v>
      </c>
      <c r="D137" s="1" t="str">
        <f t="shared" si="21"/>
        <v>vis</v>
      </c>
      <c r="E137" s="1" t="e">
        <f>VLOOKUP(C137,#REF!,3,FALSE)</f>
        <v>#REF!</v>
      </c>
      <c r="F137" s="13" t="s">
        <v>225</v>
      </c>
      <c r="G137" s="1" t="str">
        <f t="shared" si="22"/>
        <v>54171.0021</v>
      </c>
      <c r="H137" s="26">
        <f t="shared" si="23"/>
        <v>29548</v>
      </c>
      <c r="I137" s="254" t="s">
        <v>945</v>
      </c>
      <c r="J137" s="255" t="s">
        <v>946</v>
      </c>
      <c r="K137" s="254" t="s">
        <v>947</v>
      </c>
      <c r="L137" s="254" t="s">
        <v>948</v>
      </c>
      <c r="M137" s="255" t="s">
        <v>656</v>
      </c>
      <c r="N137" s="255" t="s">
        <v>413</v>
      </c>
      <c r="O137" s="256" t="s">
        <v>844</v>
      </c>
      <c r="P137" s="257" t="s">
        <v>122</v>
      </c>
    </row>
    <row r="138" spans="1:16" ht="12.75" customHeight="1">
      <c r="A138" s="26" t="str">
        <f t="shared" si="18"/>
        <v>VSB 48 </v>
      </c>
      <c r="B138" s="13" t="str">
        <f t="shared" si="19"/>
        <v>II</v>
      </c>
      <c r="C138" s="26">
        <f t="shared" si="20"/>
        <v>54830.332300000002</v>
      </c>
      <c r="D138" s="1" t="str">
        <f t="shared" si="21"/>
        <v>vis</v>
      </c>
      <c r="E138" s="1" t="e">
        <f>VLOOKUP(C138,#REF!,3,FALSE)</f>
        <v>#REF!</v>
      </c>
      <c r="F138" s="13" t="s">
        <v>225</v>
      </c>
      <c r="G138" s="1" t="str">
        <f t="shared" si="22"/>
        <v>54830.3323</v>
      </c>
      <c r="H138" s="26">
        <f t="shared" si="23"/>
        <v>31118.5</v>
      </c>
      <c r="I138" s="254" t="s">
        <v>949</v>
      </c>
      <c r="J138" s="255" t="s">
        <v>950</v>
      </c>
      <c r="K138" s="254" t="s">
        <v>951</v>
      </c>
      <c r="L138" s="254" t="s">
        <v>952</v>
      </c>
      <c r="M138" s="255" t="s">
        <v>656</v>
      </c>
      <c r="N138" s="255" t="s">
        <v>225</v>
      </c>
      <c r="O138" s="256" t="s">
        <v>937</v>
      </c>
      <c r="P138" s="257" t="s">
        <v>124</v>
      </c>
    </row>
    <row r="139" spans="1:16" ht="12.75" customHeight="1">
      <c r="A139" s="26" t="str">
        <f t="shared" ref="A139:A147" si="24">P139</f>
        <v>VSB 50 </v>
      </c>
      <c r="B139" s="13" t="str">
        <f t="shared" ref="B139:B147" si="25">IF(H139=INT(H139),"I","II")</f>
        <v>II</v>
      </c>
      <c r="C139" s="26">
        <f t="shared" ref="C139:C147" si="26">1*G139</f>
        <v>54907.999799999998</v>
      </c>
      <c r="D139" s="1" t="str">
        <f t="shared" ref="D139:D147" si="27">VLOOKUP(F139,I$1:J$5,2,FALSE)</f>
        <v>vis</v>
      </c>
      <c r="E139" s="1" t="e">
        <f>VLOOKUP(C139,#REF!,3,FALSE)</f>
        <v>#REF!</v>
      </c>
      <c r="F139" s="13" t="s">
        <v>225</v>
      </c>
      <c r="G139" s="1" t="str">
        <f t="shared" ref="G139:G147" si="28">MID(I139,3,LEN(I139)-3)</f>
        <v>54907.9998</v>
      </c>
      <c r="H139" s="26">
        <f t="shared" ref="H139:H147" si="29">1*K139</f>
        <v>31303.5</v>
      </c>
      <c r="I139" s="254" t="s">
        <v>953</v>
      </c>
      <c r="J139" s="255" t="s">
        <v>954</v>
      </c>
      <c r="K139" s="254" t="s">
        <v>955</v>
      </c>
      <c r="L139" s="254" t="s">
        <v>956</v>
      </c>
      <c r="M139" s="255" t="s">
        <v>656</v>
      </c>
      <c r="N139" s="255" t="s">
        <v>957</v>
      </c>
      <c r="O139" s="256" t="s">
        <v>844</v>
      </c>
      <c r="P139" s="257" t="s">
        <v>128</v>
      </c>
    </row>
    <row r="140" spans="1:16" ht="12.75" customHeight="1">
      <c r="A140" s="26" t="str">
        <f t="shared" si="24"/>
        <v>VSB 50 </v>
      </c>
      <c r="B140" s="13" t="str">
        <f t="shared" si="25"/>
        <v>I</v>
      </c>
      <c r="C140" s="26">
        <f t="shared" si="26"/>
        <v>54919.958899999998</v>
      </c>
      <c r="D140" s="1" t="str">
        <f t="shared" si="27"/>
        <v>vis</v>
      </c>
      <c r="E140" s="1" t="e">
        <f>VLOOKUP(C140,#REF!,3,FALSE)</f>
        <v>#REF!</v>
      </c>
      <c r="F140" s="13" t="s">
        <v>225</v>
      </c>
      <c r="G140" s="1" t="str">
        <f t="shared" si="28"/>
        <v>54919.9589</v>
      </c>
      <c r="H140" s="26">
        <f t="shared" si="29"/>
        <v>31332</v>
      </c>
      <c r="I140" s="254" t="s">
        <v>958</v>
      </c>
      <c r="J140" s="255" t="s">
        <v>959</v>
      </c>
      <c r="K140" s="254" t="s">
        <v>960</v>
      </c>
      <c r="L140" s="254" t="s">
        <v>961</v>
      </c>
      <c r="M140" s="255" t="s">
        <v>656</v>
      </c>
      <c r="N140" s="255" t="s">
        <v>413</v>
      </c>
      <c r="O140" s="256" t="s">
        <v>844</v>
      </c>
      <c r="P140" s="257" t="s">
        <v>128</v>
      </c>
    </row>
    <row r="141" spans="1:16" ht="12.75" customHeight="1">
      <c r="A141" s="26" t="str">
        <f t="shared" si="24"/>
        <v>OEJV 0137 </v>
      </c>
      <c r="B141" s="13" t="str">
        <f t="shared" si="25"/>
        <v>I</v>
      </c>
      <c r="C141" s="26">
        <f t="shared" si="26"/>
        <v>55244.482400000001</v>
      </c>
      <c r="D141" s="1" t="str">
        <f t="shared" si="27"/>
        <v>vis</v>
      </c>
      <c r="E141" s="1" t="e">
        <f>VLOOKUP(C141,#REF!,3,FALSE)</f>
        <v>#REF!</v>
      </c>
      <c r="F141" s="13" t="s">
        <v>225</v>
      </c>
      <c r="G141" s="1" t="str">
        <f t="shared" si="28"/>
        <v>55244.4824</v>
      </c>
      <c r="H141" s="26">
        <f t="shared" si="29"/>
        <v>32105</v>
      </c>
      <c r="I141" s="254" t="s">
        <v>962</v>
      </c>
      <c r="J141" s="255" t="s">
        <v>963</v>
      </c>
      <c r="K141" s="254" t="s">
        <v>964</v>
      </c>
      <c r="L141" s="254" t="s">
        <v>965</v>
      </c>
      <c r="M141" s="255" t="s">
        <v>656</v>
      </c>
      <c r="N141" s="255" t="s">
        <v>65</v>
      </c>
      <c r="O141" s="256" t="s">
        <v>966</v>
      </c>
      <c r="P141" s="257" t="s">
        <v>129</v>
      </c>
    </row>
    <row r="142" spans="1:16" ht="12.75" customHeight="1">
      <c r="A142" s="26" t="str">
        <f t="shared" si="24"/>
        <v>OEJV 0137 </v>
      </c>
      <c r="B142" s="13" t="str">
        <f t="shared" si="25"/>
        <v>I</v>
      </c>
      <c r="C142" s="26">
        <f t="shared" si="26"/>
        <v>55244.482499999998</v>
      </c>
      <c r="D142" s="1" t="str">
        <f t="shared" si="27"/>
        <v>vis</v>
      </c>
      <c r="E142" s="1" t="e">
        <f>VLOOKUP(C142,#REF!,3,FALSE)</f>
        <v>#REF!</v>
      </c>
      <c r="F142" s="13" t="s">
        <v>225</v>
      </c>
      <c r="G142" s="1" t="str">
        <f t="shared" si="28"/>
        <v>55244.4825</v>
      </c>
      <c r="H142" s="26">
        <f t="shared" si="29"/>
        <v>32105</v>
      </c>
      <c r="I142" s="254" t="s">
        <v>967</v>
      </c>
      <c r="J142" s="255" t="s">
        <v>963</v>
      </c>
      <c r="K142" s="254" t="s">
        <v>964</v>
      </c>
      <c r="L142" s="254" t="s">
        <v>968</v>
      </c>
      <c r="M142" s="255" t="s">
        <v>656</v>
      </c>
      <c r="N142" s="255" t="s">
        <v>199</v>
      </c>
      <c r="O142" s="256" t="s">
        <v>966</v>
      </c>
      <c r="P142" s="257" t="s">
        <v>129</v>
      </c>
    </row>
    <row r="143" spans="1:16" ht="12.75" customHeight="1">
      <c r="A143" s="26" t="str">
        <f t="shared" si="24"/>
        <v>VSB 53 </v>
      </c>
      <c r="B143" s="13" t="str">
        <f t="shared" si="25"/>
        <v>II</v>
      </c>
      <c r="C143" s="26">
        <f t="shared" si="26"/>
        <v>55596.085800000001</v>
      </c>
      <c r="D143" s="1" t="str">
        <f t="shared" si="27"/>
        <v>vis</v>
      </c>
      <c r="E143" s="1" t="e">
        <f>VLOOKUP(C143,#REF!,3,FALSE)</f>
        <v>#REF!</v>
      </c>
      <c r="F143" s="13" t="s">
        <v>225</v>
      </c>
      <c r="G143" s="1" t="str">
        <f t="shared" si="28"/>
        <v>55596.0858</v>
      </c>
      <c r="H143" s="26">
        <f t="shared" si="29"/>
        <v>32942.5</v>
      </c>
      <c r="I143" s="254" t="s">
        <v>969</v>
      </c>
      <c r="J143" s="255" t="s">
        <v>970</v>
      </c>
      <c r="K143" s="254" t="s">
        <v>971</v>
      </c>
      <c r="L143" s="254" t="s">
        <v>972</v>
      </c>
      <c r="M143" s="255" t="s">
        <v>656</v>
      </c>
      <c r="N143" s="255" t="s">
        <v>413</v>
      </c>
      <c r="O143" s="256" t="s">
        <v>844</v>
      </c>
      <c r="P143" s="257" t="s">
        <v>134</v>
      </c>
    </row>
    <row r="144" spans="1:16" ht="12.75" customHeight="1">
      <c r="A144" s="26" t="str">
        <f t="shared" si="24"/>
        <v>VSB 53 </v>
      </c>
      <c r="B144" s="13" t="str">
        <f t="shared" si="25"/>
        <v>I</v>
      </c>
      <c r="C144" s="26">
        <f t="shared" si="26"/>
        <v>55597.1345</v>
      </c>
      <c r="D144" s="1" t="str">
        <f t="shared" si="27"/>
        <v>vis</v>
      </c>
      <c r="E144" s="1" t="e">
        <f>VLOOKUP(C144,#REF!,3,FALSE)</f>
        <v>#REF!</v>
      </c>
      <c r="F144" s="13" t="s">
        <v>225</v>
      </c>
      <c r="G144" s="1" t="str">
        <f t="shared" si="28"/>
        <v>55597.1345</v>
      </c>
      <c r="H144" s="26">
        <f t="shared" si="29"/>
        <v>32945</v>
      </c>
      <c r="I144" s="254" t="s">
        <v>973</v>
      </c>
      <c r="J144" s="255" t="s">
        <v>974</v>
      </c>
      <c r="K144" s="254" t="s">
        <v>975</v>
      </c>
      <c r="L144" s="254" t="s">
        <v>976</v>
      </c>
      <c r="M144" s="255" t="s">
        <v>656</v>
      </c>
      <c r="N144" s="255" t="s">
        <v>413</v>
      </c>
      <c r="O144" s="256" t="s">
        <v>844</v>
      </c>
      <c r="P144" s="257" t="s">
        <v>134</v>
      </c>
    </row>
    <row r="145" spans="1:16" ht="12.75" customHeight="1">
      <c r="A145" s="26" t="str">
        <f t="shared" si="24"/>
        <v>VSB 53 </v>
      </c>
      <c r="B145" s="13" t="str">
        <f t="shared" si="25"/>
        <v>I</v>
      </c>
      <c r="C145" s="26">
        <f t="shared" si="26"/>
        <v>55631.9781</v>
      </c>
      <c r="D145" s="1" t="str">
        <f t="shared" si="27"/>
        <v>vis</v>
      </c>
      <c r="E145" s="1" t="e">
        <f>VLOOKUP(C145,#REF!,3,FALSE)</f>
        <v>#REF!</v>
      </c>
      <c r="F145" s="13" t="s">
        <v>225</v>
      </c>
      <c r="G145" s="1" t="str">
        <f t="shared" si="28"/>
        <v>55631.9781</v>
      </c>
      <c r="H145" s="26">
        <f t="shared" si="29"/>
        <v>33028</v>
      </c>
      <c r="I145" s="254" t="s">
        <v>977</v>
      </c>
      <c r="J145" s="255" t="s">
        <v>978</v>
      </c>
      <c r="K145" s="254" t="s">
        <v>979</v>
      </c>
      <c r="L145" s="254" t="s">
        <v>980</v>
      </c>
      <c r="M145" s="255" t="s">
        <v>656</v>
      </c>
      <c r="N145" s="255" t="s">
        <v>413</v>
      </c>
      <c r="O145" s="256" t="s">
        <v>844</v>
      </c>
      <c r="P145" s="257" t="s">
        <v>134</v>
      </c>
    </row>
    <row r="146" spans="1:16" ht="12.75" customHeight="1">
      <c r="A146" s="26" t="str">
        <f t="shared" si="24"/>
        <v>VSB 55 </v>
      </c>
      <c r="B146" s="13" t="str">
        <f t="shared" si="25"/>
        <v>I</v>
      </c>
      <c r="C146" s="26">
        <f t="shared" si="26"/>
        <v>56000.998500000002</v>
      </c>
      <c r="D146" s="1" t="str">
        <f t="shared" si="27"/>
        <v>vis</v>
      </c>
      <c r="E146" s="1" t="e">
        <f>VLOOKUP(C146,#REF!,3,FALSE)</f>
        <v>#REF!</v>
      </c>
      <c r="F146" s="13" t="s">
        <v>225</v>
      </c>
      <c r="G146" s="1" t="str">
        <f t="shared" si="28"/>
        <v>56000.9985</v>
      </c>
      <c r="H146" s="26">
        <f t="shared" si="29"/>
        <v>33907</v>
      </c>
      <c r="I146" s="254" t="s">
        <v>981</v>
      </c>
      <c r="J146" s="255" t="s">
        <v>982</v>
      </c>
      <c r="K146" s="254" t="s">
        <v>983</v>
      </c>
      <c r="L146" s="254" t="s">
        <v>984</v>
      </c>
      <c r="M146" s="255" t="s">
        <v>656</v>
      </c>
      <c r="N146" s="255" t="s">
        <v>413</v>
      </c>
      <c r="O146" s="256" t="s">
        <v>844</v>
      </c>
      <c r="P146" s="257" t="s">
        <v>137</v>
      </c>
    </row>
    <row r="147" spans="1:16" ht="12.75" customHeight="1">
      <c r="A147" s="26" t="str">
        <f t="shared" si="24"/>
        <v>VSB 55 </v>
      </c>
      <c r="B147" s="13" t="str">
        <f t="shared" si="25"/>
        <v>I</v>
      </c>
      <c r="C147" s="26">
        <f t="shared" si="26"/>
        <v>56014.016100000001</v>
      </c>
      <c r="D147" s="1" t="str">
        <f t="shared" si="27"/>
        <v>vis</v>
      </c>
      <c r="E147" s="1" t="e">
        <f>VLOOKUP(C147,#REF!,3,FALSE)</f>
        <v>#REF!</v>
      </c>
      <c r="F147" s="13" t="s">
        <v>225</v>
      </c>
      <c r="G147" s="1" t="str">
        <f t="shared" si="28"/>
        <v>56014.0161</v>
      </c>
      <c r="H147" s="26">
        <f t="shared" si="29"/>
        <v>33938</v>
      </c>
      <c r="I147" s="254" t="s">
        <v>985</v>
      </c>
      <c r="J147" s="255" t="s">
        <v>986</v>
      </c>
      <c r="K147" s="254" t="s">
        <v>987</v>
      </c>
      <c r="L147" s="254" t="s">
        <v>988</v>
      </c>
      <c r="M147" s="255" t="s">
        <v>656</v>
      </c>
      <c r="N147" s="255" t="s">
        <v>957</v>
      </c>
      <c r="O147" s="256" t="s">
        <v>844</v>
      </c>
      <c r="P147" s="257" t="s">
        <v>137</v>
      </c>
    </row>
  </sheetData>
  <sheetProtection selectLockedCells="1" selectUnlockedCells="1"/>
  <hyperlinks>
    <hyperlink ref="A3" r:id="rId1" xr:uid="{00000000-0004-0000-1000-000000000000}"/>
    <hyperlink ref="P38" r:id="rId2" xr:uid="{00000000-0004-0000-1000-000001000000}"/>
    <hyperlink ref="P39" r:id="rId3" xr:uid="{00000000-0004-0000-1000-000002000000}"/>
    <hyperlink ref="P42" r:id="rId4" xr:uid="{00000000-0004-0000-1000-000003000000}"/>
    <hyperlink ref="P43" r:id="rId5" xr:uid="{00000000-0004-0000-1000-000004000000}"/>
    <hyperlink ref="P44" r:id="rId6" xr:uid="{00000000-0004-0000-1000-000005000000}"/>
    <hyperlink ref="P45" r:id="rId7" xr:uid="{00000000-0004-0000-1000-000006000000}"/>
    <hyperlink ref="P46" r:id="rId8" xr:uid="{00000000-0004-0000-1000-000007000000}"/>
    <hyperlink ref="P47" r:id="rId9" xr:uid="{00000000-0004-0000-1000-000008000000}"/>
    <hyperlink ref="P49" r:id="rId10" xr:uid="{00000000-0004-0000-1000-000009000000}"/>
    <hyperlink ref="P50" r:id="rId11" xr:uid="{00000000-0004-0000-1000-00000A000000}"/>
    <hyperlink ref="P51" r:id="rId12" xr:uid="{00000000-0004-0000-1000-00000B000000}"/>
    <hyperlink ref="P52" r:id="rId13" xr:uid="{00000000-0004-0000-1000-00000C000000}"/>
    <hyperlink ref="P53" r:id="rId14" xr:uid="{00000000-0004-0000-1000-00000D000000}"/>
    <hyperlink ref="P54" r:id="rId15" xr:uid="{00000000-0004-0000-1000-00000E000000}"/>
    <hyperlink ref="P55" r:id="rId16" xr:uid="{00000000-0004-0000-1000-00000F000000}"/>
    <hyperlink ref="P56" r:id="rId17" xr:uid="{00000000-0004-0000-1000-000010000000}"/>
    <hyperlink ref="P57" r:id="rId18" xr:uid="{00000000-0004-0000-1000-000011000000}"/>
    <hyperlink ref="P58" r:id="rId19" xr:uid="{00000000-0004-0000-1000-000012000000}"/>
    <hyperlink ref="P59" r:id="rId20" xr:uid="{00000000-0004-0000-1000-000013000000}"/>
    <hyperlink ref="P60" r:id="rId21" xr:uid="{00000000-0004-0000-1000-000014000000}"/>
    <hyperlink ref="P61" r:id="rId22" xr:uid="{00000000-0004-0000-1000-000015000000}"/>
    <hyperlink ref="P64" r:id="rId23" xr:uid="{00000000-0004-0000-1000-000016000000}"/>
    <hyperlink ref="P65" r:id="rId24" xr:uid="{00000000-0004-0000-1000-000017000000}"/>
    <hyperlink ref="P66" r:id="rId25" xr:uid="{00000000-0004-0000-1000-000018000000}"/>
    <hyperlink ref="P67" r:id="rId26" xr:uid="{00000000-0004-0000-1000-000019000000}"/>
    <hyperlink ref="P68" r:id="rId27" xr:uid="{00000000-0004-0000-1000-00001A000000}"/>
    <hyperlink ref="P70" r:id="rId28" xr:uid="{00000000-0004-0000-1000-00001B000000}"/>
    <hyperlink ref="P71" r:id="rId29" xr:uid="{00000000-0004-0000-1000-00001C000000}"/>
    <hyperlink ref="P73" r:id="rId30" xr:uid="{00000000-0004-0000-1000-00001D000000}"/>
    <hyperlink ref="P74" r:id="rId31" xr:uid="{00000000-0004-0000-1000-00001E000000}"/>
    <hyperlink ref="P75" r:id="rId32" xr:uid="{00000000-0004-0000-1000-00001F000000}"/>
    <hyperlink ref="P76" r:id="rId33" xr:uid="{00000000-0004-0000-1000-000020000000}"/>
    <hyperlink ref="P77" r:id="rId34" xr:uid="{00000000-0004-0000-1000-000021000000}"/>
    <hyperlink ref="P78" r:id="rId35" xr:uid="{00000000-0004-0000-1000-000022000000}"/>
    <hyperlink ref="P79" r:id="rId36" xr:uid="{00000000-0004-0000-1000-000023000000}"/>
    <hyperlink ref="P80" r:id="rId37" xr:uid="{00000000-0004-0000-1000-000024000000}"/>
    <hyperlink ref="P81" r:id="rId38" xr:uid="{00000000-0004-0000-1000-000025000000}"/>
    <hyperlink ref="P82" r:id="rId39" xr:uid="{00000000-0004-0000-1000-000026000000}"/>
    <hyperlink ref="P83" r:id="rId40" xr:uid="{00000000-0004-0000-1000-000027000000}"/>
    <hyperlink ref="P84" r:id="rId41" xr:uid="{00000000-0004-0000-1000-000028000000}"/>
    <hyperlink ref="P85" r:id="rId42" xr:uid="{00000000-0004-0000-1000-000029000000}"/>
    <hyperlink ref="P86" r:id="rId43" xr:uid="{00000000-0004-0000-1000-00002A000000}"/>
    <hyperlink ref="P87" r:id="rId44" xr:uid="{00000000-0004-0000-1000-00002B000000}"/>
    <hyperlink ref="P88" r:id="rId45" xr:uid="{00000000-0004-0000-1000-00002C000000}"/>
    <hyperlink ref="P89" r:id="rId46" xr:uid="{00000000-0004-0000-1000-00002D000000}"/>
    <hyperlink ref="P90" r:id="rId47" xr:uid="{00000000-0004-0000-1000-00002E000000}"/>
    <hyperlink ref="P91" r:id="rId48" xr:uid="{00000000-0004-0000-1000-00002F000000}"/>
    <hyperlink ref="P92" r:id="rId49" xr:uid="{00000000-0004-0000-1000-000030000000}"/>
    <hyperlink ref="P93" r:id="rId50" xr:uid="{00000000-0004-0000-1000-000031000000}"/>
    <hyperlink ref="P94" r:id="rId51" xr:uid="{00000000-0004-0000-1000-000032000000}"/>
    <hyperlink ref="P95" r:id="rId52" xr:uid="{00000000-0004-0000-1000-000033000000}"/>
    <hyperlink ref="P96" r:id="rId53" xr:uid="{00000000-0004-0000-1000-000034000000}"/>
    <hyperlink ref="P97" r:id="rId54" xr:uid="{00000000-0004-0000-1000-000035000000}"/>
    <hyperlink ref="P98" r:id="rId55" xr:uid="{00000000-0004-0000-1000-000036000000}"/>
    <hyperlink ref="P99" r:id="rId56" xr:uid="{00000000-0004-0000-1000-000037000000}"/>
    <hyperlink ref="P100" r:id="rId57" xr:uid="{00000000-0004-0000-1000-000038000000}"/>
    <hyperlink ref="P102" r:id="rId58" xr:uid="{00000000-0004-0000-1000-000039000000}"/>
    <hyperlink ref="P103" r:id="rId59" xr:uid="{00000000-0004-0000-1000-00003A000000}"/>
    <hyperlink ref="P104" r:id="rId60" xr:uid="{00000000-0004-0000-1000-00003B000000}"/>
    <hyperlink ref="P105" r:id="rId61" xr:uid="{00000000-0004-0000-1000-00003C000000}"/>
    <hyperlink ref="P106" r:id="rId62" xr:uid="{00000000-0004-0000-1000-00003D000000}"/>
    <hyperlink ref="P107" r:id="rId63" xr:uid="{00000000-0004-0000-1000-00003E000000}"/>
    <hyperlink ref="P108" r:id="rId64" xr:uid="{00000000-0004-0000-1000-00003F000000}"/>
    <hyperlink ref="P109" r:id="rId65" xr:uid="{00000000-0004-0000-1000-000040000000}"/>
    <hyperlink ref="P110" r:id="rId66" xr:uid="{00000000-0004-0000-1000-000041000000}"/>
    <hyperlink ref="P111" r:id="rId67" xr:uid="{00000000-0004-0000-1000-000042000000}"/>
    <hyperlink ref="P112" r:id="rId68" xr:uid="{00000000-0004-0000-1000-000043000000}"/>
    <hyperlink ref="P113" r:id="rId69" xr:uid="{00000000-0004-0000-1000-000044000000}"/>
    <hyperlink ref="P114" r:id="rId70" xr:uid="{00000000-0004-0000-1000-000045000000}"/>
    <hyperlink ref="P115" r:id="rId71" xr:uid="{00000000-0004-0000-1000-000046000000}"/>
    <hyperlink ref="P116" r:id="rId72" xr:uid="{00000000-0004-0000-1000-000047000000}"/>
    <hyperlink ref="P117" r:id="rId73" xr:uid="{00000000-0004-0000-1000-000048000000}"/>
    <hyperlink ref="P118" r:id="rId74" xr:uid="{00000000-0004-0000-1000-000049000000}"/>
    <hyperlink ref="P119" r:id="rId75" xr:uid="{00000000-0004-0000-1000-00004A000000}"/>
    <hyperlink ref="P120" r:id="rId76" xr:uid="{00000000-0004-0000-1000-00004B000000}"/>
    <hyperlink ref="P121" r:id="rId77" xr:uid="{00000000-0004-0000-1000-00004C000000}"/>
    <hyperlink ref="P122" r:id="rId78" xr:uid="{00000000-0004-0000-1000-00004D000000}"/>
    <hyperlink ref="P123" r:id="rId79" xr:uid="{00000000-0004-0000-1000-00004E000000}"/>
    <hyperlink ref="P124" r:id="rId80" xr:uid="{00000000-0004-0000-1000-00004F000000}"/>
    <hyperlink ref="P125" r:id="rId81" xr:uid="{00000000-0004-0000-1000-000050000000}"/>
    <hyperlink ref="P126" r:id="rId82" xr:uid="{00000000-0004-0000-1000-000051000000}"/>
    <hyperlink ref="P127" r:id="rId83" xr:uid="{00000000-0004-0000-1000-000052000000}"/>
    <hyperlink ref="P128" r:id="rId84" xr:uid="{00000000-0004-0000-1000-000053000000}"/>
    <hyperlink ref="P129" r:id="rId85" xr:uid="{00000000-0004-0000-1000-000054000000}"/>
    <hyperlink ref="P130" r:id="rId86" xr:uid="{00000000-0004-0000-1000-000055000000}"/>
    <hyperlink ref="P131" r:id="rId87" xr:uid="{00000000-0004-0000-1000-000056000000}"/>
    <hyperlink ref="P132" r:id="rId88" xr:uid="{00000000-0004-0000-1000-000057000000}"/>
    <hyperlink ref="P133" r:id="rId89" xr:uid="{00000000-0004-0000-1000-000058000000}"/>
    <hyperlink ref="P134" r:id="rId90" xr:uid="{00000000-0004-0000-1000-000059000000}"/>
    <hyperlink ref="P135" r:id="rId91" xr:uid="{00000000-0004-0000-1000-00005A000000}"/>
    <hyperlink ref="P136" r:id="rId92" xr:uid="{00000000-0004-0000-1000-00005B000000}"/>
    <hyperlink ref="P137" r:id="rId93" xr:uid="{00000000-0004-0000-1000-00005C000000}"/>
    <hyperlink ref="P138" r:id="rId94" xr:uid="{00000000-0004-0000-1000-00005D000000}"/>
    <hyperlink ref="P139" r:id="rId95" xr:uid="{00000000-0004-0000-1000-00005E000000}"/>
    <hyperlink ref="P140" r:id="rId96" xr:uid="{00000000-0004-0000-1000-00005F000000}"/>
    <hyperlink ref="P141" r:id="rId97" xr:uid="{00000000-0004-0000-1000-000060000000}"/>
    <hyperlink ref="P142" r:id="rId98" xr:uid="{00000000-0004-0000-1000-000061000000}"/>
    <hyperlink ref="P143" r:id="rId99" xr:uid="{00000000-0004-0000-1000-000062000000}"/>
    <hyperlink ref="P144" r:id="rId100" xr:uid="{00000000-0004-0000-1000-000063000000}"/>
    <hyperlink ref="P145" r:id="rId101" xr:uid="{00000000-0004-0000-1000-000064000000}"/>
    <hyperlink ref="P146" r:id="rId102" xr:uid="{00000000-0004-0000-1000-000065000000}"/>
    <hyperlink ref="P147" r:id="rId103" xr:uid="{00000000-0004-0000-1000-000066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BL413"/>
  <sheetViews>
    <sheetView workbookViewId="0">
      <pane xSplit="13" ySplit="22" topLeftCell="N23" activePane="bottomRight" state="frozen"/>
      <selection pane="topRight" activeCell="N1" sqref="N1"/>
      <selection pane="bottomLeft" activeCell="A23" sqref="A23"/>
      <selection pane="bottomRight" activeCell="C7" sqref="C7"/>
    </sheetView>
  </sheetViews>
  <sheetFormatPr defaultColWidth="10.28515625" defaultRowHeight="12.75"/>
  <cols>
    <col min="1" max="1" width="16.8554687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5.85546875" style="1" customWidth="1"/>
    <col min="7" max="7" width="12.85546875" style="180" customWidth="1"/>
    <col min="8" max="11" width="8.5703125" style="234" customWidth="1"/>
    <col min="12" max="12" width="8.5703125" style="1" customWidth="1"/>
    <col min="13" max="13" width="10.28515625" style="1"/>
    <col min="14" max="14" width="8.5703125" style="1" customWidth="1"/>
    <col min="15" max="15" width="8" style="1" customWidth="1"/>
    <col min="16" max="16" width="7.7109375" style="1" customWidth="1"/>
    <col min="17" max="17" width="10.85546875" style="1" customWidth="1"/>
    <col min="18" max="18" width="9.85546875" style="1" customWidth="1"/>
    <col min="19" max="21" width="10.28515625" style="1"/>
    <col min="22" max="25" width="9.5703125" style="234" customWidth="1"/>
    <col min="26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1" style="1" customWidth="1"/>
    <col min="34" max="35" width="10.28515625" style="1"/>
    <col min="36" max="36" width="11.14062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E1" s="182" t="s">
        <v>384</v>
      </c>
      <c r="F1" s="183"/>
      <c r="G1" s="184" t="s">
        <v>44</v>
      </c>
      <c r="H1" s="185" t="s">
        <v>385</v>
      </c>
      <c r="I1" s="181"/>
      <c r="J1" s="181"/>
      <c r="K1" s="181"/>
      <c r="V1" s="181"/>
      <c r="W1" s="181"/>
      <c r="X1" s="181"/>
      <c r="Y1" s="181"/>
      <c r="AA1" s="107" t="s">
        <v>237</v>
      </c>
      <c r="AB1" s="108"/>
      <c r="AC1" s="108" t="s">
        <v>238</v>
      </c>
      <c r="AD1" s="108" t="s">
        <v>239</v>
      </c>
      <c r="AE1" s="23"/>
      <c r="AG1" s="13" t="s">
        <v>386</v>
      </c>
      <c r="AI1" s="13" t="s">
        <v>386</v>
      </c>
      <c r="AW1" s="109" t="s">
        <v>34</v>
      </c>
      <c r="AX1" s="110" t="s">
        <v>387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s="54" customFormat="1" ht="12.95" customHeight="1">
      <c r="A2" s="54" t="s">
        <v>1</v>
      </c>
      <c r="B2" s="261" t="s">
        <v>2</v>
      </c>
      <c r="F2" s="54">
        <f>AVERAGE(C22:C38)</f>
        <v>31179.625470588238</v>
      </c>
      <c r="G2" s="316" t="s">
        <v>388</v>
      </c>
      <c r="H2" s="317">
        <f>INT((G2+15018.5-C$7)/C$8)</f>
        <v>11839</v>
      </c>
      <c r="I2" s="318"/>
      <c r="J2" s="318"/>
      <c r="K2" s="318"/>
      <c r="V2" s="318"/>
      <c r="W2" s="318"/>
      <c r="X2" s="318"/>
      <c r="Y2" s="318"/>
      <c r="AA2" s="319" t="s">
        <v>254</v>
      </c>
      <c r="AB2" s="320">
        <f>C7</f>
        <v>52353.159599999999</v>
      </c>
      <c r="AC2" s="321" t="s">
        <v>255</v>
      </c>
      <c r="AD2" s="320">
        <f>C8</f>
        <v>0.41981439999999998</v>
      </c>
      <c r="AE2" s="322" t="s">
        <v>256</v>
      </c>
      <c r="AF2" s="41" t="s">
        <v>388</v>
      </c>
      <c r="AG2" s="41" t="s">
        <v>389</v>
      </c>
      <c r="AH2" s="54" t="s">
        <v>390</v>
      </c>
      <c r="AI2" s="41" t="s">
        <v>391</v>
      </c>
      <c r="AK2" s="41" t="s">
        <v>388</v>
      </c>
      <c r="AL2" s="54" t="s">
        <v>392</v>
      </c>
      <c r="AW2" s="54">
        <v>-60000</v>
      </c>
      <c r="AX2" s="54">
        <f>AB$3+AB$4*AW2+AB$5*AW2^2+AZ2</f>
        <v>-4.0974880661064333E-2</v>
      </c>
      <c r="AY2" s="54">
        <f>AB$3+AB$4*AW2+AB$5*AW2^2</f>
        <v>-9.136616445108009E-2</v>
      </c>
      <c r="AZ2" s="54">
        <f>$AB$6*($AB$11/BA2*BB2+$AB$12)</f>
        <v>5.0391283790015756E-2</v>
      </c>
      <c r="BA2" s="54">
        <f>1+$AB$7*COS(BC2)</f>
        <v>0.70795274711716005</v>
      </c>
      <c r="BB2" s="54">
        <f>SIN(BC2+RADIANS($AB$9))</f>
        <v>0.89880627211185971</v>
      </c>
      <c r="BC2" s="54">
        <f>2*ATAN(BD2)</f>
        <v>2.8873223297467492</v>
      </c>
      <c r="BD2" s="54">
        <f>SQRT((1+$AB$7)/(1-$AB$7))*TAN(BE2/2)</f>
        <v>7.8232204784446955</v>
      </c>
      <c r="BE2" s="54">
        <f t="shared" ref="BE2:BK3" si="0">$BL2+$AB$7*SIN(BF2)</f>
        <v>-3.4871736882438098</v>
      </c>
      <c r="BF2" s="54">
        <f t="shared" si="0"/>
        <v>-3.4872412914112192</v>
      </c>
      <c r="BG2" s="54">
        <f t="shared" si="0"/>
        <v>-3.4870031806911341</v>
      </c>
      <c r="BH2" s="54">
        <f t="shared" si="0"/>
        <v>-3.4878419409343944</v>
      </c>
      <c r="BI2" s="54">
        <f t="shared" si="0"/>
        <v>-3.4848884768783281</v>
      </c>
      <c r="BJ2" s="54">
        <f t="shared" si="0"/>
        <v>-3.4953023559932053</v>
      </c>
      <c r="BK2" s="54">
        <f t="shared" si="0"/>
        <v>-3.4587516870135073</v>
      </c>
      <c r="BL2" s="54">
        <f>RADIANS($AB$9)+$AB$18*(AW2-AB$15)</f>
        <v>-3.5894084945863867</v>
      </c>
    </row>
    <row r="3" spans="1:64" s="54" customFormat="1" ht="12.95" customHeight="1">
      <c r="A3" s="262" t="s">
        <v>393</v>
      </c>
      <c r="G3" s="316">
        <v>42370</v>
      </c>
      <c r="H3" s="317">
        <f>INT((G3+15018.5-C$7)/C$8)</f>
        <v>11994</v>
      </c>
      <c r="I3" s="318"/>
      <c r="J3" s="318"/>
      <c r="K3" s="318"/>
      <c r="V3" s="318"/>
      <c r="W3" s="318"/>
      <c r="X3" s="318"/>
      <c r="Y3" s="318"/>
      <c r="AA3" s="323" t="s">
        <v>258</v>
      </c>
      <c r="AB3" s="324">
        <f t="shared" ref="AB3:AB10" si="1">AC3*AD3</f>
        <v>7.131728884476321E-2</v>
      </c>
      <c r="AC3" s="325">
        <v>7.1317288844763214</v>
      </c>
      <c r="AD3" s="54">
        <v>0.01</v>
      </c>
      <c r="AE3" s="326"/>
      <c r="AF3" s="325">
        <v>5.0867709269002814</v>
      </c>
      <c r="AG3" s="327">
        <v>5.2280128207482788</v>
      </c>
      <c r="AH3" s="325">
        <v>9.4619721832657468</v>
      </c>
      <c r="AI3" s="327">
        <v>9.5747310049596912</v>
      </c>
      <c r="AJ3" s="325">
        <v>5.1481813775916994</v>
      </c>
      <c r="AK3" s="325">
        <v>5.1481813775916994</v>
      </c>
      <c r="AL3" s="325">
        <v>7.1317288844763214</v>
      </c>
      <c r="AW3" s="54">
        <v>-58000</v>
      </c>
      <c r="AX3" s="54">
        <f>AB$3+AB$4*AW3+AB$5*AW3^2+AZ3</f>
        <v>-3.2554860375966568E-2</v>
      </c>
      <c r="AY3" s="54">
        <f>AB$3+AB$4*AW3+AB$5*AW3^2</f>
        <v>-8.5849882198464678E-2</v>
      </c>
      <c r="AZ3" s="54">
        <f>$AB$6*($AB$11/BA3*BB3+$AB$12)</f>
        <v>5.3295021822498109E-2</v>
      </c>
      <c r="BA3" s="54">
        <f>1+$AB$7*COS(BC3)</f>
        <v>0.7028731838617196</v>
      </c>
      <c r="BB3" s="54">
        <f>SIN(BC3+RADIANS($AB$9))</f>
        <v>0.93059922167856957</v>
      </c>
      <c r="BC3" s="54">
        <f>2*ATAN(BD3)</f>
        <v>2.9663302111511562</v>
      </c>
      <c r="BD3" s="54">
        <f>SQRT((1+$AB$7)/(1-$AB$7))*TAN(BE3/2)</f>
        <v>11.382232622810141</v>
      </c>
      <c r="BE3" s="54">
        <f t="shared" si="0"/>
        <v>-3.380368431301366</v>
      </c>
      <c r="BF3" s="54">
        <f t="shared" si="0"/>
        <v>-3.3804266028037366</v>
      </c>
      <c r="BG3" s="54">
        <f t="shared" si="0"/>
        <v>-3.3802281946860857</v>
      </c>
      <c r="BH3" s="54">
        <f t="shared" si="0"/>
        <v>-3.3809049534589586</v>
      </c>
      <c r="BI3" s="54">
        <f t="shared" si="0"/>
        <v>-3.3785970252348774</v>
      </c>
      <c r="BJ3" s="54">
        <f t="shared" si="0"/>
        <v>-3.3864730493745059</v>
      </c>
      <c r="BK3" s="54">
        <f t="shared" si="0"/>
        <v>-3.3596558355251411</v>
      </c>
      <c r="BL3" s="54">
        <f>RADIANS($AB$9)+$AB$18*(AW3-AB$15)</f>
        <v>-3.4517532305566228</v>
      </c>
    </row>
    <row r="4" spans="1:64" s="54" customFormat="1" ht="12.95" customHeight="1">
      <c r="A4" s="263" t="s">
        <v>4</v>
      </c>
      <c r="C4" s="264">
        <v>41766.288</v>
      </c>
      <c r="D4" s="265">
        <v>0.4198228</v>
      </c>
      <c r="G4" s="328">
        <v>43831</v>
      </c>
      <c r="H4" s="317">
        <f>INT((G4+15018.5-C$7)/C$8)</f>
        <v>15474</v>
      </c>
      <c r="I4" s="318"/>
      <c r="J4" s="318"/>
      <c r="K4" s="318"/>
      <c r="V4" s="318"/>
      <c r="W4" s="318"/>
      <c r="X4" s="318"/>
      <c r="Y4" s="318"/>
      <c r="AA4" s="329" t="s">
        <v>259</v>
      </c>
      <c r="AB4" s="330">
        <f t="shared" si="1"/>
        <v>2.6630285730464894E-6</v>
      </c>
      <c r="AC4" s="331">
        <v>26.630285730464895</v>
      </c>
      <c r="AD4" s="54">
        <v>9.9999999999999995E-8</v>
      </c>
      <c r="AE4" s="326"/>
      <c r="AF4" s="331">
        <v>31.693685792195669</v>
      </c>
      <c r="AG4" s="332">
        <v>31.45323828680851</v>
      </c>
      <c r="AH4" s="331">
        <v>26.533817258028737</v>
      </c>
      <c r="AI4" s="332">
        <v>25.222586729119602</v>
      </c>
      <c r="AJ4" s="331">
        <v>31.705561592268641</v>
      </c>
      <c r="AK4" s="331">
        <v>31.705561592268641</v>
      </c>
      <c r="AL4" s="331">
        <v>26.630285730464895</v>
      </c>
      <c r="AW4" s="54">
        <v>-56000</v>
      </c>
      <c r="AX4" s="54">
        <f t="shared" ref="AX4:AX67" si="2">AB$3+AB$4*AW4+AB$5*AW4^2+AZ4</f>
        <v>-2.4760358413543848E-2</v>
      </c>
      <c r="AY4" s="54">
        <f t="shared" ref="AY4:AY67" si="3">AB$3+AB$4*AW4+AB$5*AW4^2</f>
        <v>-8.0340048254544966E-2</v>
      </c>
      <c r="AZ4" s="54">
        <f t="shared" ref="AZ4:AZ67" si="4">$AB$6*($AB$11/BA4*BB4+$AB$12)</f>
        <v>5.5579689841001118E-2</v>
      </c>
      <c r="BA4" s="54">
        <f t="shared" ref="BA4:BA67" si="5">1+$AB$7*COS(BC4)</f>
        <v>0.69967437493231022</v>
      </c>
      <c r="BB4" s="54">
        <f t="shared" ref="BB4:BB67" si="6">SIN(BC4+RADIANS($AB$9))</f>
        <v>0.95631589365254133</v>
      </c>
      <c r="BC4" s="54">
        <f t="shared" ref="BC4:BC67" si="7">2*ATAN(BD4)</f>
        <v>3.0444121691001547</v>
      </c>
      <c r="BD4" s="54">
        <f t="shared" ref="BD4:BD67" si="8">SQRT((1+$AB$7)/(1-$AB$7))*TAN(BE4/2)</f>
        <v>20.564064430511966</v>
      </c>
      <c r="BE4" s="54">
        <f t="shared" ref="BE4:BE67" si="9">$BL4+$AB$7*SIN(BF4)</f>
        <v>-3.2741922096240867</v>
      </c>
      <c r="BF4" s="54">
        <f t="shared" ref="BF4:BF67" si="10">$BL4+$AB$7*SIN(BG4)</f>
        <v>-3.2742292322158324</v>
      </c>
      <c r="BG4" s="54">
        <f t="shared" ref="BG4:BG67" si="11">$BL4+$AB$7*SIN(BH4)</f>
        <v>-3.2741054528460718</v>
      </c>
      <c r="BH4" s="54">
        <f t="shared" ref="BH4:BH67" si="12">$BL4+$AB$7*SIN(BI4)</f>
        <v>-3.2745192982376166</v>
      </c>
      <c r="BI4" s="54">
        <f t="shared" ref="BI4:BI67" si="13">$BL4+$AB$7*SIN(BJ4)</f>
        <v>-3.2731357320152354</v>
      </c>
      <c r="BJ4" s="54">
        <f t="shared" ref="BJ4:BJ67" si="14">$BL4+$AB$7*SIN(BK4)</f>
        <v>-3.2777622726283107</v>
      </c>
      <c r="BK4" s="54">
        <f t="shared" ref="BK4:BK67" si="15">$BL4+$AB$7*SIN(BL4)</f>
        <v>-3.2623023809756431</v>
      </c>
      <c r="BL4" s="54">
        <f t="shared" ref="BL4:BL67" si="16">RADIANS($AB$9)+$AB$18*(AW4-AB$15)</f>
        <v>-3.314097966526858</v>
      </c>
    </row>
    <row r="5" spans="1:64" s="54" customFormat="1" ht="12.95" customHeight="1">
      <c r="A5" s="266" t="s">
        <v>292</v>
      </c>
      <c r="C5" s="270">
        <v>-9.5</v>
      </c>
      <c r="D5" s="30" t="s">
        <v>293</v>
      </c>
      <c r="G5" s="328">
        <v>47484</v>
      </c>
      <c r="H5" s="317">
        <f>INT((G5+15018.5-C$7)/C$8)</f>
        <v>24175</v>
      </c>
      <c r="I5" s="318"/>
      <c r="J5" s="318"/>
      <c r="K5" s="318"/>
      <c r="V5" s="318"/>
      <c r="W5" s="318"/>
      <c r="X5" s="318"/>
      <c r="Y5" s="318"/>
      <c r="AA5" s="329" t="s">
        <v>28</v>
      </c>
      <c r="AB5" s="330">
        <f t="shared" si="1"/>
        <v>-8.0603858695942521E-13</v>
      </c>
      <c r="AC5" s="331">
        <v>-8.0603858695942526E-2</v>
      </c>
      <c r="AD5" s="54">
        <v>9.9999999999999994E-12</v>
      </c>
      <c r="AE5" s="326"/>
      <c r="AF5" s="331">
        <v>3.6491946502930395</v>
      </c>
      <c r="AG5" s="332">
        <v>3.4858343599907551</v>
      </c>
      <c r="AH5" s="331">
        <v>-1.5933619814371769</v>
      </c>
      <c r="AI5" s="332">
        <v>-1.8742022278122072</v>
      </c>
      <c r="AJ5" s="331">
        <v>3.7023003011780093</v>
      </c>
      <c r="AK5" s="331">
        <v>3.7023003011780093</v>
      </c>
      <c r="AL5" s="331">
        <v>-8.0603858695942526E-2</v>
      </c>
      <c r="AW5" s="54">
        <v>-54000</v>
      </c>
      <c r="AX5" s="54">
        <f t="shared" si="2"/>
        <v>-1.7602670420941394E-2</v>
      </c>
      <c r="AY5" s="54">
        <f t="shared" si="3"/>
        <v>-7.4836662619320898E-2</v>
      </c>
      <c r="AZ5" s="54">
        <f t="shared" si="4"/>
        <v>5.7233992198379505E-2</v>
      </c>
      <c r="BA5" s="54">
        <f t="shared" si="5"/>
        <v>0.69830862826656914</v>
      </c>
      <c r="BB5" s="54">
        <f t="shared" si="6"/>
        <v>0.97609466863869299</v>
      </c>
      <c r="BC5" s="54">
        <f t="shared" si="7"/>
        <v>3.121985602776197</v>
      </c>
      <c r="BD5" s="54">
        <f t="shared" si="8"/>
        <v>102.00085397148889</v>
      </c>
      <c r="BE5" s="54">
        <f t="shared" si="9"/>
        <v>-3.1683632637954946</v>
      </c>
      <c r="BF5" s="54">
        <f t="shared" si="10"/>
        <v>-3.1683711829139618</v>
      </c>
      <c r="BG5" s="54">
        <f t="shared" si="11"/>
        <v>-3.1683449294843409</v>
      </c>
      <c r="BH5" s="54">
        <f t="shared" si="12"/>
        <v>-3.1684319648192703</v>
      </c>
      <c r="BI5" s="54">
        <f t="shared" si="13"/>
        <v>-3.1681434261695651</v>
      </c>
      <c r="BJ5" s="54">
        <f t="shared" si="14"/>
        <v>-3.169099995159586</v>
      </c>
      <c r="BK5" s="54">
        <f t="shared" si="15"/>
        <v>-3.1659288506648333</v>
      </c>
      <c r="BL5" s="54">
        <f t="shared" si="16"/>
        <v>-3.1764427024970932</v>
      </c>
    </row>
    <row r="6" spans="1:64" s="54" customFormat="1" ht="12.95" customHeight="1">
      <c r="A6" s="263" t="s">
        <v>5</v>
      </c>
      <c r="C6" s="266"/>
      <c r="G6" s="333"/>
      <c r="H6" s="318"/>
      <c r="I6" s="318"/>
      <c r="J6" s="318"/>
      <c r="K6" s="318"/>
      <c r="V6" s="318"/>
      <c r="W6" s="318"/>
      <c r="X6" s="318"/>
      <c r="Y6" s="318"/>
      <c r="AA6" s="329" t="s">
        <v>261</v>
      </c>
      <c r="AB6" s="330">
        <f t="shared" si="1"/>
        <v>5.871598839678404E-2</v>
      </c>
      <c r="AC6" s="331">
        <v>5.8715988396784038</v>
      </c>
      <c r="AD6" s="54">
        <v>0.01</v>
      </c>
      <c r="AE6" s="326" t="s">
        <v>256</v>
      </c>
      <c r="AF6" s="331">
        <v>3.4714192842999489</v>
      </c>
      <c r="AG6" s="332">
        <v>3.5</v>
      </c>
      <c r="AH6" s="331">
        <v>8.2306026455787169</v>
      </c>
      <c r="AI6" s="332">
        <v>8.4</v>
      </c>
      <c r="AJ6" s="331">
        <v>3.4714192842999489</v>
      </c>
      <c r="AK6" s="331">
        <v>3.4714192842999489</v>
      </c>
      <c r="AL6" s="331">
        <v>5.8715988396784038</v>
      </c>
      <c r="AW6" s="54">
        <v>-52000</v>
      </c>
      <c r="AX6" s="54">
        <f t="shared" si="2"/>
        <v>-1.1092295689977986E-2</v>
      </c>
      <c r="AY6" s="54">
        <f t="shared" si="3"/>
        <v>-6.9339725292792531E-2</v>
      </c>
      <c r="AZ6" s="54">
        <f t="shared" si="4"/>
        <v>5.8247429602814545E-2</v>
      </c>
      <c r="BA6" s="54">
        <f t="shared" si="5"/>
        <v>0.69875565599884193</v>
      </c>
      <c r="BB6" s="54">
        <f t="shared" si="6"/>
        <v>0.9899881867003395</v>
      </c>
      <c r="BC6" s="54">
        <f t="shared" si="7"/>
        <v>-3.0837284528861533</v>
      </c>
      <c r="BD6" s="54">
        <f t="shared" si="8"/>
        <v>-34.554040326409073</v>
      </c>
      <c r="BE6" s="54">
        <f t="shared" si="9"/>
        <v>-3.0626042574694958</v>
      </c>
      <c r="BF6" s="54">
        <f t="shared" si="10"/>
        <v>-3.0625813287271395</v>
      </c>
      <c r="BG6" s="54">
        <f t="shared" si="11"/>
        <v>-3.0626575523465807</v>
      </c>
      <c r="BH6" s="54">
        <f t="shared" si="12"/>
        <v>-3.0624041550673375</v>
      </c>
      <c r="BI6" s="54">
        <f t="shared" si="13"/>
        <v>-3.0632465276551697</v>
      </c>
      <c r="BJ6" s="54">
        <f t="shared" si="14"/>
        <v>-3.0604459965250626</v>
      </c>
      <c r="BK6" s="54">
        <f t="shared" si="15"/>
        <v>-3.0697542326385889</v>
      </c>
      <c r="BL6" s="54">
        <f t="shared" si="16"/>
        <v>-3.0387874384673284</v>
      </c>
    </row>
    <row r="7" spans="1:64" s="54" customFormat="1" ht="12.95" customHeight="1">
      <c r="A7" s="54" t="s">
        <v>6</v>
      </c>
      <c r="C7" s="267">
        <v>52353.159599999999</v>
      </c>
      <c r="D7" s="268" t="s">
        <v>7</v>
      </c>
      <c r="G7" s="333"/>
      <c r="H7" s="318"/>
      <c r="I7" s="318"/>
      <c r="J7" s="318"/>
      <c r="K7" s="318"/>
      <c r="V7" s="318"/>
      <c r="W7" s="318"/>
      <c r="X7" s="318"/>
      <c r="Y7" s="318"/>
      <c r="AA7" s="329" t="s">
        <v>262</v>
      </c>
      <c r="AB7" s="330">
        <f t="shared" si="1"/>
        <v>0.30174937160262782</v>
      </c>
      <c r="AC7" s="331">
        <v>0.30174937160262782</v>
      </c>
      <c r="AD7" s="54">
        <v>1</v>
      </c>
      <c r="AE7" s="326"/>
      <c r="AF7" s="331">
        <v>2.8784029987196477E-2</v>
      </c>
      <c r="AG7" s="332">
        <v>0.03</v>
      </c>
      <c r="AH7" s="331">
        <v>0.4048176422949567</v>
      </c>
      <c r="AI7" s="332">
        <v>0.41</v>
      </c>
      <c r="AJ7" s="331">
        <v>1.8489524434160538E-2</v>
      </c>
      <c r="AK7" s="331">
        <v>1.8489524434160538E-2</v>
      </c>
      <c r="AL7" s="331">
        <v>0.30174937160262782</v>
      </c>
      <c r="AW7" s="54">
        <v>-50000</v>
      </c>
      <c r="AX7" s="54">
        <f t="shared" si="2"/>
        <v>-5.2391904699717745E-3</v>
      </c>
      <c r="AY7" s="54">
        <f t="shared" si="3"/>
        <v>-6.3849236274959809E-2</v>
      </c>
      <c r="AZ7" s="54">
        <f t="shared" si="4"/>
        <v>5.8610045804988034E-2</v>
      </c>
      <c r="BA7" s="54">
        <f t="shared" si="5"/>
        <v>0.7010220937256032</v>
      </c>
      <c r="BB7" s="54">
        <f t="shared" si="6"/>
        <v>0.99796228258927377</v>
      </c>
      <c r="BC7" s="54">
        <f t="shared" si="7"/>
        <v>-3.0059552397438929</v>
      </c>
      <c r="BD7" s="54">
        <f t="shared" si="8"/>
        <v>-14.722580971116532</v>
      </c>
      <c r="BE7" s="54">
        <f t="shared" si="9"/>
        <v>-2.9566387246942858</v>
      </c>
      <c r="BF7" s="54">
        <f t="shared" si="10"/>
        <v>-2.9565899585281326</v>
      </c>
      <c r="BG7" s="54">
        <f t="shared" si="11"/>
        <v>-2.9567543731459227</v>
      </c>
      <c r="BH7" s="54">
        <f t="shared" si="12"/>
        <v>-2.9562000307526284</v>
      </c>
      <c r="BI7" s="54">
        <f t="shared" si="13"/>
        <v>-2.9580688291929489</v>
      </c>
      <c r="BJ7" s="54">
        <f t="shared" si="14"/>
        <v>-2.951766105985465</v>
      </c>
      <c r="BK7" s="54">
        <f t="shared" si="15"/>
        <v>-2.9729937517076213</v>
      </c>
      <c r="BL7" s="54">
        <f t="shared" si="16"/>
        <v>-2.9011321744375635</v>
      </c>
    </row>
    <row r="8" spans="1:64" s="54" customFormat="1" ht="12.95" customHeight="1">
      <c r="A8" s="54" t="s">
        <v>8</v>
      </c>
      <c r="C8" s="54">
        <v>0.41981439999999998</v>
      </c>
      <c r="D8" s="268" t="s">
        <v>7</v>
      </c>
      <c r="G8" s="333">
        <f>2000*C8</f>
        <v>839.62879999999996</v>
      </c>
      <c r="H8" s="318"/>
      <c r="I8" s="318"/>
      <c r="J8" s="318"/>
      <c r="K8" s="318"/>
      <c r="V8" s="318"/>
      <c r="W8" s="318"/>
      <c r="X8" s="318"/>
      <c r="Y8" s="318"/>
      <c r="AA8" s="329" t="s">
        <v>263</v>
      </c>
      <c r="AB8" s="330">
        <f t="shared" si="1"/>
        <v>104.92848959286346</v>
      </c>
      <c r="AC8" s="331">
        <v>10.492848959286345</v>
      </c>
      <c r="AD8" s="54">
        <v>10</v>
      </c>
      <c r="AE8" s="326" t="s">
        <v>294</v>
      </c>
      <c r="AF8" s="331">
        <v>7.1080756501814806</v>
      </c>
      <c r="AG8" s="332">
        <v>7.2</v>
      </c>
      <c r="AH8" s="331">
        <v>13.909917197831367</v>
      </c>
      <c r="AI8" s="332">
        <v>14.1</v>
      </c>
      <c r="AJ8" s="331">
        <v>7.1247178161173323</v>
      </c>
      <c r="AK8" s="331">
        <v>7.1247178161173323</v>
      </c>
      <c r="AL8" s="331">
        <v>10.492848959286345</v>
      </c>
      <c r="AW8" s="54">
        <v>-48000</v>
      </c>
      <c r="AX8" s="54">
        <f t="shared" si="2"/>
        <v>-5.2894657302522685E-5</v>
      </c>
      <c r="AY8" s="54">
        <f t="shared" si="3"/>
        <v>-5.83651955658228E-2</v>
      </c>
      <c r="AZ8" s="54">
        <f t="shared" si="4"/>
        <v>5.8312300908520277E-2</v>
      </c>
      <c r="BA8" s="54">
        <f t="shared" si="5"/>
        <v>0.70514165747202306</v>
      </c>
      <c r="BB8" s="54">
        <f t="shared" si="6"/>
        <v>0.99989289771193823</v>
      </c>
      <c r="BC8" s="54">
        <f t="shared" si="7"/>
        <v>-2.9274694018279108</v>
      </c>
      <c r="BD8" s="54">
        <f t="shared" si="8"/>
        <v>-9.3047003390535128</v>
      </c>
      <c r="BE8" s="54">
        <f t="shared" si="9"/>
        <v>-2.850187609140463</v>
      </c>
      <c r="BF8" s="54">
        <f t="shared" si="10"/>
        <v>-2.850123213638927</v>
      </c>
      <c r="BG8" s="54">
        <f t="shared" si="11"/>
        <v>-2.8503460107429435</v>
      </c>
      <c r="BH8" s="54">
        <f t="shared" si="12"/>
        <v>-2.8495751085633314</v>
      </c>
      <c r="BI8" s="54">
        <f t="shared" si="13"/>
        <v>-2.8522417569844665</v>
      </c>
      <c r="BJ8" s="54">
        <f t="shared" si="14"/>
        <v>-2.8430083325159434</v>
      </c>
      <c r="BK8" s="54">
        <f t="shared" si="15"/>
        <v>-2.8748737166631542</v>
      </c>
      <c r="BL8" s="54">
        <f t="shared" si="16"/>
        <v>-2.7634769104077987</v>
      </c>
    </row>
    <row r="9" spans="1:64" s="54" customFormat="1" ht="12.95" customHeight="1">
      <c r="A9" s="266" t="s">
        <v>9</v>
      </c>
      <c r="B9" s="266"/>
      <c r="C9" s="266">
        <v>86</v>
      </c>
      <c r="D9" s="266" t="str">
        <f>"F"&amp;C9</f>
        <v>F86</v>
      </c>
      <c r="E9" s="266" t="str">
        <f>"G"&amp;C9</f>
        <v>G86</v>
      </c>
      <c r="G9" s="333">
        <f>G8/365.24</f>
        <v>2.2988413098236773</v>
      </c>
      <c r="H9" s="318"/>
      <c r="I9" s="318"/>
      <c r="J9" s="318"/>
      <c r="K9" s="318"/>
      <c r="V9" s="318"/>
      <c r="W9" s="318"/>
      <c r="X9" s="318"/>
      <c r="Y9" s="318"/>
      <c r="AA9" s="329" t="s">
        <v>394</v>
      </c>
      <c r="AB9" s="330">
        <f t="shared" si="1"/>
        <v>258.57021438974203</v>
      </c>
      <c r="AC9" s="331">
        <v>2.5857021438974201</v>
      </c>
      <c r="AD9" s="54">
        <v>100</v>
      </c>
      <c r="AE9" s="326" t="s">
        <v>395</v>
      </c>
      <c r="AF9" s="331">
        <v>2.154920121686823</v>
      </c>
      <c r="AG9" s="332">
        <v>2.15</v>
      </c>
      <c r="AH9" s="331">
        <v>2.5636207343936555</v>
      </c>
      <c r="AI9" s="332">
        <v>2.58</v>
      </c>
      <c r="AJ9" s="331">
        <v>1.6572251742175956</v>
      </c>
      <c r="AK9" s="331">
        <v>1.6572251742175956</v>
      </c>
      <c r="AL9" s="331">
        <v>2.5857021438974201</v>
      </c>
      <c r="AW9" s="54">
        <v>-46000</v>
      </c>
      <c r="AX9" s="54">
        <f t="shared" si="2"/>
        <v>4.457467567426994E-3</v>
      </c>
      <c r="AY9" s="54">
        <f t="shared" si="3"/>
        <v>-5.288760316538145E-2</v>
      </c>
      <c r="AZ9" s="54">
        <f t="shared" si="4"/>
        <v>5.7345070732808444E-2</v>
      </c>
      <c r="BA9" s="54">
        <f t="shared" si="5"/>
        <v>0.71117594484663937</v>
      </c>
      <c r="BB9" s="54">
        <f t="shared" si="6"/>
        <v>0.99556075464780935</v>
      </c>
      <c r="BC9" s="54">
        <f t="shared" si="7"/>
        <v>-2.847844626110478</v>
      </c>
      <c r="BD9" s="54">
        <f t="shared" si="8"/>
        <v>-6.7595277999051051</v>
      </c>
      <c r="BE9" s="54">
        <f t="shared" si="9"/>
        <v>-2.7429655394749028</v>
      </c>
      <c r="BF9" s="54">
        <f t="shared" si="10"/>
        <v>-2.7428978295551962</v>
      </c>
      <c r="BG9" s="54">
        <f t="shared" si="11"/>
        <v>-2.7431413054947371</v>
      </c>
      <c r="BH9" s="54">
        <f t="shared" si="12"/>
        <v>-2.7422656815160411</v>
      </c>
      <c r="BI9" s="54">
        <f t="shared" si="13"/>
        <v>-2.7454132254547723</v>
      </c>
      <c r="BJ9" s="54">
        <f t="shared" si="14"/>
        <v>-2.7340793285057274</v>
      </c>
      <c r="BK9" s="54">
        <f t="shared" si="15"/>
        <v>-2.7746461577940145</v>
      </c>
      <c r="BL9" s="54">
        <f t="shared" si="16"/>
        <v>-2.6258216463780339</v>
      </c>
    </row>
    <row r="10" spans="1:64" s="54" customFormat="1" ht="12.95" customHeight="1">
      <c r="C10" s="269" t="s">
        <v>10</v>
      </c>
      <c r="D10" s="269" t="s">
        <v>11</v>
      </c>
      <c r="G10" s="333"/>
      <c r="H10" s="318"/>
      <c r="I10" s="318"/>
      <c r="J10" s="318"/>
      <c r="K10" s="318"/>
      <c r="V10" s="318"/>
      <c r="W10" s="334"/>
      <c r="X10" s="318"/>
      <c r="Y10" s="318"/>
      <c r="AA10" s="335" t="s">
        <v>266</v>
      </c>
      <c r="AB10" s="336">
        <f t="shared" si="1"/>
        <v>76584.366386229565</v>
      </c>
      <c r="AC10" s="337">
        <v>7.6584366386229572</v>
      </c>
      <c r="AD10" s="54">
        <v>10000</v>
      </c>
      <c r="AE10" s="326" t="s">
        <v>267</v>
      </c>
      <c r="AF10" s="337">
        <v>6.1776598701249359</v>
      </c>
      <c r="AG10" s="338">
        <v>3.5815000000000001</v>
      </c>
      <c r="AH10" s="337">
        <v>8.5089971829080895</v>
      </c>
      <c r="AI10" s="338">
        <v>3.4321000000000002</v>
      </c>
      <c r="AJ10" s="337">
        <v>5.457550563313629</v>
      </c>
      <c r="AK10" s="337">
        <v>5.457550563313629</v>
      </c>
      <c r="AL10" s="337">
        <v>7.6584366386229572</v>
      </c>
      <c r="AW10" s="54">
        <v>-44000</v>
      </c>
      <c r="AX10" s="54">
        <f t="shared" si="2"/>
        <v>8.2833102393636421E-3</v>
      </c>
      <c r="AY10" s="54">
        <f t="shared" si="3"/>
        <v>-4.7416459073635772E-2</v>
      </c>
      <c r="AZ10" s="54">
        <f t="shared" si="4"/>
        <v>5.5699769312999414E-2</v>
      </c>
      <c r="BA10" s="54">
        <f t="shared" si="5"/>
        <v>0.71921590516426104</v>
      </c>
      <c r="BB10" s="54">
        <f t="shared" si="6"/>
        <v>0.98464348679122837</v>
      </c>
      <c r="BC10" s="54">
        <f t="shared" si="7"/>
        <v>-2.7666288890746773</v>
      </c>
      <c r="BD10" s="54">
        <f t="shared" si="8"/>
        <v>-5.2712078376320548</v>
      </c>
      <c r="BE10" s="54">
        <f t="shared" si="9"/>
        <v>-2.6346765679847133</v>
      </c>
      <c r="BF10" s="54">
        <f t="shared" si="10"/>
        <v>-2.6346164595059318</v>
      </c>
      <c r="BG10" s="54">
        <f t="shared" si="11"/>
        <v>-2.6348443062387581</v>
      </c>
      <c r="BH10" s="54">
        <f t="shared" si="12"/>
        <v>-2.6339804795946136</v>
      </c>
      <c r="BI10" s="54">
        <f t="shared" si="13"/>
        <v>-2.6372532859432662</v>
      </c>
      <c r="BJ10" s="54">
        <f t="shared" si="14"/>
        <v>-2.6248217568437364</v>
      </c>
      <c r="BK10" s="54">
        <f t="shared" si="15"/>
        <v>-2.6716029777769452</v>
      </c>
      <c r="BL10" s="54">
        <f t="shared" si="16"/>
        <v>-2.4881663823482691</v>
      </c>
    </row>
    <row r="11" spans="1:64" s="54" customFormat="1" ht="12.95" customHeight="1">
      <c r="A11" s="54" t="s">
        <v>13</v>
      </c>
      <c r="C11" s="271">
        <f ca="1">INTERCEPT(INDIRECT(E9):G1002,INDIRECT(D9):$F1002)</f>
        <v>2.2867693195618828E-2</v>
      </c>
      <c r="D11" s="276">
        <f>AB3</f>
        <v>7.131728884476321E-2</v>
      </c>
      <c r="E11" s="272">
        <v>-1.0476465119365679</v>
      </c>
      <c r="F11" s="54">
        <v>0.01</v>
      </c>
      <c r="G11" s="333"/>
      <c r="H11" s="318"/>
      <c r="I11" s="318"/>
      <c r="J11" s="318"/>
      <c r="K11" s="318"/>
      <c r="V11" s="318"/>
      <c r="W11" s="339"/>
      <c r="X11" s="318"/>
      <c r="Y11" s="318"/>
      <c r="AA11" s="340" t="s">
        <v>268</v>
      </c>
      <c r="AB11" s="277">
        <f>1-AB7^2</f>
        <v>0.90894731673741924</v>
      </c>
      <c r="AC11" s="277">
        <f>SUM(AE21:AE1621)</f>
        <v>4.3624565261390878E-3</v>
      </c>
      <c r="AD11" s="340" t="s">
        <v>396</v>
      </c>
      <c r="AE11" s="326"/>
      <c r="AF11" s="277">
        <v>1.6093205836832669E-3</v>
      </c>
      <c r="AG11" s="277">
        <v>1.8941653173565379E-3</v>
      </c>
      <c r="AH11" s="277">
        <v>1.4651294380553684E-3</v>
      </c>
      <c r="AI11" s="277">
        <v>1.4613171756565331E-3</v>
      </c>
      <c r="AJ11" s="277">
        <v>2.0216903592166708E-3</v>
      </c>
      <c r="AK11" s="277">
        <v>1.5959233116048172E-3</v>
      </c>
      <c r="AL11" s="277">
        <v>1.3701500481250956E-3</v>
      </c>
      <c r="AW11" s="54">
        <v>-42000</v>
      </c>
      <c r="AX11" s="54">
        <f t="shared" si="2"/>
        <v>1.1416834534458131E-2</v>
      </c>
      <c r="AY11" s="54">
        <f t="shared" si="3"/>
        <v>-4.1951763290585767E-2</v>
      </c>
      <c r="AZ11" s="54">
        <f t="shared" si="4"/>
        <v>5.3368597825043898E-2</v>
      </c>
      <c r="BA11" s="54">
        <f t="shared" si="5"/>
        <v>0.7293839907211892</v>
      </c>
      <c r="BB11" s="54">
        <f t="shared" si="6"/>
        <v>0.96670488144711031</v>
      </c>
      <c r="BC11" s="54">
        <f t="shared" si="7"/>
        <v>-2.68333301618408</v>
      </c>
      <c r="BD11" s="54">
        <f t="shared" si="8"/>
        <v>-4.2876928399884155</v>
      </c>
      <c r="BE11" s="54">
        <f t="shared" si="9"/>
        <v>-2.5250092600587308</v>
      </c>
      <c r="BF11" s="54">
        <f t="shared" si="10"/>
        <v>-2.5249635861247648</v>
      </c>
      <c r="BG11" s="54">
        <f t="shared" si="11"/>
        <v>-2.5251491068839367</v>
      </c>
      <c r="BH11" s="54">
        <f t="shared" si="12"/>
        <v>-2.5243953972248923</v>
      </c>
      <c r="BI11" s="54">
        <f t="shared" si="13"/>
        <v>-2.5274549727396294</v>
      </c>
      <c r="BJ11" s="54">
        <f t="shared" si="14"/>
        <v>-2.5149934147205326</v>
      </c>
      <c r="BK11" s="54">
        <f t="shared" si="15"/>
        <v>-2.5650893482184722</v>
      </c>
      <c r="BL11" s="54">
        <f t="shared" si="16"/>
        <v>-2.3505111183185043</v>
      </c>
    </row>
    <row r="12" spans="1:64" s="54" customFormat="1" ht="12.95" customHeight="1">
      <c r="A12" s="54" t="s">
        <v>15</v>
      </c>
      <c r="C12" s="271">
        <f ca="1">SLOPE(INDIRECT(E9):G1002,INDIRECT(D9):$F1002)</f>
        <v>5.8507912223874681E-6</v>
      </c>
      <c r="D12" s="276">
        <f>AB4</f>
        <v>2.6630285730464894E-6</v>
      </c>
      <c r="E12" s="273">
        <v>-0.85054207282590855</v>
      </c>
      <c r="F12" s="54">
        <v>1.0000000000000001E-5</v>
      </c>
      <c r="G12" s="333"/>
      <c r="H12" s="318"/>
      <c r="I12" s="318"/>
      <c r="J12" s="318"/>
      <c r="K12" s="318"/>
      <c r="V12" s="318"/>
      <c r="W12" s="339"/>
      <c r="X12" s="318"/>
      <c r="Y12" s="318"/>
      <c r="AA12" s="341" t="s">
        <v>269</v>
      </c>
      <c r="AB12" s="277">
        <f>AB7*SIN(RADIANS(AB9))</f>
        <v>-0.29576516515614198</v>
      </c>
      <c r="AE12" s="326"/>
      <c r="AW12" s="54">
        <v>-40000</v>
      </c>
      <c r="AX12" s="54">
        <f t="shared" si="2"/>
        <v>1.3851426851223418E-2</v>
      </c>
      <c r="AY12" s="54">
        <f t="shared" si="3"/>
        <v>-3.6493515816231441E-2</v>
      </c>
      <c r="AZ12" s="54">
        <f t="shared" si="4"/>
        <v>5.0344942667454859E-2</v>
      </c>
      <c r="BA12" s="54">
        <f t="shared" si="5"/>
        <v>0.74183693672661644</v>
      </c>
      <c r="BB12" s="54">
        <f t="shared" si="6"/>
        <v>0.94118099550584111</v>
      </c>
      <c r="BC12" s="54">
        <f t="shared" si="7"/>
        <v>-2.5974174730246511</v>
      </c>
      <c r="BD12" s="54">
        <f t="shared" si="8"/>
        <v>-3.5841403935719391</v>
      </c>
      <c r="BE12" s="54">
        <f t="shared" si="9"/>
        <v>-2.4136311931706382</v>
      </c>
      <c r="BF12" s="54">
        <f t="shared" si="10"/>
        <v>-2.4136017118410731</v>
      </c>
      <c r="BG12" s="54">
        <f t="shared" si="11"/>
        <v>-2.4137325812608088</v>
      </c>
      <c r="BH12" s="54">
        <f t="shared" si="12"/>
        <v>-2.4131515273443944</v>
      </c>
      <c r="BI12" s="54">
        <f t="shared" si="13"/>
        <v>-2.415729086575277</v>
      </c>
      <c r="BJ12" s="54">
        <f t="shared" si="14"/>
        <v>-2.4042493763623369</v>
      </c>
      <c r="BK12" s="54">
        <f t="shared" si="15"/>
        <v>-2.4545160983982339</v>
      </c>
      <c r="BL12" s="54">
        <f t="shared" si="16"/>
        <v>-2.2128558542887395</v>
      </c>
    </row>
    <row r="13" spans="1:64" s="54" customFormat="1" ht="12.95" customHeight="1">
      <c r="A13" s="54" t="s">
        <v>17</v>
      </c>
      <c r="C13" s="41" t="s">
        <v>18</v>
      </c>
      <c r="D13" s="276">
        <f>AB5</f>
        <v>-8.0603858695942521E-13</v>
      </c>
      <c r="E13" s="274">
        <v>2.5780882356585582E-2</v>
      </c>
      <c r="F13" s="54">
        <v>1E-8</v>
      </c>
      <c r="G13" s="333"/>
      <c r="H13" s="318"/>
      <c r="I13" s="318"/>
      <c r="J13" s="318"/>
      <c r="K13" s="318"/>
      <c r="V13" s="318"/>
      <c r="W13" s="339"/>
      <c r="X13" s="318"/>
      <c r="Y13" s="318"/>
      <c r="AA13" s="342" t="s">
        <v>270</v>
      </c>
      <c r="AB13" s="343">
        <f>AB6*86400*300000</f>
        <v>1521918419.2446423</v>
      </c>
      <c r="AC13" s="54" t="s">
        <v>271</v>
      </c>
      <c r="AD13" s="54">
        <f>AB13/149600000</f>
        <v>10.173251465539053</v>
      </c>
      <c r="AE13" s="326" t="s">
        <v>397</v>
      </c>
      <c r="AW13" s="54">
        <v>-38000</v>
      </c>
      <c r="AX13" s="54">
        <f t="shared" si="2"/>
        <v>1.5582260348707029E-2</v>
      </c>
      <c r="AY13" s="54">
        <f t="shared" si="3"/>
        <v>-3.1041716650572794E-2</v>
      </c>
      <c r="AZ13" s="54">
        <f t="shared" si="4"/>
        <v>4.6623976999279823E-2</v>
      </c>
      <c r="BA13" s="54">
        <f t="shared" si="5"/>
        <v>0.7567689806240594</v>
      </c>
      <c r="BB13" s="54">
        <f t="shared" si="6"/>
        <v>0.90736320899198131</v>
      </c>
      <c r="BC13" s="54">
        <f t="shared" si="7"/>
        <v>-2.5082770160169123</v>
      </c>
      <c r="BD13" s="54">
        <f t="shared" si="8"/>
        <v>-3.0517179609249108</v>
      </c>
      <c r="BE13" s="54">
        <f t="shared" si="9"/>
        <v>-2.3001830346198364</v>
      </c>
      <c r="BF13" s="54">
        <f t="shared" si="10"/>
        <v>-2.3001672814655509</v>
      </c>
      <c r="BG13" s="54">
        <f t="shared" si="11"/>
        <v>-2.3002456184123239</v>
      </c>
      <c r="BH13" s="54">
        <f t="shared" si="12"/>
        <v>-2.2998559982792437</v>
      </c>
      <c r="BI13" s="54">
        <f t="shared" si="13"/>
        <v>-2.3017921557419059</v>
      </c>
      <c r="BJ13" s="54">
        <f t="shared" si="14"/>
        <v>-2.292128894337857</v>
      </c>
      <c r="BK13" s="54">
        <f t="shared" si="15"/>
        <v>-2.3393708618302846</v>
      </c>
      <c r="BL13" s="54">
        <f t="shared" si="16"/>
        <v>-2.0752005902589756</v>
      </c>
    </row>
    <row r="14" spans="1:64" s="54" customFormat="1" ht="12.95" customHeight="1">
      <c r="A14" s="54" t="s">
        <v>20</v>
      </c>
      <c r="E14" s="54">
        <f>SUM(U21:U979)</f>
        <v>-4.7220865070593954</v>
      </c>
      <c r="G14" s="333"/>
      <c r="H14" s="318"/>
      <c r="I14" s="318"/>
      <c r="J14" s="318"/>
      <c r="K14" s="318"/>
      <c r="V14" s="318"/>
      <c r="W14" s="339"/>
      <c r="X14" s="318"/>
      <c r="Y14" s="318"/>
      <c r="AA14" s="342" t="s">
        <v>272</v>
      </c>
      <c r="AB14" s="277">
        <f>2*AB5*365.24/C8</f>
        <v>-1.4025127937539087E-9</v>
      </c>
      <c r="AC14" s="54" t="s">
        <v>189</v>
      </c>
      <c r="AE14" s="326"/>
      <c r="AF14" s="54">
        <v>6.3496242819352075E-8</v>
      </c>
      <c r="AG14" s="54">
        <v>6.0653762312251475E-8</v>
      </c>
      <c r="AH14" s="54">
        <v>-2.7724610213471212E-8</v>
      </c>
      <c r="AI14" s="54">
        <v>-3.261125019466367E-8</v>
      </c>
      <c r="AJ14" s="54">
        <v>6.4420284868849487E-8</v>
      </c>
      <c r="AK14" s="54">
        <v>6.3496242819352075E-8</v>
      </c>
      <c r="AL14" s="54">
        <v>-1.4025127937539087E-9</v>
      </c>
      <c r="AW14" s="54">
        <v>-36000</v>
      </c>
      <c r="AX14" s="54">
        <f t="shared" si="2"/>
        <v>1.6607192482424656E-2</v>
      </c>
      <c r="AY14" s="54">
        <f t="shared" si="3"/>
        <v>-2.559636579360982E-2</v>
      </c>
      <c r="AZ14" s="54">
        <f t="shared" si="4"/>
        <v>4.2203558276034475E-2</v>
      </c>
      <c r="BA14" s="54">
        <f t="shared" si="5"/>
        <v>0.77441509329337954</v>
      </c>
      <c r="BB14" s="54">
        <f t="shared" si="6"/>
        <v>0.86437888700420684</v>
      </c>
      <c r="BC14" s="54">
        <f t="shared" si="7"/>
        <v>-2.4152227849129719</v>
      </c>
      <c r="BD14" s="54">
        <f t="shared" si="8"/>
        <v>-2.6312784186738649</v>
      </c>
      <c r="BE14" s="54">
        <f t="shared" si="9"/>
        <v>-2.1842723798020609</v>
      </c>
      <c r="BF14" s="54">
        <f t="shared" si="10"/>
        <v>-2.1842657535181593</v>
      </c>
      <c r="BG14" s="54">
        <f t="shared" si="11"/>
        <v>-2.1843038960793835</v>
      </c>
      <c r="BH14" s="54">
        <f t="shared" si="12"/>
        <v>-2.1840843095841054</v>
      </c>
      <c r="BI14" s="54">
        <f t="shared" si="13"/>
        <v>-2.1853475316298399</v>
      </c>
      <c r="BJ14" s="54">
        <f t="shared" si="14"/>
        <v>-2.1780492579977633</v>
      </c>
      <c r="BK14" s="54">
        <f t="shared" si="15"/>
        <v>-2.2192277697598128</v>
      </c>
      <c r="BL14" s="54">
        <f t="shared" si="16"/>
        <v>-1.9375453262292108</v>
      </c>
    </row>
    <row r="15" spans="1:64" s="54" customFormat="1" ht="12.95" customHeight="1">
      <c r="A15" s="263" t="s">
        <v>22</v>
      </c>
      <c r="C15" s="276">
        <f ca="1">(C7+C11)+(C8+C12)*INT(MAX(F21:F3522))</f>
        <v>60047.648024194714</v>
      </c>
      <c r="D15" s="277">
        <f>+C7+INT(MAX(F21:F1577))*C8+D11+D12*INT(MAX(F21:F4012))+D13*INT(MAX(F21:F4039)^2)</f>
        <v>60047.637777715609</v>
      </c>
      <c r="E15" s="271" t="s">
        <v>299</v>
      </c>
      <c r="F15" s="262">
        <v>1</v>
      </c>
      <c r="G15" s="333"/>
      <c r="H15" s="318"/>
      <c r="I15" s="318"/>
      <c r="J15" s="318"/>
      <c r="K15" s="318"/>
      <c r="V15" s="318"/>
      <c r="W15" s="339"/>
      <c r="X15" s="318"/>
      <c r="Y15" s="318"/>
      <c r="AA15" s="341" t="s">
        <v>273</v>
      </c>
      <c r="AB15" s="277">
        <f>(AB10-AB2)/AD2</f>
        <v>57718.855728220777</v>
      </c>
      <c r="AC15" s="54" t="s">
        <v>274</v>
      </c>
      <c r="AE15" s="326"/>
      <c r="AF15" s="344" t="s">
        <v>398</v>
      </c>
      <c r="AG15" s="54" t="s">
        <v>398</v>
      </c>
      <c r="AH15" s="344" t="s">
        <v>398</v>
      </c>
      <c r="AI15" s="54" t="s">
        <v>398</v>
      </c>
      <c r="AW15" s="54">
        <v>-34000</v>
      </c>
      <c r="AX15" s="54">
        <f t="shared" si="2"/>
        <v>1.692809098288147E-2</v>
      </c>
      <c r="AY15" s="54">
        <f t="shared" si="3"/>
        <v>-2.0157463245342518E-2</v>
      </c>
      <c r="AZ15" s="54">
        <f t="shared" si="4"/>
        <v>3.7085554228223988E-2</v>
      </c>
      <c r="BA15" s="54">
        <f t="shared" si="5"/>
        <v>0.79505339386646801</v>
      </c>
      <c r="BB15" s="54">
        <f t="shared" si="6"/>
        <v>0.81117141284700178</v>
      </c>
      <c r="BC15" s="54">
        <f t="shared" si="7"/>
        <v>-2.3174613475732695</v>
      </c>
      <c r="BD15" s="54">
        <f t="shared" si="8"/>
        <v>-2.2878621115303464</v>
      </c>
      <c r="BE15" s="54">
        <f t="shared" si="9"/>
        <v>-2.0654674764539123</v>
      </c>
      <c r="BF15" s="54">
        <f t="shared" si="10"/>
        <v>-2.0654654812639666</v>
      </c>
      <c r="BG15" s="54">
        <f t="shared" si="11"/>
        <v>-2.0654794088545381</v>
      </c>
      <c r="BH15" s="54">
        <f t="shared" si="12"/>
        <v>-2.0653821786338211</v>
      </c>
      <c r="BI15" s="54">
        <f t="shared" si="13"/>
        <v>-2.0660605892812067</v>
      </c>
      <c r="BJ15" s="54">
        <f t="shared" si="14"/>
        <v>-2.0613091286981438</v>
      </c>
      <c r="BK15" s="54">
        <f t="shared" si="15"/>
        <v>-2.0937555082033517</v>
      </c>
      <c r="BL15" s="54">
        <f t="shared" si="16"/>
        <v>-1.799890062199446</v>
      </c>
    </row>
    <row r="16" spans="1:64" s="54" customFormat="1" ht="12.95" customHeight="1">
      <c r="A16" s="263" t="s">
        <v>24</v>
      </c>
      <c r="C16" s="276">
        <f ca="1">+C8+C12</f>
        <v>0.41982025079122237</v>
      </c>
      <c r="D16" s="48">
        <f>+C8+D12+2*D13*MAX(F21:F121)</f>
        <v>0.41981706206858105</v>
      </c>
      <c r="E16" s="271" t="s">
        <v>302</v>
      </c>
      <c r="F16" s="277">
        <f ca="1">NOW()+15018.5+$C$5/24</f>
        <v>60368.637276041663</v>
      </c>
      <c r="G16" s="333"/>
      <c r="H16" s="318"/>
      <c r="I16" s="318"/>
      <c r="J16" s="318"/>
      <c r="K16" s="318"/>
      <c r="V16" s="318"/>
      <c r="W16" s="339"/>
      <c r="X16" s="318"/>
      <c r="Y16" s="318"/>
      <c r="AA16" s="340" t="s">
        <v>290</v>
      </c>
      <c r="AB16" s="54">
        <f>AB8*365.24</f>
        <v>38324.081538897452</v>
      </c>
      <c r="AC16" s="54" t="s">
        <v>256</v>
      </c>
      <c r="AD16" s="277"/>
      <c r="AE16" s="326"/>
      <c r="AF16" s="30" t="s">
        <v>399</v>
      </c>
      <c r="AH16" s="30" t="s">
        <v>399</v>
      </c>
      <c r="AW16" s="54">
        <v>-32000</v>
      </c>
      <c r="AX16" s="54">
        <f t="shared" si="2"/>
        <v>1.6552763481868155E-2</v>
      </c>
      <c r="AY16" s="54">
        <f t="shared" si="3"/>
        <v>-1.4725009005770895E-2</v>
      </c>
      <c r="AZ16" s="54">
        <f t="shared" si="4"/>
        <v>3.1277772487639049E-2</v>
      </c>
      <c r="BA16" s="54">
        <f t="shared" si="5"/>
        <v>0.81900522853434521</v>
      </c>
      <c r="BB16" s="54">
        <f t="shared" si="6"/>
        <v>0.74648334182409881</v>
      </c>
      <c r="BC16" s="54">
        <f t="shared" si="7"/>
        <v>-2.2140702320356098</v>
      </c>
      <c r="BD16" s="54">
        <f t="shared" si="8"/>
        <v>-1.9994321201404508</v>
      </c>
      <c r="BE16" s="54">
        <f t="shared" si="9"/>
        <v>-1.9432909464313075</v>
      </c>
      <c r="BF16" s="54">
        <f t="shared" si="10"/>
        <v>-1.9432905942965655</v>
      </c>
      <c r="BG16" s="54">
        <f t="shared" si="11"/>
        <v>-1.9432938007961833</v>
      </c>
      <c r="BH16" s="54">
        <f t="shared" si="12"/>
        <v>-1.9432646017977331</v>
      </c>
      <c r="BI16" s="54">
        <f t="shared" si="13"/>
        <v>-1.9435304129772428</v>
      </c>
      <c r="BJ16" s="54">
        <f t="shared" si="14"/>
        <v>-1.9411039092901463</v>
      </c>
      <c r="BK16" s="54">
        <f t="shared" si="15"/>
        <v>-1.9627235861007746</v>
      </c>
      <c r="BL16" s="54">
        <f t="shared" si="16"/>
        <v>-1.6622347981696812</v>
      </c>
    </row>
    <row r="17" spans="1:64" s="54" customFormat="1" ht="12.95" customHeight="1">
      <c r="A17" s="271" t="s">
        <v>25</v>
      </c>
      <c r="C17" s="54">
        <f>COUNT(C21:C4728)</f>
        <v>207</v>
      </c>
      <c r="E17" s="271" t="s">
        <v>304</v>
      </c>
      <c r="F17" s="277">
        <f ca="1">ROUND(2*(F16-$C$7)/$C$8,0)/2+F15</f>
        <v>19094</v>
      </c>
      <c r="G17" s="333"/>
      <c r="H17" s="318"/>
      <c r="I17" s="318"/>
      <c r="J17" s="318"/>
      <c r="K17" s="318"/>
      <c r="V17" s="318"/>
      <c r="W17" s="318"/>
      <c r="X17" s="318"/>
      <c r="Y17" s="318"/>
      <c r="AA17" s="340" t="s">
        <v>400</v>
      </c>
      <c r="AB17" s="277">
        <f>AD13^3/AB8^2</f>
        <v>9.5629634561059065E-2</v>
      </c>
      <c r="AE17" s="326"/>
      <c r="AW17" s="54">
        <v>-30000</v>
      </c>
      <c r="AX17" s="54">
        <f t="shared" si="2"/>
        <v>1.5497721520355315E-2</v>
      </c>
      <c r="AY17" s="54">
        <f t="shared" si="3"/>
        <v>-9.2990030748949602E-3</v>
      </c>
      <c r="AZ17" s="54">
        <f t="shared" si="4"/>
        <v>2.4796724595250275E-2</v>
      </c>
      <c r="BA17" s="54">
        <f t="shared" si="5"/>
        <v>0.84663017167912191</v>
      </c>
      <c r="BB17" s="54">
        <f t="shared" si="6"/>
        <v>0.66885011268811234</v>
      </c>
      <c r="BC17" s="54">
        <f t="shared" si="7"/>
        <v>-2.1039698435786054</v>
      </c>
      <c r="BD17" s="54">
        <f t="shared" si="8"/>
        <v>-1.751360553274151</v>
      </c>
      <c r="BE17" s="54">
        <f t="shared" si="9"/>
        <v>-1.81721382160805</v>
      </c>
      <c r="BF17" s="54">
        <f t="shared" si="10"/>
        <v>-1.8172138008811285</v>
      </c>
      <c r="BG17" s="54">
        <f t="shared" si="11"/>
        <v>-1.8172140824734353</v>
      </c>
      <c r="BH17" s="54">
        <f t="shared" si="12"/>
        <v>-1.817210256782952</v>
      </c>
      <c r="BI17" s="54">
        <f t="shared" si="13"/>
        <v>-1.8172622273330514</v>
      </c>
      <c r="BJ17" s="54">
        <f t="shared" si="14"/>
        <v>-1.8165553068469091</v>
      </c>
      <c r="BK17" s="54">
        <f t="shared" si="15"/>
        <v>-1.8260066959914849</v>
      </c>
      <c r="BL17" s="54">
        <f t="shared" si="16"/>
        <v>-1.5245795341399164</v>
      </c>
    </row>
    <row r="18" spans="1:64" s="54" customFormat="1" ht="12.95" customHeight="1">
      <c r="A18" s="263" t="s">
        <v>401</v>
      </c>
      <c r="C18" s="278">
        <f ca="1">+C15</f>
        <v>60047.648024194714</v>
      </c>
      <c r="D18" s="279">
        <f ca="1">C16</f>
        <v>0.41982025079122237</v>
      </c>
      <c r="E18" s="271" t="s">
        <v>306</v>
      </c>
      <c r="F18" s="277">
        <f ca="1">ROUND(2*(F16-$C$15)/$C$16,0)/2+F15</f>
        <v>765.5</v>
      </c>
      <c r="G18" s="333"/>
      <c r="H18" s="318"/>
      <c r="I18" s="318"/>
      <c r="J18" s="318"/>
      <c r="K18" s="318"/>
      <c r="O18" s="54" t="s">
        <v>402</v>
      </c>
      <c r="Q18" s="54">
        <f>MAX(Q21:Q843)-MIN(Q21:Q681)</f>
        <v>31924.947199999999</v>
      </c>
      <c r="R18" s="54" t="s">
        <v>403</v>
      </c>
      <c r="S18" s="54">
        <f>Q18/AB16</f>
        <v>0.8330257612983476</v>
      </c>
      <c r="T18" s="54" t="s">
        <v>291</v>
      </c>
      <c r="V18" s="318"/>
      <c r="W18" s="318"/>
      <c r="X18" s="318"/>
      <c r="Y18" s="318"/>
      <c r="AA18" s="345" t="s">
        <v>276</v>
      </c>
      <c r="AB18" s="346">
        <f>2*PI()/(AB8*365.2422)*AD2</f>
        <v>6.8827632014882361E-5</v>
      </c>
      <c r="AC18" s="347" t="s">
        <v>277</v>
      </c>
      <c r="AD18" s="347"/>
      <c r="AE18" s="348"/>
      <c r="AW18" s="54">
        <v>-28000</v>
      </c>
      <c r="AX18" s="54">
        <f t="shared" si="2"/>
        <v>1.3792091019458354E-2</v>
      </c>
      <c r="AY18" s="54">
        <f t="shared" si="3"/>
        <v>-3.8794454527146865E-3</v>
      </c>
      <c r="AZ18" s="54">
        <f t="shared" si="4"/>
        <v>1.7671536472173042E-2</v>
      </c>
      <c r="BA18" s="54">
        <f t="shared" si="5"/>
        <v>0.87831106285824145</v>
      </c>
      <c r="BB18" s="54">
        <f t="shared" si="6"/>
        <v>0.57661855428028985</v>
      </c>
      <c r="BC18" s="54">
        <f t="shared" si="7"/>
        <v>-1.9858927633293995</v>
      </c>
      <c r="BD18" s="54">
        <f t="shared" si="8"/>
        <v>-1.5335075776304523</v>
      </c>
      <c r="BE18" s="54">
        <f t="shared" si="9"/>
        <v>-1.6866508257856352</v>
      </c>
      <c r="BF18" s="54">
        <f t="shared" si="10"/>
        <v>-1.6866508259472621</v>
      </c>
      <c r="BG18" s="54">
        <f t="shared" si="11"/>
        <v>-1.686650821313578</v>
      </c>
      <c r="BH18" s="54">
        <f t="shared" si="12"/>
        <v>-1.6866509541566423</v>
      </c>
      <c r="BI18" s="54">
        <f t="shared" si="13"/>
        <v>-1.6866471456194121</v>
      </c>
      <c r="BJ18" s="54">
        <f t="shared" si="14"/>
        <v>-1.6867562848857025</v>
      </c>
      <c r="BK18" s="54">
        <f t="shared" si="15"/>
        <v>-1.6835870847148633</v>
      </c>
      <c r="BL18" s="54">
        <f t="shared" si="16"/>
        <v>-1.3869242701101516</v>
      </c>
    </row>
    <row r="19" spans="1:64" s="54" customFormat="1" ht="12.95" customHeight="1">
      <c r="A19" s="263" t="s">
        <v>307</v>
      </c>
      <c r="C19" s="281">
        <f>+D15</f>
        <v>60047.637777715609</v>
      </c>
      <c r="D19" s="282">
        <f>+D16</f>
        <v>0.41981706206858105</v>
      </c>
      <c r="E19" s="271" t="s">
        <v>308</v>
      </c>
      <c r="F19" s="349">
        <f ca="1">+$C$15+$C$16*F18-15018.5-$C$5/24</f>
        <v>45350.916259508733</v>
      </c>
      <c r="G19" s="333"/>
      <c r="H19" s="318"/>
      <c r="I19" s="318"/>
      <c r="J19" s="318"/>
      <c r="K19" s="318"/>
      <c r="S19" s="54">
        <f>COUNT(S21:S566)</f>
        <v>194</v>
      </c>
      <c r="V19" s="318"/>
      <c r="W19" s="318"/>
      <c r="X19" s="318"/>
      <c r="Y19" s="318"/>
      <c r="AA19" s="350"/>
      <c r="AC19" s="350"/>
      <c r="AW19" s="54">
        <v>-26000</v>
      </c>
      <c r="AX19" s="54">
        <f t="shared" si="2"/>
        <v>1.148308857205829E-2</v>
      </c>
      <c r="AY19" s="54">
        <f t="shared" si="3"/>
        <v>1.5336638607699117E-3</v>
      </c>
      <c r="AZ19" s="54">
        <f t="shared" si="4"/>
        <v>9.949424711288379E-3</v>
      </c>
      <c r="BA19" s="54">
        <f t="shared" si="5"/>
        <v>0.91442058667575099</v>
      </c>
      <c r="BB19" s="54">
        <f t="shared" si="6"/>
        <v>0.46801648880504398</v>
      </c>
      <c r="BC19" s="54">
        <f t="shared" si="7"/>
        <v>-1.8583538730809763</v>
      </c>
      <c r="BD19" s="54">
        <f t="shared" si="8"/>
        <v>-1.3385734827746771</v>
      </c>
      <c r="BE19" s="54">
        <f t="shared" si="9"/>
        <v>-1.5509590075390165</v>
      </c>
      <c r="BF19" s="54">
        <f t="shared" si="10"/>
        <v>-1.5509590075388529</v>
      </c>
      <c r="BG19" s="54">
        <f t="shared" si="11"/>
        <v>-1.5509590075114823</v>
      </c>
      <c r="BH19" s="54">
        <f t="shared" si="12"/>
        <v>-1.5509590029387095</v>
      </c>
      <c r="BI19" s="54">
        <f t="shared" si="13"/>
        <v>-1.5509582389792784</v>
      </c>
      <c r="BJ19" s="54">
        <f t="shared" si="14"/>
        <v>-1.5508310169139057</v>
      </c>
      <c r="BK19" s="54">
        <f t="shared" si="15"/>
        <v>-1.5355548892835347</v>
      </c>
      <c r="BL19" s="54">
        <f t="shared" si="16"/>
        <v>-1.2492690060803868</v>
      </c>
    </row>
    <row r="20" spans="1:64" s="54" customFormat="1" ht="12.95" customHeight="1">
      <c r="A20" s="269" t="s">
        <v>29</v>
      </c>
      <c r="B20" s="269" t="s">
        <v>30</v>
      </c>
      <c r="C20" s="269" t="s">
        <v>31</v>
      </c>
      <c r="D20" s="269" t="s">
        <v>32</v>
      </c>
      <c r="E20" s="269" t="s">
        <v>33</v>
      </c>
      <c r="F20" s="269" t="s">
        <v>34</v>
      </c>
      <c r="G20" s="351" t="s">
        <v>35</v>
      </c>
      <c r="H20" s="352" t="s">
        <v>23</v>
      </c>
      <c r="I20" s="352" t="s">
        <v>36</v>
      </c>
      <c r="J20" s="352" t="s">
        <v>37</v>
      </c>
      <c r="K20" s="352" t="s">
        <v>38</v>
      </c>
      <c r="L20" s="284"/>
      <c r="M20" s="353" t="s">
        <v>404</v>
      </c>
      <c r="N20" s="284" t="s">
        <v>41</v>
      </c>
      <c r="O20" s="284" t="s">
        <v>42</v>
      </c>
      <c r="P20" s="284" t="s">
        <v>43</v>
      </c>
      <c r="Q20" s="269" t="s">
        <v>44</v>
      </c>
      <c r="R20" s="284" t="s">
        <v>45</v>
      </c>
      <c r="S20" s="284" t="s">
        <v>46</v>
      </c>
      <c r="T20" s="284" t="s">
        <v>47</v>
      </c>
      <c r="U20" s="284" t="s">
        <v>48</v>
      </c>
      <c r="V20" s="352" t="s">
        <v>405</v>
      </c>
      <c r="W20" s="352" t="s">
        <v>406</v>
      </c>
      <c r="X20" s="352" t="s">
        <v>407</v>
      </c>
      <c r="Y20" s="352" t="s">
        <v>408</v>
      </c>
      <c r="Z20" s="269" t="s">
        <v>34</v>
      </c>
      <c r="AA20" s="284" t="s">
        <v>409</v>
      </c>
      <c r="AB20" s="284" t="s">
        <v>282</v>
      </c>
      <c r="AC20" s="284" t="s">
        <v>283</v>
      </c>
      <c r="AE20" s="284" t="s">
        <v>410</v>
      </c>
      <c r="AF20" s="269" t="s">
        <v>44</v>
      </c>
      <c r="AG20" s="354" t="s">
        <v>285</v>
      </c>
      <c r="AH20" s="284" t="s">
        <v>242</v>
      </c>
      <c r="AI20" s="284" t="s">
        <v>243</v>
      </c>
      <c r="AJ20" s="284" t="s">
        <v>244</v>
      </c>
      <c r="AK20" s="284" t="s">
        <v>286</v>
      </c>
      <c r="AL20" s="284" t="s">
        <v>245</v>
      </c>
      <c r="AM20" s="284" t="s">
        <v>246</v>
      </c>
      <c r="AN20" s="269" t="s">
        <v>247</v>
      </c>
      <c r="AO20" s="269" t="s">
        <v>248</v>
      </c>
      <c r="AP20" s="269" t="s">
        <v>249</v>
      </c>
      <c r="AQ20" s="269" t="s">
        <v>250</v>
      </c>
      <c r="AR20" s="269" t="s">
        <v>251</v>
      </c>
      <c r="AS20" s="269" t="s">
        <v>252</v>
      </c>
      <c r="AT20" s="269" t="s">
        <v>253</v>
      </c>
      <c r="AU20" s="269" t="s">
        <v>192</v>
      </c>
      <c r="AV20" s="290"/>
      <c r="AW20" s="54">
        <v>-24000</v>
      </c>
      <c r="AX20" s="54">
        <f t="shared" si="2"/>
        <v>8.6435793704187913E-3</v>
      </c>
      <c r="AY20" s="54">
        <f t="shared" si="3"/>
        <v>6.9403248655588341E-3</v>
      </c>
      <c r="AZ20" s="54">
        <f t="shared" si="4"/>
        <v>1.7032545048599565E-3</v>
      </c>
      <c r="BA20" s="54">
        <f t="shared" si="5"/>
        <v>0.95525530426445981</v>
      </c>
      <c r="BB20" s="54">
        <f t="shared" si="6"/>
        <v>0.34131970740411766</v>
      </c>
      <c r="BC20" s="54">
        <f t="shared" si="7"/>
        <v>-1.719629498174148</v>
      </c>
      <c r="BD20" s="54">
        <f t="shared" si="8"/>
        <v>-1.1611207575983968</v>
      </c>
      <c r="BE20" s="54">
        <f t="shared" si="9"/>
        <v>-1.4094436528831809</v>
      </c>
      <c r="BF20" s="54">
        <f t="shared" si="10"/>
        <v>-1.4094436453003125</v>
      </c>
      <c r="BG20" s="54">
        <f t="shared" si="11"/>
        <v>-1.4094434888786738</v>
      </c>
      <c r="BH20" s="54">
        <f t="shared" si="12"/>
        <v>-1.4094402622005875</v>
      </c>
      <c r="BI20" s="54">
        <f t="shared" si="13"/>
        <v>-1.4093737162894406</v>
      </c>
      <c r="BJ20" s="54">
        <f t="shared" si="14"/>
        <v>-1.4080073089102154</v>
      </c>
      <c r="BK20" s="54">
        <f t="shared" si="15"/>
        <v>-1.3821064315750369</v>
      </c>
      <c r="BL20" s="54">
        <f t="shared" si="16"/>
        <v>-1.111613742050622</v>
      </c>
    </row>
    <row r="21" spans="1:64" s="54" customFormat="1" ht="12.95" customHeight="1">
      <c r="A21" s="54" t="s">
        <v>49</v>
      </c>
      <c r="C21" s="30">
        <v>28122.7</v>
      </c>
      <c r="D21" s="30"/>
      <c r="E21" s="54">
        <f t="shared" ref="E21:E52" si="17">+(C21-C$7)/C$8</f>
        <v>-57717.075926885787</v>
      </c>
      <c r="F21" s="54">
        <f t="shared" ref="F21:F52" si="18">ROUND(2*E21,0)/2</f>
        <v>-57717</v>
      </c>
      <c r="G21" s="355">
        <f t="shared" ref="G21:G48" si="19">+C21-(C$7+F21*C$8)</f>
        <v>-3.1875199998466996E-2</v>
      </c>
      <c r="H21" s="317">
        <f>G21</f>
        <v>-3.1875199998466996E-2</v>
      </c>
      <c r="I21" s="317"/>
      <c r="J21" s="317"/>
      <c r="K21" s="317"/>
      <c r="M21" s="268"/>
      <c r="O21" s="54">
        <f t="shared" ref="O21:O52" ca="1" si="20">+C$11+C$12*$F21</f>
        <v>-0.31482242378691866</v>
      </c>
      <c r="P21" s="54">
        <f t="shared" ref="P21:P52" si="21">+D$11+D$12*F21+D$13*F21^2</f>
        <v>-8.5069849032384209E-2</v>
      </c>
      <c r="Q21" s="286">
        <f t="shared" ref="Q21:Q52" si="22">+C21-15018.5</f>
        <v>13104.2</v>
      </c>
      <c r="R21" s="54">
        <f>+(P21-G21)^2</f>
        <v>2.8296706858416294E-3</v>
      </c>
      <c r="S21" s="54">
        <v>1</v>
      </c>
      <c r="T21" s="54">
        <f>S21*R21</f>
        <v>2.8296706858416294E-3</v>
      </c>
      <c r="U21" s="54">
        <f>+G21-P21</f>
        <v>5.3194649033917213E-2</v>
      </c>
      <c r="V21" s="317">
        <f>+G21-AH21</f>
        <v>-8.5531375617124566E-2</v>
      </c>
      <c r="W21" s="317"/>
      <c r="X21" s="317"/>
      <c r="Y21" s="317"/>
      <c r="Z21" s="54">
        <f t="shared" ref="Z21:Z52" si="23">F21</f>
        <v>-57717</v>
      </c>
      <c r="AA21" s="54">
        <f t="shared" ref="AA21:AA52" si="24">AB$3+AB$4*Z21+AB$5*Z21^2+AH21</f>
        <v>-3.1413673413726639E-2</v>
      </c>
      <c r="AB21" s="54">
        <f t="shared" ref="AB21:AB52" si="25">+G21-AH21</f>
        <v>-8.5531375617124566E-2</v>
      </c>
      <c r="AC21" s="54">
        <f t="shared" ref="AC21:AC52" si="26">+G21-P21</f>
        <v>5.3194649033917213E-2</v>
      </c>
      <c r="AE21" s="54">
        <f t="shared" ref="AE21:AE52" si="27">+(G21-AA21)^2*S21</f>
        <v>2.1300678842209806E-7</v>
      </c>
      <c r="AF21" s="356">
        <f t="shared" ref="AF21:AF52" si="28">+C21-15018.5</f>
        <v>13104.2</v>
      </c>
      <c r="AG21" s="41"/>
      <c r="AH21" s="54">
        <f t="shared" ref="AH21:AH52" si="29">$AB$6*($AB$11/AI21*AJ21+$AB$12)</f>
        <v>5.365617561865757E-2</v>
      </c>
      <c r="AI21" s="54">
        <f t="shared" ref="AI21:AI52" si="30">1+$AB$7*COS(AL21)</f>
        <v>0.70230771948681414</v>
      </c>
      <c r="AJ21" s="54">
        <f t="shared" ref="AJ21:AJ52" si="31">SIN(AL21+RADIANS($AB$9))</f>
        <v>0.93460307717023905</v>
      </c>
      <c r="AK21" s="54">
        <f t="shared" ref="AK21:AK52" si="32">$AB$7*SIN(AL21)</f>
        <v>4.9315204404315971E-2</v>
      </c>
      <c r="AL21" s="54">
        <f t="shared" ref="AL21:AL52" si="33">2*ATAN(AM21)</f>
        <v>2.9774252259917788</v>
      </c>
      <c r="AM21" s="54">
        <f t="shared" ref="AM21:AM52" si="34">SQRT((1+$AB$7)/(1-$AB$7))*TAN(AN21/2)</f>
        <v>12.15531111259779</v>
      </c>
      <c r="AN21" s="54">
        <f t="shared" ref="AN21:AT30" si="35">$AU21+$AB$7*SIN(AO21)</f>
        <v>-3.365312871459313</v>
      </c>
      <c r="AO21" s="54">
        <f t="shared" si="35"/>
        <v>-3.3653687102094847</v>
      </c>
      <c r="AP21" s="54">
        <f t="shared" si="35"/>
        <v>-3.365178932270168</v>
      </c>
      <c r="AQ21" s="54">
        <f t="shared" si="35"/>
        <v>-3.3658239598307742</v>
      </c>
      <c r="AR21" s="54">
        <f t="shared" si="35"/>
        <v>-3.3636319901859602</v>
      </c>
      <c r="AS21" s="54">
        <f t="shared" si="35"/>
        <v>-3.3710853578937723</v>
      </c>
      <c r="AT21" s="54">
        <f t="shared" si="35"/>
        <v>-3.3457918233582875</v>
      </c>
      <c r="AU21" s="54">
        <f t="shared" ref="AU21:AU52" si="36">RADIANS($AB$9)+$AB$18*(F21-AB$15)</f>
        <v>-3.4322750106964106</v>
      </c>
      <c r="AW21" s="54">
        <v>-22000</v>
      </c>
      <c r="AX21" s="54">
        <f t="shared" si="2"/>
        <v>5.3822184590968693E-3</v>
      </c>
      <c r="AY21" s="54">
        <f t="shared" si="3"/>
        <v>1.2340537561652081E-2</v>
      </c>
      <c r="AZ21" s="54">
        <f t="shared" si="4"/>
        <v>-6.9583191025552119E-3</v>
      </c>
      <c r="BA21" s="54">
        <f t="shared" si="5"/>
        <v>1.0009155191903796</v>
      </c>
      <c r="BB21" s="54">
        <f t="shared" si="6"/>
        <v>0.19519213408722749</v>
      </c>
      <c r="BC21" s="54">
        <f t="shared" si="7"/>
        <v>-1.5677622837076108</v>
      </c>
      <c r="BD21" s="54">
        <f t="shared" si="8"/>
        <v>-0.99697055032918414</v>
      </c>
      <c r="BE21" s="54">
        <f t="shared" si="9"/>
        <v>-1.2613780081310946</v>
      </c>
      <c r="BF21" s="54">
        <f t="shared" si="10"/>
        <v>-1.2613777683136829</v>
      </c>
      <c r="BG21" s="54">
        <f t="shared" si="11"/>
        <v>-1.2613751583267199</v>
      </c>
      <c r="BH21" s="54">
        <f t="shared" si="12"/>
        <v>-1.2613467546279027</v>
      </c>
      <c r="BI21" s="54">
        <f t="shared" si="13"/>
        <v>-1.2610378087560805</v>
      </c>
      <c r="BJ21" s="54">
        <f t="shared" si="14"/>
        <v>-1.25769647401202</v>
      </c>
      <c r="BK21" s="54">
        <f t="shared" si="15"/>
        <v>-1.2235405041047431</v>
      </c>
      <c r="BL21" s="54">
        <f t="shared" si="16"/>
        <v>-0.97395847802085722</v>
      </c>
    </row>
    <row r="22" spans="1:64" s="54" customFormat="1" ht="12.95" customHeight="1">
      <c r="A22" s="54" t="s">
        <v>50</v>
      </c>
      <c r="C22" s="30">
        <v>31150.455000000002</v>
      </c>
      <c r="D22" s="30"/>
      <c r="E22" s="54">
        <f t="shared" si="17"/>
        <v>-50504.948377187633</v>
      </c>
      <c r="F22" s="54">
        <f t="shared" si="18"/>
        <v>-50505</v>
      </c>
      <c r="G22" s="355">
        <f t="shared" si="19"/>
        <v>2.1672000002581626E-2</v>
      </c>
      <c r="H22" s="318"/>
      <c r="I22" s="318">
        <f t="shared" ref="I22:I42" si="37">G22</f>
        <v>2.1672000002581626E-2</v>
      </c>
      <c r="J22" s="318"/>
      <c r="K22" s="318"/>
      <c r="M22" s="268"/>
      <c r="O22" s="54">
        <f t="shared" ca="1" si="20"/>
        <v>-0.27262651749106026</v>
      </c>
      <c r="P22" s="54">
        <f t="shared" si="21"/>
        <v>-6.5234976212980397E-2</v>
      </c>
      <c r="Q22" s="286">
        <f t="shared" si="22"/>
        <v>16131.955000000002</v>
      </c>
      <c r="R22" s="54">
        <f t="shared" ref="R22:R39" si="38">+(P22-M22)^2</f>
        <v>4.2556021215081185E-3</v>
      </c>
      <c r="S22" s="54">
        <v>0.01</v>
      </c>
      <c r="V22" s="318"/>
      <c r="W22" s="318"/>
      <c r="X22" s="318"/>
      <c r="Y22" s="318"/>
      <c r="Z22" s="54">
        <f t="shared" si="23"/>
        <v>-50505</v>
      </c>
      <c r="AA22" s="54">
        <f t="shared" si="24"/>
        <v>-6.6545406393609882E-3</v>
      </c>
      <c r="AB22" s="54">
        <f t="shared" si="25"/>
        <v>-3.6908435571037783E-2</v>
      </c>
      <c r="AC22" s="54">
        <f t="shared" si="26"/>
        <v>8.6906976215562023E-2</v>
      </c>
      <c r="AE22" s="54">
        <f t="shared" si="27"/>
        <v>8.0239290473962678E-6</v>
      </c>
      <c r="AF22" s="356">
        <f t="shared" si="28"/>
        <v>16131.955000000002</v>
      </c>
      <c r="AG22" s="41"/>
      <c r="AH22" s="54">
        <f t="shared" si="29"/>
        <v>5.8580435573619409E-2</v>
      </c>
      <c r="AI22" s="54">
        <f t="shared" si="30"/>
        <v>0.70027673502641385</v>
      </c>
      <c r="AJ22" s="54">
        <f t="shared" si="31"/>
        <v>0.99651268081111988</v>
      </c>
      <c r="AK22" s="54">
        <f t="shared" si="32"/>
        <v>-3.4909134852559885E-2</v>
      </c>
      <c r="AL22" s="54">
        <f t="shared" si="33"/>
        <v>-3.0256438514808304</v>
      </c>
      <c r="AM22" s="54">
        <f t="shared" si="34"/>
        <v>-17.229663213269497</v>
      </c>
      <c r="AN22" s="54">
        <f t="shared" si="35"/>
        <v>-2.9834297739295463</v>
      </c>
      <c r="AO22" s="54">
        <f t="shared" si="35"/>
        <v>-2.9833867284941959</v>
      </c>
      <c r="AP22" s="54">
        <f t="shared" si="35"/>
        <v>-2.9835311838190242</v>
      </c>
      <c r="AQ22" s="54">
        <f t="shared" si="35"/>
        <v>-2.9830463958861637</v>
      </c>
      <c r="AR22" s="54">
        <f t="shared" si="35"/>
        <v>-2.9846731824446855</v>
      </c>
      <c r="AS22" s="54">
        <f t="shared" si="35"/>
        <v>-2.9792125483834209</v>
      </c>
      <c r="AT22" s="54">
        <f t="shared" si="35"/>
        <v>-2.9975239236946454</v>
      </c>
      <c r="AU22" s="54">
        <f t="shared" si="36"/>
        <v>-2.9358901286050791</v>
      </c>
      <c r="AW22" s="54">
        <v>-20000</v>
      </c>
      <c r="AX22" s="54">
        <f t="shared" si="2"/>
        <v>1.8563569596296535E-3</v>
      </c>
      <c r="AY22" s="54">
        <f t="shared" si="3"/>
        <v>1.7734301949049652E-2</v>
      </c>
      <c r="AZ22" s="54">
        <f t="shared" si="4"/>
        <v>-1.5877944989419999E-2</v>
      </c>
      <c r="BA22" s="54">
        <f t="shared" si="5"/>
        <v>1.0511022731700597</v>
      </c>
      <c r="BB22" s="54">
        <f t="shared" si="6"/>
        <v>2.9309668094632542E-2</v>
      </c>
      <c r="BC22" s="54">
        <f t="shared" si="7"/>
        <v>-1.4006228012607147</v>
      </c>
      <c r="BD22" s="54">
        <f t="shared" si="8"/>
        <v>-0.84282084385873668</v>
      </c>
      <c r="BE22" s="54">
        <f t="shared" si="9"/>
        <v>-1.1060469594995119</v>
      </c>
      <c r="BF22" s="54">
        <f t="shared" si="10"/>
        <v>-1.1060450725131197</v>
      </c>
      <c r="BG22" s="54">
        <f t="shared" si="11"/>
        <v>-1.1060311202692099</v>
      </c>
      <c r="BH22" s="54">
        <f t="shared" si="12"/>
        <v>-1.1059279704100176</v>
      </c>
      <c r="BI22" s="54">
        <f t="shared" si="13"/>
        <v>-1.1051660338290961</v>
      </c>
      <c r="BJ22" s="54">
        <f t="shared" si="14"/>
        <v>-1.0995732042328263</v>
      </c>
      <c r="BK22" s="54">
        <f t="shared" si="15"/>
        <v>-1.0602527171497524</v>
      </c>
      <c r="BL22" s="54">
        <f t="shared" si="16"/>
        <v>-0.83630321399109242</v>
      </c>
    </row>
    <row r="23" spans="1:64" s="54" customFormat="1" ht="12.95" customHeight="1">
      <c r="A23" s="54" t="s">
        <v>50</v>
      </c>
      <c r="C23" s="30">
        <v>31156.31</v>
      </c>
      <c r="D23" s="30"/>
      <c r="E23" s="54">
        <f t="shared" si="17"/>
        <v>-50491.001737910847</v>
      </c>
      <c r="F23" s="54">
        <f t="shared" si="18"/>
        <v>-50491</v>
      </c>
      <c r="G23" s="355">
        <f t="shared" si="19"/>
        <v>-7.2960000034072436E-4</v>
      </c>
      <c r="H23" s="318"/>
      <c r="I23" s="318">
        <f t="shared" si="37"/>
        <v>-7.2960000034072436E-4</v>
      </c>
      <c r="J23" s="318"/>
      <c r="K23" s="318"/>
      <c r="M23" s="268"/>
      <c r="O23" s="54">
        <f t="shared" ca="1" si="20"/>
        <v>-0.27254460641394684</v>
      </c>
      <c r="P23" s="54">
        <f t="shared" si="21"/>
        <v>-6.5196554119533942E-2</v>
      </c>
      <c r="Q23" s="286">
        <f t="shared" si="22"/>
        <v>16137.810000000001</v>
      </c>
      <c r="R23" s="54">
        <f t="shared" si="38"/>
        <v>4.2505906690613179E-3</v>
      </c>
      <c r="S23" s="54">
        <v>0.01</v>
      </c>
      <c r="V23" s="318"/>
      <c r="W23" s="318"/>
      <c r="X23" s="318"/>
      <c r="Y23" s="318"/>
      <c r="Z23" s="54">
        <f t="shared" si="23"/>
        <v>-50491</v>
      </c>
      <c r="AA23" s="54">
        <f t="shared" si="24"/>
        <v>-6.6147315628310513E-3</v>
      </c>
      <c r="AB23" s="54">
        <f t="shared" si="25"/>
        <v>-5.9311422557043615E-2</v>
      </c>
      <c r="AC23" s="54">
        <f t="shared" si="26"/>
        <v>6.4466954119193218E-2</v>
      </c>
      <c r="AE23" s="54">
        <f t="shared" si="27"/>
        <v>3.4634773507819836E-7</v>
      </c>
      <c r="AF23" s="356">
        <f t="shared" si="28"/>
        <v>16137.810000000001</v>
      </c>
      <c r="AG23" s="41"/>
      <c r="AH23" s="54">
        <f t="shared" si="29"/>
        <v>5.8581822556702891E-2</v>
      </c>
      <c r="AI23" s="54">
        <f t="shared" si="30"/>
        <v>0.7002958145157806</v>
      </c>
      <c r="AJ23" s="54">
        <f t="shared" si="31"/>
        <v>0.99655803086156103</v>
      </c>
      <c r="AK23" s="54">
        <f t="shared" si="32"/>
        <v>-3.5072560012371336E-2</v>
      </c>
      <c r="AL23" s="54">
        <f t="shared" si="33"/>
        <v>-3.0250985806373363</v>
      </c>
      <c r="AM23" s="54">
        <f t="shared" si="34"/>
        <v>-17.148835353755022</v>
      </c>
      <c r="AN23" s="54">
        <f t="shared" si="35"/>
        <v>-2.9826874285291272</v>
      </c>
      <c r="AO23" s="54">
        <f t="shared" si="35"/>
        <v>-2.9826442160968152</v>
      </c>
      <c r="AP23" s="54">
        <f t="shared" si="35"/>
        <v>-2.9827892490493135</v>
      </c>
      <c r="AQ23" s="54">
        <f t="shared" si="35"/>
        <v>-2.9823024647467951</v>
      </c>
      <c r="AR23" s="54">
        <f t="shared" si="35"/>
        <v>-2.9839361433153382</v>
      </c>
      <c r="AS23" s="54">
        <f t="shared" si="35"/>
        <v>-2.9784517118580949</v>
      </c>
      <c r="AT23" s="54">
        <f t="shared" si="35"/>
        <v>-2.9968449399981902</v>
      </c>
      <c r="AU23" s="54">
        <f t="shared" si="36"/>
        <v>-2.9349265417568704</v>
      </c>
      <c r="AW23" s="54">
        <v>-18000</v>
      </c>
      <c r="AX23" s="54">
        <f t="shared" si="2"/>
        <v>-1.7130855915171231E-3</v>
      </c>
      <c r="AY23" s="54">
        <f t="shared" si="3"/>
        <v>2.3121618027751551E-2</v>
      </c>
      <c r="AZ23" s="54">
        <f t="shared" si="4"/>
        <v>-2.4834703619268674E-2</v>
      </c>
      <c r="BA23" s="54">
        <f t="shared" si="5"/>
        <v>1.104804931770841</v>
      </c>
      <c r="BB23" s="54">
        <f t="shared" si="6"/>
        <v>-0.154606364554842</v>
      </c>
      <c r="BC23" s="54">
        <f t="shared" si="7"/>
        <v>-1.2160799202471999</v>
      </c>
      <c r="BD23" s="54">
        <f t="shared" si="8"/>
        <v>-0.69600535478149173</v>
      </c>
      <c r="BE23" s="54">
        <f t="shared" si="9"/>
        <v>-0.94282931865799902</v>
      </c>
      <c r="BF23" s="54">
        <f t="shared" si="10"/>
        <v>-0.94282179785832421</v>
      </c>
      <c r="BG23" s="54">
        <f t="shared" si="11"/>
        <v>-0.94277937577656901</v>
      </c>
      <c r="BH23" s="54">
        <f t="shared" si="12"/>
        <v>-0.94254013472325715</v>
      </c>
      <c r="BI23" s="54">
        <f t="shared" si="13"/>
        <v>-0.94119239704895585</v>
      </c>
      <c r="BJ23" s="54">
        <f t="shared" si="14"/>
        <v>-0.93364610554292549</v>
      </c>
      <c r="BK23" s="54">
        <f t="shared" si="15"/>
        <v>-0.89272801417089942</v>
      </c>
      <c r="BL23" s="54">
        <f t="shared" si="16"/>
        <v>-0.69864794996132762</v>
      </c>
    </row>
    <row r="24" spans="1:64" s="54" customFormat="1" ht="12.95" customHeight="1">
      <c r="A24" s="54" t="s">
        <v>50</v>
      </c>
      <c r="C24" s="30">
        <v>31157.119999999999</v>
      </c>
      <c r="D24" s="30"/>
      <c r="E24" s="54">
        <f t="shared" si="17"/>
        <v>-50489.072313860604</v>
      </c>
      <c r="F24" s="54">
        <f t="shared" si="18"/>
        <v>-50489</v>
      </c>
      <c r="G24" s="355">
        <f t="shared" si="19"/>
        <v>-3.0358400003024144E-2</v>
      </c>
      <c r="H24" s="318"/>
      <c r="I24" s="318">
        <f t="shared" si="37"/>
        <v>-3.0358400003024144E-2</v>
      </c>
      <c r="J24" s="318"/>
      <c r="K24" s="318"/>
      <c r="M24" s="268"/>
      <c r="O24" s="54">
        <f t="shared" ca="1" si="20"/>
        <v>-0.27253290483150205</v>
      </c>
      <c r="P24" s="54">
        <f t="shared" si="21"/>
        <v>-6.5191065274834828E-2</v>
      </c>
      <c r="Q24" s="286">
        <f t="shared" si="22"/>
        <v>16138.619999999999</v>
      </c>
      <c r="R24" s="54">
        <f t="shared" si="38"/>
        <v>4.2498749916677755E-3</v>
      </c>
      <c r="S24" s="54">
        <v>0.01</v>
      </c>
      <c r="V24" s="318"/>
      <c r="W24" s="318"/>
      <c r="X24" s="318"/>
      <c r="Y24" s="318"/>
      <c r="Z24" s="54">
        <f t="shared" si="23"/>
        <v>-50489</v>
      </c>
      <c r="AA24" s="54">
        <f t="shared" si="24"/>
        <v>-6.6090472099671338E-3</v>
      </c>
      <c r="AB24" s="54">
        <f t="shared" si="25"/>
        <v>-8.8940418067891838E-2</v>
      </c>
      <c r="AC24" s="54">
        <f t="shared" si="26"/>
        <v>3.4832665271810684E-2</v>
      </c>
      <c r="AE24" s="54">
        <f t="shared" si="27"/>
        <v>5.6403175808908481E-6</v>
      </c>
      <c r="AF24" s="356">
        <f t="shared" si="28"/>
        <v>16138.619999999999</v>
      </c>
      <c r="AG24" s="41"/>
      <c r="AH24" s="54">
        <f t="shared" si="29"/>
        <v>5.8582018064867694E-2</v>
      </c>
      <c r="AI24" s="54">
        <f t="shared" si="30"/>
        <v>0.70029854751684928</v>
      </c>
      <c r="AJ24" s="54">
        <f t="shared" si="31"/>
        <v>0.99656448545468723</v>
      </c>
      <c r="AK24" s="54">
        <f t="shared" si="32"/>
        <v>-3.5095906343482863E-2</v>
      </c>
      <c r="AL24" s="54">
        <f t="shared" si="33"/>
        <v>-3.0250206823673804</v>
      </c>
      <c r="AM24" s="54">
        <f t="shared" si="34"/>
        <v>-17.137349815086498</v>
      </c>
      <c r="AN24" s="54">
        <f t="shared" si="35"/>
        <v>-2.9825813775236516</v>
      </c>
      <c r="AO24" s="54">
        <f t="shared" si="35"/>
        <v>-2.9825381412722773</v>
      </c>
      <c r="AP24" s="54">
        <f t="shared" si="35"/>
        <v>-2.9826832566344157</v>
      </c>
      <c r="AQ24" s="54">
        <f t="shared" si="35"/>
        <v>-2.9821961874399112</v>
      </c>
      <c r="AR24" s="54">
        <f t="shared" si="35"/>
        <v>-2.983830849768637</v>
      </c>
      <c r="AS24" s="54">
        <f t="shared" si="35"/>
        <v>-2.9783430206895396</v>
      </c>
      <c r="AT24" s="54">
        <f t="shared" si="35"/>
        <v>-2.9967479376402717</v>
      </c>
      <c r="AU24" s="54">
        <f t="shared" si="36"/>
        <v>-2.9347888864928411</v>
      </c>
      <c r="AW24" s="54">
        <v>-16000</v>
      </c>
      <c r="AX24" s="54">
        <f t="shared" si="2"/>
        <v>-5.0278132056879865E-3</v>
      </c>
      <c r="AY24" s="54">
        <f t="shared" si="3"/>
        <v>2.8502485797757771E-2</v>
      </c>
      <c r="AZ24" s="54">
        <f t="shared" si="4"/>
        <v>-3.3530299003445757E-2</v>
      </c>
      <c r="BA24" s="54">
        <f t="shared" si="5"/>
        <v>1.1598867496190572</v>
      </c>
      <c r="BB24" s="54">
        <f t="shared" si="6"/>
        <v>-0.35129624324195569</v>
      </c>
      <c r="BC24" s="54">
        <f t="shared" si="7"/>
        <v>-1.0123537061936958</v>
      </c>
      <c r="BD24" s="54">
        <f t="shared" si="8"/>
        <v>-0.55435006088997107</v>
      </c>
      <c r="BE24" s="54">
        <f t="shared" si="9"/>
        <v>-0.77133620386058022</v>
      </c>
      <c r="BF24" s="54">
        <f t="shared" si="10"/>
        <v>-0.77131713339887442</v>
      </c>
      <c r="BG24" s="54">
        <f t="shared" si="11"/>
        <v>-0.77122899173934756</v>
      </c>
      <c r="BH24" s="54">
        <f t="shared" si="12"/>
        <v>-0.77082170836309694</v>
      </c>
      <c r="BI24" s="54">
        <f t="shared" si="13"/>
        <v>-0.7689418281275332</v>
      </c>
      <c r="BJ24" s="54">
        <f t="shared" si="14"/>
        <v>-0.76030879357035441</v>
      </c>
      <c r="BK24" s="54">
        <f t="shared" si="15"/>
        <v>-0.72153149713412801</v>
      </c>
      <c r="BL24" s="54">
        <f t="shared" si="16"/>
        <v>-0.56099268593156282</v>
      </c>
    </row>
    <row r="25" spans="1:64" s="54" customFormat="1" ht="12.95" customHeight="1">
      <c r="A25" s="54" t="s">
        <v>50</v>
      </c>
      <c r="C25" s="30">
        <v>31157.32</v>
      </c>
      <c r="D25" s="30"/>
      <c r="E25" s="54">
        <f t="shared" si="17"/>
        <v>-50488.595912860539</v>
      </c>
      <c r="F25" s="54">
        <f t="shared" si="18"/>
        <v>-50488.5</v>
      </c>
      <c r="G25" s="355">
        <f t="shared" si="19"/>
        <v>-4.0265600000566337E-2</v>
      </c>
      <c r="H25" s="318"/>
      <c r="I25" s="318">
        <f t="shared" si="37"/>
        <v>-4.0265600000566337E-2</v>
      </c>
      <c r="J25" s="318"/>
      <c r="K25" s="318"/>
      <c r="M25" s="268"/>
      <c r="O25" s="54">
        <f t="shared" ca="1" si="20"/>
        <v>-0.27252997943589086</v>
      </c>
      <c r="P25" s="54">
        <f t="shared" si="21"/>
        <v>-6.5189693064667598E-2</v>
      </c>
      <c r="Q25" s="286">
        <f t="shared" si="22"/>
        <v>16138.82</v>
      </c>
      <c r="R25" s="54">
        <f t="shared" si="38"/>
        <v>4.2496960818655706E-3</v>
      </c>
      <c r="S25" s="54">
        <v>0.01</v>
      </c>
      <c r="V25" s="318"/>
      <c r="W25" s="318"/>
      <c r="X25" s="318"/>
      <c r="Y25" s="318"/>
      <c r="Z25" s="54">
        <f t="shared" si="23"/>
        <v>-50488.5</v>
      </c>
      <c r="AA25" s="54">
        <f t="shared" si="24"/>
        <v>-6.6076262255860205E-3</v>
      </c>
      <c r="AB25" s="54">
        <f t="shared" si="25"/>
        <v>-9.8847666839647907E-2</v>
      </c>
      <c r="AC25" s="54">
        <f t="shared" si="26"/>
        <v>2.492409306410126E-2</v>
      </c>
      <c r="AE25" s="54">
        <f t="shared" si="27"/>
        <v>1.1328591986372629E-5</v>
      </c>
      <c r="AF25" s="356">
        <f t="shared" si="28"/>
        <v>16138.82</v>
      </c>
      <c r="AG25" s="41"/>
      <c r="AH25" s="54">
        <f t="shared" si="29"/>
        <v>5.8582066839081577E-2</v>
      </c>
      <c r="AI25" s="54">
        <f t="shared" si="30"/>
        <v>0.70029923105462333</v>
      </c>
      <c r="AJ25" s="54">
        <f t="shared" si="31"/>
        <v>0.99656609816597175</v>
      </c>
      <c r="AK25" s="54">
        <f t="shared" si="32"/>
        <v>-3.5101742921551986E-2</v>
      </c>
      <c r="AL25" s="54">
        <f t="shared" si="33"/>
        <v>-3.0250012077045905</v>
      </c>
      <c r="AM25" s="54">
        <f t="shared" si="34"/>
        <v>-17.13448081174116</v>
      </c>
      <c r="AN25" s="54">
        <f t="shared" si="35"/>
        <v>-2.9825548647072186</v>
      </c>
      <c r="AO25" s="54">
        <f t="shared" si="35"/>
        <v>-2.982511622502551</v>
      </c>
      <c r="AP25" s="54">
        <f t="shared" si="35"/>
        <v>-2.9826567584628516</v>
      </c>
      <c r="AQ25" s="54">
        <f t="shared" si="35"/>
        <v>-2.982169618057231</v>
      </c>
      <c r="AR25" s="54">
        <f t="shared" si="35"/>
        <v>-2.9838045262942061</v>
      </c>
      <c r="AS25" s="54">
        <f t="shared" si="35"/>
        <v>-2.9783158478881431</v>
      </c>
      <c r="AT25" s="54">
        <f t="shared" si="35"/>
        <v>-2.9967236868673748</v>
      </c>
      <c r="AU25" s="54">
        <f t="shared" si="36"/>
        <v>-2.9347544726768335</v>
      </c>
      <c r="AW25" s="54">
        <v>-14000</v>
      </c>
      <c r="AX25" s="54">
        <f t="shared" si="2"/>
        <v>-7.7065214348786965E-3</v>
      </c>
      <c r="AY25" s="54">
        <f t="shared" si="3"/>
        <v>3.3876905259068307E-2</v>
      </c>
      <c r="AZ25" s="54">
        <f t="shared" si="4"/>
        <v>-4.1583426693947004E-2</v>
      </c>
      <c r="BA25" s="54">
        <f t="shared" si="5"/>
        <v>1.2126804692371951</v>
      </c>
      <c r="BB25" s="54">
        <f t="shared" si="6"/>
        <v>-0.55027110264557544</v>
      </c>
      <c r="BC25" s="54">
        <f t="shared" si="7"/>
        <v>-0.78862005270367641</v>
      </c>
      <c r="BD25" s="54">
        <f t="shared" si="8"/>
        <v>-0.41610216328235355</v>
      </c>
      <c r="BE25" s="54">
        <f t="shared" si="9"/>
        <v>-0.59161548908669559</v>
      </c>
      <c r="BF25" s="54">
        <f t="shared" si="10"/>
        <v>-0.59158209703085607</v>
      </c>
      <c r="BG25" s="54">
        <f t="shared" si="11"/>
        <v>-0.59144878536583911</v>
      </c>
      <c r="BH25" s="54">
        <f t="shared" si="12"/>
        <v>-0.59091668185625901</v>
      </c>
      <c r="BI25" s="54">
        <f t="shared" si="13"/>
        <v>-0.58879471861483679</v>
      </c>
      <c r="BJ25" s="54">
        <f t="shared" si="14"/>
        <v>-0.58036223558249023</v>
      </c>
      <c r="BK25" s="54">
        <f t="shared" si="15"/>
        <v>-0.54729773530760684</v>
      </c>
      <c r="BL25" s="54">
        <f t="shared" si="16"/>
        <v>-0.4233374219017989</v>
      </c>
    </row>
    <row r="26" spans="1:64" s="54" customFormat="1" ht="12.95" customHeight="1">
      <c r="A26" s="54" t="s">
        <v>50</v>
      </c>
      <c r="C26" s="30">
        <v>31162.386999999999</v>
      </c>
      <c r="D26" s="30"/>
      <c r="E26" s="54">
        <f t="shared" si="17"/>
        <v>-50476.526293523995</v>
      </c>
      <c r="F26" s="54">
        <f t="shared" si="18"/>
        <v>-50476.5</v>
      </c>
      <c r="G26" s="355">
        <f t="shared" si="19"/>
        <v>-1.1038399999961257E-2</v>
      </c>
      <c r="H26" s="318"/>
      <c r="I26" s="318">
        <f t="shared" si="37"/>
        <v>-1.1038399999961257E-2</v>
      </c>
      <c r="J26" s="318"/>
      <c r="K26" s="318"/>
      <c r="M26" s="268"/>
      <c r="O26" s="54">
        <f t="shared" ca="1" si="20"/>
        <v>-0.27245976994122223</v>
      </c>
      <c r="P26" s="54">
        <f t="shared" si="21"/>
        <v>-6.5156760141559841E-2</v>
      </c>
      <c r="Q26" s="286">
        <f t="shared" si="22"/>
        <v>16143.886999999999</v>
      </c>
      <c r="R26" s="54">
        <f t="shared" si="38"/>
        <v>4.2454033921447611E-3</v>
      </c>
      <c r="S26" s="54">
        <v>0.01</v>
      </c>
      <c r="V26" s="318"/>
      <c r="W26" s="318"/>
      <c r="X26" s="318"/>
      <c r="Y26" s="318"/>
      <c r="Z26" s="54">
        <f t="shared" si="23"/>
        <v>-50476.5</v>
      </c>
      <c r="AA26" s="54">
        <f t="shared" si="24"/>
        <v>-6.573535061052356E-3</v>
      </c>
      <c r="AB26" s="54">
        <f t="shared" si="25"/>
        <v>-6.9621625080468735E-2</v>
      </c>
      <c r="AC26" s="54">
        <f t="shared" si="26"/>
        <v>5.4118360141598584E-2</v>
      </c>
      <c r="AE26" s="54">
        <f t="shared" si="27"/>
        <v>1.9935018922697983E-7</v>
      </c>
      <c r="AF26" s="356">
        <f t="shared" si="28"/>
        <v>16143.886999999999</v>
      </c>
      <c r="AG26" s="41"/>
      <c r="AH26" s="54">
        <f t="shared" si="29"/>
        <v>5.8583225080507485E-2</v>
      </c>
      <c r="AI26" s="54">
        <f t="shared" si="30"/>
        <v>0.70031567046387144</v>
      </c>
      <c r="AJ26" s="54">
        <f t="shared" si="31"/>
        <v>0.99660469079049108</v>
      </c>
      <c r="AK26" s="54">
        <f t="shared" si="32"/>
        <v>-3.5241820229123956E-2</v>
      </c>
      <c r="AL26" s="54">
        <f t="shared" si="33"/>
        <v>-3.0245338043427896</v>
      </c>
      <c r="AM26" s="54">
        <f t="shared" si="34"/>
        <v>-17.065909116741079</v>
      </c>
      <c r="AN26" s="54">
        <f t="shared" si="35"/>
        <v>-2.9819185492924776</v>
      </c>
      <c r="AO26" s="54">
        <f t="shared" si="35"/>
        <v>-2.9818751643856962</v>
      </c>
      <c r="AP26" s="54">
        <f t="shared" si="35"/>
        <v>-2.9820207941914392</v>
      </c>
      <c r="AQ26" s="54">
        <f t="shared" si="35"/>
        <v>-2.981531946146629</v>
      </c>
      <c r="AR26" s="54">
        <f t="shared" si="35"/>
        <v>-2.9831727523606362</v>
      </c>
      <c r="AS26" s="54">
        <f t="shared" si="35"/>
        <v>-2.9776636995410977</v>
      </c>
      <c r="AT26" s="54">
        <f t="shared" si="35"/>
        <v>-2.9961416462729336</v>
      </c>
      <c r="AU26" s="54">
        <f t="shared" si="36"/>
        <v>-2.933928541092655</v>
      </c>
      <c r="AW26" s="54">
        <v>-12000</v>
      </c>
      <c r="AX26" s="54">
        <f t="shared" si="2"/>
        <v>-9.2997017133985907E-3</v>
      </c>
      <c r="AY26" s="54">
        <f t="shared" si="3"/>
        <v>3.9244876411683179E-2</v>
      </c>
      <c r="AZ26" s="54">
        <f t="shared" si="4"/>
        <v>-4.8544578125081769E-2</v>
      </c>
      <c r="BA26" s="54">
        <f t="shared" si="5"/>
        <v>1.2579017884846815</v>
      </c>
      <c r="BB26" s="54">
        <f t="shared" si="6"/>
        <v>-0.73486226400246202</v>
      </c>
      <c r="BC26" s="54">
        <f t="shared" si="7"/>
        <v>-0.54584536208989698</v>
      </c>
      <c r="BD26" s="54">
        <f t="shared" si="8"/>
        <v>-0.27990723606426299</v>
      </c>
      <c r="BE26" s="54">
        <f t="shared" si="9"/>
        <v>-0.40439922684411622</v>
      </c>
      <c r="BF26" s="54">
        <f t="shared" si="10"/>
        <v>-0.40435883442869558</v>
      </c>
      <c r="BG26" s="54">
        <f t="shared" si="11"/>
        <v>-0.40421323597749192</v>
      </c>
      <c r="BH26" s="54">
        <f t="shared" si="12"/>
        <v>-0.40368848719529421</v>
      </c>
      <c r="BI26" s="54">
        <f t="shared" si="13"/>
        <v>-0.40179822350202948</v>
      </c>
      <c r="BJ26" s="54">
        <f t="shared" si="14"/>
        <v>-0.39500156713945922</v>
      </c>
      <c r="BK26" s="54">
        <f t="shared" si="15"/>
        <v>-0.37071875980217756</v>
      </c>
      <c r="BL26" s="54">
        <f t="shared" si="16"/>
        <v>-0.2856821578720341</v>
      </c>
    </row>
    <row r="27" spans="1:64" s="54" customFormat="1" ht="12.95" customHeight="1">
      <c r="A27" s="54" t="s">
        <v>50</v>
      </c>
      <c r="C27" s="30">
        <v>31163.215</v>
      </c>
      <c r="D27" s="30"/>
      <c r="E27" s="54">
        <f t="shared" si="17"/>
        <v>-50474.553993383743</v>
      </c>
      <c r="F27" s="54">
        <f t="shared" si="18"/>
        <v>-50474.5</v>
      </c>
      <c r="G27" s="355">
        <f t="shared" si="19"/>
        <v>-2.2667199998977594E-2</v>
      </c>
      <c r="H27" s="318"/>
      <c r="I27" s="318">
        <f t="shared" si="37"/>
        <v>-2.2667199998977594E-2</v>
      </c>
      <c r="J27" s="318"/>
      <c r="K27" s="318"/>
      <c r="M27" s="268"/>
      <c r="O27" s="54">
        <f t="shared" ca="1" si="20"/>
        <v>-0.27244806835877744</v>
      </c>
      <c r="P27" s="54">
        <f t="shared" si="21"/>
        <v>-6.515127134361097E-2</v>
      </c>
      <c r="Q27" s="286">
        <f t="shared" si="22"/>
        <v>16144.715</v>
      </c>
      <c r="R27" s="54">
        <f t="shared" si="38"/>
        <v>4.2446881576888237E-3</v>
      </c>
      <c r="S27" s="54">
        <v>0.01</v>
      </c>
      <c r="V27" s="318"/>
      <c r="W27" s="318"/>
      <c r="X27" s="318"/>
      <c r="Y27" s="318"/>
      <c r="Z27" s="54">
        <f t="shared" si="23"/>
        <v>-50474.5</v>
      </c>
      <c r="AA27" s="54">
        <f t="shared" si="24"/>
        <v>-6.5678555263576979E-3</v>
      </c>
      <c r="AB27" s="54">
        <f t="shared" si="25"/>
        <v>-8.1250615816230859E-2</v>
      </c>
      <c r="AC27" s="54">
        <f t="shared" si="26"/>
        <v>4.2484071344633376E-2</v>
      </c>
      <c r="AE27" s="54">
        <f t="shared" si="27"/>
        <v>2.591888924480768E-6</v>
      </c>
      <c r="AF27" s="356">
        <f t="shared" si="28"/>
        <v>16144.715</v>
      </c>
      <c r="AG27" s="41"/>
      <c r="AH27" s="54">
        <f t="shared" si="29"/>
        <v>5.8583415817253272E-2</v>
      </c>
      <c r="AI27" s="54">
        <f t="shared" si="30"/>
        <v>0.70031841680625573</v>
      </c>
      <c r="AJ27" s="54">
        <f t="shared" si="31"/>
        <v>0.99661110190335322</v>
      </c>
      <c r="AK27" s="54">
        <f t="shared" si="32"/>
        <v>-3.5265166341188037E-2</v>
      </c>
      <c r="AL27" s="54">
        <f t="shared" si="33"/>
        <v>-3.0244559016407626</v>
      </c>
      <c r="AM27" s="54">
        <f t="shared" si="34"/>
        <v>-17.054533331207608</v>
      </c>
      <c r="AN27" s="54">
        <f t="shared" si="35"/>
        <v>-2.9818124952611873</v>
      </c>
      <c r="AO27" s="54">
        <f t="shared" si="35"/>
        <v>-2.9817690866037854</v>
      </c>
      <c r="AP27" s="54">
        <f t="shared" si="35"/>
        <v>-2.9819147986216987</v>
      </c>
      <c r="AQ27" s="54">
        <f t="shared" si="35"/>
        <v>-2.9814256662371981</v>
      </c>
      <c r="AR27" s="54">
        <f t="shared" si="35"/>
        <v>-2.9830674547331273</v>
      </c>
      <c r="AS27" s="54">
        <f t="shared" si="35"/>
        <v>-2.9775550079415778</v>
      </c>
      <c r="AT27" s="54">
        <f t="shared" si="35"/>
        <v>-2.9960446353856254</v>
      </c>
      <c r="AU27" s="54">
        <f t="shared" si="36"/>
        <v>-2.9337908858286248</v>
      </c>
      <c r="AW27" s="54">
        <v>-10000</v>
      </c>
      <c r="AX27" s="54">
        <f t="shared" si="2"/>
        <v>-9.3384194539195831E-3</v>
      </c>
      <c r="AY27" s="54">
        <f t="shared" si="3"/>
        <v>4.4606399255602378E-2</v>
      </c>
      <c r="AZ27" s="54">
        <f t="shared" si="4"/>
        <v>-5.3944818709521961E-2</v>
      </c>
      <c r="BA27" s="54">
        <f t="shared" si="5"/>
        <v>1.2893561016516619</v>
      </c>
      <c r="BB27" s="54">
        <f t="shared" si="6"/>
        <v>-0.88370183795357915</v>
      </c>
      <c r="BC27" s="54">
        <f t="shared" si="7"/>
        <v>-0.28759578049051604</v>
      </c>
      <c r="BD27" s="54">
        <f t="shared" si="8"/>
        <v>-0.14479730024481044</v>
      </c>
      <c r="BE27" s="54">
        <f t="shared" si="9"/>
        <v>-0.21130621383013642</v>
      </c>
      <c r="BF27" s="54">
        <f t="shared" si="10"/>
        <v>-0.21127652237872485</v>
      </c>
      <c r="BG27" s="54">
        <f t="shared" si="11"/>
        <v>-0.21117588801200632</v>
      </c>
      <c r="BH27" s="54">
        <f t="shared" si="12"/>
        <v>-0.21083482026316203</v>
      </c>
      <c r="BI27" s="54">
        <f t="shared" si="13"/>
        <v>-0.2096790659543904</v>
      </c>
      <c r="BJ27" s="54">
        <f t="shared" si="14"/>
        <v>-0.20576473859405828</v>
      </c>
      <c r="BK27" s="54">
        <f t="shared" si="15"/>
        <v>-0.19253097098727034</v>
      </c>
      <c r="BL27" s="54">
        <f t="shared" si="16"/>
        <v>-0.1480268938422693</v>
      </c>
    </row>
    <row r="28" spans="1:64" s="54" customFormat="1" ht="12.95" customHeight="1">
      <c r="A28" s="54" t="s">
        <v>50</v>
      </c>
      <c r="C28" s="30">
        <v>31170.16</v>
      </c>
      <c r="D28" s="30"/>
      <c r="E28" s="54">
        <f t="shared" si="17"/>
        <v>-50458.010968656628</v>
      </c>
      <c r="F28" s="54">
        <f t="shared" si="18"/>
        <v>-50458</v>
      </c>
      <c r="G28" s="355">
        <f t="shared" si="19"/>
        <v>-4.6048000003793277E-3</v>
      </c>
      <c r="H28" s="318"/>
      <c r="I28" s="318">
        <f t="shared" si="37"/>
        <v>-4.6048000003793277E-3</v>
      </c>
      <c r="J28" s="318"/>
      <c r="K28" s="318"/>
      <c r="M28" s="268"/>
      <c r="O28" s="54">
        <f t="shared" ca="1" si="20"/>
        <v>-0.27235153030360804</v>
      </c>
      <c r="P28" s="54">
        <f t="shared" si="21"/>
        <v>-6.5105989006576007E-2</v>
      </c>
      <c r="Q28" s="286">
        <f t="shared" si="22"/>
        <v>16151.66</v>
      </c>
      <c r="R28" s="54">
        <f t="shared" si="38"/>
        <v>4.2387898045243956E-3</v>
      </c>
      <c r="S28" s="54">
        <v>0.01</v>
      </c>
      <c r="V28" s="318"/>
      <c r="W28" s="318"/>
      <c r="X28" s="318"/>
      <c r="Y28" s="318"/>
      <c r="Z28" s="54">
        <f t="shared" si="23"/>
        <v>-50458</v>
      </c>
      <c r="AA28" s="54">
        <f t="shared" si="24"/>
        <v>-6.5210247251752326E-3</v>
      </c>
      <c r="AB28" s="54">
        <f t="shared" si="25"/>
        <v>-6.3189764281780109E-2</v>
      </c>
      <c r="AC28" s="54">
        <f t="shared" si="26"/>
        <v>6.0501189006196679E-2</v>
      </c>
      <c r="AE28" s="54">
        <f t="shared" si="27"/>
        <v>3.6719171959191416E-8</v>
      </c>
      <c r="AF28" s="356">
        <f t="shared" si="28"/>
        <v>16151.66</v>
      </c>
      <c r="AG28" s="41"/>
      <c r="AH28" s="54">
        <f t="shared" si="29"/>
        <v>5.8584964281400774E-2</v>
      </c>
      <c r="AI28" s="54">
        <f t="shared" si="30"/>
        <v>0.70034114435553052</v>
      </c>
      <c r="AJ28" s="54">
        <f t="shared" si="31"/>
        <v>0.99666376471398155</v>
      </c>
      <c r="AK28" s="54">
        <f t="shared" si="32"/>
        <v>-3.5457770607128895E-2</v>
      </c>
      <c r="AL28" s="54">
        <f t="shared" si="33"/>
        <v>-3.0238131809203521</v>
      </c>
      <c r="AM28" s="54">
        <f t="shared" si="34"/>
        <v>-16.96125325843758</v>
      </c>
      <c r="AN28" s="54">
        <f t="shared" si="35"/>
        <v>-2.9809375335085466</v>
      </c>
      <c r="AO28" s="54">
        <f t="shared" si="35"/>
        <v>-2.9808939292698904</v>
      </c>
      <c r="AP28" s="54">
        <f t="shared" si="35"/>
        <v>-2.9810403184953751</v>
      </c>
      <c r="AQ28" s="54">
        <f t="shared" si="35"/>
        <v>-2.9805488432256531</v>
      </c>
      <c r="AR28" s="54">
        <f t="shared" si="35"/>
        <v>-2.9821987277378019</v>
      </c>
      <c r="AS28" s="54">
        <f t="shared" si="35"/>
        <v>-2.976658299963026</v>
      </c>
      <c r="AT28" s="54">
        <f t="shared" si="35"/>
        <v>-2.9952442504835139</v>
      </c>
      <c r="AU28" s="54">
        <f t="shared" si="36"/>
        <v>-2.9326552299003801</v>
      </c>
      <c r="AW28" s="54">
        <v>-8000</v>
      </c>
      <c r="AX28" s="54">
        <f t="shared" si="2"/>
        <v>-7.4189728885179079E-3</v>
      </c>
      <c r="AY28" s="54">
        <f t="shared" si="3"/>
        <v>4.9961473790825897E-2</v>
      </c>
      <c r="AZ28" s="54">
        <f t="shared" si="4"/>
        <v>-5.7380446679343805E-2</v>
      </c>
      <c r="BA28" s="54">
        <f t="shared" si="5"/>
        <v>1.3016873273409502</v>
      </c>
      <c r="BB28" s="54">
        <f t="shared" si="6"/>
        <v>-0.97594836704438892</v>
      </c>
      <c r="BC28" s="54">
        <f t="shared" si="7"/>
        <v>-2.0279164719436686E-2</v>
      </c>
      <c r="BD28" s="54">
        <f t="shared" si="8"/>
        <v>-1.0139929861317325E-2</v>
      </c>
      <c r="BE28" s="54">
        <f t="shared" si="9"/>
        <v>-1.4852478833893457E-2</v>
      </c>
      <c r="BF28" s="54">
        <f t="shared" si="10"/>
        <v>-1.4850117806193606E-2</v>
      </c>
      <c r="BG28" s="54">
        <f t="shared" si="11"/>
        <v>-1.4842292477815809E-2</v>
      </c>
      <c r="BH28" s="54">
        <f t="shared" si="12"/>
        <v>-1.4816356420866188E-2</v>
      </c>
      <c r="BI28" s="54">
        <f t="shared" si="13"/>
        <v>-1.4730394725623821E-2</v>
      </c>
      <c r="BJ28" s="54">
        <f t="shared" si="14"/>
        <v>-1.4445486616100935E-2</v>
      </c>
      <c r="BK28" s="54">
        <f t="shared" si="15"/>
        <v>-1.3501206481757224E-2</v>
      </c>
      <c r="BL28" s="54">
        <f t="shared" si="16"/>
        <v>-1.0371629812504501E-2</v>
      </c>
    </row>
    <row r="29" spans="1:64" s="54" customFormat="1" ht="12.95" customHeight="1">
      <c r="A29" s="54" t="s">
        <v>50</v>
      </c>
      <c r="C29" s="30">
        <v>31170.365000000002</v>
      </c>
      <c r="D29" s="30"/>
      <c r="E29" s="54">
        <f t="shared" si="17"/>
        <v>-50457.522657631562</v>
      </c>
      <c r="F29" s="54">
        <f t="shared" si="18"/>
        <v>-50457.5</v>
      </c>
      <c r="G29" s="355">
        <f t="shared" si="19"/>
        <v>-9.5119999969028868E-3</v>
      </c>
      <c r="H29" s="318"/>
      <c r="I29" s="318">
        <f t="shared" si="37"/>
        <v>-9.5119999969028868E-3</v>
      </c>
      <c r="J29" s="318"/>
      <c r="K29" s="318"/>
      <c r="M29" s="268"/>
      <c r="O29" s="54">
        <f t="shared" ca="1" si="20"/>
        <v>-0.27234860490799684</v>
      </c>
      <c r="P29" s="54">
        <f t="shared" si="21"/>
        <v>-6.5104616821395969E-2</v>
      </c>
      <c r="Q29" s="286">
        <f t="shared" si="22"/>
        <v>16151.865000000002</v>
      </c>
      <c r="R29" s="54">
        <f t="shared" si="38"/>
        <v>4.2386111314607951E-3</v>
      </c>
      <c r="S29" s="54">
        <v>0.01</v>
      </c>
      <c r="V29" s="318"/>
      <c r="W29" s="318"/>
      <c r="X29" s="318"/>
      <c r="Y29" s="318"/>
      <c r="Z29" s="54">
        <f t="shared" si="23"/>
        <v>-50457.5</v>
      </c>
      <c r="AA29" s="54">
        <f t="shared" si="24"/>
        <v>-6.5196063161962678E-3</v>
      </c>
      <c r="AB29" s="54">
        <f t="shared" si="25"/>
        <v>-6.8097010502102595E-2</v>
      </c>
      <c r="AC29" s="54">
        <f t="shared" si="26"/>
        <v>5.5592616824493082E-2</v>
      </c>
      <c r="AE29" s="54">
        <f t="shared" si="27"/>
        <v>8.9544199403329076E-8</v>
      </c>
      <c r="AF29" s="356">
        <f t="shared" si="28"/>
        <v>16151.865000000002</v>
      </c>
      <c r="AG29" s="41"/>
      <c r="AH29" s="54">
        <f t="shared" si="29"/>
        <v>5.8585010505199701E-2</v>
      </c>
      <c r="AI29" s="54">
        <f t="shared" si="30"/>
        <v>0.70034183502475889</v>
      </c>
      <c r="AJ29" s="54">
        <f t="shared" si="31"/>
        <v>0.99666535418309565</v>
      </c>
      <c r="AK29" s="54">
        <f t="shared" si="32"/>
        <v>-3.5463607067696468E-2</v>
      </c>
      <c r="AL29" s="54">
        <f t="shared" si="33"/>
        <v>-3.0237937038811005</v>
      </c>
      <c r="AM29" s="54">
        <f t="shared" si="34"/>
        <v>-16.958442366842188</v>
      </c>
      <c r="AN29" s="54">
        <f t="shared" si="35"/>
        <v>-2.9809110190697172</v>
      </c>
      <c r="AO29" s="54">
        <f t="shared" si="35"/>
        <v>-2.9808674089144347</v>
      </c>
      <c r="AP29" s="54">
        <f t="shared" si="35"/>
        <v>-2.9810138186322743</v>
      </c>
      <c r="AQ29" s="54">
        <f t="shared" si="35"/>
        <v>-2.9805222724474052</v>
      </c>
      <c r="AR29" s="54">
        <f t="shared" si="35"/>
        <v>-2.9821724020755123</v>
      </c>
      <c r="AS29" s="54">
        <f t="shared" si="35"/>
        <v>-2.9766311269302252</v>
      </c>
      <c r="AT29" s="54">
        <f t="shared" si="35"/>
        <v>-2.9952199951376302</v>
      </c>
      <c r="AU29" s="54">
        <f t="shared" si="36"/>
        <v>-2.9326208160843725</v>
      </c>
      <c r="AW29" s="54">
        <v>-6000</v>
      </c>
      <c r="AX29" s="54">
        <f t="shared" si="2"/>
        <v>-3.2986674196922652E-3</v>
      </c>
      <c r="AY29" s="54">
        <f t="shared" si="3"/>
        <v>5.531010001735373E-2</v>
      </c>
      <c r="AZ29" s="54">
        <f t="shared" si="4"/>
        <v>-5.8608767437045996E-2</v>
      </c>
      <c r="BA29" s="54">
        <f t="shared" si="5"/>
        <v>1.2925394085243382</v>
      </c>
      <c r="BB29" s="54">
        <f t="shared" si="6"/>
        <v>-0.99883784319549462</v>
      </c>
      <c r="BC29" s="54">
        <f t="shared" si="7"/>
        <v>0.24770319772891883</v>
      </c>
      <c r="BD29" s="54">
        <f t="shared" si="8"/>
        <v>0.12448877088579506</v>
      </c>
      <c r="BE29" s="54">
        <f t="shared" si="9"/>
        <v>0.18184571597578611</v>
      </c>
      <c r="BF29" s="54">
        <f t="shared" si="10"/>
        <v>0.18181932331114636</v>
      </c>
      <c r="BG29" s="54">
        <f t="shared" si="11"/>
        <v>0.18173039260713841</v>
      </c>
      <c r="BH29" s="54">
        <f t="shared" si="12"/>
        <v>0.1814307492029745</v>
      </c>
      <c r="BI29" s="54">
        <f t="shared" si="13"/>
        <v>0.18042125080687038</v>
      </c>
      <c r="BJ29" s="54">
        <f t="shared" si="14"/>
        <v>0.17702161272233427</v>
      </c>
      <c r="BK29" s="54">
        <f t="shared" si="15"/>
        <v>0.16558776669959954</v>
      </c>
      <c r="BL29" s="54">
        <f t="shared" si="16"/>
        <v>0.1272836342172603</v>
      </c>
    </row>
    <row r="30" spans="1:64" s="54" customFormat="1" ht="12.95" customHeight="1">
      <c r="A30" s="54" t="s">
        <v>50</v>
      </c>
      <c r="C30" s="30">
        <v>31176.26</v>
      </c>
      <c r="D30" s="30"/>
      <c r="E30" s="54">
        <f t="shared" si="17"/>
        <v>-50443.480738154773</v>
      </c>
      <c r="F30" s="54">
        <f t="shared" si="18"/>
        <v>-50443.5</v>
      </c>
      <c r="G30" s="355">
        <f t="shared" si="19"/>
        <v>8.0863999974098988E-3</v>
      </c>
      <c r="H30" s="318"/>
      <c r="I30" s="318">
        <f t="shared" si="37"/>
        <v>8.0863999974098988E-3</v>
      </c>
      <c r="J30" s="318"/>
      <c r="K30" s="318"/>
      <c r="M30" s="268"/>
      <c r="O30" s="54">
        <f t="shared" ca="1" si="20"/>
        <v>-0.27226669383088342</v>
      </c>
      <c r="P30" s="54">
        <f t="shared" si="21"/>
        <v>-6.5066195799980839E-2</v>
      </c>
      <c r="Q30" s="286">
        <f t="shared" si="22"/>
        <v>16157.759999999998</v>
      </c>
      <c r="R30" s="54">
        <f t="shared" si="38"/>
        <v>4.2336098358814441E-3</v>
      </c>
      <c r="S30" s="54">
        <v>0.01</v>
      </c>
      <c r="V30" s="318"/>
      <c r="W30" s="318"/>
      <c r="X30" s="318"/>
      <c r="Y30" s="318"/>
      <c r="Z30" s="54">
        <f t="shared" si="23"/>
        <v>-50443.5</v>
      </c>
      <c r="AA30" s="54">
        <f t="shared" si="24"/>
        <v>-6.4799077319400503E-3</v>
      </c>
      <c r="AB30" s="54">
        <f t="shared" si="25"/>
        <v>-5.049988807063089E-2</v>
      </c>
      <c r="AC30" s="54">
        <f t="shared" si="26"/>
        <v>7.3152595797390738E-2</v>
      </c>
      <c r="AE30" s="54">
        <f t="shared" si="27"/>
        <v>2.1217732086612007E-6</v>
      </c>
      <c r="AF30" s="356">
        <f t="shared" si="28"/>
        <v>16157.759999999998</v>
      </c>
      <c r="AG30" s="41"/>
      <c r="AH30" s="54">
        <f t="shared" si="29"/>
        <v>5.8586288068040789E-2</v>
      </c>
      <c r="AI30" s="54">
        <f t="shared" si="30"/>
        <v>0.7003612204731986</v>
      </c>
      <c r="AJ30" s="54">
        <f t="shared" si="31"/>
        <v>0.99670970708149376</v>
      </c>
      <c r="AK30" s="54">
        <f t="shared" si="32"/>
        <v>-3.5627027188212791E-2</v>
      </c>
      <c r="AL30" s="54">
        <f t="shared" si="33"/>
        <v>-3.0232483311140106</v>
      </c>
      <c r="AM30" s="54">
        <f t="shared" si="34"/>
        <v>-16.880110371049938</v>
      </c>
      <c r="AN30" s="54">
        <f t="shared" si="35"/>
        <v>-2.9801686040865061</v>
      </c>
      <c r="AO30" s="54">
        <f t="shared" si="35"/>
        <v>-2.9801248285069897</v>
      </c>
      <c r="AP30" s="54">
        <f t="shared" si="35"/>
        <v>-2.980271811314243</v>
      </c>
      <c r="AQ30" s="54">
        <f t="shared" si="35"/>
        <v>-2.979778281454188</v>
      </c>
      <c r="AR30" s="54">
        <f t="shared" si="35"/>
        <v>-2.9814352691104284</v>
      </c>
      <c r="AS30" s="54">
        <f t="shared" si="35"/>
        <v>-2.9758702804816219</v>
      </c>
      <c r="AT30" s="54">
        <f t="shared" si="35"/>
        <v>-2.9945408153093607</v>
      </c>
      <c r="AU30" s="54">
        <f t="shared" si="36"/>
        <v>-2.9316572292361638</v>
      </c>
      <c r="AW30" s="54">
        <v>-4000</v>
      </c>
      <c r="AX30" s="54">
        <f t="shared" si="2"/>
        <v>3.043731246877221E-3</v>
      </c>
      <c r="AY30" s="54">
        <f t="shared" si="3"/>
        <v>6.0652277935185898E-2</v>
      </c>
      <c r="AZ30" s="54">
        <f t="shared" si="4"/>
        <v>-5.7608546688308677E-2</v>
      </c>
      <c r="BA30" s="54">
        <f t="shared" si="5"/>
        <v>1.2636744668797453</v>
      </c>
      <c r="BB30" s="54">
        <f t="shared" si="6"/>
        <v>-0.95284887387851591</v>
      </c>
      <c r="BC30" s="54">
        <f t="shared" si="7"/>
        <v>0.50779371684600538</v>
      </c>
      <c r="BD30" s="54">
        <f t="shared" si="8"/>
        <v>0.25949700832623762</v>
      </c>
      <c r="BE30" s="54">
        <f t="shared" si="9"/>
        <v>0.37562586530297987</v>
      </c>
      <c r="BF30" s="54">
        <f t="shared" si="10"/>
        <v>0.37558579845057982</v>
      </c>
      <c r="BG30" s="54">
        <f t="shared" si="11"/>
        <v>0.37544307119131948</v>
      </c>
      <c r="BH30" s="54">
        <f t="shared" si="12"/>
        <v>0.37493470937645385</v>
      </c>
      <c r="BI30" s="54">
        <f t="shared" si="13"/>
        <v>0.3731248657617291</v>
      </c>
      <c r="BJ30" s="54">
        <f t="shared" si="14"/>
        <v>0.36669189509634159</v>
      </c>
      <c r="BK30" s="54">
        <f t="shared" si="15"/>
        <v>0.34395206136903483</v>
      </c>
      <c r="BL30" s="54">
        <f t="shared" si="16"/>
        <v>0.2649388982470251</v>
      </c>
    </row>
    <row r="31" spans="1:64" s="54" customFormat="1" ht="12.95" customHeight="1">
      <c r="A31" s="54" t="s">
        <v>50</v>
      </c>
      <c r="C31" s="30">
        <v>31178.134999999998</v>
      </c>
      <c r="D31" s="30"/>
      <c r="E31" s="54">
        <f t="shared" si="17"/>
        <v>-50439.014478779201</v>
      </c>
      <c r="F31" s="54">
        <f t="shared" si="18"/>
        <v>-50439</v>
      </c>
      <c r="G31" s="355">
        <f t="shared" si="19"/>
        <v>-6.0784000015701167E-3</v>
      </c>
      <c r="H31" s="318"/>
      <c r="I31" s="318">
        <f t="shared" si="37"/>
        <v>-6.0784000015701167E-3</v>
      </c>
      <c r="J31" s="318"/>
      <c r="K31" s="318"/>
      <c r="M31" s="268"/>
      <c r="O31" s="54">
        <f t="shared" ca="1" si="20"/>
        <v>-0.2722403652703827</v>
      </c>
      <c r="P31" s="54">
        <f t="shared" si="21"/>
        <v>-6.5053846253057254E-2</v>
      </c>
      <c r="Q31" s="286">
        <f t="shared" si="22"/>
        <v>16159.634999999998</v>
      </c>
      <c r="R31" s="54">
        <f t="shared" si="38"/>
        <v>4.2320029123164111E-3</v>
      </c>
      <c r="S31" s="54">
        <v>0.01</v>
      </c>
      <c r="V31" s="318"/>
      <c r="W31" s="318"/>
      <c r="X31" s="318"/>
      <c r="Y31" s="318"/>
      <c r="Z31" s="54">
        <f t="shared" si="23"/>
        <v>-50439</v>
      </c>
      <c r="AA31" s="54">
        <f t="shared" si="24"/>
        <v>-6.4671543902210596E-3</v>
      </c>
      <c r="AB31" s="54">
        <f t="shared" si="25"/>
        <v>-6.4665091864406304E-2</v>
      </c>
      <c r="AC31" s="54">
        <f t="shared" si="26"/>
        <v>5.8975446251487137E-2</v>
      </c>
      <c r="AE31" s="54">
        <f t="shared" si="27"/>
        <v>1.5112997469536833E-9</v>
      </c>
      <c r="AF31" s="356">
        <f t="shared" si="28"/>
        <v>16159.634999999998</v>
      </c>
      <c r="AG31" s="41"/>
      <c r="AH31" s="54">
        <f t="shared" si="29"/>
        <v>5.8586691862836195E-2</v>
      </c>
      <c r="AI31" s="54">
        <f t="shared" si="30"/>
        <v>0.70036747066727356</v>
      </c>
      <c r="AJ31" s="54">
        <f t="shared" si="31"/>
        <v>0.9967239009332719</v>
      </c>
      <c r="AK31" s="54">
        <f t="shared" si="32"/>
        <v>-3.5679554765349702E-2</v>
      </c>
      <c r="AL31" s="54">
        <f t="shared" si="33"/>
        <v>-3.0230730262855436</v>
      </c>
      <c r="AM31" s="54">
        <f t="shared" si="34"/>
        <v>-16.855084232143703</v>
      </c>
      <c r="AN31" s="54">
        <f t="shared" ref="AN31:AT40" si="39">$AU31+$AB$7*SIN(AO31)</f>
        <v>-2.9799299663034118</v>
      </c>
      <c r="AO31" s="54">
        <f t="shared" si="39"/>
        <v>-2.9798861376509302</v>
      </c>
      <c r="AP31" s="54">
        <f t="shared" si="39"/>
        <v>-2.9800333043793854</v>
      </c>
      <c r="AQ31" s="54">
        <f t="shared" si="39"/>
        <v>-2.9795391377100864</v>
      </c>
      <c r="AR31" s="54">
        <f t="shared" si="39"/>
        <v>-2.9811983275884315</v>
      </c>
      <c r="AS31" s="54">
        <f t="shared" si="39"/>
        <v>-2.975625722065129</v>
      </c>
      <c r="AT31" s="54">
        <f t="shared" si="39"/>
        <v>-2.9943224951202292</v>
      </c>
      <c r="AU31" s="54">
        <f t="shared" si="36"/>
        <v>-2.9313475048920967</v>
      </c>
      <c r="AW31" s="54">
        <v>-2000</v>
      </c>
      <c r="AX31" s="54">
        <f t="shared" si="2"/>
        <v>1.1416620792587137E-2</v>
      </c>
      <c r="AY31" s="54">
        <f t="shared" si="3"/>
        <v>6.5988007544322394E-2</v>
      </c>
      <c r="AZ31" s="54">
        <f t="shared" si="4"/>
        <v>-5.4571386751735257E-2</v>
      </c>
      <c r="BA31" s="54">
        <f t="shared" si="5"/>
        <v>1.22012734504092</v>
      </c>
      <c r="BB31" s="54">
        <f t="shared" si="6"/>
        <v>-0.85057813596458975</v>
      </c>
      <c r="BC31" s="54">
        <f t="shared" si="7"/>
        <v>0.75319996623372742</v>
      </c>
      <c r="BD31" s="54">
        <f t="shared" si="8"/>
        <v>0.39547562954079857</v>
      </c>
      <c r="BE31" s="54">
        <f t="shared" si="9"/>
        <v>0.56385453138340513</v>
      </c>
      <c r="BF31" s="54">
        <f t="shared" si="10"/>
        <v>0.56381930718826179</v>
      </c>
      <c r="BG31" s="54">
        <f t="shared" si="11"/>
        <v>0.56368120330497962</v>
      </c>
      <c r="BH31" s="54">
        <f t="shared" si="12"/>
        <v>0.56313985414286627</v>
      </c>
      <c r="BI31" s="54">
        <f t="shared" si="13"/>
        <v>0.56101961640634435</v>
      </c>
      <c r="BJ31" s="54">
        <f t="shared" si="14"/>
        <v>0.55274250235615552</v>
      </c>
      <c r="BK31" s="54">
        <f t="shared" si="15"/>
        <v>0.52082150058129806</v>
      </c>
      <c r="BL31" s="54">
        <f t="shared" si="16"/>
        <v>0.4025941622767899</v>
      </c>
    </row>
    <row r="32" spans="1:64" s="54" customFormat="1" ht="12.95" customHeight="1">
      <c r="A32" s="54" t="s">
        <v>50</v>
      </c>
      <c r="C32" s="30">
        <v>31178.334999999999</v>
      </c>
      <c r="D32" s="30"/>
      <c r="E32" s="54">
        <f t="shared" si="17"/>
        <v>-50438.538077779136</v>
      </c>
      <c r="F32" s="54">
        <f t="shared" si="18"/>
        <v>-50438.5</v>
      </c>
      <c r="G32" s="355">
        <f t="shared" si="19"/>
        <v>-1.5985600002750289E-2</v>
      </c>
      <c r="H32" s="318"/>
      <c r="I32" s="318">
        <f t="shared" si="37"/>
        <v>-1.5985600002750289E-2</v>
      </c>
      <c r="J32" s="318"/>
      <c r="K32" s="318"/>
      <c r="M32" s="268"/>
      <c r="O32" s="54">
        <f t="shared" ca="1" si="20"/>
        <v>-0.2722374398747715</v>
      </c>
      <c r="P32" s="54">
        <f t="shared" si="21"/>
        <v>-6.5052474083191952E-2</v>
      </c>
      <c r="Q32" s="286">
        <f t="shared" si="22"/>
        <v>16159.834999999999</v>
      </c>
      <c r="R32" s="54">
        <f t="shared" si="38"/>
        <v>4.2318243843443605E-3</v>
      </c>
      <c r="S32" s="54">
        <v>0.01</v>
      </c>
      <c r="V32" s="318"/>
      <c r="W32" s="318"/>
      <c r="X32" s="318"/>
      <c r="Y32" s="318"/>
      <c r="Z32" s="54">
        <f t="shared" si="23"/>
        <v>-50438.5</v>
      </c>
      <c r="AA32" s="54">
        <f t="shared" si="24"/>
        <v>-6.465737559994536E-3</v>
      </c>
      <c r="AB32" s="54">
        <f t="shared" si="25"/>
        <v>-7.4572336525947705E-2</v>
      </c>
      <c r="AC32" s="54">
        <f t="shared" si="26"/>
        <v>4.9066874080441664E-2</v>
      </c>
      <c r="AE32" s="54">
        <f t="shared" si="27"/>
        <v>9.0627780928991532E-7</v>
      </c>
      <c r="AF32" s="356">
        <f t="shared" si="28"/>
        <v>16159.834999999999</v>
      </c>
      <c r="AG32" s="41"/>
      <c r="AH32" s="54">
        <f t="shared" si="29"/>
        <v>5.8586736523197416E-2</v>
      </c>
      <c r="AI32" s="54">
        <f t="shared" si="30"/>
        <v>0.70036816570861027</v>
      </c>
      <c r="AJ32" s="54">
        <f t="shared" si="31"/>
        <v>0.99672547615278162</v>
      </c>
      <c r="AK32" s="54">
        <f t="shared" si="32"/>
        <v>-3.5685391153214709E-2</v>
      </c>
      <c r="AL32" s="54">
        <f t="shared" si="33"/>
        <v>-3.0230535477774958</v>
      </c>
      <c r="AM32" s="54">
        <f t="shared" si="34"/>
        <v>-16.852308086297743</v>
      </c>
      <c r="AN32" s="54">
        <f t="shared" si="39"/>
        <v>-2.9799034508619009</v>
      </c>
      <c r="AO32" s="54">
        <f t="shared" si="39"/>
        <v>-2.9798596163154043</v>
      </c>
      <c r="AP32" s="54">
        <f t="shared" si="39"/>
        <v>-2.9800068034709426</v>
      </c>
      <c r="AQ32" s="54">
        <f t="shared" si="39"/>
        <v>-2.9795125660691455</v>
      </c>
      <c r="AR32" s="54">
        <f t="shared" si="39"/>
        <v>-2.9811720005743316</v>
      </c>
      <c r="AS32" s="54">
        <f t="shared" si="39"/>
        <v>-2.9755985488887808</v>
      </c>
      <c r="AT32" s="54">
        <f t="shared" si="39"/>
        <v>-2.9942982369486875</v>
      </c>
      <c r="AU32" s="54">
        <f t="shared" si="36"/>
        <v>-2.9313130910760892</v>
      </c>
      <c r="AV32" s="263"/>
      <c r="AW32" s="54">
        <v>0</v>
      </c>
      <c r="AX32" s="54">
        <f t="shared" si="2"/>
        <v>2.148391592874898E-2</v>
      </c>
      <c r="AY32" s="54">
        <f t="shared" si="3"/>
        <v>7.131728884476321E-2</v>
      </c>
      <c r="AZ32" s="54">
        <f t="shared" si="4"/>
        <v>-4.9833372916014231E-2</v>
      </c>
      <c r="BA32" s="54">
        <f t="shared" si="5"/>
        <v>1.1681010887976011</v>
      </c>
      <c r="BB32" s="54">
        <f t="shared" si="6"/>
        <v>-0.7106087713291136</v>
      </c>
      <c r="BC32" s="54">
        <f t="shared" si="7"/>
        <v>0.97992064761305575</v>
      </c>
      <c r="BD32" s="54">
        <f t="shared" si="8"/>
        <v>0.53333718352952897</v>
      </c>
      <c r="BE32" s="54">
        <f t="shared" si="9"/>
        <v>0.74477162169717614</v>
      </c>
      <c r="BF32" s="54">
        <f t="shared" si="10"/>
        <v>0.74475039254755449</v>
      </c>
      <c r="BG32" s="54">
        <f t="shared" si="11"/>
        <v>0.74465471107710945</v>
      </c>
      <c r="BH32" s="54">
        <f t="shared" si="12"/>
        <v>0.74422357172075437</v>
      </c>
      <c r="BI32" s="54">
        <f t="shared" si="13"/>
        <v>0.742282982287082</v>
      </c>
      <c r="BJ32" s="54">
        <f t="shared" si="14"/>
        <v>0.73359057297235308</v>
      </c>
      <c r="BK32" s="54">
        <f t="shared" si="15"/>
        <v>0.69545418866415099</v>
      </c>
      <c r="BL32" s="54">
        <f t="shared" si="16"/>
        <v>0.5402494263065547</v>
      </c>
    </row>
    <row r="33" spans="1:64" s="54" customFormat="1" ht="12.95" customHeight="1">
      <c r="A33" s="54" t="s">
        <v>50</v>
      </c>
      <c r="C33" s="30">
        <v>31179.17</v>
      </c>
      <c r="D33" s="30"/>
      <c r="E33" s="54">
        <f t="shared" si="17"/>
        <v>-50436.54910360388</v>
      </c>
      <c r="F33" s="54">
        <f t="shared" si="18"/>
        <v>-50436.5</v>
      </c>
      <c r="G33" s="355">
        <f t="shared" si="19"/>
        <v>-2.0614400000340538E-2</v>
      </c>
      <c r="H33" s="318"/>
      <c r="I33" s="318">
        <f t="shared" si="37"/>
        <v>-2.0614400000340538E-2</v>
      </c>
      <c r="J33" s="318"/>
      <c r="K33" s="318"/>
      <c r="M33" s="268"/>
      <c r="O33" s="54">
        <f t="shared" ca="1" si="20"/>
        <v>-0.27222573829232671</v>
      </c>
      <c r="P33" s="54">
        <f t="shared" si="21"/>
        <v>-6.5046985407760938E-2</v>
      </c>
      <c r="Q33" s="286">
        <f t="shared" si="22"/>
        <v>16160.669999999998</v>
      </c>
      <c r="R33" s="54">
        <f t="shared" si="38"/>
        <v>4.2311103106374643E-3</v>
      </c>
      <c r="S33" s="54">
        <v>0.01</v>
      </c>
      <c r="V33" s="318"/>
      <c r="W33" s="318"/>
      <c r="X33" s="318"/>
      <c r="Y33" s="318"/>
      <c r="Z33" s="54">
        <f t="shared" si="23"/>
        <v>-50436.5</v>
      </c>
      <c r="AA33" s="54">
        <f t="shared" si="24"/>
        <v>-6.4600706545798262E-3</v>
      </c>
      <c r="AB33" s="54">
        <f t="shared" si="25"/>
        <v>-7.9201314753521657E-2</v>
      </c>
      <c r="AC33" s="54">
        <f t="shared" si="26"/>
        <v>4.44325854074204E-2</v>
      </c>
      <c r="AE33" s="54">
        <f t="shared" si="27"/>
        <v>2.0034503922826286E-6</v>
      </c>
      <c r="AF33" s="356">
        <f t="shared" si="28"/>
        <v>16160.669999999998</v>
      </c>
      <c r="AG33" s="41"/>
      <c r="AH33" s="54">
        <f t="shared" si="29"/>
        <v>5.8586914753181112E-2</v>
      </c>
      <c r="AI33" s="54">
        <f t="shared" si="30"/>
        <v>0.70037094702464397</v>
      </c>
      <c r="AJ33" s="54">
        <f t="shared" si="31"/>
        <v>0.99673177328044682</v>
      </c>
      <c r="AK33" s="54">
        <f t="shared" si="32"/>
        <v>-3.570873668546768E-2</v>
      </c>
      <c r="AL33" s="54">
        <f t="shared" si="33"/>
        <v>-3.0229756333574587</v>
      </c>
      <c r="AM33" s="54">
        <f t="shared" si="34"/>
        <v>-16.841212554649836</v>
      </c>
      <c r="AN33" s="54">
        <f t="shared" si="39"/>
        <v>-2.979797388831098</v>
      </c>
      <c r="AO33" s="54">
        <f t="shared" si="39"/>
        <v>-2.9797535307145053</v>
      </c>
      <c r="AP33" s="54">
        <f t="shared" si="39"/>
        <v>-2.9799007995611544</v>
      </c>
      <c r="AQ33" s="54">
        <f t="shared" si="39"/>
        <v>-2.9794062792775651</v>
      </c>
      <c r="AR33" s="54">
        <f t="shared" si="39"/>
        <v>-2.9810666921610216</v>
      </c>
      <c r="AS33" s="54">
        <f t="shared" si="39"/>
        <v>-2.9754898561454279</v>
      </c>
      <c r="AT33" s="54">
        <f t="shared" si="39"/>
        <v>-2.9942012035164605</v>
      </c>
      <c r="AU33" s="54">
        <f t="shared" si="36"/>
        <v>-2.9311754358120599</v>
      </c>
      <c r="AW33" s="54">
        <v>2000</v>
      </c>
      <c r="AX33" s="54">
        <f t="shared" si="2"/>
        <v>3.2851770862690526E-2</v>
      </c>
      <c r="AY33" s="54">
        <f t="shared" si="3"/>
        <v>7.6640121836508354E-2</v>
      </c>
      <c r="AZ33" s="54">
        <f t="shared" si="4"/>
        <v>-4.3788350973817829E-2</v>
      </c>
      <c r="BA33" s="54">
        <f t="shared" si="5"/>
        <v>1.1130879875604887</v>
      </c>
      <c r="BB33" s="54">
        <f t="shared" si="6"/>
        <v>-0.55106584976093087</v>
      </c>
      <c r="BC33" s="54">
        <f t="shared" si="7"/>
        <v>1.1866427284017136</v>
      </c>
      <c r="BD33" s="54">
        <f t="shared" si="8"/>
        <v>0.67437673231019779</v>
      </c>
      <c r="BE33" s="54">
        <f t="shared" si="9"/>
        <v>0.91752153616353471</v>
      </c>
      <c r="BF33" s="54">
        <f t="shared" si="10"/>
        <v>0.91751265683573924</v>
      </c>
      <c r="BG33" s="54">
        <f t="shared" si="11"/>
        <v>0.91746424391609727</v>
      </c>
      <c r="BH33" s="54">
        <f t="shared" si="12"/>
        <v>0.91720033511559906</v>
      </c>
      <c r="BI33" s="54">
        <f t="shared" si="13"/>
        <v>0.91576330937014938</v>
      </c>
      <c r="BJ33" s="54">
        <f t="shared" si="14"/>
        <v>0.90798509607775224</v>
      </c>
      <c r="BK33" s="54">
        <f t="shared" si="15"/>
        <v>0.86715054719352036</v>
      </c>
      <c r="BL33" s="54">
        <f t="shared" si="16"/>
        <v>0.67790469033631906</v>
      </c>
    </row>
    <row r="34" spans="1:64" s="54" customFormat="1" ht="12.95" customHeight="1">
      <c r="A34" s="54" t="s">
        <v>50</v>
      </c>
      <c r="C34" s="30">
        <v>31197.24</v>
      </c>
      <c r="D34" s="30"/>
      <c r="E34" s="54">
        <f t="shared" si="17"/>
        <v>-50393.506273248364</v>
      </c>
      <c r="F34" s="54">
        <f t="shared" si="18"/>
        <v>-50393.5</v>
      </c>
      <c r="G34" s="355">
        <f t="shared" si="19"/>
        <v>-2.6335999973525759E-3</v>
      </c>
      <c r="H34" s="318"/>
      <c r="I34" s="318">
        <f t="shared" si="37"/>
        <v>-2.6335999973525759E-3</v>
      </c>
      <c r="J34" s="318"/>
      <c r="K34" s="318"/>
      <c r="M34" s="268"/>
      <c r="O34" s="54">
        <f t="shared" ca="1" si="20"/>
        <v>-0.27197415426976407</v>
      </c>
      <c r="P34" s="54">
        <f t="shared" si="21"/>
        <v>-6.4928980445678866E-2</v>
      </c>
      <c r="Q34" s="286">
        <f t="shared" si="22"/>
        <v>16178.740000000002</v>
      </c>
      <c r="R34" s="54">
        <f t="shared" si="38"/>
        <v>4.2157725017153485E-3</v>
      </c>
      <c r="S34" s="54">
        <v>0.01</v>
      </c>
      <c r="V34" s="318"/>
      <c r="W34" s="318"/>
      <c r="X34" s="318"/>
      <c r="Y34" s="318"/>
      <c r="Z34" s="54">
        <f t="shared" si="23"/>
        <v>-50393.5</v>
      </c>
      <c r="AA34" s="54">
        <f t="shared" si="24"/>
        <v>-6.3383930006288905E-3</v>
      </c>
      <c r="AB34" s="54">
        <f t="shared" si="25"/>
        <v>-6.1224187442402551E-2</v>
      </c>
      <c r="AC34" s="54">
        <f t="shared" si="26"/>
        <v>6.229538044832629E-2</v>
      </c>
      <c r="AE34" s="54">
        <f t="shared" si="27"/>
        <v>1.3725491197125135E-7</v>
      </c>
      <c r="AF34" s="356">
        <f t="shared" si="28"/>
        <v>16178.740000000002</v>
      </c>
      <c r="AG34" s="41"/>
      <c r="AH34" s="54">
        <f t="shared" si="29"/>
        <v>5.8590587445049976E-2</v>
      </c>
      <c r="AI34" s="54">
        <f t="shared" si="30"/>
        <v>0.70043119071125937</v>
      </c>
      <c r="AJ34" s="54">
        <f t="shared" si="31"/>
        <v>0.99686570985563683</v>
      </c>
      <c r="AK34" s="54">
        <f t="shared" si="32"/>
        <v>-3.6210658153462333E-2</v>
      </c>
      <c r="AL34" s="54">
        <f t="shared" si="33"/>
        <v>-3.0213003224719883</v>
      </c>
      <c r="AM34" s="54">
        <f t="shared" si="34"/>
        <v>-16.606110232599338</v>
      </c>
      <c r="AN34" s="54">
        <f t="shared" si="39"/>
        <v>-2.9775169521930676</v>
      </c>
      <c r="AO34" s="54">
        <f t="shared" si="39"/>
        <v>-2.9774725896363248</v>
      </c>
      <c r="AP34" s="54">
        <f t="shared" si="39"/>
        <v>-2.9776216081510394</v>
      </c>
      <c r="AQ34" s="54">
        <f t="shared" si="39"/>
        <v>-2.9771210246388877</v>
      </c>
      <c r="AR34" s="54">
        <f t="shared" si="39"/>
        <v>-2.9788024224794056</v>
      </c>
      <c r="AS34" s="54">
        <f t="shared" si="39"/>
        <v>-2.9731529473646545</v>
      </c>
      <c r="AT34" s="54">
        <f t="shared" si="39"/>
        <v>-2.992114694586657</v>
      </c>
      <c r="AU34" s="54">
        <f t="shared" si="36"/>
        <v>-2.9282158476354194</v>
      </c>
      <c r="AW34" s="54">
        <v>4000</v>
      </c>
      <c r="AX34" s="54">
        <f t="shared" si="2"/>
        <v>4.5136831086508955E-2</v>
      </c>
      <c r="AY34" s="54">
        <f t="shared" si="3"/>
        <v>8.1956506519557826E-2</v>
      </c>
      <c r="AZ34" s="54">
        <f t="shared" si="4"/>
        <v>-3.6819675433048871E-2</v>
      </c>
      <c r="BA34" s="54">
        <f t="shared" si="5"/>
        <v>1.0590072009349367</v>
      </c>
      <c r="BB34" s="54">
        <f t="shared" si="6"/>
        <v>-0.38601330689844149</v>
      </c>
      <c r="BC34" s="54">
        <f t="shared" si="7"/>
        <v>1.3739777042999544</v>
      </c>
      <c r="BD34" s="54">
        <f t="shared" si="8"/>
        <v>0.82028635908285619</v>
      </c>
      <c r="BE34" s="54">
        <f t="shared" si="9"/>
        <v>1.0819694058066536</v>
      </c>
      <c r="BF34" s="54">
        <f t="shared" si="10"/>
        <v>1.0819669981567108</v>
      </c>
      <c r="BG34" s="54">
        <f t="shared" si="11"/>
        <v>1.0819500071642527</v>
      </c>
      <c r="BH34" s="54">
        <f t="shared" si="12"/>
        <v>1.0818301156975429</v>
      </c>
      <c r="BI34" s="54">
        <f t="shared" si="13"/>
        <v>1.0809849067171511</v>
      </c>
      <c r="BJ34" s="54">
        <f t="shared" si="14"/>
        <v>1.0750639331970235</v>
      </c>
      <c r="BK34" s="54">
        <f t="shared" si="15"/>
        <v>1.0352665503657281</v>
      </c>
      <c r="BL34" s="54">
        <f t="shared" si="16"/>
        <v>0.81555995436608386</v>
      </c>
    </row>
    <row r="35" spans="1:64" s="54" customFormat="1" ht="12.95" customHeight="1">
      <c r="A35" s="54" t="s">
        <v>50</v>
      </c>
      <c r="C35" s="30">
        <v>31206.264999999999</v>
      </c>
      <c r="D35" s="30"/>
      <c r="E35" s="54">
        <f t="shared" si="17"/>
        <v>-50372.008678120619</v>
      </c>
      <c r="F35" s="54">
        <f t="shared" si="18"/>
        <v>-50372</v>
      </c>
      <c r="G35" s="355">
        <f t="shared" si="19"/>
        <v>-3.6432000015338417E-3</v>
      </c>
      <c r="H35" s="318"/>
      <c r="I35" s="318">
        <f t="shared" si="37"/>
        <v>-3.6432000015338417E-3</v>
      </c>
      <c r="J35" s="318"/>
      <c r="K35" s="318"/>
      <c r="M35" s="268"/>
      <c r="O35" s="54">
        <f t="shared" ca="1" si="20"/>
        <v>-0.27184836225848275</v>
      </c>
      <c r="P35" s="54">
        <f t="shared" si="21"/>
        <v>-6.4869979082411836E-2</v>
      </c>
      <c r="Q35" s="286">
        <f t="shared" si="22"/>
        <v>16187.764999999999</v>
      </c>
      <c r="R35" s="54">
        <f t="shared" si="38"/>
        <v>4.2081141861525489E-3</v>
      </c>
      <c r="S35" s="54">
        <v>0.01</v>
      </c>
      <c r="V35" s="318"/>
      <c r="W35" s="318"/>
      <c r="X35" s="318"/>
      <c r="Y35" s="318"/>
      <c r="Z35" s="54">
        <f t="shared" si="23"/>
        <v>-50372</v>
      </c>
      <c r="AA35" s="54">
        <f t="shared" si="24"/>
        <v>-6.277669440698859E-3</v>
      </c>
      <c r="AB35" s="54">
        <f t="shared" si="25"/>
        <v>-6.2235509643246818E-2</v>
      </c>
      <c r="AC35" s="54">
        <f t="shared" si="26"/>
        <v>6.1226779080877994E-2</v>
      </c>
      <c r="AE35" s="54">
        <f t="shared" si="27"/>
        <v>6.9404292258944409E-8</v>
      </c>
      <c r="AF35" s="356">
        <f t="shared" si="28"/>
        <v>16187.764999999999</v>
      </c>
      <c r="AG35" s="41"/>
      <c r="AH35" s="54">
        <f t="shared" si="29"/>
        <v>5.8592309641712977E-2</v>
      </c>
      <c r="AI35" s="54">
        <f t="shared" si="30"/>
        <v>0.70046163183220878</v>
      </c>
      <c r="AJ35" s="54">
        <f t="shared" si="31"/>
        <v>0.9969316374904188</v>
      </c>
      <c r="AK35" s="54">
        <f t="shared" si="32"/>
        <v>-3.6461613485383987E-2</v>
      </c>
      <c r="AL35" s="54">
        <f t="shared" si="33"/>
        <v>-3.0204625581230138</v>
      </c>
      <c r="AM35" s="54">
        <f t="shared" si="34"/>
        <v>-16.490980027843559</v>
      </c>
      <c r="AN35" s="54">
        <f t="shared" si="39"/>
        <v>-2.9763766595367489</v>
      </c>
      <c r="AO35" s="54">
        <f t="shared" si="39"/>
        <v>-2.9763320464291589</v>
      </c>
      <c r="AP35" s="54">
        <f t="shared" si="39"/>
        <v>-2.9764819349558609</v>
      </c>
      <c r="AQ35" s="54">
        <f t="shared" si="39"/>
        <v>-2.9759783333325815</v>
      </c>
      <c r="AR35" s="54">
        <f t="shared" si="39"/>
        <v>-2.9776701874661953</v>
      </c>
      <c r="AS35" s="54">
        <f t="shared" si="39"/>
        <v>-2.9719844822555066</v>
      </c>
      <c r="AT35" s="54">
        <f t="shared" si="39"/>
        <v>-2.9910712307120471</v>
      </c>
      <c r="AU35" s="54">
        <f t="shared" si="36"/>
        <v>-2.9267360535471001</v>
      </c>
      <c r="AW35" s="54">
        <v>6000</v>
      </c>
      <c r="AX35" s="54">
        <f t="shared" si="2"/>
        <v>5.8003542331707396E-2</v>
      </c>
      <c r="AY35" s="54">
        <f t="shared" si="3"/>
        <v>8.7266442893911611E-2</v>
      </c>
      <c r="AZ35" s="54">
        <f t="shared" si="4"/>
        <v>-2.9262900562204215E-2</v>
      </c>
      <c r="BA35" s="54">
        <f t="shared" si="5"/>
        <v>1.0082033987616577</v>
      </c>
      <c r="BB35" s="54">
        <f t="shared" si="6"/>
        <v>-0.22474065587757383</v>
      </c>
      <c r="BC35" s="54">
        <f t="shared" si="7"/>
        <v>1.5436068431615353</v>
      </c>
      <c r="BD35" s="54">
        <f t="shared" si="8"/>
        <v>0.97317356218164597</v>
      </c>
      <c r="BE35" s="54">
        <f t="shared" si="9"/>
        <v>1.2384529481741795</v>
      </c>
      <c r="BF35" s="54">
        <f t="shared" si="10"/>
        <v>1.2384526003525778</v>
      </c>
      <c r="BG35" s="54">
        <f t="shared" si="11"/>
        <v>1.2384490673421498</v>
      </c>
      <c r="BH35" s="54">
        <f t="shared" si="12"/>
        <v>1.2384131827107689</v>
      </c>
      <c r="BI35" s="54">
        <f t="shared" si="13"/>
        <v>1.2380489152263086</v>
      </c>
      <c r="BJ35" s="54">
        <f t="shared" si="14"/>
        <v>1.2343727026235747</v>
      </c>
      <c r="BK35" s="54">
        <f t="shared" si="15"/>
        <v>1.1992259093658806</v>
      </c>
      <c r="BL35" s="54">
        <f t="shared" si="16"/>
        <v>0.95321521839584866</v>
      </c>
    </row>
    <row r="36" spans="1:64" s="54" customFormat="1" ht="12.95" customHeight="1">
      <c r="A36" s="54" t="s">
        <v>50</v>
      </c>
      <c r="C36" s="30">
        <v>31215.307000000001</v>
      </c>
      <c r="D36" s="30"/>
      <c r="E36" s="54">
        <f t="shared" si="17"/>
        <v>-50350.470588907861</v>
      </c>
      <c r="F36" s="54">
        <f t="shared" si="18"/>
        <v>-50350.5</v>
      </c>
      <c r="G36" s="355">
        <f t="shared" si="19"/>
        <v>1.2347200001386227E-2</v>
      </c>
      <c r="H36" s="318"/>
      <c r="I36" s="318">
        <f t="shared" si="37"/>
        <v>1.2347200001386227E-2</v>
      </c>
      <c r="J36" s="318"/>
      <c r="K36" s="318"/>
      <c r="M36" s="268"/>
      <c r="O36" s="54">
        <f t="shared" ca="1" si="20"/>
        <v>-0.27172257024720137</v>
      </c>
      <c r="P36" s="54">
        <f t="shared" si="21"/>
        <v>-6.4810978464327457E-2</v>
      </c>
      <c r="Q36" s="286">
        <f t="shared" si="22"/>
        <v>16196.807000000001</v>
      </c>
      <c r="R36" s="54">
        <f t="shared" si="38"/>
        <v>4.200462929503517E-3</v>
      </c>
      <c r="S36" s="54">
        <v>0.01</v>
      </c>
      <c r="V36" s="318"/>
      <c r="W36" s="318"/>
      <c r="X36" s="318"/>
      <c r="Y36" s="318"/>
      <c r="Z36" s="54">
        <f t="shared" si="23"/>
        <v>-50350.5</v>
      </c>
      <c r="AA36" s="54">
        <f t="shared" si="24"/>
        <v>-6.2170227410741977E-3</v>
      </c>
      <c r="AB36" s="54">
        <f t="shared" si="25"/>
        <v>-4.6246755721867032E-2</v>
      </c>
      <c r="AC36" s="54">
        <f t="shared" si="26"/>
        <v>7.7158178465713684E-2</v>
      </c>
      <c r="AE36" s="54">
        <f t="shared" si="27"/>
        <v>3.4463036603168484E-6</v>
      </c>
      <c r="AF36" s="356">
        <f t="shared" si="28"/>
        <v>16196.807000000001</v>
      </c>
      <c r="AG36" s="41"/>
      <c r="AH36" s="54">
        <f t="shared" si="29"/>
        <v>5.8593955723253259E-2</v>
      </c>
      <c r="AI36" s="54">
        <f t="shared" si="30"/>
        <v>0.70049228587449774</v>
      </c>
      <c r="AJ36" s="54">
        <f t="shared" si="31"/>
        <v>0.99699687110528168</v>
      </c>
      <c r="AK36" s="54">
        <f t="shared" si="32"/>
        <v>-3.6712565177295854E-2</v>
      </c>
      <c r="AL36" s="54">
        <f t="shared" si="33"/>
        <v>-3.0196247204853113</v>
      </c>
      <c r="AM36" s="54">
        <f t="shared" si="34"/>
        <v>-16.377419633427458</v>
      </c>
      <c r="AN36" s="54">
        <f t="shared" si="39"/>
        <v>-2.9752363168582816</v>
      </c>
      <c r="AO36" s="54">
        <f t="shared" si="39"/>
        <v>-2.9751914543201723</v>
      </c>
      <c r="AP36" s="54">
        <f t="shared" si="39"/>
        <v>-2.9753422096210524</v>
      </c>
      <c r="AQ36" s="54">
        <f t="shared" si="39"/>
        <v>-2.9748355989574256</v>
      </c>
      <c r="AR36" s="54">
        <f t="shared" si="39"/>
        <v>-2.9765378850661408</v>
      </c>
      <c r="AS36" s="54">
        <f t="shared" si="39"/>
        <v>-2.970816009902383</v>
      </c>
      <c r="AT36" s="54">
        <f t="shared" si="39"/>
        <v>-2.9900276259568992</v>
      </c>
      <c r="AU36" s="54">
        <f t="shared" si="36"/>
        <v>-2.9252562594587799</v>
      </c>
      <c r="AW36" s="54">
        <v>8000</v>
      </c>
      <c r="AX36" s="54">
        <f t="shared" si="2"/>
        <v>7.1176298002603847E-2</v>
      </c>
      <c r="AY36" s="54">
        <f t="shared" si="3"/>
        <v>9.2569930959569724E-2</v>
      </c>
      <c r="AZ36" s="54">
        <f t="shared" si="4"/>
        <v>-2.1393632956965881E-2</v>
      </c>
      <c r="BA36" s="54">
        <f t="shared" si="5"/>
        <v>0.96182860496033673</v>
      </c>
      <c r="BB36" s="54">
        <f t="shared" si="6"/>
        <v>-7.2583341650817187E-2</v>
      </c>
      <c r="BC36" s="54">
        <f t="shared" si="7"/>
        <v>1.6976364929660397</v>
      </c>
      <c r="BD36" s="54">
        <f t="shared" si="8"/>
        <v>1.1356232854286006</v>
      </c>
      <c r="BE36" s="54">
        <f t="shared" si="9"/>
        <v>1.3875687937073551</v>
      </c>
      <c r="BF36" s="54">
        <f t="shared" si="10"/>
        <v>1.3875687787705346</v>
      </c>
      <c r="BG36" s="54">
        <f t="shared" si="11"/>
        <v>1.3875685070931634</v>
      </c>
      <c r="BH36" s="54">
        <f t="shared" si="12"/>
        <v>1.3875635657767202</v>
      </c>
      <c r="BI36" s="54">
        <f t="shared" si="13"/>
        <v>1.3874737152134307</v>
      </c>
      <c r="BJ36" s="54">
        <f t="shared" si="14"/>
        <v>1.3858474426187493</v>
      </c>
      <c r="BK36" s="54">
        <f t="shared" si="15"/>
        <v>1.3585309752155188</v>
      </c>
      <c r="BL36" s="54">
        <f t="shared" si="16"/>
        <v>1.0908704824256135</v>
      </c>
    </row>
    <row r="37" spans="1:64" s="54" customFormat="1" ht="12.95" customHeight="1">
      <c r="A37" s="54" t="s">
        <v>50</v>
      </c>
      <c r="C37" s="30">
        <v>31216.316999999999</v>
      </c>
      <c r="D37" s="30"/>
      <c r="E37" s="54">
        <f t="shared" si="17"/>
        <v>-50348.064763857554</v>
      </c>
      <c r="F37" s="54">
        <f t="shared" si="18"/>
        <v>-50348</v>
      </c>
      <c r="G37" s="355">
        <f t="shared" si="19"/>
        <v>-2.7188800002477365E-2</v>
      </c>
      <c r="H37" s="318"/>
      <c r="I37" s="318">
        <f t="shared" si="37"/>
        <v>-2.7188800002477365E-2</v>
      </c>
      <c r="J37" s="318"/>
      <c r="K37" s="318"/>
      <c r="M37" s="268"/>
      <c r="O37" s="54">
        <f t="shared" ca="1" si="20"/>
        <v>-0.27170794326914544</v>
      </c>
      <c r="P37" s="54">
        <f t="shared" si="21"/>
        <v>-6.4804117975703221E-2</v>
      </c>
      <c r="Q37" s="286">
        <f t="shared" si="22"/>
        <v>16197.816999999999</v>
      </c>
      <c r="R37" s="54">
        <f t="shared" si="38"/>
        <v>4.1995737066088615E-3</v>
      </c>
      <c r="S37" s="54">
        <v>0.01</v>
      </c>
      <c r="V37" s="318"/>
      <c r="W37" s="318"/>
      <c r="X37" s="318"/>
      <c r="Y37" s="318"/>
      <c r="Z37" s="54">
        <f t="shared" si="23"/>
        <v>-50348</v>
      </c>
      <c r="AA37" s="54">
        <f t="shared" si="24"/>
        <v>-6.2099757880227369E-3</v>
      </c>
      <c r="AB37" s="54">
        <f t="shared" si="25"/>
        <v>-8.5782942190157849E-2</v>
      </c>
      <c r="AC37" s="54">
        <f t="shared" si="26"/>
        <v>3.7615317973225856E-2</v>
      </c>
      <c r="AE37" s="54">
        <f t="shared" si="27"/>
        <v>4.4011106542098787E-6</v>
      </c>
      <c r="AF37" s="356">
        <f t="shared" si="28"/>
        <v>16197.816999999999</v>
      </c>
      <c r="AG37" s="41"/>
      <c r="AH37" s="54">
        <f t="shared" si="29"/>
        <v>5.8594142187680484E-2</v>
      </c>
      <c r="AI37" s="54">
        <f t="shared" si="30"/>
        <v>0.70049586411900955</v>
      </c>
      <c r="AJ37" s="54">
        <f t="shared" si="31"/>
        <v>0.99700441135878992</v>
      </c>
      <c r="AK37" s="54">
        <f t="shared" si="32"/>
        <v>-3.6741745369021306E-2</v>
      </c>
      <c r="AL37" s="54">
        <f t="shared" si="33"/>
        <v>-3.0195272927242343</v>
      </c>
      <c r="AM37" s="54">
        <f t="shared" si="34"/>
        <v>-16.364315343346856</v>
      </c>
      <c r="AN37" s="54">
        <f t="shared" si="39"/>
        <v>-2.9751037156100448</v>
      </c>
      <c r="AO37" s="54">
        <f t="shared" si="39"/>
        <v>-2.9750588241413523</v>
      </c>
      <c r="AP37" s="54">
        <f t="shared" si="39"/>
        <v>-2.9752096800190047</v>
      </c>
      <c r="AQ37" s="54">
        <f t="shared" si="39"/>
        <v>-2.9747027200580063</v>
      </c>
      <c r="AR37" s="54">
        <f t="shared" si="39"/>
        <v>-2.9764062176021926</v>
      </c>
      <c r="AS37" s="54">
        <f t="shared" si="39"/>
        <v>-2.9706801405505865</v>
      </c>
      <c r="AT37" s="54">
        <f t="shared" si="39"/>
        <v>-2.9899062673798942</v>
      </c>
      <c r="AU37" s="54">
        <f t="shared" si="36"/>
        <v>-2.925084190378743</v>
      </c>
      <c r="AW37" s="54">
        <v>10000</v>
      </c>
      <c r="AX37" s="54">
        <f t="shared" si="2"/>
        <v>8.4437148283438179E-2</v>
      </c>
      <c r="AY37" s="54">
        <f t="shared" si="3"/>
        <v>9.7866970716532151E-2</v>
      </c>
      <c r="AZ37" s="54">
        <f t="shared" si="4"/>
        <v>-1.3429822433093968E-2</v>
      </c>
      <c r="BA37" s="54">
        <f t="shared" si="5"/>
        <v>0.92026614058211398</v>
      </c>
      <c r="BB37" s="54">
        <f t="shared" si="6"/>
        <v>6.7874856698388983E-2</v>
      </c>
      <c r="BC37" s="54">
        <f t="shared" si="7"/>
        <v>1.8382108000660418</v>
      </c>
      <c r="BD37" s="54">
        <f t="shared" si="8"/>
        <v>1.3108290768491642</v>
      </c>
      <c r="BE37" s="54">
        <f t="shared" si="9"/>
        <v>1.5300243455947324</v>
      </c>
      <c r="BF37" s="54">
        <f t="shared" si="10"/>
        <v>1.5300243455889035</v>
      </c>
      <c r="BG37" s="54">
        <f t="shared" si="11"/>
        <v>1.5300243451149993</v>
      </c>
      <c r="BH37" s="54">
        <f t="shared" si="12"/>
        <v>1.5300243065846768</v>
      </c>
      <c r="BI37" s="54">
        <f t="shared" si="13"/>
        <v>1.53002117403696</v>
      </c>
      <c r="BJ37" s="54">
        <f t="shared" si="14"/>
        <v>1.5297672949669237</v>
      </c>
      <c r="BK37" s="54">
        <f t="shared" si="15"/>
        <v>1.5127721538278049</v>
      </c>
      <c r="BL37" s="54">
        <f t="shared" si="16"/>
        <v>1.2285257464553783</v>
      </c>
    </row>
    <row r="38" spans="1:64" s="54" customFormat="1" ht="12.95" customHeight="1">
      <c r="A38" s="54" t="s">
        <v>50</v>
      </c>
      <c r="C38" s="30">
        <v>31219.272000000001</v>
      </c>
      <c r="D38" s="30"/>
      <c r="E38" s="54">
        <f t="shared" si="17"/>
        <v>-50341.02593908165</v>
      </c>
      <c r="F38" s="54">
        <f t="shared" si="18"/>
        <v>-50341</v>
      </c>
      <c r="G38" s="355">
        <f t="shared" si="19"/>
        <v>-1.0889599998336053E-2</v>
      </c>
      <c r="H38" s="318"/>
      <c r="I38" s="318">
        <f t="shared" si="37"/>
        <v>-1.0889599998336053E-2</v>
      </c>
      <c r="J38" s="318"/>
      <c r="K38" s="318"/>
      <c r="M38" s="268"/>
      <c r="O38" s="54">
        <f t="shared" ca="1" si="20"/>
        <v>-0.27166698773058873</v>
      </c>
      <c r="P38" s="54">
        <f t="shared" si="21"/>
        <v>-6.4784908661156923E-2</v>
      </c>
      <c r="Q38" s="286">
        <f t="shared" si="22"/>
        <v>16200.772000000001</v>
      </c>
      <c r="R38" s="54">
        <f t="shared" si="38"/>
        <v>4.1970843902344457E-3</v>
      </c>
      <c r="S38" s="54">
        <v>0.01</v>
      </c>
      <c r="V38" s="318"/>
      <c r="W38" s="318"/>
      <c r="X38" s="318"/>
      <c r="Y38" s="318"/>
      <c r="Z38" s="54">
        <f t="shared" si="23"/>
        <v>-50341</v>
      </c>
      <c r="AA38" s="54">
        <f t="shared" si="24"/>
        <v>-6.190249849098009E-3</v>
      </c>
      <c r="AB38" s="54">
        <f t="shared" si="25"/>
        <v>-6.9484258810394967E-2</v>
      </c>
      <c r="AC38" s="54">
        <f t="shared" si="26"/>
        <v>5.3895308662820871E-2</v>
      </c>
      <c r="AE38" s="54">
        <f t="shared" si="27"/>
        <v>2.2083891825143623E-7</v>
      </c>
      <c r="AF38" s="356">
        <f t="shared" si="28"/>
        <v>16200.772000000001</v>
      </c>
      <c r="AG38" s="41"/>
      <c r="AH38" s="54">
        <f t="shared" si="29"/>
        <v>5.8594658812058914E-2</v>
      </c>
      <c r="AI38" s="54">
        <f t="shared" si="30"/>
        <v>0.70050589852373135</v>
      </c>
      <c r="AJ38" s="54">
        <f t="shared" si="31"/>
        <v>0.99702547413100306</v>
      </c>
      <c r="AK38" s="54">
        <f t="shared" si="32"/>
        <v>-3.6823449641543507E-2</v>
      </c>
      <c r="AL38" s="54">
        <f t="shared" si="33"/>
        <v>-3.0192544896776812</v>
      </c>
      <c r="AM38" s="54">
        <f t="shared" si="34"/>
        <v>-16.327733521212142</v>
      </c>
      <c r="AN38" s="54">
        <f t="shared" si="39"/>
        <v>-2.9747324284871559</v>
      </c>
      <c r="AO38" s="54">
        <f t="shared" si="39"/>
        <v>-2.9746874560938914</v>
      </c>
      <c r="AP38" s="54">
        <f t="shared" si="39"/>
        <v>-2.9748385933521408</v>
      </c>
      <c r="AQ38" s="54">
        <f t="shared" si="39"/>
        <v>-2.9743306560153404</v>
      </c>
      <c r="AR38" s="54">
        <f t="shared" si="39"/>
        <v>-2.9760375438172453</v>
      </c>
      <c r="AS38" s="54">
        <f t="shared" si="39"/>
        <v>-2.9702997058381571</v>
      </c>
      <c r="AT38" s="54">
        <f t="shared" si="39"/>
        <v>-2.9895664531491462</v>
      </c>
      <c r="AU38" s="54">
        <f t="shared" si="36"/>
        <v>-2.9246023969546382</v>
      </c>
      <c r="AW38" s="54">
        <v>12000</v>
      </c>
      <c r="AX38" s="54">
        <f t="shared" si="2"/>
        <v>9.7617425345432718E-2</v>
      </c>
      <c r="AY38" s="54">
        <f t="shared" si="3"/>
        <v>0.10315756216479893</v>
      </c>
      <c r="AZ38" s="54">
        <f t="shared" si="4"/>
        <v>-5.5401368193662148E-3</v>
      </c>
      <c r="BA38" s="54">
        <f t="shared" si="5"/>
        <v>0.88346043355552972</v>
      </c>
      <c r="BB38" s="54">
        <f t="shared" si="6"/>
        <v>0.19576279396794954</v>
      </c>
      <c r="BC38" s="54">
        <f t="shared" si="7"/>
        <v>1.967318952612118</v>
      </c>
      <c r="BD38" s="54">
        <f t="shared" si="8"/>
        <v>1.5028173568477312</v>
      </c>
      <c r="BE38" s="54">
        <f t="shared" si="9"/>
        <v>1.6665481572019738</v>
      </c>
      <c r="BF38" s="54">
        <f t="shared" si="10"/>
        <v>1.666548157300455</v>
      </c>
      <c r="BG38" s="54">
        <f t="shared" si="11"/>
        <v>1.6665481538867704</v>
      </c>
      <c r="BH38" s="54">
        <f t="shared" si="12"/>
        <v>1.6665482722163982</v>
      </c>
      <c r="BI38" s="54">
        <f t="shared" si="13"/>
        <v>1.6665441704338977</v>
      </c>
      <c r="BJ38" s="54">
        <f t="shared" si="14"/>
        <v>1.6666862527105044</v>
      </c>
      <c r="BK38" s="54">
        <f t="shared" si="15"/>
        <v>1.6616356551461686</v>
      </c>
      <c r="BL38" s="54">
        <f t="shared" si="16"/>
        <v>1.3661810104851431</v>
      </c>
    </row>
    <row r="39" spans="1:64" s="54" customFormat="1" ht="12.95" customHeight="1">
      <c r="A39" s="54" t="s">
        <v>61</v>
      </c>
      <c r="C39" s="30">
        <v>31219.29</v>
      </c>
      <c r="D39" s="30"/>
      <c r="E39" s="54">
        <f t="shared" si="17"/>
        <v>-50340.983062991647</v>
      </c>
      <c r="F39" s="54">
        <f t="shared" si="18"/>
        <v>-50341</v>
      </c>
      <c r="G39" s="355">
        <f t="shared" si="19"/>
        <v>7.1104000016930513E-3</v>
      </c>
      <c r="H39" s="318"/>
      <c r="I39" s="318">
        <f t="shared" si="37"/>
        <v>7.1104000016930513E-3</v>
      </c>
      <c r="J39" s="318"/>
      <c r="K39" s="318"/>
      <c r="M39" s="268"/>
      <c r="O39" s="54">
        <f t="shared" ca="1" si="20"/>
        <v>-0.27166698773058873</v>
      </c>
      <c r="P39" s="54">
        <f t="shared" si="21"/>
        <v>-6.4784908661156923E-2</v>
      </c>
      <c r="Q39" s="286">
        <f t="shared" si="22"/>
        <v>16200.79</v>
      </c>
      <c r="R39" s="54">
        <f t="shared" si="38"/>
        <v>4.1970843902344457E-3</v>
      </c>
      <c r="S39" s="54">
        <v>0.01</v>
      </c>
      <c r="V39" s="318"/>
      <c r="W39" s="318"/>
      <c r="X39" s="318"/>
      <c r="Y39" s="318"/>
      <c r="Z39" s="54">
        <f t="shared" si="23"/>
        <v>-50341</v>
      </c>
      <c r="AA39" s="54">
        <f t="shared" si="24"/>
        <v>-6.190249849098009E-3</v>
      </c>
      <c r="AB39" s="54">
        <f t="shared" si="25"/>
        <v>-5.1484258810365863E-2</v>
      </c>
      <c r="AC39" s="54">
        <f t="shared" si="26"/>
        <v>7.1895308662849974E-2</v>
      </c>
      <c r="AE39" s="54">
        <f t="shared" si="27"/>
        <v>1.7690728645334827E-6</v>
      </c>
      <c r="AF39" s="356">
        <f t="shared" si="28"/>
        <v>16200.79</v>
      </c>
      <c r="AG39" s="41"/>
      <c r="AH39" s="54">
        <f t="shared" si="29"/>
        <v>5.8594658812058914E-2</v>
      </c>
      <c r="AI39" s="54">
        <f t="shared" si="30"/>
        <v>0.70050589852373135</v>
      </c>
      <c r="AJ39" s="54">
        <f t="shared" si="31"/>
        <v>0.99702547413100306</v>
      </c>
      <c r="AK39" s="54">
        <f t="shared" si="32"/>
        <v>-3.6823449641543507E-2</v>
      </c>
      <c r="AL39" s="54">
        <f t="shared" si="33"/>
        <v>-3.0192544896776812</v>
      </c>
      <c r="AM39" s="54">
        <f t="shared" si="34"/>
        <v>-16.327733521212142</v>
      </c>
      <c r="AN39" s="54">
        <f t="shared" si="39"/>
        <v>-2.9747324284871559</v>
      </c>
      <c r="AO39" s="54">
        <f t="shared" si="39"/>
        <v>-2.9746874560938914</v>
      </c>
      <c r="AP39" s="54">
        <f t="shared" si="39"/>
        <v>-2.9748385933521408</v>
      </c>
      <c r="AQ39" s="54">
        <f t="shared" si="39"/>
        <v>-2.9743306560153404</v>
      </c>
      <c r="AR39" s="54">
        <f t="shared" si="39"/>
        <v>-2.9760375438172453</v>
      </c>
      <c r="AS39" s="54">
        <f t="shared" si="39"/>
        <v>-2.9702997058381571</v>
      </c>
      <c r="AT39" s="54">
        <f t="shared" si="39"/>
        <v>-2.9895664531491462</v>
      </c>
      <c r="AU39" s="54">
        <f t="shared" si="36"/>
        <v>-2.9246023969546382</v>
      </c>
      <c r="AW39" s="54">
        <v>14000</v>
      </c>
      <c r="AX39" s="54">
        <f t="shared" si="2"/>
        <v>0.11058802794348004</v>
      </c>
      <c r="AY39" s="54">
        <f t="shared" si="3"/>
        <v>0.10844170530437001</v>
      </c>
      <c r="AZ39" s="54">
        <f t="shared" si="4"/>
        <v>2.1463226391100179E-3</v>
      </c>
      <c r="BA39" s="54">
        <f t="shared" si="5"/>
        <v>0.85113512647915579</v>
      </c>
      <c r="BB39" s="54">
        <f t="shared" si="6"/>
        <v>0.31118281133581477</v>
      </c>
      <c r="BC39" s="54">
        <f t="shared" si="7"/>
        <v>2.0867211036780424</v>
      </c>
      <c r="BD39" s="54">
        <f t="shared" si="8"/>
        <v>1.7168040633144848</v>
      </c>
      <c r="BE39" s="54">
        <f t="shared" si="9"/>
        <v>1.7978414849072391</v>
      </c>
      <c r="BF39" s="54">
        <f t="shared" si="10"/>
        <v>1.7978414738385029</v>
      </c>
      <c r="BG39" s="54">
        <f t="shared" si="11"/>
        <v>1.7978416367969932</v>
      </c>
      <c r="BH39" s="54">
        <f t="shared" si="12"/>
        <v>1.7978392376433967</v>
      </c>
      <c r="BI39" s="54">
        <f t="shared" si="13"/>
        <v>1.7978745566250027</v>
      </c>
      <c r="BJ39" s="54">
        <f t="shared" si="14"/>
        <v>1.7973540640491721</v>
      </c>
      <c r="BK39" s="54">
        <f t="shared" si="15"/>
        <v>1.8049094297599271</v>
      </c>
      <c r="BL39" s="54">
        <f t="shared" si="16"/>
        <v>1.5038362745149074</v>
      </c>
    </row>
    <row r="40" spans="1:64" s="54" customFormat="1" ht="12.95" customHeight="1">
      <c r="A40" s="54" t="s">
        <v>62</v>
      </c>
      <c r="C40" s="30">
        <v>34445.989000000001</v>
      </c>
      <c r="D40" s="30"/>
      <c r="E40" s="54">
        <f t="shared" si="17"/>
        <v>-42654.969910512831</v>
      </c>
      <c r="F40" s="54">
        <f t="shared" si="18"/>
        <v>-42655</v>
      </c>
      <c r="G40" s="333">
        <f t="shared" si="19"/>
        <v>1.2631999998120591E-2</v>
      </c>
      <c r="H40" s="318"/>
      <c r="I40" s="318">
        <f t="shared" si="37"/>
        <v>1.2631999998120591E-2</v>
      </c>
      <c r="J40" s="318"/>
      <c r="K40" s="318"/>
      <c r="M40" s="268"/>
      <c r="O40" s="54">
        <f t="shared" ca="1" si="20"/>
        <v>-0.22669780639531864</v>
      </c>
      <c r="P40" s="54">
        <f t="shared" si="21"/>
        <v>-4.3740741059690495E-2</v>
      </c>
      <c r="Q40" s="286">
        <f t="shared" si="22"/>
        <v>19427.489000000001</v>
      </c>
      <c r="R40" s="54">
        <f t="shared" ref="R40:R48" si="40">+(P40-G40)^2</f>
        <v>3.1778859343710199E-3</v>
      </c>
      <c r="S40" s="54">
        <v>0.1</v>
      </c>
      <c r="T40" s="54">
        <f t="shared" ref="T40:T71" si="41">S40*R40</f>
        <v>3.1778859343710203E-4</v>
      </c>
      <c r="U40" s="54">
        <f t="shared" ref="U40:U48" si="42">+G40-P40</f>
        <v>5.6372741057811086E-2</v>
      </c>
      <c r="V40" s="318"/>
      <c r="W40" s="318">
        <f>+G40-AH40</f>
        <v>-4.1576021487268314E-2</v>
      </c>
      <c r="X40" s="318"/>
      <c r="Y40" s="318"/>
      <c r="Z40" s="54">
        <f t="shared" si="23"/>
        <v>-42655</v>
      </c>
      <c r="AA40" s="54">
        <f t="shared" si="24"/>
        <v>1.0467280425698409E-2</v>
      </c>
      <c r="AB40" s="54">
        <f t="shared" si="25"/>
        <v>-4.1576021487268314E-2</v>
      </c>
      <c r="AC40" s="54">
        <f t="shared" si="26"/>
        <v>5.6372741057811086E-2</v>
      </c>
      <c r="AE40" s="54">
        <f t="shared" si="27"/>
        <v>4.6860108272276724E-7</v>
      </c>
      <c r="AF40" s="356">
        <f t="shared" si="28"/>
        <v>19427.489000000001</v>
      </c>
      <c r="AG40" s="41"/>
      <c r="AH40" s="54">
        <f t="shared" si="29"/>
        <v>5.4208021485388905E-2</v>
      </c>
      <c r="AI40" s="54">
        <f t="shared" si="30"/>
        <v>0.72581069950166743</v>
      </c>
      <c r="AJ40" s="54">
        <f t="shared" si="31"/>
        <v>0.97338482482903654</v>
      </c>
      <c r="AK40" s="54">
        <f t="shared" si="32"/>
        <v>-0.12598774049412842</v>
      </c>
      <c r="AL40" s="54">
        <f t="shared" si="33"/>
        <v>-2.7108734232914671</v>
      </c>
      <c r="AM40" s="54">
        <f t="shared" si="34"/>
        <v>-4.5713866273187262</v>
      </c>
      <c r="AN40" s="54">
        <f t="shared" si="39"/>
        <v>-2.5610970060161202</v>
      </c>
      <c r="AO40" s="54">
        <f t="shared" si="39"/>
        <v>-2.5610461649142917</v>
      </c>
      <c r="AP40" s="54">
        <f t="shared" si="39"/>
        <v>-2.5612476527904549</v>
      </c>
      <c r="AQ40" s="54">
        <f t="shared" si="39"/>
        <v>-2.5604489816984382</v>
      </c>
      <c r="AR40" s="54">
        <f t="shared" si="39"/>
        <v>-2.5636123564721522</v>
      </c>
      <c r="AS40" s="54">
        <f t="shared" si="39"/>
        <v>-2.5510439668908202</v>
      </c>
      <c r="AT40" s="54">
        <f t="shared" si="39"/>
        <v>-2.6003923701245233</v>
      </c>
      <c r="AU40" s="54">
        <f t="shared" si="36"/>
        <v>-2.3955932172882521</v>
      </c>
      <c r="AW40" s="54">
        <v>16000</v>
      </c>
      <c r="AX40" s="54">
        <f t="shared" si="2"/>
        <v>0.12325052491581905</v>
      </c>
      <c r="AY40" s="54">
        <f t="shared" si="3"/>
        <v>0.11371940013524542</v>
      </c>
      <c r="AZ40" s="54">
        <f t="shared" si="4"/>
        <v>9.531124780573625E-3</v>
      </c>
      <c r="BA40" s="54">
        <f t="shared" si="5"/>
        <v>0.82292374041771077</v>
      </c>
      <c r="BB40" s="54">
        <f t="shared" si="6"/>
        <v>0.41473690885112185</v>
      </c>
      <c r="BC40" s="54">
        <f t="shared" si="7"/>
        <v>2.1979373726261549</v>
      </c>
      <c r="BD40" s="54">
        <f t="shared" si="8"/>
        <v>1.9597573178200973</v>
      </c>
      <c r="BE40" s="54">
        <f t="shared" si="9"/>
        <v>1.9245557084401592</v>
      </c>
      <c r="BF40" s="54">
        <f t="shared" si="10"/>
        <v>1.9245554558270399</v>
      </c>
      <c r="BG40" s="54">
        <f t="shared" si="11"/>
        <v>1.9245578723831052</v>
      </c>
      <c r="BH40" s="54">
        <f t="shared" si="12"/>
        <v>1.9245347543957489</v>
      </c>
      <c r="BI40" s="54">
        <f t="shared" si="13"/>
        <v>1.9247558533913298</v>
      </c>
      <c r="BJ40" s="54">
        <f t="shared" si="14"/>
        <v>1.9226358258476488</v>
      </c>
      <c r="BK40" s="54">
        <f t="shared" si="15"/>
        <v>1.9424871806816457</v>
      </c>
      <c r="BL40" s="54">
        <f t="shared" si="16"/>
        <v>1.6414915385446722</v>
      </c>
    </row>
    <row r="41" spans="1:64" s="54" customFormat="1" ht="12.95" customHeight="1">
      <c r="A41" s="54" t="s">
        <v>62</v>
      </c>
      <c r="C41" s="30">
        <v>34770.089</v>
      </c>
      <c r="D41" s="30"/>
      <c r="E41" s="54">
        <f t="shared" si="17"/>
        <v>-41882.962089914021</v>
      </c>
      <c r="F41" s="54">
        <f t="shared" si="18"/>
        <v>-41883</v>
      </c>
      <c r="G41" s="333">
        <f t="shared" si="19"/>
        <v>1.5915200005110819E-2</v>
      </c>
      <c r="H41" s="318"/>
      <c r="I41" s="318">
        <f t="shared" si="37"/>
        <v>1.5915200005110819E-2</v>
      </c>
      <c r="J41" s="318"/>
      <c r="K41" s="318"/>
      <c r="M41" s="268"/>
      <c r="O41" s="54">
        <f t="shared" ca="1" si="20"/>
        <v>-0.22218099557163551</v>
      </c>
      <c r="P41" s="54">
        <f t="shared" si="21"/>
        <v>-4.1632278234168901E-2</v>
      </c>
      <c r="Q41" s="286">
        <f t="shared" si="22"/>
        <v>19751.589</v>
      </c>
      <c r="R41" s="54">
        <f t="shared" si="40"/>
        <v>3.3117122517003729E-3</v>
      </c>
      <c r="S41" s="54">
        <v>0.1</v>
      </c>
      <c r="T41" s="54">
        <f t="shared" si="41"/>
        <v>3.311712251700373E-4</v>
      </c>
      <c r="U41" s="54">
        <f t="shared" si="42"/>
        <v>5.754747823927972E-2</v>
      </c>
      <c r="V41" s="318"/>
      <c r="W41" s="318">
        <f>+G41-AH41</f>
        <v>-3.7295640955881344E-2</v>
      </c>
      <c r="X41" s="318"/>
      <c r="Y41" s="318"/>
      <c r="Z41" s="54">
        <f t="shared" si="23"/>
        <v>-41883</v>
      </c>
      <c r="AA41" s="54">
        <f t="shared" si="24"/>
        <v>1.1578562726823262E-2</v>
      </c>
      <c r="AB41" s="54">
        <f t="shared" si="25"/>
        <v>-3.7295640955881344E-2</v>
      </c>
      <c r="AC41" s="54">
        <f t="shared" si="26"/>
        <v>5.754747823927972E-2</v>
      </c>
      <c r="AE41" s="54">
        <f t="shared" si="27"/>
        <v>1.8806422883433312E-6</v>
      </c>
      <c r="AF41" s="356">
        <f t="shared" si="28"/>
        <v>19751.589</v>
      </c>
      <c r="AG41" s="41"/>
      <c r="AH41" s="54">
        <f t="shared" si="29"/>
        <v>5.3210840960992163E-2</v>
      </c>
      <c r="AI41" s="54">
        <f t="shared" si="30"/>
        <v>0.7300478616165158</v>
      </c>
      <c r="AJ41" s="54">
        <f t="shared" si="31"/>
        <v>0.96542679156443267</v>
      </c>
      <c r="AK41" s="54">
        <f t="shared" si="32"/>
        <v>-0.13482776511076996</v>
      </c>
      <c r="AL41" s="54">
        <f t="shared" si="33"/>
        <v>-2.6783846385676768</v>
      </c>
      <c r="AM41" s="54">
        <f t="shared" si="34"/>
        <v>-4.2402357520086555</v>
      </c>
      <c r="AN41" s="54">
        <f t="shared" ref="AN41:AT50" si="43">$AU41+$AB$7*SIN(AO41)</f>
        <v>-2.5185441083102802</v>
      </c>
      <c r="AO41" s="54">
        <f t="shared" si="43"/>
        <v>-2.5184993815402552</v>
      </c>
      <c r="AP41" s="54">
        <f t="shared" si="43"/>
        <v>-2.5186818951831111</v>
      </c>
      <c r="AQ41" s="54">
        <f t="shared" si="43"/>
        <v>-2.5179369730005576</v>
      </c>
      <c r="AR41" s="54">
        <f t="shared" si="43"/>
        <v>-2.5209748426580068</v>
      </c>
      <c r="AS41" s="54">
        <f t="shared" si="43"/>
        <v>-2.5085440168464888</v>
      </c>
      <c r="AT41" s="54">
        <f t="shared" si="43"/>
        <v>-2.558737971467961</v>
      </c>
      <c r="AU41" s="54">
        <f t="shared" si="36"/>
        <v>-2.3424582853727633</v>
      </c>
      <c r="AW41" s="54">
        <v>18000</v>
      </c>
      <c r="AX41" s="54">
        <f t="shared" si="2"/>
        <v>0.13552979560355705</v>
      </c>
      <c r="AY41" s="54">
        <f t="shared" si="3"/>
        <v>0.11899064665742516</v>
      </c>
      <c r="AZ41" s="54">
        <f t="shared" si="4"/>
        <v>1.6539148946131899E-2</v>
      </c>
      <c r="BA41" s="54">
        <f t="shared" si="5"/>
        <v>0.79844222146030552</v>
      </c>
      <c r="BB41" s="54">
        <f t="shared" si="6"/>
        <v>0.50724281908403868</v>
      </c>
      <c r="BC41" s="54">
        <f t="shared" si="7"/>
        <v>2.302266169097404</v>
      </c>
      <c r="BD41" s="54">
        <f t="shared" si="8"/>
        <v>2.2413047373335138</v>
      </c>
      <c r="BE41" s="54">
        <f t="shared" si="9"/>
        <v>2.0472848309847347</v>
      </c>
      <c r="BF41" s="54">
        <f t="shared" si="10"/>
        <v>2.0472832295886807</v>
      </c>
      <c r="BG41" s="54">
        <f t="shared" si="11"/>
        <v>2.0472948002031885</v>
      </c>
      <c r="BH41" s="54">
        <f t="shared" si="12"/>
        <v>2.0472111928639714</v>
      </c>
      <c r="BI41" s="54">
        <f t="shared" si="13"/>
        <v>2.047815021328232</v>
      </c>
      <c r="BJ41" s="54">
        <f t="shared" si="14"/>
        <v>2.0434380545020252</v>
      </c>
      <c r="BK41" s="54">
        <f t="shared" si="15"/>
        <v>2.0743703743871356</v>
      </c>
      <c r="BL41" s="54">
        <f t="shared" si="16"/>
        <v>1.779146802574437</v>
      </c>
    </row>
    <row r="42" spans="1:64" s="54" customFormat="1" ht="12.95" customHeight="1">
      <c r="A42" s="54" t="s">
        <v>63</v>
      </c>
      <c r="C42" s="30">
        <v>34771.133000000002</v>
      </c>
      <c r="D42" s="30"/>
      <c r="E42" s="54">
        <f t="shared" si="17"/>
        <v>-41880.475276693694</v>
      </c>
      <c r="F42" s="54">
        <f t="shared" si="18"/>
        <v>-41880.5</v>
      </c>
      <c r="G42" s="333">
        <f t="shared" si="19"/>
        <v>1.0379200000897981E-2</v>
      </c>
      <c r="H42" s="318"/>
      <c r="I42" s="318">
        <f t="shared" si="37"/>
        <v>1.0379200000897981E-2</v>
      </c>
      <c r="J42" s="318"/>
      <c r="K42" s="318"/>
      <c r="M42" s="268"/>
      <c r="O42" s="54">
        <f t="shared" ca="1" si="20"/>
        <v>-0.22216636859357955</v>
      </c>
      <c r="P42" s="54">
        <f t="shared" si="21"/>
        <v>-4.1625451871203353E-2</v>
      </c>
      <c r="Q42" s="286">
        <f t="shared" si="22"/>
        <v>19752.633000000002</v>
      </c>
      <c r="R42" s="54">
        <f t="shared" si="40"/>
        <v>2.7044838163384527E-3</v>
      </c>
      <c r="S42" s="54">
        <v>0.1</v>
      </c>
      <c r="T42" s="54">
        <f t="shared" si="41"/>
        <v>2.704483816338453E-4</v>
      </c>
      <c r="U42" s="54">
        <f t="shared" si="42"/>
        <v>5.2004651872101335E-2</v>
      </c>
      <c r="V42" s="318"/>
      <c r="W42" s="318">
        <f>+G42-AH42</f>
        <v>-4.2828244212924423E-2</v>
      </c>
      <c r="X42" s="318"/>
      <c r="Y42" s="318"/>
      <c r="Z42" s="54">
        <f t="shared" si="23"/>
        <v>-41880.5</v>
      </c>
      <c r="AA42" s="54">
        <f t="shared" si="24"/>
        <v>1.158199234261905E-2</v>
      </c>
      <c r="AB42" s="54">
        <f t="shared" si="25"/>
        <v>-4.2828244212924423E-2</v>
      </c>
      <c r="AC42" s="54">
        <f t="shared" si="26"/>
        <v>5.2004651872101335E-2</v>
      </c>
      <c r="AE42" s="54">
        <f t="shared" si="27"/>
        <v>1.4467094173028535E-7</v>
      </c>
      <c r="AF42" s="356">
        <f t="shared" si="28"/>
        <v>19752.633000000002</v>
      </c>
      <c r="AG42" s="41"/>
      <c r="AH42" s="54">
        <f t="shared" si="29"/>
        <v>5.3207444213822404E-2</v>
      </c>
      <c r="AI42" s="54">
        <f t="shared" si="30"/>
        <v>0.73006213235893691</v>
      </c>
      <c r="AJ42" s="54">
        <f t="shared" si="31"/>
        <v>0.96539919820336928</v>
      </c>
      <c r="AK42" s="54">
        <f t="shared" si="32"/>
        <v>-0.13485633420784018</v>
      </c>
      <c r="AL42" s="54">
        <f t="shared" si="33"/>
        <v>-2.6782788055397462</v>
      </c>
      <c r="AM42" s="54">
        <f t="shared" si="34"/>
        <v>-4.2392316430803181</v>
      </c>
      <c r="AN42" s="54">
        <f t="shared" si="43"/>
        <v>-2.5184058997318828</v>
      </c>
      <c r="AO42" s="54">
        <f t="shared" si="43"/>
        <v>-2.5183611932556915</v>
      </c>
      <c r="AP42" s="54">
        <f t="shared" si="43"/>
        <v>-2.5185436422065952</v>
      </c>
      <c r="AQ42" s="54">
        <f t="shared" si="43"/>
        <v>-2.5177989100888234</v>
      </c>
      <c r="AR42" s="54">
        <f t="shared" si="43"/>
        <v>-2.5208363059209491</v>
      </c>
      <c r="AS42" s="54">
        <f t="shared" si="43"/>
        <v>-2.5084061747743367</v>
      </c>
      <c r="AT42" s="54">
        <f t="shared" si="43"/>
        <v>-2.558602105636425</v>
      </c>
      <c r="AU42" s="54">
        <f t="shared" si="36"/>
        <v>-2.3422862162927265</v>
      </c>
      <c r="AW42" s="54">
        <v>20000</v>
      </c>
      <c r="AX42" s="54">
        <f t="shared" si="2"/>
        <v>0.14736824009995561</v>
      </c>
      <c r="AY42" s="54">
        <f t="shared" si="3"/>
        <v>0.12425544487090923</v>
      </c>
      <c r="AZ42" s="54">
        <f t="shared" si="4"/>
        <v>2.3112795229046374E-2</v>
      </c>
      <c r="BA42" s="54">
        <f t="shared" si="5"/>
        <v>0.77732619750769416</v>
      </c>
      <c r="BB42" s="54">
        <f t="shared" si="6"/>
        <v>0.58957266521604057</v>
      </c>
      <c r="BC42" s="54">
        <f t="shared" si="7"/>
        <v>2.4008133909742999</v>
      </c>
      <c r="BD42" s="54">
        <f t="shared" si="8"/>
        <v>2.5752522439791532</v>
      </c>
      <c r="BE42" s="54">
        <f t="shared" si="9"/>
        <v>2.1665660548595538</v>
      </c>
      <c r="BF42" s="54">
        <f t="shared" si="10"/>
        <v>2.1665603870771419</v>
      </c>
      <c r="BG42" s="54">
        <f t="shared" si="11"/>
        <v>2.1665938592421652</v>
      </c>
      <c r="BH42" s="54">
        <f t="shared" si="12"/>
        <v>2.1663961590709091</v>
      </c>
      <c r="BI42" s="54">
        <f t="shared" si="13"/>
        <v>2.1675630224229785</v>
      </c>
      <c r="BJ42" s="54">
        <f t="shared" si="14"/>
        <v>2.1606466327709133</v>
      </c>
      <c r="BK42" s="54">
        <f t="shared" si="15"/>
        <v>2.2006682130711015</v>
      </c>
      <c r="BL42" s="54">
        <f t="shared" si="16"/>
        <v>1.9168020666042018</v>
      </c>
    </row>
    <row r="43" spans="1:64" s="54" customFormat="1" ht="12.95" customHeight="1">
      <c r="A43" s="287" t="s">
        <v>64</v>
      </c>
      <c r="B43" s="357" t="s">
        <v>65</v>
      </c>
      <c r="C43" s="190">
        <v>34771.135000000002</v>
      </c>
      <c r="D43" s="358" t="s">
        <v>36</v>
      </c>
      <c r="E43" s="54">
        <f t="shared" si="17"/>
        <v>-41880.470512683693</v>
      </c>
      <c r="F43" s="54">
        <f t="shared" si="18"/>
        <v>-41880.5</v>
      </c>
      <c r="G43" s="333">
        <f t="shared" si="19"/>
        <v>1.2379200001305435E-2</v>
      </c>
      <c r="H43" s="318"/>
      <c r="I43" s="318"/>
      <c r="J43" s="318">
        <f>G43</f>
        <v>1.2379200001305435E-2</v>
      </c>
      <c r="K43" s="318"/>
      <c r="M43" s="268"/>
      <c r="O43" s="54">
        <f t="shared" ca="1" si="20"/>
        <v>-0.22216636859357955</v>
      </c>
      <c r="P43" s="54">
        <f t="shared" si="21"/>
        <v>-4.1625451871203353E-2</v>
      </c>
      <c r="Q43" s="286">
        <f t="shared" si="22"/>
        <v>19752.635000000002</v>
      </c>
      <c r="R43" s="54">
        <f t="shared" si="40"/>
        <v>2.9165024238708669E-3</v>
      </c>
      <c r="S43" s="54">
        <v>1</v>
      </c>
      <c r="T43" s="54">
        <f t="shared" si="41"/>
        <v>2.9165024238708669E-3</v>
      </c>
      <c r="U43" s="54">
        <f t="shared" si="42"/>
        <v>5.4004651872508788E-2</v>
      </c>
      <c r="V43" s="318"/>
      <c r="W43" s="318"/>
      <c r="X43" s="318"/>
      <c r="Y43" s="318">
        <f>+G43-AH43</f>
        <v>-4.0828244212516969E-2</v>
      </c>
      <c r="Z43" s="54">
        <f t="shared" si="23"/>
        <v>-41880.5</v>
      </c>
      <c r="AA43" s="54">
        <f t="shared" si="24"/>
        <v>1.158199234261905E-2</v>
      </c>
      <c r="AB43" s="54">
        <f t="shared" si="25"/>
        <v>-4.0828244212516969E-2</v>
      </c>
      <c r="AC43" s="54">
        <f t="shared" si="26"/>
        <v>5.4004651872508788E-2</v>
      </c>
      <c r="AE43" s="54">
        <f t="shared" si="27"/>
        <v>6.3554005106822672E-7</v>
      </c>
      <c r="AF43" s="356">
        <f t="shared" si="28"/>
        <v>19752.635000000002</v>
      </c>
      <c r="AG43" s="41"/>
      <c r="AH43" s="54">
        <f t="shared" si="29"/>
        <v>5.3207444213822404E-2</v>
      </c>
      <c r="AI43" s="54">
        <f t="shared" si="30"/>
        <v>0.73006213235893691</v>
      </c>
      <c r="AJ43" s="54">
        <f t="shared" si="31"/>
        <v>0.96539919820336928</v>
      </c>
      <c r="AK43" s="54">
        <f t="shared" si="32"/>
        <v>-0.13485633420784018</v>
      </c>
      <c r="AL43" s="54">
        <f t="shared" si="33"/>
        <v>-2.6782788055397462</v>
      </c>
      <c r="AM43" s="54">
        <f t="shared" si="34"/>
        <v>-4.2392316430803181</v>
      </c>
      <c r="AN43" s="54">
        <f t="shared" si="43"/>
        <v>-2.5184058997318828</v>
      </c>
      <c r="AO43" s="54">
        <f t="shared" si="43"/>
        <v>-2.5183611932556915</v>
      </c>
      <c r="AP43" s="54">
        <f t="shared" si="43"/>
        <v>-2.5185436422065952</v>
      </c>
      <c r="AQ43" s="54">
        <f t="shared" si="43"/>
        <v>-2.5177989100888234</v>
      </c>
      <c r="AR43" s="54">
        <f t="shared" si="43"/>
        <v>-2.5208363059209491</v>
      </c>
      <c r="AS43" s="54">
        <f t="shared" si="43"/>
        <v>-2.5084061747743367</v>
      </c>
      <c r="AT43" s="54">
        <f t="shared" si="43"/>
        <v>-2.558602105636425</v>
      </c>
      <c r="AU43" s="54">
        <f t="shared" si="36"/>
        <v>-2.3422862162927265</v>
      </c>
      <c r="AW43" s="54">
        <v>22000</v>
      </c>
      <c r="AX43" s="54">
        <f t="shared" si="2"/>
        <v>0.158721334938796</v>
      </c>
      <c r="AY43" s="54">
        <f t="shared" si="3"/>
        <v>0.1295137947756976</v>
      </c>
      <c r="AZ43" s="54">
        <f t="shared" si="4"/>
        <v>2.92075401630984E-2</v>
      </c>
      <c r="BA43" s="54">
        <f t="shared" si="5"/>
        <v>0.75924806635820385</v>
      </c>
      <c r="BB43" s="54">
        <f t="shared" si="6"/>
        <v>0.66256608295321917</v>
      </c>
      <c r="BC43" s="54">
        <f t="shared" si="7"/>
        <v>2.4945233063556924</v>
      </c>
      <c r="BD43" s="54">
        <f t="shared" si="8"/>
        <v>2.9822537731200831</v>
      </c>
      <c r="BE43" s="54">
        <f t="shared" si="9"/>
        <v>2.2828841663399335</v>
      </c>
      <c r="BF43" s="54">
        <f t="shared" si="10"/>
        <v>2.2828701036113999</v>
      </c>
      <c r="BG43" s="54">
        <f t="shared" si="11"/>
        <v>2.2829414254935592</v>
      </c>
      <c r="BH43" s="54">
        <f t="shared" si="12"/>
        <v>2.2825796417241304</v>
      </c>
      <c r="BI43" s="54">
        <f t="shared" si="13"/>
        <v>2.2844132448375114</v>
      </c>
      <c r="BJ43" s="54">
        <f t="shared" si="14"/>
        <v>2.275079525210606</v>
      </c>
      <c r="BK43" s="54">
        <f t="shared" si="15"/>
        <v>2.3215955686433198</v>
      </c>
      <c r="BL43" s="54">
        <f t="shared" si="16"/>
        <v>2.0544573306339666</v>
      </c>
    </row>
    <row r="44" spans="1:64" s="54" customFormat="1" ht="12.95" customHeight="1">
      <c r="A44" s="54" t="s">
        <v>66</v>
      </c>
      <c r="C44" s="30">
        <v>34838.74</v>
      </c>
      <c r="D44" s="30"/>
      <c r="E44" s="54">
        <f t="shared" si="17"/>
        <v>-41719.435064638092</v>
      </c>
      <c r="F44" s="54">
        <f t="shared" si="18"/>
        <v>-41719.5</v>
      </c>
      <c r="G44" s="333">
        <f t="shared" si="19"/>
        <v>2.7260800001386087E-2</v>
      </c>
      <c r="H44" s="318"/>
      <c r="I44" s="318">
        <f>G44</f>
        <v>2.7260800001386087E-2</v>
      </c>
      <c r="J44" s="318"/>
      <c r="K44" s="318"/>
      <c r="M44" s="268"/>
      <c r="O44" s="54">
        <f t="shared" ca="1" si="20"/>
        <v>-0.22122439120677515</v>
      </c>
      <c r="P44" s="54">
        <f t="shared" si="21"/>
        <v>-4.1185855313977823E-2</v>
      </c>
      <c r="Q44" s="286">
        <f t="shared" si="22"/>
        <v>19820.239999999998</v>
      </c>
      <c r="R44" s="54">
        <f t="shared" si="40"/>
        <v>4.6849446238602351E-3</v>
      </c>
      <c r="S44" s="54">
        <v>0.1</v>
      </c>
      <c r="T44" s="54">
        <f t="shared" si="41"/>
        <v>4.6849446238602353E-4</v>
      </c>
      <c r="U44" s="54">
        <f t="shared" si="42"/>
        <v>6.8446655315363911E-2</v>
      </c>
      <c r="V44" s="318"/>
      <c r="W44" s="318">
        <f>+G44-AH44</f>
        <v>-2.5725612990595739E-2</v>
      </c>
      <c r="X44" s="318"/>
      <c r="Y44" s="318"/>
      <c r="Z44" s="54">
        <f t="shared" si="23"/>
        <v>-41719.5</v>
      </c>
      <c r="AA44" s="54">
        <f t="shared" si="24"/>
        <v>1.1800557678004003E-2</v>
      </c>
      <c r="AB44" s="54">
        <f t="shared" si="25"/>
        <v>-2.5725612990595739E-2</v>
      </c>
      <c r="AC44" s="54">
        <f t="shared" si="26"/>
        <v>6.8446655315363911E-2</v>
      </c>
      <c r="AE44" s="54">
        <f t="shared" si="27"/>
        <v>2.3901909269769467E-5</v>
      </c>
      <c r="AF44" s="356">
        <f t="shared" si="28"/>
        <v>19820.239999999998</v>
      </c>
      <c r="AG44" s="41"/>
      <c r="AH44" s="54">
        <f t="shared" si="29"/>
        <v>5.2986412991981827E-2</v>
      </c>
      <c r="AI44" s="54">
        <f t="shared" si="30"/>
        <v>0.73098872607941434</v>
      </c>
      <c r="AJ44" s="54">
        <f t="shared" si="31"/>
        <v>0.96359708548151357</v>
      </c>
      <c r="AK44" s="54">
        <f t="shared" si="32"/>
        <v>-0.13669534654187912</v>
      </c>
      <c r="AL44" s="54">
        <f t="shared" si="33"/>
        <v>-2.6714543946448392</v>
      </c>
      <c r="AM44" s="54">
        <f t="shared" si="34"/>
        <v>-4.1754211826687921</v>
      </c>
      <c r="AN44" s="54">
        <f t="shared" si="43"/>
        <v>-2.5094995475269068</v>
      </c>
      <c r="AO44" s="54">
        <f t="shared" si="43"/>
        <v>-2.5094561520748409</v>
      </c>
      <c r="AP44" s="54">
        <f t="shared" si="43"/>
        <v>-2.509634398732866</v>
      </c>
      <c r="AQ44" s="54">
        <f t="shared" si="43"/>
        <v>-2.5089021026559317</v>
      </c>
      <c r="AR44" s="54">
        <f t="shared" si="43"/>
        <v>-2.5119081156701921</v>
      </c>
      <c r="AS44" s="54">
        <f t="shared" si="43"/>
        <v>-2.4995260493011431</v>
      </c>
      <c r="AT44" s="54">
        <f t="shared" si="43"/>
        <v>-2.5498388111381489</v>
      </c>
      <c r="AU44" s="54">
        <f t="shared" si="36"/>
        <v>-2.33120496753833</v>
      </c>
      <c r="AW44" s="54">
        <v>24000</v>
      </c>
      <c r="AX44" s="54">
        <f t="shared" si="2"/>
        <v>0.16955426422006764</v>
      </c>
      <c r="AY44" s="54">
        <f t="shared" si="3"/>
        <v>0.13476569637179031</v>
      </c>
      <c r="AZ44" s="54">
        <f t="shared" si="4"/>
        <v>3.4788567848277344E-2</v>
      </c>
      <c r="BA44" s="54">
        <f t="shared" si="5"/>
        <v>0.74392311435340819</v>
      </c>
      <c r="BB44" s="54">
        <f t="shared" si="6"/>
        <v>0.72698678306634978</v>
      </c>
      <c r="BC44" s="54">
        <f t="shared" si="7"/>
        <v>2.5842071359351562</v>
      </c>
      <c r="BD44" s="54">
        <f t="shared" si="8"/>
        <v>3.4947985834535524</v>
      </c>
      <c r="BE44" s="54">
        <f t="shared" si="9"/>
        <v>2.3966773935506755</v>
      </c>
      <c r="BF44" s="54">
        <f t="shared" si="10"/>
        <v>2.396650218218495</v>
      </c>
      <c r="BG44" s="54">
        <f t="shared" si="11"/>
        <v>2.396772719780413</v>
      </c>
      <c r="BH44" s="54">
        <f t="shared" si="12"/>
        <v>2.3962203950658205</v>
      </c>
      <c r="BI44" s="54">
        <f t="shared" si="13"/>
        <v>2.3987084505280909</v>
      </c>
      <c r="BJ44" s="54">
        <f t="shared" si="14"/>
        <v>2.3874549411462849</v>
      </c>
      <c r="BK44" s="54">
        <f t="shared" si="15"/>
        <v>2.4374689175522311</v>
      </c>
      <c r="BL44" s="54">
        <f t="shared" si="16"/>
        <v>2.192112594663731</v>
      </c>
    </row>
    <row r="45" spans="1:64" s="54" customFormat="1" ht="12.95" customHeight="1">
      <c r="A45" s="54" t="s">
        <v>67</v>
      </c>
      <c r="C45" s="30">
        <v>39521.96</v>
      </c>
      <c r="D45" s="30"/>
      <c r="E45" s="54">
        <f t="shared" si="17"/>
        <v>-30563.981607110192</v>
      </c>
      <c r="F45" s="54">
        <f t="shared" si="18"/>
        <v>-30564</v>
      </c>
      <c r="G45" s="333">
        <f t="shared" si="19"/>
        <v>7.721599999058526E-3</v>
      </c>
      <c r="H45" s="318"/>
      <c r="I45" s="318">
        <f>G45</f>
        <v>7.721599999058526E-3</v>
      </c>
      <c r="J45" s="318"/>
      <c r="K45" s="318"/>
      <c r="M45" s="268"/>
      <c r="O45" s="54">
        <f t="shared" ca="1" si="20"/>
        <v>-0.15595588972543176</v>
      </c>
      <c r="P45" s="54">
        <f t="shared" si="21"/>
        <v>-1.0828483933526239E-2</v>
      </c>
      <c r="Q45" s="286">
        <f t="shared" si="22"/>
        <v>24503.46</v>
      </c>
      <c r="R45" s="54">
        <f t="shared" si="40"/>
        <v>3.4410561390593947E-4</v>
      </c>
      <c r="S45" s="54">
        <v>0.1</v>
      </c>
      <c r="T45" s="54">
        <f t="shared" si="41"/>
        <v>3.4410561390593948E-5</v>
      </c>
      <c r="U45" s="54">
        <f t="shared" si="42"/>
        <v>1.8550083932584765E-2</v>
      </c>
      <c r="V45" s="318"/>
      <c r="W45" s="318">
        <f>+G45-AH45</f>
        <v>-1.8969534322420538E-2</v>
      </c>
      <c r="X45" s="318"/>
      <c r="Y45" s="318"/>
      <c r="Z45" s="54">
        <f t="shared" si="23"/>
        <v>-30564</v>
      </c>
      <c r="AA45" s="54">
        <f t="shared" si="24"/>
        <v>1.5862650387952825E-2</v>
      </c>
      <c r="AB45" s="54">
        <f t="shared" si="25"/>
        <v>-1.8969534322420538E-2</v>
      </c>
      <c r="AC45" s="54">
        <f t="shared" si="26"/>
        <v>1.8550083932584765E-2</v>
      </c>
      <c r="AE45" s="54">
        <f t="shared" si="27"/>
        <v>6.6276701434516023E-6</v>
      </c>
      <c r="AF45" s="356">
        <f t="shared" si="28"/>
        <v>24503.46</v>
      </c>
      <c r="AG45" s="41"/>
      <c r="AH45" s="54">
        <f t="shared" si="29"/>
        <v>2.6691134321479064E-2</v>
      </c>
      <c r="AI45" s="54">
        <f t="shared" si="30"/>
        <v>0.83844607291981221</v>
      </c>
      <c r="AJ45" s="54">
        <f t="shared" si="31"/>
        <v>0.69214599744336203</v>
      </c>
      <c r="AK45" s="54">
        <f t="shared" si="32"/>
        <v>-0.25485880778884246</v>
      </c>
      <c r="AL45" s="54">
        <f t="shared" si="33"/>
        <v>-2.1357670595447198</v>
      </c>
      <c r="AM45" s="54">
        <f t="shared" si="34"/>
        <v>-1.8178822333135731</v>
      </c>
      <c r="AN45" s="54">
        <f t="shared" si="43"/>
        <v>-1.8531953118427604</v>
      </c>
      <c r="AO45" s="54">
        <f t="shared" si="43"/>
        <v>-1.8531952563858638</v>
      </c>
      <c r="AP45" s="54">
        <f t="shared" si="43"/>
        <v>-1.8531959159142732</v>
      </c>
      <c r="AQ45" s="54">
        <f t="shared" si="43"/>
        <v>-1.8531880722891385</v>
      </c>
      <c r="AR45" s="54">
        <f t="shared" si="43"/>
        <v>-1.8532813410538185</v>
      </c>
      <c r="AS45" s="54">
        <f t="shared" si="43"/>
        <v>-1.8521703311779607</v>
      </c>
      <c r="AT45" s="54">
        <f t="shared" si="43"/>
        <v>-1.8651394327857893</v>
      </c>
      <c r="AU45" s="54">
        <f t="shared" si="36"/>
        <v>-1.5633983185963096</v>
      </c>
      <c r="AW45" s="54">
        <v>26000</v>
      </c>
      <c r="AX45" s="54">
        <f t="shared" si="2"/>
        <v>0.17983938980166675</v>
      </c>
      <c r="AY45" s="54">
        <f t="shared" si="3"/>
        <v>0.14001114965918737</v>
      </c>
      <c r="AZ45" s="54">
        <f t="shared" si="4"/>
        <v>3.982824014247939E-2</v>
      </c>
      <c r="BA45" s="54">
        <f t="shared" si="5"/>
        <v>0.73110998745079492</v>
      </c>
      <c r="BB45" s="54">
        <f t="shared" si="6"/>
        <v>0.78350363700654924</v>
      </c>
      <c r="BC45" s="54">
        <f t="shared" si="7"/>
        <v>2.67056807533837</v>
      </c>
      <c r="BD45" s="54">
        <f t="shared" si="8"/>
        <v>4.1672670024525882</v>
      </c>
      <c r="BE45" s="54">
        <f t="shared" si="9"/>
        <v>2.5083436671852839</v>
      </c>
      <c r="BF45" s="54">
        <f t="shared" si="10"/>
        <v>2.5083004422770045</v>
      </c>
      <c r="BG45" s="54">
        <f t="shared" si="11"/>
        <v>2.5084781389617086</v>
      </c>
      <c r="BH45" s="54">
        <f t="shared" si="12"/>
        <v>2.5077474833190978</v>
      </c>
      <c r="BI45" s="54">
        <f t="shared" si="13"/>
        <v>2.5107493024865235</v>
      </c>
      <c r="BJ45" s="54">
        <f t="shared" si="14"/>
        <v>2.4983739478285596</v>
      </c>
      <c r="BK45" s="54">
        <f t="shared" si="15"/>
        <v>2.5487003533452839</v>
      </c>
      <c r="BL45" s="54">
        <f t="shared" si="16"/>
        <v>2.3297678586934958</v>
      </c>
    </row>
    <row r="46" spans="1:64" s="54" customFormat="1" ht="12.95" customHeight="1">
      <c r="A46" s="54" t="s">
        <v>67</v>
      </c>
      <c r="C46" s="30">
        <v>39528.887999999999</v>
      </c>
      <c r="D46" s="30"/>
      <c r="E46" s="54">
        <f t="shared" si="17"/>
        <v>-30547.47907646808</v>
      </c>
      <c r="F46" s="54">
        <f t="shared" si="18"/>
        <v>-30547.5</v>
      </c>
      <c r="G46" s="333">
        <f t="shared" si="19"/>
        <v>8.7839999978314154E-3</v>
      </c>
      <c r="H46" s="318"/>
      <c r="I46" s="318">
        <f>G46</f>
        <v>8.7839999978314154E-3</v>
      </c>
      <c r="J46" s="318"/>
      <c r="K46" s="318"/>
      <c r="M46" s="268"/>
      <c r="O46" s="54">
        <f t="shared" ca="1" si="20"/>
        <v>-0.15585935167026235</v>
      </c>
      <c r="P46" s="54">
        <f t="shared" si="21"/>
        <v>-1.0783731201323704E-2</v>
      </c>
      <c r="Q46" s="286">
        <f t="shared" si="22"/>
        <v>24510.387999999999</v>
      </c>
      <c r="R46" s="54">
        <f t="shared" si="40"/>
        <v>3.8289610428238869E-4</v>
      </c>
      <c r="S46" s="54">
        <v>0.1</v>
      </c>
      <c r="T46" s="54">
        <f t="shared" si="41"/>
        <v>3.8289610428238873E-5</v>
      </c>
      <c r="U46" s="54">
        <f t="shared" si="42"/>
        <v>1.9567731199155121E-2</v>
      </c>
      <c r="V46" s="318"/>
      <c r="W46" s="318">
        <f>+G46-AH46</f>
        <v>-1.785244908808933E-2</v>
      </c>
      <c r="X46" s="318"/>
      <c r="Y46" s="318"/>
      <c r="Z46" s="54">
        <f t="shared" si="23"/>
        <v>-30547.5</v>
      </c>
      <c r="AA46" s="54">
        <f t="shared" si="24"/>
        <v>1.5852717884597044E-2</v>
      </c>
      <c r="AB46" s="54">
        <f t="shared" si="25"/>
        <v>-1.785244908808933E-2</v>
      </c>
      <c r="AC46" s="54">
        <f t="shared" si="26"/>
        <v>1.9567731199155121E-2</v>
      </c>
      <c r="AE46" s="54">
        <f t="shared" si="27"/>
        <v>4.996677256268033E-6</v>
      </c>
      <c r="AF46" s="356">
        <f t="shared" si="28"/>
        <v>24510.387999999999</v>
      </c>
      <c r="AG46" s="41"/>
      <c r="AH46" s="54">
        <f t="shared" si="29"/>
        <v>2.6636449085920746E-2</v>
      </c>
      <c r="AI46" s="54">
        <f t="shared" si="30"/>
        <v>0.83868100217408292</v>
      </c>
      <c r="AJ46" s="54">
        <f t="shared" si="31"/>
        <v>0.69148058058820783</v>
      </c>
      <c r="AK46" s="54">
        <f t="shared" si="32"/>
        <v>-0.25500757675610841</v>
      </c>
      <c r="AL46" s="54">
        <f t="shared" si="33"/>
        <v>-2.1348455269833813</v>
      </c>
      <c r="AM46" s="54">
        <f t="shared" si="34"/>
        <v>-1.8159004344856307</v>
      </c>
      <c r="AN46" s="54">
        <f t="shared" si="43"/>
        <v>-1.8521475946385006</v>
      </c>
      <c r="AO46" s="54">
        <f t="shared" si="43"/>
        <v>-1.8521475406077461</v>
      </c>
      <c r="AP46" s="54">
        <f t="shared" si="43"/>
        <v>-1.8521481855046045</v>
      </c>
      <c r="AQ46" s="54">
        <f t="shared" si="43"/>
        <v>-1.852140488091645</v>
      </c>
      <c r="AR46" s="54">
        <f t="shared" si="43"/>
        <v>-1.8522323501306961</v>
      </c>
      <c r="AS46" s="54">
        <f t="shared" si="43"/>
        <v>-1.8511341434128592</v>
      </c>
      <c r="AT46" s="54">
        <f t="shared" si="43"/>
        <v>-1.86400104712624</v>
      </c>
      <c r="AU46" s="54">
        <f t="shared" si="36"/>
        <v>-1.562262662668064</v>
      </c>
      <c r="AW46" s="54">
        <v>28000</v>
      </c>
      <c r="AX46" s="54">
        <f t="shared" si="2"/>
        <v>0.18955436885517801</v>
      </c>
      <c r="AY46" s="54">
        <f t="shared" si="3"/>
        <v>0.14525015463788873</v>
      </c>
      <c r="AZ46" s="54">
        <f t="shared" si="4"/>
        <v>4.4304214217289278E-2</v>
      </c>
      <c r="BA46" s="54">
        <f t="shared" si="5"/>
        <v>0.7206085087361831</v>
      </c>
      <c r="BB46" s="54">
        <f t="shared" si="6"/>
        <v>0.8326850531125205</v>
      </c>
      <c r="BC46" s="54">
        <f t="shared" si="7"/>
        <v>2.7542227534475883</v>
      </c>
      <c r="BD46" s="54">
        <f t="shared" si="8"/>
        <v>5.0983000714324778</v>
      </c>
      <c r="BE46" s="54">
        <f t="shared" si="9"/>
        <v>2.618246905353605</v>
      </c>
      <c r="BF46" s="54">
        <f t="shared" si="10"/>
        <v>2.6181886575670177</v>
      </c>
      <c r="BG46" s="54">
        <f t="shared" si="11"/>
        <v>2.6184115142541593</v>
      </c>
      <c r="BH46" s="54">
        <f t="shared" si="12"/>
        <v>2.6175587070199722</v>
      </c>
      <c r="BI46" s="54">
        <f t="shared" si="13"/>
        <v>2.620819886765223</v>
      </c>
      <c r="BJ46" s="54">
        <f t="shared" si="14"/>
        <v>2.6083154813187184</v>
      </c>
      <c r="BK46" s="54">
        <f t="shared" si="15"/>
        <v>2.6557897902428214</v>
      </c>
      <c r="BL46" s="54">
        <f t="shared" si="16"/>
        <v>2.4674231227232606</v>
      </c>
    </row>
    <row r="47" spans="1:64" s="54" customFormat="1" ht="12.95" customHeight="1">
      <c r="A47" s="54" t="s">
        <v>67</v>
      </c>
      <c r="C47" s="30">
        <v>39529.938000000002</v>
      </c>
      <c r="D47" s="30"/>
      <c r="E47" s="54">
        <f t="shared" si="17"/>
        <v>-30544.977971217751</v>
      </c>
      <c r="F47" s="54">
        <f t="shared" si="18"/>
        <v>-30545</v>
      </c>
      <c r="G47" s="333">
        <f t="shared" si="19"/>
        <v>9.2480000021168962E-3</v>
      </c>
      <c r="H47" s="318"/>
      <c r="I47" s="318">
        <f>G47</f>
        <v>9.2480000021168962E-3</v>
      </c>
      <c r="J47" s="318"/>
      <c r="K47" s="318"/>
      <c r="M47" s="268"/>
      <c r="O47" s="54">
        <f t="shared" ca="1" si="20"/>
        <v>-0.15584472469220639</v>
      </c>
      <c r="P47" s="54">
        <f t="shared" si="21"/>
        <v>-1.0776950522610153E-2</v>
      </c>
      <c r="Q47" s="286">
        <f t="shared" si="22"/>
        <v>24511.438000000002</v>
      </c>
      <c r="R47" s="54">
        <f t="shared" si="40"/>
        <v>4.0099864351776616E-4</v>
      </c>
      <c r="S47" s="54">
        <v>0.1</v>
      </c>
      <c r="T47" s="54">
        <f t="shared" si="41"/>
        <v>4.0099864351776619E-5</v>
      </c>
      <c r="U47" s="54">
        <f t="shared" si="42"/>
        <v>2.002495052472705E-2</v>
      </c>
      <c r="V47" s="318"/>
      <c r="W47" s="318">
        <f>+G47-AH47</f>
        <v>-1.7380159552588668E-2</v>
      </c>
      <c r="X47" s="318"/>
      <c r="Y47" s="318"/>
      <c r="Z47" s="54">
        <f t="shared" si="23"/>
        <v>-30545</v>
      </c>
      <c r="AA47" s="54">
        <f t="shared" si="24"/>
        <v>1.5851209032095411E-2</v>
      </c>
      <c r="AB47" s="54">
        <f t="shared" si="25"/>
        <v>-1.7380159552588668E-2</v>
      </c>
      <c r="AC47" s="54">
        <f t="shared" si="26"/>
        <v>2.002495052472705E-2</v>
      </c>
      <c r="AE47" s="54">
        <f t="shared" si="27"/>
        <v>4.3602369493589796E-6</v>
      </c>
      <c r="AF47" s="356">
        <f t="shared" si="28"/>
        <v>24511.438000000002</v>
      </c>
      <c r="AG47" s="41"/>
      <c r="AH47" s="54">
        <f t="shared" si="29"/>
        <v>2.6628159554705565E-2</v>
      </c>
      <c r="AI47" s="54">
        <f t="shared" si="30"/>
        <v>0.83871662096260213</v>
      </c>
      <c r="AJ47" s="54">
        <f t="shared" si="31"/>
        <v>0.69137967605799722</v>
      </c>
      <c r="AK47" s="54">
        <f t="shared" si="32"/>
        <v>-0.25503010588724584</v>
      </c>
      <c r="AL47" s="54">
        <f t="shared" si="33"/>
        <v>-2.1347058557799645</v>
      </c>
      <c r="AM47" s="54">
        <f t="shared" si="34"/>
        <v>-1.815600354433222</v>
      </c>
      <c r="AN47" s="54">
        <f t="shared" si="43"/>
        <v>-1.8519888239955047</v>
      </c>
      <c r="AO47" s="54">
        <f t="shared" si="43"/>
        <v>-1.8519887701782825</v>
      </c>
      <c r="AP47" s="54">
        <f t="shared" si="43"/>
        <v>-1.8519894128795462</v>
      </c>
      <c r="AQ47" s="54">
        <f t="shared" si="43"/>
        <v>-1.8519817374565817</v>
      </c>
      <c r="AR47" s="54">
        <f t="shared" si="43"/>
        <v>-1.852073387432446</v>
      </c>
      <c r="AS47" s="54">
        <f t="shared" si="43"/>
        <v>-1.8509771155716197</v>
      </c>
      <c r="AT47" s="54">
        <f t="shared" si="43"/>
        <v>-1.8638285305020204</v>
      </c>
      <c r="AU47" s="54">
        <f t="shared" si="36"/>
        <v>-1.5620905935880272</v>
      </c>
      <c r="AW47" s="54">
        <v>30000</v>
      </c>
      <c r="AX47" s="54">
        <f t="shared" si="2"/>
        <v>0.19868076097807866</v>
      </c>
      <c r="AY47" s="54">
        <f t="shared" si="3"/>
        <v>0.15048271130789442</v>
      </c>
      <c r="AZ47" s="54">
        <f t="shared" si="4"/>
        <v>4.8198049670184234E-2</v>
      </c>
      <c r="BA47" s="54">
        <f t="shared" si="5"/>
        <v>0.71225650443234534</v>
      </c>
      <c r="BB47" s="54">
        <f t="shared" si="6"/>
        <v>0.87500001524023818</v>
      </c>
      <c r="BC47" s="54">
        <f t="shared" si="7"/>
        <v>2.8357195664818078</v>
      </c>
      <c r="BD47" s="54">
        <f t="shared" si="8"/>
        <v>6.4876010915480773</v>
      </c>
      <c r="BE47" s="54">
        <f t="shared" si="9"/>
        <v>2.7267231989507397</v>
      </c>
      <c r="BF47" s="54">
        <f t="shared" si="10"/>
        <v>2.7266560125967567</v>
      </c>
      <c r="BG47" s="54">
        <f t="shared" si="11"/>
        <v>2.726899301896863</v>
      </c>
      <c r="BH47" s="54">
        <f t="shared" si="12"/>
        <v>2.7260182003286682</v>
      </c>
      <c r="BI47" s="54">
        <f t="shared" si="13"/>
        <v>2.7292075969801797</v>
      </c>
      <c r="BJ47" s="54">
        <f t="shared" si="14"/>
        <v>2.7176412261284293</v>
      </c>
      <c r="BK47" s="54">
        <f t="shared" si="15"/>
        <v>2.7593155052266298</v>
      </c>
      <c r="BL47" s="54">
        <f t="shared" si="16"/>
        <v>2.6050783867530254</v>
      </c>
    </row>
    <row r="48" spans="1:64" s="54" customFormat="1" ht="12.95" customHeight="1">
      <c r="A48" s="54" t="s">
        <v>67</v>
      </c>
      <c r="C48" s="30">
        <v>39539.803999999996</v>
      </c>
      <c r="D48" s="30"/>
      <c r="E48" s="54">
        <f t="shared" si="17"/>
        <v>-30521.477109884756</v>
      </c>
      <c r="F48" s="54">
        <f t="shared" si="18"/>
        <v>-30521.5</v>
      </c>
      <c r="G48" s="333">
        <f t="shared" si="19"/>
        <v>9.609599997929763E-3</v>
      </c>
      <c r="H48" s="318"/>
      <c r="I48" s="318">
        <f>G48</f>
        <v>9.609599997929763E-3</v>
      </c>
      <c r="J48" s="318"/>
      <c r="K48" s="318"/>
      <c r="M48" s="268"/>
      <c r="O48" s="54">
        <f t="shared" ca="1" si="20"/>
        <v>-0.15570723109848028</v>
      </c>
      <c r="P48" s="54">
        <f t="shared" si="21"/>
        <v>-1.0713212635192348E-2</v>
      </c>
      <c r="Q48" s="286">
        <f t="shared" si="22"/>
        <v>24521.303999999996</v>
      </c>
      <c r="R48" s="54">
        <f t="shared" si="40"/>
        <v>4.1301671332098777E-4</v>
      </c>
      <c r="S48" s="54">
        <v>0.1</v>
      </c>
      <c r="T48" s="54">
        <f t="shared" si="41"/>
        <v>4.1301671332098781E-5</v>
      </c>
      <c r="U48" s="54">
        <f t="shared" si="42"/>
        <v>2.0322812633122113E-2</v>
      </c>
      <c r="V48" s="318"/>
      <c r="W48" s="318">
        <f>+G48-AH48</f>
        <v>-1.6940587949859583E-2</v>
      </c>
      <c r="X48" s="318"/>
      <c r="Y48" s="318"/>
      <c r="Z48" s="54">
        <f t="shared" si="23"/>
        <v>-30521.5</v>
      </c>
      <c r="AA48" s="54">
        <f t="shared" si="24"/>
        <v>1.5836975312597E-2</v>
      </c>
      <c r="AB48" s="54">
        <f t="shared" si="25"/>
        <v>-1.6940587949859583E-2</v>
      </c>
      <c r="AC48" s="54">
        <f t="shared" si="26"/>
        <v>2.0322812633122113E-2</v>
      </c>
      <c r="AE48" s="54">
        <f t="shared" si="27"/>
        <v>3.8780203309726867E-6</v>
      </c>
      <c r="AF48" s="356">
        <f t="shared" si="28"/>
        <v>24521.303999999996</v>
      </c>
      <c r="AG48" s="41"/>
      <c r="AH48" s="54">
        <f t="shared" si="29"/>
        <v>2.6550187947789346E-2</v>
      </c>
      <c r="AI48" s="54">
        <f t="shared" si="30"/>
        <v>0.83905173938711342</v>
      </c>
      <c r="AJ48" s="54">
        <f t="shared" si="31"/>
        <v>0.69043009469200889</v>
      </c>
      <c r="AK48" s="54">
        <f t="shared" si="32"/>
        <v>-0.25524172987242333</v>
      </c>
      <c r="AL48" s="54">
        <f t="shared" si="33"/>
        <v>-2.1333923661736569</v>
      </c>
      <c r="AM48" s="54">
        <f t="shared" si="34"/>
        <v>-1.8127820730833593</v>
      </c>
      <c r="AN48" s="54">
        <f t="shared" si="43"/>
        <v>-1.8504960501758059</v>
      </c>
      <c r="AO48" s="54">
        <f t="shared" si="43"/>
        <v>-1.8504959983334226</v>
      </c>
      <c r="AP48" s="54">
        <f t="shared" si="43"/>
        <v>-1.8504966206675402</v>
      </c>
      <c r="AQ48" s="54">
        <f t="shared" si="43"/>
        <v>-1.8504891498618412</v>
      </c>
      <c r="AR48" s="54">
        <f t="shared" si="43"/>
        <v>-1.8505788202672089</v>
      </c>
      <c r="AS48" s="54">
        <f t="shared" si="43"/>
        <v>-1.8495006713980526</v>
      </c>
      <c r="AT48" s="54">
        <f t="shared" si="43"/>
        <v>-1.8622064375527674</v>
      </c>
      <c r="AU48" s="54">
        <f t="shared" si="36"/>
        <v>-1.5604731442356776</v>
      </c>
      <c r="AW48" s="54">
        <v>32000</v>
      </c>
      <c r="AX48" s="54">
        <f t="shared" si="2"/>
        <v>0.20720299324429792</v>
      </c>
      <c r="AY48" s="54">
        <f t="shared" si="3"/>
        <v>0.15570881966920441</v>
      </c>
      <c r="AZ48" s="54">
        <f t="shared" si="4"/>
        <v>5.1494173575093498E-2</v>
      </c>
      <c r="BA48" s="54">
        <f t="shared" si="5"/>
        <v>0.7059265478641219</v>
      </c>
      <c r="BB48" s="54">
        <f t="shared" si="6"/>
        <v>0.91082186611385041</v>
      </c>
      <c r="BC48" s="54">
        <f t="shared" si="7"/>
        <v>2.9155543842208496</v>
      </c>
      <c r="BD48" s="54">
        <f t="shared" si="8"/>
        <v>8.8103540847231407</v>
      </c>
      <c r="BE48" s="54">
        <f t="shared" si="9"/>
        <v>2.8340867806802064</v>
      </c>
      <c r="BF48" s="54">
        <f t="shared" si="10"/>
        <v>2.8340210935335337</v>
      </c>
      <c r="BG48" s="54">
        <f t="shared" si="11"/>
        <v>2.8342494917743308</v>
      </c>
      <c r="BH48" s="54">
        <f t="shared" si="12"/>
        <v>2.8334552656738841</v>
      </c>
      <c r="BI48" s="54">
        <f t="shared" si="13"/>
        <v>2.8362162260510129</v>
      </c>
      <c r="BJ48" s="54">
        <f t="shared" si="14"/>
        <v>2.8266078163384725</v>
      </c>
      <c r="BK48" s="54">
        <f t="shared" si="15"/>
        <v>2.859923197578023</v>
      </c>
      <c r="BL48" s="54">
        <f t="shared" si="16"/>
        <v>2.7427336507827902</v>
      </c>
    </row>
    <row r="49" spans="1:64" s="54" customFormat="1" ht="12.95" customHeight="1">
      <c r="A49" s="268" t="s">
        <v>68</v>
      </c>
      <c r="B49" s="359"/>
      <c r="C49" s="34">
        <v>40319.368000000002</v>
      </c>
      <c r="D49" s="34"/>
      <c r="E49" s="268">
        <f t="shared" si="17"/>
        <v>-28664.551763827058</v>
      </c>
      <c r="F49" s="268">
        <f t="shared" si="18"/>
        <v>-28664.5</v>
      </c>
      <c r="G49" s="333"/>
      <c r="H49" s="318"/>
      <c r="I49" s="318"/>
      <c r="J49" s="318"/>
      <c r="K49" s="318"/>
      <c r="M49" s="268">
        <f>+C49-(C$7+F49*C$8)</f>
        <v>-2.1731199994974304E-2</v>
      </c>
      <c r="O49" s="54">
        <f t="shared" ca="1" si="20"/>
        <v>-0.14484231179850676</v>
      </c>
      <c r="P49" s="54">
        <f t="shared" si="21"/>
        <v>-5.6793781620019801E-3</v>
      </c>
      <c r="Q49" s="286">
        <f t="shared" si="22"/>
        <v>25300.868000000002</v>
      </c>
      <c r="R49" s="54">
        <f>+(P49-M49)^2</f>
        <v>2.57660984157487E-4</v>
      </c>
      <c r="T49" s="54">
        <f t="shared" si="41"/>
        <v>0</v>
      </c>
      <c r="V49" s="318"/>
      <c r="W49" s="318"/>
      <c r="X49" s="318"/>
      <c r="Y49" s="318"/>
      <c r="Z49" s="54">
        <f t="shared" si="23"/>
        <v>-28664.5</v>
      </c>
      <c r="AA49" s="54">
        <f t="shared" si="24"/>
        <v>1.4428489075253525E-2</v>
      </c>
      <c r="AB49" s="54">
        <f t="shared" si="25"/>
        <v>-2.0107867237255505E-2</v>
      </c>
      <c r="AC49" s="54">
        <f t="shared" si="26"/>
        <v>5.6793781620019801E-3</v>
      </c>
      <c r="AE49" s="54">
        <f t="shared" si="27"/>
        <v>0</v>
      </c>
      <c r="AF49" s="356">
        <f t="shared" si="28"/>
        <v>25300.868000000002</v>
      </c>
      <c r="AG49" s="41"/>
      <c r="AH49" s="54">
        <f t="shared" si="29"/>
        <v>2.0107867237255505E-2</v>
      </c>
      <c r="AI49" s="54">
        <f t="shared" si="30"/>
        <v>0.86731142562712682</v>
      </c>
      <c r="AJ49" s="54">
        <f t="shared" si="31"/>
        <v>0.60899000168025563</v>
      </c>
      <c r="AK49" s="54">
        <f t="shared" si="32"/>
        <v>-0.27101000995069408</v>
      </c>
      <c r="AL49" s="54">
        <f t="shared" si="33"/>
        <v>-2.0260955460015944</v>
      </c>
      <c r="AM49" s="54">
        <f t="shared" si="34"/>
        <v>-1.6030328402059393</v>
      </c>
      <c r="AN49" s="54">
        <f t="shared" si="43"/>
        <v>-1.7305664855426566</v>
      </c>
      <c r="AO49" s="54">
        <f t="shared" si="43"/>
        <v>-1.7305664852830656</v>
      </c>
      <c r="AP49" s="54">
        <f t="shared" si="43"/>
        <v>-1.7305664906905684</v>
      </c>
      <c r="AQ49" s="54">
        <f t="shared" si="43"/>
        <v>-1.7305663780475982</v>
      </c>
      <c r="AR49" s="54">
        <f t="shared" si="43"/>
        <v>-1.7305687244820431</v>
      </c>
      <c r="AS49" s="54">
        <f t="shared" si="43"/>
        <v>-1.7305198394984822</v>
      </c>
      <c r="AT49" s="54">
        <f t="shared" si="43"/>
        <v>-1.731535250642072</v>
      </c>
      <c r="AU49" s="54">
        <f t="shared" si="36"/>
        <v>-1.4326602315840411</v>
      </c>
      <c r="AW49" s="54">
        <v>34000</v>
      </c>
      <c r="AX49" s="54">
        <f t="shared" si="2"/>
        <v>0.21510757881259096</v>
      </c>
      <c r="AY49" s="54">
        <f t="shared" si="3"/>
        <v>0.16092847972181873</v>
      </c>
      <c r="AZ49" s="54">
        <f t="shared" si="4"/>
        <v>5.4179099090772238E-2</v>
      </c>
      <c r="BA49" s="54">
        <f t="shared" si="5"/>
        <v>0.70152309670205559</v>
      </c>
      <c r="BB49" s="54">
        <f t="shared" si="6"/>
        <v>0.94043254463050885</v>
      </c>
      <c r="BC49" s="54">
        <f t="shared" si="7"/>
        <v>2.9941840571569021</v>
      </c>
      <c r="BD49" s="54">
        <f t="shared" si="8"/>
        <v>13.543152753766298</v>
      </c>
      <c r="BE49" s="54">
        <f t="shared" si="9"/>
        <v>2.9406356018401416</v>
      </c>
      <c r="BF49" s="54">
        <f t="shared" si="10"/>
        <v>2.9405837354841888</v>
      </c>
      <c r="BG49" s="54">
        <f t="shared" si="11"/>
        <v>2.9407591498165075</v>
      </c>
      <c r="BH49" s="54">
        <f t="shared" si="12"/>
        <v>2.9401658654428444</v>
      </c>
      <c r="BI49" s="54">
        <f t="shared" si="13"/>
        <v>2.9421721769519786</v>
      </c>
      <c r="BJ49" s="54">
        <f t="shared" si="14"/>
        <v>2.9353840991004692</v>
      </c>
      <c r="BK49" s="54">
        <f t="shared" si="15"/>
        <v>2.9583137728488116</v>
      </c>
      <c r="BL49" s="54">
        <f t="shared" si="16"/>
        <v>2.8803889148125545</v>
      </c>
    </row>
    <row r="50" spans="1:64" s="54" customFormat="1" ht="12.95" customHeight="1">
      <c r="A50" s="268" t="s">
        <v>68</v>
      </c>
      <c r="B50" s="359"/>
      <c r="C50" s="34">
        <v>40321.438999999998</v>
      </c>
      <c r="D50" s="34"/>
      <c r="E50" s="268">
        <f t="shared" si="17"/>
        <v>-28659.618631471432</v>
      </c>
      <c r="F50" s="268">
        <f t="shared" si="18"/>
        <v>-28659.5</v>
      </c>
      <c r="G50" s="333"/>
      <c r="H50" s="318"/>
      <c r="I50" s="318"/>
      <c r="J50" s="318"/>
      <c r="K50" s="318"/>
      <c r="M50" s="268">
        <f>+C50-(C$7+F50*C$8)</f>
        <v>-4.9803200003225356E-2</v>
      </c>
      <c r="O50" s="54">
        <f t="shared" ca="1" si="20"/>
        <v>-0.14481305784239482</v>
      </c>
      <c r="P50" s="54">
        <f t="shared" si="21"/>
        <v>-5.6658319923569523E-3</v>
      </c>
      <c r="Q50" s="286">
        <f t="shared" si="22"/>
        <v>25302.938999999998</v>
      </c>
      <c r="R50" s="54">
        <f>+(P50-M50)^2</f>
        <v>1.9481072549268298E-3</v>
      </c>
      <c r="T50" s="54">
        <f t="shared" si="41"/>
        <v>0</v>
      </c>
      <c r="V50" s="318"/>
      <c r="W50" s="318"/>
      <c r="X50" s="318"/>
      <c r="Y50" s="318"/>
      <c r="Z50" s="54">
        <f t="shared" si="23"/>
        <v>-28659.5</v>
      </c>
      <c r="AA50" s="54">
        <f t="shared" si="24"/>
        <v>1.4423955084468629E-2</v>
      </c>
      <c r="AB50" s="54">
        <f t="shared" si="25"/>
        <v>-2.0089787076825582E-2</v>
      </c>
      <c r="AC50" s="54">
        <f t="shared" si="26"/>
        <v>5.6658319923569523E-3</v>
      </c>
      <c r="AE50" s="54">
        <f t="shared" si="27"/>
        <v>0</v>
      </c>
      <c r="AF50" s="356">
        <f t="shared" si="28"/>
        <v>25302.938999999998</v>
      </c>
      <c r="AG50" s="41"/>
      <c r="AH50" s="54">
        <f t="shared" si="29"/>
        <v>2.0089787076825582E-2</v>
      </c>
      <c r="AI50" s="54">
        <f t="shared" si="30"/>
        <v>0.86739239719157579</v>
      </c>
      <c r="AJ50" s="54">
        <f t="shared" si="31"/>
        <v>0.60875300850104874</v>
      </c>
      <c r="AK50" s="54">
        <f t="shared" si="32"/>
        <v>-0.27104963925448045</v>
      </c>
      <c r="AL50" s="54">
        <f t="shared" si="33"/>
        <v>-2.0257967908222874</v>
      </c>
      <c r="AM50" s="54">
        <f t="shared" si="34"/>
        <v>-1.6024997325425221</v>
      </c>
      <c r="AN50" s="54">
        <f t="shared" si="43"/>
        <v>-1.7302380958933063</v>
      </c>
      <c r="AO50" s="54">
        <f t="shared" si="43"/>
        <v>-1.7302380956443681</v>
      </c>
      <c r="AP50" s="54">
        <f t="shared" si="43"/>
        <v>-1.7302381008405552</v>
      </c>
      <c r="AQ50" s="54">
        <f t="shared" si="43"/>
        <v>-1.730237992378439</v>
      </c>
      <c r="AR50" s="54">
        <f t="shared" si="43"/>
        <v>-1.7302402563369395</v>
      </c>
      <c r="AS50" s="54">
        <f t="shared" si="43"/>
        <v>-1.7301929935183087</v>
      </c>
      <c r="AT50" s="54">
        <f t="shared" si="43"/>
        <v>-1.7311767958281725</v>
      </c>
      <c r="AU50" s="54">
        <f t="shared" si="36"/>
        <v>-1.4323160934239665</v>
      </c>
      <c r="AW50" s="54">
        <v>36000</v>
      </c>
      <c r="AX50" s="54">
        <f t="shared" si="2"/>
        <v>0.22238251643594403</v>
      </c>
      <c r="AY50" s="54">
        <f t="shared" si="3"/>
        <v>0.1661416914657374</v>
      </c>
      <c r="AZ50" s="54">
        <f t="shared" si="4"/>
        <v>5.6240824970206646E-2</v>
      </c>
      <c r="BA50" s="54">
        <f t="shared" si="5"/>
        <v>0.69898024116177537</v>
      </c>
      <c r="BB50" s="54">
        <f t="shared" si="6"/>
        <v>0.96402599725370186</v>
      </c>
      <c r="BC50" s="54">
        <f t="shared" si="7"/>
        <v>3.0720380997147454</v>
      </c>
      <c r="BD50" s="54">
        <f t="shared" si="8"/>
        <v>28.742814346518973</v>
      </c>
      <c r="BE50" s="54">
        <f t="shared" si="9"/>
        <v>3.0466563392784045</v>
      </c>
      <c r="BF50" s="54">
        <f t="shared" si="10"/>
        <v>3.0466290416782336</v>
      </c>
      <c r="BG50" s="54">
        <f t="shared" si="11"/>
        <v>3.0467199152123392</v>
      </c>
      <c r="BH50" s="54">
        <f t="shared" si="12"/>
        <v>3.0464173947554869</v>
      </c>
      <c r="BI50" s="54">
        <f t="shared" si="13"/>
        <v>3.0474244598403435</v>
      </c>
      <c r="BJ50" s="54">
        <f t="shared" si="14"/>
        <v>3.0440716479732761</v>
      </c>
      <c r="BK50" s="54">
        <f t="shared" si="15"/>
        <v>3.0552300823810552</v>
      </c>
      <c r="BL50" s="54">
        <f t="shared" si="16"/>
        <v>3.0180441788423193</v>
      </c>
    </row>
    <row r="51" spans="1:64" s="54" customFormat="1" ht="12.95" customHeight="1">
      <c r="A51" s="268" t="s">
        <v>68</v>
      </c>
      <c r="B51" s="359"/>
      <c r="C51" s="34">
        <v>40353.374000000003</v>
      </c>
      <c r="D51" s="34"/>
      <c r="E51" s="268">
        <f t="shared" si="17"/>
        <v>-28583.549301786687</v>
      </c>
      <c r="F51" s="268">
        <f t="shared" si="18"/>
        <v>-28583.5</v>
      </c>
      <c r="G51" s="333"/>
      <c r="H51" s="318"/>
      <c r="I51" s="318"/>
      <c r="J51" s="318"/>
      <c r="K51" s="318"/>
      <c r="M51" s="268">
        <f>+C51-(C$7+F51*C$8)</f>
        <v>-2.0697599997220095E-2</v>
      </c>
      <c r="O51" s="54">
        <f t="shared" ca="1" si="20"/>
        <v>-0.14436839770949336</v>
      </c>
      <c r="P51" s="54">
        <f t="shared" si="21"/>
        <v>-5.4599351757260864E-3</v>
      </c>
      <c r="Q51" s="286">
        <f t="shared" si="22"/>
        <v>25334.874000000003</v>
      </c>
      <c r="R51" s="54">
        <f>+(P51-M51)^2</f>
        <v>2.3218642921219606E-4</v>
      </c>
      <c r="T51" s="54">
        <f t="shared" si="41"/>
        <v>0</v>
      </c>
      <c r="V51" s="318"/>
      <c r="W51" s="318"/>
      <c r="X51" s="318"/>
      <c r="Y51" s="318"/>
      <c r="Z51" s="54">
        <f t="shared" si="23"/>
        <v>-28583.5</v>
      </c>
      <c r="AA51" s="54">
        <f t="shared" si="24"/>
        <v>1.4354559300378496E-2</v>
      </c>
      <c r="AB51" s="54">
        <f t="shared" si="25"/>
        <v>-1.9814494476104581E-2</v>
      </c>
      <c r="AC51" s="54">
        <f t="shared" si="26"/>
        <v>5.4599351757260864E-3</v>
      </c>
      <c r="AE51" s="54">
        <f t="shared" si="27"/>
        <v>0</v>
      </c>
      <c r="AF51" s="356">
        <f t="shared" si="28"/>
        <v>25334.874000000003</v>
      </c>
      <c r="AG51" s="41"/>
      <c r="AH51" s="54">
        <f t="shared" si="29"/>
        <v>1.9814494476104581E-2</v>
      </c>
      <c r="AI51" s="54">
        <f t="shared" si="30"/>
        <v>0.86862648776095752</v>
      </c>
      <c r="AJ51" s="54">
        <f t="shared" si="31"/>
        <v>0.60513855519505444</v>
      </c>
      <c r="AK51" s="54">
        <f t="shared" si="32"/>
        <v>-0.27164992829846091</v>
      </c>
      <c r="AL51" s="54">
        <f t="shared" si="33"/>
        <v>-2.0212488290548243</v>
      </c>
      <c r="AM51" s="54">
        <f t="shared" si="34"/>
        <v>-1.5944156015598119</v>
      </c>
      <c r="AN51" s="54">
        <f t="shared" ref="AN51:AT60" si="44">$AU51+$AB$7*SIN(AO51)</f>
        <v>-1.7252427921787332</v>
      </c>
      <c r="AO51" s="54">
        <f t="shared" si="44"/>
        <v>-1.725242792070067</v>
      </c>
      <c r="AP51" s="54">
        <f t="shared" si="44"/>
        <v>-1.7252427944110471</v>
      </c>
      <c r="AQ51" s="54">
        <f t="shared" si="44"/>
        <v>-1.7252427439796061</v>
      </c>
      <c r="AR51" s="54">
        <f t="shared" si="44"/>
        <v>-1.7252438304142663</v>
      </c>
      <c r="AS51" s="54">
        <f t="shared" si="44"/>
        <v>-1.7252204238872049</v>
      </c>
      <c r="AT51" s="54">
        <f t="shared" si="44"/>
        <v>-1.725723925897797</v>
      </c>
      <c r="AU51" s="54">
        <f t="shared" si="36"/>
        <v>-1.4270851933908357</v>
      </c>
      <c r="AW51" s="54">
        <v>38000</v>
      </c>
      <c r="AX51" s="54">
        <f t="shared" si="2"/>
        <v>0.22901683057734709</v>
      </c>
      <c r="AY51" s="54">
        <f t="shared" si="3"/>
        <v>0.1713484549009604</v>
      </c>
      <c r="AZ51" s="54">
        <f t="shared" si="4"/>
        <v>5.7668375676386691E-2</v>
      </c>
      <c r="BA51" s="54">
        <f t="shared" si="5"/>
        <v>0.69826013111592855</v>
      </c>
      <c r="BB51" s="54">
        <f t="shared" si="6"/>
        <v>0.9817101123280777</v>
      </c>
      <c r="BC51" s="54">
        <f t="shared" si="7"/>
        <v>-3.1336563753792346</v>
      </c>
      <c r="BD51" s="54">
        <f t="shared" si="8"/>
        <v>-252.0059717550528</v>
      </c>
      <c r="BE51" s="54">
        <f t="shared" si="9"/>
        <v>3.1524287518484626</v>
      </c>
      <c r="BF51" s="54">
        <f t="shared" si="10"/>
        <v>3.1524319638858262</v>
      </c>
      <c r="BG51" s="54">
        <f t="shared" si="11"/>
        <v>3.1524213185417684</v>
      </c>
      <c r="BH51" s="54">
        <f t="shared" si="12"/>
        <v>3.1524565993783256</v>
      </c>
      <c r="BI51" s="54">
        <f t="shared" si="13"/>
        <v>3.1523396715578715</v>
      </c>
      <c r="BJ51" s="54">
        <f t="shared" si="14"/>
        <v>3.1527271945511486</v>
      </c>
      <c r="BK51" s="54">
        <f t="shared" si="15"/>
        <v>3.1514428692515253</v>
      </c>
      <c r="BL51" s="54">
        <f t="shared" si="16"/>
        <v>3.1556994428720841</v>
      </c>
    </row>
    <row r="52" spans="1:64" s="54" customFormat="1" ht="12.95" customHeight="1">
      <c r="A52" s="54" t="s">
        <v>70</v>
      </c>
      <c r="C52" s="30">
        <v>41766.288</v>
      </c>
      <c r="D52" s="30" t="s">
        <v>18</v>
      </c>
      <c r="E52" s="54">
        <f t="shared" si="17"/>
        <v>-25217.981088785898</v>
      </c>
      <c r="F52" s="54">
        <f t="shared" si="18"/>
        <v>-25218</v>
      </c>
      <c r="G52" s="333">
        <f>+C52-(C$7+F52*C$8)</f>
        <v>7.9392000043299049E-3</v>
      </c>
      <c r="H52" s="318">
        <f>G52</f>
        <v>7.9392000043299049E-3</v>
      </c>
      <c r="I52" s="318"/>
      <c r="J52" s="318"/>
      <c r="K52" s="318"/>
      <c r="M52" s="268"/>
      <c r="O52" s="54">
        <f t="shared" ca="1" si="20"/>
        <v>-0.12467755985054835</v>
      </c>
      <c r="P52" s="54">
        <f t="shared" si="21"/>
        <v>3.6484360460515407E-3</v>
      </c>
      <c r="Q52" s="286">
        <f t="shared" si="22"/>
        <v>26747.788</v>
      </c>
      <c r="R52" s="54">
        <f>+(P52-G52)^2</f>
        <v>1.8410655345660617E-5</v>
      </c>
      <c r="S52" s="54">
        <v>0.1</v>
      </c>
      <c r="T52" s="54">
        <f t="shared" si="41"/>
        <v>1.8410655345660617E-6</v>
      </c>
      <c r="U52" s="54">
        <f>+G52-P52</f>
        <v>4.2907639582783642E-3</v>
      </c>
      <c r="V52" s="318">
        <f>+G52-AH52</f>
        <v>1.1567125241905866E-3</v>
      </c>
      <c r="W52" s="318"/>
      <c r="X52" s="318"/>
      <c r="Y52" s="318"/>
      <c r="Z52" s="54">
        <f t="shared" si="23"/>
        <v>-25218</v>
      </c>
      <c r="AA52" s="54">
        <f t="shared" si="24"/>
        <v>1.043092352619086E-2</v>
      </c>
      <c r="AB52" s="54">
        <f t="shared" si="25"/>
        <v>1.1567125241905866E-3</v>
      </c>
      <c r="AC52" s="54">
        <f t="shared" si="26"/>
        <v>4.2907639582783642E-3</v>
      </c>
      <c r="AE52" s="54">
        <f t="shared" si="27"/>
        <v>6.2086861093951615E-7</v>
      </c>
      <c r="AF52" s="356">
        <f t="shared" si="28"/>
        <v>26747.788</v>
      </c>
      <c r="AG52" s="41"/>
      <c r="AH52" s="54">
        <f t="shared" si="29"/>
        <v>6.7824874801393183E-3</v>
      </c>
      <c r="AI52" s="54">
        <f t="shared" si="30"/>
        <v>0.92981278387433963</v>
      </c>
      <c r="AJ52" s="54">
        <f t="shared" si="31"/>
        <v>0.42071979786921054</v>
      </c>
      <c r="AK52" s="54">
        <f t="shared" si="32"/>
        <v>-0.2934730617196587</v>
      </c>
      <c r="AL52" s="54">
        <f t="shared" si="33"/>
        <v>-1.8055475455025536</v>
      </c>
      <c r="AM52" s="54">
        <f t="shared" si="34"/>
        <v>-1.2673619362160813</v>
      </c>
      <c r="AN52" s="54">
        <f t="shared" si="44"/>
        <v>-1.4963595845983673</v>
      </c>
      <c r="AO52" s="54">
        <f t="shared" si="44"/>
        <v>-1.4963595844705302</v>
      </c>
      <c r="AP52" s="54">
        <f t="shared" si="44"/>
        <v>-1.496359578773816</v>
      </c>
      <c r="AQ52" s="54">
        <f t="shared" si="44"/>
        <v>-1.4963593249156912</v>
      </c>
      <c r="AR52" s="54">
        <f t="shared" si="44"/>
        <v>-1.4963480133161939</v>
      </c>
      <c r="AS52" s="54">
        <f t="shared" si="44"/>
        <v>-1.4958457122105311</v>
      </c>
      <c r="AT52" s="54">
        <f t="shared" si="44"/>
        <v>-1.4761871294414215</v>
      </c>
      <c r="AU52" s="54">
        <f t="shared" si="36"/>
        <v>-1.1954457978447488</v>
      </c>
      <c r="AW52" s="54">
        <v>40000</v>
      </c>
      <c r="AX52" s="54">
        <f t="shared" si="2"/>
        <v>0.23500023758170813</v>
      </c>
      <c r="AY52" s="54">
        <f t="shared" si="3"/>
        <v>0.1765487700274877</v>
      </c>
      <c r="AZ52" s="54">
        <f t="shared" si="4"/>
        <v>5.8451467554220427E-2</v>
      </c>
      <c r="BA52" s="54">
        <f t="shared" si="5"/>
        <v>0.69935207587198089</v>
      </c>
      <c r="BB52" s="54">
        <f t="shared" si="6"/>
        <v>0.99350688104828921</v>
      </c>
      <c r="BC52" s="54">
        <f t="shared" si="7"/>
        <v>-3.0561241893541764</v>
      </c>
      <c r="BD52" s="54">
        <f t="shared" si="8"/>
        <v>-23.38619739138743</v>
      </c>
      <c r="BE52" s="54">
        <f t="shared" si="9"/>
        <v>3.2582294717890408</v>
      </c>
      <c r="BF52" s="54">
        <f t="shared" si="10"/>
        <v>3.2582624853236588</v>
      </c>
      <c r="BG52" s="54">
        <f t="shared" si="11"/>
        <v>3.2581523300348207</v>
      </c>
      <c r="BH52" s="54">
        <f t="shared" si="12"/>
        <v>3.2585198874899732</v>
      </c>
      <c r="BI52" s="54">
        <f t="shared" si="13"/>
        <v>3.2572935124220894</v>
      </c>
      <c r="BJ52" s="54">
        <f t="shared" si="14"/>
        <v>3.2613860703728217</v>
      </c>
      <c r="BK52" s="54">
        <f t="shared" si="15"/>
        <v>3.2477361865305263</v>
      </c>
      <c r="BL52" s="54">
        <f t="shared" si="16"/>
        <v>3.2933547069018489</v>
      </c>
    </row>
    <row r="53" spans="1:64" s="54" customFormat="1" ht="12.95" customHeight="1">
      <c r="A53" s="268" t="s">
        <v>72</v>
      </c>
      <c r="B53" s="268"/>
      <c r="C53" s="34">
        <v>43222.440999999999</v>
      </c>
      <c r="D53" s="34"/>
      <c r="E53" s="268">
        <f t="shared" ref="E53:E84" si="45">+(C53-C$7)/C$8</f>
        <v>-21749.417361576929</v>
      </c>
      <c r="F53" s="268">
        <f t="shared" ref="F53:F84" si="46">ROUND(2*E53,0)/2</f>
        <v>-21749.5</v>
      </c>
      <c r="G53" s="333"/>
      <c r="H53" s="318"/>
      <c r="I53" s="318"/>
      <c r="J53" s="318"/>
      <c r="K53" s="318"/>
      <c r="M53" s="268">
        <f>+C53-(C$7+F53*C$8)</f>
        <v>3.4692799999902491E-2</v>
      </c>
      <c r="O53" s="54">
        <f t="shared" ref="O53:O84" ca="1" si="47">+C$11+C$12*$F53</f>
        <v>-0.10438409049569741</v>
      </c>
      <c r="P53" s="54">
        <f t="shared" ref="P53:P84" si="48">+D$11+D$12*F53+D$13*F53^2</f>
        <v>1.3016459797382852E-2</v>
      </c>
      <c r="Q53" s="286">
        <f t="shared" ref="Q53:Q84" si="49">+C53-15018.5</f>
        <v>28203.940999999999</v>
      </c>
      <c r="R53" s="54">
        <f>+(P53-M53)^2</f>
        <v>4.6986372457536916E-4</v>
      </c>
      <c r="T53" s="54">
        <f t="shared" si="41"/>
        <v>0</v>
      </c>
      <c r="V53" s="318"/>
      <c r="W53" s="318"/>
      <c r="X53" s="318"/>
      <c r="Y53" s="318"/>
      <c r="Z53" s="54">
        <f t="shared" ref="Z53:Z84" si="50">F53</f>
        <v>-21749.5</v>
      </c>
      <c r="AA53" s="54">
        <f t="shared" ref="AA53:AA84" si="51">AB$3+AB$4*Z53+AB$5*Z53^2+AH53</f>
        <v>4.9512295179650213E-3</v>
      </c>
      <c r="AB53" s="54">
        <f t="shared" ref="AB53:AB84" si="52">+G53-AH53</f>
        <v>8.0652302794178305E-3</v>
      </c>
      <c r="AC53" s="54">
        <f t="shared" ref="AC53:AC84" si="53">+G53-P53</f>
        <v>-1.3016459797382852E-2</v>
      </c>
      <c r="AE53" s="54">
        <f t="shared" ref="AE53:AE84" si="54">+(G53-AA53)^2*S53</f>
        <v>0</v>
      </c>
      <c r="AF53" s="356">
        <f t="shared" ref="AF53:AF84" si="55">+C53-15018.5</f>
        <v>28203.940999999999</v>
      </c>
      <c r="AG53" s="41"/>
      <c r="AH53" s="54">
        <f t="shared" ref="AH53:AH84" si="56">$AB$6*($AB$11/AI53*AJ53+$AB$12)</f>
        <v>-8.0652302794178305E-3</v>
      </c>
      <c r="AI53" s="54">
        <f t="shared" ref="AI53:AI84" si="57">1+$AB$7*COS(AL53)</f>
        <v>1.0069658213128072</v>
      </c>
      <c r="AJ53" s="54">
        <f t="shared" ref="AJ53:AJ84" si="58">SIN(AL53+RADIANS($AB$9))</f>
        <v>0.17548712455929541</v>
      </c>
      <c r="AK53" s="54">
        <f t="shared" ref="AK53:AK84" si="59">$AB$7*SIN(AL53)</f>
        <v>-0.30166895862189536</v>
      </c>
      <c r="AL53" s="54">
        <f t="shared" ref="AL53:AL84" si="60">2*ATAN(AM53)</f>
        <v>-1.5477094845122754</v>
      </c>
      <c r="AM53" s="54">
        <f t="shared" ref="AM53:AM84" si="61">SQRT((1+$AB$7)/(1-$AB$7))*TAN(AN53/2)</f>
        <v>-0.97717561540461695</v>
      </c>
      <c r="AN53" s="54">
        <f t="shared" si="44"/>
        <v>-1.2423349115482676</v>
      </c>
      <c r="AO53" s="54">
        <f t="shared" si="44"/>
        <v>-1.2423345842842954</v>
      </c>
      <c r="AP53" s="54">
        <f t="shared" si="44"/>
        <v>-1.242331222248789</v>
      </c>
      <c r="AQ53" s="54">
        <f t="shared" si="44"/>
        <v>-1.2422966854367168</v>
      </c>
      <c r="AR53" s="54">
        <f t="shared" si="44"/>
        <v>-1.2419421053279038</v>
      </c>
      <c r="AS53" s="54">
        <f t="shared" si="44"/>
        <v>-1.2383228041656771</v>
      </c>
      <c r="AT53" s="54">
        <f t="shared" si="44"/>
        <v>-1.2033382395509749</v>
      </c>
      <c r="AU53" s="54">
        <f t="shared" ref="AU53:AU84" si="62">RADIANS($AB$9)+$AB$18*(F53-AB$15)</f>
        <v>-0.95671715620112963</v>
      </c>
      <c r="AW53" s="54">
        <v>42000</v>
      </c>
      <c r="AX53" s="54">
        <f t="shared" si="2"/>
        <v>0.24032293720871969</v>
      </c>
      <c r="AY53" s="54">
        <f t="shared" si="3"/>
        <v>0.18174263684531933</v>
      </c>
      <c r="AZ53" s="54">
        <f t="shared" si="4"/>
        <v>5.8580300363400367E-2</v>
      </c>
      <c r="BA53" s="54">
        <f t="shared" si="5"/>
        <v>0.70227229119481771</v>
      </c>
      <c r="BB53" s="54">
        <f t="shared" si="6"/>
        <v>0.99935063187976036</v>
      </c>
      <c r="BC53" s="54">
        <f t="shared" si="7"/>
        <v>-2.9781451956405562</v>
      </c>
      <c r="BD53" s="54">
        <f t="shared" si="8"/>
        <v>-12.209094771931792</v>
      </c>
      <c r="BE53" s="54">
        <f t="shared" si="9"/>
        <v>3.3643354833193624</v>
      </c>
      <c r="BF53" s="54">
        <f t="shared" si="10"/>
        <v>3.3643911624004454</v>
      </c>
      <c r="BG53" s="54">
        <f t="shared" si="11"/>
        <v>3.364201969094899</v>
      </c>
      <c r="BH53" s="54">
        <f t="shared" si="12"/>
        <v>3.3648448666894133</v>
      </c>
      <c r="BI53" s="54">
        <f t="shared" si="13"/>
        <v>3.3626606175427134</v>
      </c>
      <c r="BJ53" s="54">
        <f t="shared" si="14"/>
        <v>3.3700860561903596</v>
      </c>
      <c r="BK53" s="54">
        <f t="shared" si="15"/>
        <v>3.344892563728036</v>
      </c>
      <c r="BL53" s="54">
        <f t="shared" si="16"/>
        <v>3.4310099709316138</v>
      </c>
    </row>
    <row r="54" spans="1:64" s="54" customFormat="1" ht="12.95" customHeight="1">
      <c r="A54" s="268" t="s">
        <v>73</v>
      </c>
      <c r="B54" s="359"/>
      <c r="C54" s="34">
        <v>43606.372000000003</v>
      </c>
      <c r="D54" s="34"/>
      <c r="E54" s="268">
        <f t="shared" si="45"/>
        <v>-20834.891799804856</v>
      </c>
      <c r="F54" s="268">
        <f t="shared" si="46"/>
        <v>-20835</v>
      </c>
      <c r="G54" s="333"/>
      <c r="H54" s="318"/>
      <c r="I54" s="318"/>
      <c r="J54" s="318"/>
      <c r="K54" s="318"/>
      <c r="M54" s="268">
        <f>+C54-(C$7+F54*C$8)</f>
        <v>4.5424000003549736E-2</v>
      </c>
      <c r="O54" s="54">
        <f t="shared" ca="1" si="47"/>
        <v>-9.903354192282407E-2</v>
      </c>
      <c r="P54" s="54">
        <f t="shared" si="48"/>
        <v>1.54831894114976E-2</v>
      </c>
      <c r="Q54" s="286">
        <f t="shared" si="49"/>
        <v>28587.872000000003</v>
      </c>
      <c r="R54" s="54">
        <f>+(P54-M54)^2</f>
        <v>8.964521389091413E-4</v>
      </c>
      <c r="T54" s="54">
        <f t="shared" si="41"/>
        <v>0</v>
      </c>
      <c r="V54" s="318"/>
      <c r="W54" s="318"/>
      <c r="X54" s="318"/>
      <c r="Y54" s="318"/>
      <c r="Z54" s="54">
        <f t="shared" si="50"/>
        <v>-20835</v>
      </c>
      <c r="AA54" s="54">
        <f t="shared" si="51"/>
        <v>3.3480202946790973E-3</v>
      </c>
      <c r="AB54" s="54">
        <f t="shared" si="52"/>
        <v>1.2135169116818502E-2</v>
      </c>
      <c r="AC54" s="54">
        <f t="shared" si="53"/>
        <v>-1.54831894114976E-2</v>
      </c>
      <c r="AE54" s="54">
        <f t="shared" si="54"/>
        <v>0</v>
      </c>
      <c r="AF54" s="356">
        <f t="shared" si="55"/>
        <v>28587.872000000003</v>
      </c>
      <c r="AG54" s="41"/>
      <c r="AH54" s="54">
        <f t="shared" si="56"/>
        <v>-1.2135169116818502E-2</v>
      </c>
      <c r="AI54" s="54">
        <f t="shared" si="57"/>
        <v>1.0296430425882139</v>
      </c>
      <c r="AJ54" s="54">
        <f t="shared" si="58"/>
        <v>0.10091930164333143</v>
      </c>
      <c r="AK54" s="54">
        <f t="shared" si="59"/>
        <v>-0.30028981549279038</v>
      </c>
      <c r="AL54" s="54">
        <f t="shared" si="60"/>
        <v>-1.4724003322086565</v>
      </c>
      <c r="AM54" s="54">
        <f t="shared" si="61"/>
        <v>-0.90614571316004833</v>
      </c>
      <c r="AN54" s="54">
        <f t="shared" si="44"/>
        <v>-1.1718244200148598</v>
      </c>
      <c r="AO54" s="54">
        <f t="shared" si="44"/>
        <v>-1.1718235342028029</v>
      </c>
      <c r="AP54" s="54">
        <f t="shared" si="44"/>
        <v>-1.1718159775132486</v>
      </c>
      <c r="AQ54" s="54">
        <f t="shared" si="44"/>
        <v>-1.1717515183767837</v>
      </c>
      <c r="AR54" s="54">
        <f t="shared" si="44"/>
        <v>-1.1712020770071769</v>
      </c>
      <c r="AS54" s="54">
        <f t="shared" si="44"/>
        <v>-1.1665473911534903</v>
      </c>
      <c r="AT54" s="54">
        <f t="shared" si="44"/>
        <v>-1.1289703566229072</v>
      </c>
      <c r="AU54" s="54">
        <f t="shared" si="62"/>
        <v>-0.89377428672351922</v>
      </c>
      <c r="AW54" s="54">
        <v>44000</v>
      </c>
      <c r="AX54" s="54">
        <f t="shared" si="2"/>
        <v>0.24497553105500436</v>
      </c>
      <c r="AY54" s="54">
        <f t="shared" si="3"/>
        <v>0.18693005535445531</v>
      </c>
      <c r="AZ54" s="54">
        <f t="shared" si="4"/>
        <v>5.8045475700549055E-2</v>
      </c>
      <c r="BA54" s="54">
        <f t="shared" si="5"/>
        <v>0.70706428329428894</v>
      </c>
      <c r="BB54" s="54">
        <f t="shared" si="6"/>
        <v>0.99908417647823411</v>
      </c>
      <c r="BC54" s="54">
        <f t="shared" si="7"/>
        <v>-2.8993042491790142</v>
      </c>
      <c r="BD54" s="54">
        <f t="shared" si="8"/>
        <v>-8.2142043641355009</v>
      </c>
      <c r="BE54" s="54">
        <f t="shared" si="9"/>
        <v>3.4710276385452419</v>
      </c>
      <c r="BF54" s="54">
        <f t="shared" si="10"/>
        <v>3.4710946229462021</v>
      </c>
      <c r="BG54" s="54">
        <f t="shared" si="11"/>
        <v>3.4708600244161025</v>
      </c>
      <c r="BH54" s="54">
        <f t="shared" si="12"/>
        <v>3.471681738079849</v>
      </c>
      <c r="BI54" s="54">
        <f t="shared" si="13"/>
        <v>3.4688045821173397</v>
      </c>
      <c r="BJ54" s="54">
        <f t="shared" si="14"/>
        <v>3.4788911870546269</v>
      </c>
      <c r="BK54" s="54">
        <f t="shared" si="15"/>
        <v>3.4436782020641865</v>
      </c>
      <c r="BL54" s="54">
        <f t="shared" si="16"/>
        <v>3.5686652349613786</v>
      </c>
    </row>
    <row r="55" spans="1:64" s="54" customFormat="1" ht="12.95" customHeight="1">
      <c r="A55" s="54" t="s">
        <v>74</v>
      </c>
      <c r="C55" s="30">
        <v>43965.691500000001</v>
      </c>
      <c r="D55" s="30"/>
      <c r="E55" s="54">
        <f t="shared" si="45"/>
        <v>-19978.990954097808</v>
      </c>
      <c r="F55" s="54">
        <f t="shared" si="46"/>
        <v>-19979</v>
      </c>
      <c r="G55" s="333">
        <f>+C55-(C$7+F55*C$8)</f>
        <v>3.7976000021444634E-3</v>
      </c>
      <c r="H55" s="318"/>
      <c r="I55" s="318">
        <f>G55</f>
        <v>3.7976000021444634E-3</v>
      </c>
      <c r="J55" s="318"/>
      <c r="K55" s="318"/>
      <c r="M55" s="268"/>
      <c r="O55" s="54">
        <f t="shared" ca="1" si="47"/>
        <v>-9.4025264636460409E-2</v>
      </c>
      <c r="P55" s="54">
        <f t="shared" si="48"/>
        <v>1.7790902266033654E-2</v>
      </c>
      <c r="Q55" s="286">
        <f t="shared" si="49"/>
        <v>28947.191500000001</v>
      </c>
      <c r="R55" s="54">
        <f>+(P55-G55)^2</f>
        <v>1.9581250824856635E-4</v>
      </c>
      <c r="S55" s="54">
        <v>1</v>
      </c>
      <c r="T55" s="54">
        <f t="shared" si="41"/>
        <v>1.9581250824856635E-4</v>
      </c>
      <c r="U55" s="54">
        <f>+G55-P55</f>
        <v>-1.3993302263889191E-2</v>
      </c>
      <c r="V55" s="318"/>
      <c r="W55" s="318">
        <f>+G55-AH55</f>
        <v>1.976984855093146E-2</v>
      </c>
      <c r="X55" s="318"/>
      <c r="Y55" s="318"/>
      <c r="Z55" s="54">
        <f t="shared" si="50"/>
        <v>-19979</v>
      </c>
      <c r="AA55" s="54">
        <f t="shared" si="51"/>
        <v>1.8186537172466578E-3</v>
      </c>
      <c r="AB55" s="54">
        <f t="shared" si="52"/>
        <v>1.976984855093146E-2</v>
      </c>
      <c r="AC55" s="54">
        <f t="shared" si="53"/>
        <v>-1.3993302263889191E-2</v>
      </c>
      <c r="AE55" s="54">
        <f t="shared" si="54"/>
        <v>3.9162283985108267E-6</v>
      </c>
      <c r="AF55" s="356">
        <f t="shared" si="55"/>
        <v>28947.191500000001</v>
      </c>
      <c r="AG55" s="41"/>
      <c r="AH55" s="54">
        <f t="shared" si="56"/>
        <v>-1.5972248548786996E-2</v>
      </c>
      <c r="AI55" s="54">
        <f t="shared" si="57"/>
        <v>1.0516504875792729</v>
      </c>
      <c r="AJ55" s="54">
        <f t="shared" si="58"/>
        <v>2.7466703675940504E-2</v>
      </c>
      <c r="AK55" s="54">
        <f t="shared" si="59"/>
        <v>-0.29729599794717076</v>
      </c>
      <c r="AL55" s="54">
        <f t="shared" si="60"/>
        <v>-1.3987790935186406</v>
      </c>
      <c r="AM55" s="54">
        <f t="shared" si="61"/>
        <v>-0.84124537750352535</v>
      </c>
      <c r="AN55" s="54">
        <f t="shared" si="44"/>
        <v>-1.1043750867350655</v>
      </c>
      <c r="AO55" s="54">
        <f t="shared" si="44"/>
        <v>-1.1043731665405074</v>
      </c>
      <c r="AP55" s="54">
        <f t="shared" si="44"/>
        <v>-1.1043590159266714</v>
      </c>
      <c r="AQ55" s="54">
        <f t="shared" si="44"/>
        <v>-1.1042547471555266</v>
      </c>
      <c r="AR55" s="54">
        <f t="shared" si="44"/>
        <v>-1.1034871074054449</v>
      </c>
      <c r="AS55" s="54">
        <f t="shared" si="44"/>
        <v>-1.0978711694032088</v>
      </c>
      <c r="AT55" s="54">
        <f t="shared" si="44"/>
        <v>-1.0585147954698311</v>
      </c>
      <c r="AU55" s="54">
        <f t="shared" si="62"/>
        <v>-0.83485783371877975</v>
      </c>
      <c r="AW55" s="54">
        <v>46000</v>
      </c>
      <c r="AX55" s="54">
        <f t="shared" si="2"/>
        <v>0.24894906597630401</v>
      </c>
      <c r="AY55" s="54">
        <f t="shared" si="3"/>
        <v>0.19211102555489559</v>
      </c>
      <c r="AZ55" s="54">
        <f t="shared" si="4"/>
        <v>5.6838040421408428E-2</v>
      </c>
      <c r="BA55" s="54">
        <f t="shared" si="5"/>
        <v>0.71379988482354007</v>
      </c>
      <c r="BB55" s="54">
        <f t="shared" si="6"/>
        <v>0.99245261819286079</v>
      </c>
      <c r="BC55" s="54">
        <f t="shared" si="7"/>
        <v>-2.8191671084187191</v>
      </c>
      <c r="BD55" s="54">
        <f t="shared" si="8"/>
        <v>-6.1491515261350056</v>
      </c>
      <c r="BE55" s="54">
        <f t="shared" si="9"/>
        <v>3.5785945489453224</v>
      </c>
      <c r="BF55" s="54">
        <f t="shared" si="10"/>
        <v>3.5786606374948717</v>
      </c>
      <c r="BG55" s="54">
        <f t="shared" si="11"/>
        <v>3.5784189085017517</v>
      </c>
      <c r="BH55" s="54">
        <f t="shared" si="12"/>
        <v>3.5793032020877216</v>
      </c>
      <c r="BI55" s="54">
        <f t="shared" si="13"/>
        <v>3.576070048575628</v>
      </c>
      <c r="BJ55" s="54">
        <f t="shared" si="14"/>
        <v>3.5879150441696845</v>
      </c>
      <c r="BK55" s="54">
        <f t="shared" si="15"/>
        <v>3.5448284786557833</v>
      </c>
      <c r="BL55" s="54">
        <f t="shared" si="16"/>
        <v>3.7063204989911434</v>
      </c>
    </row>
    <row r="56" spans="1:64" s="54" customFormat="1" ht="12.95" customHeight="1">
      <c r="A56" s="54" t="s">
        <v>75</v>
      </c>
      <c r="C56" s="30">
        <v>43973.667800000003</v>
      </c>
      <c r="D56" s="30"/>
      <c r="E56" s="54">
        <f t="shared" si="45"/>
        <v>-19959.991367613871</v>
      </c>
      <c r="F56" s="54">
        <f t="shared" si="46"/>
        <v>-19960</v>
      </c>
      <c r="G56" s="333">
        <f>+C56-(C$7+F56*C$8)</f>
        <v>3.6240000044927001E-3</v>
      </c>
      <c r="H56" s="318"/>
      <c r="I56" s="318">
        <f>G56</f>
        <v>3.6240000044927001E-3</v>
      </c>
      <c r="J56" s="318"/>
      <c r="K56" s="318"/>
      <c r="M56" s="268"/>
      <c r="O56" s="54">
        <f t="shared" ca="1" si="47"/>
        <v>-9.3914099603235046E-2</v>
      </c>
      <c r="P56" s="54">
        <f t="shared" si="48"/>
        <v>1.7842111464048908E-2</v>
      </c>
      <c r="Q56" s="286">
        <f t="shared" si="49"/>
        <v>28955.167800000003</v>
      </c>
      <c r="R56" s="54">
        <f>+(P56-G56)^2</f>
        <v>2.0215469347636356E-4</v>
      </c>
      <c r="S56" s="54">
        <v>1</v>
      </c>
      <c r="T56" s="54">
        <f t="shared" si="41"/>
        <v>2.0215469347636356E-4</v>
      </c>
      <c r="U56" s="54">
        <f>+G56-P56</f>
        <v>-1.4218111459556208E-2</v>
      </c>
      <c r="V56" s="318"/>
      <c r="W56" s="318">
        <f>+G56-AH56</f>
        <v>1.9681574720781296E-2</v>
      </c>
      <c r="X56" s="318"/>
      <c r="Y56" s="318"/>
      <c r="Z56" s="54">
        <f t="shared" si="50"/>
        <v>-19960</v>
      </c>
      <c r="AA56" s="54">
        <f t="shared" si="51"/>
        <v>1.7845367477603118E-3</v>
      </c>
      <c r="AB56" s="54">
        <f t="shared" si="52"/>
        <v>1.9681574720781296E-2</v>
      </c>
      <c r="AC56" s="54">
        <f t="shared" si="53"/>
        <v>-1.4218111459556208E-2</v>
      </c>
      <c r="AE56" s="54">
        <f t="shared" si="54"/>
        <v>3.3836250728685243E-6</v>
      </c>
      <c r="AF56" s="356">
        <f t="shared" si="55"/>
        <v>28955.167800000003</v>
      </c>
      <c r="AG56" s="41"/>
      <c r="AH56" s="54">
        <f t="shared" si="56"/>
        <v>-1.6057574716288596E-2</v>
      </c>
      <c r="AI56" s="54">
        <f t="shared" si="57"/>
        <v>1.0521468325765904</v>
      </c>
      <c r="AJ56" s="54">
        <f t="shared" si="58"/>
        <v>2.5797521782524247E-2</v>
      </c>
      <c r="AK56" s="54">
        <f t="shared" si="59"/>
        <v>-0.29720933887549666</v>
      </c>
      <c r="AL56" s="54">
        <f t="shared" si="60"/>
        <v>-1.3971093191659101</v>
      </c>
      <c r="AM56" s="54">
        <f t="shared" si="61"/>
        <v>-0.83982064618298524</v>
      </c>
      <c r="AN56" s="54">
        <f t="shared" si="44"/>
        <v>-1.1028616884299201</v>
      </c>
      <c r="AO56" s="54">
        <f t="shared" si="44"/>
        <v>-1.1028597378065916</v>
      </c>
      <c r="AP56" s="54">
        <f t="shared" si="44"/>
        <v>-1.1028454060183697</v>
      </c>
      <c r="AQ56" s="54">
        <f t="shared" si="44"/>
        <v>-1.1027401187259169</v>
      </c>
      <c r="AR56" s="54">
        <f t="shared" si="44"/>
        <v>-1.1019673055601031</v>
      </c>
      <c r="AS56" s="54">
        <f t="shared" si="44"/>
        <v>-1.0963304888733876</v>
      </c>
      <c r="AT56" s="54">
        <f t="shared" si="44"/>
        <v>-1.0569419875071147</v>
      </c>
      <c r="AU56" s="54">
        <f t="shared" si="62"/>
        <v>-0.83355010871049728</v>
      </c>
      <c r="AW56" s="54">
        <v>48000</v>
      </c>
      <c r="AX56" s="54">
        <f t="shared" si="2"/>
        <v>0.25223520046367304</v>
      </c>
      <c r="AY56" s="54">
        <f t="shared" si="3"/>
        <v>0.1972855474466402</v>
      </c>
      <c r="AZ56" s="54">
        <f t="shared" si="4"/>
        <v>5.4949653017032848E-2</v>
      </c>
      <c r="BA56" s="54">
        <f t="shared" si="5"/>
        <v>0.72258096790341764</v>
      </c>
      <c r="BB56" s="54">
        <f t="shared" si="6"/>
        <v>0.97909449261965253</v>
      </c>
      <c r="BC56" s="54">
        <f t="shared" si="7"/>
        <v>-2.7372699317476523</v>
      </c>
      <c r="BD56" s="54">
        <f t="shared" si="8"/>
        <v>-4.878972227296047</v>
      </c>
      <c r="BE56" s="54">
        <f t="shared" si="9"/>
        <v>3.6873370741367522</v>
      </c>
      <c r="BF56" s="54">
        <f t="shared" si="10"/>
        <v>3.6873925707281301</v>
      </c>
      <c r="BG56" s="54">
        <f t="shared" si="11"/>
        <v>3.6871774057439457</v>
      </c>
      <c r="BH56" s="54">
        <f t="shared" si="12"/>
        <v>3.6880117755222943</v>
      </c>
      <c r="BI56" s="54">
        <f t="shared" si="13"/>
        <v>3.6847785973834717</v>
      </c>
      <c r="BJ56" s="54">
        <f t="shared" si="14"/>
        <v>3.697342879760984</v>
      </c>
      <c r="BK56" s="54">
        <f t="shared" si="15"/>
        <v>3.6490340338661498</v>
      </c>
      <c r="BL56" s="54">
        <f t="shared" si="16"/>
        <v>3.8439757630209077</v>
      </c>
    </row>
    <row r="57" spans="1:64" s="54" customFormat="1" ht="12.95" customHeight="1">
      <c r="A57" s="54" t="s">
        <v>76</v>
      </c>
      <c r="B57" s="41" t="s">
        <v>77</v>
      </c>
      <c r="C57" s="30">
        <v>45001.362399999998</v>
      </c>
      <c r="D57" s="30">
        <v>2.0000000000000001E-4</v>
      </c>
      <c r="E57" s="54">
        <f t="shared" si="45"/>
        <v>-17512.017691627541</v>
      </c>
      <c r="F57" s="54">
        <f t="shared" si="46"/>
        <v>-17512</v>
      </c>
      <c r="G57" s="333">
        <f>+C57-(C$7+F57*C$8)</f>
        <v>-7.427199998346623E-3</v>
      </c>
      <c r="H57" s="318"/>
      <c r="I57" s="318"/>
      <c r="J57" s="318">
        <f>G57</f>
        <v>-7.427199998346623E-3</v>
      </c>
      <c r="K57" s="318"/>
      <c r="M57" s="268"/>
      <c r="O57" s="54">
        <f t="shared" ca="1" si="47"/>
        <v>-7.9591362690830503E-2</v>
      </c>
      <c r="P57" s="54">
        <f t="shared" si="48"/>
        <v>2.4435144504040687E-2</v>
      </c>
      <c r="Q57" s="286">
        <f t="shared" si="49"/>
        <v>29982.862399999998</v>
      </c>
      <c r="R57" s="54">
        <f>+(P57-G57)^2</f>
        <v>1.015208997188811E-3</v>
      </c>
      <c r="S57" s="54">
        <v>1</v>
      </c>
      <c r="T57" s="54">
        <f t="shared" si="41"/>
        <v>1.015208997188811E-3</v>
      </c>
      <c r="U57" s="54">
        <f>+G57-P57</f>
        <v>-3.1862344502387313E-2</v>
      </c>
      <c r="V57" s="318"/>
      <c r="W57" s="318"/>
      <c r="X57" s="318">
        <f>+G57-AH57</f>
        <v>1.9566523152437246E-2</v>
      </c>
      <c r="Y57" s="318"/>
      <c r="Z57" s="54">
        <f t="shared" si="50"/>
        <v>-17512</v>
      </c>
      <c r="AA57" s="54">
        <f t="shared" si="51"/>
        <v>-2.5585786467431822E-3</v>
      </c>
      <c r="AB57" s="54">
        <f t="shared" si="52"/>
        <v>1.9566523152437246E-2</v>
      </c>
      <c r="AC57" s="54">
        <f t="shared" si="53"/>
        <v>-3.1862344502387313E-2</v>
      </c>
      <c r="AE57" s="54">
        <f t="shared" si="54"/>
        <v>2.3703473865288917E-5</v>
      </c>
      <c r="AF57" s="356">
        <f t="shared" si="55"/>
        <v>29982.862399999998</v>
      </c>
      <c r="AG57" s="41"/>
      <c r="AH57" s="54">
        <f t="shared" si="56"/>
        <v>-2.6993723150783869E-2</v>
      </c>
      <c r="AI57" s="54">
        <f t="shared" si="57"/>
        <v>1.1182298047696622</v>
      </c>
      <c r="AJ57" s="54">
        <f t="shared" si="58"/>
        <v>-0.20172191071777781</v>
      </c>
      <c r="AK57" s="54">
        <f t="shared" si="59"/>
        <v>-0.27762275938169834</v>
      </c>
      <c r="AL57" s="54">
        <f t="shared" si="60"/>
        <v>-1.1681932803023689</v>
      </c>
      <c r="AM57" s="54">
        <f t="shared" si="61"/>
        <v>-0.66103934433072953</v>
      </c>
      <c r="AN57" s="54">
        <f t="shared" si="44"/>
        <v>-0.90175556260434397</v>
      </c>
      <c r="AO57" s="54">
        <f t="shared" si="44"/>
        <v>-0.90174576934327122</v>
      </c>
      <c r="AP57" s="54">
        <f t="shared" si="44"/>
        <v>-0.90169344476242919</v>
      </c>
      <c r="AQ57" s="54">
        <f t="shared" si="44"/>
        <v>-0.90141393751272147</v>
      </c>
      <c r="AR57" s="54">
        <f t="shared" si="44"/>
        <v>-0.89992253546218048</v>
      </c>
      <c r="AS57" s="54">
        <f t="shared" si="44"/>
        <v>-0.89201149759697218</v>
      </c>
      <c r="AT57" s="54">
        <f t="shared" si="44"/>
        <v>-0.85127153340537809</v>
      </c>
      <c r="AU57" s="54">
        <f t="shared" si="62"/>
        <v>-0.66506006553806518</v>
      </c>
      <c r="AW57" s="54">
        <v>50000</v>
      </c>
      <c r="AX57" s="54">
        <f t="shared" si="2"/>
        <v>0.25482650259178696</v>
      </c>
      <c r="AY57" s="54">
        <f t="shared" si="3"/>
        <v>0.20245362102968911</v>
      </c>
      <c r="AZ57" s="54">
        <f t="shared" si="4"/>
        <v>5.2372881562097864E-2</v>
      </c>
      <c r="BA57" s="54">
        <f t="shared" si="5"/>
        <v>0.73354183032171227</v>
      </c>
      <c r="BB57" s="54">
        <f t="shared" si="6"/>
        <v>0.95852991528752129</v>
      </c>
      <c r="BC57" s="54">
        <f t="shared" si="7"/>
        <v>-2.6531072504320505</v>
      </c>
      <c r="BD57" s="54">
        <f t="shared" si="8"/>
        <v>-4.012548288813667</v>
      </c>
      <c r="BE57" s="54">
        <f t="shared" si="9"/>
        <v>3.7975734567422843</v>
      </c>
      <c r="BF57" s="54">
        <f t="shared" si="10"/>
        <v>3.7976133199731992</v>
      </c>
      <c r="BG57" s="54">
        <f t="shared" si="11"/>
        <v>3.7974466184104276</v>
      </c>
      <c r="BH57" s="54">
        <f t="shared" si="12"/>
        <v>3.7981438796871414</v>
      </c>
      <c r="BI57" s="54">
        <f t="shared" si="13"/>
        <v>3.7952299347792078</v>
      </c>
      <c r="BJ57" s="54">
        <f t="shared" si="14"/>
        <v>3.8074515882122641</v>
      </c>
      <c r="BK57" s="54">
        <f t="shared" si="15"/>
        <v>3.7569277050326839</v>
      </c>
      <c r="BL57" s="54">
        <f t="shared" si="16"/>
        <v>3.9816310270506725</v>
      </c>
    </row>
    <row r="58" spans="1:64" s="54" customFormat="1" ht="12.95" customHeight="1">
      <c r="A58" s="268" t="s">
        <v>78</v>
      </c>
      <c r="B58" s="359" t="s">
        <v>77</v>
      </c>
      <c r="C58" s="34">
        <v>45021.387999999999</v>
      </c>
      <c r="D58" s="34"/>
      <c r="E58" s="268">
        <f t="shared" si="45"/>
        <v>-17464.316612293434</v>
      </c>
      <c r="F58" s="268">
        <f t="shared" si="46"/>
        <v>-17464.5</v>
      </c>
      <c r="G58" s="333"/>
      <c r="H58" s="318"/>
      <c r="I58" s="318"/>
      <c r="J58" s="318"/>
      <c r="K58" s="318"/>
      <c r="M58" s="268">
        <f>+C58-(C$7+F58*C$8)</f>
        <v>7.6988799999526236E-2</v>
      </c>
      <c r="O58" s="54">
        <f t="shared" ca="1" si="47"/>
        <v>-7.9313450107767108E-2</v>
      </c>
      <c r="P58" s="54">
        <f t="shared" si="48"/>
        <v>2.456297750067064E-2</v>
      </c>
      <c r="Q58" s="286">
        <f t="shared" si="49"/>
        <v>30002.887999999999</v>
      </c>
      <c r="R58" s="54">
        <f>+(P58-M58)^2</f>
        <v>2.7484668646815132E-3</v>
      </c>
      <c r="T58" s="54">
        <f t="shared" si="41"/>
        <v>0</v>
      </c>
      <c r="V58" s="318"/>
      <c r="W58" s="318"/>
      <c r="X58" s="318"/>
      <c r="Y58" s="318"/>
      <c r="Z58" s="54">
        <f t="shared" si="50"/>
        <v>-17464.5</v>
      </c>
      <c r="AA58" s="54">
        <f t="shared" si="51"/>
        <v>-2.6398994898573398E-3</v>
      </c>
      <c r="AB58" s="54">
        <f t="shared" si="52"/>
        <v>2.720287699052798E-2</v>
      </c>
      <c r="AC58" s="54">
        <f t="shared" si="53"/>
        <v>-2.456297750067064E-2</v>
      </c>
      <c r="AE58" s="54">
        <f t="shared" si="54"/>
        <v>0</v>
      </c>
      <c r="AF58" s="356">
        <f t="shared" si="55"/>
        <v>30002.887999999999</v>
      </c>
      <c r="AG58" s="41"/>
      <c r="AH58" s="54">
        <f t="shared" si="56"/>
        <v>-2.720287699052798E-2</v>
      </c>
      <c r="AI58" s="54">
        <f t="shared" si="57"/>
        <v>1.1195397189488936</v>
      </c>
      <c r="AJ58" s="54">
        <f t="shared" si="58"/>
        <v>-0.20634564193555757</v>
      </c>
      <c r="AK58" s="54">
        <f t="shared" si="59"/>
        <v>-0.27706125470047288</v>
      </c>
      <c r="AL58" s="54">
        <f t="shared" si="60"/>
        <v>-1.1634701885568397</v>
      </c>
      <c r="AM58" s="54">
        <f t="shared" si="61"/>
        <v>-0.65765114956516979</v>
      </c>
      <c r="AN58" s="54">
        <f t="shared" si="44"/>
        <v>-0.89773107733269397</v>
      </c>
      <c r="AO58" s="54">
        <f t="shared" si="44"/>
        <v>-0.89772104261636532</v>
      </c>
      <c r="AP58" s="54">
        <f t="shared" si="44"/>
        <v>-0.89766769906657096</v>
      </c>
      <c r="AQ58" s="54">
        <f t="shared" si="44"/>
        <v>-0.89738418996752367</v>
      </c>
      <c r="AR58" s="54">
        <f t="shared" si="44"/>
        <v>-0.89587908904884483</v>
      </c>
      <c r="AS58" s="54">
        <f t="shared" si="44"/>
        <v>-0.88793562317260943</v>
      </c>
      <c r="AT58" s="54">
        <f t="shared" si="44"/>
        <v>-0.84722496004475345</v>
      </c>
      <c r="AU58" s="54">
        <f t="shared" si="62"/>
        <v>-0.66179075301735857</v>
      </c>
      <c r="AW58" s="54">
        <v>52000</v>
      </c>
      <c r="AX58" s="54">
        <f t="shared" si="2"/>
        <v>0.25671691233468974</v>
      </c>
      <c r="AY58" s="54">
        <f t="shared" si="3"/>
        <v>0.20761524630404238</v>
      </c>
      <c r="AZ58" s="54">
        <f t="shared" si="4"/>
        <v>4.9101666030647341E-2</v>
      </c>
      <c r="BA58" s="54">
        <f t="shared" si="5"/>
        <v>0.74685216318515502</v>
      </c>
      <c r="BB58" s="54">
        <f t="shared" si="6"/>
        <v>0.93014557710050783</v>
      </c>
      <c r="BC58" s="54">
        <f t="shared" si="7"/>
        <v>-2.5661180422572909</v>
      </c>
      <c r="BD58" s="54">
        <f t="shared" si="8"/>
        <v>-3.3789462078745265</v>
      </c>
      <c r="BE58" s="54">
        <f t="shared" si="9"/>
        <v>3.9096449954105292</v>
      </c>
      <c r="BF58" s="54">
        <f t="shared" si="10"/>
        <v>3.9096691501813519</v>
      </c>
      <c r="BG58" s="54">
        <f t="shared" si="11"/>
        <v>3.9095578606469488</v>
      </c>
      <c r="BH58" s="54">
        <f t="shared" si="12"/>
        <v>3.9100707101862175</v>
      </c>
      <c r="BI58" s="54">
        <f t="shared" si="13"/>
        <v>3.9077094803919268</v>
      </c>
      <c r="BJ58" s="54">
        <f t="shared" si="14"/>
        <v>3.9186260954966805</v>
      </c>
      <c r="BK58" s="54">
        <f t="shared" si="15"/>
        <v>3.8690725537738277</v>
      </c>
      <c r="BL58" s="54">
        <f t="shared" si="16"/>
        <v>4.1192862910804369</v>
      </c>
    </row>
    <row r="59" spans="1:64" s="54" customFormat="1" ht="12.95" customHeight="1">
      <c r="A59" s="268" t="s">
        <v>78</v>
      </c>
      <c r="B59" s="359"/>
      <c r="C59" s="34">
        <v>45035.440999999999</v>
      </c>
      <c r="D59" s="34"/>
      <c r="E59" s="268">
        <f t="shared" si="45"/>
        <v>-17430.842296024148</v>
      </c>
      <c r="F59" s="268">
        <f t="shared" si="46"/>
        <v>-17431</v>
      </c>
      <c r="G59" s="333"/>
      <c r="H59" s="318"/>
      <c r="I59" s="318"/>
      <c r="J59" s="318"/>
      <c r="K59" s="318"/>
      <c r="M59" s="268">
        <f>+C59-(C$7+F59*C$8)</f>
        <v>6.6206399998918641E-2</v>
      </c>
      <c r="O59" s="54">
        <f t="shared" ca="1" si="47"/>
        <v>-7.9117448601817131E-2</v>
      </c>
      <c r="P59" s="54">
        <f t="shared" si="48"/>
        <v>2.4653131216371322E-2</v>
      </c>
      <c r="Q59" s="286">
        <f t="shared" si="49"/>
        <v>30016.940999999999</v>
      </c>
      <c r="R59" s="54">
        <f>+(P59-M59)^2</f>
        <v>1.7266741465146219E-3</v>
      </c>
      <c r="T59" s="54">
        <f t="shared" si="41"/>
        <v>0</v>
      </c>
      <c r="V59" s="318"/>
      <c r="W59" s="318"/>
      <c r="X59" s="318"/>
      <c r="Y59" s="318"/>
      <c r="Z59" s="54">
        <f t="shared" si="50"/>
        <v>-17431</v>
      </c>
      <c r="AA59" s="54">
        <f t="shared" si="51"/>
        <v>-2.6971364617409191E-3</v>
      </c>
      <c r="AB59" s="54">
        <f t="shared" si="52"/>
        <v>2.7350267678112241E-2</v>
      </c>
      <c r="AC59" s="54">
        <f t="shared" si="53"/>
        <v>-2.4653131216371322E-2</v>
      </c>
      <c r="AE59" s="54">
        <f t="shared" si="54"/>
        <v>0</v>
      </c>
      <c r="AF59" s="356">
        <f t="shared" si="55"/>
        <v>30016.940999999999</v>
      </c>
      <c r="AG59" s="41"/>
      <c r="AH59" s="54">
        <f t="shared" si="56"/>
        <v>-2.7350267678112241E-2</v>
      </c>
      <c r="AI59" s="54">
        <f t="shared" si="57"/>
        <v>1.1204637925331427</v>
      </c>
      <c r="AJ59" s="54">
        <f t="shared" si="58"/>
        <v>-0.20961033450415123</v>
      </c>
      <c r="AK59" s="54">
        <f t="shared" si="59"/>
        <v>-0.27666072715713141</v>
      </c>
      <c r="AL59" s="54">
        <f t="shared" si="60"/>
        <v>-1.1601325109616913</v>
      </c>
      <c r="AM59" s="54">
        <f t="shared" si="61"/>
        <v>-0.65526314823326071</v>
      </c>
      <c r="AN59" s="54">
        <f t="shared" si="44"/>
        <v>-0.8948899217442986</v>
      </c>
      <c r="AO59" s="54">
        <f t="shared" si="44"/>
        <v>-0.89487971459531324</v>
      </c>
      <c r="AP59" s="54">
        <f t="shared" si="44"/>
        <v>-0.89482564689335486</v>
      </c>
      <c r="AQ59" s="54">
        <f t="shared" si="44"/>
        <v>-0.89453930874273757</v>
      </c>
      <c r="AR59" s="54">
        <f t="shared" si="44"/>
        <v>-0.89302458471882407</v>
      </c>
      <c r="AS59" s="54">
        <f t="shared" si="44"/>
        <v>-0.88505859259278619</v>
      </c>
      <c r="AT59" s="54">
        <f t="shared" si="44"/>
        <v>-0.84436986861438723</v>
      </c>
      <c r="AU59" s="54">
        <f t="shared" si="62"/>
        <v>-0.65948502734485981</v>
      </c>
      <c r="AW59" s="54">
        <v>54000</v>
      </c>
      <c r="AX59" s="54">
        <f t="shared" si="2"/>
        <v>0.25790243571434324</v>
      </c>
      <c r="AY59" s="54">
        <f t="shared" si="3"/>
        <v>0.21277042326969994</v>
      </c>
      <c r="AZ59" s="54">
        <f t="shared" si="4"/>
        <v>4.51320124446433E-2</v>
      </c>
      <c r="BA59" s="54">
        <f t="shared" si="5"/>
        <v>0.76272033984315479</v>
      </c>
      <c r="BB59" s="54">
        <f t="shared" si="6"/>
        <v>0.89317682708128376</v>
      </c>
      <c r="BC59" s="54">
        <f t="shared" si="7"/>
        <v>-2.475669524218385</v>
      </c>
      <c r="BD59" s="54">
        <f t="shared" si="8"/>
        <v>-2.8915334128731964</v>
      </c>
      <c r="BE59" s="54">
        <f t="shared" si="9"/>
        <v>4.0239220708651589</v>
      </c>
      <c r="BF59" s="54">
        <f t="shared" si="10"/>
        <v>4.0239340134602681</v>
      </c>
      <c r="BG59" s="54">
        <f t="shared" si="11"/>
        <v>4.023871722303026</v>
      </c>
      <c r="BH59" s="54">
        <f t="shared" si="12"/>
        <v>4.0241966774512283</v>
      </c>
      <c r="BI59" s="54">
        <f t="shared" si="13"/>
        <v>4.0225028881143352</v>
      </c>
      <c r="BJ59" s="54">
        <f t="shared" si="14"/>
        <v>4.0313702564199936</v>
      </c>
      <c r="BK59" s="54">
        <f t="shared" si="15"/>
        <v>3.9859512133876569</v>
      </c>
      <c r="BL59" s="54">
        <f t="shared" si="16"/>
        <v>4.2569415551102017</v>
      </c>
    </row>
    <row r="60" spans="1:64" s="54" customFormat="1" ht="12.95" customHeight="1">
      <c r="A60" s="268" t="s">
        <v>78</v>
      </c>
      <c r="B60" s="359"/>
      <c r="C60" s="34">
        <v>45035.453000000001</v>
      </c>
      <c r="D60" s="34"/>
      <c r="E60" s="268">
        <f t="shared" si="45"/>
        <v>-17430.81371196414</v>
      </c>
      <c r="F60" s="268">
        <f t="shared" si="46"/>
        <v>-17431</v>
      </c>
      <c r="G60" s="333"/>
      <c r="H60" s="318"/>
      <c r="I60" s="318"/>
      <c r="J60" s="318"/>
      <c r="K60" s="318"/>
      <c r="M60" s="268">
        <f>+C60-(C$7+F60*C$8)</f>
        <v>7.8206400001363363E-2</v>
      </c>
      <c r="O60" s="54">
        <f t="shared" ca="1" si="47"/>
        <v>-7.9117448601817131E-2</v>
      </c>
      <c r="P60" s="54">
        <f t="shared" si="48"/>
        <v>2.4653131216371322E-2</v>
      </c>
      <c r="Q60" s="286">
        <f t="shared" si="49"/>
        <v>30016.953000000001</v>
      </c>
      <c r="R60" s="54">
        <f>+(P60-M60)^2</f>
        <v>2.8679525975576032E-3</v>
      </c>
      <c r="T60" s="54">
        <f t="shared" si="41"/>
        <v>0</v>
      </c>
      <c r="V60" s="318"/>
      <c r="W60" s="318"/>
      <c r="X60" s="318"/>
      <c r="Y60" s="318"/>
      <c r="Z60" s="54">
        <f t="shared" si="50"/>
        <v>-17431</v>
      </c>
      <c r="AA60" s="54">
        <f t="shared" si="51"/>
        <v>-2.6971364617409191E-3</v>
      </c>
      <c r="AB60" s="54">
        <f t="shared" si="52"/>
        <v>2.7350267678112241E-2</v>
      </c>
      <c r="AC60" s="54">
        <f t="shared" si="53"/>
        <v>-2.4653131216371322E-2</v>
      </c>
      <c r="AE60" s="54">
        <f t="shared" si="54"/>
        <v>0</v>
      </c>
      <c r="AF60" s="356">
        <f t="shared" si="55"/>
        <v>30016.953000000001</v>
      </c>
      <c r="AG60" s="41"/>
      <c r="AH60" s="54">
        <f t="shared" si="56"/>
        <v>-2.7350267678112241E-2</v>
      </c>
      <c r="AI60" s="54">
        <f t="shared" si="57"/>
        <v>1.1204637925331427</v>
      </c>
      <c r="AJ60" s="54">
        <f t="shared" si="58"/>
        <v>-0.20961033450415123</v>
      </c>
      <c r="AK60" s="54">
        <f t="shared" si="59"/>
        <v>-0.27666072715713141</v>
      </c>
      <c r="AL60" s="54">
        <f t="shared" si="60"/>
        <v>-1.1601325109616913</v>
      </c>
      <c r="AM60" s="54">
        <f t="shared" si="61"/>
        <v>-0.65526314823326071</v>
      </c>
      <c r="AN60" s="54">
        <f t="shared" si="44"/>
        <v>-0.8948899217442986</v>
      </c>
      <c r="AO60" s="54">
        <f t="shared" si="44"/>
        <v>-0.89487971459531324</v>
      </c>
      <c r="AP60" s="54">
        <f t="shared" si="44"/>
        <v>-0.89482564689335486</v>
      </c>
      <c r="AQ60" s="54">
        <f t="shared" si="44"/>
        <v>-0.89453930874273757</v>
      </c>
      <c r="AR60" s="54">
        <f t="shared" si="44"/>
        <v>-0.89302458471882407</v>
      </c>
      <c r="AS60" s="54">
        <f t="shared" si="44"/>
        <v>-0.88505859259278619</v>
      </c>
      <c r="AT60" s="54">
        <f t="shared" si="44"/>
        <v>-0.84436986861438723</v>
      </c>
      <c r="AU60" s="54">
        <f t="shared" si="62"/>
        <v>-0.65948502734485981</v>
      </c>
      <c r="AW60" s="54">
        <v>56000</v>
      </c>
      <c r="AX60" s="54">
        <f t="shared" si="2"/>
        <v>0.25838217744535996</v>
      </c>
      <c r="AY60" s="54">
        <f t="shared" si="3"/>
        <v>0.21791915192666186</v>
      </c>
      <c r="AZ60" s="54">
        <f t="shared" si="4"/>
        <v>4.0463025518698077E-2</v>
      </c>
      <c r="BA60" s="54">
        <f t="shared" si="5"/>
        <v>0.78139647944634238</v>
      </c>
      <c r="BB60" s="54">
        <f t="shared" si="6"/>
        <v>0.84668783075248044</v>
      </c>
      <c r="BC60" s="54">
        <f t="shared" si="7"/>
        <v>-2.3810382197955149</v>
      </c>
      <c r="BD60" s="54">
        <f t="shared" si="8"/>
        <v>-2.5016623639586917</v>
      </c>
      <c r="BE60" s="54">
        <f t="shared" si="9"/>
        <v>4.140810359378559</v>
      </c>
      <c r="BF60" s="54">
        <f t="shared" si="10"/>
        <v>4.1408148840662955</v>
      </c>
      <c r="BG60" s="54">
        <f t="shared" si="11"/>
        <v>4.140787165520238</v>
      </c>
      <c r="BH60" s="54">
        <f t="shared" si="12"/>
        <v>4.1409569899866856</v>
      </c>
      <c r="BI60" s="54">
        <f t="shared" si="13"/>
        <v>4.1399172218771385</v>
      </c>
      <c r="BJ60" s="54">
        <f t="shared" si="14"/>
        <v>4.1463099240302412</v>
      </c>
      <c r="BK60" s="54">
        <f t="shared" si="15"/>
        <v>4.1079567578793812</v>
      </c>
      <c r="BL60" s="54">
        <f t="shared" si="16"/>
        <v>4.3945968191399665</v>
      </c>
    </row>
    <row r="61" spans="1:64" s="54" customFormat="1" ht="12.95" customHeight="1">
      <c r="A61" s="51" t="s">
        <v>79</v>
      </c>
      <c r="B61" s="57" t="s">
        <v>77</v>
      </c>
      <c r="C61" s="40">
        <v>45044.398999999998</v>
      </c>
      <c r="D61" s="40"/>
      <c r="E61" s="51">
        <f t="shared" si="45"/>
        <v>-17409.504295231422</v>
      </c>
      <c r="F61" s="51">
        <f t="shared" si="46"/>
        <v>-17409.5</v>
      </c>
      <c r="G61" s="261">
        <f>+C61-(C$7+F61*C$8)</f>
        <v>-1.8032000007224269E-3</v>
      </c>
      <c r="H61" s="318"/>
      <c r="I61" s="318">
        <f>G61</f>
        <v>-1.8032000007224269E-3</v>
      </c>
      <c r="J61" s="318"/>
      <c r="K61" s="318"/>
      <c r="M61" s="268"/>
      <c r="O61" s="54">
        <f t="shared" ca="1" si="47"/>
        <v>-7.8991656590535808E-2</v>
      </c>
      <c r="P61" s="54">
        <f t="shared" si="48"/>
        <v>2.4710990110620688E-2</v>
      </c>
      <c r="Q61" s="286">
        <f t="shared" si="49"/>
        <v>30025.898999999998</v>
      </c>
      <c r="R61" s="54">
        <f>+(P61-G61)^2</f>
        <v>7.0300227726044506E-4</v>
      </c>
      <c r="S61" s="54">
        <v>0.1</v>
      </c>
      <c r="T61" s="54">
        <f t="shared" si="41"/>
        <v>7.0300227726044511E-5</v>
      </c>
      <c r="U61" s="54">
        <f>+G61-P61</f>
        <v>-2.6514190111343115E-2</v>
      </c>
      <c r="V61" s="318"/>
      <c r="W61" s="318">
        <f>+G61-AH61</f>
        <v>2.5641609442978958E-2</v>
      </c>
      <c r="X61" s="318"/>
      <c r="Y61" s="318"/>
      <c r="Z61" s="54">
        <f t="shared" si="50"/>
        <v>-17409.5</v>
      </c>
      <c r="AA61" s="54">
        <f t="shared" si="51"/>
        <v>-2.7338193330806969E-3</v>
      </c>
      <c r="AB61" s="54">
        <f t="shared" si="52"/>
        <v>2.5641609442978958E-2</v>
      </c>
      <c r="AC61" s="54">
        <f t="shared" si="53"/>
        <v>-2.6514190111343115E-2</v>
      </c>
      <c r="AE61" s="54">
        <f t="shared" si="54"/>
        <v>8.6605234175895208E-8</v>
      </c>
      <c r="AF61" s="356">
        <f t="shared" si="55"/>
        <v>30025.898999999998</v>
      </c>
      <c r="AG61" s="41"/>
      <c r="AH61" s="54">
        <f t="shared" si="56"/>
        <v>-2.7444809443701385E-2</v>
      </c>
      <c r="AI61" s="54">
        <f t="shared" si="57"/>
        <v>1.1210569507690047</v>
      </c>
      <c r="AJ61" s="54">
        <f t="shared" si="58"/>
        <v>-0.21170719441803354</v>
      </c>
      <c r="AK61" s="54">
        <f t="shared" si="59"/>
        <v>-0.27640169668996528</v>
      </c>
      <c r="AL61" s="54">
        <f t="shared" si="60"/>
        <v>-1.1579875161731863</v>
      </c>
      <c r="AM61" s="54">
        <f t="shared" si="61"/>
        <v>-0.65373122885096679</v>
      </c>
      <c r="AN61" s="54">
        <f t="shared" ref="AN61:AT70" si="63">$AU61+$AB$7*SIN(AO61)</f>
        <v>-0.89306525808339599</v>
      </c>
      <c r="AO61" s="54">
        <f t="shared" si="63"/>
        <v>-0.89305493933740165</v>
      </c>
      <c r="AP61" s="54">
        <f t="shared" si="63"/>
        <v>-0.89300040451235385</v>
      </c>
      <c r="AQ61" s="54">
        <f t="shared" si="63"/>
        <v>-0.89271224795883719</v>
      </c>
      <c r="AR61" s="54">
        <f t="shared" si="63"/>
        <v>-0.89119136518023423</v>
      </c>
      <c r="AS61" s="54">
        <f t="shared" si="63"/>
        <v>-0.8832110670542167</v>
      </c>
      <c r="AT61" s="54">
        <f t="shared" si="63"/>
        <v>-0.84253697847564046</v>
      </c>
      <c r="AU61" s="54">
        <f t="shared" si="62"/>
        <v>-0.65800523325653959</v>
      </c>
      <c r="AW61" s="54">
        <v>58000</v>
      </c>
      <c r="AX61" s="54">
        <f t="shared" si="2"/>
        <v>0.25815985906203209</v>
      </c>
      <c r="AY61" s="54">
        <f t="shared" si="3"/>
        <v>0.22306143227492808</v>
      </c>
      <c r="AZ61" s="54">
        <f t="shared" si="4"/>
        <v>3.5098426787103981E-2</v>
      </c>
      <c r="BA61" s="54">
        <f t="shared" si="5"/>
        <v>0.80317425386502506</v>
      </c>
      <c r="BB61" s="54">
        <f t="shared" si="6"/>
        <v>0.78955213983586647</v>
      </c>
      <c r="BC61" s="54">
        <f t="shared" si="7"/>
        <v>-2.2813877993535985</v>
      </c>
      <c r="BD61" s="54">
        <f t="shared" si="8"/>
        <v>-2.1798602697408258</v>
      </c>
      <c r="BE61" s="54">
        <f t="shared" si="9"/>
        <v>4.2607571261534023</v>
      </c>
      <c r="BF61" s="54">
        <f t="shared" si="10"/>
        <v>4.2607582895170566</v>
      </c>
      <c r="BG61" s="54">
        <f t="shared" si="11"/>
        <v>4.2607494557228716</v>
      </c>
      <c r="BH61" s="54">
        <f t="shared" si="12"/>
        <v>4.2608165375893794</v>
      </c>
      <c r="BI61" s="54">
        <f t="shared" si="13"/>
        <v>4.2603073648553433</v>
      </c>
      <c r="BJ61" s="54">
        <f t="shared" si="14"/>
        <v>4.2641856176030348</v>
      </c>
      <c r="BK61" s="54">
        <f t="shared" si="15"/>
        <v>4.2353852653672561</v>
      </c>
      <c r="BL61" s="54">
        <f t="shared" si="16"/>
        <v>4.5322520831697313</v>
      </c>
    </row>
    <row r="62" spans="1:64" s="54" customFormat="1" ht="12.95" customHeight="1">
      <c r="A62" s="268" t="s">
        <v>80</v>
      </c>
      <c r="B62" s="359"/>
      <c r="C62" s="34">
        <v>45715.534</v>
      </c>
      <c r="D62" s="34"/>
      <c r="E62" s="268">
        <f t="shared" si="45"/>
        <v>-15810.857369351788</v>
      </c>
      <c r="F62" s="268">
        <f t="shared" si="46"/>
        <v>-15811</v>
      </c>
      <c r="G62" s="333"/>
      <c r="H62" s="318"/>
      <c r="I62" s="318"/>
      <c r="J62" s="318"/>
      <c r="K62" s="318"/>
      <c r="M62" s="268">
        <f>+C62-(C$7+F62*C$8)</f>
        <v>5.9878400003071874E-2</v>
      </c>
      <c r="O62" s="54">
        <f t="shared" ca="1" si="47"/>
        <v>-6.9639166821549442E-2</v>
      </c>
      <c r="P62" s="54">
        <f t="shared" si="48"/>
        <v>2.9010644326933118E-2</v>
      </c>
      <c r="Q62" s="286">
        <f t="shared" si="49"/>
        <v>30697.034</v>
      </c>
      <c r="R62" s="54">
        <f>+(P62-M62)^2</f>
        <v>9.5281834048179643E-4</v>
      </c>
      <c r="T62" s="54">
        <f t="shared" si="41"/>
        <v>0</v>
      </c>
      <c r="V62" s="318"/>
      <c r="W62" s="318"/>
      <c r="X62" s="318"/>
      <c r="Y62" s="318"/>
      <c r="Z62" s="54">
        <f t="shared" si="50"/>
        <v>-15811</v>
      </c>
      <c r="AA62" s="54">
        <f t="shared" si="51"/>
        <v>-5.3147655275950674E-3</v>
      </c>
      <c r="AB62" s="54">
        <f t="shared" si="52"/>
        <v>3.4325409854528185E-2</v>
      </c>
      <c r="AC62" s="54">
        <f t="shared" si="53"/>
        <v>-2.9010644326933118E-2</v>
      </c>
      <c r="AE62" s="54">
        <f t="shared" si="54"/>
        <v>0</v>
      </c>
      <c r="AF62" s="356">
        <f t="shared" si="55"/>
        <v>30697.034</v>
      </c>
      <c r="AG62" s="41"/>
      <c r="AH62" s="54">
        <f t="shared" si="56"/>
        <v>-3.4325409854528185E-2</v>
      </c>
      <c r="AI62" s="54">
        <f t="shared" si="57"/>
        <v>1.1650447824750354</v>
      </c>
      <c r="AJ62" s="54">
        <f t="shared" si="58"/>
        <v>-0.37021548454172221</v>
      </c>
      <c r="AK62" s="54">
        <f t="shared" si="59"/>
        <v>-0.25261215932798842</v>
      </c>
      <c r="AL62" s="54">
        <f t="shared" si="60"/>
        <v>-0.99206795839450024</v>
      </c>
      <c r="AM62" s="54">
        <f t="shared" si="61"/>
        <v>-0.54116393087039372</v>
      </c>
      <c r="AN62" s="54">
        <f t="shared" si="63"/>
        <v>-0.75469905751546684</v>
      </c>
      <c r="AO62" s="54">
        <f t="shared" si="63"/>
        <v>-0.7546786409031282</v>
      </c>
      <c r="AP62" s="54">
        <f t="shared" si="63"/>
        <v>-0.75458576699542512</v>
      </c>
      <c r="AQ62" s="54">
        <f t="shared" si="63"/>
        <v>-0.75416339162884838</v>
      </c>
      <c r="AR62" s="54">
        <f t="shared" si="63"/>
        <v>-0.75224460671637305</v>
      </c>
      <c r="AS62" s="54">
        <f t="shared" si="63"/>
        <v>-0.74357079302990314</v>
      </c>
      <c r="AT62" s="54">
        <f t="shared" si="63"/>
        <v>-0.70518594060465889</v>
      </c>
      <c r="AU62" s="54">
        <f t="shared" si="62"/>
        <v>-0.54798426348075058</v>
      </c>
      <c r="AW62" s="54">
        <v>60000</v>
      </c>
      <c r="AX62" s="54">
        <f t="shared" si="2"/>
        <v>0.25724601529482044</v>
      </c>
      <c r="AY62" s="54">
        <f t="shared" si="3"/>
        <v>0.22819726431449866</v>
      </c>
      <c r="AZ62" s="54">
        <f t="shared" si="4"/>
        <v>2.9048750980321777E-2</v>
      </c>
      <c r="BA62" s="54">
        <f t="shared" si="5"/>
        <v>0.82838956132099373</v>
      </c>
      <c r="BB62" s="54">
        <f t="shared" si="6"/>
        <v>0.7204384810935478</v>
      </c>
      <c r="BC62" s="54">
        <f t="shared" si="7"/>
        <v>-2.1757433020588368</v>
      </c>
      <c r="BD62" s="54">
        <f t="shared" si="8"/>
        <v>-1.9071816978491254</v>
      </c>
      <c r="BE62" s="54">
        <f t="shared" si="9"/>
        <v>4.3842574494541191</v>
      </c>
      <c r="BF62" s="54">
        <f t="shared" si="10"/>
        <v>4.384257603666045</v>
      </c>
      <c r="BG62" s="54">
        <f t="shared" si="11"/>
        <v>4.3842560178806718</v>
      </c>
      <c r="BH62" s="54">
        <f t="shared" si="12"/>
        <v>4.3842723251124474</v>
      </c>
      <c r="BI62" s="54">
        <f t="shared" si="13"/>
        <v>4.3841046689377157</v>
      </c>
      <c r="BJ62" s="54">
        <f t="shared" si="14"/>
        <v>4.3858323158869572</v>
      </c>
      <c r="BK62" s="54">
        <f t="shared" si="15"/>
        <v>4.3684302165603421</v>
      </c>
      <c r="BL62" s="54">
        <f t="shared" si="16"/>
        <v>4.6699073471994961</v>
      </c>
    </row>
    <row r="63" spans="1:64" s="54" customFormat="1" ht="12.95" customHeight="1">
      <c r="A63" s="268" t="s">
        <v>81</v>
      </c>
      <c r="B63" s="359" t="s">
        <v>77</v>
      </c>
      <c r="C63" s="34">
        <v>45809.366000000002</v>
      </c>
      <c r="D63" s="34"/>
      <c r="E63" s="268">
        <f t="shared" si="45"/>
        <v>-15587.349076163175</v>
      </c>
      <c r="F63" s="268">
        <f t="shared" si="46"/>
        <v>-15587.5</v>
      </c>
      <c r="G63" s="333"/>
      <c r="H63" s="318"/>
      <c r="I63" s="318"/>
      <c r="J63" s="318"/>
      <c r="K63" s="318"/>
      <c r="M63" s="268">
        <f>+C63-(C$7+F63*C$8)</f>
        <v>6.3360000000102445E-2</v>
      </c>
      <c r="O63" s="54">
        <f t="shared" ca="1" si="47"/>
        <v>-6.8331514983345831E-2</v>
      </c>
      <c r="P63" s="54">
        <f t="shared" si="48"/>
        <v>2.9611487640983994E-2</v>
      </c>
      <c r="Q63" s="286">
        <f t="shared" si="49"/>
        <v>30790.866000000002</v>
      </c>
      <c r="R63" s="54">
        <f>+(P63-M63)^2</f>
        <v>1.138962086453571E-3</v>
      </c>
      <c r="T63" s="54">
        <f t="shared" si="41"/>
        <v>0</v>
      </c>
      <c r="V63" s="318"/>
      <c r="W63" s="318"/>
      <c r="X63" s="318"/>
      <c r="Y63" s="318"/>
      <c r="Z63" s="54">
        <f t="shared" si="50"/>
        <v>-15587.5</v>
      </c>
      <c r="AA63" s="54">
        <f t="shared" si="51"/>
        <v>-5.6463452015678359E-3</v>
      </c>
      <c r="AB63" s="54">
        <f t="shared" si="52"/>
        <v>3.525783284255183E-2</v>
      </c>
      <c r="AC63" s="54">
        <f t="shared" si="53"/>
        <v>-2.9611487640983994E-2</v>
      </c>
      <c r="AE63" s="54">
        <f t="shared" si="54"/>
        <v>0</v>
      </c>
      <c r="AF63" s="356">
        <f t="shared" si="55"/>
        <v>30790.866000000002</v>
      </c>
      <c r="AG63" s="41"/>
      <c r="AH63" s="54">
        <f t="shared" si="56"/>
        <v>-3.525783284255183E-2</v>
      </c>
      <c r="AI63" s="54">
        <f t="shared" si="57"/>
        <v>1.1711143048038366</v>
      </c>
      <c r="AJ63" s="54">
        <f t="shared" si="58"/>
        <v>-0.39260473620100922</v>
      </c>
      <c r="AK63" s="54">
        <f t="shared" si="59"/>
        <v>-0.24854089795057971</v>
      </c>
      <c r="AL63" s="54">
        <f t="shared" si="60"/>
        <v>-0.9678469125108311</v>
      </c>
      <c r="AM63" s="54">
        <f t="shared" si="61"/>
        <v>-0.52560792962439096</v>
      </c>
      <c r="AN63" s="54">
        <f t="shared" si="63"/>
        <v>-0.73492991865533142</v>
      </c>
      <c r="AO63" s="54">
        <f t="shared" si="63"/>
        <v>-0.73490787889316556</v>
      </c>
      <c r="AP63" s="54">
        <f t="shared" si="63"/>
        <v>-0.73480943240824259</v>
      </c>
      <c r="AQ63" s="54">
        <f t="shared" si="63"/>
        <v>-0.73436980175540223</v>
      </c>
      <c r="AR63" s="54">
        <f t="shared" si="63"/>
        <v>-0.73240867579837265</v>
      </c>
      <c r="AS63" s="54">
        <f t="shared" si="63"/>
        <v>-0.72370208281298454</v>
      </c>
      <c r="AT63" s="54">
        <f t="shared" si="63"/>
        <v>-0.68582238802256723</v>
      </c>
      <c r="AU63" s="54">
        <f t="shared" si="62"/>
        <v>-0.53260128772542448</v>
      </c>
      <c r="AW63" s="54">
        <v>62000</v>
      </c>
      <c r="AX63" s="54">
        <f t="shared" si="2"/>
        <v>0.25566112490426046</v>
      </c>
      <c r="AY63" s="54">
        <f t="shared" si="3"/>
        <v>0.23332664804537351</v>
      </c>
      <c r="AZ63" s="54">
        <f t="shared" si="4"/>
        <v>2.233447685888695E-2</v>
      </c>
      <c r="BA63" s="54">
        <f t="shared" si="5"/>
        <v>0.85741269332862768</v>
      </c>
      <c r="BB63" s="54">
        <f t="shared" si="6"/>
        <v>0.63781116783672598</v>
      </c>
      <c r="BC63" s="54">
        <f t="shared" si="7"/>
        <v>-2.0629619171452815</v>
      </c>
      <c r="BD63" s="54">
        <f t="shared" si="8"/>
        <v>-1.6708455238977227</v>
      </c>
      <c r="BE63" s="54">
        <f t="shared" si="9"/>
        <v>4.5118598961179845</v>
      </c>
      <c r="BF63" s="54">
        <f t="shared" si="10"/>
        <v>4.5118599000527873</v>
      </c>
      <c r="BG63" s="54">
        <f t="shared" si="11"/>
        <v>4.511859834587101</v>
      </c>
      <c r="BH63" s="54">
        <f t="shared" si="12"/>
        <v>4.511860923781895</v>
      </c>
      <c r="BI63" s="54">
        <f t="shared" si="13"/>
        <v>4.5118428029055879</v>
      </c>
      <c r="BJ63" s="54">
        <f t="shared" si="14"/>
        <v>4.5121444894026572</v>
      </c>
      <c r="BK63" s="54">
        <f t="shared" si="15"/>
        <v>4.5071788342836818</v>
      </c>
      <c r="BL63" s="54">
        <f t="shared" si="16"/>
        <v>4.8075626112292609</v>
      </c>
    </row>
    <row r="64" spans="1:64" s="54" customFormat="1" ht="12.95" customHeight="1">
      <c r="A64" s="54" t="s">
        <v>82</v>
      </c>
      <c r="B64" s="41"/>
      <c r="C64" s="30">
        <v>46095.608</v>
      </c>
      <c r="D64" s="30"/>
      <c r="E64" s="54">
        <f t="shared" si="45"/>
        <v>-14905.519200865905</v>
      </c>
      <c r="F64" s="54">
        <f t="shared" si="46"/>
        <v>-14905.5</v>
      </c>
      <c r="G64" s="333">
        <f t="shared" ref="G64:G98" si="64">+C64-(C$7+F64*C$8)</f>
        <v>-8.0607999989297241E-3</v>
      </c>
      <c r="H64" s="318"/>
      <c r="I64" s="318">
        <f t="shared" ref="I64:I70" si="65">G64</f>
        <v>-8.0607999989297241E-3</v>
      </c>
      <c r="J64" s="318"/>
      <c r="K64" s="318"/>
      <c r="M64" s="268"/>
      <c r="O64" s="54">
        <f t="shared" ca="1" si="47"/>
        <v>-6.434127536967757E-2</v>
      </c>
      <c r="P64" s="54">
        <f t="shared" si="48"/>
        <v>3.1444435688420834E-2</v>
      </c>
      <c r="Q64" s="286">
        <f t="shared" si="49"/>
        <v>31077.108</v>
      </c>
      <c r="R64" s="54">
        <f t="shared" ref="R64:R98" si="66">+(P64-G64)^2</f>
        <v>1.5606636467131161E-3</v>
      </c>
      <c r="S64" s="54">
        <v>0.1</v>
      </c>
      <c r="T64" s="54">
        <f t="shared" si="41"/>
        <v>1.5606636467131163E-4</v>
      </c>
      <c r="U64" s="54">
        <f t="shared" ref="U64:U98" si="67">+G64-P64</f>
        <v>-3.9505235687350558E-2</v>
      </c>
      <c r="V64" s="318"/>
      <c r="W64" s="318">
        <f t="shared" ref="W64:W70" si="68">+G64-AH64</f>
        <v>2.9983688083274146E-2</v>
      </c>
      <c r="X64" s="318"/>
      <c r="Y64" s="318"/>
      <c r="Z64" s="54">
        <f t="shared" si="50"/>
        <v>-14905.5</v>
      </c>
      <c r="AA64" s="54">
        <f t="shared" si="51"/>
        <v>-6.600052393783036E-3</v>
      </c>
      <c r="AB64" s="54">
        <f t="shared" si="52"/>
        <v>2.9983688083274146E-2</v>
      </c>
      <c r="AC64" s="54">
        <f t="shared" si="53"/>
        <v>-3.9505235687350558E-2</v>
      </c>
      <c r="AE64" s="54">
        <f t="shared" si="54"/>
        <v>2.1337835659417846E-7</v>
      </c>
      <c r="AF64" s="356">
        <f t="shared" si="55"/>
        <v>31077.108</v>
      </c>
      <c r="AG64" s="41"/>
      <c r="AH64" s="54">
        <f t="shared" si="56"/>
        <v>-3.804448808220387E-2</v>
      </c>
      <c r="AI64" s="54">
        <f t="shared" si="57"/>
        <v>1.1893649950612111</v>
      </c>
      <c r="AJ64" s="54">
        <f t="shared" si="58"/>
        <v>-0.46082477736060373</v>
      </c>
      <c r="AK64" s="54">
        <f t="shared" si="59"/>
        <v>-0.23493314348564842</v>
      </c>
      <c r="AL64" s="54">
        <f t="shared" si="60"/>
        <v>-0.89238462468418667</v>
      </c>
      <c r="AM64" s="54">
        <f t="shared" si="61"/>
        <v>-0.47836748308048777</v>
      </c>
      <c r="AN64" s="54">
        <f t="shared" si="63"/>
        <v>-0.67397534627044453</v>
      </c>
      <c r="AO64" s="54">
        <f t="shared" si="63"/>
        <v>-0.67394826769145499</v>
      </c>
      <c r="AP64" s="54">
        <f t="shared" si="63"/>
        <v>-0.67383342421689962</v>
      </c>
      <c r="AQ64" s="54">
        <f t="shared" si="63"/>
        <v>-0.67334647636608203</v>
      </c>
      <c r="AR64" s="54">
        <f t="shared" si="63"/>
        <v>-0.6712838651569768</v>
      </c>
      <c r="AS64" s="54">
        <f t="shared" si="63"/>
        <v>-0.66258418058811708</v>
      </c>
      <c r="AT64" s="54">
        <f t="shared" si="63"/>
        <v>-0.62651530348909268</v>
      </c>
      <c r="AU64" s="54">
        <f t="shared" si="62"/>
        <v>-0.4856608426912743</v>
      </c>
      <c r="AW64" s="54">
        <v>64000</v>
      </c>
      <c r="AX64" s="54">
        <f t="shared" si="2"/>
        <v>0.25344002409169253</v>
      </c>
      <c r="AY64" s="54">
        <f t="shared" si="3"/>
        <v>0.23844958346755271</v>
      </c>
      <c r="AZ64" s="54">
        <f t="shared" si="4"/>
        <v>1.4990440624139812E-2</v>
      </c>
      <c r="BA64" s="54">
        <f t="shared" si="5"/>
        <v>0.89062802400239138</v>
      </c>
      <c r="BB64" s="54">
        <f t="shared" si="6"/>
        <v>0.53996292611907537</v>
      </c>
      <c r="BC64" s="54">
        <f t="shared" si="7"/>
        <v>-1.9417019968594169</v>
      </c>
      <c r="BD64" s="54">
        <f t="shared" si="8"/>
        <v>-1.4618674413747565</v>
      </c>
      <c r="BE64" s="54">
        <f t="shared" si="9"/>
        <v>4.6441703688383855</v>
      </c>
      <c r="BF64" s="54">
        <f t="shared" si="10"/>
        <v>4.644170368811924</v>
      </c>
      <c r="BG64" s="54">
        <f t="shared" si="11"/>
        <v>4.6441703700983972</v>
      </c>
      <c r="BH64" s="54">
        <f t="shared" si="12"/>
        <v>4.6441703075540186</v>
      </c>
      <c r="BI64" s="54">
        <f t="shared" si="13"/>
        <v>4.6441733483355057</v>
      </c>
      <c r="BJ64" s="54">
        <f t="shared" si="14"/>
        <v>4.644025667994427</v>
      </c>
      <c r="BK64" s="54">
        <f t="shared" si="15"/>
        <v>4.6516104333036905</v>
      </c>
      <c r="BL64" s="54">
        <f t="shared" si="16"/>
        <v>4.9452178752590257</v>
      </c>
    </row>
    <row r="65" spans="1:64" s="54" customFormat="1" ht="12.95" customHeight="1">
      <c r="A65" s="54" t="s">
        <v>83</v>
      </c>
      <c r="B65" s="41" t="s">
        <v>77</v>
      </c>
      <c r="C65" s="30">
        <v>46862.400000000001</v>
      </c>
      <c r="D65" s="30"/>
      <c r="E65" s="54">
        <f t="shared" si="45"/>
        <v>-13079.016822672109</v>
      </c>
      <c r="F65" s="54">
        <f t="shared" si="46"/>
        <v>-13079</v>
      </c>
      <c r="G65" s="333">
        <f t="shared" si="64"/>
        <v>-7.0623999999952503E-3</v>
      </c>
      <c r="H65" s="318"/>
      <c r="I65" s="318">
        <f t="shared" si="65"/>
        <v>-7.0623999999952503E-3</v>
      </c>
      <c r="J65" s="318"/>
      <c r="K65" s="318"/>
      <c r="M65" s="268"/>
      <c r="O65" s="54">
        <f t="shared" ca="1" si="47"/>
        <v>-5.3654805201986865E-2</v>
      </c>
      <c r="P65" s="54">
        <f t="shared" si="48"/>
        <v>3.6349656982947592E-2</v>
      </c>
      <c r="Q65" s="286">
        <f t="shared" si="49"/>
        <v>31843.9</v>
      </c>
      <c r="R65" s="54">
        <f t="shared" si="66"/>
        <v>1.8846066914902763E-3</v>
      </c>
      <c r="S65" s="54">
        <v>0.1</v>
      </c>
      <c r="T65" s="54">
        <f t="shared" si="41"/>
        <v>1.8846066914902763E-4</v>
      </c>
      <c r="U65" s="54">
        <f t="shared" si="67"/>
        <v>-4.3412056982942843E-2</v>
      </c>
      <c r="V65" s="318"/>
      <c r="W65" s="318">
        <f t="shared" si="68"/>
        <v>3.7891009969388781E-2</v>
      </c>
      <c r="X65" s="318"/>
      <c r="Y65" s="318"/>
      <c r="Z65" s="54">
        <f t="shared" si="50"/>
        <v>-13079</v>
      </c>
      <c r="AA65" s="54">
        <f t="shared" si="51"/>
        <v>-8.6037529864364387E-3</v>
      </c>
      <c r="AB65" s="54">
        <f t="shared" si="52"/>
        <v>3.7891009969388781E-2</v>
      </c>
      <c r="AC65" s="54">
        <f t="shared" si="53"/>
        <v>-4.3412056982942843E-2</v>
      </c>
      <c r="AE65" s="54">
        <f t="shared" si="54"/>
        <v>2.3757690288111705E-7</v>
      </c>
      <c r="AF65" s="356">
        <f t="shared" si="55"/>
        <v>31843.9</v>
      </c>
      <c r="AG65" s="41"/>
      <c r="AH65" s="54">
        <f t="shared" si="56"/>
        <v>-4.4953409969384031E-2</v>
      </c>
      <c r="AI65" s="54">
        <f t="shared" si="57"/>
        <v>1.234814209264419</v>
      </c>
      <c r="AJ65" s="54">
        <f t="shared" si="58"/>
        <v>-0.63828581404633855</v>
      </c>
      <c r="AK65" s="54">
        <f t="shared" si="59"/>
        <v>-0.18951245444589246</v>
      </c>
      <c r="AL65" s="54">
        <f t="shared" si="60"/>
        <v>-0.67903952631865694</v>
      </c>
      <c r="AM65" s="54">
        <f t="shared" si="61"/>
        <v>-0.35319664100134124</v>
      </c>
      <c r="AN65" s="54">
        <f t="shared" si="63"/>
        <v>-0.50625767643150121</v>
      </c>
      <c r="AO65" s="54">
        <f t="shared" si="63"/>
        <v>-0.5062193920594773</v>
      </c>
      <c r="AP65" s="54">
        <f t="shared" si="63"/>
        <v>-0.50607432920244511</v>
      </c>
      <c r="AQ65" s="54">
        <f t="shared" si="63"/>
        <v>-0.50552477901998982</v>
      </c>
      <c r="AR65" s="54">
        <f t="shared" si="63"/>
        <v>-0.50344439862924117</v>
      </c>
      <c r="AS65" s="54">
        <f t="shared" si="63"/>
        <v>-0.49559032324995445</v>
      </c>
      <c r="AT65" s="54">
        <f t="shared" si="63"/>
        <v>-0.4662307824619234</v>
      </c>
      <c r="AU65" s="54">
        <f t="shared" si="62"/>
        <v>-0.35994717281609212</v>
      </c>
      <c r="AW65" s="54">
        <v>66000</v>
      </c>
      <c r="AX65" s="54">
        <f t="shared" si="2"/>
        <v>0.25063806094838842</v>
      </c>
      <c r="AY65" s="54">
        <f t="shared" si="3"/>
        <v>0.24356607058103624</v>
      </c>
      <c r="AZ65" s="54">
        <f t="shared" si="4"/>
        <v>7.0719903673522001E-3</v>
      </c>
      <c r="BA65" s="54">
        <f t="shared" si="5"/>
        <v>0.9283909852813006</v>
      </c>
      <c r="BB65" s="54">
        <f t="shared" si="6"/>
        <v>0.42511250017541474</v>
      </c>
      <c r="BC65" s="54">
        <f t="shared" si="7"/>
        <v>-1.8103951073687674</v>
      </c>
      <c r="BD65" s="54">
        <f t="shared" si="8"/>
        <v>-1.2736982857542762</v>
      </c>
      <c r="BE65" s="54">
        <f t="shared" si="9"/>
        <v>4.7818514506314624</v>
      </c>
      <c r="BF65" s="54">
        <f t="shared" si="10"/>
        <v>4.7818514507207137</v>
      </c>
      <c r="BG65" s="54">
        <f t="shared" si="11"/>
        <v>4.7818514549822568</v>
      </c>
      <c r="BH65" s="54">
        <f t="shared" si="12"/>
        <v>4.7818516584609494</v>
      </c>
      <c r="BI65" s="54">
        <f t="shared" si="13"/>
        <v>4.7818613733988027</v>
      </c>
      <c r="BJ65" s="54">
        <f t="shared" si="14"/>
        <v>4.7823236380083287</v>
      </c>
      <c r="BK65" s="54">
        <f t="shared" si="15"/>
        <v>4.8015968116735088</v>
      </c>
      <c r="BL65" s="54">
        <f t="shared" si="16"/>
        <v>5.0828731392887905</v>
      </c>
    </row>
    <row r="66" spans="1:64" s="54" customFormat="1" ht="12.95" customHeight="1">
      <c r="A66" s="54" t="s">
        <v>84</v>
      </c>
      <c r="B66" s="41" t="s">
        <v>77</v>
      </c>
      <c r="C66" s="30">
        <v>46909.4211</v>
      </c>
      <c r="D66" s="30"/>
      <c r="E66" s="54">
        <f t="shared" si="45"/>
        <v>-12967.012327352277</v>
      </c>
      <c r="F66" s="54">
        <f t="shared" si="46"/>
        <v>-12967</v>
      </c>
      <c r="G66" s="333">
        <f t="shared" si="64"/>
        <v>-5.1751999999396503E-3</v>
      </c>
      <c r="H66" s="318"/>
      <c r="I66" s="318">
        <f t="shared" si="65"/>
        <v>-5.1751999999396503E-3</v>
      </c>
      <c r="J66" s="318"/>
      <c r="K66" s="318"/>
      <c r="M66" s="268"/>
      <c r="O66" s="54">
        <f t="shared" ca="1" si="47"/>
        <v>-5.2999516585079474E-2</v>
      </c>
      <c r="P66" s="54">
        <f t="shared" si="48"/>
        <v>3.6650267520204824E-2</v>
      </c>
      <c r="Q66" s="286">
        <f t="shared" si="49"/>
        <v>31890.9211</v>
      </c>
      <c r="R66" s="54">
        <f t="shared" si="66"/>
        <v>1.7493697332786604E-3</v>
      </c>
      <c r="S66" s="54">
        <v>0.1</v>
      </c>
      <c r="T66" s="54">
        <f t="shared" si="41"/>
        <v>1.7493697332786605E-4</v>
      </c>
      <c r="U66" s="54">
        <f t="shared" si="67"/>
        <v>-4.1825467520144474E-2</v>
      </c>
      <c r="V66" s="318"/>
      <c r="W66" s="318">
        <f t="shared" si="68"/>
        <v>4.0170002955492307E-2</v>
      </c>
      <c r="X66" s="318"/>
      <c r="Y66" s="318"/>
      <c r="Z66" s="54">
        <f t="shared" si="50"/>
        <v>-12967</v>
      </c>
      <c r="AA66" s="54">
        <f t="shared" si="51"/>
        <v>-8.694935435227133E-3</v>
      </c>
      <c r="AB66" s="54">
        <f t="shared" si="52"/>
        <v>4.0170002955492307E-2</v>
      </c>
      <c r="AC66" s="54">
        <f t="shared" si="53"/>
        <v>-4.1825467520144474E-2</v>
      </c>
      <c r="AE66" s="54">
        <f t="shared" si="54"/>
        <v>1.2388537534418365E-6</v>
      </c>
      <c r="AF66" s="356">
        <f t="shared" si="55"/>
        <v>31890.9211</v>
      </c>
      <c r="AG66" s="41"/>
      <c r="AH66" s="54">
        <f t="shared" si="56"/>
        <v>-4.5345202955431957E-2</v>
      </c>
      <c r="AI66" s="54">
        <f t="shared" si="57"/>
        <v>1.2373683067003125</v>
      </c>
      <c r="AJ66" s="54">
        <f t="shared" si="58"/>
        <v>-0.64868970186582076</v>
      </c>
      <c r="AK66" s="54">
        <f t="shared" si="59"/>
        <v>-0.1863034359232463</v>
      </c>
      <c r="AL66" s="54">
        <f t="shared" si="60"/>
        <v>-0.66544745541394257</v>
      </c>
      <c r="AM66" s="54">
        <f t="shared" si="61"/>
        <v>-0.34557100132516683</v>
      </c>
      <c r="AN66" s="54">
        <f t="shared" si="63"/>
        <v>-0.49577424811643878</v>
      </c>
      <c r="AO66" s="54">
        <f t="shared" si="63"/>
        <v>-0.49573553501247025</v>
      </c>
      <c r="AP66" s="54">
        <f t="shared" si="63"/>
        <v>-0.49558968722042956</v>
      </c>
      <c r="AQ66" s="54">
        <f t="shared" si="63"/>
        <v>-0.49504032329289532</v>
      </c>
      <c r="AR66" s="54">
        <f t="shared" si="63"/>
        <v>-0.49297249750085925</v>
      </c>
      <c r="AS66" s="54">
        <f t="shared" si="63"/>
        <v>-0.4852095637285877</v>
      </c>
      <c r="AT66" s="54">
        <f t="shared" si="63"/>
        <v>-0.45634192426506209</v>
      </c>
      <c r="AU66" s="54">
        <f t="shared" si="62"/>
        <v>-0.35223847803042485</v>
      </c>
      <c r="AW66" s="54">
        <v>68000</v>
      </c>
      <c r="AX66" s="54">
        <f t="shared" si="2"/>
        <v>0.24733952205397747</v>
      </c>
      <c r="AY66" s="54">
        <f t="shared" si="3"/>
        <v>0.2486761093858241</v>
      </c>
      <c r="AZ66" s="54">
        <f t="shared" si="4"/>
        <v>-1.3365873318466361E-3</v>
      </c>
      <c r="BA66" s="54">
        <f t="shared" si="5"/>
        <v>0.9709457349164462</v>
      </c>
      <c r="BB66" s="54">
        <f t="shared" si="6"/>
        <v>0.2916227370580321</v>
      </c>
      <c r="BC66" s="54">
        <f t="shared" si="7"/>
        <v>-1.6672318122879202</v>
      </c>
      <c r="BD66" s="54">
        <f t="shared" si="8"/>
        <v>-1.1014035332274312</v>
      </c>
      <c r="BE66" s="54">
        <f t="shared" si="9"/>
        <v>4.9256124918761621</v>
      </c>
      <c r="BF66" s="54">
        <f t="shared" si="10"/>
        <v>4.9256125253905196</v>
      </c>
      <c r="BG66" s="54">
        <f t="shared" si="11"/>
        <v>4.9256130502519486</v>
      </c>
      <c r="BH66" s="54">
        <f t="shared" si="12"/>
        <v>4.9256212698322779</v>
      </c>
      <c r="BI66" s="54">
        <f t="shared" si="13"/>
        <v>4.9257499516996628</v>
      </c>
      <c r="BJ66" s="54">
        <f t="shared" si="14"/>
        <v>4.9277546626583115</v>
      </c>
      <c r="BK66" s="54">
        <f t="shared" si="15"/>
        <v>4.9569046761944353</v>
      </c>
      <c r="BL66" s="54">
        <f t="shared" si="16"/>
        <v>5.2205284033185553</v>
      </c>
    </row>
    <row r="67" spans="1:64" s="54" customFormat="1" ht="12.95" customHeight="1">
      <c r="A67" s="54" t="s">
        <v>84</v>
      </c>
      <c r="B67" s="41" t="s">
        <v>77</v>
      </c>
      <c r="C67" s="30">
        <v>46909.421799999996</v>
      </c>
      <c r="D67" s="30"/>
      <c r="E67" s="54">
        <f t="shared" si="45"/>
        <v>-12967.010659948784</v>
      </c>
      <c r="F67" s="54">
        <f t="shared" si="46"/>
        <v>-12967</v>
      </c>
      <c r="G67" s="333">
        <f t="shared" si="64"/>
        <v>-4.4752000030712225E-3</v>
      </c>
      <c r="H67" s="318"/>
      <c r="I67" s="318">
        <f t="shared" si="65"/>
        <v>-4.4752000030712225E-3</v>
      </c>
      <c r="J67" s="318"/>
      <c r="K67" s="318"/>
      <c r="M67" s="268"/>
      <c r="O67" s="54">
        <f t="shared" ca="1" si="47"/>
        <v>-5.2999516585079474E-2</v>
      </c>
      <c r="P67" s="54">
        <f t="shared" si="48"/>
        <v>3.6650267520204824E-2</v>
      </c>
      <c r="Q67" s="286">
        <f t="shared" si="49"/>
        <v>31890.921799999996</v>
      </c>
      <c r="R67" s="54">
        <f t="shared" si="66"/>
        <v>1.6913040790080328E-3</v>
      </c>
      <c r="S67" s="54">
        <v>0.1</v>
      </c>
      <c r="T67" s="54">
        <f t="shared" si="41"/>
        <v>1.6913040790080328E-4</v>
      </c>
      <c r="U67" s="54">
        <f t="shared" si="67"/>
        <v>-4.1125467523276046E-2</v>
      </c>
      <c r="V67" s="318"/>
      <c r="W67" s="318">
        <f t="shared" si="68"/>
        <v>4.0870002952360734E-2</v>
      </c>
      <c r="X67" s="318"/>
      <c r="Y67" s="318"/>
      <c r="Z67" s="54">
        <f t="shared" si="50"/>
        <v>-12967</v>
      </c>
      <c r="AA67" s="54">
        <f t="shared" si="51"/>
        <v>-8.694935435227133E-3</v>
      </c>
      <c r="AB67" s="54">
        <f t="shared" si="52"/>
        <v>4.0870002952360734E-2</v>
      </c>
      <c r="AC67" s="54">
        <f t="shared" si="53"/>
        <v>-4.1125467523276046E-2</v>
      </c>
      <c r="AE67" s="54">
        <f t="shared" si="54"/>
        <v>1.780616711739203E-6</v>
      </c>
      <c r="AF67" s="356">
        <f t="shared" si="55"/>
        <v>31890.921799999996</v>
      </c>
      <c r="AG67" s="41"/>
      <c r="AH67" s="54">
        <f t="shared" si="56"/>
        <v>-4.5345202955431957E-2</v>
      </c>
      <c r="AI67" s="54">
        <f t="shared" si="57"/>
        <v>1.2373683067003125</v>
      </c>
      <c r="AJ67" s="54">
        <f t="shared" si="58"/>
        <v>-0.64868970186582076</v>
      </c>
      <c r="AK67" s="54">
        <f t="shared" si="59"/>
        <v>-0.1863034359232463</v>
      </c>
      <c r="AL67" s="54">
        <f t="shared" si="60"/>
        <v>-0.66544745541394257</v>
      </c>
      <c r="AM67" s="54">
        <f t="shared" si="61"/>
        <v>-0.34557100132516683</v>
      </c>
      <c r="AN67" s="54">
        <f t="shared" si="63"/>
        <v>-0.49577424811643878</v>
      </c>
      <c r="AO67" s="54">
        <f t="shared" si="63"/>
        <v>-0.49573553501247025</v>
      </c>
      <c r="AP67" s="54">
        <f t="shared" si="63"/>
        <v>-0.49558968722042956</v>
      </c>
      <c r="AQ67" s="54">
        <f t="shared" si="63"/>
        <v>-0.49504032329289532</v>
      </c>
      <c r="AR67" s="54">
        <f t="shared" si="63"/>
        <v>-0.49297249750085925</v>
      </c>
      <c r="AS67" s="54">
        <f t="shared" si="63"/>
        <v>-0.4852095637285877</v>
      </c>
      <c r="AT67" s="54">
        <f t="shared" si="63"/>
        <v>-0.45634192426506209</v>
      </c>
      <c r="AU67" s="54">
        <f t="shared" si="62"/>
        <v>-0.35223847803042485</v>
      </c>
      <c r="AW67" s="54">
        <v>70000</v>
      </c>
      <c r="AX67" s="54">
        <f t="shared" si="2"/>
        <v>0.24366876819710043</v>
      </c>
      <c r="AY67" s="54">
        <f t="shared" si="3"/>
        <v>0.25377969988191634</v>
      </c>
      <c r="AZ67" s="54">
        <f t="shared" si="4"/>
        <v>-1.0110931684815905E-2</v>
      </c>
      <c r="BA67" s="54">
        <f t="shared" si="5"/>
        <v>1.0182790709123566</v>
      </c>
      <c r="BB67" s="54">
        <f t="shared" si="6"/>
        <v>0.13842733442063795</v>
      </c>
      <c r="BC67" s="54">
        <f t="shared" si="7"/>
        <v>-1.5101822194228873</v>
      </c>
      <c r="BD67" s="54">
        <f t="shared" si="8"/>
        <v>-0.9411514013408564</v>
      </c>
      <c r="BE67" s="54">
        <f t="shared" si="9"/>
        <v>5.076182752097476</v>
      </c>
      <c r="BF67" s="54">
        <f t="shared" si="10"/>
        <v>5.0761833062887662</v>
      </c>
      <c r="BG67" s="54">
        <f t="shared" si="11"/>
        <v>5.0761884677969684</v>
      </c>
      <c r="BH67" s="54">
        <f t="shared" si="12"/>
        <v>5.076236536586971</v>
      </c>
      <c r="BI67" s="54">
        <f t="shared" si="13"/>
        <v>5.076683907072705</v>
      </c>
      <c r="BJ67" s="54">
        <f t="shared" si="14"/>
        <v>5.0808226393789031</v>
      </c>
      <c r="BK67" s="54">
        <f t="shared" si="15"/>
        <v>5.1172000561059692</v>
      </c>
      <c r="BL67" s="54">
        <f t="shared" si="16"/>
        <v>5.3581836673483201</v>
      </c>
    </row>
    <row r="68" spans="1:64" s="54" customFormat="1" ht="12.95" customHeight="1">
      <c r="A68" s="54" t="s">
        <v>83</v>
      </c>
      <c r="B68" s="41"/>
      <c r="C68" s="30">
        <v>47214.411</v>
      </c>
      <c r="D68" s="30"/>
      <c r="E68" s="54">
        <f t="shared" si="45"/>
        <v>-12240.524860509786</v>
      </c>
      <c r="F68" s="54">
        <f t="shared" si="46"/>
        <v>-12240.5</v>
      </c>
      <c r="G68" s="333">
        <f t="shared" si="64"/>
        <v>-1.0436799995659385E-2</v>
      </c>
      <c r="H68" s="318"/>
      <c r="I68" s="318">
        <f t="shared" si="65"/>
        <v>-1.0436799995659385E-2</v>
      </c>
      <c r="J68" s="318"/>
      <c r="K68" s="318"/>
      <c r="M68" s="268"/>
      <c r="O68" s="54">
        <f t="shared" ca="1" si="47"/>
        <v>-4.8748916762014975E-2</v>
      </c>
      <c r="P68" s="54">
        <f t="shared" si="48"/>
        <v>3.8599718963668192E-2</v>
      </c>
      <c r="Q68" s="286">
        <f t="shared" si="49"/>
        <v>32195.911</v>
      </c>
      <c r="R68" s="54">
        <f t="shared" si="66"/>
        <v>2.404580191648493E-3</v>
      </c>
      <c r="S68" s="54">
        <v>0.1</v>
      </c>
      <c r="T68" s="54">
        <f t="shared" si="41"/>
        <v>2.4045801916484932E-4</v>
      </c>
      <c r="U68" s="54">
        <f t="shared" si="67"/>
        <v>-4.9036518959327577E-2</v>
      </c>
      <c r="V68" s="318"/>
      <c r="W68" s="318">
        <f t="shared" si="68"/>
        <v>3.7344219214755961E-2</v>
      </c>
      <c r="X68" s="318"/>
      <c r="Y68" s="318"/>
      <c r="Z68" s="54">
        <f t="shared" si="50"/>
        <v>-12240.5</v>
      </c>
      <c r="AA68" s="54">
        <f t="shared" si="51"/>
        <v>-9.1813002467471538E-3</v>
      </c>
      <c r="AB68" s="54">
        <f t="shared" si="52"/>
        <v>3.7344219214755961E-2</v>
      </c>
      <c r="AC68" s="54">
        <f t="shared" si="53"/>
        <v>-4.9036518959327577E-2</v>
      </c>
      <c r="AE68" s="54">
        <f t="shared" si="54"/>
        <v>1.5762796195186755E-7</v>
      </c>
      <c r="AF68" s="356">
        <f t="shared" si="55"/>
        <v>32195.911</v>
      </c>
      <c r="AG68" s="41"/>
      <c r="AH68" s="54">
        <f t="shared" si="56"/>
        <v>-4.7781019210415346E-2</v>
      </c>
      <c r="AI68" s="54">
        <f t="shared" si="57"/>
        <v>1.2530688872067204</v>
      </c>
      <c r="AJ68" s="54">
        <f t="shared" si="58"/>
        <v>-0.71411128767233212</v>
      </c>
      <c r="AK68" s="54">
        <f t="shared" si="59"/>
        <v>-0.16434360830447009</v>
      </c>
      <c r="AL68" s="54">
        <f t="shared" si="60"/>
        <v>-0.5759551827095275</v>
      </c>
      <c r="AM68" s="54">
        <f t="shared" si="61"/>
        <v>-0.29621160748594505</v>
      </c>
      <c r="AN68" s="54">
        <f t="shared" si="63"/>
        <v>-0.42726362308503868</v>
      </c>
      <c r="AO68" s="54">
        <f t="shared" si="63"/>
        <v>-0.42722327753510314</v>
      </c>
      <c r="AP68" s="54">
        <f t="shared" si="63"/>
        <v>-0.42707637266564413</v>
      </c>
      <c r="AQ68" s="54">
        <f t="shared" si="63"/>
        <v>-0.42654155050171161</v>
      </c>
      <c r="AR68" s="54">
        <f t="shared" si="63"/>
        <v>-0.42459557177924601</v>
      </c>
      <c r="AS68" s="54">
        <f t="shared" si="63"/>
        <v>-0.41752937238449728</v>
      </c>
      <c r="AT68" s="54">
        <f t="shared" si="63"/>
        <v>-0.39205236369131991</v>
      </c>
      <c r="AU68" s="54">
        <f t="shared" si="62"/>
        <v>-0.30223520337161336</v>
      </c>
      <c r="AW68" s="54">
        <v>72000</v>
      </c>
      <c r="AX68" s="54">
        <f t="shared" ref="AX68:AX131" si="69">AB$3+AB$4*AW68+AB$5*AW68^2+AZ68</f>
        <v>0.23980401302299431</v>
      </c>
      <c r="AY68" s="54">
        <f t="shared" ref="AY68:AY131" si="70">AB$3+AB$4*AW68+AB$5*AW68^2</f>
        <v>0.25887684206931277</v>
      </c>
      <c r="AZ68" s="54">
        <f t="shared" ref="AZ68:AZ131" si="71">$AB$6*($AB$11/BA68*BB68+$AB$12)</f>
        <v>-1.9072829046318449E-2</v>
      </c>
      <c r="BA68" s="54">
        <f t="shared" ref="BA68:BA131" si="72">1+$AB$7*COS(BC68)</f>
        <v>1.0698808069492938</v>
      </c>
      <c r="BB68" s="54">
        <f t="shared" ref="BB68:BB131" si="73">SIN(BC68+RADIANS($AB$9))</f>
        <v>-3.4213199561791981E-2</v>
      </c>
      <c r="BC68" s="54">
        <f t="shared" ref="BC68:BC131" si="74">2*ATAN(BD68)</f>
        <v>-1.33708905734839</v>
      </c>
      <c r="BD68" s="54">
        <f t="shared" ref="BD68:BD131" si="75">SQRT((1+$AB$7)/(1-$AB$7))*TAN(BE68/2)</f>
        <v>-0.7898878794631754</v>
      </c>
      <c r="BE68" s="54">
        <f t="shared" ref="BE68:BE131" si="76">$BL68+$AB$7*SIN(BF68)</f>
        <v>5.2342559027542048</v>
      </c>
      <c r="BF68" s="54">
        <f t="shared" ref="BF68:BF131" si="77">$BL68+$AB$7*SIN(BG68)</f>
        <v>5.2342591838279047</v>
      </c>
      <c r="BG68" s="54">
        <f t="shared" ref="BG68:BG131" si="78">$BL68+$AB$7*SIN(BH68)</f>
        <v>5.2342809957650642</v>
      </c>
      <c r="BH68" s="54">
        <f t="shared" ref="BH68:BH131" si="79">$BL68+$AB$7*SIN(BI68)</f>
        <v>5.2344259762387946</v>
      </c>
      <c r="BI68" s="54">
        <f t="shared" ref="BI68:BI131" si="80">$BL68+$AB$7*SIN(BJ68)</f>
        <v>5.2353887114930462</v>
      </c>
      <c r="BJ68" s="54">
        <f t="shared" ref="BJ68:BJ131" si="81">$BL68+$AB$7*SIN(BK68)</f>
        <v>5.2417414105015281</v>
      </c>
      <c r="BK68" s="54">
        <f t="shared" ref="BK68:BK131" si="82">$BL68+$AB$7*SIN(BL68)</f>
        <v>5.2820546215015511</v>
      </c>
      <c r="BL68" s="54">
        <f t="shared" ref="BL68:BL131" si="83">RADIANS($AB$9)+$AB$18*(AW68-AB$15)</f>
        <v>5.4958389313780849</v>
      </c>
    </row>
    <row r="69" spans="1:64" s="54" customFormat="1" ht="12.95" customHeight="1">
      <c r="A69" s="54" t="s">
        <v>83</v>
      </c>
      <c r="B69" s="41"/>
      <c r="C69" s="30">
        <v>47239.392599999999</v>
      </c>
      <c r="D69" s="30"/>
      <c r="E69" s="54">
        <f t="shared" si="45"/>
        <v>-12181.018564394171</v>
      </c>
      <c r="F69" s="54">
        <f t="shared" si="46"/>
        <v>-12181</v>
      </c>
      <c r="G69" s="333">
        <f t="shared" si="64"/>
        <v>-7.7936000016052276E-3</v>
      </c>
      <c r="H69" s="318"/>
      <c r="I69" s="318">
        <f t="shared" si="65"/>
        <v>-7.7936000016052276E-3</v>
      </c>
      <c r="J69" s="318"/>
      <c r="K69" s="318"/>
      <c r="M69" s="268"/>
      <c r="O69" s="54">
        <f t="shared" ca="1" si="47"/>
        <v>-4.8400794684282926E-2</v>
      </c>
      <c r="P69" s="54">
        <f t="shared" si="48"/>
        <v>3.8759340401709863E-2</v>
      </c>
      <c r="Q69" s="286">
        <f t="shared" si="49"/>
        <v>32220.892599999999</v>
      </c>
      <c r="R69" s="54">
        <f t="shared" si="66"/>
        <v>2.1671762601946066E-3</v>
      </c>
      <c r="S69" s="54">
        <v>0.1</v>
      </c>
      <c r="T69" s="54">
        <f t="shared" si="41"/>
        <v>2.1671762601946067E-4</v>
      </c>
      <c r="U69" s="54">
        <f t="shared" si="67"/>
        <v>-4.6552940403315091E-2</v>
      </c>
      <c r="V69" s="318"/>
      <c r="W69" s="318">
        <f t="shared" si="68"/>
        <v>4.017838915315159E-2</v>
      </c>
      <c r="X69" s="318"/>
      <c r="Y69" s="318"/>
      <c r="Z69" s="54">
        <f t="shared" si="50"/>
        <v>-12181</v>
      </c>
      <c r="AA69" s="54">
        <f t="shared" si="51"/>
        <v>-9.212648753046955E-3</v>
      </c>
      <c r="AB69" s="54">
        <f t="shared" si="52"/>
        <v>4.017838915315159E-2</v>
      </c>
      <c r="AC69" s="54">
        <f t="shared" si="53"/>
        <v>-4.6552940403315091E-2</v>
      </c>
      <c r="AE69" s="54">
        <f t="shared" si="54"/>
        <v>2.0136993589683254E-7</v>
      </c>
      <c r="AF69" s="356">
        <f t="shared" si="55"/>
        <v>32220.892599999999</v>
      </c>
      <c r="AG69" s="41"/>
      <c r="AH69" s="54">
        <f t="shared" si="56"/>
        <v>-4.7971989154756818E-2</v>
      </c>
      <c r="AI69" s="54">
        <f t="shared" si="57"/>
        <v>1.2542825693943487</v>
      </c>
      <c r="AJ69" s="54">
        <f t="shared" si="58"/>
        <v>-0.71929108176929024</v>
      </c>
      <c r="AK69" s="54">
        <f t="shared" si="59"/>
        <v>-0.16245940466710146</v>
      </c>
      <c r="AL69" s="54">
        <f t="shared" si="60"/>
        <v>-0.5685276097700922</v>
      </c>
      <c r="AM69" s="54">
        <f t="shared" si="61"/>
        <v>-0.29217638896033293</v>
      </c>
      <c r="AN69" s="54">
        <f t="shared" si="63"/>
        <v>-0.42161515481648454</v>
      </c>
      <c r="AO69" s="54">
        <f t="shared" si="63"/>
        <v>-0.42157477315172764</v>
      </c>
      <c r="AP69" s="54">
        <f t="shared" si="63"/>
        <v>-0.4214281115088036</v>
      </c>
      <c r="AQ69" s="54">
        <f t="shared" si="63"/>
        <v>-0.42089553405837132</v>
      </c>
      <c r="AR69" s="54">
        <f t="shared" si="63"/>
        <v>-0.41896263296137981</v>
      </c>
      <c r="AS69" s="54">
        <f t="shared" si="63"/>
        <v>-0.41196137141827133</v>
      </c>
      <c r="AT69" s="54">
        <f t="shared" si="63"/>
        <v>-0.38677664396676181</v>
      </c>
      <c r="AU69" s="54">
        <f t="shared" si="62"/>
        <v>-0.29813995926672732</v>
      </c>
      <c r="AW69" s="54">
        <v>74000</v>
      </c>
      <c r="AX69" s="54">
        <f t="shared" si="69"/>
        <v>0.23599233274550074</v>
      </c>
      <c r="AY69" s="54">
        <f t="shared" si="70"/>
        <v>0.26396753594801364</v>
      </c>
      <c r="AZ69" s="54">
        <f t="shared" si="71"/>
        <v>-2.7975203202512886E-2</v>
      </c>
      <c r="BA69" s="54">
        <f t="shared" si="72"/>
        <v>1.1243907581485246</v>
      </c>
      <c r="BB69" s="54">
        <f t="shared" si="73"/>
        <v>-0.22351107745338331</v>
      </c>
      <c r="BC69" s="54">
        <f t="shared" si="74"/>
        <v>-1.1458937350467278</v>
      </c>
      <c r="BD69" s="54">
        <f t="shared" si="75"/>
        <v>-0.64513399225181856</v>
      </c>
      <c r="BE69" s="54">
        <f t="shared" si="76"/>
        <v>5.4003897607692197</v>
      </c>
      <c r="BF69" s="54">
        <f t="shared" si="77"/>
        <v>5.4004007199732831</v>
      </c>
      <c r="BG69" s="54">
        <f t="shared" si="78"/>
        <v>5.4004579128715235</v>
      </c>
      <c r="BH69" s="54">
        <f t="shared" si="79"/>
        <v>5.4007563214343275</v>
      </c>
      <c r="BI69" s="54">
        <f t="shared" si="80"/>
        <v>5.4023115402254529</v>
      </c>
      <c r="BJ69" s="54">
        <f t="shared" si="81"/>
        <v>5.41036998845144</v>
      </c>
      <c r="BK69" s="54">
        <f t="shared" si="82"/>
        <v>5.4509537869314739</v>
      </c>
      <c r="BL69" s="54">
        <f t="shared" si="83"/>
        <v>5.6334941954078488</v>
      </c>
    </row>
    <row r="70" spans="1:64" s="54" customFormat="1" ht="12.95" customHeight="1">
      <c r="A70" s="54" t="s">
        <v>85</v>
      </c>
      <c r="B70" s="41" t="s">
        <v>77</v>
      </c>
      <c r="C70" s="30">
        <v>47592.4565</v>
      </c>
      <c r="D70" s="30"/>
      <c r="E70" s="54">
        <f t="shared" si="45"/>
        <v>-11340.018589167021</v>
      </c>
      <c r="F70" s="54">
        <f t="shared" si="46"/>
        <v>-11340</v>
      </c>
      <c r="G70" s="333">
        <f t="shared" si="64"/>
        <v>-7.8040000007604249E-3</v>
      </c>
      <c r="H70" s="318"/>
      <c r="I70" s="318">
        <f t="shared" si="65"/>
        <v>-7.8040000007604249E-3</v>
      </c>
      <c r="J70" s="318"/>
      <c r="K70" s="318"/>
      <c r="M70" s="268"/>
      <c r="O70" s="54">
        <f t="shared" ca="1" si="47"/>
        <v>-4.3480279266255063E-2</v>
      </c>
      <c r="P70" s="54">
        <f t="shared" si="48"/>
        <v>4.1014891810702829E-2</v>
      </c>
      <c r="Q70" s="286">
        <f t="shared" si="49"/>
        <v>32573.9565</v>
      </c>
      <c r="R70" s="54">
        <f t="shared" si="66"/>
        <v>2.3832841976993541E-3</v>
      </c>
      <c r="S70" s="54">
        <v>0.1</v>
      </c>
      <c r="T70" s="54">
        <f t="shared" si="41"/>
        <v>2.3832841976993542E-4</v>
      </c>
      <c r="U70" s="54">
        <f t="shared" si="67"/>
        <v>-4.8818891811463254E-2</v>
      </c>
      <c r="V70" s="318"/>
      <c r="W70" s="318">
        <f t="shared" si="68"/>
        <v>4.2717286774897056E-2</v>
      </c>
      <c r="X70" s="318"/>
      <c r="Y70" s="318"/>
      <c r="Z70" s="54">
        <f t="shared" si="50"/>
        <v>-11340</v>
      </c>
      <c r="AA70" s="54">
        <f t="shared" si="51"/>
        <v>-9.5063949649546522E-3</v>
      </c>
      <c r="AB70" s="54">
        <f t="shared" si="52"/>
        <v>4.2717286774897056E-2</v>
      </c>
      <c r="AC70" s="54">
        <f t="shared" si="53"/>
        <v>-4.8818891811463254E-2</v>
      </c>
      <c r="AE70" s="54">
        <f t="shared" si="54"/>
        <v>2.8981486141138652E-7</v>
      </c>
      <c r="AF70" s="356">
        <f t="shared" si="55"/>
        <v>32573.9565</v>
      </c>
      <c r="AG70" s="41"/>
      <c r="AH70" s="54">
        <f t="shared" si="56"/>
        <v>-5.0521286775657481E-2</v>
      </c>
      <c r="AI70" s="54">
        <f t="shared" si="57"/>
        <v>1.2701047237366987</v>
      </c>
      <c r="AJ70" s="54">
        <f t="shared" si="58"/>
        <v>-0.78903332426614547</v>
      </c>
      <c r="AK70" s="54">
        <f t="shared" si="59"/>
        <v>-0.13452182528386394</v>
      </c>
      <c r="AL70" s="54">
        <f t="shared" si="60"/>
        <v>-0.46207502397751471</v>
      </c>
      <c r="AM70" s="54">
        <f t="shared" si="61"/>
        <v>-0.23523802029264373</v>
      </c>
      <c r="AN70" s="54">
        <f t="shared" si="63"/>
        <v>-0.34122182997234984</v>
      </c>
      <c r="AO70" s="54">
        <f t="shared" si="63"/>
        <v>-0.34118273471564714</v>
      </c>
      <c r="AP70" s="54">
        <f t="shared" si="63"/>
        <v>-0.34104525125788165</v>
      </c>
      <c r="AQ70" s="54">
        <f t="shared" si="63"/>
        <v>-0.34056182638905919</v>
      </c>
      <c r="AR70" s="54">
        <f t="shared" si="63"/>
        <v>-0.33886264482346856</v>
      </c>
      <c r="AS70" s="54">
        <f t="shared" si="63"/>
        <v>-0.33289824651270056</v>
      </c>
      <c r="AT70" s="54">
        <f t="shared" si="63"/>
        <v>-0.31205754707430755</v>
      </c>
      <c r="AU70" s="54">
        <f t="shared" si="62"/>
        <v>-0.24025592074221169</v>
      </c>
      <c r="AW70" s="54">
        <v>76000</v>
      </c>
      <c r="AX70" s="54">
        <f t="shared" si="69"/>
        <v>0.23256164990993491</v>
      </c>
      <c r="AY70" s="54">
        <f t="shared" si="70"/>
        <v>0.26905178151801878</v>
      </c>
      <c r="AZ70" s="54">
        <f t="shared" si="71"/>
        <v>-3.649013160808387E-2</v>
      </c>
      <c r="BA70" s="54">
        <f t="shared" si="72"/>
        <v>1.1791666282963413</v>
      </c>
      <c r="BB70" s="54">
        <f t="shared" si="73"/>
        <v>-0.42253096862544709</v>
      </c>
      <c r="BC70" s="54">
        <f t="shared" si="74"/>
        <v>-0.93507293723336338</v>
      </c>
      <c r="BD70" s="54">
        <f t="shared" si="75"/>
        <v>-0.50487056955340359</v>
      </c>
      <c r="BE70" s="54">
        <f t="shared" si="76"/>
        <v>5.5748445475265793</v>
      </c>
      <c r="BF70" s="54">
        <f t="shared" si="77"/>
        <v>5.5748687908018102</v>
      </c>
      <c r="BG70" s="54">
        <f t="shared" si="78"/>
        <v>5.574974575144946</v>
      </c>
      <c r="BH70" s="54">
        <f t="shared" si="79"/>
        <v>5.5754360478570382</v>
      </c>
      <c r="BI70" s="54">
        <f t="shared" si="80"/>
        <v>5.5774470461912529</v>
      </c>
      <c r="BJ70" s="54">
        <f t="shared" si="81"/>
        <v>5.5861707132336624</v>
      </c>
      <c r="BK70" s="54">
        <f t="shared" si="82"/>
        <v>5.6233064468803304</v>
      </c>
      <c r="BL70" s="54">
        <f t="shared" si="83"/>
        <v>5.7711494594376145</v>
      </c>
    </row>
    <row r="71" spans="1:64" s="54" customFormat="1" ht="12.95" customHeight="1">
      <c r="A71" s="287" t="s">
        <v>86</v>
      </c>
      <c r="B71" s="357" t="s">
        <v>65</v>
      </c>
      <c r="C71" s="190">
        <v>47592.456599999998</v>
      </c>
      <c r="D71" s="358" t="s">
        <v>36</v>
      </c>
      <c r="E71" s="54">
        <f t="shared" si="45"/>
        <v>-11340.018350966526</v>
      </c>
      <c r="F71" s="54">
        <f t="shared" si="46"/>
        <v>-11340</v>
      </c>
      <c r="G71" s="333">
        <f t="shared" si="64"/>
        <v>-7.7040000032866374E-3</v>
      </c>
      <c r="H71" s="318"/>
      <c r="I71" s="318"/>
      <c r="J71" s="318">
        <f>G71</f>
        <v>-7.7040000032866374E-3</v>
      </c>
      <c r="K71" s="318"/>
      <c r="M71" s="268"/>
      <c r="O71" s="54">
        <f t="shared" ca="1" si="47"/>
        <v>-4.3480279266255063E-2</v>
      </c>
      <c r="P71" s="54">
        <f t="shared" si="48"/>
        <v>4.1014891810702829E-2</v>
      </c>
      <c r="Q71" s="286">
        <f t="shared" si="49"/>
        <v>32573.956599999998</v>
      </c>
      <c r="R71" s="54">
        <f t="shared" si="66"/>
        <v>2.3735304195832098E-3</v>
      </c>
      <c r="S71" s="54">
        <v>1</v>
      </c>
      <c r="T71" s="54">
        <f t="shared" si="41"/>
        <v>2.3735304195832098E-3</v>
      </c>
      <c r="U71" s="54">
        <f t="shared" si="67"/>
        <v>-4.8718891813989466E-2</v>
      </c>
      <c r="V71" s="318"/>
      <c r="W71" s="318"/>
      <c r="X71" s="318"/>
      <c r="Y71" s="318">
        <f>+G71-AH71</f>
        <v>4.2817286772370844E-2</v>
      </c>
      <c r="Z71" s="54">
        <f t="shared" si="50"/>
        <v>-11340</v>
      </c>
      <c r="AA71" s="54">
        <f t="shared" si="51"/>
        <v>-9.5063949649546522E-3</v>
      </c>
      <c r="AB71" s="54">
        <f t="shared" si="52"/>
        <v>4.2817286772370844E-2</v>
      </c>
      <c r="AC71" s="54">
        <f t="shared" si="53"/>
        <v>-4.8718891813989466E-2</v>
      </c>
      <c r="AE71" s="54">
        <f t="shared" si="54"/>
        <v>3.248627597846245E-6</v>
      </c>
      <c r="AF71" s="356">
        <f t="shared" si="55"/>
        <v>32573.956599999998</v>
      </c>
      <c r="AG71" s="41"/>
      <c r="AH71" s="54">
        <f t="shared" si="56"/>
        <v>-5.0521286775657481E-2</v>
      </c>
      <c r="AI71" s="54">
        <f t="shared" si="57"/>
        <v>1.2701047237366987</v>
      </c>
      <c r="AJ71" s="54">
        <f t="shared" si="58"/>
        <v>-0.78903332426614547</v>
      </c>
      <c r="AK71" s="54">
        <f t="shared" si="59"/>
        <v>-0.13452182528386394</v>
      </c>
      <c r="AL71" s="54">
        <f t="shared" si="60"/>
        <v>-0.46207502397751471</v>
      </c>
      <c r="AM71" s="54">
        <f t="shared" si="61"/>
        <v>-0.23523802029264373</v>
      </c>
      <c r="AN71" s="54">
        <f t="shared" ref="AN71:AT80" si="84">$AU71+$AB$7*SIN(AO71)</f>
        <v>-0.34122182997234984</v>
      </c>
      <c r="AO71" s="54">
        <f t="shared" si="84"/>
        <v>-0.34118273471564714</v>
      </c>
      <c r="AP71" s="54">
        <f t="shared" si="84"/>
        <v>-0.34104525125788165</v>
      </c>
      <c r="AQ71" s="54">
        <f t="shared" si="84"/>
        <v>-0.34056182638905919</v>
      </c>
      <c r="AR71" s="54">
        <f t="shared" si="84"/>
        <v>-0.33886264482346856</v>
      </c>
      <c r="AS71" s="54">
        <f t="shared" si="84"/>
        <v>-0.33289824651270056</v>
      </c>
      <c r="AT71" s="54">
        <f t="shared" si="84"/>
        <v>-0.31205754707430755</v>
      </c>
      <c r="AU71" s="54">
        <f t="shared" si="62"/>
        <v>-0.24025592074221169</v>
      </c>
      <c r="AW71" s="54">
        <v>78000</v>
      </c>
      <c r="AX71" s="54">
        <f t="shared" si="69"/>
        <v>0.2299207325449007</v>
      </c>
      <c r="AY71" s="54">
        <f t="shared" si="70"/>
        <v>0.2741295787793282</v>
      </c>
      <c r="AZ71" s="54">
        <f t="shared" si="71"/>
        <v>-4.4208846234427487E-2</v>
      </c>
      <c r="BA71" s="54">
        <f t="shared" si="72"/>
        <v>1.2299455102707875</v>
      </c>
      <c r="BB71" s="54">
        <f t="shared" si="73"/>
        <v>-0.6186101155150685</v>
      </c>
      <c r="BC71" s="54">
        <f t="shared" si="74"/>
        <v>-0.70433644674732065</v>
      </c>
      <c r="BD71" s="54">
        <f t="shared" si="75"/>
        <v>-0.36748757499177909</v>
      </c>
      <c r="BE71" s="54">
        <f t="shared" si="76"/>
        <v>5.7573577303208525</v>
      </c>
      <c r="BF71" s="54">
        <f t="shared" si="77"/>
        <v>5.7573951021600864</v>
      </c>
      <c r="BG71" s="54">
        <f t="shared" si="78"/>
        <v>5.7575382880741399</v>
      </c>
      <c r="BH71" s="54">
        <f t="shared" si="79"/>
        <v>5.7580867784604415</v>
      </c>
      <c r="BI71" s="54">
        <f t="shared" si="80"/>
        <v>5.7601862258334302</v>
      </c>
      <c r="BJ71" s="54">
        <f t="shared" si="81"/>
        <v>5.7681989530323969</v>
      </c>
      <c r="BK71" s="54">
        <f t="shared" si="82"/>
        <v>5.7984561589328294</v>
      </c>
      <c r="BL71" s="54">
        <f t="shared" si="83"/>
        <v>5.9088047234673784</v>
      </c>
    </row>
    <row r="72" spans="1:64" s="54" customFormat="1" ht="12.95" customHeight="1">
      <c r="A72" s="54" t="s">
        <v>85</v>
      </c>
      <c r="B72" s="41" t="s">
        <v>77</v>
      </c>
      <c r="C72" s="30">
        <v>47592.456700000002</v>
      </c>
      <c r="D72" s="30"/>
      <c r="E72" s="54">
        <f t="shared" si="45"/>
        <v>-11340.018112766014</v>
      </c>
      <c r="F72" s="54">
        <f t="shared" si="46"/>
        <v>-11340</v>
      </c>
      <c r="G72" s="333">
        <f t="shared" si="64"/>
        <v>-7.6039999985368922E-3</v>
      </c>
      <c r="H72" s="318"/>
      <c r="I72" s="318">
        <f>G72</f>
        <v>-7.6039999985368922E-3</v>
      </c>
      <c r="J72" s="318"/>
      <c r="K72" s="318"/>
      <c r="M72" s="268"/>
      <c r="O72" s="54">
        <f t="shared" ca="1" si="47"/>
        <v>-4.3480279266255063E-2</v>
      </c>
      <c r="P72" s="54">
        <f t="shared" si="48"/>
        <v>4.1014891810702829E-2</v>
      </c>
      <c r="Q72" s="286">
        <f t="shared" si="49"/>
        <v>32573.956700000002</v>
      </c>
      <c r="R72" s="54">
        <f t="shared" si="66"/>
        <v>2.3637966407585574E-3</v>
      </c>
      <c r="S72" s="54">
        <v>0.1</v>
      </c>
      <c r="T72" s="54">
        <f t="shared" ref="T72:T98" si="85">S72*R72</f>
        <v>2.3637966407585574E-4</v>
      </c>
      <c r="U72" s="54">
        <f t="shared" si="67"/>
        <v>-4.8618891809239721E-2</v>
      </c>
      <c r="V72" s="318"/>
      <c r="W72" s="318">
        <f>+G72-AH72</f>
        <v>4.2917286777120589E-2</v>
      </c>
      <c r="X72" s="318"/>
      <c r="Y72" s="318"/>
      <c r="Z72" s="54">
        <f t="shared" si="50"/>
        <v>-11340</v>
      </c>
      <c r="AA72" s="54">
        <f t="shared" si="51"/>
        <v>-9.5063949649546522E-3</v>
      </c>
      <c r="AB72" s="54">
        <f t="shared" si="52"/>
        <v>4.2917286777120589E-2</v>
      </c>
      <c r="AC72" s="54">
        <f t="shared" si="53"/>
        <v>-4.8618891809239721E-2</v>
      </c>
      <c r="AE72" s="54">
        <f t="shared" si="54"/>
        <v>3.6191066082516303E-7</v>
      </c>
      <c r="AF72" s="356">
        <f t="shared" si="55"/>
        <v>32573.956700000002</v>
      </c>
      <c r="AG72" s="41"/>
      <c r="AH72" s="54">
        <f t="shared" si="56"/>
        <v>-5.0521286775657481E-2</v>
      </c>
      <c r="AI72" s="54">
        <f t="shared" si="57"/>
        <v>1.2701047237366987</v>
      </c>
      <c r="AJ72" s="54">
        <f t="shared" si="58"/>
        <v>-0.78903332426614547</v>
      </c>
      <c r="AK72" s="54">
        <f t="shared" si="59"/>
        <v>-0.13452182528386394</v>
      </c>
      <c r="AL72" s="54">
        <f t="shared" si="60"/>
        <v>-0.46207502397751471</v>
      </c>
      <c r="AM72" s="54">
        <f t="shared" si="61"/>
        <v>-0.23523802029264373</v>
      </c>
      <c r="AN72" s="54">
        <f t="shared" si="84"/>
        <v>-0.34122182997234984</v>
      </c>
      <c r="AO72" s="54">
        <f t="shared" si="84"/>
        <v>-0.34118273471564714</v>
      </c>
      <c r="AP72" s="54">
        <f t="shared" si="84"/>
        <v>-0.34104525125788165</v>
      </c>
      <c r="AQ72" s="54">
        <f t="shared" si="84"/>
        <v>-0.34056182638905919</v>
      </c>
      <c r="AR72" s="54">
        <f t="shared" si="84"/>
        <v>-0.33886264482346856</v>
      </c>
      <c r="AS72" s="54">
        <f t="shared" si="84"/>
        <v>-0.33289824651270056</v>
      </c>
      <c r="AT72" s="54">
        <f t="shared" si="84"/>
        <v>-0.31205754707430755</v>
      </c>
      <c r="AU72" s="54">
        <f t="shared" si="62"/>
        <v>-0.24025592074221169</v>
      </c>
      <c r="AW72" s="54">
        <v>80000</v>
      </c>
      <c r="AX72" s="54">
        <f t="shared" si="69"/>
        <v>0.22853362214983716</v>
      </c>
      <c r="AY72" s="54">
        <f t="shared" si="70"/>
        <v>0.27920092773194205</v>
      </c>
      <c r="AZ72" s="54">
        <f t="shared" si="71"/>
        <v>-5.0667305582104888E-2</v>
      </c>
      <c r="BA72" s="54">
        <f t="shared" si="72"/>
        <v>1.2709836024100738</v>
      </c>
      <c r="BB72" s="54">
        <f t="shared" si="73"/>
        <v>-0.79305670635715386</v>
      </c>
      <c r="BC72" s="54">
        <f t="shared" si="74"/>
        <v>-0.45549819772420796</v>
      </c>
      <c r="BD72" s="54">
        <f t="shared" si="75"/>
        <v>-0.23177030647593019</v>
      </c>
      <c r="BE72" s="54">
        <f t="shared" si="76"/>
        <v>5.9468985736410644</v>
      </c>
      <c r="BF72" s="54">
        <f t="shared" si="77"/>
        <v>5.9469374766645382</v>
      </c>
      <c r="BG72" s="54">
        <f t="shared" si="78"/>
        <v>5.9470740465460787</v>
      </c>
      <c r="BH72" s="54">
        <f t="shared" si="79"/>
        <v>5.9475534264216368</v>
      </c>
      <c r="BI72" s="54">
        <f t="shared" si="80"/>
        <v>5.9492354851148965</v>
      </c>
      <c r="BJ72" s="54">
        <f t="shared" si="81"/>
        <v>5.9551298120540839</v>
      </c>
      <c r="BK72" s="54">
        <f t="shared" si="82"/>
        <v>5.9756935630529266</v>
      </c>
      <c r="BL72" s="54">
        <f t="shared" si="83"/>
        <v>6.0464599874971432</v>
      </c>
    </row>
    <row r="73" spans="1:64" s="54" customFormat="1" ht="12.95" customHeight="1">
      <c r="A73" s="190" t="s">
        <v>87</v>
      </c>
      <c r="B73" s="59"/>
      <c r="C73" s="40">
        <v>48068.525999999998</v>
      </c>
      <c r="D73" s="58">
        <v>1E-3</v>
      </c>
      <c r="E73" s="54">
        <f t="shared" si="45"/>
        <v>-10206.018659674373</v>
      </c>
      <c r="F73" s="54">
        <f t="shared" si="46"/>
        <v>-10206</v>
      </c>
      <c r="G73" s="333">
        <f t="shared" si="64"/>
        <v>-7.8336000005947426E-3</v>
      </c>
      <c r="H73" s="318"/>
      <c r="I73" s="318"/>
      <c r="J73" s="318">
        <f>G73</f>
        <v>-7.8336000005947426E-3</v>
      </c>
      <c r="K73" s="318"/>
      <c r="M73" s="268"/>
      <c r="O73" s="54">
        <f t="shared" ca="1" si="47"/>
        <v>-3.6845482020067669E-2</v>
      </c>
      <c r="P73" s="54">
        <f t="shared" si="48"/>
        <v>4.4054460285523046E-2</v>
      </c>
      <c r="Q73" s="286">
        <f t="shared" si="49"/>
        <v>33050.025999999998</v>
      </c>
      <c r="R73" s="54">
        <f t="shared" si="66"/>
        <v>2.6923708002557943E-3</v>
      </c>
      <c r="S73" s="54">
        <v>1</v>
      </c>
      <c r="T73" s="54">
        <f t="shared" si="85"/>
        <v>2.6923708002557943E-3</v>
      </c>
      <c r="U73" s="54">
        <f t="shared" si="67"/>
        <v>-5.1888060286117789E-2</v>
      </c>
      <c r="V73" s="318"/>
      <c r="W73" s="318"/>
      <c r="X73" s="318"/>
      <c r="Y73" s="318">
        <f>+G73-AH73</f>
        <v>4.5639887307127841E-2</v>
      </c>
      <c r="Z73" s="54">
        <f t="shared" si="50"/>
        <v>-10206</v>
      </c>
      <c r="AA73" s="54">
        <f t="shared" si="51"/>
        <v>-9.4190270221995373E-3</v>
      </c>
      <c r="AB73" s="54">
        <f t="shared" si="52"/>
        <v>4.5639887307127841E-2</v>
      </c>
      <c r="AC73" s="54">
        <f t="shared" si="53"/>
        <v>-5.1888060286117789E-2</v>
      </c>
      <c r="AE73" s="54">
        <f t="shared" si="54"/>
        <v>2.51357884083465E-6</v>
      </c>
      <c r="AF73" s="356">
        <f t="shared" si="55"/>
        <v>33050.025999999998</v>
      </c>
      <c r="AG73" s="41"/>
      <c r="AH73" s="54">
        <f t="shared" si="56"/>
        <v>-5.3473487307722584E-2</v>
      </c>
      <c r="AI73" s="54">
        <f t="shared" si="57"/>
        <v>1.2869261209550433</v>
      </c>
      <c r="AJ73" s="54">
        <f t="shared" si="58"/>
        <v>-0.87067096756334372</v>
      </c>
      <c r="AK73" s="54">
        <f t="shared" si="59"/>
        <v>-9.3413512814113989E-2</v>
      </c>
      <c r="AL73" s="54">
        <f t="shared" si="60"/>
        <v>-0.3147441301287649</v>
      </c>
      <c r="AM73" s="54">
        <f t="shared" si="61"/>
        <v>-0.15868422245378677</v>
      </c>
      <c r="AN73" s="54">
        <f t="shared" si="84"/>
        <v>-0.2313991548946755</v>
      </c>
      <c r="AO73" s="54">
        <f t="shared" si="84"/>
        <v>-0.23136744188658542</v>
      </c>
      <c r="AP73" s="54">
        <f t="shared" si="84"/>
        <v>-0.2312594689682248</v>
      </c>
      <c r="AQ73" s="54">
        <f t="shared" si="84"/>
        <v>-0.23089187537449957</v>
      </c>
      <c r="AR73" s="54">
        <f t="shared" si="84"/>
        <v>-0.22964064148616858</v>
      </c>
      <c r="AS73" s="54">
        <f t="shared" si="84"/>
        <v>-0.22538435609490298</v>
      </c>
      <c r="AT73" s="54">
        <f t="shared" si="84"/>
        <v>-0.21093641126768989</v>
      </c>
      <c r="AU73" s="54">
        <f t="shared" si="62"/>
        <v>-0.1622053860373347</v>
      </c>
      <c r="AW73" s="54">
        <v>82000</v>
      </c>
      <c r="AX73" s="54">
        <f t="shared" si="69"/>
        <v>0.22885716714336768</v>
      </c>
      <c r="AY73" s="54">
        <f t="shared" si="70"/>
        <v>0.28426582837586012</v>
      </c>
      <c r="AZ73" s="54">
        <f t="shared" si="71"/>
        <v>-5.5408661232492454E-2</v>
      </c>
      <c r="BA73" s="54">
        <f t="shared" si="72"/>
        <v>1.2961378245080624</v>
      </c>
      <c r="BB73" s="54">
        <f t="shared" si="73"/>
        <v>-0.92390079888740506</v>
      </c>
      <c r="BC73" s="54">
        <f t="shared" si="74"/>
        <v>-0.19315611455545184</v>
      </c>
      <c r="BD73" s="54">
        <f t="shared" si="75"/>
        <v>-9.6879453333491822E-2</v>
      </c>
      <c r="BE73" s="54">
        <f t="shared" si="76"/>
        <v>6.1415157827166187</v>
      </c>
      <c r="BF73" s="54">
        <f t="shared" si="77"/>
        <v>6.1415371012688365</v>
      </c>
      <c r="BG73" s="54">
        <f t="shared" si="78"/>
        <v>6.1416084655113812</v>
      </c>
      <c r="BH73" s="54">
        <f t="shared" si="79"/>
        <v>6.1418473533356552</v>
      </c>
      <c r="BI73" s="54">
        <f t="shared" si="80"/>
        <v>6.1426469580128238</v>
      </c>
      <c r="BJ73" s="54">
        <f t="shared" si="81"/>
        <v>6.1453227376945456</v>
      </c>
      <c r="BK73" s="54">
        <f t="shared" si="82"/>
        <v>6.1542698020150315</v>
      </c>
      <c r="BL73" s="54">
        <f t="shared" si="83"/>
        <v>6.184115251526908</v>
      </c>
    </row>
    <row r="74" spans="1:64" s="54" customFormat="1" ht="12.95" customHeight="1">
      <c r="A74" s="54" t="s">
        <v>88</v>
      </c>
      <c r="B74" s="41"/>
      <c r="C74" s="30">
        <v>48279.478199999998</v>
      </c>
      <c r="D74" s="30"/>
      <c r="E74" s="54">
        <f t="shared" si="45"/>
        <v>-9703.529464449055</v>
      </c>
      <c r="F74" s="54">
        <f t="shared" si="46"/>
        <v>-9703.5</v>
      </c>
      <c r="G74" s="333">
        <f t="shared" si="64"/>
        <v>-1.2369600000965875E-2</v>
      </c>
      <c r="H74" s="318"/>
      <c r="I74" s="318">
        <f>G74</f>
        <v>-1.2369600000965875E-2</v>
      </c>
      <c r="J74" s="318"/>
      <c r="K74" s="318"/>
      <c r="M74" s="268"/>
      <c r="O74" s="54">
        <f t="shared" ca="1" si="47"/>
        <v>-3.390545943081797E-2</v>
      </c>
      <c r="P74" s="54">
        <f t="shared" si="48"/>
        <v>4.5400696175665563E-2</v>
      </c>
      <c r="Q74" s="286">
        <f t="shared" si="49"/>
        <v>33260.978199999998</v>
      </c>
      <c r="R74" s="54">
        <f t="shared" si="66"/>
        <v>3.3374071203357168E-3</v>
      </c>
      <c r="S74" s="54">
        <v>0.1</v>
      </c>
      <c r="T74" s="54">
        <f t="shared" si="85"/>
        <v>3.3374071203357171E-4</v>
      </c>
      <c r="U74" s="54">
        <f t="shared" si="67"/>
        <v>-5.7770296176631437E-2</v>
      </c>
      <c r="V74" s="318"/>
      <c r="W74" s="318">
        <f>+G74-AH74</f>
        <v>4.2216676657535743E-2</v>
      </c>
      <c r="X74" s="318"/>
      <c r="Y74" s="318"/>
      <c r="Z74" s="54">
        <f t="shared" si="50"/>
        <v>-9703.5</v>
      </c>
      <c r="AA74" s="54">
        <f t="shared" si="51"/>
        <v>-9.1855804828360546E-3</v>
      </c>
      <c r="AB74" s="54">
        <f t="shared" si="52"/>
        <v>4.2216676657535743E-2</v>
      </c>
      <c r="AC74" s="54">
        <f t="shared" si="53"/>
        <v>-5.7770296176631437E-2</v>
      </c>
      <c r="AE74" s="54">
        <f t="shared" si="54"/>
        <v>1.0137980291831652E-6</v>
      </c>
      <c r="AF74" s="356">
        <f t="shared" si="55"/>
        <v>33260.978199999998</v>
      </c>
      <c r="AG74" s="41"/>
      <c r="AH74" s="54">
        <f t="shared" si="56"/>
        <v>-5.4586276658501617E-2</v>
      </c>
      <c r="AI74" s="54">
        <f t="shared" si="57"/>
        <v>1.2924914470117379</v>
      </c>
      <c r="AJ74" s="54">
        <f t="shared" si="58"/>
        <v>-0.90138537339644109</v>
      </c>
      <c r="AK74" s="54">
        <f t="shared" si="59"/>
        <v>-7.4171670384052715E-2</v>
      </c>
      <c r="AL74" s="54">
        <f t="shared" si="60"/>
        <v>-0.24835065276969148</v>
      </c>
      <c r="AM74" s="54">
        <f t="shared" si="61"/>
        <v>-0.12481752861912815</v>
      </c>
      <c r="AN74" s="54">
        <f t="shared" si="84"/>
        <v>-0.18232329278913262</v>
      </c>
      <c r="AO74" s="54">
        <f t="shared" si="84"/>
        <v>-0.18229684364214932</v>
      </c>
      <c r="AP74" s="54">
        <f t="shared" si="84"/>
        <v>-0.18220771478818037</v>
      </c>
      <c r="AQ74" s="54">
        <f t="shared" si="84"/>
        <v>-0.18190737740096721</v>
      </c>
      <c r="AR74" s="54">
        <f t="shared" si="84"/>
        <v>-0.18089545285896363</v>
      </c>
      <c r="AS74" s="54">
        <f t="shared" si="84"/>
        <v>-0.17748735463037393</v>
      </c>
      <c r="AT74" s="54">
        <f t="shared" si="84"/>
        <v>-0.16602415898082798</v>
      </c>
      <c r="AU74" s="54">
        <f t="shared" si="62"/>
        <v>-0.12761950094985686</v>
      </c>
      <c r="AW74" s="54">
        <v>84000</v>
      </c>
      <c r="AX74" s="54">
        <f t="shared" si="69"/>
        <v>0.2312480087621667</v>
      </c>
      <c r="AY74" s="54">
        <f t="shared" si="70"/>
        <v>0.28932428071108263</v>
      </c>
      <c r="AZ74" s="54">
        <f t="shared" si="71"/>
        <v>-5.8076271948915924E-2</v>
      </c>
      <c r="BA74" s="54">
        <f t="shared" si="72"/>
        <v>1.3008917320638609</v>
      </c>
      <c r="BB74" s="54">
        <f t="shared" si="73"/>
        <v>-0.99231266164730791</v>
      </c>
      <c r="BC74" s="54">
        <f t="shared" si="74"/>
        <v>7.5413157559392166E-2</v>
      </c>
      <c r="BD74" s="54">
        <f t="shared" si="75"/>
        <v>3.7724459178257896E-2</v>
      </c>
      <c r="BE74" s="54">
        <f t="shared" si="76"/>
        <v>6.3384292320577034</v>
      </c>
      <c r="BF74" s="54">
        <f t="shared" si="77"/>
        <v>6.3384205183999525</v>
      </c>
      <c r="BG74" s="54">
        <f t="shared" si="78"/>
        <v>6.3383915971796032</v>
      </c>
      <c r="BH74" s="54">
        <f t="shared" si="79"/>
        <v>6.3382956060212789</v>
      </c>
      <c r="BI74" s="54">
        <f t="shared" si="80"/>
        <v>6.3379770096018788</v>
      </c>
      <c r="BJ74" s="54">
        <f t="shared" si="81"/>
        <v>6.3369196219487662</v>
      </c>
      <c r="BK74" s="54">
        <f t="shared" si="82"/>
        <v>6.3334106890852713</v>
      </c>
      <c r="BL74" s="54">
        <f t="shared" si="83"/>
        <v>6.3217705155566728</v>
      </c>
    </row>
    <row r="75" spans="1:64" s="54" customFormat="1" ht="12.95" customHeight="1">
      <c r="A75" s="287" t="s">
        <v>89</v>
      </c>
      <c r="B75" s="357" t="s">
        <v>77</v>
      </c>
      <c r="C75" s="190">
        <v>48279.480499999998</v>
      </c>
      <c r="D75" s="358" t="s">
        <v>36</v>
      </c>
      <c r="E75" s="54">
        <f t="shared" si="45"/>
        <v>-9703.5239858375553</v>
      </c>
      <c r="F75" s="54">
        <f t="shared" si="46"/>
        <v>-9703.5</v>
      </c>
      <c r="G75" s="333">
        <f t="shared" si="64"/>
        <v>-1.0069600000861101E-2</v>
      </c>
      <c r="H75" s="318"/>
      <c r="I75" s="318"/>
      <c r="J75" s="318">
        <f>G75</f>
        <v>-1.0069600000861101E-2</v>
      </c>
      <c r="K75" s="318"/>
      <c r="M75" s="268"/>
      <c r="O75" s="54">
        <f t="shared" ca="1" si="47"/>
        <v>-3.390545943081797E-2</v>
      </c>
      <c r="P75" s="54">
        <f t="shared" si="48"/>
        <v>4.5400696175665563E-2</v>
      </c>
      <c r="Q75" s="286">
        <f t="shared" si="49"/>
        <v>33260.980499999998</v>
      </c>
      <c r="R75" s="54">
        <f t="shared" si="66"/>
        <v>3.0769537579115884E-3</v>
      </c>
      <c r="S75" s="54">
        <v>1</v>
      </c>
      <c r="T75" s="54">
        <f t="shared" si="85"/>
        <v>3.0769537579115884E-3</v>
      </c>
      <c r="U75" s="54">
        <f t="shared" si="67"/>
        <v>-5.5470296176526664E-2</v>
      </c>
      <c r="V75" s="318"/>
      <c r="W75" s="318"/>
      <c r="X75" s="318"/>
      <c r="Y75" s="318">
        <f>+G75-AH75</f>
        <v>4.4516676657640517E-2</v>
      </c>
      <c r="Z75" s="54">
        <f t="shared" si="50"/>
        <v>-9703.5</v>
      </c>
      <c r="AA75" s="54">
        <f t="shared" si="51"/>
        <v>-9.1855804828360546E-3</v>
      </c>
      <c r="AB75" s="54">
        <f t="shared" si="52"/>
        <v>4.4516676657640517E-2</v>
      </c>
      <c r="AC75" s="54">
        <f t="shared" si="53"/>
        <v>-5.5470296176526664E-2</v>
      </c>
      <c r="AE75" s="54">
        <f t="shared" si="54"/>
        <v>7.8149050824923503E-7</v>
      </c>
      <c r="AF75" s="356">
        <f t="shared" si="55"/>
        <v>33260.980499999998</v>
      </c>
      <c r="AG75" s="41"/>
      <c r="AH75" s="54">
        <f t="shared" si="56"/>
        <v>-5.4586276658501617E-2</v>
      </c>
      <c r="AI75" s="54">
        <f t="shared" si="57"/>
        <v>1.2924914470117379</v>
      </c>
      <c r="AJ75" s="54">
        <f t="shared" si="58"/>
        <v>-0.90138537339644109</v>
      </c>
      <c r="AK75" s="54">
        <f t="shared" si="59"/>
        <v>-7.4171670384052715E-2</v>
      </c>
      <c r="AL75" s="54">
        <f t="shared" si="60"/>
        <v>-0.24835065276969148</v>
      </c>
      <c r="AM75" s="54">
        <f t="shared" si="61"/>
        <v>-0.12481752861912815</v>
      </c>
      <c r="AN75" s="54">
        <f t="shared" si="84"/>
        <v>-0.18232329278913262</v>
      </c>
      <c r="AO75" s="54">
        <f t="shared" si="84"/>
        <v>-0.18229684364214932</v>
      </c>
      <c r="AP75" s="54">
        <f t="shared" si="84"/>
        <v>-0.18220771478818037</v>
      </c>
      <c r="AQ75" s="54">
        <f t="shared" si="84"/>
        <v>-0.18190737740096721</v>
      </c>
      <c r="AR75" s="54">
        <f t="shared" si="84"/>
        <v>-0.18089545285896363</v>
      </c>
      <c r="AS75" s="54">
        <f t="shared" si="84"/>
        <v>-0.17748735463037393</v>
      </c>
      <c r="AT75" s="54">
        <f t="shared" si="84"/>
        <v>-0.16602415898082798</v>
      </c>
      <c r="AU75" s="54">
        <f t="shared" si="62"/>
        <v>-0.12761950094985686</v>
      </c>
      <c r="AW75" s="54">
        <v>86000</v>
      </c>
      <c r="AX75" s="54">
        <f t="shared" si="69"/>
        <v>0.23587378008464807</v>
      </c>
      <c r="AY75" s="54">
        <f t="shared" si="70"/>
        <v>0.29437628473760935</v>
      </c>
      <c r="AZ75" s="54">
        <f t="shared" si="71"/>
        <v>-5.8502504652961286E-2</v>
      </c>
      <c r="BA75" s="54">
        <f t="shared" si="72"/>
        <v>1.284323040589844</v>
      </c>
      <c r="BB75" s="54">
        <f t="shared" si="73"/>
        <v>-0.98993129222225085</v>
      </c>
      <c r="BC75" s="54">
        <f t="shared" si="74"/>
        <v>0.3415130919854435</v>
      </c>
      <c r="BD75" s="54">
        <f t="shared" si="75"/>
        <v>0.17243576190257492</v>
      </c>
      <c r="BE75" s="54">
        <f t="shared" si="76"/>
        <v>6.5344354033117114</v>
      </c>
      <c r="BF75" s="54">
        <f t="shared" si="77"/>
        <v>6.5344018868095652</v>
      </c>
      <c r="BG75" s="54">
        <f t="shared" si="78"/>
        <v>6.5342872150030873</v>
      </c>
      <c r="BH75" s="54">
        <f t="shared" si="79"/>
        <v>6.5338949077016828</v>
      </c>
      <c r="BI75" s="54">
        <f t="shared" si="80"/>
        <v>6.5325530705394721</v>
      </c>
      <c r="BJ75" s="54">
        <f t="shared" si="81"/>
        <v>6.5279669350724783</v>
      </c>
      <c r="BK75" s="54">
        <f t="shared" si="82"/>
        <v>6.5123313549134529</v>
      </c>
      <c r="BL75" s="54">
        <f t="shared" si="83"/>
        <v>6.4594257795864376</v>
      </c>
    </row>
    <row r="76" spans="1:64" s="54" customFormat="1" ht="12.95" customHeight="1">
      <c r="A76" s="54" t="s">
        <v>88</v>
      </c>
      <c r="B76" s="41"/>
      <c r="C76" s="30">
        <v>48279.482799999998</v>
      </c>
      <c r="D76" s="30"/>
      <c r="E76" s="54">
        <f t="shared" si="45"/>
        <v>-9703.5185072260538</v>
      </c>
      <c r="F76" s="54">
        <f t="shared" si="46"/>
        <v>-9703.5</v>
      </c>
      <c r="G76" s="333">
        <f t="shared" si="64"/>
        <v>-7.7696000007563271E-3</v>
      </c>
      <c r="H76" s="318"/>
      <c r="I76" s="318">
        <f t="shared" ref="I76:I83" si="86">G76</f>
        <v>-7.7696000007563271E-3</v>
      </c>
      <c r="J76" s="318"/>
      <c r="K76" s="318"/>
      <c r="M76" s="268"/>
      <c r="O76" s="54">
        <f t="shared" ca="1" si="47"/>
        <v>-3.390545943081797E-2</v>
      </c>
      <c r="P76" s="54">
        <f t="shared" si="48"/>
        <v>4.5400696175665563E-2</v>
      </c>
      <c r="Q76" s="286">
        <f t="shared" si="49"/>
        <v>33260.982799999998</v>
      </c>
      <c r="R76" s="54">
        <f t="shared" si="66"/>
        <v>2.8270803954884242E-3</v>
      </c>
      <c r="S76" s="54">
        <v>0.1</v>
      </c>
      <c r="T76" s="54">
        <f t="shared" si="85"/>
        <v>2.8270803954884245E-4</v>
      </c>
      <c r="U76" s="54">
        <f t="shared" si="67"/>
        <v>-5.317029617642189E-2</v>
      </c>
      <c r="V76" s="318"/>
      <c r="W76" s="318">
        <f t="shared" ref="W76:W83" si="87">+G76-AH76</f>
        <v>4.681667665774529E-2</v>
      </c>
      <c r="X76" s="318"/>
      <c r="Y76" s="318"/>
      <c r="Z76" s="54">
        <f t="shared" si="50"/>
        <v>-9703.5</v>
      </c>
      <c r="AA76" s="54">
        <f t="shared" si="51"/>
        <v>-9.1855804828360546E-3</v>
      </c>
      <c r="AB76" s="54">
        <f t="shared" si="52"/>
        <v>4.681667665774529E-2</v>
      </c>
      <c r="AC76" s="54">
        <f t="shared" si="53"/>
        <v>-5.317029617642189E-2</v>
      </c>
      <c r="AE76" s="54">
        <f t="shared" si="54"/>
        <v>2.0050007256307375E-7</v>
      </c>
      <c r="AF76" s="356">
        <f t="shared" si="55"/>
        <v>33260.982799999998</v>
      </c>
      <c r="AG76" s="41"/>
      <c r="AH76" s="54">
        <f t="shared" si="56"/>
        <v>-5.4586276658501617E-2</v>
      </c>
      <c r="AI76" s="54">
        <f t="shared" si="57"/>
        <v>1.2924914470117379</v>
      </c>
      <c r="AJ76" s="54">
        <f t="shared" si="58"/>
        <v>-0.90138537339644109</v>
      </c>
      <c r="AK76" s="54">
        <f t="shared" si="59"/>
        <v>-7.4171670384052715E-2</v>
      </c>
      <c r="AL76" s="54">
        <f t="shared" si="60"/>
        <v>-0.24835065276969148</v>
      </c>
      <c r="AM76" s="54">
        <f t="shared" si="61"/>
        <v>-0.12481752861912815</v>
      </c>
      <c r="AN76" s="54">
        <f t="shared" si="84"/>
        <v>-0.18232329278913262</v>
      </c>
      <c r="AO76" s="54">
        <f t="shared" si="84"/>
        <v>-0.18229684364214932</v>
      </c>
      <c r="AP76" s="54">
        <f t="shared" si="84"/>
        <v>-0.18220771478818037</v>
      </c>
      <c r="AQ76" s="54">
        <f t="shared" si="84"/>
        <v>-0.18190737740096721</v>
      </c>
      <c r="AR76" s="54">
        <f t="shared" si="84"/>
        <v>-0.18089545285896363</v>
      </c>
      <c r="AS76" s="54">
        <f t="shared" si="84"/>
        <v>-0.17748735463037393</v>
      </c>
      <c r="AT76" s="54">
        <f t="shared" si="84"/>
        <v>-0.16602415898082798</v>
      </c>
      <c r="AU76" s="54">
        <f t="shared" si="62"/>
        <v>-0.12761950094985686</v>
      </c>
      <c r="AW76" s="54">
        <v>88000</v>
      </c>
      <c r="AX76" s="54">
        <f t="shared" si="69"/>
        <v>0.24267527236319836</v>
      </c>
      <c r="AY76" s="54">
        <f t="shared" si="70"/>
        <v>0.29942184045544046</v>
      </c>
      <c r="AZ76" s="54">
        <f t="shared" si="71"/>
        <v>-5.6746568092242093E-2</v>
      </c>
      <c r="BA76" s="54">
        <f t="shared" si="72"/>
        <v>1.2495503669854879</v>
      </c>
      <c r="BB76" s="54">
        <f t="shared" si="73"/>
        <v>-0.9220172943475865</v>
      </c>
      <c r="BC76" s="54">
        <f t="shared" si="74"/>
        <v>0.59702450099812032</v>
      </c>
      <c r="BD76" s="54">
        <f t="shared" si="75"/>
        <v>0.30770688762710613</v>
      </c>
      <c r="BE76" s="54">
        <f t="shared" si="76"/>
        <v>6.7265017790019339</v>
      </c>
      <c r="BF76" s="54">
        <f t="shared" si="77"/>
        <v>6.7264616217012652</v>
      </c>
      <c r="BG76" s="54">
        <f t="shared" si="78"/>
        <v>6.7263143069357678</v>
      </c>
      <c r="BH76" s="54">
        <f t="shared" si="79"/>
        <v>6.7257739792763314</v>
      </c>
      <c r="BI76" s="54">
        <f t="shared" si="80"/>
        <v>6.723793323624677</v>
      </c>
      <c r="BJ76" s="54">
        <f t="shared" si="81"/>
        <v>6.7165486259251974</v>
      </c>
      <c r="BK76" s="54">
        <f t="shared" si="82"/>
        <v>6.6902510965301802</v>
      </c>
      <c r="BL76" s="54">
        <f t="shared" si="83"/>
        <v>6.5970810436162024</v>
      </c>
    </row>
    <row r="77" spans="1:64" s="54" customFormat="1" ht="12.95" customHeight="1">
      <c r="A77" s="54" t="s">
        <v>90</v>
      </c>
      <c r="B77" s="41"/>
      <c r="C77" s="30">
        <v>48691.318299999999</v>
      </c>
      <c r="D77" s="30"/>
      <c r="E77" s="54">
        <f t="shared" si="45"/>
        <v>-8722.5242869229842</v>
      </c>
      <c r="F77" s="54">
        <f t="shared" si="46"/>
        <v>-8722.5</v>
      </c>
      <c r="G77" s="333">
        <f t="shared" si="64"/>
        <v>-1.0196000002906658E-2</v>
      </c>
      <c r="H77" s="318"/>
      <c r="I77" s="318">
        <f t="shared" si="86"/>
        <v>-1.0196000002906658E-2</v>
      </c>
      <c r="J77" s="318"/>
      <c r="K77" s="318"/>
      <c r="M77" s="268"/>
      <c r="O77" s="54">
        <f t="shared" ca="1" si="47"/>
        <v>-2.8165833241655863E-2</v>
      </c>
      <c r="P77" s="54">
        <f t="shared" si="48"/>
        <v>4.8027697083554415E-2</v>
      </c>
      <c r="Q77" s="286">
        <f t="shared" si="49"/>
        <v>33672.818299999999</v>
      </c>
      <c r="R77" s="54">
        <f t="shared" si="66"/>
        <v>3.3899989024159757E-3</v>
      </c>
      <c r="S77" s="54">
        <v>0.1</v>
      </c>
      <c r="T77" s="54">
        <f t="shared" si="85"/>
        <v>3.389998902415976E-4</v>
      </c>
      <c r="U77" s="54">
        <f t="shared" si="67"/>
        <v>-5.8223697086461072E-2</v>
      </c>
      <c r="V77" s="318"/>
      <c r="W77" s="318">
        <f t="shared" si="87"/>
        <v>4.6189694665921585E-2</v>
      </c>
      <c r="X77" s="318"/>
      <c r="Y77" s="318"/>
      <c r="Z77" s="54">
        <f t="shared" si="50"/>
        <v>-8722.5</v>
      </c>
      <c r="AA77" s="54">
        <f t="shared" si="51"/>
        <v>-8.3579975852738284E-3</v>
      </c>
      <c r="AB77" s="54">
        <f t="shared" si="52"/>
        <v>4.6189694665921585E-2</v>
      </c>
      <c r="AC77" s="54">
        <f t="shared" si="53"/>
        <v>-5.8223697086461072E-2</v>
      </c>
      <c r="AE77" s="54">
        <f t="shared" si="54"/>
        <v>3.378252887224126E-7</v>
      </c>
      <c r="AF77" s="356">
        <f t="shared" si="55"/>
        <v>33672.818299999999</v>
      </c>
      <c r="AG77" s="41"/>
      <c r="AH77" s="54">
        <f t="shared" si="56"/>
        <v>-5.6385694668828243E-2</v>
      </c>
      <c r="AI77" s="54">
        <f t="shared" si="57"/>
        <v>1.2996726859569248</v>
      </c>
      <c r="AJ77" s="54">
        <f t="shared" si="58"/>
        <v>-0.95021343775972589</v>
      </c>
      <c r="AK77" s="54">
        <f t="shared" si="59"/>
        <v>-3.5340692607008395E-2</v>
      </c>
      <c r="AL77" s="54">
        <f t="shared" si="60"/>
        <v>-0.11738877740144835</v>
      </c>
      <c r="AM77" s="54">
        <f t="shared" si="61"/>
        <v>-5.8761883045017789E-2</v>
      </c>
      <c r="AN77" s="54">
        <f t="shared" si="84"/>
        <v>-8.6020065447858979E-2</v>
      </c>
      <c r="AO77" s="54">
        <f t="shared" si="84"/>
        <v>-8.6006659155755436E-2</v>
      </c>
      <c r="AP77" s="54">
        <f t="shared" si="84"/>
        <v>-8.5962065844421065E-2</v>
      </c>
      <c r="AQ77" s="54">
        <f t="shared" si="84"/>
        <v>-8.581373647212269E-2</v>
      </c>
      <c r="AR77" s="54">
        <f t="shared" si="84"/>
        <v>-8.5320366601515596E-2</v>
      </c>
      <c r="AS77" s="54">
        <f t="shared" si="84"/>
        <v>-8.3679479768847181E-2</v>
      </c>
      <c r="AT77" s="54">
        <f t="shared" si="84"/>
        <v>-7.8223693459099713E-2</v>
      </c>
      <c r="AU77" s="54">
        <f t="shared" si="62"/>
        <v>-6.009959394325648E-2</v>
      </c>
      <c r="AW77" s="54">
        <v>90000</v>
      </c>
      <c r="AX77" s="54">
        <f t="shared" si="69"/>
        <v>0.25139972093850843</v>
      </c>
      <c r="AY77" s="54">
        <f t="shared" si="70"/>
        <v>0.30446094786457595</v>
      </c>
      <c r="AZ77" s="54">
        <f t="shared" si="71"/>
        <v>-5.3061226926067538E-2</v>
      </c>
      <c r="BA77" s="54">
        <f t="shared" si="72"/>
        <v>1.2022828679376274</v>
      </c>
      <c r="BB77" s="54">
        <f t="shared" si="73"/>
        <v>-0.80411833713892733</v>
      </c>
      <c r="BC77" s="54">
        <f t="shared" si="74"/>
        <v>0.83609285074528128</v>
      </c>
      <c r="BD77" s="54">
        <f t="shared" si="75"/>
        <v>0.44423141550782291</v>
      </c>
      <c r="BE77" s="54">
        <f t="shared" si="76"/>
        <v>6.9122827573462446</v>
      </c>
      <c r="BF77" s="54">
        <f t="shared" si="77"/>
        <v>6.912252111608705</v>
      </c>
      <c r="BG77" s="54">
        <f t="shared" si="78"/>
        <v>6.9121265136719021</v>
      </c>
      <c r="BH77" s="54">
        <f t="shared" si="79"/>
        <v>6.9116118851890045</v>
      </c>
      <c r="BI77" s="54">
        <f t="shared" si="80"/>
        <v>6.9095052375032218</v>
      </c>
      <c r="BJ77" s="54">
        <f t="shared" si="81"/>
        <v>6.9009147775879294</v>
      </c>
      <c r="BK77" s="54">
        <f t="shared" si="82"/>
        <v>6.8664081475199241</v>
      </c>
      <c r="BL77" s="54">
        <f t="shared" si="83"/>
        <v>6.7347363076459672</v>
      </c>
    </row>
    <row r="78" spans="1:64" s="54" customFormat="1" ht="12.95" customHeight="1">
      <c r="A78" s="54" t="s">
        <v>90</v>
      </c>
      <c r="B78" s="41"/>
      <c r="C78" s="30">
        <v>48691.318899999998</v>
      </c>
      <c r="D78" s="30"/>
      <c r="E78" s="54">
        <f t="shared" si="45"/>
        <v>-8722.522857719985</v>
      </c>
      <c r="F78" s="54">
        <f t="shared" si="46"/>
        <v>-8722.5</v>
      </c>
      <c r="G78" s="333">
        <f t="shared" si="64"/>
        <v>-9.5960000035120174E-3</v>
      </c>
      <c r="H78" s="318"/>
      <c r="I78" s="318">
        <f t="shared" si="86"/>
        <v>-9.5960000035120174E-3</v>
      </c>
      <c r="J78" s="318"/>
      <c r="K78" s="318"/>
      <c r="M78" s="268"/>
      <c r="O78" s="54">
        <f t="shared" ca="1" si="47"/>
        <v>-2.8165833241655863E-2</v>
      </c>
      <c r="P78" s="54">
        <f t="shared" si="48"/>
        <v>4.8027697083554415E-2</v>
      </c>
      <c r="Q78" s="286">
        <f t="shared" si="49"/>
        <v>33672.818899999998</v>
      </c>
      <c r="R78" s="54">
        <f t="shared" si="66"/>
        <v>3.3204904659819884E-3</v>
      </c>
      <c r="S78" s="54">
        <v>0.1</v>
      </c>
      <c r="T78" s="54">
        <f t="shared" si="85"/>
        <v>3.3204904659819888E-4</v>
      </c>
      <c r="U78" s="54">
        <f t="shared" si="67"/>
        <v>-5.7623697087066432E-2</v>
      </c>
      <c r="V78" s="318"/>
      <c r="W78" s="318">
        <f t="shared" si="87"/>
        <v>4.6789694665316225E-2</v>
      </c>
      <c r="X78" s="318"/>
      <c r="Y78" s="318"/>
      <c r="Z78" s="54">
        <f t="shared" si="50"/>
        <v>-8722.5</v>
      </c>
      <c r="AA78" s="54">
        <f t="shared" si="51"/>
        <v>-8.3579975852738284E-3</v>
      </c>
      <c r="AB78" s="54">
        <f t="shared" si="52"/>
        <v>4.6789694665316225E-2</v>
      </c>
      <c r="AC78" s="54">
        <f t="shared" si="53"/>
        <v>-5.7623697087066432E-2</v>
      </c>
      <c r="AE78" s="54">
        <f t="shared" si="54"/>
        <v>1.5326499875636041E-7</v>
      </c>
      <c r="AF78" s="356">
        <f t="shared" si="55"/>
        <v>33672.818899999998</v>
      </c>
      <c r="AG78" s="41"/>
      <c r="AH78" s="54">
        <f t="shared" si="56"/>
        <v>-5.6385694668828243E-2</v>
      </c>
      <c r="AI78" s="54">
        <f t="shared" si="57"/>
        <v>1.2996726859569248</v>
      </c>
      <c r="AJ78" s="54">
        <f t="shared" si="58"/>
        <v>-0.95021343775972589</v>
      </c>
      <c r="AK78" s="54">
        <f t="shared" si="59"/>
        <v>-3.5340692607008395E-2</v>
      </c>
      <c r="AL78" s="54">
        <f t="shared" si="60"/>
        <v>-0.11738877740144835</v>
      </c>
      <c r="AM78" s="54">
        <f t="shared" si="61"/>
        <v>-5.8761883045017789E-2</v>
      </c>
      <c r="AN78" s="54">
        <f t="shared" si="84"/>
        <v>-8.6020065447858979E-2</v>
      </c>
      <c r="AO78" s="54">
        <f t="shared" si="84"/>
        <v>-8.6006659155755436E-2</v>
      </c>
      <c r="AP78" s="54">
        <f t="shared" si="84"/>
        <v>-8.5962065844421065E-2</v>
      </c>
      <c r="AQ78" s="54">
        <f t="shared" si="84"/>
        <v>-8.581373647212269E-2</v>
      </c>
      <c r="AR78" s="54">
        <f t="shared" si="84"/>
        <v>-8.5320366601515596E-2</v>
      </c>
      <c r="AS78" s="54">
        <f t="shared" si="84"/>
        <v>-8.3679479768847181E-2</v>
      </c>
      <c r="AT78" s="54">
        <f t="shared" si="84"/>
        <v>-7.8223693459099713E-2</v>
      </c>
      <c r="AU78" s="54">
        <f t="shared" si="62"/>
        <v>-6.009959394325648E-2</v>
      </c>
      <c r="AW78" s="54">
        <v>92000</v>
      </c>
      <c r="AX78" s="54">
        <f t="shared" si="69"/>
        <v>0.26168095792773421</v>
      </c>
      <c r="AY78" s="54">
        <f t="shared" si="70"/>
        <v>0.30949360696501566</v>
      </c>
      <c r="AZ78" s="54">
        <f t="shared" si="71"/>
        <v>-4.781264903728142E-2</v>
      </c>
      <c r="BA78" s="54">
        <f t="shared" si="72"/>
        <v>1.1486388114858679</v>
      </c>
      <c r="BB78" s="54">
        <f t="shared" si="73"/>
        <v>-0.65527838970614172</v>
      </c>
      <c r="BC78" s="54">
        <f t="shared" si="74"/>
        <v>1.0557326179472393</v>
      </c>
      <c r="BD78" s="54">
        <f t="shared" si="75"/>
        <v>0.58305440251241569</v>
      </c>
      <c r="BE78" s="54">
        <f t="shared" si="76"/>
        <v>7.0903507555160328</v>
      </c>
      <c r="BF78" s="54">
        <f t="shared" si="77"/>
        <v>7.0903344911317197</v>
      </c>
      <c r="BG78" s="54">
        <f t="shared" si="78"/>
        <v>7.0902565541761424</v>
      </c>
      <c r="BH78" s="54">
        <f t="shared" si="79"/>
        <v>7.0898831777282272</v>
      </c>
      <c r="BI78" s="54">
        <f t="shared" si="80"/>
        <v>7.0880964378911369</v>
      </c>
      <c r="BJ78" s="54">
        <f t="shared" si="81"/>
        <v>7.0795916980706712</v>
      </c>
      <c r="BK78" s="54">
        <f t="shared" si="82"/>
        <v>7.0400740899321317</v>
      </c>
      <c r="BL78" s="54">
        <f t="shared" si="83"/>
        <v>6.8723915716757311</v>
      </c>
    </row>
    <row r="79" spans="1:64" s="54" customFormat="1" ht="12.95" customHeight="1">
      <c r="A79" s="54" t="s">
        <v>90</v>
      </c>
      <c r="B79" s="41" t="s">
        <v>77</v>
      </c>
      <c r="C79" s="30">
        <v>48691.529399999999</v>
      </c>
      <c r="D79" s="30"/>
      <c r="E79" s="54">
        <f t="shared" si="45"/>
        <v>-8722.0214456674184</v>
      </c>
      <c r="F79" s="54">
        <f t="shared" si="46"/>
        <v>-8722</v>
      </c>
      <c r="G79" s="333">
        <f t="shared" si="64"/>
        <v>-9.0032000007340685E-3</v>
      </c>
      <c r="H79" s="318"/>
      <c r="I79" s="318">
        <f t="shared" si="86"/>
        <v>-9.0032000007340685E-3</v>
      </c>
      <c r="J79" s="318"/>
      <c r="K79" s="318"/>
      <c r="M79" s="268"/>
      <c r="O79" s="54">
        <f t="shared" ca="1" si="47"/>
        <v>-2.8162907846044666E-2</v>
      </c>
      <c r="P79" s="54">
        <f t="shared" si="48"/>
        <v>4.8029035628311005E-2</v>
      </c>
      <c r="Q79" s="286">
        <f t="shared" si="49"/>
        <v>33673.029399999999</v>
      </c>
      <c r="R79" s="54">
        <f t="shared" si="66"/>
        <v>3.2526759008469183E-3</v>
      </c>
      <c r="S79" s="54">
        <v>0.1</v>
      </c>
      <c r="T79" s="54">
        <f t="shared" si="85"/>
        <v>3.2526759008469184E-4</v>
      </c>
      <c r="U79" s="54">
        <f t="shared" si="67"/>
        <v>-5.7032235629045074E-2</v>
      </c>
      <c r="V79" s="318"/>
      <c r="W79" s="318">
        <f t="shared" si="87"/>
        <v>4.738328170070126E-2</v>
      </c>
      <c r="X79" s="318"/>
      <c r="Y79" s="318"/>
      <c r="Z79" s="54">
        <f t="shared" si="50"/>
        <v>-8722</v>
      </c>
      <c r="AA79" s="54">
        <f t="shared" si="51"/>
        <v>-8.3574460731243236E-3</v>
      </c>
      <c r="AB79" s="54">
        <f t="shared" si="52"/>
        <v>4.738328170070126E-2</v>
      </c>
      <c r="AC79" s="54">
        <f t="shared" si="53"/>
        <v>-5.7032235629045074E-2</v>
      </c>
      <c r="AE79" s="54">
        <f t="shared" si="54"/>
        <v>4.1699813502341167E-8</v>
      </c>
      <c r="AF79" s="356">
        <f t="shared" si="55"/>
        <v>33673.029399999999</v>
      </c>
      <c r="AG79" s="41"/>
      <c r="AH79" s="54">
        <f t="shared" si="56"/>
        <v>-5.6386481701435329E-2</v>
      </c>
      <c r="AI79" s="54">
        <f t="shared" si="57"/>
        <v>1.2996750557879462</v>
      </c>
      <c r="AJ79" s="54">
        <f t="shared" si="58"/>
        <v>-0.95023433642602961</v>
      </c>
      <c r="AK79" s="54">
        <f t="shared" si="59"/>
        <v>-3.5320591742950269E-2</v>
      </c>
      <c r="AL79" s="54">
        <f t="shared" si="60"/>
        <v>-0.1173217016033747</v>
      </c>
      <c r="AM79" s="54">
        <f t="shared" si="61"/>
        <v>-5.8728229407304322E-2</v>
      </c>
      <c r="AN79" s="54">
        <f t="shared" si="84"/>
        <v>-8.5970861401754486E-2</v>
      </c>
      <c r="AO79" s="54">
        <f t="shared" si="84"/>
        <v>-8.5957462465162213E-2</v>
      </c>
      <c r="AP79" s="54">
        <f t="shared" si="84"/>
        <v>-8.5912893809340724E-2</v>
      </c>
      <c r="AQ79" s="54">
        <f t="shared" si="84"/>
        <v>-8.5764647074849168E-2</v>
      </c>
      <c r="AR79" s="54">
        <f t="shared" si="84"/>
        <v>-8.5271554142116318E-2</v>
      </c>
      <c r="AS79" s="54">
        <f t="shared" si="84"/>
        <v>-8.3631595084631902E-2</v>
      </c>
      <c r="AT79" s="54">
        <f t="shared" si="84"/>
        <v>-7.8178914033293995E-2</v>
      </c>
      <c r="AU79" s="54">
        <f t="shared" si="62"/>
        <v>-6.0065180127249818E-2</v>
      </c>
      <c r="AW79" s="54">
        <v>94000</v>
      </c>
      <c r="AX79" s="54">
        <f t="shared" si="69"/>
        <v>0.27312263127369629</v>
      </c>
      <c r="AY79" s="54">
        <f t="shared" si="70"/>
        <v>0.31451981775675975</v>
      </c>
      <c r="AZ79" s="54">
        <f t="shared" si="71"/>
        <v>-4.1397186483063453E-2</v>
      </c>
      <c r="BA79" s="54">
        <f t="shared" si="72"/>
        <v>1.093595601978278</v>
      </c>
      <c r="BB79" s="54">
        <f t="shared" si="73"/>
        <v>-0.492418406269095</v>
      </c>
      <c r="BC79" s="54">
        <f t="shared" si="74"/>
        <v>1.2554175106692833</v>
      </c>
      <c r="BD79" s="54">
        <f t="shared" si="75"/>
        <v>0.7256112865720401</v>
      </c>
      <c r="BE79" s="54">
        <f t="shared" si="76"/>
        <v>7.2601338379566949</v>
      </c>
      <c r="BF79" s="54">
        <f t="shared" si="77"/>
        <v>7.2601279340282545</v>
      </c>
      <c r="BG79" s="54">
        <f t="shared" si="78"/>
        <v>7.2600929687074105</v>
      </c>
      <c r="BH79" s="54">
        <f t="shared" si="79"/>
        <v>7.259885927816164</v>
      </c>
      <c r="BI79" s="54">
        <f t="shared" si="80"/>
        <v>7.2586612699271491</v>
      </c>
      <c r="BJ79" s="54">
        <f t="shared" si="81"/>
        <v>7.2514621033205025</v>
      </c>
      <c r="BK79" s="54">
        <f t="shared" si="82"/>
        <v>7.21056763527044</v>
      </c>
      <c r="BL79" s="54">
        <f t="shared" si="83"/>
        <v>7.0100468357054968</v>
      </c>
    </row>
    <row r="80" spans="1:64" s="54" customFormat="1" ht="12.95" customHeight="1">
      <c r="A80" s="54" t="s">
        <v>90</v>
      </c>
      <c r="B80" s="41" t="s">
        <v>77</v>
      </c>
      <c r="C80" s="30">
        <v>48691.529799999997</v>
      </c>
      <c r="D80" s="30"/>
      <c r="E80" s="54">
        <f t="shared" si="45"/>
        <v>-8722.0204928654257</v>
      </c>
      <c r="F80" s="54">
        <f t="shared" si="46"/>
        <v>-8722</v>
      </c>
      <c r="G80" s="333">
        <f t="shared" si="64"/>
        <v>-8.6032000035629608E-3</v>
      </c>
      <c r="H80" s="318"/>
      <c r="I80" s="318">
        <f t="shared" si="86"/>
        <v>-8.6032000035629608E-3</v>
      </c>
      <c r="J80" s="318"/>
      <c r="K80" s="318"/>
      <c r="M80" s="268"/>
      <c r="O80" s="54">
        <f t="shared" ca="1" si="47"/>
        <v>-2.8162907846044666E-2</v>
      </c>
      <c r="P80" s="54">
        <f t="shared" si="48"/>
        <v>4.8029035628311005E-2</v>
      </c>
      <c r="Q80" s="286">
        <f t="shared" si="49"/>
        <v>33673.029799999997</v>
      </c>
      <c r="R80" s="54">
        <f t="shared" si="66"/>
        <v>3.2072101126640953E-3</v>
      </c>
      <c r="S80" s="54">
        <v>0.1</v>
      </c>
      <c r="T80" s="54">
        <f t="shared" si="85"/>
        <v>3.2072101126640957E-4</v>
      </c>
      <c r="U80" s="54">
        <f t="shared" si="67"/>
        <v>-5.6632235631873966E-2</v>
      </c>
      <c r="V80" s="318"/>
      <c r="W80" s="318">
        <f t="shared" si="87"/>
        <v>4.7783281697872368E-2</v>
      </c>
      <c r="X80" s="318"/>
      <c r="Y80" s="318"/>
      <c r="Z80" s="54">
        <f t="shared" si="50"/>
        <v>-8722</v>
      </c>
      <c r="AA80" s="54">
        <f t="shared" si="51"/>
        <v>-8.3574460731243236E-3</v>
      </c>
      <c r="AB80" s="54">
        <f t="shared" si="52"/>
        <v>4.7783281697872368E-2</v>
      </c>
      <c r="AC80" s="54">
        <f t="shared" si="53"/>
        <v>-5.6632235631873966E-2</v>
      </c>
      <c r="AE80" s="54">
        <f t="shared" si="54"/>
        <v>6.0394994326038531E-9</v>
      </c>
      <c r="AF80" s="356">
        <f t="shared" si="55"/>
        <v>33673.029799999997</v>
      </c>
      <c r="AG80" s="41"/>
      <c r="AH80" s="54">
        <f t="shared" si="56"/>
        <v>-5.6386481701435329E-2</v>
      </c>
      <c r="AI80" s="54">
        <f t="shared" si="57"/>
        <v>1.2996750557879462</v>
      </c>
      <c r="AJ80" s="54">
        <f t="shared" si="58"/>
        <v>-0.95023433642602961</v>
      </c>
      <c r="AK80" s="54">
        <f t="shared" si="59"/>
        <v>-3.5320591742950269E-2</v>
      </c>
      <c r="AL80" s="54">
        <f t="shared" si="60"/>
        <v>-0.1173217016033747</v>
      </c>
      <c r="AM80" s="54">
        <f t="shared" si="61"/>
        <v>-5.8728229407304322E-2</v>
      </c>
      <c r="AN80" s="54">
        <f t="shared" si="84"/>
        <v>-8.5970861401754486E-2</v>
      </c>
      <c r="AO80" s="54">
        <f t="shared" si="84"/>
        <v>-8.5957462465162213E-2</v>
      </c>
      <c r="AP80" s="54">
        <f t="shared" si="84"/>
        <v>-8.5912893809340724E-2</v>
      </c>
      <c r="AQ80" s="54">
        <f t="shared" si="84"/>
        <v>-8.5764647074849168E-2</v>
      </c>
      <c r="AR80" s="54">
        <f t="shared" si="84"/>
        <v>-8.5271554142116318E-2</v>
      </c>
      <c r="AS80" s="54">
        <f t="shared" si="84"/>
        <v>-8.3631595084631902E-2</v>
      </c>
      <c r="AT80" s="54">
        <f t="shared" si="84"/>
        <v>-7.8178914033293995E-2</v>
      </c>
      <c r="AU80" s="54">
        <f t="shared" si="62"/>
        <v>-6.0065180127249818E-2</v>
      </c>
      <c r="AW80" s="54">
        <v>96000</v>
      </c>
      <c r="AX80" s="54">
        <f t="shared" si="69"/>
        <v>0.2853556380862825</v>
      </c>
      <c r="AY80" s="54">
        <f t="shared" si="70"/>
        <v>0.31953958023980816</v>
      </c>
      <c r="AZ80" s="54">
        <f t="shared" si="71"/>
        <v>-3.4183942153525632E-2</v>
      </c>
      <c r="BA80" s="54">
        <f t="shared" si="72"/>
        <v>1.0404829267089977</v>
      </c>
      <c r="BB80" s="54">
        <f t="shared" si="73"/>
        <v>-0.32787553029411837</v>
      </c>
      <c r="BC80" s="54">
        <f t="shared" si="74"/>
        <v>1.4362298036481198</v>
      </c>
      <c r="BD80" s="54">
        <f t="shared" si="75"/>
        <v>0.87373819476097292</v>
      </c>
      <c r="BE80" s="54">
        <f t="shared" si="76"/>
        <v>7.4216931944015379</v>
      </c>
      <c r="BF80" s="54">
        <f t="shared" si="77"/>
        <v>7.4216918718204594</v>
      </c>
      <c r="BG80" s="54">
        <f t="shared" si="78"/>
        <v>7.4216814099882136</v>
      </c>
      <c r="BH80" s="54">
        <f t="shared" si="79"/>
        <v>7.4215986635449829</v>
      </c>
      <c r="BI80" s="54">
        <f t="shared" si="80"/>
        <v>7.420944713719158</v>
      </c>
      <c r="BJ80" s="54">
        <f t="shared" si="81"/>
        <v>7.4158086742444027</v>
      </c>
      <c r="BK80" s="54">
        <f t="shared" si="82"/>
        <v>7.3772675138364976</v>
      </c>
      <c r="BL80" s="54">
        <f t="shared" si="83"/>
        <v>7.1477020997352607</v>
      </c>
    </row>
    <row r="81" spans="1:64" s="54" customFormat="1" ht="12.95" customHeight="1">
      <c r="A81" s="54" t="s">
        <v>91</v>
      </c>
      <c r="B81" s="41" t="s">
        <v>77</v>
      </c>
      <c r="C81" s="30">
        <v>49005.551700000004</v>
      </c>
      <c r="D81" s="30"/>
      <c r="E81" s="54">
        <f t="shared" si="45"/>
        <v>-7974.0187568601641</v>
      </c>
      <c r="F81" s="54">
        <f t="shared" si="46"/>
        <v>-7974</v>
      </c>
      <c r="G81" s="333">
        <f t="shared" si="64"/>
        <v>-7.8743999983998947E-3</v>
      </c>
      <c r="H81" s="318"/>
      <c r="I81" s="318">
        <f t="shared" si="86"/>
        <v>-7.8743999983998947E-3</v>
      </c>
      <c r="J81" s="318"/>
      <c r="K81" s="318"/>
      <c r="M81" s="268"/>
      <c r="O81" s="54">
        <f t="shared" ca="1" si="47"/>
        <v>-2.3786516011698844E-2</v>
      </c>
      <c r="P81" s="54">
        <f t="shared" si="48"/>
        <v>5.0031047300895193E-2</v>
      </c>
      <c r="Q81" s="286">
        <f t="shared" si="49"/>
        <v>33987.051700000004</v>
      </c>
      <c r="R81" s="54">
        <f t="shared" si="66"/>
        <v>3.3530408269314407E-3</v>
      </c>
      <c r="S81" s="54">
        <v>0.1</v>
      </c>
      <c r="T81" s="54">
        <f t="shared" si="85"/>
        <v>3.3530408269314408E-4</v>
      </c>
      <c r="U81" s="54">
        <f t="shared" si="67"/>
        <v>-5.7905447299295087E-2</v>
      </c>
      <c r="V81" s="318"/>
      <c r="W81" s="318">
        <f t="shared" si="87"/>
        <v>4.9536472712609358E-2</v>
      </c>
      <c r="X81" s="318"/>
      <c r="Y81" s="318"/>
      <c r="Z81" s="54">
        <f t="shared" si="50"/>
        <v>-7974</v>
      </c>
      <c r="AA81" s="54">
        <f t="shared" si="51"/>
        <v>-7.3798254101140603E-3</v>
      </c>
      <c r="AB81" s="54">
        <f t="shared" si="52"/>
        <v>4.9536472712609358E-2</v>
      </c>
      <c r="AC81" s="54">
        <f t="shared" si="53"/>
        <v>-5.7905447299295087E-2</v>
      </c>
      <c r="AE81" s="54">
        <f t="shared" si="54"/>
        <v>2.4460402337810253E-8</v>
      </c>
      <c r="AF81" s="356">
        <f t="shared" si="55"/>
        <v>33987.051700000004</v>
      </c>
      <c r="AG81" s="41"/>
      <c r="AH81" s="54">
        <f t="shared" si="56"/>
        <v>-5.7410872711009253E-2</v>
      </c>
      <c r="AI81" s="54">
        <f t="shared" si="57"/>
        <v>1.3017068891794767</v>
      </c>
      <c r="AJ81" s="54">
        <f t="shared" si="58"/>
        <v>-0.97670513536065107</v>
      </c>
      <c r="AK81" s="54">
        <f t="shared" si="59"/>
        <v>-5.0632286363220562E-3</v>
      </c>
      <c r="AL81" s="54">
        <f t="shared" si="60"/>
        <v>-1.6780370528230767E-2</v>
      </c>
      <c r="AM81" s="54">
        <f t="shared" si="61"/>
        <v>-8.3903821459402859E-3</v>
      </c>
      <c r="AN81" s="54">
        <f t="shared" ref="AN81:AT90" si="88">$AU81+$AB$7*SIN(AO81)</f>
        <v>-1.2289897195079695E-2</v>
      </c>
      <c r="AO81" s="54">
        <f t="shared" si="88"/>
        <v>-1.2287943154728559E-2</v>
      </c>
      <c r="AP81" s="54">
        <f t="shared" si="88"/>
        <v>-1.2281466959613279E-2</v>
      </c>
      <c r="AQ81" s="54">
        <f t="shared" si="88"/>
        <v>-1.2260003177683965E-2</v>
      </c>
      <c r="AR81" s="54">
        <f t="shared" si="88"/>
        <v>-1.2188866705520843E-2</v>
      </c>
      <c r="AS81" s="54">
        <f t="shared" si="88"/>
        <v>-1.1953102651182887E-2</v>
      </c>
      <c r="AT81" s="54">
        <f t="shared" si="88"/>
        <v>-1.1171726307157372E-2</v>
      </c>
      <c r="AU81" s="54">
        <f t="shared" si="62"/>
        <v>-8.5821113801172189E-3</v>
      </c>
      <c r="AW81" s="54">
        <v>98000</v>
      </c>
      <c r="AX81" s="54">
        <f t="shared" si="69"/>
        <v>0.29806532017986809</v>
      </c>
      <c r="AY81" s="54">
        <f t="shared" si="70"/>
        <v>0.3245528944141608</v>
      </c>
      <c r="AZ81" s="54">
        <f t="shared" si="71"/>
        <v>-2.6487574234292686E-2</v>
      </c>
      <c r="BA81" s="54">
        <f t="shared" si="72"/>
        <v>0.99117042884458673</v>
      </c>
      <c r="BB81" s="54">
        <f t="shared" si="73"/>
        <v>-0.16940108559917488</v>
      </c>
      <c r="BC81" s="54">
        <f t="shared" si="74"/>
        <v>1.6000617784731657</v>
      </c>
      <c r="BD81" s="54">
        <f t="shared" si="75"/>
        <v>1.0297021957068293</v>
      </c>
      <c r="BE81" s="54">
        <f t="shared" si="76"/>
        <v>7.5754798367258909</v>
      </c>
      <c r="BF81" s="54">
        <f t="shared" si="77"/>
        <v>7.5754796986536714</v>
      </c>
      <c r="BG81" s="54">
        <f t="shared" si="78"/>
        <v>7.575478034247725</v>
      </c>
      <c r="BH81" s="54">
        <f t="shared" si="79"/>
        <v>7.5754579712552212</v>
      </c>
      <c r="BI81" s="54">
        <f t="shared" si="80"/>
        <v>7.5752162396664602</v>
      </c>
      <c r="BJ81" s="54">
        <f t="shared" si="81"/>
        <v>7.5723195885787717</v>
      </c>
      <c r="BK81" s="54">
        <f t="shared" si="82"/>
        <v>7.5396242285740538</v>
      </c>
      <c r="BL81" s="54">
        <f t="shared" si="83"/>
        <v>7.2853573637650264</v>
      </c>
    </row>
    <row r="82" spans="1:64" s="54" customFormat="1" ht="12.95" customHeight="1">
      <c r="A82" s="54" t="s">
        <v>91</v>
      </c>
      <c r="B82" s="41" t="s">
        <v>77</v>
      </c>
      <c r="C82" s="30">
        <v>49005.551800000001</v>
      </c>
      <c r="D82" s="30"/>
      <c r="E82" s="54">
        <f t="shared" si="45"/>
        <v>-7974.01851865967</v>
      </c>
      <c r="F82" s="54">
        <f t="shared" si="46"/>
        <v>-7974</v>
      </c>
      <c r="G82" s="333">
        <f t="shared" si="64"/>
        <v>-7.7744000009261072E-3</v>
      </c>
      <c r="H82" s="318"/>
      <c r="I82" s="318">
        <f t="shared" si="86"/>
        <v>-7.7744000009261072E-3</v>
      </c>
      <c r="J82" s="318"/>
      <c r="K82" s="318"/>
      <c r="M82" s="268"/>
      <c r="O82" s="54">
        <f t="shared" ca="1" si="47"/>
        <v>-2.3786516011698844E-2</v>
      </c>
      <c r="P82" s="54">
        <f t="shared" si="48"/>
        <v>5.0031047300895193E-2</v>
      </c>
      <c r="Q82" s="286">
        <f t="shared" si="49"/>
        <v>33987.051800000001</v>
      </c>
      <c r="R82" s="54">
        <f t="shared" si="66"/>
        <v>3.3414697377636394E-3</v>
      </c>
      <c r="S82" s="54">
        <v>0.1</v>
      </c>
      <c r="T82" s="54">
        <f t="shared" si="85"/>
        <v>3.3414697377636397E-4</v>
      </c>
      <c r="U82" s="54">
        <f t="shared" si="67"/>
        <v>-5.78054473018213E-2</v>
      </c>
      <c r="V82" s="318"/>
      <c r="W82" s="318">
        <f t="shared" si="87"/>
        <v>4.9636472710083146E-2</v>
      </c>
      <c r="X82" s="318"/>
      <c r="Y82" s="318"/>
      <c r="Z82" s="54">
        <f t="shared" si="50"/>
        <v>-7974</v>
      </c>
      <c r="AA82" s="54">
        <f t="shared" si="51"/>
        <v>-7.3798254101140603E-3</v>
      </c>
      <c r="AB82" s="54">
        <f t="shared" si="52"/>
        <v>4.9636472710083146E-2</v>
      </c>
      <c r="AC82" s="54">
        <f t="shared" si="53"/>
        <v>-5.78054473018213E-2</v>
      </c>
      <c r="AE82" s="54">
        <f t="shared" si="54"/>
        <v>1.5568910771449418E-8</v>
      </c>
      <c r="AF82" s="356">
        <f t="shared" si="55"/>
        <v>33987.051800000001</v>
      </c>
      <c r="AG82" s="41"/>
      <c r="AH82" s="54">
        <f t="shared" si="56"/>
        <v>-5.7410872711009253E-2</v>
      </c>
      <c r="AI82" s="54">
        <f t="shared" si="57"/>
        <v>1.3017068891794767</v>
      </c>
      <c r="AJ82" s="54">
        <f t="shared" si="58"/>
        <v>-0.97670513536065107</v>
      </c>
      <c r="AK82" s="54">
        <f t="shared" si="59"/>
        <v>-5.0632286363220562E-3</v>
      </c>
      <c r="AL82" s="54">
        <f t="shared" si="60"/>
        <v>-1.6780370528230767E-2</v>
      </c>
      <c r="AM82" s="54">
        <f t="shared" si="61"/>
        <v>-8.3903821459402859E-3</v>
      </c>
      <c r="AN82" s="54">
        <f t="shared" si="88"/>
        <v>-1.2289897195079695E-2</v>
      </c>
      <c r="AO82" s="54">
        <f t="shared" si="88"/>
        <v>-1.2287943154728559E-2</v>
      </c>
      <c r="AP82" s="54">
        <f t="shared" si="88"/>
        <v>-1.2281466959613279E-2</v>
      </c>
      <c r="AQ82" s="54">
        <f t="shared" si="88"/>
        <v>-1.2260003177683965E-2</v>
      </c>
      <c r="AR82" s="54">
        <f t="shared" si="88"/>
        <v>-1.2188866705520843E-2</v>
      </c>
      <c r="AS82" s="54">
        <f t="shared" si="88"/>
        <v>-1.1953102651182887E-2</v>
      </c>
      <c r="AT82" s="54">
        <f t="shared" si="88"/>
        <v>-1.1171726307157372E-2</v>
      </c>
      <c r="AU82" s="54">
        <f t="shared" si="62"/>
        <v>-8.5821113801172189E-3</v>
      </c>
      <c r="AW82" s="54">
        <v>100000</v>
      </c>
      <c r="AX82" s="54">
        <f t="shared" si="69"/>
        <v>0.31099729302436785</v>
      </c>
      <c r="AY82" s="54">
        <f t="shared" si="70"/>
        <v>0.32955976027981793</v>
      </c>
      <c r="AZ82" s="54">
        <f t="shared" si="71"/>
        <v>-1.8562467255450094E-2</v>
      </c>
      <c r="BA82" s="54">
        <f t="shared" si="72"/>
        <v>0.94649176969890436</v>
      </c>
      <c r="BB82" s="54">
        <f t="shared" si="73"/>
        <v>-2.1216331723057015E-2</v>
      </c>
      <c r="BC82" s="54">
        <f t="shared" si="74"/>
        <v>1.749065794751185</v>
      </c>
      <c r="BD82" s="54">
        <f t="shared" si="75"/>
        <v>1.1962854216181302</v>
      </c>
      <c r="BE82" s="54">
        <f t="shared" si="76"/>
        <v>7.7221433940748287</v>
      </c>
      <c r="BF82" s="54">
        <f t="shared" si="77"/>
        <v>7.7221433914870987</v>
      </c>
      <c r="BG82" s="54">
        <f t="shared" si="78"/>
        <v>7.7221433262507082</v>
      </c>
      <c r="BH82" s="54">
        <f t="shared" si="79"/>
        <v>7.7221416816590978</v>
      </c>
      <c r="BI82" s="54">
        <f t="shared" si="80"/>
        <v>7.7221002286893556</v>
      </c>
      <c r="BJ82" s="54">
        <f t="shared" si="81"/>
        <v>7.7210596250717423</v>
      </c>
      <c r="BK82" s="54">
        <f t="shared" si="82"/>
        <v>7.6971704510414671</v>
      </c>
      <c r="BL82" s="54">
        <f t="shared" si="83"/>
        <v>7.4230126277947903</v>
      </c>
    </row>
    <row r="83" spans="1:64" s="54" customFormat="1" ht="12.95" customHeight="1">
      <c r="A83" s="54" t="s">
        <v>91</v>
      </c>
      <c r="B83" s="41"/>
      <c r="C83" s="30">
        <v>49057.394200000002</v>
      </c>
      <c r="D83" s="30"/>
      <c r="E83" s="54">
        <f t="shared" si="45"/>
        <v>-7850.5296626318604</v>
      </c>
      <c r="F83" s="54">
        <f t="shared" si="46"/>
        <v>-7850.5</v>
      </c>
      <c r="G83" s="333">
        <f t="shared" si="64"/>
        <v>-1.2452799994207453E-2</v>
      </c>
      <c r="H83" s="318"/>
      <c r="I83" s="318">
        <f t="shared" si="86"/>
        <v>-1.2452799994207453E-2</v>
      </c>
      <c r="J83" s="318"/>
      <c r="K83" s="318"/>
      <c r="M83" s="268"/>
      <c r="O83" s="54">
        <f t="shared" ca="1" si="47"/>
        <v>-2.3063943295733989E-2</v>
      </c>
      <c r="P83" s="54">
        <f t="shared" si="48"/>
        <v>5.0361506591632417E-2</v>
      </c>
      <c r="Q83" s="286">
        <f t="shared" si="49"/>
        <v>34038.894200000002</v>
      </c>
      <c r="R83" s="54">
        <f t="shared" si="66"/>
        <v>3.9456371118598852E-3</v>
      </c>
      <c r="S83" s="54">
        <v>0.1</v>
      </c>
      <c r="T83" s="54">
        <f t="shared" si="85"/>
        <v>3.9456371118598853E-4</v>
      </c>
      <c r="U83" s="54">
        <f t="shared" si="67"/>
        <v>-6.2814306585839863E-2</v>
      </c>
      <c r="V83" s="318"/>
      <c r="W83" s="318">
        <f t="shared" si="87"/>
        <v>4.5097448423376353E-2</v>
      </c>
      <c r="X83" s="318"/>
      <c r="Y83" s="318"/>
      <c r="Z83" s="54">
        <f t="shared" si="50"/>
        <v>-7850.5</v>
      </c>
      <c r="AA83" s="54">
        <f t="shared" si="51"/>
        <v>-7.1887418259513891E-3</v>
      </c>
      <c r="AB83" s="54">
        <f t="shared" si="52"/>
        <v>4.5097448423376353E-2</v>
      </c>
      <c r="AC83" s="54">
        <f t="shared" si="53"/>
        <v>-6.2814306585839863E-2</v>
      </c>
      <c r="AE83" s="54">
        <f t="shared" si="54"/>
        <v>2.7710308398783388E-6</v>
      </c>
      <c r="AF83" s="356">
        <f t="shared" si="55"/>
        <v>34038.894200000002</v>
      </c>
      <c r="AG83" s="41"/>
      <c r="AH83" s="54">
        <f t="shared" si="56"/>
        <v>-5.7550248417583806E-2</v>
      </c>
      <c r="AI83" s="54">
        <f t="shared" si="57"/>
        <v>1.3017493677335685</v>
      </c>
      <c r="AJ83" s="54">
        <f t="shared" si="58"/>
        <v>-0.98013654199168121</v>
      </c>
      <c r="AK83" s="54">
        <f t="shared" si="59"/>
        <v>-4.8321552953365279E-5</v>
      </c>
      <c r="AL83" s="54">
        <f t="shared" si="60"/>
        <v>-1.6013804072979992E-4</v>
      </c>
      <c r="AM83" s="54">
        <f t="shared" si="61"/>
        <v>-8.0069020536008734E-5</v>
      </c>
      <c r="AN83" s="54">
        <f t="shared" si="88"/>
        <v>-1.1728338456506905E-4</v>
      </c>
      <c r="AO83" s="54">
        <f t="shared" si="88"/>
        <v>-1.1726472926318265E-4</v>
      </c>
      <c r="AP83" s="54">
        <f t="shared" si="88"/>
        <v>-1.172029054326457E-4</v>
      </c>
      <c r="AQ83" s="54">
        <f t="shared" si="88"/>
        <v>-1.169980207277249E-4</v>
      </c>
      <c r="AR83" s="54">
        <f t="shared" si="88"/>
        <v>-1.1631903105750028E-4</v>
      </c>
      <c r="AS83" s="54">
        <f t="shared" si="88"/>
        <v>-1.1406885346434224E-4</v>
      </c>
      <c r="AT83" s="54">
        <f t="shared" si="88"/>
        <v>-1.0661174561715699E-4</v>
      </c>
      <c r="AU83" s="54">
        <f t="shared" si="62"/>
        <v>-8.1898826279847015E-5</v>
      </c>
      <c r="AW83" s="54">
        <v>102000</v>
      </c>
      <c r="AX83" s="54">
        <f t="shared" si="69"/>
        <v>0.32395223210139679</v>
      </c>
      <c r="AY83" s="54">
        <f t="shared" si="70"/>
        <v>0.33456017783677922</v>
      </c>
      <c r="AZ83" s="54">
        <f t="shared" si="71"/>
        <v>-1.0607945735382427E-2</v>
      </c>
      <c r="BA83" s="54">
        <f t="shared" si="72"/>
        <v>0.90664246440411334</v>
      </c>
      <c r="BB83" s="54">
        <f t="shared" si="73"/>
        <v>0.11480793278600619</v>
      </c>
      <c r="BC83" s="54">
        <f t="shared" si="74"/>
        <v>1.8853453703250838</v>
      </c>
      <c r="BD83" s="54">
        <f t="shared" si="75"/>
        <v>1.3769461641006528</v>
      </c>
      <c r="BE83" s="54">
        <f t="shared" si="76"/>
        <v>7.8624065545130408</v>
      </c>
      <c r="BF83" s="54">
        <f t="shared" si="77"/>
        <v>7.8624065545130408</v>
      </c>
      <c r="BG83" s="54">
        <f t="shared" si="78"/>
        <v>7.8624065545129138</v>
      </c>
      <c r="BH83" s="54">
        <f t="shared" si="79"/>
        <v>7.8624065545629485</v>
      </c>
      <c r="BI83" s="54">
        <f t="shared" si="80"/>
        <v>7.8624065348813259</v>
      </c>
      <c r="BJ83" s="54">
        <f t="shared" si="81"/>
        <v>7.8624142733574178</v>
      </c>
      <c r="BK83" s="54">
        <f t="shared" si="82"/>
        <v>7.8495298628305923</v>
      </c>
      <c r="BL83" s="54">
        <f t="shared" si="83"/>
        <v>7.560667891824556</v>
      </c>
    </row>
    <row r="84" spans="1:64" s="54" customFormat="1" ht="12.95" customHeight="1">
      <c r="A84" s="54" t="s">
        <v>92</v>
      </c>
      <c r="B84" s="41" t="s">
        <v>77</v>
      </c>
      <c r="C84" s="30">
        <v>49789.36</v>
      </c>
      <c r="D84" s="30">
        <v>2E-3</v>
      </c>
      <c r="E84" s="54">
        <f t="shared" si="45"/>
        <v>-6106.983466979691</v>
      </c>
      <c r="F84" s="54">
        <f t="shared" si="46"/>
        <v>-6107</v>
      </c>
      <c r="G84" s="333">
        <f t="shared" si="64"/>
        <v>6.9407999981194735E-3</v>
      </c>
      <c r="H84" s="318"/>
      <c r="I84" s="318"/>
      <c r="J84" s="318"/>
      <c r="K84" s="318">
        <f>G84</f>
        <v>6.9407999981194735E-3</v>
      </c>
      <c r="M84" s="268"/>
      <c r="O84" s="54">
        <f t="shared" ca="1" si="47"/>
        <v>-1.2863088799501439E-2</v>
      </c>
      <c r="P84" s="54">
        <f t="shared" si="48"/>
        <v>5.5024111778156325E-2</v>
      </c>
      <c r="Q84" s="286">
        <f t="shared" si="49"/>
        <v>34770.86</v>
      </c>
      <c r="R84" s="54">
        <f t="shared" si="66"/>
        <v>2.3120048717362308E-3</v>
      </c>
      <c r="S84" s="54">
        <v>1</v>
      </c>
      <c r="T84" s="54">
        <f t="shared" si="85"/>
        <v>2.3120048717362308E-3</v>
      </c>
      <c r="U84" s="54">
        <f t="shared" si="67"/>
        <v>-4.8083311780036851E-2</v>
      </c>
      <c r="V84" s="318"/>
      <c r="W84" s="318"/>
      <c r="X84" s="318"/>
      <c r="Y84" s="318">
        <f>+G84-AH84</f>
        <v>6.5541088435782352E-2</v>
      </c>
      <c r="Z84" s="54">
        <f t="shared" si="50"/>
        <v>-6107</v>
      </c>
      <c r="AA84" s="54">
        <f t="shared" si="51"/>
        <v>-3.5761766595065608E-3</v>
      </c>
      <c r="AB84" s="54">
        <f t="shared" si="52"/>
        <v>6.5541088435782352E-2</v>
      </c>
      <c r="AC84" s="54">
        <f t="shared" si="53"/>
        <v>-4.8083311780036851E-2</v>
      </c>
      <c r="AE84" s="54">
        <f t="shared" si="54"/>
        <v>1.1060679801705087E-4</v>
      </c>
      <c r="AF84" s="356">
        <f t="shared" si="55"/>
        <v>34770.86</v>
      </c>
      <c r="AG84" s="41"/>
      <c r="AH84" s="54">
        <f t="shared" si="56"/>
        <v>-5.8600288437662885E-2</v>
      </c>
      <c r="AI84" s="54">
        <f t="shared" si="57"/>
        <v>1.2935610287180466</v>
      </c>
      <c r="AJ84" s="54">
        <f t="shared" si="58"/>
        <v>-0.99942181069682834</v>
      </c>
      <c r="AK84" s="54">
        <f t="shared" si="59"/>
        <v>6.9818376381744623E-2</v>
      </c>
      <c r="AL84" s="54">
        <f t="shared" si="60"/>
        <v>0.23349459766507116</v>
      </c>
      <c r="AM84" s="54">
        <f t="shared" si="61"/>
        <v>0.11728062594595311</v>
      </c>
      <c r="AN84" s="54">
        <f t="shared" si="88"/>
        <v>0.17136951983972795</v>
      </c>
      <c r="AO84" s="54">
        <f t="shared" si="88"/>
        <v>0.17134438986050918</v>
      </c>
      <c r="AP84" s="54">
        <f t="shared" si="88"/>
        <v>0.17125987185784738</v>
      </c>
      <c r="AQ84" s="54">
        <f t="shared" si="88"/>
        <v>0.17097562709151143</v>
      </c>
      <c r="AR84" s="54">
        <f t="shared" si="88"/>
        <v>0.17001977807946431</v>
      </c>
      <c r="AS84" s="54">
        <f t="shared" si="88"/>
        <v>0.16680662517235217</v>
      </c>
      <c r="AT84" s="54">
        <f t="shared" si="88"/>
        <v>0.15601791811093679</v>
      </c>
      <c r="AU84" s="54">
        <f t="shared" si="62"/>
        <v>0.11991907759166764</v>
      </c>
      <c r="AW84" s="54">
        <v>104000</v>
      </c>
      <c r="AX84" s="54">
        <f t="shared" si="69"/>
        <v>0.33677663940747943</v>
      </c>
      <c r="AY84" s="54">
        <f t="shared" si="70"/>
        <v>0.33955414708504494</v>
      </c>
      <c r="AZ84" s="54">
        <f t="shared" si="71"/>
        <v>-2.7775076775654996E-3</v>
      </c>
      <c r="BA84" s="54">
        <f t="shared" si="72"/>
        <v>0.87146861345488846</v>
      </c>
      <c r="BB84" s="54">
        <f t="shared" si="73"/>
        <v>0.23821623729827773</v>
      </c>
      <c r="BC84" s="54">
        <f t="shared" si="74"/>
        <v>2.0108125191173034</v>
      </c>
      <c r="BD84" s="54">
        <f t="shared" si="75"/>
        <v>1.5760844034558275</v>
      </c>
      <c r="BE84" s="54">
        <f t="shared" si="76"/>
        <v>7.9969920950445639</v>
      </c>
      <c r="BF84" s="54">
        <f t="shared" si="77"/>
        <v>7.9969920951315272</v>
      </c>
      <c r="BG84" s="54">
        <f t="shared" si="78"/>
        <v>7.9969920931094078</v>
      </c>
      <c r="BH84" s="54">
        <f t="shared" si="79"/>
        <v>7.9969921401284729</v>
      </c>
      <c r="BI84" s="54">
        <f t="shared" si="80"/>
        <v>7.996991046820038</v>
      </c>
      <c r="BJ84" s="54">
        <f t="shared" si="81"/>
        <v>7.9970164667717585</v>
      </c>
      <c r="BK84" s="54">
        <f t="shared" si="82"/>
        <v>7.9964242751605612</v>
      </c>
      <c r="BL84" s="54">
        <f t="shared" si="83"/>
        <v>7.6983231558543199</v>
      </c>
    </row>
    <row r="85" spans="1:64" s="54" customFormat="1" ht="12.95" customHeight="1">
      <c r="A85" s="289" t="s">
        <v>93</v>
      </c>
      <c r="B85" s="59" t="s">
        <v>65</v>
      </c>
      <c r="C85" s="58">
        <v>50519.620999999999</v>
      </c>
      <c r="D85" s="58"/>
      <c r="E85" s="54">
        <f t="shared" ref="E85:E116" si="89">+(C85-C$7)/C$8</f>
        <v>-4367.4981134520394</v>
      </c>
      <c r="F85" s="54">
        <f t="shared" ref="F85:F116" si="90">ROUND(2*E85,0)/2</f>
        <v>-4367.5</v>
      </c>
      <c r="G85" s="333">
        <f t="shared" si="64"/>
        <v>7.9199999890988693E-4</v>
      </c>
      <c r="H85" s="318"/>
      <c r="I85" s="318">
        <f>G85</f>
        <v>7.9199999890988693E-4</v>
      </c>
      <c r="J85" s="318"/>
      <c r="K85" s="318"/>
      <c r="M85" s="268"/>
      <c r="O85" s="54">
        <f t="shared" ref="O85:O116" ca="1" si="91">+C$11+C$12*$F85</f>
        <v>-2.6856374681584402E-3</v>
      </c>
      <c r="P85" s="54">
        <f t="shared" ref="P85:P116" si="92">+D$11+D$12*F85+D$13*F85^2</f>
        <v>5.9671136320596743E-2</v>
      </c>
      <c r="Q85" s="286">
        <f t="shared" ref="Q85:Q116" si="93">+C85-15018.5</f>
        <v>35501.120999999999</v>
      </c>
      <c r="R85" s="54">
        <f t="shared" si="66"/>
        <v>3.4667526939877844E-3</v>
      </c>
      <c r="S85" s="54">
        <v>0.1</v>
      </c>
      <c r="T85" s="54">
        <f t="shared" si="85"/>
        <v>3.4667526939877847E-4</v>
      </c>
      <c r="U85" s="54">
        <f t="shared" si="67"/>
        <v>-5.8879136321686856E-2</v>
      </c>
      <c r="V85" s="318"/>
      <c r="W85" s="318">
        <f>+G85-AH85</f>
        <v>5.8745215268544468E-2</v>
      </c>
      <c r="X85" s="318"/>
      <c r="Y85" s="318"/>
      <c r="Z85" s="54">
        <f t="shared" ref="Z85:Z116" si="94">F85</f>
        <v>-4367.5</v>
      </c>
      <c r="AA85" s="54">
        <f t="shared" ref="AA85:AA116" si="95">AB$3+AB$4*Z85+AB$5*Z85^2+AH85</f>
        <v>1.7179210509621623E-3</v>
      </c>
      <c r="AB85" s="54">
        <f t="shared" ref="AB85:AB116" si="96">+G85-AH85</f>
        <v>5.8745215268544468E-2</v>
      </c>
      <c r="AC85" s="54">
        <f t="shared" ref="AC85:AC116" si="97">+G85-P85</f>
        <v>-5.8879136321686856E-2</v>
      </c>
      <c r="AE85" s="54">
        <f t="shared" ref="AE85:AE116" si="98">+(G85-AA85)^2*S85</f>
        <v>8.5732979463359243E-8</v>
      </c>
      <c r="AF85" s="356">
        <f t="shared" ref="AF85:AF116" si="99">+C85-15018.5</f>
        <v>35501.120999999999</v>
      </c>
      <c r="AG85" s="41"/>
      <c r="AH85" s="54">
        <f t="shared" ref="AH85:AH116" si="100">$AB$6*($AB$11/AI85*AJ85+$AB$12)</f>
        <v>-5.7953215269634581E-2</v>
      </c>
      <c r="AI85" s="54">
        <f t="shared" ref="AI85:AI116" si="101">1+$AB$7*COS(AL85)</f>
        <v>1.2702576149760416</v>
      </c>
      <c r="AJ85" s="54">
        <f t="shared" ref="AJ85:AJ116" si="102">SIN(AL85+RADIANS($AB$9))</f>
        <v>-0.96601625272146907</v>
      </c>
      <c r="AK85" s="54">
        <f t="shared" ref="AK85:AK116" si="103">$AB$7*SIN(AL85)</f>
        <v>0.13421439866885551</v>
      </c>
      <c r="AL85" s="54">
        <f t="shared" ref="AL85:AL116" si="104">2*ATAN(AM85)</f>
        <v>0.46093717050470712</v>
      </c>
      <c r="AM85" s="54">
        <f t="shared" ref="AM85:AM116" si="105">SQRT((1+$AB$7)/(1-$AB$7))*TAN(AN85/2)</f>
        <v>0.23463769117861419</v>
      </c>
      <c r="AN85" s="54">
        <f t="shared" si="88"/>
        <v>0.3403677667594236</v>
      </c>
      <c r="AO85" s="54">
        <f t="shared" si="88"/>
        <v>0.34032870381720481</v>
      </c>
      <c r="AP85" s="54">
        <f t="shared" si="88"/>
        <v>0.34019137557780899</v>
      </c>
      <c r="AQ85" s="54">
        <f t="shared" si="88"/>
        <v>0.33970864244002608</v>
      </c>
      <c r="AR85" s="54">
        <f t="shared" si="88"/>
        <v>0.33801240219272383</v>
      </c>
      <c r="AS85" s="54">
        <f t="shared" si="88"/>
        <v>0.33206008055469616</v>
      </c>
      <c r="AT85" s="54">
        <f t="shared" si="88"/>
        <v>0.31126723120315286</v>
      </c>
      <c r="AU85" s="54">
        <f t="shared" ref="AU85:AU116" si="106">RADIANS($AB$9)+$AB$18*(F85-AB$15)</f>
        <v>0.23964474348155562</v>
      </c>
      <c r="AW85" s="54">
        <v>106000</v>
      </c>
      <c r="AX85" s="54">
        <f t="shared" si="69"/>
        <v>0.34935326713952086</v>
      </c>
      <c r="AY85" s="54">
        <f t="shared" si="70"/>
        <v>0.344541668024615</v>
      </c>
      <c r="AZ85" s="54">
        <f t="shared" si="71"/>
        <v>4.8115991149058858E-3</v>
      </c>
      <c r="BA85" s="54">
        <f t="shared" si="72"/>
        <v>0.84065042320513494</v>
      </c>
      <c r="BB85" s="54">
        <f t="shared" si="73"/>
        <v>0.34933145831255524</v>
      </c>
      <c r="BC85" s="54">
        <f t="shared" si="74"/>
        <v>2.1271412348962908</v>
      </c>
      <c r="BD85" s="54">
        <f t="shared" si="75"/>
        <v>1.7994607744562645</v>
      </c>
      <c r="BE85" s="54">
        <f t="shared" si="76"/>
        <v>8.1265851533797395</v>
      </c>
      <c r="BF85" s="54">
        <f t="shared" si="77"/>
        <v>8.1265851101491062</v>
      </c>
      <c r="BG85" s="54">
        <f t="shared" si="78"/>
        <v>8.1265856422644003</v>
      </c>
      <c r="BH85" s="54">
        <f t="shared" si="79"/>
        <v>8.1265790925169359</v>
      </c>
      <c r="BI85" s="54">
        <f t="shared" si="80"/>
        <v>8.1266597019464797</v>
      </c>
      <c r="BJ85" s="54">
        <f t="shared" si="81"/>
        <v>8.1256659982075572</v>
      </c>
      <c r="BK85" s="54">
        <f t="shared" si="82"/>
        <v>8.1376788919504399</v>
      </c>
      <c r="BL85" s="54">
        <f t="shared" si="83"/>
        <v>7.8359784198840847</v>
      </c>
    </row>
    <row r="86" spans="1:64" s="54" customFormat="1" ht="12.95" customHeight="1">
      <c r="A86" s="54" t="s">
        <v>94</v>
      </c>
      <c r="B86" s="41" t="s">
        <v>77</v>
      </c>
      <c r="C86" s="47">
        <v>50548.378900000003</v>
      </c>
      <c r="D86" s="47">
        <v>4.0000000000000002E-4</v>
      </c>
      <c r="E86" s="54">
        <f t="shared" si="89"/>
        <v>-4298.9966518537613</v>
      </c>
      <c r="F86" s="54">
        <f t="shared" si="90"/>
        <v>-4299</v>
      </c>
      <c r="G86" s="333">
        <f t="shared" si="64"/>
        <v>1.4056000072741881E-3</v>
      </c>
      <c r="H86" s="318"/>
      <c r="I86" s="318"/>
      <c r="J86" s="318"/>
      <c r="K86" s="318">
        <f>G86</f>
        <v>1.4056000072741881E-3</v>
      </c>
      <c r="M86" s="268"/>
      <c r="O86" s="54">
        <f t="shared" ca="1" si="91"/>
        <v>-2.2848582694248963E-3</v>
      </c>
      <c r="P86" s="54">
        <f t="shared" si="92"/>
        <v>5.9854032286889278E-2</v>
      </c>
      <c r="Q86" s="286">
        <f t="shared" si="93"/>
        <v>35529.878900000003</v>
      </c>
      <c r="R86" s="54">
        <f t="shared" si="66"/>
        <v>3.416219235944751E-3</v>
      </c>
      <c r="S86" s="54">
        <v>1</v>
      </c>
      <c r="T86" s="54">
        <f t="shared" si="85"/>
        <v>3.416219235944751E-3</v>
      </c>
      <c r="U86" s="54">
        <f t="shared" si="67"/>
        <v>-5.844843227961509E-2</v>
      </c>
      <c r="V86" s="318"/>
      <c r="W86" s="318"/>
      <c r="X86" s="318"/>
      <c r="Y86" s="318">
        <f t="shared" ref="Y86:Y93" si="107">+G86-AH86</f>
        <v>5.9299895815991849E-2</v>
      </c>
      <c r="Z86" s="54">
        <f t="shared" si="94"/>
        <v>-4299</v>
      </c>
      <c r="AA86" s="54">
        <f t="shared" si="95"/>
        <v>1.959736478171617E-3</v>
      </c>
      <c r="AB86" s="54">
        <f t="shared" si="96"/>
        <v>5.9299895815991849E-2</v>
      </c>
      <c r="AC86" s="54">
        <f t="shared" si="97"/>
        <v>-5.844843227961509E-2</v>
      </c>
      <c r="AE86" s="54">
        <f t="shared" si="98"/>
        <v>3.0706722837865709E-7</v>
      </c>
      <c r="AF86" s="356">
        <f t="shared" si="99"/>
        <v>35529.878900000003</v>
      </c>
      <c r="AG86" s="41"/>
      <c r="AH86" s="54">
        <f t="shared" si="100"/>
        <v>-5.7894295808717661E-2</v>
      </c>
      <c r="AI86" s="54">
        <f t="shared" si="101"/>
        <v>1.2690701201314689</v>
      </c>
      <c r="AJ86" s="54">
        <f t="shared" si="102"/>
        <v>-0.96371214059745558</v>
      </c>
      <c r="AK86" s="54">
        <f t="shared" si="103"/>
        <v>0.13657947764952727</v>
      </c>
      <c r="AL86" s="54">
        <f t="shared" si="104"/>
        <v>0.46970758473156649</v>
      </c>
      <c r="AM86" s="54">
        <f t="shared" si="105"/>
        <v>0.23926912032140227</v>
      </c>
      <c r="AN86" s="54">
        <f t="shared" si="88"/>
        <v>0.34695343943595691</v>
      </c>
      <c r="AO86" s="54">
        <f t="shared" si="88"/>
        <v>0.3469141376320477</v>
      </c>
      <c r="AP86" s="54">
        <f t="shared" si="88"/>
        <v>0.34677564379790221</v>
      </c>
      <c r="AQ86" s="54">
        <f t="shared" si="88"/>
        <v>0.34628766691370144</v>
      </c>
      <c r="AR86" s="54">
        <f t="shared" si="88"/>
        <v>0.34456898550606369</v>
      </c>
      <c r="AS86" s="54">
        <f t="shared" si="88"/>
        <v>0.33852408512722904</v>
      </c>
      <c r="AT86" s="54">
        <f t="shared" si="88"/>
        <v>0.31736312230054137</v>
      </c>
      <c r="AU86" s="54">
        <f t="shared" si="106"/>
        <v>0.2443594362745749</v>
      </c>
      <c r="AW86" s="54">
        <v>108000</v>
      </c>
      <c r="AX86" s="54">
        <f t="shared" si="69"/>
        <v>0.36159273324227337</v>
      </c>
      <c r="AY86" s="54">
        <f t="shared" si="70"/>
        <v>0.34952274065548927</v>
      </c>
      <c r="AZ86" s="54">
        <f t="shared" si="71"/>
        <v>1.2069992586784073E-2</v>
      </c>
      <c r="BA86" s="54">
        <f t="shared" si="72"/>
        <v>0.81380908235601135</v>
      </c>
      <c r="BB86" s="54">
        <f t="shared" si="73"/>
        <v>0.4488572599772061</v>
      </c>
      <c r="BC86" s="54">
        <f t="shared" si="74"/>
        <v>2.2357698463168125</v>
      </c>
      <c r="BD86" s="54">
        <f t="shared" si="75"/>
        <v>2.0548611355498236</v>
      </c>
      <c r="BE86" s="54">
        <f t="shared" si="76"/>
        <v>8.2518170270596585</v>
      </c>
      <c r="BF86" s="54">
        <f t="shared" si="77"/>
        <v>8.2518164931488425</v>
      </c>
      <c r="BG86" s="54">
        <f t="shared" si="78"/>
        <v>8.2518210601840156</v>
      </c>
      <c r="BH86" s="54">
        <f t="shared" si="79"/>
        <v>8.2517819924861051</v>
      </c>
      <c r="BI86" s="54">
        <f t="shared" si="80"/>
        <v>8.2521160712537309</v>
      </c>
      <c r="BJ86" s="54">
        <f t="shared" si="81"/>
        <v>8.2492506405795218</v>
      </c>
      <c r="BK86" s="54">
        <f t="shared" si="82"/>
        <v>8.2732256167982694</v>
      </c>
      <c r="BL86" s="54">
        <f t="shared" si="83"/>
        <v>7.9736336839138495</v>
      </c>
    </row>
    <row r="87" spans="1:64" s="54" customFormat="1" ht="12.95" customHeight="1">
      <c r="A87" s="54" t="s">
        <v>95</v>
      </c>
      <c r="B87" s="41" t="s">
        <v>65</v>
      </c>
      <c r="C87" s="47">
        <v>50823.570099999997</v>
      </c>
      <c r="D87" s="47">
        <v>2.0000000000000001E-4</v>
      </c>
      <c r="E87" s="54">
        <f t="shared" si="89"/>
        <v>-3643.4898374138716</v>
      </c>
      <c r="F87" s="54">
        <f t="shared" si="90"/>
        <v>-3643.5</v>
      </c>
      <c r="G87" s="333">
        <f t="shared" si="64"/>
        <v>4.2663999993237667E-3</v>
      </c>
      <c r="H87" s="318"/>
      <c r="I87" s="318"/>
      <c r="J87" s="318"/>
      <c r="K87" s="318">
        <f>G87</f>
        <v>4.2663999993237667E-3</v>
      </c>
      <c r="M87" s="268"/>
      <c r="O87" s="54">
        <f t="shared" ca="1" si="91"/>
        <v>1.5503353768500892E-3</v>
      </c>
      <c r="P87" s="54">
        <f t="shared" si="92"/>
        <v>6.1603844002269384E-2</v>
      </c>
      <c r="Q87" s="286">
        <f t="shared" si="93"/>
        <v>35805.070099999997</v>
      </c>
      <c r="R87" s="54">
        <f t="shared" si="66"/>
        <v>3.2875824847909242E-3</v>
      </c>
      <c r="S87" s="54">
        <v>1</v>
      </c>
      <c r="T87" s="54">
        <f t="shared" si="85"/>
        <v>3.2875824847909242E-3</v>
      </c>
      <c r="U87" s="54">
        <f t="shared" si="67"/>
        <v>-5.7337444002945617E-2</v>
      </c>
      <c r="V87" s="318"/>
      <c r="W87" s="318"/>
      <c r="X87" s="318"/>
      <c r="Y87" s="318">
        <f t="shared" si="107"/>
        <v>6.1474478015841993E-2</v>
      </c>
      <c r="Z87" s="54">
        <f t="shared" si="94"/>
        <v>-3643.5</v>
      </c>
      <c r="AA87" s="54">
        <f t="shared" si="95"/>
        <v>4.3957659857511572E-3</v>
      </c>
      <c r="AB87" s="54">
        <f t="shared" si="96"/>
        <v>6.1474478015841993E-2</v>
      </c>
      <c r="AC87" s="54">
        <f t="shared" si="97"/>
        <v>-5.7337444002945617E-2</v>
      </c>
      <c r="AE87" s="54">
        <f t="shared" si="98"/>
        <v>1.6735558444331782E-8</v>
      </c>
      <c r="AF87" s="356">
        <f t="shared" si="99"/>
        <v>35805.070099999997</v>
      </c>
      <c r="AG87" s="41"/>
      <c r="AH87" s="54">
        <f t="shared" si="100"/>
        <v>-5.7208078016518227E-2</v>
      </c>
      <c r="AI87" s="54">
        <f t="shared" si="101"/>
        <v>1.2568114010979505</v>
      </c>
      <c r="AJ87" s="54">
        <f t="shared" si="102"/>
        <v>-0.93824322191512932</v>
      </c>
      <c r="AK87" s="54">
        <f t="shared" si="103"/>
        <v>0.15843164939079679</v>
      </c>
      <c r="AL87" s="54">
        <f t="shared" si="104"/>
        <v>0.55276662595470683</v>
      </c>
      <c r="AM87" s="54">
        <f t="shared" si="105"/>
        <v>0.28364263502572445</v>
      </c>
      <c r="AN87" s="54">
        <f t="shared" si="88"/>
        <v>0.40964725275787328</v>
      </c>
      <c r="AO87" s="54">
        <f t="shared" si="88"/>
        <v>0.40960684759966653</v>
      </c>
      <c r="AP87" s="54">
        <f t="shared" si="88"/>
        <v>0.40946087345063509</v>
      </c>
      <c r="AQ87" s="54">
        <f t="shared" si="88"/>
        <v>0.40893358086407794</v>
      </c>
      <c r="AR87" s="54">
        <f t="shared" si="88"/>
        <v>0.40702987920151407</v>
      </c>
      <c r="AS87" s="54">
        <f t="shared" si="88"/>
        <v>0.40016979752145271</v>
      </c>
      <c r="AT87" s="54">
        <f t="shared" si="88"/>
        <v>0.37561031239218795</v>
      </c>
      <c r="AU87" s="54">
        <f t="shared" si="106"/>
        <v>0.28947594906033025</v>
      </c>
      <c r="AW87" s="54">
        <v>110000</v>
      </c>
      <c r="AX87" s="54">
        <f t="shared" si="69"/>
        <v>0.37342673619465094</v>
      </c>
      <c r="AY87" s="54">
        <f t="shared" si="70"/>
        <v>0.35449736497766798</v>
      </c>
      <c r="AZ87" s="54">
        <f t="shared" si="71"/>
        <v>1.8929371216982963E-2</v>
      </c>
      <c r="BA87" s="54">
        <f t="shared" si="72"/>
        <v>0.79056456487021765</v>
      </c>
      <c r="BB87" s="54">
        <f t="shared" si="73"/>
        <v>0.53764451809761393</v>
      </c>
      <c r="BC87" s="54">
        <f t="shared" si="74"/>
        <v>2.3379247344016165</v>
      </c>
      <c r="BD87" s="54">
        <f t="shared" si="75"/>
        <v>2.3531810011242302</v>
      </c>
      <c r="BE87" s="54">
        <f t="shared" si="76"/>
        <v>8.3732611866457489</v>
      </c>
      <c r="BF87" s="54">
        <f t="shared" si="77"/>
        <v>8.3732585453744122</v>
      </c>
      <c r="BG87" s="54">
        <f t="shared" si="78"/>
        <v>8.3732761836952356</v>
      </c>
      <c r="BH87" s="54">
        <f t="shared" si="79"/>
        <v>8.3731583852634834</v>
      </c>
      <c r="BI87" s="54">
        <f t="shared" si="80"/>
        <v>8.3739446484104239</v>
      </c>
      <c r="BJ87" s="54">
        <f t="shared" si="81"/>
        <v>8.3686759548150143</v>
      </c>
      <c r="BK87" s="54">
        <f t="shared" si="82"/>
        <v>8.4031043413015816</v>
      </c>
      <c r="BL87" s="54">
        <f t="shared" si="83"/>
        <v>8.1112889479436134</v>
      </c>
    </row>
    <row r="88" spans="1:64" s="54" customFormat="1" ht="12.95" customHeight="1">
      <c r="A88" s="54" t="s">
        <v>97</v>
      </c>
      <c r="B88" s="41" t="s">
        <v>65</v>
      </c>
      <c r="C88" s="30">
        <v>50897.456200000001</v>
      </c>
      <c r="D88" s="30">
        <v>6.9999999999999999E-4</v>
      </c>
      <c r="E88" s="54">
        <f t="shared" si="89"/>
        <v>-3467.4927777608359</v>
      </c>
      <c r="F88" s="54">
        <f t="shared" si="90"/>
        <v>-3467.5</v>
      </c>
      <c r="G88" s="333">
        <f t="shared" si="64"/>
        <v>3.0320000005303882E-3</v>
      </c>
      <c r="H88" s="318"/>
      <c r="I88" s="318"/>
      <c r="J88" s="318"/>
      <c r="K88" s="318">
        <f>G88</f>
        <v>3.0320000005303882E-3</v>
      </c>
      <c r="M88" s="268"/>
      <c r="O88" s="54">
        <f t="shared" ca="1" si="91"/>
        <v>2.5800746319902812E-3</v>
      </c>
      <c r="P88" s="54">
        <f t="shared" si="92"/>
        <v>6.2073545817434531E-2</v>
      </c>
      <c r="Q88" s="286">
        <f t="shared" si="93"/>
        <v>35878.956200000001</v>
      </c>
      <c r="R88" s="54">
        <f t="shared" si="66"/>
        <v>3.485904132449591E-3</v>
      </c>
      <c r="S88" s="54">
        <v>1</v>
      </c>
      <c r="T88" s="54">
        <f t="shared" si="85"/>
        <v>3.485904132449591E-3</v>
      </c>
      <c r="U88" s="54">
        <f t="shared" si="67"/>
        <v>-5.9041545816904142E-2</v>
      </c>
      <c r="V88" s="318"/>
      <c r="W88" s="318"/>
      <c r="X88" s="318"/>
      <c r="Y88" s="318">
        <f t="shared" si="107"/>
        <v>6.001888236135236E-2</v>
      </c>
      <c r="Z88" s="54">
        <f t="shared" si="94"/>
        <v>-3467.5</v>
      </c>
      <c r="AA88" s="54">
        <f t="shared" si="95"/>
        <v>5.0866634566125585E-3</v>
      </c>
      <c r="AB88" s="54">
        <f t="shared" si="96"/>
        <v>6.001888236135236E-2</v>
      </c>
      <c r="AC88" s="54">
        <f t="shared" si="97"/>
        <v>-5.9041545816904142E-2</v>
      </c>
      <c r="AE88" s="54">
        <f t="shared" si="98"/>
        <v>4.2216419177595284E-6</v>
      </c>
      <c r="AF88" s="356">
        <f t="shared" si="99"/>
        <v>35878.956200000001</v>
      </c>
      <c r="AG88" s="41"/>
      <c r="AH88" s="54">
        <f t="shared" si="100"/>
        <v>-5.6986882360821972E-2</v>
      </c>
      <c r="AI88" s="54">
        <f t="shared" si="101"/>
        <v>1.2532609890515483</v>
      </c>
      <c r="AJ88" s="54">
        <f t="shared" si="102"/>
        <v>-0.93039849252559581</v>
      </c>
      <c r="AK88" s="54">
        <f t="shared" si="103"/>
        <v>0.16404741597237163</v>
      </c>
      <c r="AL88" s="54">
        <f t="shared" si="104"/>
        <v>0.57478522489269235</v>
      </c>
      <c r="AM88" s="54">
        <f t="shared" si="105"/>
        <v>0.29557541192386616</v>
      </c>
      <c r="AN88" s="54">
        <f t="shared" si="88"/>
        <v>0.42637353842814885</v>
      </c>
      <c r="AO88" s="54">
        <f t="shared" si="88"/>
        <v>0.4263331861336514</v>
      </c>
      <c r="AP88" s="54">
        <f t="shared" si="88"/>
        <v>0.426186316150864</v>
      </c>
      <c r="AQ88" s="54">
        <f t="shared" si="88"/>
        <v>0.42565183708105669</v>
      </c>
      <c r="AR88" s="54">
        <f t="shared" si="88"/>
        <v>0.4237078890162595</v>
      </c>
      <c r="AS88" s="54">
        <f t="shared" si="88"/>
        <v>0.41665184964983343</v>
      </c>
      <c r="AT88" s="54">
        <f t="shared" si="88"/>
        <v>0.39122077710369846</v>
      </c>
      <c r="AU88" s="54">
        <f t="shared" si="106"/>
        <v>0.30158961229494974</v>
      </c>
      <c r="AW88" s="54">
        <v>112000</v>
      </c>
      <c r="AX88" s="54">
        <f t="shared" si="69"/>
        <v>0.38480277469253005</v>
      </c>
      <c r="AY88" s="54">
        <f t="shared" si="70"/>
        <v>0.35946554099115102</v>
      </c>
      <c r="AZ88" s="54">
        <f t="shared" si="71"/>
        <v>2.5337233701379022E-2</v>
      </c>
      <c r="BA88" s="54">
        <f t="shared" si="72"/>
        <v>0.77056433448516359</v>
      </c>
      <c r="BB88" s="54">
        <f t="shared" si="73"/>
        <v>0.61656099054532731</v>
      </c>
      <c r="BC88" s="54">
        <f t="shared" si="74"/>
        <v>2.4346508451675213</v>
      </c>
      <c r="BD88" s="54">
        <f t="shared" si="75"/>
        <v>2.7102703038143563</v>
      </c>
      <c r="BE88" s="54">
        <f t="shared" si="76"/>
        <v>8.4914355798306804</v>
      </c>
      <c r="BF88" s="54">
        <f t="shared" si="77"/>
        <v>8.4914274809902679</v>
      </c>
      <c r="BG88" s="54">
        <f t="shared" si="78"/>
        <v>8.4914725772565625</v>
      </c>
      <c r="BH88" s="54">
        <f t="shared" si="79"/>
        <v>8.4912214356020215</v>
      </c>
      <c r="BI88" s="54">
        <f t="shared" si="80"/>
        <v>8.4926189650257093</v>
      </c>
      <c r="BJ88" s="54">
        <f t="shared" si="81"/>
        <v>8.4848082817286503</v>
      </c>
      <c r="BK88" s="54">
        <f t="shared" si="82"/>
        <v>8.5274621903455206</v>
      </c>
      <c r="BL88" s="54">
        <f t="shared" si="83"/>
        <v>8.2489442119733791</v>
      </c>
    </row>
    <row r="89" spans="1:64" s="54" customFormat="1" ht="12.95" customHeight="1">
      <c r="A89" s="54" t="s">
        <v>97</v>
      </c>
      <c r="B89" s="41" t="s">
        <v>77</v>
      </c>
      <c r="C89" s="30">
        <v>50904.383699999998</v>
      </c>
      <c r="D89" s="30">
        <v>4.0000000000000002E-4</v>
      </c>
      <c r="E89" s="54">
        <f t="shared" si="89"/>
        <v>-3450.9914381212284</v>
      </c>
      <c r="F89" s="54">
        <f t="shared" si="90"/>
        <v>-3451</v>
      </c>
      <c r="G89" s="333">
        <f t="shared" si="64"/>
        <v>3.5943999973824248E-3</v>
      </c>
      <c r="H89" s="318"/>
      <c r="I89" s="318"/>
      <c r="J89" s="318"/>
      <c r="K89" s="318">
        <f>G89</f>
        <v>3.5943999973824248E-3</v>
      </c>
      <c r="M89" s="268"/>
      <c r="O89" s="54">
        <f t="shared" ca="1" si="91"/>
        <v>2.6766126871596747E-3</v>
      </c>
      <c r="P89" s="54">
        <f t="shared" si="92"/>
        <v>6.2117577802426209E-2</v>
      </c>
      <c r="Q89" s="286">
        <f t="shared" si="93"/>
        <v>35885.883699999998</v>
      </c>
      <c r="R89" s="54">
        <f t="shared" si="66"/>
        <v>3.4249623404007693E-3</v>
      </c>
      <c r="S89" s="54">
        <v>1</v>
      </c>
      <c r="T89" s="54">
        <f t="shared" si="85"/>
        <v>3.4249623404007693E-3</v>
      </c>
      <c r="U89" s="54">
        <f t="shared" si="67"/>
        <v>-5.8523177805043784E-2</v>
      </c>
      <c r="V89" s="318"/>
      <c r="W89" s="318"/>
      <c r="X89" s="318"/>
      <c r="Y89" s="318">
        <f t="shared" si="107"/>
        <v>6.0559760501110525E-2</v>
      </c>
      <c r="Z89" s="54">
        <f t="shared" si="94"/>
        <v>-3451</v>
      </c>
      <c r="AA89" s="54">
        <f t="shared" si="95"/>
        <v>5.1522172986981085E-3</v>
      </c>
      <c r="AB89" s="54">
        <f t="shared" si="96"/>
        <v>6.0559760501110525E-2</v>
      </c>
      <c r="AC89" s="54">
        <f t="shared" si="97"/>
        <v>-5.8523177805043784E-2</v>
      </c>
      <c r="AE89" s="54">
        <f t="shared" si="98"/>
        <v>2.4267947442784796E-6</v>
      </c>
      <c r="AF89" s="356">
        <f t="shared" si="99"/>
        <v>35885.883699999998</v>
      </c>
      <c r="AG89" s="41"/>
      <c r="AH89" s="54">
        <f t="shared" si="100"/>
        <v>-5.6965360503728101E-2</v>
      </c>
      <c r="AI89" s="54">
        <f t="shared" si="101"/>
        <v>1.2529228718076177</v>
      </c>
      <c r="AJ89" s="54">
        <f t="shared" si="102"/>
        <v>-0.92964222723792311</v>
      </c>
      <c r="AK89" s="54">
        <f t="shared" si="103"/>
        <v>0.16456823563242129</v>
      </c>
      <c r="AL89" s="54">
        <f t="shared" si="104"/>
        <v>0.57684305216270759</v>
      </c>
      <c r="AM89" s="54">
        <f t="shared" si="105"/>
        <v>0.29669455716878856</v>
      </c>
      <c r="AN89" s="54">
        <f t="shared" si="88"/>
        <v>0.42793919069997838</v>
      </c>
      <c r="AO89" s="54">
        <f t="shared" si="88"/>
        <v>0.42789885053108234</v>
      </c>
      <c r="AP89" s="54">
        <f t="shared" si="88"/>
        <v>0.42775192004042717</v>
      </c>
      <c r="AQ89" s="54">
        <f t="shared" si="88"/>
        <v>0.42721684012470013</v>
      </c>
      <c r="AR89" s="54">
        <f t="shared" si="88"/>
        <v>0.42526932768311942</v>
      </c>
      <c r="AS89" s="54">
        <f t="shared" si="88"/>
        <v>0.41819543516904983</v>
      </c>
      <c r="AT89" s="54">
        <f t="shared" si="88"/>
        <v>0.39268359178504364</v>
      </c>
      <c r="AU89" s="54">
        <f t="shared" si="106"/>
        <v>0.30272526822319534</v>
      </c>
      <c r="AW89" s="54">
        <v>114000</v>
      </c>
      <c r="AX89" s="54">
        <f t="shared" si="69"/>
        <v>0.39568011576219964</v>
      </c>
      <c r="AY89" s="54">
        <f t="shared" si="70"/>
        <v>0.36442726869593828</v>
      </c>
      <c r="AZ89" s="54">
        <f t="shared" si="71"/>
        <v>3.125284706626133E-2</v>
      </c>
      <c r="BA89" s="54">
        <f t="shared" si="72"/>
        <v>0.75349571791487657</v>
      </c>
      <c r="BB89" s="54">
        <f t="shared" si="73"/>
        <v>0.68642270903523483</v>
      </c>
      <c r="BC89" s="54">
        <f t="shared" si="74"/>
        <v>2.526842028576223</v>
      </c>
      <c r="BD89" s="54">
        <f t="shared" si="75"/>
        <v>3.1502420662263582</v>
      </c>
      <c r="BE89" s="54">
        <f t="shared" si="76"/>
        <v>8.6068077289767952</v>
      </c>
      <c r="BF89" s="54">
        <f t="shared" si="77"/>
        <v>8.6067895025141929</v>
      </c>
      <c r="BG89" s="54">
        <f t="shared" si="78"/>
        <v>8.6068778462901392</v>
      </c>
      <c r="BH89" s="54">
        <f t="shared" si="79"/>
        <v>8.6064495657636453</v>
      </c>
      <c r="BI89" s="54">
        <f t="shared" si="80"/>
        <v>8.6085239988971001</v>
      </c>
      <c r="BJ89" s="54">
        <f t="shared" si="81"/>
        <v>8.5984329732856946</v>
      </c>
      <c r="BK89" s="54">
        <f t="shared" si="82"/>
        <v>8.6465507386370319</v>
      </c>
      <c r="BL89" s="54">
        <f t="shared" si="83"/>
        <v>8.386599476003143</v>
      </c>
    </row>
    <row r="90" spans="1:64" s="54" customFormat="1" ht="12.95" customHeight="1">
      <c r="A90" s="287" t="s">
        <v>98</v>
      </c>
      <c r="B90" s="357" t="s">
        <v>77</v>
      </c>
      <c r="C90" s="190">
        <v>50907.955999999998</v>
      </c>
      <c r="D90" s="358" t="s">
        <v>36</v>
      </c>
      <c r="E90" s="54">
        <f t="shared" si="89"/>
        <v>-3442.4822016586395</v>
      </c>
      <c r="F90" s="54">
        <f t="shared" si="90"/>
        <v>-3442.5</v>
      </c>
      <c r="G90" s="333">
        <f t="shared" si="64"/>
        <v>7.4719999975059181E-3</v>
      </c>
      <c r="H90" s="318"/>
      <c r="I90" s="318"/>
      <c r="J90" s="318">
        <f>G90</f>
        <v>7.4719999975059181E-3</v>
      </c>
      <c r="K90" s="318"/>
      <c r="M90" s="268"/>
      <c r="O90" s="54">
        <f t="shared" ca="1" si="91"/>
        <v>2.7263444125499685E-3</v>
      </c>
      <c r="P90" s="54">
        <f t="shared" si="92"/>
        <v>6.2140260774926591E-2</v>
      </c>
      <c r="Q90" s="286">
        <f t="shared" si="93"/>
        <v>35889.455999999998</v>
      </c>
      <c r="R90" s="54">
        <f t="shared" si="66"/>
        <v>2.9886187364280715E-3</v>
      </c>
      <c r="S90" s="54">
        <v>1</v>
      </c>
      <c r="T90" s="54">
        <f t="shared" si="85"/>
        <v>2.9886187364280715E-3</v>
      </c>
      <c r="U90" s="54">
        <f t="shared" si="67"/>
        <v>-5.4668260777420673E-2</v>
      </c>
      <c r="V90" s="318"/>
      <c r="W90" s="318"/>
      <c r="X90" s="318"/>
      <c r="Y90" s="318">
        <f t="shared" si="107"/>
        <v>6.4426221265551697E-2</v>
      </c>
      <c r="Z90" s="54">
        <f t="shared" si="94"/>
        <v>-3442.5</v>
      </c>
      <c r="AA90" s="54">
        <f t="shared" si="95"/>
        <v>5.1860395068808116E-3</v>
      </c>
      <c r="AB90" s="54">
        <f t="shared" si="96"/>
        <v>6.4426221265551697E-2</v>
      </c>
      <c r="AC90" s="54">
        <f t="shared" si="97"/>
        <v>-5.4668260777420673E-2</v>
      </c>
      <c r="AE90" s="54">
        <f t="shared" si="98"/>
        <v>5.2256153646989782E-6</v>
      </c>
      <c r="AF90" s="356">
        <f t="shared" si="99"/>
        <v>35889.455999999998</v>
      </c>
      <c r="AG90" s="41"/>
      <c r="AH90" s="54">
        <f t="shared" si="100"/>
        <v>-5.6954221268045779E-2</v>
      </c>
      <c r="AI90" s="54">
        <f t="shared" si="101"/>
        <v>1.2527483435709343</v>
      </c>
      <c r="AJ90" s="54">
        <f t="shared" si="102"/>
        <v>-0.92925125961396715</v>
      </c>
      <c r="AK90" s="54">
        <f t="shared" si="103"/>
        <v>0.16483615527162032</v>
      </c>
      <c r="AL90" s="54">
        <f t="shared" si="104"/>
        <v>0.57790271150649031</v>
      </c>
      <c r="AM90" s="54">
        <f t="shared" si="105"/>
        <v>0.29727111719482074</v>
      </c>
      <c r="AN90" s="54">
        <f t="shared" si="88"/>
        <v>0.42874557401316316</v>
      </c>
      <c r="AO90" s="54">
        <f t="shared" si="88"/>
        <v>0.42870524056276405</v>
      </c>
      <c r="AP90" s="54">
        <f t="shared" si="88"/>
        <v>0.42855828045774896</v>
      </c>
      <c r="AQ90" s="54">
        <f t="shared" si="88"/>
        <v>0.42802289587826386</v>
      </c>
      <c r="AR90" s="54">
        <f t="shared" si="88"/>
        <v>0.42607356125029205</v>
      </c>
      <c r="AS90" s="54">
        <f t="shared" si="88"/>
        <v>0.4189905066021149</v>
      </c>
      <c r="AT90" s="54">
        <f t="shared" si="88"/>
        <v>0.39343711773222839</v>
      </c>
      <c r="AU90" s="54">
        <f t="shared" si="106"/>
        <v>0.30331030309532192</v>
      </c>
      <c r="AW90" s="54">
        <v>116000</v>
      </c>
      <c r="AX90" s="54">
        <f t="shared" si="69"/>
        <v>0.40602674892409185</v>
      </c>
      <c r="AY90" s="54">
        <f t="shared" si="70"/>
        <v>0.36938254809202997</v>
      </c>
      <c r="AZ90" s="54">
        <f t="shared" si="71"/>
        <v>3.6644200832061859E-2</v>
      </c>
      <c r="BA90" s="54">
        <f t="shared" si="72"/>
        <v>0.73908955269834586</v>
      </c>
      <c r="BB90" s="54">
        <f t="shared" si="73"/>
        <v>0.74796095184538836</v>
      </c>
      <c r="BC90" s="54">
        <f t="shared" si="74"/>
        <v>2.6152684107267485</v>
      </c>
      <c r="BD90" s="54">
        <f t="shared" si="75"/>
        <v>3.7118105680581244</v>
      </c>
      <c r="BE90" s="54">
        <f t="shared" si="76"/>
        <v>8.7198008079475642</v>
      </c>
      <c r="BF90" s="54">
        <f t="shared" si="77"/>
        <v>8.7197680959798998</v>
      </c>
      <c r="BG90" s="54">
        <f t="shared" si="78"/>
        <v>8.7199104284939342</v>
      </c>
      <c r="BH90" s="54">
        <f t="shared" si="79"/>
        <v>8.7192910020533763</v>
      </c>
      <c r="BI90" s="54">
        <f t="shared" si="80"/>
        <v>8.7219843506089774</v>
      </c>
      <c r="BJ90" s="54">
        <f t="shared" si="81"/>
        <v>8.7102278769176902</v>
      </c>
      <c r="BK90" s="54">
        <f t="shared" si="82"/>
        <v>8.7607212511457373</v>
      </c>
      <c r="BL90" s="54">
        <f t="shared" si="83"/>
        <v>8.5242547400329087</v>
      </c>
    </row>
    <row r="91" spans="1:64" s="54" customFormat="1" ht="12.95" customHeight="1">
      <c r="A91" s="287" t="s">
        <v>98</v>
      </c>
      <c r="B91" s="357" t="s">
        <v>65</v>
      </c>
      <c r="C91" s="190">
        <v>50914.025999999998</v>
      </c>
      <c r="D91" s="358" t="s">
        <v>36</v>
      </c>
      <c r="E91" s="54">
        <f t="shared" si="89"/>
        <v>-3428.0234313067895</v>
      </c>
      <c r="F91" s="54">
        <f t="shared" si="90"/>
        <v>-3428</v>
      </c>
      <c r="G91" s="333">
        <f t="shared" si="64"/>
        <v>-9.8368000035407022E-3</v>
      </c>
      <c r="H91" s="318"/>
      <c r="I91" s="318"/>
      <c r="J91" s="318">
        <f>G91</f>
        <v>-9.8368000035407022E-3</v>
      </c>
      <c r="K91" s="318"/>
      <c r="M91" s="268"/>
      <c r="O91" s="54">
        <f t="shared" ca="1" si="91"/>
        <v>2.8111808852745862E-3</v>
      </c>
      <c r="P91" s="54">
        <f t="shared" si="92"/>
        <v>6.2178954988613387E-2</v>
      </c>
      <c r="Q91" s="286">
        <f t="shared" si="93"/>
        <v>35895.525999999998</v>
      </c>
      <c r="R91" s="54">
        <f t="shared" si="66"/>
        <v>5.186268967089968E-3</v>
      </c>
      <c r="S91" s="54">
        <v>1</v>
      </c>
      <c r="T91" s="54">
        <f t="shared" si="85"/>
        <v>5.186268967089968E-3</v>
      </c>
      <c r="U91" s="54">
        <f t="shared" si="67"/>
        <v>-7.2015754992154096E-2</v>
      </c>
      <c r="V91" s="318"/>
      <c r="W91" s="318"/>
      <c r="X91" s="318"/>
      <c r="Y91" s="318">
        <f t="shared" si="107"/>
        <v>4.7098337175435351E-2</v>
      </c>
      <c r="Z91" s="54">
        <f t="shared" si="94"/>
        <v>-3428</v>
      </c>
      <c r="AA91" s="54">
        <f t="shared" si="95"/>
        <v>5.2438178096373342E-3</v>
      </c>
      <c r="AB91" s="54">
        <f t="shared" si="96"/>
        <v>4.7098337175435351E-2</v>
      </c>
      <c r="AC91" s="54">
        <f t="shared" si="97"/>
        <v>-7.2015754992154096E-2</v>
      </c>
      <c r="AE91" s="54">
        <f t="shared" si="98"/>
        <v>2.2742503362714269E-4</v>
      </c>
      <c r="AF91" s="356">
        <f t="shared" si="99"/>
        <v>35895.525999999998</v>
      </c>
      <c r="AG91" s="41"/>
      <c r="AH91" s="54">
        <f t="shared" si="100"/>
        <v>-5.6935137178976053E-2</v>
      </c>
      <c r="AI91" s="54">
        <f t="shared" si="101"/>
        <v>1.2524500766916828</v>
      </c>
      <c r="AJ91" s="54">
        <f t="shared" si="102"/>
        <v>-0.92858215983924763</v>
      </c>
      <c r="AK91" s="54">
        <f t="shared" si="103"/>
        <v>0.16529259523930334</v>
      </c>
      <c r="AL91" s="54">
        <f t="shared" si="104"/>
        <v>0.57970968407481438</v>
      </c>
      <c r="AM91" s="54">
        <f t="shared" si="105"/>
        <v>0.29825470910884733</v>
      </c>
      <c r="AN91" s="54">
        <f t="shared" ref="AN91:AT100" si="108">$AU91+$AB$7*SIN(AO91)</f>
        <v>0.43012090985252727</v>
      </c>
      <c r="AO91" s="54">
        <f t="shared" si="108"/>
        <v>0.43008058860135689</v>
      </c>
      <c r="AP91" s="54">
        <f t="shared" si="108"/>
        <v>0.42993358041562424</v>
      </c>
      <c r="AQ91" s="54">
        <f t="shared" si="108"/>
        <v>0.42939768374269549</v>
      </c>
      <c r="AR91" s="54">
        <f t="shared" si="108"/>
        <v>0.4274452626748223</v>
      </c>
      <c r="AS91" s="54">
        <f t="shared" si="108"/>
        <v>0.42034663343025547</v>
      </c>
      <c r="AT91" s="54">
        <f t="shared" si="108"/>
        <v>0.39472247312235625</v>
      </c>
      <c r="AU91" s="54">
        <f t="shared" si="106"/>
        <v>0.30430830375953821</v>
      </c>
      <c r="AW91" s="54">
        <v>118000</v>
      </c>
      <c r="AX91" s="54">
        <f t="shared" si="69"/>
        <v>0.4158171065669018</v>
      </c>
      <c r="AY91" s="54">
        <f t="shared" si="70"/>
        <v>0.37433137917942588</v>
      </c>
      <c r="AZ91" s="54">
        <f t="shared" si="71"/>
        <v>4.1485727387475892E-2</v>
      </c>
      <c r="BA91" s="54">
        <f t="shared" si="72"/>
        <v>0.7271194567317607</v>
      </c>
      <c r="BB91" s="54">
        <f t="shared" si="73"/>
        <v>0.80180905270354208</v>
      </c>
      <c r="BC91" s="54">
        <f t="shared" si="74"/>
        <v>2.7006001139319058</v>
      </c>
      <c r="BD91" s="54">
        <f t="shared" si="75"/>
        <v>4.4614860219051842</v>
      </c>
      <c r="BE91" s="54">
        <f t="shared" si="76"/>
        <v>8.8307999340609342</v>
      </c>
      <c r="BF91" s="54">
        <f t="shared" si="77"/>
        <v>8.8307509937854771</v>
      </c>
      <c r="BG91" s="54">
        <f t="shared" si="78"/>
        <v>8.8309466967498373</v>
      </c>
      <c r="BH91" s="54">
        <f t="shared" si="79"/>
        <v>8.8301639621828816</v>
      </c>
      <c r="BI91" s="54">
        <f t="shared" si="80"/>
        <v>8.8332921159602176</v>
      </c>
      <c r="BJ91" s="54">
        <f t="shared" si="81"/>
        <v>8.8207506290996918</v>
      </c>
      <c r="BK91" s="54">
        <f t="shared" si="82"/>
        <v>8.8704180374978296</v>
      </c>
      <c r="BL91" s="54">
        <f t="shared" si="83"/>
        <v>8.6619100040626726</v>
      </c>
    </row>
    <row r="92" spans="1:64" s="54" customFormat="1" ht="12.95" customHeight="1">
      <c r="A92" s="287" t="s">
        <v>98</v>
      </c>
      <c r="B92" s="357" t="s">
        <v>65</v>
      </c>
      <c r="C92" s="190">
        <v>51233.1</v>
      </c>
      <c r="D92" s="358" t="s">
        <v>36</v>
      </c>
      <c r="E92" s="54">
        <f t="shared" si="89"/>
        <v>-2667.9875678395038</v>
      </c>
      <c r="F92" s="54">
        <f t="shared" si="90"/>
        <v>-2668</v>
      </c>
      <c r="G92" s="333">
        <f t="shared" si="64"/>
        <v>5.2192000002833083E-3</v>
      </c>
      <c r="H92" s="318"/>
      <c r="I92" s="318"/>
      <c r="J92" s="318">
        <f>G92</f>
        <v>5.2192000002833083E-3</v>
      </c>
      <c r="K92" s="318"/>
      <c r="M92" s="268"/>
      <c r="O92" s="54">
        <f t="shared" ca="1" si="91"/>
        <v>7.257782214289063E-3</v>
      </c>
      <c r="P92" s="54">
        <f t="shared" si="92"/>
        <v>6.4206591048660555E-2</v>
      </c>
      <c r="Q92" s="286">
        <f t="shared" si="93"/>
        <v>36214.6</v>
      </c>
      <c r="R92" s="54">
        <f t="shared" si="66"/>
        <v>3.4795123026941763E-3</v>
      </c>
      <c r="S92" s="54">
        <v>1</v>
      </c>
      <c r="T92" s="54">
        <f t="shared" si="85"/>
        <v>3.4795123026941763E-3</v>
      </c>
      <c r="U92" s="54">
        <f t="shared" si="67"/>
        <v>-5.8987391048377247E-2</v>
      </c>
      <c r="V92" s="318"/>
      <c r="W92" s="318"/>
      <c r="X92" s="318"/>
      <c r="Y92" s="318">
        <f t="shared" si="107"/>
        <v>6.1012791355654267E-2</v>
      </c>
      <c r="Z92" s="54">
        <f t="shared" si="94"/>
        <v>-2668</v>
      </c>
      <c r="AA92" s="54">
        <f t="shared" si="95"/>
        <v>8.4129996932895967E-3</v>
      </c>
      <c r="AB92" s="54">
        <f t="shared" si="96"/>
        <v>6.1012791355654267E-2</v>
      </c>
      <c r="AC92" s="54">
        <f t="shared" si="97"/>
        <v>-5.8987391048377247E-2</v>
      </c>
      <c r="AE92" s="54">
        <f t="shared" si="98"/>
        <v>1.0200356479047062E-5</v>
      </c>
      <c r="AF92" s="356">
        <f t="shared" si="99"/>
        <v>36214.6</v>
      </c>
      <c r="AG92" s="41"/>
      <c r="AH92" s="54">
        <f t="shared" si="100"/>
        <v>-5.5793591355370958E-2</v>
      </c>
      <c r="AI92" s="54">
        <f t="shared" si="101"/>
        <v>1.2359215376952044</v>
      </c>
      <c r="AJ92" s="54">
        <f t="shared" si="102"/>
        <v>-0.88989209478740239</v>
      </c>
      <c r="AK92" s="54">
        <f t="shared" si="103"/>
        <v>0.18813216448579703</v>
      </c>
      <c r="AL92" s="54">
        <f t="shared" si="104"/>
        <v>0.67317514906147502</v>
      </c>
      <c r="AM92" s="54">
        <f t="shared" si="105"/>
        <v>0.34990207063924467</v>
      </c>
      <c r="AN92" s="54">
        <f t="shared" si="108"/>
        <v>0.50173188281351488</v>
      </c>
      <c r="AO92" s="54">
        <f t="shared" si="108"/>
        <v>0.5016934080300598</v>
      </c>
      <c r="AP92" s="54">
        <f t="shared" si="108"/>
        <v>0.50154798704345027</v>
      </c>
      <c r="AQ92" s="54">
        <f t="shared" si="108"/>
        <v>0.50099845215545391</v>
      </c>
      <c r="AR92" s="54">
        <f t="shared" si="108"/>
        <v>0.49892329159364057</v>
      </c>
      <c r="AS92" s="54">
        <f t="shared" si="108"/>
        <v>0.49110804151752208</v>
      </c>
      <c r="AT92" s="54">
        <f t="shared" si="108"/>
        <v>0.46195993170561617</v>
      </c>
      <c r="AU92" s="54">
        <f t="shared" si="106"/>
        <v>0.35661730409084846</v>
      </c>
      <c r="AW92" s="54">
        <v>120000</v>
      </c>
      <c r="AX92" s="54">
        <f t="shared" si="69"/>
        <v>0.42503037227041202</v>
      </c>
      <c r="AY92" s="54">
        <f t="shared" si="70"/>
        <v>0.37927376195812623</v>
      </c>
      <c r="AZ92" s="54">
        <f t="shared" si="71"/>
        <v>4.5756610312285784E-2</v>
      </c>
      <c r="BA92" s="54">
        <f t="shared" si="72"/>
        <v>0.71739915076416572</v>
      </c>
      <c r="BB92" s="54">
        <f t="shared" si="73"/>
        <v>0.84849973513454002</v>
      </c>
      <c r="BC92" s="54">
        <f t="shared" si="74"/>
        <v>2.7834275456145008</v>
      </c>
      <c r="BD92" s="54">
        <f t="shared" si="75"/>
        <v>5.5241946514019125</v>
      </c>
      <c r="BE92" s="54">
        <f t="shared" si="76"/>
        <v>8.9401584280785666</v>
      </c>
      <c r="BF92" s="54">
        <f t="shared" si="77"/>
        <v>8.9400960441676034</v>
      </c>
      <c r="BG92" s="54">
        <f t="shared" si="78"/>
        <v>8.9403296819165057</v>
      </c>
      <c r="BH92" s="54">
        <f t="shared" si="79"/>
        <v>8.9394545232388545</v>
      </c>
      <c r="BI92" s="54">
        <f t="shared" si="80"/>
        <v>8.942730618365438</v>
      </c>
      <c r="BJ92" s="54">
        <f t="shared" si="81"/>
        <v>8.9304374750426874</v>
      </c>
      <c r="BK92" s="54">
        <f t="shared" si="82"/>
        <v>8.976170046051779</v>
      </c>
      <c r="BL92" s="54">
        <f t="shared" si="83"/>
        <v>8.7995652680924366</v>
      </c>
    </row>
    <row r="93" spans="1:64" s="54" customFormat="1" ht="12.95" customHeight="1">
      <c r="A93" s="287" t="s">
        <v>98</v>
      </c>
      <c r="B93" s="357" t="s">
        <v>77</v>
      </c>
      <c r="C93" s="190">
        <v>51268.998</v>
      </c>
      <c r="D93" s="358" t="s">
        <v>36</v>
      </c>
      <c r="E93" s="54">
        <f t="shared" si="89"/>
        <v>-2582.4783523385559</v>
      </c>
      <c r="F93" s="54">
        <f t="shared" si="90"/>
        <v>-2582.5</v>
      </c>
      <c r="G93" s="333">
        <f t="shared" si="64"/>
        <v>9.0879999988828786E-3</v>
      </c>
      <c r="H93" s="318"/>
      <c r="I93" s="318"/>
      <c r="J93" s="318">
        <f>G93</f>
        <v>9.0879999988828786E-3</v>
      </c>
      <c r="K93" s="318"/>
      <c r="M93" s="268"/>
      <c r="O93" s="54">
        <f t="shared" ca="1" si="91"/>
        <v>7.758024863803191E-3</v>
      </c>
      <c r="P93" s="54">
        <f t="shared" si="92"/>
        <v>6.4434641836684903E-2</v>
      </c>
      <c r="Q93" s="286">
        <f t="shared" si="93"/>
        <v>36250.498</v>
      </c>
      <c r="R93" s="54">
        <f t="shared" si="66"/>
        <v>3.0632507627219373E-3</v>
      </c>
      <c r="S93" s="54">
        <v>1</v>
      </c>
      <c r="T93" s="54">
        <f t="shared" si="85"/>
        <v>3.0632507627219373E-3</v>
      </c>
      <c r="U93" s="54">
        <f t="shared" si="67"/>
        <v>-5.5346641837802024E-2</v>
      </c>
      <c r="V93" s="318"/>
      <c r="W93" s="318"/>
      <c r="X93" s="318"/>
      <c r="Y93" s="318">
        <f t="shared" si="107"/>
        <v>6.4736264740221428E-2</v>
      </c>
      <c r="Z93" s="54">
        <f t="shared" si="94"/>
        <v>-2582.5</v>
      </c>
      <c r="AA93" s="54">
        <f t="shared" si="95"/>
        <v>8.7863770953463607E-3</v>
      </c>
      <c r="AB93" s="54">
        <f t="shared" si="96"/>
        <v>6.4736264740221428E-2</v>
      </c>
      <c r="AC93" s="54">
        <f t="shared" si="97"/>
        <v>-5.5346641837802024E-2</v>
      </c>
      <c r="AE93" s="54">
        <f t="shared" si="98"/>
        <v>9.0976375937799533E-8</v>
      </c>
      <c r="AF93" s="356">
        <f t="shared" si="99"/>
        <v>36250.498</v>
      </c>
      <c r="AG93" s="41"/>
      <c r="AH93" s="54">
        <f t="shared" si="100"/>
        <v>-5.5648264741338542E-2</v>
      </c>
      <c r="AI93" s="54">
        <f t="shared" si="101"/>
        <v>1.2339604776916895</v>
      </c>
      <c r="AJ93" s="54">
        <f t="shared" si="102"/>
        <v>-0.88511999307551414</v>
      </c>
      <c r="AK93" s="54">
        <f t="shared" si="103"/>
        <v>0.19056541695926157</v>
      </c>
      <c r="AL93" s="54">
        <f t="shared" si="104"/>
        <v>0.68353192222566084</v>
      </c>
      <c r="AM93" s="54">
        <f t="shared" si="105"/>
        <v>0.35572505752935207</v>
      </c>
      <c r="AN93" s="54">
        <f t="shared" si="108"/>
        <v>0.50972740736009348</v>
      </c>
      <c r="AO93" s="54">
        <f t="shared" si="108"/>
        <v>0.50968927434020916</v>
      </c>
      <c r="AP93" s="54">
        <f t="shared" si="108"/>
        <v>0.50954450563976927</v>
      </c>
      <c r="AQ93" s="54">
        <f t="shared" si="108"/>
        <v>0.50899501039371009</v>
      </c>
      <c r="AR93" s="54">
        <f t="shared" si="108"/>
        <v>0.50691083423363281</v>
      </c>
      <c r="AS93" s="54">
        <f t="shared" si="108"/>
        <v>0.49902753276969064</v>
      </c>
      <c r="AT93" s="54">
        <f t="shared" si="108"/>
        <v>0.46950686100609562</v>
      </c>
      <c r="AU93" s="54">
        <f t="shared" si="106"/>
        <v>0.3625020666281209</v>
      </c>
      <c r="AW93" s="54">
        <v>122000</v>
      </c>
      <c r="AX93" s="54">
        <f t="shared" si="69"/>
        <v>0.43364922898072655</v>
      </c>
      <c r="AY93" s="54">
        <f t="shared" si="70"/>
        <v>0.38420969642813085</v>
      </c>
      <c r="AZ93" s="54">
        <f t="shared" si="71"/>
        <v>4.9439532552595707E-2</v>
      </c>
      <c r="BA93" s="54">
        <f t="shared" si="72"/>
        <v>0.70977917842773808</v>
      </c>
      <c r="BB93" s="54">
        <f t="shared" si="73"/>
        <v>0.88846747483365696</v>
      </c>
      <c r="BC93" s="54">
        <f t="shared" si="74"/>
        <v>2.8642787436416621</v>
      </c>
      <c r="BD93" s="54">
        <f t="shared" si="75"/>
        <v>7.1657652326701058</v>
      </c>
      <c r="BE93" s="54">
        <f t="shared" si="76"/>
        <v>9.0482039392593414</v>
      </c>
      <c r="BF93" s="54">
        <f t="shared" si="77"/>
        <v>9.048135925335874</v>
      </c>
      <c r="BG93" s="54">
        <f t="shared" si="78"/>
        <v>9.0483783027172571</v>
      </c>
      <c r="BH93" s="54">
        <f t="shared" si="79"/>
        <v>9.0475144499193032</v>
      </c>
      <c r="BI93" s="54">
        <f t="shared" si="80"/>
        <v>9.0505919469048379</v>
      </c>
      <c r="BJ93" s="54">
        <f t="shared" si="81"/>
        <v>9.0396110341172271</v>
      </c>
      <c r="BK93" s="54">
        <f t="shared" si="82"/>
        <v>9.0785808566880171</v>
      </c>
      <c r="BL93" s="54">
        <f t="shared" si="83"/>
        <v>8.9372205321222022</v>
      </c>
    </row>
    <row r="94" spans="1:64" s="54" customFormat="1" ht="12.95" customHeight="1">
      <c r="A94" s="54" t="s">
        <v>99</v>
      </c>
      <c r="B94" s="290" t="s">
        <v>100</v>
      </c>
      <c r="C94" s="285">
        <v>51275.0893</v>
      </c>
      <c r="D94" s="30"/>
      <c r="E94" s="54">
        <f t="shared" si="89"/>
        <v>-2567.9688452801988</v>
      </c>
      <c r="F94" s="54">
        <f t="shared" si="90"/>
        <v>-2568</v>
      </c>
      <c r="G94" s="333">
        <f t="shared" si="64"/>
        <v>1.3079199998173863E-2</v>
      </c>
      <c r="H94" s="318">
        <f>G94</f>
        <v>1.3079199998173863E-2</v>
      </c>
      <c r="I94" s="318"/>
      <c r="J94" s="318"/>
      <c r="K94" s="318"/>
      <c r="M94" s="268"/>
      <c r="O94" s="54">
        <f t="shared" ca="1" si="91"/>
        <v>7.8428613365278104E-3</v>
      </c>
      <c r="P94" s="54">
        <f t="shared" si="92"/>
        <v>6.4473315947769338E-2</v>
      </c>
      <c r="Q94" s="286">
        <f t="shared" si="93"/>
        <v>36256.5893</v>
      </c>
      <c r="R94" s="54">
        <f t="shared" si="66"/>
        <v>2.6413551542404639E-3</v>
      </c>
      <c r="S94" s="54">
        <v>0.1</v>
      </c>
      <c r="T94" s="54">
        <f t="shared" si="85"/>
        <v>2.6413551542404641E-4</v>
      </c>
      <c r="U94" s="54">
        <f t="shared" si="67"/>
        <v>-5.1394115949595476E-2</v>
      </c>
      <c r="V94" s="318">
        <f>+G94-AH94</f>
        <v>6.8702488928158362E-2</v>
      </c>
      <c r="W94" s="318"/>
      <c r="X94" s="318"/>
      <c r="Y94" s="318"/>
      <c r="Z94" s="54">
        <f t="shared" si="94"/>
        <v>-2568</v>
      </c>
      <c r="AA94" s="54">
        <f t="shared" si="95"/>
        <v>8.8500270177848464E-3</v>
      </c>
      <c r="AB94" s="54">
        <f t="shared" si="96"/>
        <v>6.8702488928158362E-2</v>
      </c>
      <c r="AC94" s="54">
        <f t="shared" si="97"/>
        <v>-5.1394115949595476E-2</v>
      </c>
      <c r="AE94" s="54">
        <f t="shared" si="98"/>
        <v>1.7885904098052517E-6</v>
      </c>
      <c r="AF94" s="356">
        <f t="shared" si="99"/>
        <v>36256.5893</v>
      </c>
      <c r="AG94" s="41"/>
      <c r="AH94" s="54">
        <f t="shared" si="100"/>
        <v>-5.5623288929984492E-2</v>
      </c>
      <c r="AI94" s="54">
        <f t="shared" si="101"/>
        <v>1.2336260295401071</v>
      </c>
      <c r="AJ94" s="54">
        <f t="shared" si="102"/>
        <v>-0.88430278475803037</v>
      </c>
      <c r="AK94" s="54">
        <f t="shared" si="103"/>
        <v>0.19097529050614312</v>
      </c>
      <c r="AL94" s="54">
        <f t="shared" si="104"/>
        <v>0.68528506709003534</v>
      </c>
      <c r="AM94" s="54">
        <f t="shared" si="105"/>
        <v>0.35671285998294816</v>
      </c>
      <c r="AN94" s="54">
        <f t="shared" si="108"/>
        <v>0.51108211241143586</v>
      </c>
      <c r="AO94" s="54">
        <f t="shared" si="108"/>
        <v>0.51104403973335577</v>
      </c>
      <c r="AP94" s="54">
        <f t="shared" si="108"/>
        <v>0.51089939046114097</v>
      </c>
      <c r="AQ94" s="54">
        <f t="shared" si="108"/>
        <v>0.51034993231359971</v>
      </c>
      <c r="AR94" s="54">
        <f t="shared" si="108"/>
        <v>0.50826432271266486</v>
      </c>
      <c r="AS94" s="54">
        <f t="shared" si="108"/>
        <v>0.50036973797002771</v>
      </c>
      <c r="AT94" s="54">
        <f t="shared" si="108"/>
        <v>0.47078638367217263</v>
      </c>
      <c r="AU94" s="54">
        <f t="shared" si="106"/>
        <v>0.3635000672923363</v>
      </c>
      <c r="AW94" s="54">
        <v>124000</v>
      </c>
      <c r="AX94" s="54">
        <f t="shared" si="69"/>
        <v>0.44165892464015283</v>
      </c>
      <c r="AY94" s="54">
        <f t="shared" si="70"/>
        <v>0.38913918258943975</v>
      </c>
      <c r="AZ94" s="54">
        <f t="shared" si="71"/>
        <v>5.251974205071306E-2</v>
      </c>
      <c r="BA94" s="54">
        <f t="shared" si="72"/>
        <v>0.70414375178431587</v>
      </c>
      <c r="BB94" s="54">
        <f t="shared" si="73"/>
        <v>0.92205264461759862</v>
      </c>
      <c r="BC94" s="54">
        <f t="shared" si="74"/>
        <v>2.9436342551987011</v>
      </c>
      <c r="BD94" s="54">
        <f t="shared" si="75"/>
        <v>10.070118226390017</v>
      </c>
      <c r="BE94" s="54">
        <f t="shared" si="76"/>
        <v>9.155244297126476</v>
      </c>
      <c r="BF94" s="54">
        <f t="shared" si="77"/>
        <v>9.1551821178742578</v>
      </c>
      <c r="BG94" s="54">
        <f t="shared" si="78"/>
        <v>9.1553958963370512</v>
      </c>
      <c r="BH94" s="54">
        <f t="shared" si="79"/>
        <v>9.1546608517323165</v>
      </c>
      <c r="BI94" s="54">
        <f t="shared" si="80"/>
        <v>9.1571875661717215</v>
      </c>
      <c r="BJ94" s="54">
        <f t="shared" si="81"/>
        <v>9.1484945391223729</v>
      </c>
      <c r="BK94" s="54">
        <f t="shared" si="82"/>
        <v>9.1783172616397426</v>
      </c>
      <c r="BL94" s="54">
        <f t="shared" si="83"/>
        <v>9.0748757961519679</v>
      </c>
    </row>
    <row r="95" spans="1:64" s="54" customFormat="1" ht="12.95" customHeight="1">
      <c r="A95" s="40" t="s">
        <v>101</v>
      </c>
      <c r="B95" s="41" t="s">
        <v>77</v>
      </c>
      <c r="C95" s="30">
        <v>51600.443800000001</v>
      </c>
      <c r="D95" s="30">
        <v>6.9999999999999999E-4</v>
      </c>
      <c r="E95" s="54">
        <f t="shared" si="89"/>
        <v>-1792.9727994084963</v>
      </c>
      <c r="F95" s="54">
        <f t="shared" si="90"/>
        <v>-1793</v>
      </c>
      <c r="G95" s="333">
        <f t="shared" si="64"/>
        <v>1.1419200003729202E-2</v>
      </c>
      <c r="H95" s="318"/>
      <c r="I95" s="318"/>
      <c r="J95" s="318"/>
      <c r="K95" s="318">
        <f>G95</f>
        <v>1.1419200003729202E-2</v>
      </c>
      <c r="M95" s="268"/>
      <c r="O95" s="54">
        <f t="shared" ca="1" si="91"/>
        <v>1.2377224533878097E-2</v>
      </c>
      <c r="P95" s="54">
        <f t="shared" si="92"/>
        <v>6.6539887320945609E-2</v>
      </c>
      <c r="Q95" s="286">
        <f t="shared" si="93"/>
        <v>36581.943800000001</v>
      </c>
      <c r="R95" s="54">
        <f t="shared" si="66"/>
        <v>3.0382901703223416E-3</v>
      </c>
      <c r="S95" s="54">
        <v>1</v>
      </c>
      <c r="T95" s="54">
        <f t="shared" si="85"/>
        <v>3.0382901703223416E-3</v>
      </c>
      <c r="U95" s="54">
        <f t="shared" si="67"/>
        <v>-5.5120687317216407E-2</v>
      </c>
      <c r="V95" s="318"/>
      <c r="W95" s="318"/>
      <c r="X95" s="318"/>
      <c r="Y95" s="318">
        <f>+G95-AH95</f>
        <v>6.5572576860146392E-2</v>
      </c>
      <c r="Z95" s="54">
        <f t="shared" si="94"/>
        <v>-1793</v>
      </c>
      <c r="AA95" s="54">
        <f t="shared" si="95"/>
        <v>1.2386510464528419E-2</v>
      </c>
      <c r="AB95" s="54">
        <f t="shared" si="96"/>
        <v>6.5572576860146392E-2</v>
      </c>
      <c r="AC95" s="54">
        <f t="shared" si="97"/>
        <v>-5.5120687317216407E-2</v>
      </c>
      <c r="AE95" s="54">
        <f t="shared" si="98"/>
        <v>9.3568952757159394E-7</v>
      </c>
      <c r="AF95" s="356">
        <f t="shared" si="99"/>
        <v>36581.943800000001</v>
      </c>
      <c r="AG95" s="41"/>
      <c r="AH95" s="54">
        <f t="shared" si="100"/>
        <v>-5.415337685641719E-2</v>
      </c>
      <c r="AI95" s="54">
        <f t="shared" si="101"/>
        <v>1.2150317817983647</v>
      </c>
      <c r="AJ95" s="54">
        <f t="shared" si="102"/>
        <v>-0.8375093637737977</v>
      </c>
      <c r="AK95" s="54">
        <f t="shared" si="103"/>
        <v>0.21169321217082337</v>
      </c>
      <c r="AL95" s="54">
        <f t="shared" si="104"/>
        <v>0.7775746199938276</v>
      </c>
      <c r="AM95" s="54">
        <f t="shared" si="105"/>
        <v>0.40963802719516285</v>
      </c>
      <c r="AN95" s="54">
        <f t="shared" si="108"/>
        <v>0.58294019444440093</v>
      </c>
      <c r="AO95" s="54">
        <f t="shared" si="108"/>
        <v>0.58290620889368505</v>
      </c>
      <c r="AP95" s="54">
        <f t="shared" si="108"/>
        <v>0.58277130899679408</v>
      </c>
      <c r="AQ95" s="54">
        <f t="shared" si="108"/>
        <v>0.58223596490062512</v>
      </c>
      <c r="AR95" s="54">
        <f t="shared" si="108"/>
        <v>0.58011333230210482</v>
      </c>
      <c r="AS95" s="54">
        <f t="shared" si="108"/>
        <v>0.57172593295660079</v>
      </c>
      <c r="AT95" s="54">
        <f t="shared" si="108"/>
        <v>0.53901208275229784</v>
      </c>
      <c r="AU95" s="54">
        <f t="shared" si="106"/>
        <v>0.4168414821038704</v>
      </c>
      <c r="AW95" s="54">
        <v>126000</v>
      </c>
      <c r="AX95" s="54">
        <f t="shared" si="69"/>
        <v>0.44904656172616225</v>
      </c>
      <c r="AY95" s="54">
        <f t="shared" si="70"/>
        <v>0.39406222044205308</v>
      </c>
      <c r="AZ95" s="54">
        <f t="shared" si="71"/>
        <v>5.4984341284109152E-2</v>
      </c>
      <c r="BA95" s="54">
        <f t="shared" si="72"/>
        <v>0.70040809054129616</v>
      </c>
      <c r="BB95" s="54">
        <f t="shared" si="73"/>
        <v>0.94950556539658237</v>
      </c>
      <c r="BC95" s="54">
        <f t="shared" si="74"/>
        <v>3.0219399532782401</v>
      </c>
      <c r="BD95" s="54">
        <f t="shared" si="75"/>
        <v>16.695095866022182</v>
      </c>
      <c r="BE95" s="54">
        <f t="shared" si="76"/>
        <v>9.2615729029866642</v>
      </c>
      <c r="BF95" s="54">
        <f t="shared" si="77"/>
        <v>9.2615287324902908</v>
      </c>
      <c r="BG95" s="54">
        <f t="shared" si="78"/>
        <v>9.2616770845330603</v>
      </c>
      <c r="BH95" s="54">
        <f t="shared" si="79"/>
        <v>9.2611788115925133</v>
      </c>
      <c r="BI95" s="54">
        <f t="shared" si="80"/>
        <v>9.2628522091870842</v>
      </c>
      <c r="BJ95" s="54">
        <f t="shared" si="81"/>
        <v>9.2572304380300459</v>
      </c>
      <c r="BK95" s="54">
        <f t="shared" si="82"/>
        <v>9.2760966504048916</v>
      </c>
      <c r="BL95" s="54">
        <f t="shared" si="83"/>
        <v>9.2125310601817318</v>
      </c>
    </row>
    <row r="96" spans="1:64" s="54" customFormat="1" ht="12.95" customHeight="1">
      <c r="A96" s="289" t="s">
        <v>93</v>
      </c>
      <c r="B96" s="59" t="s">
        <v>65</v>
      </c>
      <c r="C96" s="58">
        <v>51608.635000000002</v>
      </c>
      <c r="D96" s="58"/>
      <c r="E96" s="54">
        <f t="shared" si="89"/>
        <v>-1773.4613200499959</v>
      </c>
      <c r="F96" s="54">
        <f t="shared" si="90"/>
        <v>-1773.5</v>
      </c>
      <c r="G96" s="333">
        <f t="shared" si="64"/>
        <v>1.6238399999565445E-2</v>
      </c>
      <c r="H96" s="318"/>
      <c r="I96" s="318">
        <f>G96</f>
        <v>1.6238399999565445E-2</v>
      </c>
      <c r="J96" s="318"/>
      <c r="K96" s="318"/>
      <c r="M96" s="268"/>
      <c r="O96" s="54">
        <f t="shared" ca="1" si="91"/>
        <v>1.2491314962714653E-2</v>
      </c>
      <c r="P96" s="54">
        <f t="shared" si="92"/>
        <v>6.6591872435484117E-2</v>
      </c>
      <c r="Q96" s="286">
        <f t="shared" si="93"/>
        <v>36590.135000000002</v>
      </c>
      <c r="R96" s="54">
        <f t="shared" si="66"/>
        <v>2.5354721863548213E-3</v>
      </c>
      <c r="S96" s="54">
        <v>0.1</v>
      </c>
      <c r="T96" s="54">
        <f t="shared" si="85"/>
        <v>2.5354721863548213E-4</v>
      </c>
      <c r="U96" s="54">
        <f t="shared" si="67"/>
        <v>-5.0353472435918673E-2</v>
      </c>
      <c r="V96" s="318"/>
      <c r="W96" s="318">
        <f>+G96-AH96</f>
        <v>7.035147304022081E-2</v>
      </c>
      <c r="X96" s="318"/>
      <c r="Y96" s="318"/>
      <c r="Z96" s="54">
        <f t="shared" si="94"/>
        <v>-1773.5</v>
      </c>
      <c r="AA96" s="54">
        <f t="shared" si="95"/>
        <v>1.2478799394828752E-2</v>
      </c>
      <c r="AB96" s="54">
        <f t="shared" si="96"/>
        <v>7.035147304022081E-2</v>
      </c>
      <c r="AC96" s="54">
        <f t="shared" si="97"/>
        <v>-5.0353472435918673E-2</v>
      </c>
      <c r="AE96" s="54">
        <f t="shared" si="98"/>
        <v>1.413459670713651E-6</v>
      </c>
      <c r="AF96" s="356">
        <f t="shared" si="99"/>
        <v>36590.135000000002</v>
      </c>
      <c r="AG96" s="41"/>
      <c r="AH96" s="54">
        <f t="shared" si="100"/>
        <v>-5.4113073040655366E-2</v>
      </c>
      <c r="AI96" s="54">
        <f t="shared" si="101"/>
        <v>1.2145473695752249</v>
      </c>
      <c r="AJ96" s="54">
        <f t="shared" si="102"/>
        <v>-0.83625826008588056</v>
      </c>
      <c r="AK96" s="54">
        <f t="shared" si="103"/>
        <v>0.21218414047928436</v>
      </c>
      <c r="AL96" s="54">
        <f t="shared" si="104"/>
        <v>0.7798602434612173</v>
      </c>
      <c r="AM96" s="54">
        <f t="shared" si="105"/>
        <v>0.41097323216725801</v>
      </c>
      <c r="AN96" s="54">
        <f t="shared" si="108"/>
        <v>0.58473399006028925</v>
      </c>
      <c r="AO96" s="54">
        <f t="shared" si="108"/>
        <v>0.5847001257483414</v>
      </c>
      <c r="AP96" s="54">
        <f t="shared" si="108"/>
        <v>0.58456554770415892</v>
      </c>
      <c r="AQ96" s="54">
        <f t="shared" si="108"/>
        <v>0.58403084789818627</v>
      </c>
      <c r="AR96" s="54">
        <f t="shared" si="108"/>
        <v>0.58190826399535545</v>
      </c>
      <c r="AS96" s="54">
        <f t="shared" si="108"/>
        <v>0.57351128264429907</v>
      </c>
      <c r="AT96" s="54">
        <f t="shared" si="108"/>
        <v>0.54072442265457199</v>
      </c>
      <c r="AU96" s="54">
        <f t="shared" si="106"/>
        <v>0.41818362092816042</v>
      </c>
      <c r="AW96" s="54">
        <v>128000</v>
      </c>
      <c r="AX96" s="54">
        <f t="shared" si="69"/>
        <v>0.45580054983830515</v>
      </c>
      <c r="AY96" s="54">
        <f t="shared" si="70"/>
        <v>0.39897880998597057</v>
      </c>
      <c r="AZ96" s="54">
        <f t="shared" si="71"/>
        <v>5.682173985233456E-2</v>
      </c>
      <c r="BA96" s="54">
        <f t="shared" si="72"/>
        <v>0.6985164091459185</v>
      </c>
      <c r="BB96" s="54">
        <f t="shared" si="73"/>
        <v>0.97098944335567217</v>
      </c>
      <c r="BC96" s="54">
        <f t="shared" si="74"/>
        <v>3.0996181611669145</v>
      </c>
      <c r="BD96" s="54">
        <f t="shared" si="75"/>
        <v>47.640989394899371</v>
      </c>
      <c r="BE96" s="54">
        <f t="shared" si="76"/>
        <v>9.3674735070574187</v>
      </c>
      <c r="BF96" s="54">
        <f t="shared" si="77"/>
        <v>9.3674567036939678</v>
      </c>
      <c r="BG96" s="54">
        <f t="shared" si="78"/>
        <v>9.3675124817057238</v>
      </c>
      <c r="BH96" s="54">
        <f t="shared" si="79"/>
        <v>9.3673273284083898</v>
      </c>
      <c r="BI96" s="54">
        <f t="shared" si="80"/>
        <v>9.3679419312067953</v>
      </c>
      <c r="BJ96" s="54">
        <f t="shared" si="81"/>
        <v>9.3659017182363939</v>
      </c>
      <c r="BK96" s="54">
        <f t="shared" si="82"/>
        <v>9.3726734374049805</v>
      </c>
      <c r="BL96" s="54">
        <f t="shared" si="83"/>
        <v>9.3501863242114958</v>
      </c>
    </row>
    <row r="97" spans="1:64" s="54" customFormat="1" ht="12.95" customHeight="1">
      <c r="A97" s="287" t="s">
        <v>102</v>
      </c>
      <c r="B97" s="357" t="s">
        <v>77</v>
      </c>
      <c r="C97" s="190">
        <v>51617.027099999999</v>
      </c>
      <c r="D97" s="358" t="s">
        <v>36</v>
      </c>
      <c r="E97" s="54">
        <f t="shared" si="89"/>
        <v>-1753.4712958869438</v>
      </c>
      <c r="F97" s="54">
        <f t="shared" si="90"/>
        <v>-1753.5</v>
      </c>
      <c r="G97" s="333">
        <f t="shared" si="64"/>
        <v>1.2050400000589434E-2</v>
      </c>
      <c r="H97" s="318"/>
      <c r="I97" s="318"/>
      <c r="J97" s="318">
        <f>G97</f>
        <v>1.2050400000589434E-2</v>
      </c>
      <c r="K97" s="318"/>
      <c r="M97" s="268"/>
      <c r="O97" s="54">
        <f t="shared" ca="1" si="91"/>
        <v>1.2608330787162402E-2</v>
      </c>
      <c r="P97" s="54">
        <f t="shared" si="92"/>
        <v>6.6645189864906973E-2</v>
      </c>
      <c r="Q97" s="286">
        <f t="shared" si="93"/>
        <v>36598.527099999999</v>
      </c>
      <c r="R97" s="54">
        <f t="shared" si="66"/>
        <v>2.980591080328989E-3</v>
      </c>
      <c r="S97" s="54">
        <v>1</v>
      </c>
      <c r="T97" s="54">
        <f t="shared" si="85"/>
        <v>2.980591080328989E-3</v>
      </c>
      <c r="U97" s="54">
        <f t="shared" si="67"/>
        <v>-5.4594789864317539E-2</v>
      </c>
      <c r="V97" s="318"/>
      <c r="W97" s="318"/>
      <c r="X97" s="318"/>
      <c r="Y97" s="318">
        <f>+G97-AH97</f>
        <v>6.6121971735353502E-2</v>
      </c>
      <c r="Z97" s="54">
        <f t="shared" si="94"/>
        <v>-1753.5</v>
      </c>
      <c r="AA97" s="54">
        <f t="shared" si="95"/>
        <v>1.2573618130142905E-2</v>
      </c>
      <c r="AB97" s="54">
        <f t="shared" si="96"/>
        <v>6.6121971735353502E-2</v>
      </c>
      <c r="AC97" s="54">
        <f t="shared" si="97"/>
        <v>-5.4594789864317539E-2</v>
      </c>
      <c r="AE97" s="54">
        <f t="shared" si="98"/>
        <v>2.737572110934328E-7</v>
      </c>
      <c r="AF97" s="356">
        <f t="shared" si="99"/>
        <v>36598.527099999999</v>
      </c>
      <c r="AG97" s="41"/>
      <c r="AH97" s="54">
        <f t="shared" si="100"/>
        <v>-5.4071571734764068E-2</v>
      </c>
      <c r="AI97" s="54">
        <f t="shared" si="101"/>
        <v>1.2140497751704653</v>
      </c>
      <c r="AJ97" s="54">
        <f t="shared" si="102"/>
        <v>-0.83497158120690762</v>
      </c>
      <c r="AK97" s="54">
        <f t="shared" si="103"/>
        <v>0.21268609971517666</v>
      </c>
      <c r="AL97" s="54">
        <f t="shared" si="104"/>
        <v>0.78220257827396478</v>
      </c>
      <c r="AM97" s="54">
        <f t="shared" si="105"/>
        <v>0.41234286843196377</v>
      </c>
      <c r="AN97" s="54">
        <f t="shared" si="108"/>
        <v>0.58657303700594388</v>
      </c>
      <c r="AO97" s="54">
        <f t="shared" si="108"/>
        <v>0.58653929780238634</v>
      </c>
      <c r="AP97" s="54">
        <f t="shared" si="108"/>
        <v>0.58640505330174353</v>
      </c>
      <c r="AQ97" s="54">
        <f t="shared" si="108"/>
        <v>0.58587102804274471</v>
      </c>
      <c r="AR97" s="54">
        <f t="shared" si="108"/>
        <v>0.58374854267318022</v>
      </c>
      <c r="AS97" s="54">
        <f t="shared" si="108"/>
        <v>0.5753418781548425</v>
      </c>
      <c r="AT97" s="54">
        <f t="shared" si="108"/>
        <v>0.54248043940261215</v>
      </c>
      <c r="AU97" s="54">
        <f t="shared" si="106"/>
        <v>0.41956017356845798</v>
      </c>
      <c r="AW97" s="54">
        <v>130000</v>
      </c>
      <c r="AX97" s="54">
        <f t="shared" si="69"/>
        <v>0.46191019131664696</v>
      </c>
      <c r="AY97" s="54">
        <f t="shared" si="70"/>
        <v>0.4038889512211925</v>
      </c>
      <c r="AZ97" s="54">
        <f t="shared" si="71"/>
        <v>5.8021240095454445E-2</v>
      </c>
      <c r="BA97" s="54">
        <f t="shared" si="72"/>
        <v>0.69844058581636581</v>
      </c>
      <c r="BB97" s="54">
        <f t="shared" si="73"/>
        <v>0.98658169616637381</v>
      </c>
      <c r="BC97" s="54">
        <f t="shared" si="74"/>
        <v>-3.1061078237966817</v>
      </c>
      <c r="BD97" s="54">
        <f t="shared" si="75"/>
        <v>-56.356199115627881</v>
      </c>
      <c r="BE97" s="54">
        <f t="shared" si="76"/>
        <v>9.4732243447730742</v>
      </c>
      <c r="BF97" s="54">
        <f t="shared" si="77"/>
        <v>9.4732385962577101</v>
      </c>
      <c r="BG97" s="54">
        <f t="shared" si="78"/>
        <v>9.4731913112578248</v>
      </c>
      <c r="BH97" s="54">
        <f t="shared" si="79"/>
        <v>9.4733481985728112</v>
      </c>
      <c r="BI97" s="54">
        <f t="shared" si="80"/>
        <v>9.4728276653564016</v>
      </c>
      <c r="BJ97" s="54">
        <f t="shared" si="81"/>
        <v>9.4745547827635814</v>
      </c>
      <c r="BK97" s="54">
        <f t="shared" si="82"/>
        <v>9.4688247891668773</v>
      </c>
      <c r="BL97" s="54">
        <f t="shared" si="83"/>
        <v>9.4878415882412614</v>
      </c>
    </row>
    <row r="98" spans="1:64" s="54" customFormat="1" ht="12.95" customHeight="1">
      <c r="A98" s="287" t="s">
        <v>102</v>
      </c>
      <c r="B98" s="357" t="s">
        <v>65</v>
      </c>
      <c r="C98" s="190">
        <v>51618.075700000001</v>
      </c>
      <c r="D98" s="358" t="s">
        <v>36</v>
      </c>
      <c r="E98" s="54">
        <f t="shared" si="89"/>
        <v>-1750.9735254436196</v>
      </c>
      <c r="F98" s="54">
        <f t="shared" si="90"/>
        <v>-1751</v>
      </c>
      <c r="G98" s="333">
        <f t="shared" si="64"/>
        <v>1.1114400003862102E-2</v>
      </c>
      <c r="H98" s="318"/>
      <c r="I98" s="318"/>
      <c r="J98" s="318">
        <f>G98</f>
        <v>1.1114400003862102E-2</v>
      </c>
      <c r="K98" s="318"/>
      <c r="M98" s="268"/>
      <c r="O98" s="54">
        <f t="shared" ca="1" si="91"/>
        <v>1.2622957765218372E-2</v>
      </c>
      <c r="P98" s="54">
        <f t="shared" si="92"/>
        <v>6.665185449824515E-2</v>
      </c>
      <c r="Q98" s="286">
        <f t="shared" si="93"/>
        <v>36599.575700000001</v>
      </c>
      <c r="R98" s="54">
        <f t="shared" si="66"/>
        <v>3.0844088517156679E-3</v>
      </c>
      <c r="S98" s="54">
        <v>1</v>
      </c>
      <c r="T98" s="54">
        <f t="shared" si="85"/>
        <v>3.0844088517156679E-3</v>
      </c>
      <c r="U98" s="54">
        <f t="shared" si="67"/>
        <v>-5.5537454494383048E-2</v>
      </c>
      <c r="V98" s="318"/>
      <c r="W98" s="318"/>
      <c r="X98" s="318"/>
      <c r="Y98" s="318">
        <f>+G98-AH98</f>
        <v>6.5180772413245727E-2</v>
      </c>
      <c r="Z98" s="54">
        <f t="shared" si="94"/>
        <v>-1751</v>
      </c>
      <c r="AA98" s="54">
        <f t="shared" si="95"/>
        <v>1.2585482088861524E-2</v>
      </c>
      <c r="AB98" s="54">
        <f t="shared" si="96"/>
        <v>6.5180772413245727E-2</v>
      </c>
      <c r="AC98" s="54">
        <f t="shared" si="97"/>
        <v>-5.5537454494383048E-2</v>
      </c>
      <c r="AE98" s="54">
        <f t="shared" si="98"/>
        <v>2.1640825008062489E-6</v>
      </c>
      <c r="AF98" s="356">
        <f t="shared" si="99"/>
        <v>36599.575700000001</v>
      </c>
      <c r="AG98" s="41"/>
      <c r="AH98" s="54">
        <f t="shared" si="100"/>
        <v>-5.4066372409383626E-2</v>
      </c>
      <c r="AI98" s="54">
        <f t="shared" si="101"/>
        <v>1.2139875219590217</v>
      </c>
      <c r="AJ98" s="54">
        <f t="shared" si="102"/>
        <v>-0.83481049841221044</v>
      </c>
      <c r="AK98" s="54">
        <f t="shared" si="103"/>
        <v>0.21274873374104469</v>
      </c>
      <c r="AL98" s="54">
        <f t="shared" si="104"/>
        <v>0.7824952351327995</v>
      </c>
      <c r="AM98" s="54">
        <f t="shared" si="105"/>
        <v>0.41251408692485442</v>
      </c>
      <c r="AN98" s="54">
        <f t="shared" si="108"/>
        <v>0.58680286488244071</v>
      </c>
      <c r="AO98" s="54">
        <f t="shared" si="108"/>
        <v>0.58676914137096159</v>
      </c>
      <c r="AP98" s="54">
        <f t="shared" si="108"/>
        <v>0.58663493880630802</v>
      </c>
      <c r="AQ98" s="54">
        <f t="shared" si="108"/>
        <v>0.58610099883977784</v>
      </c>
      <c r="AR98" s="54">
        <f t="shared" si="108"/>
        <v>0.58397852924052551</v>
      </c>
      <c r="AS98" s="54">
        <f t="shared" si="108"/>
        <v>0.57557066461854756</v>
      </c>
      <c r="AT98" s="54">
        <f t="shared" si="108"/>
        <v>0.54269992513358534</v>
      </c>
      <c r="AU98" s="54">
        <f t="shared" si="106"/>
        <v>0.41973224264849573</v>
      </c>
      <c r="AW98" s="54">
        <v>132000</v>
      </c>
      <c r="AX98" s="54">
        <f t="shared" si="69"/>
        <v>0.46736539175335484</v>
      </c>
      <c r="AY98" s="54">
        <f t="shared" si="70"/>
        <v>0.40879264414771882</v>
      </c>
      <c r="AZ98" s="54">
        <f t="shared" si="71"/>
        <v>5.8572747605636022E-2</v>
      </c>
      <c r="BA98" s="54">
        <f t="shared" si="72"/>
        <v>0.70017949514229749</v>
      </c>
      <c r="BB98" s="54">
        <f t="shared" si="73"/>
        <v>0.99627344423035391</v>
      </c>
      <c r="BC98" s="54">
        <f t="shared" si="74"/>
        <v>-3.0284634995875122</v>
      </c>
      <c r="BD98" s="54">
        <f t="shared" si="75"/>
        <v>-17.660049951314708</v>
      </c>
      <c r="BE98" s="54">
        <f t="shared" si="76"/>
        <v>9.579101780894252</v>
      </c>
      <c r="BF98" s="54">
        <f t="shared" si="77"/>
        <v>9.5791439553218485</v>
      </c>
      <c r="BG98" s="54">
        <f t="shared" si="78"/>
        <v>9.5790025085313868</v>
      </c>
      <c r="BH98" s="54">
        <f t="shared" si="79"/>
        <v>9.5794769124337691</v>
      </c>
      <c r="BI98" s="54">
        <f t="shared" si="80"/>
        <v>9.577885928597544</v>
      </c>
      <c r="BJ98" s="54">
        <f t="shared" si="81"/>
        <v>9.583223094788476</v>
      </c>
      <c r="BK98" s="54">
        <f t="shared" si="82"/>
        <v>9.5653359210559188</v>
      </c>
      <c r="BL98" s="54">
        <f t="shared" si="83"/>
        <v>9.6254968522710271</v>
      </c>
    </row>
    <row r="99" spans="1:64" s="54" customFormat="1" ht="12.95" customHeight="1">
      <c r="A99" s="190" t="s">
        <v>87</v>
      </c>
      <c r="B99" s="291"/>
      <c r="C99" s="45">
        <v>51655.468050000003</v>
      </c>
      <c r="D99" s="292">
        <v>5.0000000000000001E-4</v>
      </c>
      <c r="E99" s="54">
        <f t="shared" si="89"/>
        <v>-1661.9047607704642</v>
      </c>
      <c r="F99" s="54">
        <f t="shared" si="90"/>
        <v>-1662</v>
      </c>
      <c r="G99" s="333"/>
      <c r="H99" s="318"/>
      <c r="I99" s="318"/>
      <c r="J99" s="318"/>
      <c r="K99" s="318"/>
      <c r="M99" s="268">
        <f>+C99-(C$7+F99*C$8)</f>
        <v>3.9982800000871066E-2</v>
      </c>
      <c r="O99" s="54">
        <f t="shared" ca="1" si="91"/>
        <v>1.3143678184010856E-2</v>
      </c>
      <c r="P99" s="54">
        <f t="shared" si="92"/>
        <v>6.6889108881109341E-2</v>
      </c>
      <c r="Q99" s="286">
        <f t="shared" si="93"/>
        <v>36636.968050000003</v>
      </c>
      <c r="R99" s="54">
        <f>+(P99-M99)^2</f>
        <v>7.2394945755878902E-4</v>
      </c>
      <c r="V99" s="318"/>
      <c r="W99" s="318"/>
      <c r="X99" s="318"/>
      <c r="Y99" s="318"/>
      <c r="Z99" s="54">
        <f t="shared" si="94"/>
        <v>-1662</v>
      </c>
      <c r="AA99" s="54">
        <f t="shared" si="95"/>
        <v>1.3009513403555648E-2</v>
      </c>
      <c r="AB99" s="54">
        <f t="shared" si="96"/>
        <v>5.3879595477553693E-2</v>
      </c>
      <c r="AC99" s="54">
        <f t="shared" si="97"/>
        <v>-6.6889108881109341E-2</v>
      </c>
      <c r="AE99" s="54">
        <f t="shared" si="98"/>
        <v>0</v>
      </c>
      <c r="AF99" s="356">
        <f t="shared" si="99"/>
        <v>36636.968050000003</v>
      </c>
      <c r="AG99" s="41"/>
      <c r="AH99" s="54">
        <f t="shared" si="100"/>
        <v>-5.3879595477553693E-2</v>
      </c>
      <c r="AI99" s="54">
        <f t="shared" si="101"/>
        <v>1.211763617584096</v>
      </c>
      <c r="AJ99" s="54">
        <f t="shared" si="102"/>
        <v>-0.82904042554863089</v>
      </c>
      <c r="AK99" s="54">
        <f t="shared" si="103"/>
        <v>0.21496244679077672</v>
      </c>
      <c r="AL99" s="54">
        <f t="shared" si="104"/>
        <v>0.79289423537023385</v>
      </c>
      <c r="AM99" s="54">
        <f t="shared" si="105"/>
        <v>0.41861150801895675</v>
      </c>
      <c r="AN99" s="54">
        <f t="shared" si="108"/>
        <v>0.59497704363179804</v>
      </c>
      <c r="AO99" s="54">
        <f t="shared" si="108"/>
        <v>0.5949438862581411</v>
      </c>
      <c r="AP99" s="54">
        <f t="shared" si="108"/>
        <v>0.59481121112201341</v>
      </c>
      <c r="AQ99" s="54">
        <f t="shared" si="108"/>
        <v>0.59428044704668403</v>
      </c>
      <c r="AR99" s="54">
        <f t="shared" si="108"/>
        <v>0.59215903650812707</v>
      </c>
      <c r="AS99" s="54">
        <f t="shared" si="108"/>
        <v>0.58370993863945853</v>
      </c>
      <c r="AT99" s="54">
        <f t="shared" si="108"/>
        <v>0.55051123470779606</v>
      </c>
      <c r="AU99" s="54">
        <f t="shared" si="106"/>
        <v>0.42585790189782013</v>
      </c>
      <c r="AW99" s="54">
        <v>134000</v>
      </c>
      <c r="AX99" s="54">
        <f t="shared" si="69"/>
        <v>0.47215649662025744</v>
      </c>
      <c r="AY99" s="54">
        <f t="shared" si="70"/>
        <v>0.4136898887655493</v>
      </c>
      <c r="AZ99" s="54">
        <f t="shared" si="71"/>
        <v>5.8466607854708121E-2</v>
      </c>
      <c r="BA99" s="54">
        <f t="shared" si="72"/>
        <v>0.70375898146865545</v>
      </c>
      <c r="BB99" s="54">
        <f t="shared" si="73"/>
        <v>0.99996702453961805</v>
      </c>
      <c r="BC99" s="54">
        <f t="shared" si="74"/>
        <v>-2.9502263014347854</v>
      </c>
      <c r="BD99" s="54">
        <f t="shared" si="75"/>
        <v>-10.419244216924458</v>
      </c>
      <c r="BE99" s="54">
        <f t="shared" si="76"/>
        <v>9.6853837593712075</v>
      </c>
      <c r="BF99" s="54">
        <f t="shared" si="77"/>
        <v>9.685444881768726</v>
      </c>
      <c r="BG99" s="54">
        <f t="shared" si="78"/>
        <v>9.6852352454116684</v>
      </c>
      <c r="BH99" s="54">
        <f t="shared" si="79"/>
        <v>9.6859543007991462</v>
      </c>
      <c r="BI99" s="54">
        <f t="shared" si="80"/>
        <v>9.683488504881355</v>
      </c>
      <c r="BJ99" s="54">
        <f t="shared" si="81"/>
        <v>9.6919510601931282</v>
      </c>
      <c r="BK99" s="54">
        <f t="shared" si="82"/>
        <v>9.6629852417325246</v>
      </c>
      <c r="BL99" s="54">
        <f t="shared" si="83"/>
        <v>9.7631521163007911</v>
      </c>
    </row>
    <row r="100" spans="1:64" s="54" customFormat="1" ht="12.95" customHeight="1">
      <c r="A100" s="190" t="s">
        <v>87</v>
      </c>
      <c r="C100" s="30">
        <v>51663.418400000002</v>
      </c>
      <c r="D100" s="30">
        <v>1E-4</v>
      </c>
      <c r="E100" s="54">
        <f t="shared" si="89"/>
        <v>-1642.966987316292</v>
      </c>
      <c r="F100" s="54">
        <f t="shared" si="90"/>
        <v>-1643</v>
      </c>
      <c r="G100" s="333">
        <f>+C100-(C$7+F100*C$8)</f>
        <v>1.3859200000297278E-2</v>
      </c>
      <c r="H100" s="318"/>
      <c r="I100" s="318"/>
      <c r="J100" s="318"/>
      <c r="K100" s="318">
        <f>G100</f>
        <v>1.3859200000297278E-2</v>
      </c>
      <c r="M100" s="268"/>
      <c r="O100" s="54">
        <f t="shared" ca="1" si="91"/>
        <v>1.3254843217236217E-2</v>
      </c>
      <c r="P100" s="54">
        <f t="shared" si="92"/>
        <v>6.6939757039190292E-2</v>
      </c>
      <c r="Q100" s="286">
        <f t="shared" si="93"/>
        <v>36644.918400000002</v>
      </c>
      <c r="R100" s="54">
        <f t="shared" ref="R100:R131" si="109">+(P100-G100)^2</f>
        <v>2.8175455355591746E-3</v>
      </c>
      <c r="S100" s="54">
        <v>1</v>
      </c>
      <c r="T100" s="54">
        <f t="shared" ref="T100:T131" si="110">S100*R100</f>
        <v>2.8175455355591746E-3</v>
      </c>
      <c r="U100" s="54">
        <f t="shared" ref="U100:U131" si="111">+G100-P100</f>
        <v>-5.3080557038893014E-2</v>
      </c>
      <c r="V100" s="318"/>
      <c r="W100" s="318"/>
      <c r="X100" s="318"/>
      <c r="Y100" s="318">
        <f>+G100-AH100</f>
        <v>6.7698500041248832E-2</v>
      </c>
      <c r="Z100" s="54">
        <f t="shared" si="94"/>
        <v>-1643</v>
      </c>
      <c r="AA100" s="54">
        <f t="shared" si="95"/>
        <v>1.3100456998238731E-2</v>
      </c>
      <c r="AB100" s="54">
        <f t="shared" si="96"/>
        <v>6.7698500041248832E-2</v>
      </c>
      <c r="AC100" s="54">
        <f t="shared" si="97"/>
        <v>-5.3080557038893014E-2</v>
      </c>
      <c r="AE100" s="54">
        <f t="shared" si="98"/>
        <v>5.7569094317281624E-7</v>
      </c>
      <c r="AF100" s="356">
        <f t="shared" si="99"/>
        <v>36644.918400000002</v>
      </c>
      <c r="AG100" s="41"/>
      <c r="AH100" s="54">
        <f t="shared" si="100"/>
        <v>-5.3839300040951561E-2</v>
      </c>
      <c r="AI100" s="54">
        <f t="shared" si="101"/>
        <v>1.2112869423269554</v>
      </c>
      <c r="AJ100" s="54">
        <f t="shared" si="102"/>
        <v>-0.8277997525580284</v>
      </c>
      <c r="AK100" s="54">
        <f t="shared" si="103"/>
        <v>0.21543098956442325</v>
      </c>
      <c r="AL100" s="54">
        <f t="shared" si="104"/>
        <v>0.79510930196732721</v>
      </c>
      <c r="AM100" s="54">
        <f t="shared" si="105"/>
        <v>0.41991372484792999</v>
      </c>
      <c r="AN100" s="54">
        <f t="shared" si="108"/>
        <v>0.59672014899023229</v>
      </c>
      <c r="AO100" s="54">
        <f t="shared" si="108"/>
        <v>0.59668711430499832</v>
      </c>
      <c r="AP100" s="54">
        <f t="shared" si="108"/>
        <v>0.59655477377406374</v>
      </c>
      <c r="AQ100" s="54">
        <f t="shared" si="108"/>
        <v>0.59602472245477323</v>
      </c>
      <c r="AR100" s="54">
        <f t="shared" si="108"/>
        <v>0.59390366280059592</v>
      </c>
      <c r="AS100" s="54">
        <f t="shared" si="108"/>
        <v>0.58544613796252309</v>
      </c>
      <c r="AT100" s="54">
        <f t="shared" si="108"/>
        <v>0.5521782139307152</v>
      </c>
      <c r="AU100" s="54">
        <f t="shared" si="106"/>
        <v>0.4271656269061026</v>
      </c>
      <c r="AW100" s="54">
        <v>136000</v>
      </c>
      <c r="AX100" s="54">
        <f t="shared" si="69"/>
        <v>0.47627425453197636</v>
      </c>
      <c r="AY100" s="54">
        <f t="shared" si="70"/>
        <v>0.41858068507468427</v>
      </c>
      <c r="AZ100" s="54">
        <f t="shared" si="71"/>
        <v>5.76935694572921E-2</v>
      </c>
      <c r="BA100" s="54">
        <f t="shared" si="72"/>
        <v>0.70923247195152483</v>
      </c>
      <c r="BB100" s="54">
        <f t="shared" si="73"/>
        <v>0.99747133901333285</v>
      </c>
      <c r="BC100" s="54">
        <f t="shared" si="74"/>
        <v>-2.8709754173334243</v>
      </c>
      <c r="BD100" s="54">
        <f t="shared" si="75"/>
        <v>-7.3453542317227347</v>
      </c>
      <c r="BE100" s="54">
        <f t="shared" si="76"/>
        <v>9.7923534181899647</v>
      </c>
      <c r="BF100" s="54">
        <f t="shared" si="77"/>
        <v>9.7924214159391649</v>
      </c>
      <c r="BG100" s="54">
        <f t="shared" si="78"/>
        <v>9.7921799454934764</v>
      </c>
      <c r="BH100" s="54">
        <f t="shared" si="79"/>
        <v>9.7930375458988443</v>
      </c>
      <c r="BI100" s="54">
        <f t="shared" si="80"/>
        <v>9.7899929937614161</v>
      </c>
      <c r="BJ100" s="54">
        <f t="shared" si="81"/>
        <v>9.8008177099776344</v>
      </c>
      <c r="BK100" s="54">
        <f t="shared" si="82"/>
        <v>9.762529626385307</v>
      </c>
      <c r="BL100" s="54">
        <f t="shared" si="83"/>
        <v>9.900807380330555</v>
      </c>
    </row>
    <row r="101" spans="1:64" s="54" customFormat="1" ht="12.95" customHeight="1">
      <c r="A101" s="287" t="s">
        <v>103</v>
      </c>
      <c r="B101" s="357" t="s">
        <v>65</v>
      </c>
      <c r="C101" s="190">
        <v>51949.780200000001</v>
      </c>
      <c r="D101" s="358" t="s">
        <v>36</v>
      </c>
      <c r="E101" s="54">
        <f t="shared" si="89"/>
        <v>-960.85174781998433</v>
      </c>
      <c r="F101" s="54">
        <f t="shared" si="90"/>
        <v>-961</v>
      </c>
      <c r="G101" s="333"/>
      <c r="H101" s="318"/>
      <c r="I101" s="318"/>
      <c r="J101" s="318"/>
      <c r="K101" s="318"/>
      <c r="M101" s="268"/>
      <c r="O101" s="54">
        <f t="shared" ca="1" si="91"/>
        <v>1.7245082830904472E-2</v>
      </c>
      <c r="P101" s="54">
        <f t="shared" si="92"/>
        <v>6.8757373992503673E-2</v>
      </c>
      <c r="Q101" s="286">
        <f t="shared" si="93"/>
        <v>36931.280200000001</v>
      </c>
      <c r="R101" s="54">
        <f t="shared" si="109"/>
        <v>4.7275764783450205E-3</v>
      </c>
      <c r="T101" s="54">
        <f t="shared" si="110"/>
        <v>0</v>
      </c>
      <c r="U101" s="54">
        <f t="shared" si="111"/>
        <v>-6.8757373992503673E-2</v>
      </c>
      <c r="V101" s="318"/>
      <c r="W101" s="318"/>
      <c r="X101" s="318"/>
      <c r="Y101" s="318">
        <f>+G101-AH101</f>
        <v>5.2297773584651576E-2</v>
      </c>
      <c r="Z101" s="54">
        <f t="shared" si="94"/>
        <v>-961</v>
      </c>
      <c r="AA101" s="54">
        <f t="shared" si="95"/>
        <v>1.6459600407852097E-2</v>
      </c>
      <c r="AB101" s="54">
        <f t="shared" si="96"/>
        <v>5.2297773584651576E-2</v>
      </c>
      <c r="AC101" s="54">
        <f t="shared" si="97"/>
        <v>-6.8757373992503673E-2</v>
      </c>
      <c r="AE101" s="54">
        <f t="shared" si="98"/>
        <v>0</v>
      </c>
      <c r="AF101" s="356">
        <f t="shared" si="99"/>
        <v>36931.280200000001</v>
      </c>
      <c r="AG101" s="41"/>
      <c r="AH101" s="54">
        <f t="shared" si="100"/>
        <v>-5.2297773584651576E-2</v>
      </c>
      <c r="AI101" s="54">
        <f t="shared" si="101"/>
        <v>1.1937786876975349</v>
      </c>
      <c r="AJ101" s="54">
        <f t="shared" si="102"/>
        <v>-0.78135353175418365</v>
      </c>
      <c r="AK101" s="54">
        <f t="shared" si="103"/>
        <v>0.23130608175489456</v>
      </c>
      <c r="AL101" s="54">
        <f t="shared" si="104"/>
        <v>0.87345202288516111</v>
      </c>
      <c r="AM101" s="54">
        <f t="shared" si="105"/>
        <v>0.46678705153764549</v>
      </c>
      <c r="AN101" s="54">
        <f t="shared" ref="AN101:AT110" si="112">$AU101+$AB$7*SIN(AO101)</f>
        <v>0.65882725769655759</v>
      </c>
      <c r="AO101" s="54">
        <f t="shared" si="112"/>
        <v>0.65879895089749674</v>
      </c>
      <c r="AP101" s="54">
        <f t="shared" si="112"/>
        <v>0.65868032013996813</v>
      </c>
      <c r="AQ101" s="54">
        <f t="shared" si="112"/>
        <v>0.65818326978078967</v>
      </c>
      <c r="AR101" s="54">
        <f t="shared" si="112"/>
        <v>0.65610275339696844</v>
      </c>
      <c r="AS101" s="54">
        <f t="shared" si="112"/>
        <v>0.64743010772956289</v>
      </c>
      <c r="AT101" s="54">
        <f t="shared" si="112"/>
        <v>0.611867726077024</v>
      </c>
      <c r="AU101" s="54">
        <f t="shared" si="106"/>
        <v>0.47410607194025278</v>
      </c>
      <c r="AW101" s="54">
        <v>138000</v>
      </c>
      <c r="AX101" s="54">
        <f t="shared" si="69"/>
        <v>0.47970990436271355</v>
      </c>
      <c r="AY101" s="54">
        <f t="shared" si="70"/>
        <v>0.42346503307512351</v>
      </c>
      <c r="AZ101" s="54">
        <f t="shared" si="71"/>
        <v>5.6244871287590016E-2</v>
      </c>
      <c r="BA101" s="54">
        <f t="shared" si="72"/>
        <v>0.71668225092682858</v>
      </c>
      <c r="BB101" s="54">
        <f t="shared" si="73"/>
        <v>0.98849475436058387</v>
      </c>
      <c r="BC101" s="54">
        <f t="shared" si="74"/>
        <v>-2.7902673525477311</v>
      </c>
      <c r="BD101" s="54">
        <f t="shared" si="75"/>
        <v>-5.6340547422483835</v>
      </c>
      <c r="BE101" s="54">
        <f t="shared" si="76"/>
        <v>9.9003031763100271</v>
      </c>
      <c r="BF101" s="54">
        <f t="shared" si="77"/>
        <v>9.900366396463518</v>
      </c>
      <c r="BG101" s="54">
        <f t="shared" si="78"/>
        <v>9.9001307452914293</v>
      </c>
      <c r="BH101" s="54">
        <f t="shared" si="79"/>
        <v>9.9010092732329635</v>
      </c>
      <c r="BI101" s="54">
        <f t="shared" si="80"/>
        <v>9.8977360608539176</v>
      </c>
      <c r="BJ101" s="54">
        <f t="shared" si="81"/>
        <v>9.9099596663679499</v>
      </c>
      <c r="BK101" s="54">
        <f t="shared" si="82"/>
        <v>9.8646900973574194</v>
      </c>
      <c r="BL101" s="54">
        <f t="shared" si="83"/>
        <v>10.038462644360321</v>
      </c>
    </row>
    <row r="102" spans="1:64" s="54" customFormat="1" ht="12.95" customHeight="1">
      <c r="A102" s="45" t="s">
        <v>104</v>
      </c>
      <c r="B102" s="46" t="s">
        <v>65</v>
      </c>
      <c r="C102" s="47">
        <v>51965.470099999999</v>
      </c>
      <c r="D102" s="47">
        <v>3.5999999999999999E-3</v>
      </c>
      <c r="E102" s="54">
        <f t="shared" si="89"/>
        <v>-923.47832756570619</v>
      </c>
      <c r="F102" s="54">
        <f t="shared" si="90"/>
        <v>-923.5</v>
      </c>
      <c r="G102" s="333">
        <f t="shared" ref="G102:G133" si="113">+C102-(C$7+F102*C$8)</f>
        <v>9.0983999980380759E-3</v>
      </c>
      <c r="H102" s="318"/>
      <c r="I102" s="318"/>
      <c r="J102" s="318"/>
      <c r="K102" s="318">
        <f>G102</f>
        <v>9.0983999980380759E-3</v>
      </c>
      <c r="M102" s="268"/>
      <c r="O102" s="54">
        <f t="shared" ca="1" si="91"/>
        <v>1.7464487501744001E-2</v>
      </c>
      <c r="P102" s="54">
        <f t="shared" si="92"/>
        <v>6.885729452573229E-2</v>
      </c>
      <c r="Q102" s="286">
        <f t="shared" si="93"/>
        <v>36946.970099999999</v>
      </c>
      <c r="R102" s="54">
        <f t="shared" si="109"/>
        <v>3.5711254751720815E-3</v>
      </c>
      <c r="S102" s="54">
        <v>1</v>
      </c>
      <c r="T102" s="54">
        <f t="shared" si="110"/>
        <v>3.5711254751720815E-3</v>
      </c>
      <c r="U102" s="54">
        <f t="shared" si="111"/>
        <v>-5.9758894527694215E-2</v>
      </c>
      <c r="V102" s="318"/>
      <c r="W102" s="318"/>
      <c r="X102" s="318"/>
      <c r="Y102" s="318">
        <f>+G102-AH102</f>
        <v>6.1306209089103655E-2</v>
      </c>
      <c r="Z102" s="54">
        <f t="shared" si="94"/>
        <v>-923.5</v>
      </c>
      <c r="AA102" s="54">
        <f t="shared" si="95"/>
        <v>1.6649485434666711E-2</v>
      </c>
      <c r="AB102" s="54">
        <f t="shared" si="96"/>
        <v>6.1306209089103655E-2</v>
      </c>
      <c r="AC102" s="54">
        <f t="shared" si="97"/>
        <v>-5.9758894527694215E-2</v>
      </c>
      <c r="AE102" s="54">
        <f t="shared" si="98"/>
        <v>5.7018891271265065E-5</v>
      </c>
      <c r="AF102" s="356">
        <f t="shared" si="99"/>
        <v>36946.970099999999</v>
      </c>
      <c r="AG102" s="41"/>
      <c r="AH102" s="54">
        <f t="shared" si="100"/>
        <v>-5.220780909106558E-2</v>
      </c>
      <c r="AI102" s="54">
        <f t="shared" si="101"/>
        <v>1.1927959293436219</v>
      </c>
      <c r="AJ102" s="54">
        <f t="shared" si="102"/>
        <v>-0.77869961902673468</v>
      </c>
      <c r="AK102" s="54">
        <f t="shared" si="103"/>
        <v>0.23212585571432992</v>
      </c>
      <c r="AL102" s="54">
        <f t="shared" si="104"/>
        <v>0.87769323632475926</v>
      </c>
      <c r="AM102" s="54">
        <f t="shared" si="105"/>
        <v>0.46937228049722945</v>
      </c>
      <c r="AN102" s="54">
        <f t="shared" si="112"/>
        <v>0.66221581147366959</v>
      </c>
      <c r="AO102" s="54">
        <f t="shared" si="112"/>
        <v>0.66218777770552528</v>
      </c>
      <c r="AP102" s="54">
        <f t="shared" si="112"/>
        <v>0.66206998146851548</v>
      </c>
      <c r="AQ102" s="54">
        <f t="shared" si="112"/>
        <v>0.66157512677915498</v>
      </c>
      <c r="AR102" s="54">
        <f t="shared" si="112"/>
        <v>0.65949835111689947</v>
      </c>
      <c r="AS102" s="54">
        <f t="shared" si="112"/>
        <v>0.65081878440898366</v>
      </c>
      <c r="AT102" s="54">
        <f t="shared" si="112"/>
        <v>0.61514122510975433</v>
      </c>
      <c r="AU102" s="54">
        <f t="shared" si="106"/>
        <v>0.47668710814081106</v>
      </c>
      <c r="AW102" s="54">
        <v>140000</v>
      </c>
      <c r="AX102" s="54">
        <f t="shared" si="69"/>
        <v>0.48245538645678038</v>
      </c>
      <c r="AY102" s="54">
        <f t="shared" si="70"/>
        <v>0.42834293276686697</v>
      </c>
      <c r="AZ102" s="54">
        <f t="shared" si="71"/>
        <v>5.4112453689913395E-2</v>
      </c>
      <c r="BA102" s="54">
        <f t="shared" si="72"/>
        <v>0.72622141589254063</v>
      </c>
      <c r="BB102" s="54">
        <f t="shared" si="73"/>
        <v>0.97263521097038386</v>
      </c>
      <c r="BC102" s="54">
        <f t="shared" si="74"/>
        <v>-2.7076249295093096</v>
      </c>
      <c r="BD102" s="54">
        <f t="shared" si="75"/>
        <v>-4.5360816684806462</v>
      </c>
      <c r="BE102" s="54">
        <f t="shared" si="76"/>
        <v>10.009539455837064</v>
      </c>
      <c r="BF102" s="54">
        <f t="shared" si="77"/>
        <v>10.009589700177857</v>
      </c>
      <c r="BG102" s="54">
        <f t="shared" si="78"/>
        <v>10.009390016836562</v>
      </c>
      <c r="BH102" s="54">
        <f t="shared" si="79"/>
        <v>10.010183763556153</v>
      </c>
      <c r="BI102" s="54">
        <f t="shared" si="80"/>
        <v>10.007031058298283</v>
      </c>
      <c r="BJ102" s="54">
        <f t="shared" si="81"/>
        <v>10.019592635857586</v>
      </c>
      <c r="BK102" s="54">
        <f t="shared" si="82"/>
        <v>9.9701381830753562</v>
      </c>
      <c r="BL102" s="54">
        <f t="shared" si="83"/>
        <v>10.176117908390086</v>
      </c>
    </row>
    <row r="103" spans="1:64" s="54" customFormat="1" ht="12.95" customHeight="1">
      <c r="A103" s="40" t="s">
        <v>101</v>
      </c>
      <c r="B103" s="46"/>
      <c r="C103" s="30">
        <v>51971.360999999997</v>
      </c>
      <c r="D103" s="30">
        <v>5.0000000000000001E-4</v>
      </c>
      <c r="E103" s="54">
        <f t="shared" si="89"/>
        <v>-909.44617430941366</v>
      </c>
      <c r="F103" s="54">
        <f t="shared" si="90"/>
        <v>-909.5</v>
      </c>
      <c r="G103" s="333">
        <f t="shared" si="113"/>
        <v>2.2596800001338124E-2</v>
      </c>
      <c r="H103" s="318"/>
      <c r="I103" s="318"/>
      <c r="J103" s="318"/>
      <c r="K103" s="318">
        <f>G103</f>
        <v>2.2596800001338124E-2</v>
      </c>
      <c r="M103" s="268"/>
      <c r="O103" s="54">
        <f t="shared" ca="1" si="91"/>
        <v>1.7546398578857425E-2</v>
      </c>
      <c r="P103" s="54">
        <f t="shared" si="92"/>
        <v>6.8894597610317174E-2</v>
      </c>
      <c r="Q103" s="286">
        <f t="shared" si="93"/>
        <v>36952.860999999997</v>
      </c>
      <c r="R103" s="54">
        <f t="shared" si="109"/>
        <v>2.143486063441986E-3</v>
      </c>
      <c r="S103" s="54">
        <v>1</v>
      </c>
      <c r="T103" s="54">
        <f t="shared" si="110"/>
        <v>2.143486063441986E-3</v>
      </c>
      <c r="U103" s="54">
        <f t="shared" si="111"/>
        <v>-4.6297797608979049E-2</v>
      </c>
      <c r="V103" s="318"/>
      <c r="W103" s="318"/>
      <c r="X103" s="318"/>
      <c r="Y103" s="318">
        <f>+G103-AH103</f>
        <v>7.4770887732132169E-2</v>
      </c>
      <c r="Z103" s="54">
        <f t="shared" si="94"/>
        <v>-909.5</v>
      </c>
      <c r="AA103" s="54">
        <f t="shared" si="95"/>
        <v>1.6720509879523136E-2</v>
      </c>
      <c r="AB103" s="54">
        <f t="shared" si="96"/>
        <v>7.4770887732132169E-2</v>
      </c>
      <c r="AC103" s="54">
        <f t="shared" si="97"/>
        <v>-4.6297797608979049E-2</v>
      </c>
      <c r="AE103" s="54">
        <f t="shared" si="98"/>
        <v>3.4530785595740407E-5</v>
      </c>
      <c r="AF103" s="356">
        <f t="shared" si="99"/>
        <v>36952.860999999997</v>
      </c>
      <c r="AG103" s="41"/>
      <c r="AH103" s="54">
        <f t="shared" si="100"/>
        <v>-5.2174087730794037E-2</v>
      </c>
      <c r="AI103" s="54">
        <f t="shared" si="101"/>
        <v>1.1924285592950887</v>
      </c>
      <c r="AJ103" s="54">
        <f t="shared" si="102"/>
        <v>-0.7777063577304012</v>
      </c>
      <c r="AK103" s="54">
        <f t="shared" si="103"/>
        <v>0.23243049031957341</v>
      </c>
      <c r="AL103" s="54">
        <f t="shared" si="104"/>
        <v>0.87927483121670325</v>
      </c>
      <c r="AM103" s="54">
        <f t="shared" si="105"/>
        <v>0.47033765732383792</v>
      </c>
      <c r="AN103" s="54">
        <f t="shared" si="112"/>
        <v>0.66348015571432029</v>
      </c>
      <c r="AO103" s="54">
        <f t="shared" si="112"/>
        <v>0.66345222409289328</v>
      </c>
      <c r="AP103" s="54">
        <f t="shared" si="112"/>
        <v>0.66333474116346669</v>
      </c>
      <c r="AQ103" s="54">
        <f t="shared" si="112"/>
        <v>0.66284071534888289</v>
      </c>
      <c r="AR103" s="54">
        <f t="shared" si="112"/>
        <v>0.6607653747167016</v>
      </c>
      <c r="AS103" s="54">
        <f t="shared" si="112"/>
        <v>0.65208335432509723</v>
      </c>
      <c r="AT103" s="54">
        <f t="shared" si="112"/>
        <v>0.61636309521363997</v>
      </c>
      <c r="AU103" s="54">
        <f t="shared" si="106"/>
        <v>0.47765069498901891</v>
      </c>
      <c r="AW103" s="54">
        <v>142000</v>
      </c>
      <c r="AX103" s="54">
        <f t="shared" si="69"/>
        <v>0.4845036936475921</v>
      </c>
      <c r="AY103" s="54">
        <f t="shared" si="70"/>
        <v>0.43321438414991487</v>
      </c>
      <c r="AZ103" s="54">
        <f t="shared" si="71"/>
        <v>5.1289309497677238E-2</v>
      </c>
      <c r="BA103" s="54">
        <f t="shared" si="72"/>
        <v>0.73799648775605253</v>
      </c>
      <c r="BB103" s="54">
        <f t="shared" si="73"/>
        <v>0.94936725292262247</v>
      </c>
      <c r="BC103" s="54">
        <f t="shared" si="74"/>
        <v>-2.6225246272373228</v>
      </c>
      <c r="BD103" s="54">
        <f t="shared" si="75"/>
        <v>-3.7661571908615517</v>
      </c>
      <c r="BE103" s="54">
        <f t="shared" si="76"/>
        <v>10.120388026795197</v>
      </c>
      <c r="BF103" s="54">
        <f t="shared" si="77"/>
        <v>10.120422083734402</v>
      </c>
      <c r="BG103" s="54">
        <f t="shared" si="78"/>
        <v>10.120275064419332</v>
      </c>
      <c r="BH103" s="54">
        <f t="shared" si="79"/>
        <v>10.120909856675187</v>
      </c>
      <c r="BI103" s="54">
        <f t="shared" si="80"/>
        <v>10.118171387392101</v>
      </c>
      <c r="BJ103" s="54">
        <f t="shared" si="81"/>
        <v>10.130030295083813</v>
      </c>
      <c r="BK103" s="54">
        <f t="shared" si="82"/>
        <v>10.079483213356541</v>
      </c>
      <c r="BL103" s="54">
        <f t="shared" si="83"/>
        <v>10.31377317241985</v>
      </c>
    </row>
    <row r="104" spans="1:64" s="54" customFormat="1" ht="12.95" customHeight="1">
      <c r="A104" s="54" t="s">
        <v>105</v>
      </c>
      <c r="C104" s="285">
        <v>52001.369500000001</v>
      </c>
      <c r="D104" s="30"/>
      <c r="E104" s="54">
        <f t="shared" si="89"/>
        <v>-837.96577725775569</v>
      </c>
      <c r="F104" s="54">
        <f t="shared" si="90"/>
        <v>-838</v>
      </c>
      <c r="G104" s="333">
        <f t="shared" si="113"/>
        <v>1.4367200004926417E-2</v>
      </c>
      <c r="H104" s="318"/>
      <c r="I104" s="318"/>
      <c r="J104" s="318">
        <f>G104</f>
        <v>1.4367200004926417E-2</v>
      </c>
      <c r="K104" s="318"/>
      <c r="M104" s="268"/>
      <c r="O104" s="54">
        <f t="shared" ca="1" si="91"/>
        <v>1.7964730151258129E-2</v>
      </c>
      <c r="P104" s="54">
        <f t="shared" si="92"/>
        <v>6.9085104864788791E-2</v>
      </c>
      <c r="Q104" s="286">
        <f t="shared" si="93"/>
        <v>36982.869500000001</v>
      </c>
      <c r="R104" s="54">
        <f t="shared" si="109"/>
        <v>2.9940491122529504E-3</v>
      </c>
      <c r="S104" s="54">
        <v>1</v>
      </c>
      <c r="T104" s="54">
        <f t="shared" si="110"/>
        <v>2.9940491122529504E-3</v>
      </c>
      <c r="U104" s="54">
        <f t="shared" si="111"/>
        <v>-5.4717904859862374E-2</v>
      </c>
      <c r="V104" s="318"/>
      <c r="W104" s="318"/>
      <c r="X104" s="318">
        <f>+G104-AH104</f>
        <v>6.636793285852563E-2</v>
      </c>
      <c r="Y104" s="318"/>
      <c r="Z104" s="54">
        <f t="shared" si="94"/>
        <v>-838</v>
      </c>
      <c r="AA104" s="54">
        <f t="shared" si="95"/>
        <v>1.7084372011189571E-2</v>
      </c>
      <c r="AB104" s="54">
        <f t="shared" si="96"/>
        <v>6.636793285852563E-2</v>
      </c>
      <c r="AC104" s="54">
        <f t="shared" si="97"/>
        <v>-5.4717904859862374E-2</v>
      </c>
      <c r="AE104" s="54">
        <f t="shared" si="98"/>
        <v>7.383023711620131E-6</v>
      </c>
      <c r="AF104" s="356">
        <f t="shared" si="99"/>
        <v>36982.869500000001</v>
      </c>
      <c r="AG104" s="41"/>
      <c r="AH104" s="54">
        <f t="shared" si="100"/>
        <v>-5.200073285359922E-2</v>
      </c>
      <c r="AI104" s="54">
        <f t="shared" si="101"/>
        <v>1.1905484189873914</v>
      </c>
      <c r="AJ104" s="54">
        <f t="shared" si="102"/>
        <v>-0.77261299972509234</v>
      </c>
      <c r="AK104" s="54">
        <f t="shared" si="103"/>
        <v>0.2339743218474761</v>
      </c>
      <c r="AL104" s="54">
        <f t="shared" si="104"/>
        <v>0.88733705559617138</v>
      </c>
      <c r="AM104" s="54">
        <f t="shared" si="105"/>
        <v>0.4752699002915648</v>
      </c>
      <c r="AN104" s="54">
        <f t="shared" si="112"/>
        <v>0.66993126052350127</v>
      </c>
      <c r="AO104" s="54">
        <f t="shared" si="112"/>
        <v>0.66990385222210469</v>
      </c>
      <c r="AP104" s="54">
        <f t="shared" si="112"/>
        <v>0.66978798369759229</v>
      </c>
      <c r="AQ104" s="54">
        <f t="shared" si="112"/>
        <v>0.66929826721778229</v>
      </c>
      <c r="AR104" s="54">
        <f t="shared" si="112"/>
        <v>0.66723057897073512</v>
      </c>
      <c r="AS104" s="54">
        <f t="shared" si="112"/>
        <v>0.65853712906040907</v>
      </c>
      <c r="AT104" s="54">
        <f t="shared" si="112"/>
        <v>0.62260134671949752</v>
      </c>
      <c r="AU104" s="54">
        <f t="shared" si="106"/>
        <v>0.48257187067808349</v>
      </c>
      <c r="AW104" s="54">
        <v>144000</v>
      </c>
      <c r="AX104" s="54">
        <f t="shared" si="69"/>
        <v>0.48584940630215273</v>
      </c>
      <c r="AY104" s="54">
        <f t="shared" si="70"/>
        <v>0.43807938722426698</v>
      </c>
      <c r="AZ104" s="54">
        <f t="shared" si="71"/>
        <v>4.7770019077885736E-2</v>
      </c>
      <c r="BA104" s="54">
        <f t="shared" si="72"/>
        <v>0.75219053433576866</v>
      </c>
      <c r="BB104" s="54">
        <f t="shared" si="73"/>
        <v>0.91802593042138581</v>
      </c>
      <c r="BC104" s="54">
        <f t="shared" si="74"/>
        <v>-2.5343818898059833</v>
      </c>
      <c r="BD104" s="54">
        <f t="shared" si="75"/>
        <v>-3.1919200561395176</v>
      </c>
      <c r="BE104" s="54">
        <f t="shared" si="76"/>
        <v>10.233199827750724</v>
      </c>
      <c r="BF104" s="54">
        <f t="shared" si="77"/>
        <v>10.233219120569915</v>
      </c>
      <c r="BG104" s="54">
        <f t="shared" si="78"/>
        <v>10.233126547441158</v>
      </c>
      <c r="BH104" s="54">
        <f t="shared" si="79"/>
        <v>10.233570824793564</v>
      </c>
      <c r="BI104" s="54">
        <f t="shared" si="80"/>
        <v>10.231440526977915</v>
      </c>
      <c r="BJ104" s="54">
        <f t="shared" si="81"/>
        <v>10.241698970286471</v>
      </c>
      <c r="BK104" s="54">
        <f t="shared" si="82"/>
        <v>10.193260791456696</v>
      </c>
      <c r="BL104" s="54">
        <f t="shared" si="83"/>
        <v>10.451428436449614</v>
      </c>
    </row>
    <row r="105" spans="1:64" s="54" customFormat="1" ht="12.95" customHeight="1">
      <c r="A105" s="287" t="s">
        <v>106</v>
      </c>
      <c r="B105" s="357" t="s">
        <v>65</v>
      </c>
      <c r="C105" s="190">
        <v>52325.053800000002</v>
      </c>
      <c r="D105" s="358" t="s">
        <v>36</v>
      </c>
      <c r="E105" s="54">
        <f t="shared" si="89"/>
        <v>-66.948156137563515</v>
      </c>
      <c r="F105" s="54">
        <f t="shared" si="90"/>
        <v>-67</v>
      </c>
      <c r="G105" s="333">
        <f t="shared" si="113"/>
        <v>2.1764800003438722E-2</v>
      </c>
      <c r="H105" s="318"/>
      <c r="I105" s="318"/>
      <c r="J105" s="318">
        <f>G105</f>
        <v>2.1764800003438722E-2</v>
      </c>
      <c r="K105" s="318"/>
      <c r="M105" s="268"/>
      <c r="O105" s="54">
        <f t="shared" ca="1" si="91"/>
        <v>2.2475690183718866E-2</v>
      </c>
      <c r="P105" s="54">
        <f t="shared" si="92"/>
        <v>7.1138862312061873E-2</v>
      </c>
      <c r="Q105" s="286">
        <f t="shared" si="93"/>
        <v>37306.553800000002</v>
      </c>
      <c r="R105" s="54">
        <f t="shared" si="109"/>
        <v>2.4377980288558011E-3</v>
      </c>
      <c r="S105" s="54">
        <v>1</v>
      </c>
      <c r="T105" s="54">
        <f t="shared" si="110"/>
        <v>2.4377980288558011E-3</v>
      </c>
      <c r="U105" s="54">
        <f t="shared" si="111"/>
        <v>-4.9374062308623151E-2</v>
      </c>
      <c r="V105" s="318"/>
      <c r="W105" s="318"/>
      <c r="X105" s="318"/>
      <c r="Y105" s="318">
        <f>+G105-AH105</f>
        <v>7.17802822032656E-2</v>
      </c>
      <c r="Z105" s="54">
        <f t="shared" si="94"/>
        <v>-67</v>
      </c>
      <c r="AA105" s="54">
        <f t="shared" si="95"/>
        <v>2.1123380112234989E-2</v>
      </c>
      <c r="AB105" s="54">
        <f t="shared" si="96"/>
        <v>7.17802822032656E-2</v>
      </c>
      <c r="AC105" s="54">
        <f t="shared" si="97"/>
        <v>-4.9374062308623151E-2</v>
      </c>
      <c r="AE105" s="54">
        <f t="shared" si="98"/>
        <v>4.1141947683180877E-7</v>
      </c>
      <c r="AF105" s="356">
        <f t="shared" si="99"/>
        <v>37306.553800000002</v>
      </c>
      <c r="AG105" s="41"/>
      <c r="AH105" s="54">
        <f t="shared" si="100"/>
        <v>-5.0015482199826884E-2</v>
      </c>
      <c r="AI105" s="54">
        <f t="shared" si="101"/>
        <v>1.1699190141645259</v>
      </c>
      <c r="AJ105" s="54">
        <f t="shared" si="102"/>
        <v>-0.71570671844847822</v>
      </c>
      <c r="AK105" s="54">
        <f t="shared" si="103"/>
        <v>0.2493596035606738</v>
      </c>
      <c r="AL105" s="54">
        <f t="shared" si="104"/>
        <v>0.97264822658650285</v>
      </c>
      <c r="AM105" s="54">
        <f t="shared" si="105"/>
        <v>0.52867567783899327</v>
      </c>
      <c r="AN105" s="54">
        <f t="shared" si="112"/>
        <v>0.73884059423142778</v>
      </c>
      <c r="AO105" s="54">
        <f t="shared" si="112"/>
        <v>0.73881887708498961</v>
      </c>
      <c r="AP105" s="54">
        <f t="shared" si="112"/>
        <v>0.7387215267832643</v>
      </c>
      <c r="AQ105" s="54">
        <f t="shared" si="112"/>
        <v>0.73828524575213739</v>
      </c>
      <c r="AR105" s="54">
        <f t="shared" si="112"/>
        <v>0.73633214943841829</v>
      </c>
      <c r="AS105" s="54">
        <f t="shared" si="112"/>
        <v>0.72763068482443605</v>
      </c>
      <c r="AT105" s="54">
        <f t="shared" si="112"/>
        <v>0.6896477659679936</v>
      </c>
      <c r="AU105" s="54">
        <f t="shared" si="106"/>
        <v>0.53563797496155763</v>
      </c>
      <c r="AW105" s="54">
        <v>146000</v>
      </c>
      <c r="AX105" s="54">
        <f t="shared" si="69"/>
        <v>0.48648949257135882</v>
      </c>
      <c r="AY105" s="54">
        <f t="shared" si="70"/>
        <v>0.44293794198992353</v>
      </c>
      <c r="AZ105" s="54">
        <f t="shared" si="71"/>
        <v>4.3551550581435283E-2</v>
      </c>
      <c r="BA105" s="54">
        <f t="shared" si="72"/>
        <v>0.7690264614738308</v>
      </c>
      <c r="BB105" s="54">
        <f t="shared" si="73"/>
        <v>0.87778803155207397</v>
      </c>
      <c r="BC105" s="54">
        <f t="shared" si="74"/>
        <v>-2.4425340048585666</v>
      </c>
      <c r="BD105" s="54">
        <f t="shared" si="75"/>
        <v>-2.7435203895286189</v>
      </c>
      <c r="BE105" s="54">
        <f t="shared" si="76"/>
        <v>10.34835707424736</v>
      </c>
      <c r="BF105" s="54">
        <f t="shared" si="77"/>
        <v>10.348365832514268</v>
      </c>
      <c r="BG105" s="54">
        <f t="shared" si="78"/>
        <v>10.348317696712261</v>
      </c>
      <c r="BH105" s="54">
        <f t="shared" si="79"/>
        <v>10.34858229098695</v>
      </c>
      <c r="BI105" s="54">
        <f t="shared" si="80"/>
        <v>10.34712900413439</v>
      </c>
      <c r="BJ105" s="54">
        <f t="shared" si="81"/>
        <v>10.355146035979622</v>
      </c>
      <c r="BK105" s="54">
        <f t="shared" si="82"/>
        <v>10.311922660955071</v>
      </c>
      <c r="BL105" s="54">
        <f t="shared" si="83"/>
        <v>10.589083700479378</v>
      </c>
    </row>
    <row r="106" spans="1:64" s="54" customFormat="1" ht="12.95" customHeight="1">
      <c r="A106" s="287" t="s">
        <v>106</v>
      </c>
      <c r="B106" s="357" t="s">
        <v>77</v>
      </c>
      <c r="C106" s="190">
        <v>52326.100400000003</v>
      </c>
      <c r="D106" s="358" t="s">
        <v>36</v>
      </c>
      <c r="E106" s="54">
        <f t="shared" si="89"/>
        <v>-64.455149704240867</v>
      </c>
      <c r="F106" s="54">
        <f t="shared" si="90"/>
        <v>-64.5</v>
      </c>
      <c r="G106" s="333">
        <f t="shared" si="113"/>
        <v>1.8828800006303936E-2</v>
      </c>
      <c r="H106" s="318"/>
      <c r="I106" s="318"/>
      <c r="J106" s="318">
        <f>G106</f>
        <v>1.8828800006303936E-2</v>
      </c>
      <c r="K106" s="318"/>
      <c r="M106" s="268"/>
      <c r="O106" s="54">
        <f t="shared" ca="1" si="91"/>
        <v>2.2490317161774836E-2</v>
      </c>
      <c r="P106" s="54">
        <f t="shared" si="92"/>
        <v>7.1145520148479677E-2</v>
      </c>
      <c r="Q106" s="286">
        <f t="shared" si="93"/>
        <v>37307.600400000003</v>
      </c>
      <c r="R106" s="54">
        <f t="shared" si="109"/>
        <v>2.7370392064347366E-3</v>
      </c>
      <c r="S106" s="54">
        <v>1</v>
      </c>
      <c r="T106" s="54">
        <f t="shared" si="110"/>
        <v>2.7370392064347366E-3</v>
      </c>
      <c r="U106" s="54">
        <f t="shared" si="111"/>
        <v>-5.2316720142175741E-2</v>
      </c>
      <c r="V106" s="318"/>
      <c r="W106" s="318"/>
      <c r="X106" s="318"/>
      <c r="Y106" s="318">
        <f>+G106-AH106</f>
        <v>6.8837513580325374E-2</v>
      </c>
      <c r="Z106" s="54">
        <f t="shared" si="94"/>
        <v>-64.5</v>
      </c>
      <c r="AA106" s="54">
        <f t="shared" si="95"/>
        <v>2.1136806574458239E-2</v>
      </c>
      <c r="AB106" s="54">
        <f t="shared" si="96"/>
        <v>6.8837513580325374E-2</v>
      </c>
      <c r="AC106" s="54">
        <f t="shared" si="97"/>
        <v>-5.2316720142175741E-2</v>
      </c>
      <c r="AE106" s="54">
        <f t="shared" si="98"/>
        <v>5.3268943186434017E-6</v>
      </c>
      <c r="AF106" s="356">
        <f t="shared" si="99"/>
        <v>37307.600400000003</v>
      </c>
      <c r="AG106" s="41"/>
      <c r="AH106" s="54">
        <f t="shared" si="100"/>
        <v>-5.0008713574021438E-2</v>
      </c>
      <c r="AI106" s="54">
        <f t="shared" si="101"/>
        <v>1.1698512406114372</v>
      </c>
      <c r="AJ106" s="54">
        <f t="shared" si="102"/>
        <v>-0.71551689089954029</v>
      </c>
      <c r="AK106" s="54">
        <f t="shared" si="103"/>
        <v>0.24940577243788178</v>
      </c>
      <c r="AL106" s="54">
        <f t="shared" si="104"/>
        <v>0.97291999185303135</v>
      </c>
      <c r="AM106" s="54">
        <f t="shared" si="105"/>
        <v>0.52884955188453753</v>
      </c>
      <c r="AN106" s="54">
        <f t="shared" si="112"/>
        <v>0.73906206687314902</v>
      </c>
      <c r="AO106" s="54">
        <f t="shared" si="112"/>
        <v>0.7390403679784876</v>
      </c>
      <c r="AP106" s="54">
        <f t="shared" si="112"/>
        <v>0.73894307986078522</v>
      </c>
      <c r="AQ106" s="54">
        <f t="shared" si="112"/>
        <v>0.73850698950708682</v>
      </c>
      <c r="AR106" s="54">
        <f t="shared" si="112"/>
        <v>0.73655435311955675</v>
      </c>
      <c r="AS106" s="54">
        <f t="shared" si="112"/>
        <v>0.72785319897868006</v>
      </c>
      <c r="AT106" s="54">
        <f t="shared" si="112"/>
        <v>0.68986448251173571</v>
      </c>
      <c r="AU106" s="54">
        <f t="shared" si="106"/>
        <v>0.53581004404159449</v>
      </c>
      <c r="AW106" s="54">
        <v>148000</v>
      </c>
      <c r="AX106" s="54">
        <f t="shared" si="69"/>
        <v>0.48642449469614368</v>
      </c>
      <c r="AY106" s="54">
        <f t="shared" si="70"/>
        <v>0.44779004844688441</v>
      </c>
      <c r="AZ106" s="54">
        <f t="shared" si="71"/>
        <v>3.8634446249259276E-2</v>
      </c>
      <c r="BA106" s="54">
        <f t="shared" si="72"/>
        <v>0.78876978167698231</v>
      </c>
      <c r="BB106" s="54">
        <f t="shared" si="73"/>
        <v>0.827652022736029</v>
      </c>
      <c r="BC106" s="54">
        <f t="shared" si="74"/>
        <v>-2.3462200808534819</v>
      </c>
      <c r="BD106" s="54">
        <f t="shared" si="75"/>
        <v>-2.3805636704091939</v>
      </c>
      <c r="BE106" s="54">
        <f t="shared" si="76"/>
        <v>10.466279511276577</v>
      </c>
      <c r="BF106" s="54">
        <f t="shared" si="77"/>
        <v>10.466282456501698</v>
      </c>
      <c r="BG106" s="54">
        <f t="shared" si="78"/>
        <v>10.466263126117791</v>
      </c>
      <c r="BH106" s="54">
        <f t="shared" si="79"/>
        <v>10.46639000881121</v>
      </c>
      <c r="BI106" s="54">
        <f t="shared" si="80"/>
        <v>10.465557665461043</v>
      </c>
      <c r="BJ106" s="54">
        <f t="shared" si="81"/>
        <v>10.471039583574129</v>
      </c>
      <c r="BK106" s="54">
        <f t="shared" si="82"/>
        <v>10.435828159186658</v>
      </c>
      <c r="BL106" s="54">
        <f t="shared" si="83"/>
        <v>10.726738964509144</v>
      </c>
    </row>
    <row r="107" spans="1:64" s="54" customFormat="1" ht="12.95" customHeight="1">
      <c r="A107" s="40" t="s">
        <v>107</v>
      </c>
      <c r="B107" s="46" t="s">
        <v>77</v>
      </c>
      <c r="C107" s="47">
        <v>52341.425799999997</v>
      </c>
      <c r="D107" s="47">
        <v>4.0000000000000002E-4</v>
      </c>
      <c r="E107" s="54">
        <f t="shared" si="89"/>
        <v>-27.949970272581869</v>
      </c>
      <c r="F107" s="54">
        <f t="shared" si="90"/>
        <v>-28</v>
      </c>
      <c r="G107" s="333">
        <f t="shared" si="113"/>
        <v>2.1003199995902833E-2</v>
      </c>
      <c r="H107" s="318"/>
      <c r="I107" s="318"/>
      <c r="J107" s="318"/>
      <c r="K107" s="318">
        <f>G107</f>
        <v>2.1003199995902833E-2</v>
      </c>
      <c r="M107" s="268"/>
      <c r="O107" s="54">
        <f t="shared" ca="1" si="91"/>
        <v>2.2703871041391981E-2</v>
      </c>
      <c r="P107" s="54">
        <f t="shared" si="92"/>
        <v>7.1242723412783648E-2</v>
      </c>
      <c r="Q107" s="286">
        <f t="shared" si="93"/>
        <v>37322.925799999997</v>
      </c>
      <c r="R107" s="54">
        <f t="shared" si="109"/>
        <v>2.5240097131553159E-3</v>
      </c>
      <c r="S107" s="54">
        <v>1</v>
      </c>
      <c r="T107" s="54">
        <f t="shared" si="110"/>
        <v>2.5240097131553159E-3</v>
      </c>
      <c r="U107" s="54">
        <f t="shared" si="111"/>
        <v>-5.0239523416880816E-2</v>
      </c>
      <c r="V107" s="318"/>
      <c r="W107" s="318"/>
      <c r="X107" s="318"/>
      <c r="Y107" s="318">
        <f>+G107-AH107</f>
        <v>7.0912857388647083E-2</v>
      </c>
      <c r="Z107" s="54">
        <f t="shared" si="94"/>
        <v>-28</v>
      </c>
      <c r="AA107" s="54">
        <f t="shared" si="95"/>
        <v>2.1333066020039398E-2</v>
      </c>
      <c r="AB107" s="54">
        <f t="shared" si="96"/>
        <v>7.0912857388647083E-2</v>
      </c>
      <c r="AC107" s="54">
        <f t="shared" si="97"/>
        <v>-5.0239523416880816E-2</v>
      </c>
      <c r="AE107" s="54">
        <f t="shared" si="98"/>
        <v>1.0881159387966545E-7</v>
      </c>
      <c r="AF107" s="356">
        <f t="shared" si="99"/>
        <v>37322.925799999997</v>
      </c>
      <c r="AG107" s="41"/>
      <c r="AH107" s="54">
        <f t="shared" si="100"/>
        <v>-4.990965739274425E-2</v>
      </c>
      <c r="AI107" s="54">
        <f t="shared" si="101"/>
        <v>1.1688612176236093</v>
      </c>
      <c r="AJ107" s="54">
        <f t="shared" si="102"/>
        <v>-0.71274191349417848</v>
      </c>
      <c r="AK107" s="54">
        <f t="shared" si="103"/>
        <v>0.25007713299150885</v>
      </c>
      <c r="AL107" s="54">
        <f t="shared" si="104"/>
        <v>0.97688417833696051</v>
      </c>
      <c r="AM107" s="54">
        <f t="shared" si="105"/>
        <v>0.5313886655263701</v>
      </c>
      <c r="AN107" s="54">
        <f t="shared" si="112"/>
        <v>0.7422941055001977</v>
      </c>
      <c r="AO107" s="54">
        <f t="shared" si="112"/>
        <v>0.7422726727094221</v>
      </c>
      <c r="AP107" s="54">
        <f t="shared" si="112"/>
        <v>0.74217629326197954</v>
      </c>
      <c r="AQ107" s="54">
        <f t="shared" si="112"/>
        <v>0.7417429972622559</v>
      </c>
      <c r="AR107" s="54">
        <f t="shared" si="112"/>
        <v>0.73979713556134807</v>
      </c>
      <c r="AS107" s="54">
        <f t="shared" si="112"/>
        <v>0.73110075652753026</v>
      </c>
      <c r="AT107" s="54">
        <f t="shared" si="112"/>
        <v>0.69302802393784146</v>
      </c>
      <c r="AU107" s="54">
        <f t="shared" si="106"/>
        <v>0.53832225261013766</v>
      </c>
      <c r="AW107" s="54">
        <v>150000</v>
      </c>
      <c r="AX107" s="54">
        <f t="shared" si="69"/>
        <v>0.48566026350317448</v>
      </c>
      <c r="AY107" s="54">
        <f t="shared" si="70"/>
        <v>0.45263570659514951</v>
      </c>
      <c r="AZ107" s="54">
        <f t="shared" si="71"/>
        <v>3.3024556908024971E-2</v>
      </c>
      <c r="BA107" s="54">
        <f t="shared" si="72"/>
        <v>0.81172958156684383</v>
      </c>
      <c r="BB107" s="54">
        <f t="shared" si="73"/>
        <v>0.7664197443824865</v>
      </c>
      <c r="BC107" s="54">
        <f t="shared" si="74"/>
        <v>-2.2445576295220664</v>
      </c>
      <c r="BD107" s="54">
        <f t="shared" si="75"/>
        <v>-2.0780172554376981</v>
      </c>
      <c r="BE107" s="54">
        <f t="shared" si="76"/>
        <v>10.587430708085044</v>
      </c>
      <c r="BF107" s="54">
        <f t="shared" si="77"/>
        <v>10.587431334358458</v>
      </c>
      <c r="BG107" s="54">
        <f t="shared" si="78"/>
        <v>10.587426105247566</v>
      </c>
      <c r="BH107" s="54">
        <f t="shared" si="79"/>
        <v>10.587469767991903</v>
      </c>
      <c r="BI107" s="54">
        <f t="shared" si="80"/>
        <v>10.587105322022367</v>
      </c>
      <c r="BJ107" s="54">
        <f t="shared" si="81"/>
        <v>10.590156775204898</v>
      </c>
      <c r="BK107" s="54">
        <f t="shared" si="82"/>
        <v>10.56523741891448</v>
      </c>
      <c r="BL107" s="54">
        <f t="shared" si="83"/>
        <v>10.864394228538909</v>
      </c>
    </row>
    <row r="108" spans="1:64" s="54" customFormat="1" ht="12.95" customHeight="1">
      <c r="A108" s="48" t="s">
        <v>108</v>
      </c>
      <c r="B108" s="46"/>
      <c r="C108" s="47">
        <v>52352.129000000001</v>
      </c>
      <c r="D108" s="47" t="s">
        <v>37</v>
      </c>
      <c r="E108" s="54">
        <f t="shared" si="89"/>
        <v>-2.4548943533100118</v>
      </c>
      <c r="F108" s="54">
        <f t="shared" si="90"/>
        <v>-2.5</v>
      </c>
      <c r="G108" s="333">
        <f t="shared" si="113"/>
        <v>1.8936000000394415E-2</v>
      </c>
      <c r="H108" s="318"/>
      <c r="I108" s="318"/>
      <c r="J108" s="318">
        <f>G108</f>
        <v>1.8936000000394415E-2</v>
      </c>
      <c r="K108" s="318"/>
      <c r="M108" s="268"/>
      <c r="O108" s="54">
        <f t="shared" ca="1" si="91"/>
        <v>2.2853066217562858E-2</v>
      </c>
      <c r="P108" s="54">
        <f t="shared" si="92"/>
        <v>7.1310631268292846E-2</v>
      </c>
      <c r="Q108" s="286">
        <f t="shared" si="93"/>
        <v>37333.629000000001</v>
      </c>
      <c r="R108" s="54">
        <f t="shared" si="109"/>
        <v>2.743102000448324E-3</v>
      </c>
      <c r="S108" s="54">
        <v>1</v>
      </c>
      <c r="T108" s="54">
        <f t="shared" si="110"/>
        <v>2.743102000448324E-3</v>
      </c>
      <c r="U108" s="54">
        <f t="shared" si="111"/>
        <v>-5.237463126789843E-2</v>
      </c>
      <c r="V108" s="318"/>
      <c r="W108" s="318"/>
      <c r="X108" s="318">
        <f>+G108-AH108</f>
        <v>6.8776194451923789E-2</v>
      </c>
      <c r="Y108" s="318"/>
      <c r="Z108" s="54">
        <f t="shared" si="94"/>
        <v>-2.5</v>
      </c>
      <c r="AA108" s="54">
        <f t="shared" si="95"/>
        <v>2.1470436816763465E-2</v>
      </c>
      <c r="AB108" s="54">
        <f t="shared" si="96"/>
        <v>6.8776194451923789E-2</v>
      </c>
      <c r="AC108" s="54">
        <f t="shared" si="97"/>
        <v>-5.237463126789843E-2</v>
      </c>
      <c r="AE108" s="54">
        <f t="shared" si="98"/>
        <v>6.4233699761668847E-6</v>
      </c>
      <c r="AF108" s="356">
        <f t="shared" si="99"/>
        <v>37333.629000000001</v>
      </c>
      <c r="AG108" s="41"/>
      <c r="AH108" s="54">
        <f t="shared" si="100"/>
        <v>-4.9840194451529381E-2</v>
      </c>
      <c r="AI108" s="54">
        <f t="shared" si="101"/>
        <v>1.1681689803138924</v>
      </c>
      <c r="AJ108" s="54">
        <f t="shared" si="102"/>
        <v>-0.7107993841289475</v>
      </c>
      <c r="AK108" s="54">
        <f t="shared" si="103"/>
        <v>0.25054316458998921</v>
      </c>
      <c r="AL108" s="54">
        <f t="shared" si="104"/>
        <v>0.97964969492456333</v>
      </c>
      <c r="AM108" s="54">
        <f t="shared" si="105"/>
        <v>0.53316318370663995</v>
      </c>
      <c r="AN108" s="54">
        <f t="shared" si="112"/>
        <v>0.74455048044169858</v>
      </c>
      <c r="AO108" s="54">
        <f t="shared" si="112"/>
        <v>0.74452923312793551</v>
      </c>
      <c r="AP108" s="54">
        <f t="shared" si="112"/>
        <v>0.74443348930839737</v>
      </c>
      <c r="AQ108" s="54">
        <f t="shared" si="112"/>
        <v>0.744002156942696</v>
      </c>
      <c r="AR108" s="54">
        <f t="shared" si="112"/>
        <v>0.74206109413357713</v>
      </c>
      <c r="AS108" s="54">
        <f t="shared" si="112"/>
        <v>0.73336831957779069</v>
      </c>
      <c r="AT108" s="54">
        <f t="shared" si="112"/>
        <v>0.69523759022209708</v>
      </c>
      <c r="AU108" s="54">
        <f t="shared" si="106"/>
        <v>0.5400773572265174</v>
      </c>
      <c r="AW108" s="54">
        <v>152000</v>
      </c>
      <c r="AX108" s="54">
        <f t="shared" si="69"/>
        <v>0.48421045365239368</v>
      </c>
      <c r="AY108" s="54">
        <f t="shared" si="70"/>
        <v>0.45747491643471905</v>
      </c>
      <c r="AZ108" s="54">
        <f t="shared" si="71"/>
        <v>2.6735537217674639E-2</v>
      </c>
      <c r="BA108" s="54">
        <f t="shared" si="72"/>
        <v>0.83825537360990765</v>
      </c>
      <c r="BB108" s="54">
        <f t="shared" si="73"/>
        <v>0.69268599021287935</v>
      </c>
      <c r="BC108" s="54">
        <f t="shared" si="74"/>
        <v>-2.1365154918891216</v>
      </c>
      <c r="BD108" s="54">
        <f t="shared" si="75"/>
        <v>-1.8194942167805108</v>
      </c>
      <c r="BE108" s="54">
        <f t="shared" si="76"/>
        <v>10.712324171991757</v>
      </c>
      <c r="BF108" s="54">
        <f t="shared" si="77"/>
        <v>10.712324228629235</v>
      </c>
      <c r="BG108" s="54">
        <f t="shared" si="78"/>
        <v>10.712323557030437</v>
      </c>
      <c r="BH108" s="54">
        <f t="shared" si="79"/>
        <v>10.712331520849057</v>
      </c>
      <c r="BI108" s="54">
        <f t="shared" si="80"/>
        <v>10.712237099909677</v>
      </c>
      <c r="BJ108" s="54">
        <f t="shared" si="81"/>
        <v>10.713358555547842</v>
      </c>
      <c r="BK108" s="54">
        <f t="shared" si="82"/>
        <v>10.70030644685999</v>
      </c>
      <c r="BL108" s="54">
        <f t="shared" si="83"/>
        <v>11.002049492568673</v>
      </c>
    </row>
    <row r="109" spans="1:64" s="54" customFormat="1" ht="12.95" customHeight="1">
      <c r="A109" s="48" t="s">
        <v>108</v>
      </c>
      <c r="B109" s="46"/>
      <c r="C109" s="47">
        <v>52353.179799999998</v>
      </c>
      <c r="D109" s="47" t="s">
        <v>37</v>
      </c>
      <c r="E109" s="54">
        <f t="shared" si="89"/>
        <v>4.8116501003829582E-2</v>
      </c>
      <c r="F109" s="54">
        <f t="shared" si="90"/>
        <v>0</v>
      </c>
      <c r="G109" s="333">
        <f t="shared" si="113"/>
        <v>2.0199999999022111E-2</v>
      </c>
      <c r="H109" s="318"/>
      <c r="I109" s="318"/>
      <c r="J109" s="318">
        <f>G109</f>
        <v>2.0199999999022111E-2</v>
      </c>
      <c r="K109" s="318"/>
      <c r="M109" s="268"/>
      <c r="O109" s="54">
        <f t="shared" ca="1" si="91"/>
        <v>2.2867693195618828E-2</v>
      </c>
      <c r="P109" s="54">
        <f t="shared" si="92"/>
        <v>7.131728884476321E-2</v>
      </c>
      <c r="Q109" s="286">
        <f t="shared" si="93"/>
        <v>37334.679799999998</v>
      </c>
      <c r="R109" s="54">
        <f t="shared" si="109"/>
        <v>2.6129772189389276E-3</v>
      </c>
      <c r="S109" s="54">
        <v>1</v>
      </c>
      <c r="T109" s="54">
        <f t="shared" si="110"/>
        <v>2.6129772189389276E-3</v>
      </c>
      <c r="U109" s="54">
        <f t="shared" si="111"/>
        <v>-5.1117288845741099E-2</v>
      </c>
      <c r="V109" s="318"/>
      <c r="W109" s="318"/>
      <c r="X109" s="318">
        <f>+G109-AH109</f>
        <v>7.0033372915036335E-2</v>
      </c>
      <c r="Y109" s="318"/>
      <c r="Z109" s="54">
        <f t="shared" si="94"/>
        <v>0</v>
      </c>
      <c r="AA109" s="54">
        <f t="shared" si="95"/>
        <v>2.148391592874898E-2</v>
      </c>
      <c r="AB109" s="54">
        <f t="shared" si="96"/>
        <v>7.0033372915036335E-2</v>
      </c>
      <c r="AC109" s="54">
        <f t="shared" si="97"/>
        <v>-5.1117288845741099E-2</v>
      </c>
      <c r="AE109" s="54">
        <f t="shared" si="98"/>
        <v>1.6484401146064091E-6</v>
      </c>
      <c r="AF109" s="356">
        <f t="shared" si="99"/>
        <v>37334.679799999998</v>
      </c>
      <c r="AG109" s="41"/>
      <c r="AH109" s="54">
        <f t="shared" si="100"/>
        <v>-4.9833372916014231E-2</v>
      </c>
      <c r="AI109" s="54">
        <f t="shared" si="101"/>
        <v>1.1681010887976011</v>
      </c>
      <c r="AJ109" s="54">
        <f t="shared" si="102"/>
        <v>-0.7106087713291136</v>
      </c>
      <c r="AK109" s="54">
        <f t="shared" si="103"/>
        <v>0.25058872122991055</v>
      </c>
      <c r="AL109" s="54">
        <f t="shared" si="104"/>
        <v>0.97992064761305575</v>
      </c>
      <c r="AM109" s="54">
        <f t="shared" si="105"/>
        <v>0.53333718352952897</v>
      </c>
      <c r="AN109" s="54">
        <f t="shared" si="112"/>
        <v>0.74477162169717614</v>
      </c>
      <c r="AO109" s="54">
        <f t="shared" si="112"/>
        <v>0.74475039254755449</v>
      </c>
      <c r="AP109" s="54">
        <f t="shared" si="112"/>
        <v>0.74465471107710945</v>
      </c>
      <c r="AQ109" s="54">
        <f t="shared" si="112"/>
        <v>0.74422357172075437</v>
      </c>
      <c r="AR109" s="54">
        <f t="shared" si="112"/>
        <v>0.742282982287082</v>
      </c>
      <c r="AS109" s="54">
        <f t="shared" si="112"/>
        <v>0.73359057297235308</v>
      </c>
      <c r="AT109" s="54">
        <f t="shared" si="112"/>
        <v>0.69545418866415099</v>
      </c>
      <c r="AU109" s="54">
        <f t="shared" si="106"/>
        <v>0.5402494263065547</v>
      </c>
      <c r="AW109" s="54">
        <v>154000</v>
      </c>
      <c r="AX109" s="54">
        <f t="shared" si="69"/>
        <v>0.48210006510432368</v>
      </c>
      <c r="AY109" s="54">
        <f t="shared" si="70"/>
        <v>0.4623076779655928</v>
      </c>
      <c r="AZ109" s="54">
        <f t="shared" si="71"/>
        <v>1.9792387138730876E-2</v>
      </c>
      <c r="BA109" s="54">
        <f t="shared" si="72"/>
        <v>0.86872568905983005</v>
      </c>
      <c r="BB109" s="54">
        <f t="shared" si="73"/>
        <v>0.60484781283368871</v>
      </c>
      <c r="BC109" s="54">
        <f t="shared" si="74"/>
        <v>-2.0208836806321409</v>
      </c>
      <c r="BD109" s="54">
        <f t="shared" si="75"/>
        <v>-1.5937690824826014</v>
      </c>
      <c r="BE109" s="54">
        <f t="shared" si="76"/>
        <v>10.841528578997885</v>
      </c>
      <c r="BF109" s="54">
        <f t="shared" si="77"/>
        <v>10.841528579096948</v>
      </c>
      <c r="BG109" s="54">
        <f t="shared" si="78"/>
        <v>10.841528576957321</v>
      </c>
      <c r="BH109" s="54">
        <f t="shared" si="79"/>
        <v>10.841528623170007</v>
      </c>
      <c r="BI109" s="54">
        <f t="shared" si="80"/>
        <v>10.841527625049524</v>
      </c>
      <c r="BJ109" s="54">
        <f t="shared" si="81"/>
        <v>10.841549184290828</v>
      </c>
      <c r="BK109" s="54">
        <f t="shared" si="82"/>
        <v>10.841084172201212</v>
      </c>
      <c r="BL109" s="54">
        <f t="shared" si="83"/>
        <v>11.139704756598437</v>
      </c>
    </row>
    <row r="110" spans="1:64" s="54" customFormat="1" ht="12.95" customHeight="1">
      <c r="A110" s="287" t="s">
        <v>109</v>
      </c>
      <c r="B110" s="357" t="s">
        <v>77</v>
      </c>
      <c r="C110" s="190">
        <v>52598.987999999998</v>
      </c>
      <c r="D110" s="47">
        <v>1E-3</v>
      </c>
      <c r="E110" s="54">
        <f t="shared" si="89"/>
        <v>585.56447801694878</v>
      </c>
      <c r="F110" s="54">
        <f t="shared" si="90"/>
        <v>585.5</v>
      </c>
      <c r="G110" s="333">
        <f t="shared" si="113"/>
        <v>2.7068800001870841E-2</v>
      </c>
      <c r="H110" s="318"/>
      <c r="I110" s="318"/>
      <c r="J110" s="318"/>
      <c r="K110" s="318">
        <f t="shared" ref="K110:K125" si="114">G110</f>
        <v>2.7068800001870841E-2</v>
      </c>
      <c r="M110" s="268"/>
      <c r="O110" s="54">
        <f t="shared" ca="1" si="91"/>
        <v>2.6293331456326691E-2</v>
      </c>
      <c r="P110" s="54">
        <f t="shared" si="92"/>
        <v>7.287621575599243E-2</v>
      </c>
      <c r="Q110" s="286">
        <f t="shared" si="93"/>
        <v>37580.487999999998</v>
      </c>
      <c r="R110" s="54">
        <f t="shared" si="109"/>
        <v>2.0983193380709466E-3</v>
      </c>
      <c r="S110" s="54">
        <v>1</v>
      </c>
      <c r="T110" s="54">
        <f t="shared" si="110"/>
        <v>2.0983193380709466E-3</v>
      </c>
      <c r="U110" s="54">
        <f t="shared" si="111"/>
        <v>-4.5807415754121589E-2</v>
      </c>
      <c r="V110" s="318"/>
      <c r="W110" s="318"/>
      <c r="X110" s="318"/>
      <c r="Y110" s="318">
        <f t="shared" ref="Y110:Y127" si="115">+G110-AH110</f>
        <v>7.5250051281932448E-2</v>
      </c>
      <c r="Z110" s="54">
        <f t="shared" si="94"/>
        <v>585.5</v>
      </c>
      <c r="AA110" s="54">
        <f t="shared" si="95"/>
        <v>2.4694964475930822E-2</v>
      </c>
      <c r="AB110" s="54">
        <f t="shared" si="96"/>
        <v>7.5250051281932448E-2</v>
      </c>
      <c r="AC110" s="54">
        <f t="shared" si="97"/>
        <v>-4.5807415754121589E-2</v>
      </c>
      <c r="AE110" s="54">
        <f t="shared" si="98"/>
        <v>5.6350951042149241E-6</v>
      </c>
      <c r="AF110" s="356">
        <f t="shared" si="99"/>
        <v>37580.487999999998</v>
      </c>
      <c r="AG110" s="41"/>
      <c r="AH110" s="54">
        <f t="shared" si="100"/>
        <v>-4.8181251280061607E-2</v>
      </c>
      <c r="AI110" s="54">
        <f t="shared" si="101"/>
        <v>1.1520979112993393</v>
      </c>
      <c r="AJ110" s="54">
        <f t="shared" si="102"/>
        <v>-0.66520879920152987</v>
      </c>
      <c r="AK110" s="54">
        <f t="shared" si="103"/>
        <v>0.26061256424232337</v>
      </c>
      <c r="AL110" s="54">
        <f t="shared" si="104"/>
        <v>1.0425102900494405</v>
      </c>
      <c r="AM110" s="54">
        <f t="shared" si="105"/>
        <v>0.57422964521441622</v>
      </c>
      <c r="AN110" s="54">
        <f t="shared" si="112"/>
        <v>0.79620723249795777</v>
      </c>
      <c r="AO110" s="54">
        <f t="shared" si="112"/>
        <v>0.79619012577640413</v>
      </c>
      <c r="AP110" s="54">
        <f t="shared" si="112"/>
        <v>0.79610907535724618</v>
      </c>
      <c r="AQ110" s="54">
        <f t="shared" si="112"/>
        <v>0.79572515547061506</v>
      </c>
      <c r="AR110" s="54">
        <f t="shared" si="112"/>
        <v>0.79390864222783364</v>
      </c>
      <c r="AS110" s="54">
        <f t="shared" si="112"/>
        <v>0.78535884495639285</v>
      </c>
      <c r="AT110" s="54">
        <f t="shared" si="112"/>
        <v>0.74605217612778651</v>
      </c>
      <c r="AU110" s="54">
        <f t="shared" si="106"/>
        <v>0.58054800485126812</v>
      </c>
      <c r="AW110" s="54">
        <v>156000</v>
      </c>
      <c r="AX110" s="54">
        <f t="shared" si="69"/>
        <v>0.47937041772108313</v>
      </c>
      <c r="AY110" s="54">
        <f t="shared" si="70"/>
        <v>0.46713399118777099</v>
      </c>
      <c r="AZ110" s="54">
        <f t="shared" si="71"/>
        <v>1.2236426533312162E-2</v>
      </c>
      <c r="BA110" s="54">
        <f t="shared" si="72"/>
        <v>0.90352114502982028</v>
      </c>
      <c r="BB110" s="54">
        <f t="shared" si="73"/>
        <v>0.50115568068153182</v>
      </c>
      <c r="BC110" s="54">
        <f t="shared" si="74"/>
        <v>-1.8962426906673382</v>
      </c>
      <c r="BD110" s="54">
        <f t="shared" si="75"/>
        <v>-1.392844816164984</v>
      </c>
      <c r="BE110" s="54">
        <f t="shared" si="76"/>
        <v>10.975670418173884</v>
      </c>
      <c r="BF110" s="54">
        <f t="shared" si="77"/>
        <v>10.975670418173818</v>
      </c>
      <c r="BG110" s="54">
        <f t="shared" si="78"/>
        <v>10.97567041818472</v>
      </c>
      <c r="BH110" s="54">
        <f t="shared" si="79"/>
        <v>10.975670416369688</v>
      </c>
      <c r="BI110" s="54">
        <f t="shared" si="80"/>
        <v>10.975670718596021</v>
      </c>
      <c r="BJ110" s="54">
        <f t="shared" si="81"/>
        <v>10.975620457065192</v>
      </c>
      <c r="BK110" s="54">
        <f t="shared" si="82"/>
        <v>10.987511520878243</v>
      </c>
      <c r="BL110" s="54">
        <f t="shared" si="83"/>
        <v>11.277360020628203</v>
      </c>
    </row>
    <row r="111" spans="1:64" s="54" customFormat="1" ht="12.95" customHeight="1">
      <c r="A111" s="287" t="s">
        <v>109</v>
      </c>
      <c r="B111" s="357" t="s">
        <v>65</v>
      </c>
      <c r="C111" s="190">
        <v>52600.036</v>
      </c>
      <c r="D111" s="47">
        <v>1E-3</v>
      </c>
      <c r="E111" s="54">
        <f t="shared" si="89"/>
        <v>588.06081925727426</v>
      </c>
      <c r="F111" s="54">
        <f t="shared" si="90"/>
        <v>588</v>
      </c>
      <c r="G111" s="333">
        <f t="shared" si="113"/>
        <v>2.553279999847291E-2</v>
      </c>
      <c r="H111" s="318"/>
      <c r="I111" s="318"/>
      <c r="J111" s="318"/>
      <c r="K111" s="318">
        <f t="shared" si="114"/>
        <v>2.553279999847291E-2</v>
      </c>
      <c r="M111" s="268"/>
      <c r="O111" s="54">
        <f t="shared" ca="1" si="91"/>
        <v>2.6307958434382661E-2</v>
      </c>
      <c r="P111" s="54">
        <f t="shared" si="92"/>
        <v>7.2882870962709331E-2</v>
      </c>
      <c r="Q111" s="286">
        <f t="shared" si="93"/>
        <v>37581.536</v>
      </c>
      <c r="R111" s="54">
        <f t="shared" si="109"/>
        <v>2.242029220318225E-3</v>
      </c>
      <c r="S111" s="54">
        <v>1</v>
      </c>
      <c r="T111" s="54">
        <f t="shared" si="110"/>
        <v>2.242029220318225E-3</v>
      </c>
      <c r="U111" s="54">
        <f t="shared" si="111"/>
        <v>-4.7350070964236421E-2</v>
      </c>
      <c r="V111" s="318"/>
      <c r="W111" s="318"/>
      <c r="X111" s="318"/>
      <c r="Y111" s="318">
        <f t="shared" si="115"/>
        <v>7.3706771386387704E-2</v>
      </c>
      <c r="Z111" s="54">
        <f t="shared" si="94"/>
        <v>588</v>
      </c>
      <c r="AA111" s="54">
        <f t="shared" si="95"/>
        <v>2.4708899574794538E-2</v>
      </c>
      <c r="AB111" s="54">
        <f t="shared" si="96"/>
        <v>7.3706771386387704E-2</v>
      </c>
      <c r="AC111" s="54">
        <f t="shared" si="97"/>
        <v>-4.7350070964236421E-2</v>
      </c>
      <c r="AE111" s="54">
        <f t="shared" si="98"/>
        <v>6.7881190813740183E-7</v>
      </c>
      <c r="AF111" s="356">
        <f t="shared" si="99"/>
        <v>37581.536</v>
      </c>
      <c r="AG111" s="41"/>
      <c r="AH111" s="54">
        <f t="shared" si="100"/>
        <v>-4.8173971387914793E-2</v>
      </c>
      <c r="AI111" s="54">
        <f t="shared" si="101"/>
        <v>1.152029222261137</v>
      </c>
      <c r="AJ111" s="54">
        <f t="shared" si="102"/>
        <v>-0.66501199650868192</v>
      </c>
      <c r="AK111" s="54">
        <f t="shared" si="103"/>
        <v>0.26065264019620937</v>
      </c>
      <c r="AL111" s="54">
        <f t="shared" si="104"/>
        <v>1.042773837423099</v>
      </c>
      <c r="AM111" s="54">
        <f t="shared" si="105"/>
        <v>0.57440488317627325</v>
      </c>
      <c r="AN111" s="54">
        <f t="shared" ref="AN111:AT120" si="116">$AU111+$AB$7*SIN(AO111)</f>
        <v>0.79642533045919994</v>
      </c>
      <c r="AO111" s="54">
        <f t="shared" si="116"/>
        <v>0.79640824065078308</v>
      </c>
      <c r="AP111" s="54">
        <f t="shared" si="116"/>
        <v>0.79632725231161028</v>
      </c>
      <c r="AQ111" s="54">
        <f t="shared" si="116"/>
        <v>0.79594354093866171</v>
      </c>
      <c r="AR111" s="54">
        <f t="shared" si="116"/>
        <v>0.79412760958001749</v>
      </c>
      <c r="AS111" s="54">
        <f t="shared" si="116"/>
        <v>0.78557865934917626</v>
      </c>
      <c r="AT111" s="54">
        <f t="shared" si="116"/>
        <v>0.74626765775138992</v>
      </c>
      <c r="AU111" s="54">
        <f t="shared" si="106"/>
        <v>0.58072007393130542</v>
      </c>
      <c r="AW111" s="54">
        <v>158000</v>
      </c>
      <c r="AX111" s="54">
        <f t="shared" si="69"/>
        <v>0.47608605246099961</v>
      </c>
      <c r="AY111" s="54">
        <f t="shared" si="70"/>
        <v>0.47195385610125345</v>
      </c>
      <c r="AZ111" s="54">
        <f t="shared" si="71"/>
        <v>4.1321963597461802E-3</v>
      </c>
      <c r="BA111" s="54">
        <f t="shared" si="72"/>
        <v>0.94296973353913482</v>
      </c>
      <c r="BB111" s="54">
        <f t="shared" si="73"/>
        <v>0.37984603722385779</v>
      </c>
      <c r="BC111" s="54">
        <f t="shared" si="74"/>
        <v>-1.7609387885866234</v>
      </c>
      <c r="BD111" s="54">
        <f t="shared" si="75"/>
        <v>-1.2108210311534975</v>
      </c>
      <c r="BE111" s="54">
        <f t="shared" si="76"/>
        <v>11.115430719697141</v>
      </c>
      <c r="BF111" s="54">
        <f t="shared" si="77"/>
        <v>11.115430721258186</v>
      </c>
      <c r="BG111" s="54">
        <f t="shared" si="78"/>
        <v>11.115430764524309</v>
      </c>
      <c r="BH111" s="54">
        <f t="shared" si="79"/>
        <v>11.115431963687357</v>
      </c>
      <c r="BI111" s="54">
        <f t="shared" si="80"/>
        <v>11.115465194918546</v>
      </c>
      <c r="BJ111" s="54">
        <f t="shared" si="81"/>
        <v>11.116382480350524</v>
      </c>
      <c r="BK111" s="54">
        <f t="shared" si="82"/>
        <v>11.139422533219456</v>
      </c>
      <c r="BL111" s="54">
        <f t="shared" si="83"/>
        <v>11.415015284657969</v>
      </c>
    </row>
    <row r="112" spans="1:64" s="54" customFormat="1" ht="12.95" customHeight="1">
      <c r="A112" s="287" t="s">
        <v>109</v>
      </c>
      <c r="B112" s="357" t="s">
        <v>77</v>
      </c>
      <c r="C112" s="190">
        <v>52600.247799999997</v>
      </c>
      <c r="D112" s="47">
        <v>8.0000000000000004E-4</v>
      </c>
      <c r="E112" s="54">
        <f t="shared" si="89"/>
        <v>588.56532791633242</v>
      </c>
      <c r="F112" s="54">
        <f t="shared" si="90"/>
        <v>588.5</v>
      </c>
      <c r="G112" s="333">
        <f t="shared" si="113"/>
        <v>2.7425599997513928E-2</v>
      </c>
      <c r="H112" s="318"/>
      <c r="I112" s="318"/>
      <c r="J112" s="318"/>
      <c r="K112" s="318">
        <f t="shared" si="114"/>
        <v>2.7425599997513928E-2</v>
      </c>
      <c r="M112" s="268"/>
      <c r="O112" s="54">
        <f t="shared" ca="1" si="91"/>
        <v>2.6310883829993852E-2</v>
      </c>
      <c r="P112" s="54">
        <f t="shared" si="92"/>
        <v>7.2884202002843665E-2</v>
      </c>
      <c r="Q112" s="286">
        <f t="shared" si="93"/>
        <v>37581.747799999997</v>
      </c>
      <c r="R112" s="54">
        <f t="shared" si="109"/>
        <v>2.0664844962789688E-3</v>
      </c>
      <c r="S112" s="54">
        <v>1</v>
      </c>
      <c r="T112" s="54">
        <f t="shared" si="110"/>
        <v>2.0664844962789688E-3</v>
      </c>
      <c r="U112" s="54">
        <f t="shared" si="111"/>
        <v>-4.5458602005329737E-2</v>
      </c>
      <c r="V112" s="318"/>
      <c r="W112" s="318"/>
      <c r="X112" s="318"/>
      <c r="Y112" s="318">
        <f t="shared" si="115"/>
        <v>7.5598115184123155E-2</v>
      </c>
      <c r="Z112" s="54">
        <f t="shared" si="94"/>
        <v>588.5</v>
      </c>
      <c r="AA112" s="54">
        <f t="shared" si="95"/>
        <v>2.4711686816234445E-2</v>
      </c>
      <c r="AB112" s="54">
        <f t="shared" si="96"/>
        <v>7.5598115184123155E-2</v>
      </c>
      <c r="AC112" s="54">
        <f t="shared" si="97"/>
        <v>-4.5458602005329737E-2</v>
      </c>
      <c r="AE112" s="54">
        <f t="shared" si="98"/>
        <v>7.3653247555225233E-6</v>
      </c>
      <c r="AF112" s="356">
        <f t="shared" si="99"/>
        <v>37581.747799999997</v>
      </c>
      <c r="AG112" s="41"/>
      <c r="AH112" s="54">
        <f t="shared" si="100"/>
        <v>-4.817251518660922E-2</v>
      </c>
      <c r="AI112" s="54">
        <f t="shared" si="101"/>
        <v>1.1520154841693409</v>
      </c>
      <c r="AJ112" s="54">
        <f t="shared" si="102"/>
        <v>-0.66497263324386813</v>
      </c>
      <c r="AK112" s="54">
        <f t="shared" si="103"/>
        <v>0.2606606526412103</v>
      </c>
      <c r="AL112" s="54">
        <f t="shared" si="104"/>
        <v>1.0428265431261063</v>
      </c>
      <c r="AM112" s="54">
        <f t="shared" si="105"/>
        <v>0.57443993144370042</v>
      </c>
      <c r="AN112" s="54">
        <f t="shared" si="116"/>
        <v>0.79646894849056493</v>
      </c>
      <c r="AO112" s="54">
        <f t="shared" si="116"/>
        <v>0.79645186206395491</v>
      </c>
      <c r="AP112" s="54">
        <f t="shared" si="116"/>
        <v>0.79637088613987961</v>
      </c>
      <c r="AQ112" s="54">
        <f t="shared" si="116"/>
        <v>0.79598721647498305</v>
      </c>
      <c r="AR112" s="54">
        <f t="shared" si="116"/>
        <v>0.79417140154187127</v>
      </c>
      <c r="AS112" s="54">
        <f t="shared" si="116"/>
        <v>0.78562262095605817</v>
      </c>
      <c r="AT112" s="54">
        <f t="shared" si="116"/>
        <v>0.74631075348797249</v>
      </c>
      <c r="AU112" s="54">
        <f t="shared" si="106"/>
        <v>0.58075448774731298</v>
      </c>
      <c r="AW112" s="54">
        <v>160000</v>
      </c>
      <c r="AX112" s="54">
        <f t="shared" si="69"/>
        <v>0.4723440854627789</v>
      </c>
      <c r="AY112" s="54">
        <f t="shared" si="70"/>
        <v>0.47676727270604019</v>
      </c>
      <c r="AZ112" s="54">
        <f t="shared" si="71"/>
        <v>-4.4231872432612812E-3</v>
      </c>
      <c r="BA112" s="54">
        <f t="shared" si="72"/>
        <v>0.98724502040529638</v>
      </c>
      <c r="BB112" s="54">
        <f t="shared" si="73"/>
        <v>0.23942161959566891</v>
      </c>
      <c r="BC112" s="54">
        <f t="shared" si="74"/>
        <v>-1.6130790362404006</v>
      </c>
      <c r="BD112" s="54">
        <f t="shared" si="75"/>
        <v>-1.0432025056873269</v>
      </c>
      <c r="BE112" s="54">
        <f t="shared" si="76"/>
        <v>11.261530179701081</v>
      </c>
      <c r="BF112" s="54">
        <f t="shared" si="77"/>
        <v>11.26153028797822</v>
      </c>
      <c r="BG112" s="54">
        <f t="shared" si="78"/>
        <v>11.26153165322585</v>
      </c>
      <c r="BH112" s="54">
        <f t="shared" si="79"/>
        <v>11.261548866809253</v>
      </c>
      <c r="BI112" s="54">
        <f t="shared" si="80"/>
        <v>11.261765809259707</v>
      </c>
      <c r="BJ112" s="54">
        <f t="shared" si="81"/>
        <v>11.264485284571833</v>
      </c>
      <c r="BK112" s="54">
        <f t="shared" si="82"/>
        <v>11.296547503743925</v>
      </c>
      <c r="BL112" s="54">
        <f t="shared" si="83"/>
        <v>11.552670548687733</v>
      </c>
    </row>
    <row r="113" spans="1:64" s="54" customFormat="1" ht="12.95" customHeight="1">
      <c r="A113" s="287" t="s">
        <v>109</v>
      </c>
      <c r="B113" s="357" t="s">
        <v>65</v>
      </c>
      <c r="C113" s="190">
        <v>52600.454700000002</v>
      </c>
      <c r="D113" s="47">
        <v>8.9999999999999998E-4</v>
      </c>
      <c r="E113" s="54">
        <f t="shared" si="89"/>
        <v>589.0581647509066</v>
      </c>
      <c r="F113" s="54">
        <f t="shared" si="90"/>
        <v>589</v>
      </c>
      <c r="G113" s="333">
        <f t="shared" si="113"/>
        <v>2.4418400003924035E-2</v>
      </c>
      <c r="H113" s="318"/>
      <c r="I113" s="318"/>
      <c r="J113" s="318"/>
      <c r="K113" s="318">
        <f t="shared" si="114"/>
        <v>2.4418400003924035E-2</v>
      </c>
      <c r="M113" s="268"/>
      <c r="O113" s="54">
        <f t="shared" ca="1" si="91"/>
        <v>2.6313809225605046E-2</v>
      </c>
      <c r="P113" s="54">
        <f t="shared" si="92"/>
        <v>7.288553304257496E-2</v>
      </c>
      <c r="Q113" s="286">
        <f t="shared" si="93"/>
        <v>37581.954700000002</v>
      </c>
      <c r="R113" s="54">
        <f t="shared" si="109"/>
        <v>2.3490629849862881E-3</v>
      </c>
      <c r="S113" s="54">
        <v>1</v>
      </c>
      <c r="T113" s="54">
        <f t="shared" si="110"/>
        <v>2.3490629849862881E-3</v>
      </c>
      <c r="U113" s="54">
        <f t="shared" si="111"/>
        <v>-4.8467133038650925E-2</v>
      </c>
      <c r="V113" s="318"/>
      <c r="W113" s="318"/>
      <c r="X113" s="318"/>
      <c r="Y113" s="318">
        <f t="shared" si="115"/>
        <v>7.2589458914950042E-2</v>
      </c>
      <c r="Z113" s="54">
        <f t="shared" si="94"/>
        <v>589</v>
      </c>
      <c r="AA113" s="54">
        <f t="shared" si="95"/>
        <v>2.4714474131548952E-2</v>
      </c>
      <c r="AB113" s="54">
        <f t="shared" si="96"/>
        <v>7.2589458914950042E-2</v>
      </c>
      <c r="AC113" s="54">
        <f t="shared" si="97"/>
        <v>-4.8467133038650925E-2</v>
      </c>
      <c r="AE113" s="54">
        <f t="shared" si="98"/>
        <v>8.7659889048856185E-8</v>
      </c>
      <c r="AF113" s="356">
        <f t="shared" si="99"/>
        <v>37581.954700000002</v>
      </c>
      <c r="AG113" s="41"/>
      <c r="AH113" s="54">
        <f t="shared" si="100"/>
        <v>-4.8171058911026007E-2</v>
      </c>
      <c r="AI113" s="54">
        <f t="shared" si="101"/>
        <v>1.1520017459829819</v>
      </c>
      <c r="AJ113" s="54">
        <f t="shared" si="102"/>
        <v>-0.66493326907085992</v>
      </c>
      <c r="AK113" s="54">
        <f t="shared" si="103"/>
        <v>0.26066866417102347</v>
      </c>
      <c r="AL113" s="54">
        <f t="shared" si="104"/>
        <v>1.042879247571886</v>
      </c>
      <c r="AM113" s="54">
        <f t="shared" si="105"/>
        <v>0.57447497993620433</v>
      </c>
      <c r="AN113" s="54">
        <f t="shared" si="116"/>
        <v>0.79651256600162645</v>
      </c>
      <c r="AO113" s="54">
        <f t="shared" si="116"/>
        <v>0.79649548295654948</v>
      </c>
      <c r="AP113" s="54">
        <f t="shared" si="116"/>
        <v>0.79641451944727093</v>
      </c>
      <c r="AQ113" s="54">
        <f t="shared" si="116"/>
        <v>0.79603089149219486</v>
      </c>
      <c r="AR113" s="54">
        <f t="shared" si="116"/>
        <v>0.79421519300084165</v>
      </c>
      <c r="AS113" s="54">
        <f t="shared" si="116"/>
        <v>0.78566658213901319</v>
      </c>
      <c r="AT113" s="54">
        <f t="shared" si="116"/>
        <v>0.74635384902848445</v>
      </c>
      <c r="AU113" s="54">
        <f t="shared" si="106"/>
        <v>0.58078890156332008</v>
      </c>
      <c r="AW113" s="54">
        <v>162000</v>
      </c>
      <c r="AX113" s="54">
        <f t="shared" si="69"/>
        <v>0.46828633727409502</v>
      </c>
      <c r="AY113" s="54">
        <f t="shared" si="70"/>
        <v>0.48157424100213136</v>
      </c>
      <c r="AZ113" s="54">
        <f t="shared" si="71"/>
        <v>-1.3287903728036348E-2</v>
      </c>
      <c r="BA113" s="54">
        <f t="shared" si="72"/>
        <v>1.036190220524041</v>
      </c>
      <c r="BB113" s="54">
        <f t="shared" si="73"/>
        <v>7.9180312369748485E-2</v>
      </c>
      <c r="BC113" s="54">
        <f t="shared" si="74"/>
        <v>-1.4505722188850292</v>
      </c>
      <c r="BD113" s="54">
        <f t="shared" si="75"/>
        <v>-0.88646398935865067</v>
      </c>
      <c r="BE113" s="54">
        <f t="shared" si="76"/>
        <v>11.414693695530662</v>
      </c>
      <c r="BF113" s="54">
        <f t="shared" si="77"/>
        <v>11.414694829572365</v>
      </c>
      <c r="BG113" s="54">
        <f t="shared" si="78"/>
        <v>11.414704064411543</v>
      </c>
      <c r="BH113" s="54">
        <f t="shared" si="79"/>
        <v>11.414779259331159</v>
      </c>
      <c r="BI113" s="54">
        <f t="shared" si="80"/>
        <v>11.415391064327144</v>
      </c>
      <c r="BJ113" s="54">
        <f t="shared" si="81"/>
        <v>11.420338059720484</v>
      </c>
      <c r="BK113" s="54">
        <f t="shared" si="82"/>
        <v>11.458518083737927</v>
      </c>
      <c r="BL113" s="54">
        <f t="shared" si="83"/>
        <v>11.690325812717496</v>
      </c>
    </row>
    <row r="114" spans="1:64" s="54" customFormat="1" ht="12.95" customHeight="1">
      <c r="A114" s="287" t="s">
        <v>109</v>
      </c>
      <c r="B114" s="357" t="s">
        <v>77</v>
      </c>
      <c r="C114" s="190">
        <v>52600.665000000001</v>
      </c>
      <c r="D114" s="47">
        <v>2E-3</v>
      </c>
      <c r="E114" s="54">
        <f t="shared" si="89"/>
        <v>589.55910040246795</v>
      </c>
      <c r="F114" s="54">
        <f t="shared" si="90"/>
        <v>589.5</v>
      </c>
      <c r="G114" s="333">
        <f t="shared" si="113"/>
        <v>2.4811200004478451E-2</v>
      </c>
      <c r="H114" s="318"/>
      <c r="I114" s="318"/>
      <c r="J114" s="318"/>
      <c r="K114" s="318">
        <f t="shared" si="114"/>
        <v>2.4811200004478451E-2</v>
      </c>
      <c r="M114" s="268"/>
      <c r="O114" s="54">
        <f t="shared" ca="1" si="91"/>
        <v>2.631673462121624E-2</v>
      </c>
      <c r="P114" s="54">
        <f t="shared" si="92"/>
        <v>7.2886864081903258E-2</v>
      </c>
      <c r="Q114" s="286">
        <f t="shared" si="93"/>
        <v>37582.165000000001</v>
      </c>
      <c r="R114" s="54">
        <f t="shared" si="109"/>
        <v>2.311269476485394E-3</v>
      </c>
      <c r="S114" s="54">
        <v>1</v>
      </c>
      <c r="T114" s="54">
        <f t="shared" si="110"/>
        <v>2.311269476485394E-3</v>
      </c>
      <c r="U114" s="54">
        <f t="shared" si="111"/>
        <v>-4.8075664077424807E-2</v>
      </c>
      <c r="V114" s="318"/>
      <c r="W114" s="318"/>
      <c r="X114" s="318"/>
      <c r="Y114" s="318">
        <f t="shared" si="115"/>
        <v>7.2980802565649719E-2</v>
      </c>
      <c r="Z114" s="54">
        <f t="shared" si="94"/>
        <v>589.5</v>
      </c>
      <c r="AA114" s="54">
        <f t="shared" si="95"/>
        <v>2.471726152073199E-2</v>
      </c>
      <c r="AB114" s="54">
        <f t="shared" si="96"/>
        <v>7.2980802565649719E-2</v>
      </c>
      <c r="AC114" s="54">
        <f t="shared" si="97"/>
        <v>-4.8075664077424807E-2</v>
      </c>
      <c r="AE114" s="54">
        <f t="shared" si="98"/>
        <v>8.8244387285841734E-9</v>
      </c>
      <c r="AF114" s="356">
        <f t="shared" si="99"/>
        <v>37582.165000000001</v>
      </c>
      <c r="AG114" s="41"/>
      <c r="AH114" s="54">
        <f t="shared" si="100"/>
        <v>-4.8169602561171268E-2</v>
      </c>
      <c r="AI114" s="54">
        <f t="shared" si="101"/>
        <v>1.1519880077021267</v>
      </c>
      <c r="AJ114" s="54">
        <f t="shared" si="102"/>
        <v>-0.66489390398989223</v>
      </c>
      <c r="AK114" s="54">
        <f t="shared" si="103"/>
        <v>0.26067667478567974</v>
      </c>
      <c r="AL114" s="54">
        <f t="shared" si="104"/>
        <v>1.0429319507604462</v>
      </c>
      <c r="AM114" s="54">
        <f t="shared" si="105"/>
        <v>0.57451002865381107</v>
      </c>
      <c r="AN114" s="54">
        <f t="shared" si="116"/>
        <v>0.79655618299238196</v>
      </c>
      <c r="AO114" s="54">
        <f t="shared" si="116"/>
        <v>0.79653910332856437</v>
      </c>
      <c r="AP114" s="54">
        <f t="shared" si="116"/>
        <v>0.79645815223378125</v>
      </c>
      <c r="AQ114" s="54">
        <f t="shared" si="116"/>
        <v>0.7960745659902928</v>
      </c>
      <c r="AR114" s="54">
        <f t="shared" si="116"/>
        <v>0.79425898395692052</v>
      </c>
      <c r="AS114" s="54">
        <f t="shared" si="116"/>
        <v>0.78571054289802789</v>
      </c>
      <c r="AT114" s="54">
        <f t="shared" si="116"/>
        <v>0.74639694437291659</v>
      </c>
      <c r="AU114" s="54">
        <f t="shared" si="106"/>
        <v>0.58082331537932763</v>
      </c>
      <c r="AW114" s="54">
        <v>164000</v>
      </c>
      <c r="AX114" s="54">
        <f t="shared" si="69"/>
        <v>0.4641138191973615</v>
      </c>
      <c r="AY114" s="54">
        <f t="shared" si="70"/>
        <v>0.4863747609895267</v>
      </c>
      <c r="AZ114" s="54">
        <f t="shared" si="71"/>
        <v>-2.226094179216519E-2</v>
      </c>
      <c r="BA114" s="54">
        <f t="shared" si="72"/>
        <v>1.0890390582497329</v>
      </c>
      <c r="BB114" s="54">
        <f t="shared" si="73"/>
        <v>-9.9881055475658759E-2</v>
      </c>
      <c r="BC114" s="54">
        <f t="shared" si="74"/>
        <v>-1.2712610569643052</v>
      </c>
      <c r="BD114" s="54">
        <f t="shared" si="75"/>
        <v>-0.73777413430819871</v>
      </c>
      <c r="BE114" s="54">
        <f t="shared" si="76"/>
        <v>11.57558098467614</v>
      </c>
      <c r="BF114" s="54">
        <f t="shared" si="77"/>
        <v>11.575586302688881</v>
      </c>
      <c r="BG114" s="54">
        <f t="shared" si="78"/>
        <v>11.575618460379211</v>
      </c>
      <c r="BH114" s="54">
        <f t="shared" si="79"/>
        <v>11.575812882305472</v>
      </c>
      <c r="BI114" s="54">
        <f t="shared" si="80"/>
        <v>11.576987110530252</v>
      </c>
      <c r="BJ114" s="54">
        <f t="shared" si="81"/>
        <v>11.584034895121398</v>
      </c>
      <c r="BK114" s="54">
        <f t="shared" si="82"/>
        <v>11.624874250069546</v>
      </c>
      <c r="BL114" s="54">
        <f t="shared" si="83"/>
        <v>11.827981076747262</v>
      </c>
    </row>
    <row r="115" spans="1:64" s="54" customFormat="1" ht="12.95" customHeight="1">
      <c r="A115" s="287" t="s">
        <v>109</v>
      </c>
      <c r="B115" s="357" t="s">
        <v>65</v>
      </c>
      <c r="C115" s="190">
        <v>52600.875899999999</v>
      </c>
      <c r="D115" s="47">
        <v>5.0000000000000001E-4</v>
      </c>
      <c r="E115" s="54">
        <f t="shared" si="89"/>
        <v>590.06146525702798</v>
      </c>
      <c r="F115" s="54">
        <f t="shared" si="90"/>
        <v>590</v>
      </c>
      <c r="G115" s="333">
        <f t="shared" si="113"/>
        <v>2.580399999715155E-2</v>
      </c>
      <c r="H115" s="318"/>
      <c r="I115" s="318"/>
      <c r="J115" s="318"/>
      <c r="K115" s="318">
        <f t="shared" si="114"/>
        <v>2.580399999715155E-2</v>
      </c>
      <c r="M115" s="268"/>
      <c r="O115" s="54">
        <f t="shared" ca="1" si="91"/>
        <v>2.6319660016827433E-2</v>
      </c>
      <c r="P115" s="54">
        <f t="shared" si="92"/>
        <v>7.2888195120828517E-2</v>
      </c>
      <c r="Q115" s="286">
        <f t="shared" si="93"/>
        <v>37582.375899999999</v>
      </c>
      <c r="R115" s="54">
        <f t="shared" si="109"/>
        <v>2.2169214304444858E-3</v>
      </c>
      <c r="S115" s="54">
        <v>1</v>
      </c>
      <c r="T115" s="54">
        <f t="shared" si="110"/>
        <v>2.2169214304444858E-3</v>
      </c>
      <c r="U115" s="54">
        <f t="shared" si="111"/>
        <v>-4.7084195123676967E-2</v>
      </c>
      <c r="V115" s="318"/>
      <c r="W115" s="318"/>
      <c r="X115" s="318"/>
      <c r="Y115" s="318">
        <f t="shared" si="115"/>
        <v>7.3972146134202735E-2</v>
      </c>
      <c r="Z115" s="54">
        <f t="shared" si="94"/>
        <v>590</v>
      </c>
      <c r="AA115" s="54">
        <f t="shared" si="95"/>
        <v>2.4720048983777332E-2</v>
      </c>
      <c r="AB115" s="54">
        <f t="shared" si="96"/>
        <v>7.3972146134202735E-2</v>
      </c>
      <c r="AC115" s="54">
        <f t="shared" si="97"/>
        <v>-4.7084195123676967E-2</v>
      </c>
      <c r="AE115" s="54">
        <f t="shared" si="98"/>
        <v>1.1749497993949942E-6</v>
      </c>
      <c r="AF115" s="356">
        <f t="shared" si="99"/>
        <v>37582.375899999999</v>
      </c>
      <c r="AG115" s="41"/>
      <c r="AH115" s="54">
        <f t="shared" si="100"/>
        <v>-4.8168146137051185E-2</v>
      </c>
      <c r="AI115" s="54">
        <f t="shared" si="101"/>
        <v>1.1519742693268422</v>
      </c>
      <c r="AJ115" s="54">
        <f t="shared" si="102"/>
        <v>-0.66485453800120253</v>
      </c>
      <c r="AK115" s="54">
        <f t="shared" si="103"/>
        <v>0.26068468448520943</v>
      </c>
      <c r="AL115" s="54">
        <f t="shared" si="104"/>
        <v>1.0429846526917919</v>
      </c>
      <c r="AM115" s="54">
        <f t="shared" si="105"/>
        <v>0.57454507759654516</v>
      </c>
      <c r="AN115" s="54">
        <f t="shared" si="116"/>
        <v>0.79659979946282733</v>
      </c>
      <c r="AO115" s="54">
        <f t="shared" si="116"/>
        <v>0.79658272317999523</v>
      </c>
      <c r="AP115" s="54">
        <f t="shared" si="116"/>
        <v>0.79650178449940601</v>
      </c>
      <c r="AQ115" s="54">
        <f t="shared" si="116"/>
        <v>0.79611823996927067</v>
      </c>
      <c r="AR115" s="54">
        <f t="shared" si="116"/>
        <v>0.79430277441009767</v>
      </c>
      <c r="AS115" s="54">
        <f t="shared" si="116"/>
        <v>0.7857545032330866</v>
      </c>
      <c r="AT115" s="54">
        <f t="shared" si="116"/>
        <v>0.74644003952125815</v>
      </c>
      <c r="AU115" s="54">
        <f t="shared" si="106"/>
        <v>0.58085772919533518</v>
      </c>
      <c r="AW115" s="54">
        <v>166000</v>
      </c>
      <c r="AX115" s="54">
        <f t="shared" si="69"/>
        <v>0.46010136139298258</v>
      </c>
      <c r="AY115" s="54">
        <f t="shared" si="70"/>
        <v>0.49116883266822653</v>
      </c>
      <c r="AZ115" s="54">
        <f t="shared" si="71"/>
        <v>-3.1067471275243952E-2</v>
      </c>
      <c r="BA115" s="54">
        <f t="shared" si="72"/>
        <v>1.1440256771021498</v>
      </c>
      <c r="BB115" s="54">
        <f t="shared" si="73"/>
        <v>-0.29369957913949046</v>
      </c>
      <c r="BC115" s="54">
        <f t="shared" si="74"/>
        <v>-1.0732141196226113</v>
      </c>
      <c r="BD115" s="54">
        <f t="shared" si="75"/>
        <v>-0.59482688921825544</v>
      </c>
      <c r="BE115" s="54">
        <f t="shared" si="76"/>
        <v>11.744666091660616</v>
      </c>
      <c r="BF115" s="54">
        <f t="shared" si="77"/>
        <v>11.744681263668449</v>
      </c>
      <c r="BG115" s="54">
        <f t="shared" si="78"/>
        <v>11.744755095195689</v>
      </c>
      <c r="BH115" s="54">
        <f t="shared" si="79"/>
        <v>11.745114297868952</v>
      </c>
      <c r="BI115" s="54">
        <f t="shared" si="80"/>
        <v>11.746859905355606</v>
      </c>
      <c r="BJ115" s="54">
        <f t="shared" si="81"/>
        <v>11.755297047692794</v>
      </c>
      <c r="BK115" s="54">
        <f t="shared" si="82"/>
        <v>11.795073008397884</v>
      </c>
      <c r="BL115" s="54">
        <f t="shared" si="83"/>
        <v>11.965636340777026</v>
      </c>
    </row>
    <row r="116" spans="1:64" s="54" customFormat="1" ht="12.95" customHeight="1">
      <c r="A116" s="287" t="s">
        <v>109</v>
      </c>
      <c r="B116" s="357" t="s">
        <v>77</v>
      </c>
      <c r="C116" s="190">
        <v>52601.0844</v>
      </c>
      <c r="D116" s="47">
        <v>6.9999999999999999E-4</v>
      </c>
      <c r="E116" s="54">
        <f t="shared" si="89"/>
        <v>590.55811329959306</v>
      </c>
      <c r="F116" s="54">
        <f t="shared" si="90"/>
        <v>590.5</v>
      </c>
      <c r="G116" s="333">
        <f t="shared" si="113"/>
        <v>2.4396799999522045E-2</v>
      </c>
      <c r="H116" s="318"/>
      <c r="I116" s="318"/>
      <c r="J116" s="318"/>
      <c r="K116" s="318">
        <f t="shared" si="114"/>
        <v>2.4396799999522045E-2</v>
      </c>
      <c r="M116" s="268"/>
      <c r="O116" s="54">
        <f t="shared" ca="1" si="91"/>
        <v>2.6322585412438627E-2</v>
      </c>
      <c r="P116" s="54">
        <f t="shared" si="92"/>
        <v>7.2889526159350765E-2</v>
      </c>
      <c r="Q116" s="286">
        <f t="shared" si="93"/>
        <v>37582.5844</v>
      </c>
      <c r="R116" s="54">
        <f t="shared" si="109"/>
        <v>2.3515444904121368E-3</v>
      </c>
      <c r="S116" s="54">
        <v>1</v>
      </c>
      <c r="T116" s="54">
        <f t="shared" si="110"/>
        <v>2.3515444904121368E-3</v>
      </c>
      <c r="U116" s="54">
        <f t="shared" si="111"/>
        <v>-4.849272615982872E-2</v>
      </c>
      <c r="V116" s="318"/>
      <c r="W116" s="318"/>
      <c r="X116" s="318"/>
      <c r="Y116" s="318">
        <f t="shared" si="115"/>
        <v>7.2563489638193979E-2</v>
      </c>
      <c r="Z116" s="54">
        <f t="shared" si="94"/>
        <v>590.5</v>
      </c>
      <c r="AA116" s="54">
        <f t="shared" si="95"/>
        <v>2.4722836520678824E-2</v>
      </c>
      <c r="AB116" s="54">
        <f t="shared" si="96"/>
        <v>7.2563489638193979E-2</v>
      </c>
      <c r="AC116" s="54">
        <f t="shared" si="97"/>
        <v>-4.849272615982872E-2</v>
      </c>
      <c r="AE116" s="54">
        <f t="shared" si="98"/>
        <v>1.0629981312801495E-7</v>
      </c>
      <c r="AF116" s="356">
        <f t="shared" si="99"/>
        <v>37582.5844</v>
      </c>
      <c r="AG116" s="41"/>
      <c r="AH116" s="54">
        <f t="shared" si="100"/>
        <v>-4.816668963867194E-2</v>
      </c>
      <c r="AI116" s="54">
        <f t="shared" si="101"/>
        <v>1.151960530857195</v>
      </c>
      <c r="AJ116" s="54">
        <f t="shared" si="102"/>
        <v>-0.66481517110502764</v>
      </c>
      <c r="AK116" s="54">
        <f t="shared" si="103"/>
        <v>0.26069269326964317</v>
      </c>
      <c r="AL116" s="54">
        <f t="shared" si="104"/>
        <v>1.0430373533659301</v>
      </c>
      <c r="AM116" s="54">
        <f t="shared" si="105"/>
        <v>0.57458012676443204</v>
      </c>
      <c r="AN116" s="54">
        <f t="shared" si="116"/>
        <v>0.79664341541295902</v>
      </c>
      <c r="AO116" s="54">
        <f t="shared" si="116"/>
        <v>0.79662634251083841</v>
      </c>
      <c r="AP116" s="54">
        <f t="shared" si="116"/>
        <v>0.79654541624414121</v>
      </c>
      <c r="AQ116" s="54">
        <f t="shared" si="116"/>
        <v>0.79616191342912312</v>
      </c>
      <c r="AR116" s="54">
        <f t="shared" si="116"/>
        <v>0.79434656436036399</v>
      </c>
      <c r="AS116" s="54">
        <f t="shared" si="116"/>
        <v>0.78579846314417479</v>
      </c>
      <c r="AT116" s="54">
        <f t="shared" si="116"/>
        <v>0.74648313447349879</v>
      </c>
      <c r="AU116" s="54">
        <f t="shared" si="106"/>
        <v>0.58089214301134273</v>
      </c>
      <c r="AW116" s="54">
        <v>168000</v>
      </c>
      <c r="AX116" s="54">
        <f t="shared" si="69"/>
        <v>0.4566066452662908</v>
      </c>
      <c r="AY116" s="54">
        <f t="shared" si="70"/>
        <v>0.49595645603823063</v>
      </c>
      <c r="AZ116" s="54">
        <f t="shared" si="71"/>
        <v>-3.9349810771939837E-2</v>
      </c>
      <c r="BA116" s="54">
        <f t="shared" si="72"/>
        <v>1.1979557786778474</v>
      </c>
      <c r="BB116" s="54">
        <f t="shared" si="73"/>
        <v>-0.49345304265412809</v>
      </c>
      <c r="BC116" s="54">
        <f t="shared" si="74"/>
        <v>-0.85525357975523575</v>
      </c>
      <c r="BD116" s="54">
        <f t="shared" si="75"/>
        <v>-0.45575176590628708</v>
      </c>
      <c r="BE116" s="54">
        <f t="shared" si="76"/>
        <v>11.922051742736301</v>
      </c>
      <c r="BF116" s="54">
        <f t="shared" si="77"/>
        <v>11.922081204908663</v>
      </c>
      <c r="BG116" s="54">
        <f t="shared" si="78"/>
        <v>11.922203318910197</v>
      </c>
      <c r="BH116" s="54">
        <f t="shared" si="79"/>
        <v>11.922709334322715</v>
      </c>
      <c r="BI116" s="54">
        <f t="shared" si="80"/>
        <v>11.924804115892002</v>
      </c>
      <c r="BJ116" s="54">
        <f t="shared" si="81"/>
        <v>11.93344145826603</v>
      </c>
      <c r="BK116" s="54">
        <f t="shared" si="82"/>
        <v>11.968498666120272</v>
      </c>
      <c r="BL116" s="54">
        <f t="shared" si="83"/>
        <v>12.103291604806792</v>
      </c>
    </row>
    <row r="117" spans="1:64" s="54" customFormat="1" ht="12.95" customHeight="1">
      <c r="A117" s="287" t="s">
        <v>109</v>
      </c>
      <c r="B117" s="357" t="s">
        <v>65</v>
      </c>
      <c r="C117" s="190">
        <v>52601.298199999997</v>
      </c>
      <c r="D117" s="47">
        <v>4.0000000000000002E-4</v>
      </c>
      <c r="E117" s="54">
        <f t="shared" ref="E117:E148" si="117">+(C117-C$7)/C$8</f>
        <v>591.06738596865284</v>
      </c>
      <c r="F117" s="54">
        <f t="shared" ref="F117:F148" si="118">ROUND(2*E117,0)/2</f>
        <v>591</v>
      </c>
      <c r="G117" s="333">
        <f t="shared" si="113"/>
        <v>2.8289599998970516E-2</v>
      </c>
      <c r="H117" s="318"/>
      <c r="I117" s="318"/>
      <c r="J117" s="318"/>
      <c r="K117" s="318">
        <f t="shared" si="114"/>
        <v>2.8289599998970516E-2</v>
      </c>
      <c r="M117" s="268"/>
      <c r="O117" s="54">
        <f t="shared" ref="O117:O148" ca="1" si="119">+C$11+C$12*$F117</f>
        <v>2.6325510808049821E-2</v>
      </c>
      <c r="P117" s="54">
        <f t="shared" ref="P117:P148" si="120">+D$11+D$12*F117+D$13*F117^2</f>
        <v>7.2890857197469988E-2</v>
      </c>
      <c r="Q117" s="286">
        <f t="shared" ref="Q117:Q148" si="121">+C117-15018.5</f>
        <v>37582.798199999997</v>
      </c>
      <c r="R117" s="54">
        <f t="shared" si="109"/>
        <v>1.9892721436867008E-3</v>
      </c>
      <c r="S117" s="54">
        <v>1</v>
      </c>
      <c r="T117" s="54">
        <f t="shared" si="110"/>
        <v>1.9892721436867008E-3</v>
      </c>
      <c r="U117" s="54">
        <f t="shared" si="111"/>
        <v>-4.4601257198499472E-2</v>
      </c>
      <c r="V117" s="318"/>
      <c r="W117" s="318"/>
      <c r="X117" s="318"/>
      <c r="Y117" s="318">
        <f t="shared" si="115"/>
        <v>7.6454833065010275E-2</v>
      </c>
      <c r="Z117" s="54">
        <f t="shared" ref="Z117:Z148" si="122">F117</f>
        <v>591</v>
      </c>
      <c r="AA117" s="54">
        <f t="shared" ref="AA117:AA148" si="123">AB$3+AB$4*Z117+AB$5*Z117^2+AH117</f>
        <v>2.4725624131430229E-2</v>
      </c>
      <c r="AB117" s="54">
        <f t="shared" ref="AB117:AB148" si="124">+G117-AH117</f>
        <v>7.6454833065010275E-2</v>
      </c>
      <c r="AC117" s="54">
        <f t="shared" ref="AC117:AC148" si="125">+G117-P117</f>
        <v>-4.4601257198499472E-2</v>
      </c>
      <c r="AE117" s="54">
        <f t="shared" ref="AE117:AE148" si="126">+(G117-AA117)^2*S117</f>
        <v>1.2701923984409539E-5</v>
      </c>
      <c r="AF117" s="356">
        <f t="shared" ref="AF117:AF148" si="127">+C117-15018.5</f>
        <v>37582.798199999997</v>
      </c>
      <c r="AG117" s="41"/>
      <c r="AH117" s="54">
        <f t="shared" ref="AH117:AH148" si="128">$AB$6*($AB$11/AI117*AJ117+$AB$12)</f>
        <v>-4.8165233066039759E-2</v>
      </c>
      <c r="AI117" s="54">
        <f t="shared" ref="AI117:AI148" si="129">1+$AB$7*COS(AL117)</f>
        <v>1.151946792293252</v>
      </c>
      <c r="AJ117" s="54">
        <f t="shared" ref="AJ117:AJ148" si="130">SIN(AL117+RADIANS($AB$9))</f>
        <v>-0.66477580330160568</v>
      </c>
      <c r="AK117" s="54">
        <f t="shared" ref="AK117:AK148" si="131">$AB$7*SIN(AL117)</f>
        <v>0.26070070113901128</v>
      </c>
      <c r="AL117" s="54">
        <f t="shared" ref="AL117:AL148" si="132">2*ATAN(AM117)</f>
        <v>1.0430900527828659</v>
      </c>
      <c r="AM117" s="54">
        <f t="shared" ref="AM117:AM148" si="133">SQRT((1+$AB$7)/(1-$AB$7))*TAN(AN117/2)</f>
        <v>0.57461517615749613</v>
      </c>
      <c r="AN117" s="54">
        <f t="shared" si="116"/>
        <v>0.79668703084277281</v>
      </c>
      <c r="AO117" s="54">
        <f t="shared" si="116"/>
        <v>0.79666996132108969</v>
      </c>
      <c r="AP117" s="54">
        <f t="shared" si="116"/>
        <v>0.79658904746798198</v>
      </c>
      <c r="AQ117" s="54">
        <f t="shared" si="116"/>
        <v>0.79620558636984406</v>
      </c>
      <c r="AR117" s="54">
        <f t="shared" si="116"/>
        <v>0.7943903538077095</v>
      </c>
      <c r="AS117" s="54">
        <f t="shared" si="116"/>
        <v>0.78584242263127679</v>
      </c>
      <c r="AT117" s="54">
        <f t="shared" si="116"/>
        <v>0.74652622922962764</v>
      </c>
      <c r="AU117" s="54">
        <f t="shared" ref="AU117:AU148" si="134">RADIANS($AB$9)+$AB$18*(F117-AB$15)</f>
        <v>0.58092655682734984</v>
      </c>
      <c r="AW117" s="54">
        <v>170000</v>
      </c>
      <c r="AX117" s="54">
        <f t="shared" si="69"/>
        <v>0.45406279292803908</v>
      </c>
      <c r="AY117" s="54">
        <f t="shared" si="70"/>
        <v>0.50073763109953895</v>
      </c>
      <c r="AZ117" s="54">
        <f t="shared" si="71"/>
        <v>-4.6674838171499838E-2</v>
      </c>
      <c r="BA117" s="54">
        <f t="shared" si="72"/>
        <v>1.2459835133585164</v>
      </c>
      <c r="BB117" s="54">
        <f t="shared" si="73"/>
        <v>-0.68424822115597372</v>
      </c>
      <c r="BC117" s="54">
        <f t="shared" si="74"/>
        <v>-0.61773662982124244</v>
      </c>
      <c r="BD117" s="54">
        <f t="shared" si="75"/>
        <v>-0.31908014975524063</v>
      </c>
      <c r="BE117" s="54">
        <f t="shared" si="76"/>
        <v>12.107228628241954</v>
      </c>
      <c r="BF117" s="54">
        <f t="shared" si="77"/>
        <v>12.107268479580855</v>
      </c>
      <c r="BG117" s="54">
        <f t="shared" si="78"/>
        <v>12.107415797067297</v>
      </c>
      <c r="BH117" s="54">
        <f t="shared" si="79"/>
        <v>12.107960289030382</v>
      </c>
      <c r="BI117" s="54">
        <f t="shared" si="80"/>
        <v>12.109971488339301</v>
      </c>
      <c r="BJ117" s="54">
        <f t="shared" si="81"/>
        <v>12.117383199505321</v>
      </c>
      <c r="BK117" s="54">
        <f t="shared" si="82"/>
        <v>12.144474480702888</v>
      </c>
      <c r="BL117" s="54">
        <f t="shared" si="83"/>
        <v>12.240946868836556</v>
      </c>
    </row>
    <row r="118" spans="1:64" s="54" customFormat="1" ht="12.95" customHeight="1">
      <c r="A118" s="287" t="s">
        <v>109</v>
      </c>
      <c r="B118" s="357" t="s">
        <v>65</v>
      </c>
      <c r="C118" s="190">
        <v>52602.131999999998</v>
      </c>
      <c r="D118" s="47">
        <v>5.9999999999999995E-4</v>
      </c>
      <c r="E118" s="54">
        <f t="shared" si="117"/>
        <v>593.05350173790794</v>
      </c>
      <c r="F118" s="54">
        <f t="shared" si="118"/>
        <v>593</v>
      </c>
      <c r="G118" s="333">
        <f t="shared" si="113"/>
        <v>2.2460799998953007E-2</v>
      </c>
      <c r="H118" s="318"/>
      <c r="I118" s="318"/>
      <c r="J118" s="318"/>
      <c r="K118" s="318">
        <f t="shared" si="114"/>
        <v>2.2460799998953007E-2</v>
      </c>
      <c r="M118" s="268"/>
      <c r="O118" s="54">
        <f t="shared" ca="1" si="119"/>
        <v>2.6337212390494597E-2</v>
      </c>
      <c r="P118" s="54">
        <f t="shared" si="120"/>
        <v>7.2896181345916716E-2</v>
      </c>
      <c r="Q118" s="286">
        <f t="shared" si="121"/>
        <v>37583.631999999998</v>
      </c>
      <c r="R118" s="54">
        <f t="shared" si="109"/>
        <v>2.5437276916136548E-3</v>
      </c>
      <c r="S118" s="54">
        <v>1</v>
      </c>
      <c r="T118" s="54">
        <f t="shared" si="110"/>
        <v>2.5437276916136548E-3</v>
      </c>
      <c r="U118" s="54">
        <f t="shared" si="111"/>
        <v>-5.0435381346963709E-2</v>
      </c>
      <c r="V118" s="318"/>
      <c r="W118" s="318"/>
      <c r="X118" s="318"/>
      <c r="Y118" s="318">
        <f t="shared" si="115"/>
        <v>7.062020603205732E-2</v>
      </c>
      <c r="Z118" s="54">
        <f t="shared" si="122"/>
        <v>593</v>
      </c>
      <c r="AA118" s="54">
        <f t="shared" si="123"/>
        <v>2.4736775312812403E-2</v>
      </c>
      <c r="AB118" s="54">
        <f t="shared" si="124"/>
        <v>7.062020603205732E-2</v>
      </c>
      <c r="AC118" s="54">
        <f t="shared" si="125"/>
        <v>-5.0435381346963709E-2</v>
      </c>
      <c r="AE118" s="54">
        <f t="shared" si="126"/>
        <v>5.1800636292973779E-6</v>
      </c>
      <c r="AF118" s="356">
        <f t="shared" si="127"/>
        <v>37583.631999999998</v>
      </c>
      <c r="AG118" s="41"/>
      <c r="AH118" s="54">
        <f t="shared" si="128"/>
        <v>-4.8159406033104313E-2</v>
      </c>
      <c r="AI118" s="54">
        <f t="shared" si="129"/>
        <v>1.151891837095854</v>
      </c>
      <c r="AJ118" s="54">
        <f t="shared" si="130"/>
        <v>-0.66461832302016466</v>
      </c>
      <c r="AK118" s="54">
        <f t="shared" si="131"/>
        <v>0.2607327234664405</v>
      </c>
      <c r="AL118" s="54">
        <f t="shared" si="132"/>
        <v>1.0433008378787245</v>
      </c>
      <c r="AM118" s="54">
        <f t="shared" si="133"/>
        <v>0.57475537598203452</v>
      </c>
      <c r="AN118" s="54">
        <f t="shared" si="116"/>
        <v>0.79686148735878526</v>
      </c>
      <c r="AO118" s="54">
        <f t="shared" si="116"/>
        <v>0.79684443135610927</v>
      </c>
      <c r="AP118" s="54">
        <f t="shared" si="116"/>
        <v>0.79676356715432795</v>
      </c>
      <c r="AQ118" s="54">
        <f t="shared" si="116"/>
        <v>0.79638027294130942</v>
      </c>
      <c r="AR118" s="54">
        <f t="shared" si="116"/>
        <v>0.79456550656770408</v>
      </c>
      <c r="AS118" s="54">
        <f t="shared" si="116"/>
        <v>0.78601825633953604</v>
      </c>
      <c r="AT118" s="54">
        <f t="shared" si="116"/>
        <v>0.74669860629282736</v>
      </c>
      <c r="AU118" s="54">
        <f t="shared" si="134"/>
        <v>0.58106421209137959</v>
      </c>
      <c r="AW118" s="54">
        <v>172000</v>
      </c>
      <c r="AX118" s="54">
        <f t="shared" si="69"/>
        <v>0.45294043795438527</v>
      </c>
      <c r="AY118" s="54">
        <f t="shared" si="70"/>
        <v>0.50551235785215176</v>
      </c>
      <c r="AZ118" s="54">
        <f t="shared" si="71"/>
        <v>-5.2571919897766509E-2</v>
      </c>
      <c r="BA118" s="54">
        <f t="shared" si="72"/>
        <v>1.2820414319122933</v>
      </c>
      <c r="BB118" s="54">
        <f t="shared" si="73"/>
        <v>-0.84570888390227195</v>
      </c>
      <c r="BC118" s="54">
        <f t="shared" si="74"/>
        <v>-0.36341678074147976</v>
      </c>
      <c r="BD118" s="54">
        <f t="shared" si="75"/>
        <v>-0.18373503975740796</v>
      </c>
      <c r="BE118" s="54">
        <f t="shared" si="76"/>
        <v>12.298846508953041</v>
      </c>
      <c r="BF118" s="54">
        <f t="shared" si="77"/>
        <v>12.298881354509232</v>
      </c>
      <c r="BG118" s="54">
        <f t="shared" si="78"/>
        <v>12.299001089143102</v>
      </c>
      <c r="BH118" s="54">
        <f t="shared" si="79"/>
        <v>12.299412485648993</v>
      </c>
      <c r="BI118" s="54">
        <f t="shared" si="80"/>
        <v>12.30082565168785</v>
      </c>
      <c r="BJ118" s="54">
        <f t="shared" si="81"/>
        <v>12.305675828093664</v>
      </c>
      <c r="BK118" s="54">
        <f t="shared" si="82"/>
        <v>12.322275463019203</v>
      </c>
      <c r="BL118" s="54">
        <f t="shared" si="83"/>
        <v>12.37860213286632</v>
      </c>
    </row>
    <row r="119" spans="1:64" s="54" customFormat="1" ht="12.95" customHeight="1">
      <c r="A119" s="287" t="s">
        <v>109</v>
      </c>
      <c r="B119" s="357" t="s">
        <v>77</v>
      </c>
      <c r="C119" s="190">
        <v>52602.344299999997</v>
      </c>
      <c r="D119" s="47">
        <v>8.0000000000000004E-4</v>
      </c>
      <c r="E119" s="54">
        <f t="shared" si="117"/>
        <v>593.55920139947079</v>
      </c>
      <c r="F119" s="54">
        <f t="shared" si="118"/>
        <v>593.5</v>
      </c>
      <c r="G119" s="333">
        <f t="shared" si="113"/>
        <v>2.4853599999914877E-2</v>
      </c>
      <c r="H119" s="318"/>
      <c r="I119" s="318"/>
      <c r="J119" s="318"/>
      <c r="K119" s="318">
        <f t="shared" si="114"/>
        <v>2.4853599999914877E-2</v>
      </c>
      <c r="M119" s="268"/>
      <c r="O119" s="54">
        <f t="shared" ca="1" si="119"/>
        <v>2.6340137786105791E-2</v>
      </c>
      <c r="P119" s="54">
        <f t="shared" si="120"/>
        <v>7.2897512382020843E-2</v>
      </c>
      <c r="Q119" s="286">
        <f t="shared" si="121"/>
        <v>37583.844299999997</v>
      </c>
      <c r="R119" s="54">
        <f t="shared" si="109"/>
        <v>2.3082175169794748E-3</v>
      </c>
      <c r="S119" s="54">
        <v>1</v>
      </c>
      <c r="T119" s="54">
        <f t="shared" si="110"/>
        <v>2.3082175169794748E-3</v>
      </c>
      <c r="U119" s="54">
        <f t="shared" si="111"/>
        <v>-4.8043912382105966E-2</v>
      </c>
      <c r="V119" s="318"/>
      <c r="W119" s="318"/>
      <c r="X119" s="318"/>
      <c r="Y119" s="318">
        <f t="shared" si="115"/>
        <v>7.3011549089214561E-2</v>
      </c>
      <c r="Z119" s="54">
        <f t="shared" si="122"/>
        <v>593.5</v>
      </c>
      <c r="AA119" s="54">
        <f t="shared" si="123"/>
        <v>2.4739563292721159E-2</v>
      </c>
      <c r="AB119" s="54">
        <f t="shared" si="124"/>
        <v>7.3011549089214561E-2</v>
      </c>
      <c r="AC119" s="54">
        <f t="shared" si="125"/>
        <v>-4.8043912382105966E-2</v>
      </c>
      <c r="AE119" s="54">
        <f t="shared" si="126"/>
        <v>1.3004370587585813E-8</v>
      </c>
      <c r="AF119" s="356">
        <f t="shared" si="127"/>
        <v>37583.844299999997</v>
      </c>
      <c r="AG119" s="41"/>
      <c r="AH119" s="54">
        <f t="shared" si="128"/>
        <v>-4.8157949089299684E-2</v>
      </c>
      <c r="AI119" s="54">
        <f t="shared" si="129"/>
        <v>1.1518780980614314</v>
      </c>
      <c r="AJ119" s="54">
        <f t="shared" si="130"/>
        <v>-0.66457895068405071</v>
      </c>
      <c r="AK119" s="54">
        <f t="shared" si="131"/>
        <v>0.26074072676093968</v>
      </c>
      <c r="AL119" s="54">
        <f t="shared" si="132"/>
        <v>1.0433535310097493</v>
      </c>
      <c r="AM119" s="54">
        <f t="shared" si="133"/>
        <v>0.57479042650136514</v>
      </c>
      <c r="AN119" s="54">
        <f t="shared" si="116"/>
        <v>0.79690510018695948</v>
      </c>
      <c r="AO119" s="54">
        <f t="shared" si="116"/>
        <v>0.7968880475633493</v>
      </c>
      <c r="AP119" s="54">
        <f t="shared" si="116"/>
        <v>0.79680719577363945</v>
      </c>
      <c r="AQ119" s="54">
        <f t="shared" si="116"/>
        <v>0.79642394328629329</v>
      </c>
      <c r="AR119" s="54">
        <f t="shared" si="116"/>
        <v>0.79460929350030884</v>
      </c>
      <c r="AS119" s="54">
        <f t="shared" si="116"/>
        <v>0.78606221370648921</v>
      </c>
      <c r="AT119" s="54">
        <f t="shared" si="116"/>
        <v>0.74674170006824669</v>
      </c>
      <c r="AU119" s="54">
        <f t="shared" si="134"/>
        <v>0.58109862590738715</v>
      </c>
      <c r="AW119" s="54">
        <v>174000</v>
      </c>
      <c r="AX119" s="54">
        <f t="shared" si="69"/>
        <v>0.45367223811782387</v>
      </c>
      <c r="AY119" s="54">
        <f t="shared" si="70"/>
        <v>0.5102806362960689</v>
      </c>
      <c r="AZ119" s="54">
        <f t="shared" si="71"/>
        <v>-5.6608398178245006E-2</v>
      </c>
      <c r="BA119" s="54">
        <f t="shared" si="72"/>
        <v>1.3003040480016639</v>
      </c>
      <c r="BB119" s="54">
        <f t="shared" si="73"/>
        <v>-0.95610100133947951</v>
      </c>
      <c r="BC119" s="54">
        <f t="shared" si="74"/>
        <v>-9.7914691398034173E-2</v>
      </c>
      <c r="BD119" s="54">
        <f t="shared" si="75"/>
        <v>-4.8996497244636047E-2</v>
      </c>
      <c r="BE119" s="54">
        <f t="shared" si="76"/>
        <v>12.494632377448541</v>
      </c>
      <c r="BF119" s="54">
        <f t="shared" si="77"/>
        <v>12.494643627622665</v>
      </c>
      <c r="BG119" s="54">
        <f t="shared" si="78"/>
        <v>12.494681006858332</v>
      </c>
      <c r="BH119" s="54">
        <f t="shared" si="79"/>
        <v>12.494805200416685</v>
      </c>
      <c r="BI119" s="54">
        <f t="shared" si="80"/>
        <v>12.495217829066688</v>
      </c>
      <c r="BJ119" s="54">
        <f t="shared" si="81"/>
        <v>12.496588686240484</v>
      </c>
      <c r="BK119" s="54">
        <f t="shared" si="82"/>
        <v>12.501142093469053</v>
      </c>
      <c r="BL119" s="54">
        <f t="shared" si="83"/>
        <v>12.516257396896085</v>
      </c>
    </row>
    <row r="120" spans="1:64" s="54" customFormat="1" ht="12.95" customHeight="1">
      <c r="A120" s="287" t="s">
        <v>109</v>
      </c>
      <c r="B120" s="357" t="s">
        <v>65</v>
      </c>
      <c r="C120" s="190">
        <v>52602.970300000001</v>
      </c>
      <c r="D120" s="47">
        <v>8.0000000000000004E-4</v>
      </c>
      <c r="E120" s="54">
        <f t="shared" si="117"/>
        <v>595.05033652967086</v>
      </c>
      <c r="F120" s="54">
        <f t="shared" si="118"/>
        <v>595</v>
      </c>
      <c r="G120" s="333">
        <f t="shared" si="113"/>
        <v>2.1132000001671258E-2</v>
      </c>
      <c r="H120" s="318"/>
      <c r="I120" s="318"/>
      <c r="J120" s="318"/>
      <c r="K120" s="318">
        <f t="shared" si="114"/>
        <v>2.1132000001671258E-2</v>
      </c>
      <c r="M120" s="268"/>
      <c r="O120" s="54">
        <f t="shared" ca="1" si="119"/>
        <v>2.6348913972939373E-2</v>
      </c>
      <c r="P120" s="54">
        <f t="shared" si="120"/>
        <v>7.290150548791513E-2</v>
      </c>
      <c r="Q120" s="286">
        <f t="shared" si="121"/>
        <v>37584.470300000001</v>
      </c>
      <c r="R120" s="54">
        <f t="shared" si="109"/>
        <v>2.6800816982902342E-3</v>
      </c>
      <c r="S120" s="54">
        <v>1</v>
      </c>
      <c r="T120" s="54">
        <f t="shared" si="110"/>
        <v>2.6800816982902342E-3</v>
      </c>
      <c r="U120" s="54">
        <f t="shared" si="111"/>
        <v>-5.1769505486243872E-2</v>
      </c>
      <c r="V120" s="318"/>
      <c r="W120" s="318"/>
      <c r="X120" s="318"/>
      <c r="Y120" s="318">
        <f t="shared" si="115"/>
        <v>6.9285577814285876E-2</v>
      </c>
      <c r="Z120" s="54">
        <f t="shared" si="122"/>
        <v>595</v>
      </c>
      <c r="AA120" s="54">
        <f t="shared" si="123"/>
        <v>2.4747927675300506E-2</v>
      </c>
      <c r="AB120" s="54">
        <f t="shared" si="124"/>
        <v>6.9285577814285876E-2</v>
      </c>
      <c r="AC120" s="54">
        <f t="shared" si="125"/>
        <v>-5.1769505486243872E-2</v>
      </c>
      <c r="AE120" s="54">
        <f t="shared" si="126"/>
        <v>1.3074932940917822E-5</v>
      </c>
      <c r="AF120" s="356">
        <f t="shared" si="127"/>
        <v>37584.470300000001</v>
      </c>
      <c r="AG120" s="41"/>
      <c r="AH120" s="54">
        <f t="shared" si="128"/>
        <v>-4.8153577812614624E-2</v>
      </c>
      <c r="AI120" s="54">
        <f t="shared" si="129"/>
        <v>1.1518368803950554</v>
      </c>
      <c r="AJ120" s="54">
        <f t="shared" si="130"/>
        <v>-0.66446082824168606</v>
      </c>
      <c r="AK120" s="54">
        <f t="shared" si="131"/>
        <v>0.26076473115526655</v>
      </c>
      <c r="AL120" s="54">
        <f t="shared" si="132"/>
        <v>1.0435116028598694</v>
      </c>
      <c r="AM120" s="54">
        <f t="shared" si="133"/>
        <v>0.5748955794114291</v>
      </c>
      <c r="AN120" s="54">
        <f t="shared" si="116"/>
        <v>0.79703593554943475</v>
      </c>
      <c r="AO120" s="54">
        <f t="shared" si="116"/>
        <v>0.79701889306137375</v>
      </c>
      <c r="AP120" s="54">
        <f t="shared" si="116"/>
        <v>0.79693807850604836</v>
      </c>
      <c r="AQ120" s="54">
        <f t="shared" si="116"/>
        <v>0.79655495120623876</v>
      </c>
      <c r="AR120" s="54">
        <f t="shared" si="116"/>
        <v>0.79474065128022797</v>
      </c>
      <c r="AS120" s="54">
        <f t="shared" si="116"/>
        <v>0.78619408326284312</v>
      </c>
      <c r="AT120" s="54">
        <f t="shared" si="116"/>
        <v>0.74687098021742571</v>
      </c>
      <c r="AU120" s="54">
        <f t="shared" si="134"/>
        <v>0.58120186735540935</v>
      </c>
      <c r="AW120" s="54">
        <v>176000</v>
      </c>
      <c r="AX120" s="54">
        <f t="shared" si="69"/>
        <v>0.45655605469934263</v>
      </c>
      <c r="AY120" s="54">
        <f t="shared" si="70"/>
        <v>0.51504246643129015</v>
      </c>
      <c r="AZ120" s="54">
        <f t="shared" si="71"/>
        <v>-5.8486411731947498E-2</v>
      </c>
      <c r="BA120" s="54">
        <f t="shared" si="72"/>
        <v>1.2973592950507189</v>
      </c>
      <c r="BB120" s="54">
        <f t="shared" si="73"/>
        <v>-0.99958818324963805</v>
      </c>
      <c r="BC120" s="54">
        <f t="shared" si="74"/>
        <v>0.17078739103501123</v>
      </c>
      <c r="BD120" s="54">
        <f t="shared" si="75"/>
        <v>8.5601868723596972E-2</v>
      </c>
      <c r="BE120" s="54">
        <f t="shared" si="76"/>
        <v>12.691594502911034</v>
      </c>
      <c r="BF120" s="54">
        <f t="shared" si="77"/>
        <v>12.691575428455391</v>
      </c>
      <c r="BG120" s="54">
        <f t="shared" si="78"/>
        <v>12.691511717073944</v>
      </c>
      <c r="BH120" s="54">
        <f t="shared" si="79"/>
        <v>12.69129891574255</v>
      </c>
      <c r="BI120" s="54">
        <f t="shared" si="80"/>
        <v>12.690588182696606</v>
      </c>
      <c r="BJ120" s="54">
        <f t="shared" si="81"/>
        <v>12.688214867424396</v>
      </c>
      <c r="BK120" s="54">
        <f t="shared" si="82"/>
        <v>12.680294691382064</v>
      </c>
      <c r="BL120" s="54">
        <f t="shared" si="83"/>
        <v>12.653912660925849</v>
      </c>
    </row>
    <row r="121" spans="1:64" s="54" customFormat="1" ht="12.95" customHeight="1">
      <c r="A121" s="287" t="s">
        <v>109</v>
      </c>
      <c r="B121" s="357" t="s">
        <v>77</v>
      </c>
      <c r="C121" s="190">
        <v>52603.188000000002</v>
      </c>
      <c r="D121" s="47">
        <v>2E-3</v>
      </c>
      <c r="E121" s="54">
        <f t="shared" si="117"/>
        <v>595.56889901823968</v>
      </c>
      <c r="F121" s="54">
        <f t="shared" si="118"/>
        <v>595.5</v>
      </c>
      <c r="G121" s="333">
        <f t="shared" si="113"/>
        <v>2.8924800004460849E-2</v>
      </c>
      <c r="H121" s="318"/>
      <c r="I121" s="318"/>
      <c r="J121" s="318"/>
      <c r="K121" s="318">
        <f t="shared" si="114"/>
        <v>2.8924800004460849E-2</v>
      </c>
      <c r="M121" s="268"/>
      <c r="O121" s="54">
        <f t="shared" ca="1" si="119"/>
        <v>2.6351839368550567E-2</v>
      </c>
      <c r="P121" s="54">
        <f t="shared" si="120"/>
        <v>7.2902836522407172E-2</v>
      </c>
      <c r="Q121" s="286">
        <f t="shared" si="121"/>
        <v>37584.688000000002</v>
      </c>
      <c r="R121" s="54">
        <f t="shared" si="109"/>
        <v>1.9340676959738203E-3</v>
      </c>
      <c r="S121" s="54">
        <v>1</v>
      </c>
      <c r="T121" s="54">
        <f t="shared" si="110"/>
        <v>1.9340676959738203E-3</v>
      </c>
      <c r="U121" s="54">
        <f t="shared" si="111"/>
        <v>-4.3978036517946323E-2</v>
      </c>
      <c r="V121" s="318"/>
      <c r="W121" s="318"/>
      <c r="X121" s="318"/>
      <c r="Y121" s="318">
        <f t="shared" si="115"/>
        <v>7.7076920576443941E-2</v>
      </c>
      <c r="Z121" s="54">
        <f t="shared" si="122"/>
        <v>595.5</v>
      </c>
      <c r="AA121" s="54">
        <f t="shared" si="123"/>
        <v>2.4750715950424079E-2</v>
      </c>
      <c r="AB121" s="54">
        <f t="shared" si="124"/>
        <v>7.7076920576443941E-2</v>
      </c>
      <c r="AC121" s="54">
        <f t="shared" si="125"/>
        <v>-4.3978036517946323E-2</v>
      </c>
      <c r="AE121" s="54">
        <f t="shared" si="126"/>
        <v>1.7422977690164034E-5</v>
      </c>
      <c r="AF121" s="356">
        <f t="shared" si="127"/>
        <v>37584.688000000002</v>
      </c>
      <c r="AG121" s="41"/>
      <c r="AH121" s="54">
        <f t="shared" si="128"/>
        <v>-4.8152120571983092E-2</v>
      </c>
      <c r="AI121" s="54">
        <f t="shared" si="129"/>
        <v>1.1518231409854494</v>
      </c>
      <c r="AJ121" s="54">
        <f t="shared" si="130"/>
        <v>-0.6644214522836781</v>
      </c>
      <c r="AK121" s="54">
        <f t="shared" si="131"/>
        <v>0.26077273079042057</v>
      </c>
      <c r="AL121" s="54">
        <f t="shared" si="132"/>
        <v>1.0435642909622795</v>
      </c>
      <c r="AM121" s="54">
        <f t="shared" si="133"/>
        <v>0.57493063083222529</v>
      </c>
      <c r="AN121" s="54">
        <f t="shared" ref="AN121:AT130" si="135">$AU121+$AB$7*SIN(AO121)</f>
        <v>0.79707954629623246</v>
      </c>
      <c r="AO121" s="54">
        <f t="shared" si="135"/>
        <v>0.79706250718613836</v>
      </c>
      <c r="AP121" s="54">
        <f t="shared" si="135"/>
        <v>0.79698170504166299</v>
      </c>
      <c r="AQ121" s="54">
        <f t="shared" si="135"/>
        <v>0.79659861947453381</v>
      </c>
      <c r="AR121" s="54">
        <f t="shared" si="135"/>
        <v>0.7947844362008718</v>
      </c>
      <c r="AS121" s="54">
        <f t="shared" si="135"/>
        <v>0.78623803893341038</v>
      </c>
      <c r="AT121" s="54">
        <f t="shared" si="135"/>
        <v>0.74691407320809189</v>
      </c>
      <c r="AU121" s="54">
        <f t="shared" si="134"/>
        <v>0.5812362811714169</v>
      </c>
      <c r="AW121" s="54">
        <v>178000</v>
      </c>
      <c r="AX121" s="54">
        <f t="shared" si="69"/>
        <v>0.46167946116947967</v>
      </c>
      <c r="AY121" s="54">
        <f t="shared" si="70"/>
        <v>0.51979784825781594</v>
      </c>
      <c r="AZ121" s="54">
        <f t="shared" si="71"/>
        <v>-5.8118387088336262E-2</v>
      </c>
      <c r="BA121" s="54">
        <f t="shared" si="72"/>
        <v>1.2737793926551786</v>
      </c>
      <c r="BB121" s="54">
        <f t="shared" si="73"/>
        <v>-0.97263669156693389</v>
      </c>
      <c r="BC121" s="54">
        <f t="shared" si="74"/>
        <v>0.43396135138621506</v>
      </c>
      <c r="BD121" s="54">
        <f t="shared" si="75"/>
        <v>0.22045124341201072</v>
      </c>
      <c r="BE121" s="54">
        <f t="shared" si="76"/>
        <v>12.886520054272035</v>
      </c>
      <c r="BF121" s="54">
        <f t="shared" si="77"/>
        <v>12.886481872880827</v>
      </c>
      <c r="BG121" s="54">
        <f t="shared" si="78"/>
        <v>12.886348570513952</v>
      </c>
      <c r="BH121" s="54">
        <f t="shared" si="79"/>
        <v>12.885883219234657</v>
      </c>
      <c r="BI121" s="54">
        <f t="shared" si="80"/>
        <v>12.884259264007426</v>
      </c>
      <c r="BJ121" s="54">
        <f t="shared" si="81"/>
        <v>12.878598839424294</v>
      </c>
      <c r="BK121" s="54">
        <f t="shared" si="82"/>
        <v>12.858948165849814</v>
      </c>
      <c r="BL121" s="54">
        <f t="shared" si="83"/>
        <v>12.791567924955615</v>
      </c>
    </row>
    <row r="122" spans="1:64" s="54" customFormat="1" ht="12.95" customHeight="1">
      <c r="A122" s="287" t="s">
        <v>109</v>
      </c>
      <c r="B122" s="357" t="s">
        <v>65</v>
      </c>
      <c r="C122" s="190">
        <v>52603.394999999997</v>
      </c>
      <c r="D122" s="47">
        <v>6.9999999999999999E-4</v>
      </c>
      <c r="E122" s="54">
        <f t="shared" si="117"/>
        <v>596.06197405329067</v>
      </c>
      <c r="F122" s="54">
        <f t="shared" si="118"/>
        <v>596</v>
      </c>
      <c r="G122" s="333">
        <f t="shared" si="113"/>
        <v>2.6017600001068786E-2</v>
      </c>
      <c r="H122" s="318"/>
      <c r="I122" s="318"/>
      <c r="J122" s="318"/>
      <c r="K122" s="318">
        <f t="shared" si="114"/>
        <v>2.6017600001068786E-2</v>
      </c>
      <c r="M122" s="268"/>
      <c r="O122" s="54">
        <f t="shared" ca="1" si="119"/>
        <v>2.6354764764161757E-2</v>
      </c>
      <c r="P122" s="54">
        <f t="shared" si="120"/>
        <v>7.2904167556496216E-2</v>
      </c>
      <c r="Q122" s="286">
        <f t="shared" si="121"/>
        <v>37584.894999999997</v>
      </c>
      <c r="R122" s="54">
        <f t="shared" si="109"/>
        <v>2.1983502171296601E-3</v>
      </c>
      <c r="S122" s="54">
        <v>1</v>
      </c>
      <c r="T122" s="54">
        <f t="shared" si="110"/>
        <v>2.1983502171296601E-3</v>
      </c>
      <c r="U122" s="54">
        <f t="shared" si="111"/>
        <v>-4.688656755542743E-2</v>
      </c>
      <c r="V122" s="318"/>
      <c r="W122" s="318"/>
      <c r="X122" s="318"/>
      <c r="Y122" s="318">
        <f t="shared" si="115"/>
        <v>7.4168263258229061E-2</v>
      </c>
      <c r="Z122" s="54">
        <f t="shared" si="122"/>
        <v>596</v>
      </c>
      <c r="AA122" s="54">
        <f t="shared" si="123"/>
        <v>2.4753504299335934E-2</v>
      </c>
      <c r="AB122" s="54">
        <f t="shared" si="124"/>
        <v>7.4168263258229061E-2</v>
      </c>
      <c r="AC122" s="54">
        <f t="shared" si="125"/>
        <v>-4.688656755542743E-2</v>
      </c>
      <c r="AE122" s="54">
        <f t="shared" si="126"/>
        <v>1.5979379431394719E-6</v>
      </c>
      <c r="AF122" s="356">
        <f t="shared" si="127"/>
        <v>37584.894999999997</v>
      </c>
      <c r="AG122" s="41"/>
      <c r="AH122" s="54">
        <f t="shared" si="128"/>
        <v>-4.8150663257160282E-2</v>
      </c>
      <c r="AI122" s="54">
        <f t="shared" si="129"/>
        <v>1.1518094014822138</v>
      </c>
      <c r="AJ122" s="54">
        <f t="shared" si="130"/>
        <v>-0.66438207542078875</v>
      </c>
      <c r="AK122" s="54">
        <f t="shared" si="131"/>
        <v>0.26078072951081482</v>
      </c>
      <c r="AL122" s="54">
        <f t="shared" si="132"/>
        <v>1.0436169778075524</v>
      </c>
      <c r="AM122" s="54">
        <f t="shared" si="133"/>
        <v>0.57496568247845081</v>
      </c>
      <c r="AN122" s="54">
        <f t="shared" si="135"/>
        <v>0.79712315652267729</v>
      </c>
      <c r="AO122" s="54">
        <f t="shared" si="135"/>
        <v>0.79710612079027499</v>
      </c>
      <c r="AP122" s="54">
        <f t="shared" si="135"/>
        <v>0.7970253310563431</v>
      </c>
      <c r="AQ122" s="54">
        <f t="shared" si="135"/>
        <v>0.79664228722364294</v>
      </c>
      <c r="AR122" s="54">
        <f t="shared" si="135"/>
        <v>0.79482822061850222</v>
      </c>
      <c r="AS122" s="54">
        <f t="shared" si="135"/>
        <v>0.78628199417984401</v>
      </c>
      <c r="AT122" s="54">
        <f t="shared" si="135"/>
        <v>0.74695716600254403</v>
      </c>
      <c r="AU122" s="54">
        <f t="shared" si="134"/>
        <v>0.58127069498742445</v>
      </c>
      <c r="AW122" s="54">
        <v>180000</v>
      </c>
      <c r="AX122" s="54">
        <f t="shared" si="69"/>
        <v>0.46890727793088571</v>
      </c>
      <c r="AY122" s="54">
        <f t="shared" si="70"/>
        <v>0.52454678177564584</v>
      </c>
      <c r="AZ122" s="54">
        <f t="shared" si="71"/>
        <v>-5.5639503844760158E-2</v>
      </c>
      <c r="BA122" s="54">
        <f t="shared" si="72"/>
        <v>1.2338430773238505</v>
      </c>
      <c r="BB122" s="54">
        <f t="shared" si="73"/>
        <v>-0.88483324057080015</v>
      </c>
      <c r="BC122" s="54">
        <f t="shared" si="74"/>
        <v>0.68414775280337592</v>
      </c>
      <c r="BD122" s="54">
        <f t="shared" si="75"/>
        <v>0.35607197452622069</v>
      </c>
      <c r="BE122" s="54">
        <f t="shared" si="76"/>
        <v>13.07657384973948</v>
      </c>
      <c r="BF122" s="54">
        <f t="shared" si="77"/>
        <v>13.076535737834682</v>
      </c>
      <c r="BG122" s="54">
        <f t="shared" si="78"/>
        <v>13.076391010790346</v>
      </c>
      <c r="BH122" s="54">
        <f t="shared" si="79"/>
        <v>13.075841527574989</v>
      </c>
      <c r="BI122" s="54">
        <f t="shared" si="80"/>
        <v>13.073756844823976</v>
      </c>
      <c r="BJ122" s="54">
        <f t="shared" si="81"/>
        <v>13.065869572030783</v>
      </c>
      <c r="BK122" s="54">
        <f t="shared" si="82"/>
        <v>13.036326868914591</v>
      </c>
      <c r="BL122" s="54">
        <f t="shared" si="83"/>
        <v>12.929223188985379</v>
      </c>
    </row>
    <row r="123" spans="1:64" s="54" customFormat="1" ht="12.95" customHeight="1">
      <c r="A123" s="287" t="s">
        <v>109</v>
      </c>
      <c r="B123" s="357" t="s">
        <v>77</v>
      </c>
      <c r="C123" s="190">
        <v>52603.6037</v>
      </c>
      <c r="D123" s="47">
        <v>5.9999999999999995E-4</v>
      </c>
      <c r="E123" s="54">
        <f t="shared" si="117"/>
        <v>596.55909849686111</v>
      </c>
      <c r="F123" s="54">
        <f t="shared" si="118"/>
        <v>596.5</v>
      </c>
      <c r="G123" s="333">
        <f t="shared" si="113"/>
        <v>2.4810399998386856E-2</v>
      </c>
      <c r="H123" s="318"/>
      <c r="I123" s="318"/>
      <c r="J123" s="318"/>
      <c r="K123" s="318">
        <f t="shared" si="114"/>
        <v>2.4810399998386856E-2</v>
      </c>
      <c r="M123" s="268"/>
      <c r="O123" s="54">
        <f t="shared" ca="1" si="119"/>
        <v>2.6357690159772951E-2</v>
      </c>
      <c r="P123" s="54">
        <f t="shared" si="120"/>
        <v>7.2905498590182236E-2</v>
      </c>
      <c r="Q123" s="286">
        <f t="shared" si="121"/>
        <v>37585.1037</v>
      </c>
      <c r="R123" s="54">
        <f t="shared" si="109"/>
        <v>2.3131385085545177E-3</v>
      </c>
      <c r="S123" s="54">
        <v>1</v>
      </c>
      <c r="T123" s="54">
        <f t="shared" si="110"/>
        <v>2.3131385085545177E-3</v>
      </c>
      <c r="U123" s="54">
        <f t="shared" si="111"/>
        <v>-4.8095098591795379E-2</v>
      </c>
      <c r="V123" s="318"/>
      <c r="W123" s="318"/>
      <c r="X123" s="318"/>
      <c r="Y123" s="318">
        <f t="shared" si="115"/>
        <v>7.2959605866539198E-2</v>
      </c>
      <c r="Z123" s="54">
        <f t="shared" si="122"/>
        <v>596.5</v>
      </c>
      <c r="AA123" s="54">
        <f t="shared" si="123"/>
        <v>2.4756292722029893E-2</v>
      </c>
      <c r="AB123" s="54">
        <f t="shared" si="124"/>
        <v>7.2959605866539198E-2</v>
      </c>
      <c r="AC123" s="54">
        <f t="shared" si="125"/>
        <v>-4.8095098591795379E-2</v>
      </c>
      <c r="AE123" s="54">
        <f t="shared" si="126"/>
        <v>2.9275973547687431E-9</v>
      </c>
      <c r="AF123" s="356">
        <f t="shared" si="127"/>
        <v>37585.1037</v>
      </c>
      <c r="AG123" s="41"/>
      <c r="AH123" s="54">
        <f t="shared" si="128"/>
        <v>-4.8149205868152342E-2</v>
      </c>
      <c r="AI123" s="54">
        <f t="shared" si="129"/>
        <v>1.1517956618854159</v>
      </c>
      <c r="AJ123" s="54">
        <f t="shared" si="130"/>
        <v>-0.66434269765325393</v>
      </c>
      <c r="AK123" s="54">
        <f t="shared" si="131"/>
        <v>0.26078872731647978</v>
      </c>
      <c r="AL123" s="54">
        <f t="shared" si="132"/>
        <v>1.0436696633956939</v>
      </c>
      <c r="AM123" s="54">
        <f t="shared" si="133"/>
        <v>0.57500073435013077</v>
      </c>
      <c r="AN123" s="54">
        <f t="shared" si="135"/>
        <v>0.79716676622876548</v>
      </c>
      <c r="AO123" s="54">
        <f t="shared" si="135"/>
        <v>0.79714973387377996</v>
      </c>
      <c r="AP123" s="54">
        <f t="shared" si="135"/>
        <v>0.79706895655008492</v>
      </c>
      <c r="AQ123" s="54">
        <f t="shared" si="135"/>
        <v>0.79668595445356061</v>
      </c>
      <c r="AR123" s="54">
        <f t="shared" si="135"/>
        <v>0.79487200453310969</v>
      </c>
      <c r="AS123" s="54">
        <f t="shared" si="135"/>
        <v>0.78632594900212949</v>
      </c>
      <c r="AT123" s="54">
        <f t="shared" si="135"/>
        <v>0.7470002586007719</v>
      </c>
      <c r="AU123" s="54">
        <f t="shared" si="134"/>
        <v>0.581305108803432</v>
      </c>
      <c r="AW123" s="54">
        <v>182000</v>
      </c>
      <c r="AX123" s="54">
        <f t="shared" si="69"/>
        <v>0.47793616872073474</v>
      </c>
      <c r="AY123" s="54">
        <f t="shared" si="70"/>
        <v>0.52928926698478029</v>
      </c>
      <c r="AZ123" s="54">
        <f t="shared" si="71"/>
        <v>-5.1353098264045528E-2</v>
      </c>
      <c r="BA123" s="54">
        <f t="shared" si="72"/>
        <v>1.1836437463070368</v>
      </c>
      <c r="BB123" s="54">
        <f t="shared" si="73"/>
        <v>-0.75376881706101573</v>
      </c>
      <c r="BC123" s="54">
        <f t="shared" si="74"/>
        <v>0.91650516588409869</v>
      </c>
      <c r="BD123" s="54">
        <f t="shared" si="75"/>
        <v>0.49327429485022289</v>
      </c>
      <c r="BE123" s="54">
        <f t="shared" si="76"/>
        <v>13.259727336012288</v>
      </c>
      <c r="BF123" s="54">
        <f t="shared" si="77"/>
        <v>13.259701851200195</v>
      </c>
      <c r="BG123" s="54">
        <f t="shared" si="78"/>
        <v>13.259592046629018</v>
      </c>
      <c r="BH123" s="54">
        <f t="shared" si="79"/>
        <v>13.25911905408797</v>
      </c>
      <c r="BI123" s="54">
        <f t="shared" si="80"/>
        <v>13.257083716140192</v>
      </c>
      <c r="BJ123" s="54">
        <f t="shared" si="81"/>
        <v>13.24836412090017</v>
      </c>
      <c r="BK123" s="54">
        <f t="shared" si="82"/>
        <v>13.211679270106373</v>
      </c>
      <c r="BL123" s="54">
        <f t="shared" si="83"/>
        <v>13.066878453015145</v>
      </c>
    </row>
    <row r="124" spans="1:64" s="54" customFormat="1" ht="12.95" customHeight="1">
      <c r="A124" s="287" t="s">
        <v>109</v>
      </c>
      <c r="B124" s="357" t="s">
        <v>65</v>
      </c>
      <c r="C124" s="190">
        <v>52603.814299999998</v>
      </c>
      <c r="D124" s="47">
        <v>4.0000000000000002E-4</v>
      </c>
      <c r="E124" s="54">
        <f t="shared" si="117"/>
        <v>597.0607487499218</v>
      </c>
      <c r="F124" s="54">
        <f t="shared" si="118"/>
        <v>597</v>
      </c>
      <c r="G124" s="333">
        <f t="shared" si="113"/>
        <v>2.5503199998638593E-2</v>
      </c>
      <c r="H124" s="318"/>
      <c r="I124" s="318"/>
      <c r="J124" s="318"/>
      <c r="K124" s="318">
        <f t="shared" si="114"/>
        <v>2.5503199998638593E-2</v>
      </c>
      <c r="M124" s="268"/>
      <c r="O124" s="54">
        <f t="shared" ca="1" si="119"/>
        <v>2.6360615555384145E-2</v>
      </c>
      <c r="P124" s="54">
        <f t="shared" si="120"/>
        <v>7.290682962346523E-2</v>
      </c>
      <c r="Q124" s="286">
        <f t="shared" si="121"/>
        <v>37585.314299999998</v>
      </c>
      <c r="R124" s="54">
        <f t="shared" si="109"/>
        <v>2.2471041016077415E-3</v>
      </c>
      <c r="S124" s="54">
        <v>1</v>
      </c>
      <c r="T124" s="54">
        <f t="shared" si="110"/>
        <v>2.2471041016077415E-3</v>
      </c>
      <c r="U124" s="54">
        <f t="shared" si="111"/>
        <v>-4.7403629624826638E-2</v>
      </c>
      <c r="V124" s="318"/>
      <c r="W124" s="318"/>
      <c r="X124" s="318"/>
      <c r="Y124" s="318">
        <f t="shared" si="115"/>
        <v>7.3650948403604033E-2</v>
      </c>
      <c r="Z124" s="54">
        <f t="shared" si="122"/>
        <v>597</v>
      </c>
      <c r="AA124" s="54">
        <f t="shared" si="123"/>
        <v>2.4759081218499783E-2</v>
      </c>
      <c r="AB124" s="54">
        <f t="shared" si="124"/>
        <v>7.3650948403604033E-2</v>
      </c>
      <c r="AC124" s="54">
        <f t="shared" si="125"/>
        <v>-4.7403629624826638E-2</v>
      </c>
      <c r="AE124" s="54">
        <f t="shared" si="126"/>
        <v>5.537127589552702E-7</v>
      </c>
      <c r="AF124" s="356">
        <f t="shared" si="127"/>
        <v>37585.314299999998</v>
      </c>
      <c r="AG124" s="41"/>
      <c r="AH124" s="54">
        <f t="shared" si="128"/>
        <v>-4.8147748404965447E-2</v>
      </c>
      <c r="AI124" s="54">
        <f t="shared" si="129"/>
        <v>1.1517819221951222</v>
      </c>
      <c r="AJ124" s="54">
        <f t="shared" si="130"/>
        <v>-0.66430331898131045</v>
      </c>
      <c r="AK124" s="54">
        <f t="shared" si="131"/>
        <v>0.26079672420744598</v>
      </c>
      <c r="AL124" s="54">
        <f t="shared" si="132"/>
        <v>1.0437223477267097</v>
      </c>
      <c r="AM124" s="54">
        <f t="shared" si="133"/>
        <v>0.57503578644728981</v>
      </c>
      <c r="AN124" s="54">
        <f t="shared" si="135"/>
        <v>0.79721037541449291</v>
      </c>
      <c r="AO124" s="54">
        <f t="shared" si="135"/>
        <v>0.79719334643664908</v>
      </c>
      <c r="AP124" s="54">
        <f t="shared" si="135"/>
        <v>0.79711258152288367</v>
      </c>
      <c r="AQ124" s="54">
        <f t="shared" si="135"/>
        <v>0.79672962116428092</v>
      </c>
      <c r="AR124" s="54">
        <f t="shared" si="135"/>
        <v>0.79491578794468454</v>
      </c>
      <c r="AS124" s="54">
        <f t="shared" si="135"/>
        <v>0.78636990340025115</v>
      </c>
      <c r="AT124" s="54">
        <f t="shared" si="135"/>
        <v>0.74704335100276464</v>
      </c>
      <c r="AU124" s="54">
        <f t="shared" si="134"/>
        <v>0.58133952261943911</v>
      </c>
      <c r="AW124" s="54">
        <v>184000</v>
      </c>
      <c r="AX124" s="54">
        <f t="shared" si="69"/>
        <v>0.48838068358292042</v>
      </c>
      <c r="AY124" s="54">
        <f t="shared" si="70"/>
        <v>0.53402530388521896</v>
      </c>
      <c r="AZ124" s="54">
        <f t="shared" si="71"/>
        <v>-4.5644620302298537E-2</v>
      </c>
      <c r="BA124" s="54">
        <f t="shared" si="72"/>
        <v>1.1290155603265566</v>
      </c>
      <c r="BB124" s="54">
        <f t="shared" si="73"/>
        <v>-0.59821988452464736</v>
      </c>
      <c r="BC124" s="54">
        <f t="shared" si="74"/>
        <v>1.1290059022381254</v>
      </c>
      <c r="BD124" s="54">
        <f t="shared" si="75"/>
        <v>0.63324024385672095</v>
      </c>
      <c r="BE124" s="54">
        <f t="shared" si="76"/>
        <v>13.434876128362799</v>
      </c>
      <c r="BF124" s="54">
        <f t="shared" si="77"/>
        <v>13.434864243809116</v>
      </c>
      <c r="BG124" s="54">
        <f t="shared" si="78"/>
        <v>13.434803275565583</v>
      </c>
      <c r="BH124" s="54">
        <f t="shared" si="79"/>
        <v>13.434490575025968</v>
      </c>
      <c r="BI124" s="54">
        <f t="shared" si="80"/>
        <v>13.432888573247832</v>
      </c>
      <c r="BJ124" s="54">
        <f t="shared" si="81"/>
        <v>13.424728168272166</v>
      </c>
      <c r="BK124" s="54">
        <f t="shared" si="82"/>
        <v>13.384292174699372</v>
      </c>
      <c r="BL124" s="54">
        <f t="shared" si="83"/>
        <v>13.204533717044908</v>
      </c>
    </row>
    <row r="125" spans="1:64" s="54" customFormat="1" ht="12.95" customHeight="1">
      <c r="A125" s="287" t="s">
        <v>109</v>
      </c>
      <c r="B125" s="357" t="s">
        <v>77</v>
      </c>
      <c r="C125" s="190">
        <v>52604.024899999997</v>
      </c>
      <c r="D125" s="47">
        <v>5.9999999999999995E-4</v>
      </c>
      <c r="E125" s="54">
        <f t="shared" si="117"/>
        <v>597.56239900298249</v>
      </c>
      <c r="F125" s="54">
        <f t="shared" si="118"/>
        <v>597.5</v>
      </c>
      <c r="G125" s="333">
        <f t="shared" si="113"/>
        <v>2.6195999998890329E-2</v>
      </c>
      <c r="H125" s="318"/>
      <c r="I125" s="318"/>
      <c r="J125" s="318"/>
      <c r="K125" s="318">
        <f t="shared" si="114"/>
        <v>2.6195999998890329E-2</v>
      </c>
      <c r="M125" s="268"/>
      <c r="O125" s="54">
        <f t="shared" ca="1" si="119"/>
        <v>2.6363540950995339E-2</v>
      </c>
      <c r="P125" s="54">
        <f t="shared" si="120"/>
        <v>7.29081606563452E-2</v>
      </c>
      <c r="Q125" s="286">
        <f t="shared" si="121"/>
        <v>37585.524899999997</v>
      </c>
      <c r="R125" s="54">
        <f t="shared" si="109"/>
        <v>2.1820259532878746E-3</v>
      </c>
      <c r="S125" s="54">
        <v>1</v>
      </c>
      <c r="T125" s="54">
        <f t="shared" si="110"/>
        <v>2.1820259532878746E-3</v>
      </c>
      <c r="U125" s="54">
        <f t="shared" si="111"/>
        <v>-4.6712160657454871E-2</v>
      </c>
      <c r="V125" s="318"/>
      <c r="W125" s="318"/>
      <c r="X125" s="318"/>
      <c r="Y125" s="318">
        <f t="shared" si="115"/>
        <v>7.4342290866496047E-2</v>
      </c>
      <c r="Z125" s="54">
        <f t="shared" si="122"/>
        <v>597.5</v>
      </c>
      <c r="AA125" s="54">
        <f t="shared" si="123"/>
        <v>2.4761869788739475E-2</v>
      </c>
      <c r="AB125" s="54">
        <f t="shared" si="124"/>
        <v>7.4342290866496047E-2</v>
      </c>
      <c r="AC125" s="54">
        <f t="shared" si="125"/>
        <v>-4.6712160657454871E-2</v>
      </c>
      <c r="AE125" s="54">
        <f t="shared" si="126"/>
        <v>2.0567294596673319E-6</v>
      </c>
      <c r="AF125" s="356">
        <f t="shared" si="127"/>
        <v>37585.524899999997</v>
      </c>
      <c r="AG125" s="41"/>
      <c r="AH125" s="54">
        <f t="shared" si="128"/>
        <v>-4.8146290867605725E-2</v>
      </c>
      <c r="AI125" s="54">
        <f t="shared" si="129"/>
        <v>1.1517681824113988</v>
      </c>
      <c r="AJ125" s="54">
        <f t="shared" si="130"/>
        <v>-0.66426393940519368</v>
      </c>
      <c r="AK125" s="54">
        <f t="shared" si="131"/>
        <v>0.26080472018374429</v>
      </c>
      <c r="AL125" s="54">
        <f t="shared" si="132"/>
        <v>1.043775030800608</v>
      </c>
      <c r="AM125" s="54">
        <f t="shared" si="133"/>
        <v>0.57507083876995402</v>
      </c>
      <c r="AN125" s="54">
        <f t="shared" si="135"/>
        <v>0.79725398407985726</v>
      </c>
      <c r="AO125" s="54">
        <f t="shared" si="135"/>
        <v>0.79723695847887988</v>
      </c>
      <c r="AP125" s="54">
        <f t="shared" si="135"/>
        <v>0.79715620597473646</v>
      </c>
      <c r="AQ125" s="54">
        <f t="shared" si="135"/>
        <v>0.79677328735579933</v>
      </c>
      <c r="AR125" s="54">
        <f t="shared" si="135"/>
        <v>0.79495957085321844</v>
      </c>
      <c r="AS125" s="54">
        <f t="shared" si="135"/>
        <v>0.78641385737419567</v>
      </c>
      <c r="AT125" s="54">
        <f t="shared" si="135"/>
        <v>0.74708644320851314</v>
      </c>
      <c r="AU125" s="54">
        <f t="shared" si="134"/>
        <v>0.58137393643544666</v>
      </c>
      <c r="AW125" s="54">
        <v>186000</v>
      </c>
      <c r="AX125" s="54">
        <f t="shared" si="69"/>
        <v>0.49984925173187222</v>
      </c>
      <c r="AY125" s="54">
        <f t="shared" si="70"/>
        <v>0.53875489247696196</v>
      </c>
      <c r="AZ125" s="54">
        <f t="shared" si="71"/>
        <v>-3.8905640745089752E-2</v>
      </c>
      <c r="BA125" s="54">
        <f t="shared" si="72"/>
        <v>1.0743610772804284</v>
      </c>
      <c r="BB125" s="54">
        <f t="shared" si="73"/>
        <v>-0.43360145424451801</v>
      </c>
      <c r="BC125" s="54">
        <f t="shared" si="74"/>
        <v>1.3217980569217174</v>
      </c>
      <c r="BD125" s="54">
        <f t="shared" si="75"/>
        <v>0.77754646728008947</v>
      </c>
      <c r="BE125" s="54">
        <f t="shared" si="76"/>
        <v>13.601702441376712</v>
      </c>
      <c r="BF125" s="54">
        <f t="shared" si="77"/>
        <v>13.601698743225807</v>
      </c>
      <c r="BG125" s="54">
        <f t="shared" si="78"/>
        <v>13.601674724400603</v>
      </c>
      <c r="BH125" s="54">
        <f t="shared" si="79"/>
        <v>13.601518750108003</v>
      </c>
      <c r="BI125" s="54">
        <f t="shared" si="80"/>
        <v>13.600506874220269</v>
      </c>
      <c r="BJ125" s="54">
        <f t="shared" si="81"/>
        <v>13.593983678706847</v>
      </c>
      <c r="BK125" s="54">
        <f t="shared" si="82"/>
        <v>13.553504216692014</v>
      </c>
      <c r="BL125" s="54">
        <f t="shared" si="83"/>
        <v>13.342188981074674</v>
      </c>
    </row>
    <row r="126" spans="1:64" s="54" customFormat="1" ht="12.95" customHeight="1">
      <c r="A126" s="287" t="s">
        <v>110</v>
      </c>
      <c r="B126" s="357" t="s">
        <v>77</v>
      </c>
      <c r="C126" s="190">
        <v>52698.063900000001</v>
      </c>
      <c r="D126" s="358" t="s">
        <v>36</v>
      </c>
      <c r="E126" s="54">
        <f t="shared" si="117"/>
        <v>821.56376722666494</v>
      </c>
      <c r="F126" s="54">
        <f t="shared" si="118"/>
        <v>821.5</v>
      </c>
      <c r="G126" s="333">
        <f t="shared" si="113"/>
        <v>2.6770399999804795E-2</v>
      </c>
      <c r="H126" s="318"/>
      <c r="I126" s="318"/>
      <c r="J126" s="318">
        <f>G126</f>
        <v>2.6770399999804795E-2</v>
      </c>
      <c r="K126" s="318"/>
      <c r="M126" s="268"/>
      <c r="O126" s="54">
        <f t="shared" ca="1" si="119"/>
        <v>2.7674118184810133E-2</v>
      </c>
      <c r="P126" s="54">
        <f t="shared" si="120"/>
        <v>7.3504422852506524E-2</v>
      </c>
      <c r="Q126" s="286">
        <f t="shared" si="121"/>
        <v>37679.563900000001</v>
      </c>
      <c r="R126" s="54">
        <f t="shared" si="109"/>
        <v>2.1840688919968474E-3</v>
      </c>
      <c r="S126" s="54">
        <v>1</v>
      </c>
      <c r="T126" s="54">
        <f t="shared" si="110"/>
        <v>2.1840688919968474E-3</v>
      </c>
      <c r="U126" s="54">
        <f t="shared" si="111"/>
        <v>-4.6734022852701729E-2</v>
      </c>
      <c r="V126" s="318"/>
      <c r="W126" s="318"/>
      <c r="X126" s="318"/>
      <c r="Y126" s="318">
        <f t="shared" si="115"/>
        <v>7.4256346977997018E-2</v>
      </c>
      <c r="Z126" s="54">
        <f t="shared" si="122"/>
        <v>821.5</v>
      </c>
      <c r="AA126" s="54">
        <f t="shared" si="123"/>
        <v>2.6018475874314294E-2</v>
      </c>
      <c r="AB126" s="54">
        <f t="shared" si="124"/>
        <v>7.4256346977997018E-2</v>
      </c>
      <c r="AC126" s="54">
        <f t="shared" si="125"/>
        <v>-4.6734022852701729E-2</v>
      </c>
      <c r="AE126" s="54">
        <f t="shared" si="126"/>
        <v>5.6538989049465462E-7</v>
      </c>
      <c r="AF126" s="356">
        <f t="shared" si="127"/>
        <v>37679.563900000001</v>
      </c>
      <c r="AG126" s="41"/>
      <c r="AH126" s="54">
        <f t="shared" si="128"/>
        <v>-4.748594697819223E-2</v>
      </c>
      <c r="AI126" s="54">
        <f t="shared" si="129"/>
        <v>1.1456043558653426</v>
      </c>
      <c r="AJ126" s="54">
        <f t="shared" si="130"/>
        <v>-0.64653448596251073</v>
      </c>
      <c r="AK126" s="54">
        <f t="shared" si="131"/>
        <v>0.26429539310328409</v>
      </c>
      <c r="AL126" s="54">
        <f t="shared" si="132"/>
        <v>1.0672507197584511</v>
      </c>
      <c r="AM126" s="54">
        <f t="shared" si="133"/>
        <v>0.59079734195845535</v>
      </c>
      <c r="AN126" s="54">
        <f t="shared" si="135"/>
        <v>0.81673828073070154</v>
      </c>
      <c r="AO126" s="54">
        <f t="shared" si="135"/>
        <v>0.81672273899810266</v>
      </c>
      <c r="AP126" s="54">
        <f t="shared" si="135"/>
        <v>0.81664750916756301</v>
      </c>
      <c r="AQ126" s="54">
        <f t="shared" si="135"/>
        <v>0.8162834439376091</v>
      </c>
      <c r="AR126" s="54">
        <f t="shared" si="135"/>
        <v>0.8145235839823538</v>
      </c>
      <c r="AS126" s="54">
        <f t="shared" si="135"/>
        <v>0.80606235514511926</v>
      </c>
      <c r="AT126" s="54">
        <f t="shared" si="135"/>
        <v>0.76637185920155559</v>
      </c>
      <c r="AU126" s="54">
        <f t="shared" si="134"/>
        <v>0.59679132600678031</v>
      </c>
      <c r="AW126" s="54">
        <v>188000</v>
      </c>
      <c r="AX126" s="54">
        <f t="shared" si="69"/>
        <v>0.51199036475236059</v>
      </c>
      <c r="AY126" s="54">
        <f t="shared" si="70"/>
        <v>0.54347803276000928</v>
      </c>
      <c r="AZ126" s="54">
        <f t="shared" si="71"/>
        <v>-3.1487668007648698E-2</v>
      </c>
      <c r="BA126" s="54">
        <f t="shared" si="72"/>
        <v>1.0224487924679417</v>
      </c>
      <c r="BB126" s="54">
        <f t="shared" si="73"/>
        <v>-0.27053785789476842</v>
      </c>
      <c r="BC126" s="54">
        <f t="shared" si="74"/>
        <v>1.496332038959806</v>
      </c>
      <c r="BD126" s="54">
        <f t="shared" si="75"/>
        <v>0.92817665814672401</v>
      </c>
      <c r="BE126" s="54">
        <f t="shared" si="76"/>
        <v>13.760432100365101</v>
      </c>
      <c r="BF126" s="54">
        <f t="shared" si="77"/>
        <v>13.760431437895607</v>
      </c>
      <c r="BG126" s="54">
        <f t="shared" si="78"/>
        <v>13.760425470264908</v>
      </c>
      <c r="BH126" s="54">
        <f t="shared" si="79"/>
        <v>13.760371716954166</v>
      </c>
      <c r="BI126" s="54">
        <f t="shared" si="80"/>
        <v>13.75988786380268</v>
      </c>
      <c r="BJ126" s="54">
        <f t="shared" si="81"/>
        <v>13.75555881762331</v>
      </c>
      <c r="BK126" s="54">
        <f t="shared" si="82"/>
        <v>13.718718371235719</v>
      </c>
      <c r="BL126" s="54">
        <f t="shared" si="83"/>
        <v>13.479844245104438</v>
      </c>
    </row>
    <row r="127" spans="1:64" s="54" customFormat="1" ht="12.95" customHeight="1">
      <c r="A127" s="287" t="s">
        <v>111</v>
      </c>
      <c r="B127" s="357" t="s">
        <v>77</v>
      </c>
      <c r="C127" s="190">
        <v>53046.095000000001</v>
      </c>
      <c r="D127" s="358" t="s">
        <v>36</v>
      </c>
      <c r="E127" s="54">
        <f t="shared" si="117"/>
        <v>1650.5755876882788</v>
      </c>
      <c r="F127" s="54">
        <f t="shared" si="118"/>
        <v>1650.5</v>
      </c>
      <c r="G127" s="333">
        <f t="shared" si="113"/>
        <v>3.1732800001918804E-2</v>
      </c>
      <c r="H127" s="318"/>
      <c r="I127" s="318"/>
      <c r="J127" s="318">
        <f>G127</f>
        <v>3.1732800001918804E-2</v>
      </c>
      <c r="K127" s="318"/>
      <c r="M127" s="268"/>
      <c r="O127" s="54">
        <f t="shared" ca="1" si="119"/>
        <v>3.2524424108169345E-2</v>
      </c>
      <c r="P127" s="54">
        <f t="shared" si="120"/>
        <v>7.5710421734358269E-2</v>
      </c>
      <c r="Q127" s="286">
        <f t="shared" si="121"/>
        <v>38027.595000000001</v>
      </c>
      <c r="R127" s="54">
        <f t="shared" si="109"/>
        <v>1.934031213241532E-3</v>
      </c>
      <c r="S127" s="54">
        <v>1</v>
      </c>
      <c r="T127" s="54">
        <f t="shared" si="110"/>
        <v>1.934031213241532E-3</v>
      </c>
      <c r="U127" s="54">
        <f t="shared" si="111"/>
        <v>-4.3977621732439465E-2</v>
      </c>
      <c r="V127" s="318"/>
      <c r="W127" s="318"/>
      <c r="X127" s="318"/>
      <c r="Y127" s="318">
        <f t="shared" si="115"/>
        <v>7.6654457970788653E-2</v>
      </c>
      <c r="Z127" s="54">
        <f t="shared" si="122"/>
        <v>1650.5</v>
      </c>
      <c r="AA127" s="54">
        <f t="shared" si="123"/>
        <v>3.0788763765488419E-2</v>
      </c>
      <c r="AB127" s="54">
        <f t="shared" si="124"/>
        <v>7.6654457970788653E-2</v>
      </c>
      <c r="AC127" s="54">
        <f t="shared" si="125"/>
        <v>-4.3977621732439465E-2</v>
      </c>
      <c r="AE127" s="54">
        <f t="shared" si="126"/>
        <v>8.9120441569364477E-7</v>
      </c>
      <c r="AF127" s="356">
        <f t="shared" si="127"/>
        <v>38027.595000000001</v>
      </c>
      <c r="AG127" s="41"/>
      <c r="AH127" s="54">
        <f t="shared" si="128"/>
        <v>-4.4921657968869849E-2</v>
      </c>
      <c r="AI127" s="54">
        <f t="shared" si="129"/>
        <v>1.1227231175298178</v>
      </c>
      <c r="AJ127" s="54">
        <f t="shared" si="130"/>
        <v>-0.57967703201284282</v>
      </c>
      <c r="AK127" s="54">
        <f t="shared" si="131"/>
        <v>0.27566595670547223</v>
      </c>
      <c r="AL127" s="54">
        <f t="shared" si="132"/>
        <v>1.1519514381969829</v>
      </c>
      <c r="AM127" s="54">
        <f t="shared" si="133"/>
        <v>0.64943185662960079</v>
      </c>
      <c r="AN127" s="54">
        <f t="shared" si="135"/>
        <v>0.88793577214191277</v>
      </c>
      <c r="AO127" s="54">
        <f t="shared" si="135"/>
        <v>0.88792513611165924</v>
      </c>
      <c r="AP127" s="54">
        <f t="shared" si="135"/>
        <v>0.88786927969157747</v>
      </c>
      <c r="AQ127" s="54">
        <f t="shared" si="135"/>
        <v>0.88757600576587703</v>
      </c>
      <c r="AR127" s="54">
        <f t="shared" si="135"/>
        <v>0.88603790208555955</v>
      </c>
      <c r="AS127" s="54">
        <f t="shared" si="135"/>
        <v>0.87801806513033287</v>
      </c>
      <c r="AT127" s="54">
        <f t="shared" si="135"/>
        <v>0.83738739755416736</v>
      </c>
      <c r="AU127" s="54">
        <f t="shared" si="134"/>
        <v>0.65384943294711784</v>
      </c>
      <c r="AW127" s="54">
        <v>190000</v>
      </c>
      <c r="AX127" s="54">
        <f t="shared" si="69"/>
        <v>0.52451089794940275</v>
      </c>
      <c r="AY127" s="54">
        <f t="shared" si="70"/>
        <v>0.54819472473436093</v>
      </c>
      <c r="AZ127" s="54">
        <f t="shared" si="71"/>
        <v>-2.368382678495818E-2</v>
      </c>
      <c r="BA127" s="54">
        <f t="shared" si="72"/>
        <v>0.97472930393221946</v>
      </c>
      <c r="BB127" s="54">
        <f t="shared" si="73"/>
        <v>-0.11538430815360963</v>
      </c>
      <c r="BC127" s="54">
        <f t="shared" si="74"/>
        <v>1.654641835271502</v>
      </c>
      <c r="BD127" s="54">
        <f t="shared" si="75"/>
        <v>1.087567902861291</v>
      </c>
      <c r="BE127" s="54">
        <f t="shared" si="76"/>
        <v>13.911605147746766</v>
      </c>
      <c r="BF127" s="54">
        <f t="shared" si="77"/>
        <v>13.9116051025362</v>
      </c>
      <c r="BG127" s="54">
        <f t="shared" si="78"/>
        <v>13.911604432626502</v>
      </c>
      <c r="BH127" s="54">
        <f t="shared" si="79"/>
        <v>13.911594506437236</v>
      </c>
      <c r="BI127" s="54">
        <f t="shared" si="80"/>
        <v>13.911447478338181</v>
      </c>
      <c r="BJ127" s="54">
        <f t="shared" si="81"/>
        <v>13.909280596811607</v>
      </c>
      <c r="BK127" s="54">
        <f t="shared" si="82"/>
        <v>13.879413249789003</v>
      </c>
      <c r="BL127" s="54">
        <f t="shared" si="83"/>
        <v>13.617499509134204</v>
      </c>
    </row>
    <row r="128" spans="1:64" s="54" customFormat="1" ht="12.95" customHeight="1">
      <c r="A128" s="48" t="s">
        <v>112</v>
      </c>
      <c r="C128" s="30">
        <v>53078.210800000001</v>
      </c>
      <c r="D128" s="30" t="s">
        <v>37</v>
      </c>
      <c r="E128" s="54">
        <f t="shared" si="117"/>
        <v>1727.0755838770699</v>
      </c>
      <c r="F128" s="54">
        <f t="shared" si="118"/>
        <v>1727</v>
      </c>
      <c r="G128" s="333">
        <f t="shared" si="113"/>
        <v>3.173120000428753E-2</v>
      </c>
      <c r="H128" s="318"/>
      <c r="I128" s="318"/>
      <c r="J128" s="318">
        <f>G128</f>
        <v>3.173120000428753E-2</v>
      </c>
      <c r="K128" s="318"/>
      <c r="M128" s="268"/>
      <c r="O128" s="54">
        <f t="shared" ca="1" si="119"/>
        <v>3.2972009636681981E-2</v>
      </c>
      <c r="P128" s="54">
        <f t="shared" si="120"/>
        <v>7.5913935156953771E-2</v>
      </c>
      <c r="Q128" s="286">
        <f t="shared" si="121"/>
        <v>38059.710800000001</v>
      </c>
      <c r="R128" s="54">
        <f t="shared" si="109"/>
        <v>1.9521140855706491E-3</v>
      </c>
      <c r="S128" s="54">
        <v>1</v>
      </c>
      <c r="T128" s="54">
        <f t="shared" si="110"/>
        <v>1.9521140855706491E-3</v>
      </c>
      <c r="U128" s="54">
        <f t="shared" si="111"/>
        <v>-4.4182735152666242E-2</v>
      </c>
      <c r="V128" s="318"/>
      <c r="W128" s="318"/>
      <c r="X128" s="318">
        <f>+G128-AH128</f>
        <v>7.6407294851733976E-2</v>
      </c>
      <c r="Y128" s="318"/>
      <c r="Z128" s="54">
        <f t="shared" si="122"/>
        <v>1727</v>
      </c>
      <c r="AA128" s="54">
        <f t="shared" si="123"/>
        <v>3.1237840309507332E-2</v>
      </c>
      <c r="AB128" s="54">
        <f t="shared" si="124"/>
        <v>7.6407294851733976E-2</v>
      </c>
      <c r="AC128" s="54">
        <f t="shared" si="125"/>
        <v>-4.4182735152666242E-2</v>
      </c>
      <c r="AE128" s="54">
        <f t="shared" si="126"/>
        <v>2.4340378843360956E-7</v>
      </c>
      <c r="AF128" s="356">
        <f t="shared" si="127"/>
        <v>38059.710800000001</v>
      </c>
      <c r="AG128" s="41"/>
      <c r="AH128" s="54">
        <f t="shared" si="128"/>
        <v>-4.4676094847446439E-2</v>
      </c>
      <c r="AI128" s="54">
        <f t="shared" si="129"/>
        <v>1.1206122083645145</v>
      </c>
      <c r="AJ128" s="54">
        <f t="shared" si="130"/>
        <v>-0.57343101660919304</v>
      </c>
      <c r="AK128" s="54">
        <f t="shared" si="131"/>
        <v>0.2765960564722782</v>
      </c>
      <c r="AL128" s="54">
        <f t="shared" si="132"/>
        <v>1.1595959939872837</v>
      </c>
      <c r="AM128" s="54">
        <f t="shared" si="133"/>
        <v>0.65487977503492623</v>
      </c>
      <c r="AN128" s="54">
        <f t="shared" si="135"/>
        <v>0.89443343703673595</v>
      </c>
      <c r="AO128" s="54">
        <f t="shared" si="135"/>
        <v>0.89442320203167802</v>
      </c>
      <c r="AP128" s="54">
        <f t="shared" si="135"/>
        <v>0.89436901761692678</v>
      </c>
      <c r="AQ128" s="54">
        <f t="shared" si="135"/>
        <v>0.89408222465385778</v>
      </c>
      <c r="AR128" s="54">
        <f t="shared" si="135"/>
        <v>0.89256595827570129</v>
      </c>
      <c r="AS128" s="54">
        <f t="shared" si="135"/>
        <v>0.88459637532103719</v>
      </c>
      <c r="AT128" s="54">
        <f t="shared" si="135"/>
        <v>0.84391127277581357</v>
      </c>
      <c r="AU128" s="54">
        <f t="shared" si="134"/>
        <v>0.65911474679625659</v>
      </c>
      <c r="AW128" s="54">
        <v>192000</v>
      </c>
      <c r="AX128" s="54">
        <f t="shared" si="69"/>
        <v>0.5371769654085724</v>
      </c>
      <c r="AY128" s="54">
        <f t="shared" si="70"/>
        <v>0.55290496840001691</v>
      </c>
      <c r="AZ128" s="54">
        <f t="shared" si="71"/>
        <v>-1.5728002991444549E-2</v>
      </c>
      <c r="BA128" s="54">
        <f t="shared" si="72"/>
        <v>0.93176886683806637</v>
      </c>
      <c r="BB128" s="54">
        <f t="shared" si="73"/>
        <v>2.8599891875590488E-2</v>
      </c>
      <c r="BC128" s="54">
        <f t="shared" si="74"/>
        <v>1.7988875107008069</v>
      </c>
      <c r="BD128" s="54">
        <f t="shared" si="75"/>
        <v>1.2587196653156374</v>
      </c>
      <c r="BE128" s="54">
        <f t="shared" si="76"/>
        <v>14.055908476598377</v>
      </c>
      <c r="BF128" s="54">
        <f t="shared" si="77"/>
        <v>14.055908476396461</v>
      </c>
      <c r="BG128" s="54">
        <f t="shared" si="78"/>
        <v>14.05590846815249</v>
      </c>
      <c r="BH128" s="54">
        <f t="shared" si="79"/>
        <v>14.055908131564522</v>
      </c>
      <c r="BI128" s="54">
        <f t="shared" si="80"/>
        <v>14.055894390411828</v>
      </c>
      <c r="BJ128" s="54">
        <f t="shared" si="81"/>
        <v>14.055335375524358</v>
      </c>
      <c r="BK128" s="54">
        <f t="shared" si="82"/>
        <v>14.03515296430308</v>
      </c>
      <c r="BL128" s="54">
        <f t="shared" si="83"/>
        <v>13.755154773163968</v>
      </c>
    </row>
    <row r="129" spans="1:64" s="54" customFormat="1" ht="12.95" customHeight="1">
      <c r="A129" s="49" t="s">
        <v>113</v>
      </c>
      <c r="B129" s="50" t="s">
        <v>77</v>
      </c>
      <c r="C129" s="45">
        <v>53091.2258</v>
      </c>
      <c r="D129" s="45">
        <v>1E-4</v>
      </c>
      <c r="E129" s="54">
        <f t="shared" si="117"/>
        <v>1758.0773789560367</v>
      </c>
      <c r="F129" s="54">
        <f t="shared" si="118"/>
        <v>1758</v>
      </c>
      <c r="G129" s="333">
        <f t="shared" si="113"/>
        <v>3.2484800001839176E-2</v>
      </c>
      <c r="H129" s="318"/>
      <c r="I129" s="318"/>
      <c r="J129" s="318"/>
      <c r="K129" s="318">
        <f t="shared" ref="K129:K136" si="136">G129</f>
        <v>3.2484800001839176E-2</v>
      </c>
      <c r="M129" s="268"/>
      <c r="O129" s="54">
        <f t="shared" ca="1" si="119"/>
        <v>3.3153384164576E-2</v>
      </c>
      <c r="P129" s="54">
        <f t="shared" si="120"/>
        <v>7.5996401962339463E-2</v>
      </c>
      <c r="Q129" s="286">
        <f t="shared" si="121"/>
        <v>38072.7258</v>
      </c>
      <c r="R129" s="54">
        <f t="shared" si="109"/>
        <v>1.8932595051690125E-3</v>
      </c>
      <c r="S129" s="54">
        <v>1</v>
      </c>
      <c r="T129" s="54">
        <f t="shared" si="110"/>
        <v>1.8932595051690125E-3</v>
      </c>
      <c r="U129" s="54">
        <f t="shared" si="111"/>
        <v>-4.3511601960500287E-2</v>
      </c>
      <c r="V129" s="318"/>
      <c r="W129" s="318"/>
      <c r="X129" s="318"/>
      <c r="Y129" s="318">
        <f t="shared" ref="Y129:Y143" si="137">+G129-AH129</f>
        <v>7.7060980500146564E-2</v>
      </c>
      <c r="Z129" s="54">
        <f t="shared" si="122"/>
        <v>1758</v>
      </c>
      <c r="AA129" s="54">
        <f t="shared" si="123"/>
        <v>3.1420221464032082E-2</v>
      </c>
      <c r="AB129" s="54">
        <f t="shared" si="124"/>
        <v>7.7060980500146564E-2</v>
      </c>
      <c r="AC129" s="54">
        <f t="shared" si="125"/>
        <v>-4.3511601960500287E-2</v>
      </c>
      <c r="AE129" s="54">
        <f t="shared" si="126"/>
        <v>1.1333274631594904E-6</v>
      </c>
      <c r="AF129" s="356">
        <f t="shared" si="127"/>
        <v>38072.7258</v>
      </c>
      <c r="AG129" s="41"/>
      <c r="AH129" s="54">
        <f t="shared" si="128"/>
        <v>-4.4576180498307381E-2</v>
      </c>
      <c r="AI129" s="54">
        <f t="shared" si="129"/>
        <v>1.1197570612169794</v>
      </c>
      <c r="AJ129" s="54">
        <f t="shared" si="130"/>
        <v>-0.57089711211075267</v>
      </c>
      <c r="AK129" s="54">
        <f t="shared" si="131"/>
        <v>0.27696737994076748</v>
      </c>
      <c r="AL129" s="54">
        <f t="shared" si="132"/>
        <v>1.1626856000235151</v>
      </c>
      <c r="AM129" s="54">
        <f t="shared" si="133"/>
        <v>0.6570893309694793</v>
      </c>
      <c r="AN129" s="54">
        <f t="shared" si="135"/>
        <v>0.89706299551599578</v>
      </c>
      <c r="AO129" s="54">
        <f t="shared" si="135"/>
        <v>0.89705292039950602</v>
      </c>
      <c r="AP129" s="54">
        <f t="shared" si="135"/>
        <v>0.8969994069226408</v>
      </c>
      <c r="AQ129" s="54">
        <f t="shared" si="135"/>
        <v>0.89671523286001431</v>
      </c>
      <c r="AR129" s="54">
        <f t="shared" si="135"/>
        <v>0.89520786550836473</v>
      </c>
      <c r="AS129" s="54">
        <f t="shared" si="135"/>
        <v>0.88725907532987913</v>
      </c>
      <c r="AT129" s="54">
        <f t="shared" si="135"/>
        <v>0.84655347791981761</v>
      </c>
      <c r="AU129" s="54">
        <f t="shared" si="134"/>
        <v>0.6612484033887176</v>
      </c>
      <c r="AW129" s="54">
        <v>194000</v>
      </c>
      <c r="AX129" s="54">
        <f t="shared" si="69"/>
        <v>0.54980666779918153</v>
      </c>
      <c r="AY129" s="54">
        <f t="shared" si="70"/>
        <v>0.5576087637569771</v>
      </c>
      <c r="AZ129" s="54">
        <f t="shared" si="71"/>
        <v>-7.8020959577955202E-3</v>
      </c>
      <c r="BA129" s="54">
        <f t="shared" si="72"/>
        <v>0.89361160293691</v>
      </c>
      <c r="BB129" s="54">
        <f t="shared" si="73"/>
        <v>0.16013839096815535</v>
      </c>
      <c r="BC129" s="54">
        <f t="shared" si="74"/>
        <v>1.9311145701620296</v>
      </c>
      <c r="BD129" s="54">
        <f t="shared" si="75"/>
        <v>1.4453881385128293</v>
      </c>
      <c r="BE129" s="54">
        <f t="shared" si="76"/>
        <v>14.194070997569282</v>
      </c>
      <c r="BF129" s="54">
        <f t="shared" si="77"/>
        <v>14.194070997581175</v>
      </c>
      <c r="BG129" s="54">
        <f t="shared" si="78"/>
        <v>14.194070996888215</v>
      </c>
      <c r="BH129" s="54">
        <f t="shared" si="79"/>
        <v>14.19407103726695</v>
      </c>
      <c r="BI129" s="54">
        <f t="shared" si="80"/>
        <v>14.194068684352336</v>
      </c>
      <c r="BJ129" s="54">
        <f t="shared" si="81"/>
        <v>14.194205629572458</v>
      </c>
      <c r="BK129" s="54">
        <f t="shared" si="82"/>
        <v>14.185595373817783</v>
      </c>
      <c r="BL129" s="54">
        <f t="shared" si="83"/>
        <v>13.892810037193733</v>
      </c>
    </row>
    <row r="130" spans="1:64" s="54" customFormat="1" ht="12.95" customHeight="1">
      <c r="A130" s="51" t="s">
        <v>114</v>
      </c>
      <c r="B130" s="293"/>
      <c r="C130" s="40">
        <v>53094.376100000001</v>
      </c>
      <c r="D130" s="40">
        <v>5.0000000000000001E-4</v>
      </c>
      <c r="E130" s="54">
        <f t="shared" si="117"/>
        <v>1765.5814093084998</v>
      </c>
      <c r="F130" s="54">
        <f t="shared" si="118"/>
        <v>1765.5</v>
      </c>
      <c r="G130" s="333">
        <f t="shared" si="113"/>
        <v>3.4176799999841023E-2</v>
      </c>
      <c r="H130" s="318"/>
      <c r="I130" s="318"/>
      <c r="J130" s="318"/>
      <c r="K130" s="318">
        <f t="shared" si="136"/>
        <v>3.4176799999841023E-2</v>
      </c>
      <c r="M130" s="268"/>
      <c r="O130" s="54">
        <f t="shared" ca="1" si="119"/>
        <v>3.3197265098743906E-2</v>
      </c>
      <c r="P130" s="54">
        <f t="shared" si="120"/>
        <v>7.6016353376060108E-2</v>
      </c>
      <c r="Q130" s="286">
        <f t="shared" si="121"/>
        <v>38075.876100000001</v>
      </c>
      <c r="R130" s="54">
        <f t="shared" si="109"/>
        <v>1.7505482267214858E-3</v>
      </c>
      <c r="S130" s="54">
        <v>1</v>
      </c>
      <c r="T130" s="54">
        <f t="shared" si="110"/>
        <v>1.7505482267214858E-3</v>
      </c>
      <c r="U130" s="54">
        <f t="shared" si="111"/>
        <v>-4.1839553376219085E-2</v>
      </c>
      <c r="V130" s="318"/>
      <c r="W130" s="318"/>
      <c r="X130" s="318"/>
      <c r="Y130" s="318">
        <f t="shared" si="137"/>
        <v>7.8728772827591581E-2</v>
      </c>
      <c r="Z130" s="54">
        <f t="shared" si="122"/>
        <v>1765.5</v>
      </c>
      <c r="AA130" s="54">
        <f t="shared" si="123"/>
        <v>3.1464380548309551E-2</v>
      </c>
      <c r="AB130" s="54">
        <f t="shared" si="124"/>
        <v>7.8728772827591581E-2</v>
      </c>
      <c r="AC130" s="54">
        <f t="shared" si="125"/>
        <v>-4.1839553376219085E-2</v>
      </c>
      <c r="AE130" s="54">
        <f t="shared" si="126"/>
        <v>7.3572192810462942E-6</v>
      </c>
      <c r="AF130" s="356">
        <f t="shared" si="127"/>
        <v>38075.876100000001</v>
      </c>
      <c r="AG130" s="41"/>
      <c r="AH130" s="54">
        <f t="shared" si="128"/>
        <v>-4.4551972827750558E-2</v>
      </c>
      <c r="AI130" s="54">
        <f t="shared" si="129"/>
        <v>1.1195501950546043</v>
      </c>
      <c r="AJ130" s="54">
        <f t="shared" si="130"/>
        <v>-0.57028383316170794</v>
      </c>
      <c r="AK130" s="54">
        <f t="shared" si="131"/>
        <v>0.27705673448769808</v>
      </c>
      <c r="AL130" s="54">
        <f t="shared" si="132"/>
        <v>1.1634323767336756</v>
      </c>
      <c r="AM130" s="54">
        <f t="shared" si="133"/>
        <v>0.65762406708837273</v>
      </c>
      <c r="AN130" s="54">
        <f t="shared" si="135"/>
        <v>0.89769887736499077</v>
      </c>
      <c r="AO130" s="54">
        <f t="shared" si="135"/>
        <v>0.89768884070353827</v>
      </c>
      <c r="AP130" s="54">
        <f t="shared" si="135"/>
        <v>0.89763548896867174</v>
      </c>
      <c r="AQ130" s="54">
        <f t="shared" si="135"/>
        <v>0.89735194782392436</v>
      </c>
      <c r="AR130" s="54">
        <f t="shared" si="135"/>
        <v>0.89584673761799849</v>
      </c>
      <c r="AS130" s="54">
        <f t="shared" si="135"/>
        <v>0.88790301473742483</v>
      </c>
      <c r="AT130" s="54">
        <f t="shared" si="135"/>
        <v>0.8471925944502241</v>
      </c>
      <c r="AU130" s="54">
        <f t="shared" si="134"/>
        <v>0.66176461062882952</v>
      </c>
      <c r="AW130" s="54">
        <v>196000</v>
      </c>
      <c r="AX130" s="54">
        <f t="shared" si="69"/>
        <v>0.56226045275982162</v>
      </c>
      <c r="AY130" s="54">
        <f t="shared" si="70"/>
        <v>0.56230611080524184</v>
      </c>
      <c r="AZ130" s="54">
        <f t="shared" si="71"/>
        <v>-4.5658045420196035E-5</v>
      </c>
      <c r="BA130" s="54">
        <f t="shared" si="72"/>
        <v>0.86002820836925387</v>
      </c>
      <c r="BB130" s="54">
        <f t="shared" si="73"/>
        <v>0.27911146802685188</v>
      </c>
      <c r="BC130" s="54">
        <f t="shared" si="74"/>
        <v>2.0531523983230122</v>
      </c>
      <c r="BD130" s="54">
        <f t="shared" si="75"/>
        <v>1.6523990488739402</v>
      </c>
      <c r="BE130" s="54">
        <f t="shared" si="76"/>
        <v>14.326805065406361</v>
      </c>
      <c r="BF130" s="54">
        <f t="shared" si="77"/>
        <v>14.326805063060929</v>
      </c>
      <c r="BG130" s="54">
        <f t="shared" si="78"/>
        <v>14.326805104295063</v>
      </c>
      <c r="BH130" s="54">
        <f t="shared" si="79"/>
        <v>14.326804379372238</v>
      </c>
      <c r="BI130" s="54">
        <f t="shared" si="80"/>
        <v>14.326817123586773</v>
      </c>
      <c r="BJ130" s="54">
        <f t="shared" si="81"/>
        <v>14.326592955586339</v>
      </c>
      <c r="BK130" s="54">
        <f t="shared" si="82"/>
        <v>14.330498557449873</v>
      </c>
      <c r="BL130" s="54">
        <f t="shared" si="83"/>
        <v>14.030465301223497</v>
      </c>
    </row>
    <row r="131" spans="1:64" s="54" customFormat="1" ht="12.95" customHeight="1">
      <c r="A131" s="40" t="s">
        <v>115</v>
      </c>
      <c r="B131" s="57" t="s">
        <v>77</v>
      </c>
      <c r="C131" s="40">
        <v>53386.55732</v>
      </c>
      <c r="D131" s="40">
        <v>4.0000000000000002E-4</v>
      </c>
      <c r="E131" s="54">
        <f t="shared" si="117"/>
        <v>2461.5585363436817</v>
      </c>
      <c r="F131" s="54">
        <f t="shared" si="118"/>
        <v>2461.5</v>
      </c>
      <c r="G131" s="30">
        <f t="shared" si="113"/>
        <v>2.4574399998527952E-2</v>
      </c>
      <c r="H131" s="360"/>
      <c r="I131" s="360"/>
      <c r="J131" s="360"/>
      <c r="K131" s="360">
        <f t="shared" si="136"/>
        <v>2.4574399998527952E-2</v>
      </c>
      <c r="M131" s="268"/>
      <c r="O131" s="54">
        <f t="shared" ca="1" si="119"/>
        <v>3.7269415789525584E-2</v>
      </c>
      <c r="P131" s="54">
        <f t="shared" si="120"/>
        <v>7.786744990382595E-2</v>
      </c>
      <c r="Q131" s="286">
        <f t="shared" si="121"/>
        <v>38368.05732</v>
      </c>
      <c r="R131" s="54">
        <f t="shared" si="109"/>
        <v>2.8401491682085831E-3</v>
      </c>
      <c r="S131" s="54">
        <v>1</v>
      </c>
      <c r="T131" s="54">
        <f t="shared" si="110"/>
        <v>2.8401491682085831E-3</v>
      </c>
      <c r="U131" s="54">
        <f t="shared" si="111"/>
        <v>-5.3293049905297998E-2</v>
      </c>
      <c r="V131" s="318"/>
      <c r="W131" s="318"/>
      <c r="X131" s="318"/>
      <c r="Y131" s="318">
        <f t="shared" si="137"/>
        <v>6.6823563766137545E-2</v>
      </c>
      <c r="Z131" s="54">
        <f t="shared" si="122"/>
        <v>2461.5</v>
      </c>
      <c r="AA131" s="54">
        <f t="shared" si="123"/>
        <v>3.5618286136216357E-2</v>
      </c>
      <c r="AB131" s="54">
        <f t="shared" si="124"/>
        <v>6.6823563766137545E-2</v>
      </c>
      <c r="AC131" s="54">
        <f t="shared" si="125"/>
        <v>-5.3293049905297998E-2</v>
      </c>
      <c r="AE131" s="54">
        <f t="shared" si="126"/>
        <v>1.2196742102222612E-4</v>
      </c>
      <c r="AF131" s="356">
        <f t="shared" si="127"/>
        <v>38368.05732</v>
      </c>
      <c r="AG131" s="41"/>
      <c r="AH131" s="54">
        <f t="shared" si="128"/>
        <v>-4.2249163767609593E-2</v>
      </c>
      <c r="AI131" s="54">
        <f t="shared" si="129"/>
        <v>1.1004175374271521</v>
      </c>
      <c r="AJ131" s="54">
        <f t="shared" si="130"/>
        <v>-0.5130568610157894</v>
      </c>
      <c r="AK131" s="54">
        <f t="shared" si="131"/>
        <v>0.28455052528443397</v>
      </c>
      <c r="AL131" s="54">
        <f t="shared" si="132"/>
        <v>1.2315413999446418</v>
      </c>
      <c r="AM131" s="54">
        <f t="shared" si="133"/>
        <v>0.70754335798265144</v>
      </c>
      <c r="AN131" s="54">
        <f t="shared" ref="AN131:AT140" si="138">$AU131+$AB$7*SIN(AO131)</f>
        <v>0.95619828300497822</v>
      </c>
      <c r="AO131" s="54">
        <f t="shared" si="138"/>
        <v>0.95619142515330702</v>
      </c>
      <c r="AP131" s="54">
        <f t="shared" si="138"/>
        <v>0.95615201319564058</v>
      </c>
      <c r="AQ131" s="54">
        <f t="shared" si="138"/>
        <v>0.95592555598926432</v>
      </c>
      <c r="AR131" s="54">
        <f t="shared" si="138"/>
        <v>0.95462575975931374</v>
      </c>
      <c r="AS131" s="54">
        <f t="shared" si="138"/>
        <v>0.94721092095518622</v>
      </c>
      <c r="AT131" s="54">
        <f t="shared" si="138"/>
        <v>0.90628323624591378</v>
      </c>
      <c r="AU131" s="54">
        <f t="shared" si="134"/>
        <v>0.70966864251118755</v>
      </c>
      <c r="AW131" s="54">
        <v>198000</v>
      </c>
      <c r="AX131" s="54">
        <f t="shared" si="69"/>
        <v>0.57443186238354171</v>
      </c>
      <c r="AY131" s="54">
        <f t="shared" si="70"/>
        <v>0.5669970095448108</v>
      </c>
      <c r="AZ131" s="54">
        <f t="shared" si="71"/>
        <v>7.4348528387309506E-3</v>
      </c>
      <c r="BA131" s="54">
        <f t="shared" si="72"/>
        <v>0.83066871208796889</v>
      </c>
      <c r="BB131" s="54">
        <f t="shared" si="73"/>
        <v>0.38601297415690644</v>
      </c>
      <c r="BC131" s="54">
        <f t="shared" si="74"/>
        <v>2.1665893719839224</v>
      </c>
      <c r="BD131" s="54">
        <f t="shared" si="75"/>
        <v>1.8861402713865714</v>
      </c>
      <c r="BE131" s="54">
        <f t="shared" si="76"/>
        <v>14.454777734263299</v>
      </c>
      <c r="BF131" s="54">
        <f t="shared" si="77"/>
        <v>14.454777610201967</v>
      </c>
      <c r="BG131" s="54">
        <f t="shared" si="78"/>
        <v>14.454778926700891</v>
      </c>
      <c r="BH131" s="54">
        <f t="shared" si="79"/>
        <v>14.454764956169086</v>
      </c>
      <c r="BI131" s="54">
        <f t="shared" si="80"/>
        <v>14.454913179543865</v>
      </c>
      <c r="BJ131" s="54">
        <f t="shared" si="81"/>
        <v>14.453337149213674</v>
      </c>
      <c r="BK131" s="54">
        <f t="shared" si="82"/>
        <v>14.469725391310845</v>
      </c>
      <c r="BL131" s="54">
        <f t="shared" si="83"/>
        <v>14.168120565253263</v>
      </c>
    </row>
    <row r="132" spans="1:64" s="54" customFormat="1" ht="12.95" customHeight="1">
      <c r="A132" s="40" t="s">
        <v>115</v>
      </c>
      <c r="B132" s="57" t="s">
        <v>77</v>
      </c>
      <c r="C132" s="40">
        <v>53400.432979999998</v>
      </c>
      <c r="D132" s="40">
        <v>4.0000000000000002E-4</v>
      </c>
      <c r="E132" s="54">
        <f t="shared" si="117"/>
        <v>2494.6104278462071</v>
      </c>
      <c r="F132" s="54">
        <f t="shared" si="118"/>
        <v>2494.5</v>
      </c>
      <c r="G132" s="30">
        <f t="shared" si="113"/>
        <v>4.6359200001461431E-2</v>
      </c>
      <c r="H132" s="360"/>
      <c r="I132" s="360"/>
      <c r="J132" s="360"/>
      <c r="K132" s="360">
        <f t="shared" si="136"/>
        <v>4.6359200001461431E-2</v>
      </c>
      <c r="M132" s="268"/>
      <c r="O132" s="54">
        <f t="shared" ca="1" si="119"/>
        <v>3.7462491899864364E-2</v>
      </c>
      <c r="P132" s="54">
        <f t="shared" si="120"/>
        <v>7.7955198020737651E-2</v>
      </c>
      <c r="Q132" s="286">
        <f t="shared" si="121"/>
        <v>38381.932979999998</v>
      </c>
      <c r="R132" s="54">
        <f t="shared" ref="R132:R163" si="139">+(P132-G132)^2</f>
        <v>9.9830709083410687E-4</v>
      </c>
      <c r="S132" s="54">
        <v>1</v>
      </c>
      <c r="T132" s="54">
        <f t="shared" ref="T132:T163" si="140">S132*R132</f>
        <v>9.9830709083410687E-4</v>
      </c>
      <c r="U132" s="54">
        <f t="shared" ref="U132:U163" si="141">+G132-P132</f>
        <v>-3.159599801927622E-2</v>
      </c>
      <c r="V132" s="318"/>
      <c r="W132" s="318"/>
      <c r="X132" s="318"/>
      <c r="Y132" s="318">
        <f t="shared" si="137"/>
        <v>8.8496544413981804E-2</v>
      </c>
      <c r="Z132" s="54">
        <f t="shared" si="122"/>
        <v>2494.5</v>
      </c>
      <c r="AA132" s="54">
        <f t="shared" si="123"/>
        <v>3.5817853608217286E-2</v>
      </c>
      <c r="AB132" s="54">
        <f t="shared" si="124"/>
        <v>8.8496544413981804E-2</v>
      </c>
      <c r="AC132" s="54">
        <f t="shared" si="125"/>
        <v>-3.159599801927622E-2</v>
      </c>
      <c r="AE132" s="54">
        <f t="shared" si="126"/>
        <v>1.1111998378236135E-4</v>
      </c>
      <c r="AF132" s="356">
        <f t="shared" si="127"/>
        <v>38381.932979999998</v>
      </c>
      <c r="AG132" s="41"/>
      <c r="AH132" s="54">
        <f t="shared" si="128"/>
        <v>-4.2137344412520365E-2</v>
      </c>
      <c r="AI132" s="54">
        <f t="shared" si="129"/>
        <v>1.0995146488614469</v>
      </c>
      <c r="AJ132" s="54">
        <f t="shared" si="130"/>
        <v>-0.51033221568886677</v>
      </c>
      <c r="AK132" s="54">
        <f t="shared" si="131"/>
        <v>0.28486754452651092</v>
      </c>
      <c r="AL132" s="54">
        <f t="shared" si="132"/>
        <v>1.2347126649848073</v>
      </c>
      <c r="AM132" s="54">
        <f t="shared" si="133"/>
        <v>0.70992546054104833</v>
      </c>
      <c r="AN132" s="54">
        <f t="shared" si="138"/>
        <v>0.95894695292083909</v>
      </c>
      <c r="AO132" s="54">
        <f t="shared" si="138"/>
        <v>0.95894022666914203</v>
      </c>
      <c r="AP132" s="54">
        <f t="shared" si="138"/>
        <v>0.95890141971939935</v>
      </c>
      <c r="AQ132" s="54">
        <f t="shared" si="138"/>
        <v>0.95867756583598562</v>
      </c>
      <c r="AR132" s="54">
        <f t="shared" si="138"/>
        <v>0.95738767824986004</v>
      </c>
      <c r="AS132" s="54">
        <f t="shared" si="138"/>
        <v>0.95000060653303442</v>
      </c>
      <c r="AT132" s="54">
        <f t="shared" si="138"/>
        <v>0.90907394465342606</v>
      </c>
      <c r="AU132" s="54">
        <f t="shared" si="134"/>
        <v>0.71193995436767876</v>
      </c>
    </row>
    <row r="133" spans="1:64" s="54" customFormat="1" ht="12.95" customHeight="1">
      <c r="A133" s="51" t="s">
        <v>116</v>
      </c>
      <c r="B133" s="57" t="s">
        <v>65</v>
      </c>
      <c r="C133" s="40">
        <v>53410.7111</v>
      </c>
      <c r="D133" s="40">
        <v>8.9999999999999998E-4</v>
      </c>
      <c r="E133" s="54">
        <f t="shared" si="117"/>
        <v>2519.0929610799471</v>
      </c>
      <c r="F133" s="54">
        <f t="shared" si="118"/>
        <v>2519</v>
      </c>
      <c r="G133" s="30">
        <f t="shared" si="113"/>
        <v>3.9026400001603179E-2</v>
      </c>
      <c r="H133" s="360"/>
      <c r="I133" s="360"/>
      <c r="J133" s="360"/>
      <c r="K133" s="360">
        <f t="shared" si="136"/>
        <v>3.9026400001603179E-2</v>
      </c>
      <c r="M133" s="268"/>
      <c r="O133" s="54">
        <f t="shared" ca="1" si="119"/>
        <v>3.7605836284812857E-2</v>
      </c>
      <c r="P133" s="54">
        <f t="shared" si="120"/>
        <v>7.8020343214453128E-2</v>
      </c>
      <c r="Q133" s="286">
        <f t="shared" si="121"/>
        <v>38392.2111</v>
      </c>
      <c r="R133" s="54">
        <f t="shared" si="139"/>
        <v>1.5205276072869666E-3</v>
      </c>
      <c r="S133" s="54">
        <v>1</v>
      </c>
      <c r="T133" s="54">
        <f t="shared" si="140"/>
        <v>1.5205276072869666E-3</v>
      </c>
      <c r="U133" s="54">
        <f t="shared" si="141"/>
        <v>-3.8993943212849949E-2</v>
      </c>
      <c r="V133" s="318"/>
      <c r="W133" s="318"/>
      <c r="X133" s="318"/>
      <c r="Y133" s="318">
        <f t="shared" si="137"/>
        <v>8.1080580631200189E-2</v>
      </c>
      <c r="Z133" s="54">
        <f t="shared" si="122"/>
        <v>2519</v>
      </c>
      <c r="AA133" s="54">
        <f t="shared" si="123"/>
        <v>3.5966162584856125E-2</v>
      </c>
      <c r="AB133" s="54">
        <f t="shared" si="124"/>
        <v>8.1080580631200189E-2</v>
      </c>
      <c r="AC133" s="54">
        <f t="shared" si="125"/>
        <v>-3.8993943212849949E-2</v>
      </c>
      <c r="AE133" s="54">
        <f t="shared" si="126"/>
        <v>9.3650530468586818E-6</v>
      </c>
      <c r="AF133" s="356">
        <f t="shared" si="127"/>
        <v>38392.2111</v>
      </c>
      <c r="AG133" s="41"/>
      <c r="AH133" s="54">
        <f t="shared" si="128"/>
        <v>-4.2054180629597003E-2</v>
      </c>
      <c r="AI133" s="54">
        <f t="shared" si="129"/>
        <v>1.0988446342932026</v>
      </c>
      <c r="AJ133" s="54">
        <f t="shared" si="130"/>
        <v>-0.50830895041587854</v>
      </c>
      <c r="AK133" s="54">
        <f t="shared" si="131"/>
        <v>0.28510072173536116</v>
      </c>
      <c r="AL133" s="54">
        <f t="shared" si="132"/>
        <v>1.2370637231025325</v>
      </c>
      <c r="AM133" s="54">
        <f t="shared" si="133"/>
        <v>0.71169492688190183</v>
      </c>
      <c r="AN133" s="54">
        <f t="shared" si="138"/>
        <v>0.96098617272539977</v>
      </c>
      <c r="AO133" s="54">
        <f t="shared" si="138"/>
        <v>0.96097954307107214</v>
      </c>
      <c r="AP133" s="54">
        <f t="shared" si="138"/>
        <v>0.96094118186061395</v>
      </c>
      <c r="AQ133" s="54">
        <f t="shared" si="138"/>
        <v>0.96071925348482523</v>
      </c>
      <c r="AR133" s="54">
        <f t="shared" si="138"/>
        <v>0.95943672707504357</v>
      </c>
      <c r="AS133" s="54">
        <f t="shared" si="138"/>
        <v>0.95207041614155941</v>
      </c>
      <c r="AT133" s="54">
        <f t="shared" si="138"/>
        <v>0.91114517658177729</v>
      </c>
      <c r="AU133" s="54">
        <f t="shared" si="134"/>
        <v>0.71362623135204339</v>
      </c>
    </row>
    <row r="134" spans="1:64" s="54" customFormat="1" ht="12.95" customHeight="1">
      <c r="A134" s="51" t="s">
        <v>116</v>
      </c>
      <c r="B134" s="57" t="s">
        <v>77</v>
      </c>
      <c r="C134" s="40">
        <v>53411.759599999998</v>
      </c>
      <c r="D134" s="40">
        <v>1.4E-3</v>
      </c>
      <c r="E134" s="54">
        <f t="shared" si="117"/>
        <v>2521.5904933227603</v>
      </c>
      <c r="F134" s="54">
        <f t="shared" si="118"/>
        <v>2521.5</v>
      </c>
      <c r="G134" s="30">
        <f t="shared" ref="G134:G165" si="142">+C134-(C$7+F134*C$8)</f>
        <v>3.7990400000126101E-2</v>
      </c>
      <c r="H134" s="360"/>
      <c r="I134" s="360"/>
      <c r="J134" s="360"/>
      <c r="K134" s="360">
        <f t="shared" si="136"/>
        <v>3.7990400000126101E-2</v>
      </c>
      <c r="M134" s="268"/>
      <c r="O134" s="54">
        <f t="shared" ca="1" si="119"/>
        <v>3.7620463262868831E-2</v>
      </c>
      <c r="P134" s="54">
        <f t="shared" si="120"/>
        <v>7.8026990628792009E-2</v>
      </c>
      <c r="Q134" s="286">
        <f t="shared" si="121"/>
        <v>38393.259599999998</v>
      </c>
      <c r="R134" s="54">
        <f t="shared" si="139"/>
        <v>1.6029285891673787E-3</v>
      </c>
      <c r="S134" s="54">
        <v>1</v>
      </c>
      <c r="T134" s="54">
        <f t="shared" si="140"/>
        <v>1.6029285891673787E-3</v>
      </c>
      <c r="U134" s="54">
        <f t="shared" si="141"/>
        <v>-4.0036590628665908E-2</v>
      </c>
      <c r="V134" s="318"/>
      <c r="W134" s="318"/>
      <c r="X134" s="318"/>
      <c r="Y134" s="318">
        <f t="shared" si="137"/>
        <v>8.0036087545163739E-2</v>
      </c>
      <c r="Z134" s="54">
        <f t="shared" si="122"/>
        <v>2521.5</v>
      </c>
      <c r="AA134" s="54">
        <f t="shared" si="123"/>
        <v>3.5981303083754371E-2</v>
      </c>
      <c r="AB134" s="54">
        <f t="shared" si="124"/>
        <v>8.0036087545163739E-2</v>
      </c>
      <c r="AC134" s="54">
        <f t="shared" si="125"/>
        <v>-4.0036590628665908E-2</v>
      </c>
      <c r="AE134" s="54">
        <f t="shared" si="126"/>
        <v>4.0364704193743959E-6</v>
      </c>
      <c r="AF134" s="356">
        <f t="shared" si="127"/>
        <v>38393.259599999998</v>
      </c>
      <c r="AG134" s="41"/>
      <c r="AH134" s="54">
        <f t="shared" si="128"/>
        <v>-4.2045687545037638E-2</v>
      </c>
      <c r="AI134" s="54">
        <f t="shared" si="129"/>
        <v>1.0987762806237147</v>
      </c>
      <c r="AJ134" s="54">
        <f t="shared" si="130"/>
        <v>-0.50810247540330344</v>
      </c>
      <c r="AK134" s="54">
        <f t="shared" si="131"/>
        <v>0.28512441082574108</v>
      </c>
      <c r="AL134" s="54">
        <f t="shared" si="132"/>
        <v>1.2373034658471342</v>
      </c>
      <c r="AM134" s="54">
        <f t="shared" si="133"/>
        <v>0.71187552967172596</v>
      </c>
      <c r="AN134" s="54">
        <f t="shared" si="138"/>
        <v>0.96119418647608013</v>
      </c>
      <c r="AO134" s="54">
        <f t="shared" si="138"/>
        <v>0.96118756662574545</v>
      </c>
      <c r="AP134" s="54">
        <f t="shared" si="138"/>
        <v>0.96114925073394031</v>
      </c>
      <c r="AQ134" s="54">
        <f t="shared" si="138"/>
        <v>0.96092751848632219</v>
      </c>
      <c r="AR134" s="54">
        <f t="shared" si="138"/>
        <v>0.95964574342584752</v>
      </c>
      <c r="AS134" s="54">
        <f t="shared" si="138"/>
        <v>0.95228155788084035</v>
      </c>
      <c r="AT134" s="54">
        <f t="shared" si="138"/>
        <v>0.91135649521724926</v>
      </c>
      <c r="AU134" s="54">
        <f t="shared" si="134"/>
        <v>0.71379830043208026</v>
      </c>
    </row>
    <row r="135" spans="1:64" s="54" customFormat="1" ht="12.95" customHeight="1">
      <c r="A135" s="51" t="s">
        <v>116</v>
      </c>
      <c r="B135" s="57" t="s">
        <v>65</v>
      </c>
      <c r="C135" s="40">
        <v>53412.807500000003</v>
      </c>
      <c r="D135" s="40">
        <v>1E-3</v>
      </c>
      <c r="E135" s="54">
        <f t="shared" si="117"/>
        <v>2524.0865963625915</v>
      </c>
      <c r="F135" s="54">
        <f t="shared" si="118"/>
        <v>2524</v>
      </c>
      <c r="G135" s="30">
        <f t="shared" si="142"/>
        <v>3.6354400006530341E-2</v>
      </c>
      <c r="H135" s="360"/>
      <c r="I135" s="360"/>
      <c r="J135" s="360"/>
      <c r="K135" s="360">
        <f t="shared" si="136"/>
        <v>3.6354400006530341E-2</v>
      </c>
      <c r="M135" s="268"/>
      <c r="O135" s="54">
        <f t="shared" ca="1" si="119"/>
        <v>3.7635090240924797E-2</v>
      </c>
      <c r="P135" s="54">
        <f t="shared" si="120"/>
        <v>7.8033638033055394E-2</v>
      </c>
      <c r="Q135" s="286">
        <f t="shared" si="121"/>
        <v>38394.307500000003</v>
      </c>
      <c r="R135" s="54">
        <f t="shared" si="139"/>
        <v>1.7371588824717321E-3</v>
      </c>
      <c r="S135" s="54">
        <v>1</v>
      </c>
      <c r="T135" s="54">
        <f t="shared" si="140"/>
        <v>1.7371588824717321E-3</v>
      </c>
      <c r="U135" s="54">
        <f t="shared" si="141"/>
        <v>-4.1679238026525053E-2</v>
      </c>
      <c r="V135" s="318"/>
      <c r="W135" s="318"/>
      <c r="X135" s="318"/>
      <c r="Y135" s="318">
        <f t="shared" si="137"/>
        <v>7.8391593176323188E-2</v>
      </c>
      <c r="Z135" s="54">
        <f t="shared" si="122"/>
        <v>2524</v>
      </c>
      <c r="AA135" s="54">
        <f t="shared" si="123"/>
        <v>3.5996444863262547E-2</v>
      </c>
      <c r="AB135" s="54">
        <f t="shared" si="124"/>
        <v>7.8391593176323188E-2</v>
      </c>
      <c r="AC135" s="54">
        <f t="shared" si="125"/>
        <v>-4.1679238026525053E-2</v>
      </c>
      <c r="AE135" s="54">
        <f t="shared" si="126"/>
        <v>1.281318845918666E-7</v>
      </c>
      <c r="AF135" s="356">
        <f t="shared" si="127"/>
        <v>38394.307500000003</v>
      </c>
      <c r="AG135" s="41"/>
      <c r="AH135" s="54">
        <f t="shared" si="128"/>
        <v>-4.2037193169792847E-2</v>
      </c>
      <c r="AI135" s="54">
        <f t="shared" si="129"/>
        <v>1.0987079297827327</v>
      </c>
      <c r="AJ135" s="54">
        <f t="shared" si="130"/>
        <v>-0.50789599688242726</v>
      </c>
      <c r="AK135" s="54">
        <f t="shared" si="131"/>
        <v>0.28514808058373448</v>
      </c>
      <c r="AL135" s="54">
        <f t="shared" si="132"/>
        <v>1.2375431787622209</v>
      </c>
      <c r="AM135" s="54">
        <f t="shared" si="133"/>
        <v>0.71205614081021895</v>
      </c>
      <c r="AN135" s="54">
        <f t="shared" si="138"/>
        <v>0.96140218728389526</v>
      </c>
      <c r="AO135" s="54">
        <f t="shared" si="138"/>
        <v>0.96139557722776958</v>
      </c>
      <c r="AP135" s="54">
        <f t="shared" si="138"/>
        <v>0.96135730662403263</v>
      </c>
      <c r="AQ135" s="54">
        <f t="shared" si="138"/>
        <v>0.9611357704389818</v>
      </c>
      <c r="AR135" s="54">
        <f t="shared" si="138"/>
        <v>0.95985474676475213</v>
      </c>
      <c r="AS135" s="54">
        <f t="shared" si="138"/>
        <v>0.95249268788943597</v>
      </c>
      <c r="AT135" s="54">
        <f t="shared" si="138"/>
        <v>0.91156780800346449</v>
      </c>
      <c r="AU135" s="54">
        <f t="shared" si="134"/>
        <v>0.71397036951211756</v>
      </c>
    </row>
    <row r="136" spans="1:64" s="54" customFormat="1" ht="12.95" customHeight="1">
      <c r="A136" s="51" t="s">
        <v>116</v>
      </c>
      <c r="B136" s="57" t="s">
        <v>65</v>
      </c>
      <c r="C136" s="40">
        <v>53413.650099999999</v>
      </c>
      <c r="D136" s="40">
        <v>1.1000000000000001E-3</v>
      </c>
      <c r="E136" s="54">
        <f t="shared" si="117"/>
        <v>2526.0936737758398</v>
      </c>
      <c r="F136" s="54">
        <f t="shared" si="118"/>
        <v>2526</v>
      </c>
      <c r="G136" s="30">
        <f t="shared" si="142"/>
        <v>3.9325600002484862E-2</v>
      </c>
      <c r="H136" s="360"/>
      <c r="I136" s="360"/>
      <c r="J136" s="360"/>
      <c r="K136" s="360">
        <f t="shared" si="136"/>
        <v>3.9325600002484862E-2</v>
      </c>
      <c r="M136" s="268"/>
      <c r="O136" s="54">
        <f t="shared" ca="1" si="119"/>
        <v>3.7646791823369573E-2</v>
      </c>
      <c r="P136" s="54">
        <f t="shared" si="120"/>
        <v>7.8038955949211758E-2</v>
      </c>
      <c r="Q136" s="286">
        <f t="shared" si="121"/>
        <v>38395.150099999999</v>
      </c>
      <c r="R136" s="54">
        <f t="shared" si="139"/>
        <v>1.4987239286579747E-3</v>
      </c>
      <c r="S136" s="54">
        <v>1</v>
      </c>
      <c r="T136" s="54">
        <f t="shared" si="140"/>
        <v>1.4987239286579747E-3</v>
      </c>
      <c r="U136" s="54">
        <f t="shared" si="141"/>
        <v>-3.8713355946726896E-2</v>
      </c>
      <c r="V136" s="318"/>
      <c r="W136" s="318"/>
      <c r="X136" s="318"/>
      <c r="Y136" s="318">
        <f t="shared" si="137"/>
        <v>8.1355996743248726E-2</v>
      </c>
      <c r="Z136" s="54">
        <f t="shared" si="122"/>
        <v>2526</v>
      </c>
      <c r="AA136" s="54">
        <f t="shared" si="123"/>
        <v>3.6008559208447886E-2</v>
      </c>
      <c r="AB136" s="54">
        <f t="shared" si="124"/>
        <v>8.1355996743248726E-2</v>
      </c>
      <c r="AC136" s="54">
        <f t="shared" si="125"/>
        <v>-3.8713355946726896E-2</v>
      </c>
      <c r="AE136" s="54">
        <f t="shared" si="126"/>
        <v>1.1002759629305448E-5</v>
      </c>
      <c r="AF136" s="356">
        <f t="shared" si="127"/>
        <v>38395.150099999999</v>
      </c>
      <c r="AG136" s="41"/>
      <c r="AH136" s="54">
        <f t="shared" si="128"/>
        <v>-4.2030396740763871E-2</v>
      </c>
      <c r="AI136" s="54">
        <f t="shared" si="129"/>
        <v>1.0986532511499412</v>
      </c>
      <c r="AJ136" s="54">
        <f t="shared" si="130"/>
        <v>-0.50773081155325483</v>
      </c>
      <c r="AK136" s="54">
        <f t="shared" si="131"/>
        <v>0.28516700247421228</v>
      </c>
      <c r="AL136" s="54">
        <f t="shared" si="132"/>
        <v>1.2377349276191183</v>
      </c>
      <c r="AM136" s="54">
        <f t="shared" si="133"/>
        <v>0.71220063573467862</v>
      </c>
      <c r="AN136" s="54">
        <f t="shared" si="138"/>
        <v>0.96156857861164569</v>
      </c>
      <c r="AO136" s="54">
        <f t="shared" si="138"/>
        <v>0.96156197638384444</v>
      </c>
      <c r="AP136" s="54">
        <f t="shared" si="138"/>
        <v>0.96152374198853408</v>
      </c>
      <c r="AQ136" s="54">
        <f t="shared" si="138"/>
        <v>0.96130236260623825</v>
      </c>
      <c r="AR136" s="54">
        <f t="shared" si="138"/>
        <v>0.96002194006730279</v>
      </c>
      <c r="AS136" s="54">
        <f t="shared" si="138"/>
        <v>0.95266158344949647</v>
      </c>
      <c r="AT136" s="54">
        <f t="shared" si="138"/>
        <v>0.91173685402019056</v>
      </c>
      <c r="AU136" s="54">
        <f t="shared" si="134"/>
        <v>0.71410802477614732</v>
      </c>
    </row>
    <row r="137" spans="1:64" s="54" customFormat="1" ht="12.95" customHeight="1">
      <c r="A137" s="51" t="s">
        <v>117</v>
      </c>
      <c r="B137" s="57" t="s">
        <v>65</v>
      </c>
      <c r="C137" s="40">
        <v>53424.146500000003</v>
      </c>
      <c r="D137" s="361" t="s">
        <v>36</v>
      </c>
      <c r="E137" s="54">
        <f t="shared" si="117"/>
        <v>2551.0961510610487</v>
      </c>
      <c r="F137" s="54">
        <f t="shared" si="118"/>
        <v>2551</v>
      </c>
      <c r="G137" s="30">
        <f t="shared" si="142"/>
        <v>4.0365600005316082E-2</v>
      </c>
      <c r="H137" s="360"/>
      <c r="I137" s="360"/>
      <c r="J137" s="360">
        <f>G137</f>
        <v>4.0365600005316082E-2</v>
      </c>
      <c r="K137" s="360"/>
      <c r="M137" s="268"/>
      <c r="O137" s="54">
        <f t="shared" ca="1" si="119"/>
        <v>3.7793061603929257E-2</v>
      </c>
      <c r="P137" s="54">
        <f t="shared" si="120"/>
        <v>7.8105429357090264E-2</v>
      </c>
      <c r="Q137" s="286">
        <f t="shared" si="121"/>
        <v>38405.646500000003</v>
      </c>
      <c r="R137" s="54">
        <f t="shared" si="139"/>
        <v>1.424294719501036E-3</v>
      </c>
      <c r="S137" s="54">
        <v>1</v>
      </c>
      <c r="T137" s="54">
        <f t="shared" si="140"/>
        <v>1.424294719501036E-3</v>
      </c>
      <c r="U137" s="54">
        <f t="shared" si="141"/>
        <v>-3.7739829351774182E-2</v>
      </c>
      <c r="V137" s="318"/>
      <c r="W137" s="318"/>
      <c r="X137" s="318"/>
      <c r="Y137" s="318">
        <f t="shared" si="137"/>
        <v>8.2310971866143723E-2</v>
      </c>
      <c r="Z137" s="54">
        <f t="shared" si="122"/>
        <v>2551</v>
      </c>
      <c r="AA137" s="54">
        <f t="shared" si="123"/>
        <v>3.6160057496262631E-2</v>
      </c>
      <c r="AB137" s="54">
        <f t="shared" si="124"/>
        <v>8.2310971866143723E-2</v>
      </c>
      <c r="AC137" s="54">
        <f t="shared" si="125"/>
        <v>-3.7739829351774182E-2</v>
      </c>
      <c r="AE137" s="54">
        <f t="shared" si="126"/>
        <v>1.7686587795455602E-5</v>
      </c>
      <c r="AF137" s="356">
        <f t="shared" si="127"/>
        <v>38405.646500000003</v>
      </c>
      <c r="AG137" s="41"/>
      <c r="AH137" s="54">
        <f t="shared" si="128"/>
        <v>-4.1945371860827634E-2</v>
      </c>
      <c r="AI137" s="54">
        <f t="shared" si="129"/>
        <v>1.0979699223338328</v>
      </c>
      <c r="AJ137" s="54">
        <f t="shared" si="130"/>
        <v>-0.50566581076386641</v>
      </c>
      <c r="AK137" s="54">
        <f t="shared" si="131"/>
        <v>0.28540248348688829</v>
      </c>
      <c r="AL137" s="54">
        <f t="shared" si="132"/>
        <v>1.2401301783509597</v>
      </c>
      <c r="AM137" s="54">
        <f t="shared" si="133"/>
        <v>0.71400727414538034</v>
      </c>
      <c r="AN137" s="54">
        <f t="shared" si="138"/>
        <v>0.96364777143593772</v>
      </c>
      <c r="AO137" s="54">
        <f t="shared" si="138"/>
        <v>0.96364126653447757</v>
      </c>
      <c r="AP137" s="54">
        <f t="shared" si="138"/>
        <v>0.96360348309036292</v>
      </c>
      <c r="AQ137" s="54">
        <f t="shared" si="138"/>
        <v>0.96338406017467337</v>
      </c>
      <c r="AR137" s="54">
        <f t="shared" si="138"/>
        <v>0.96211115370552214</v>
      </c>
      <c r="AS137" s="54">
        <f t="shared" si="138"/>
        <v>0.95477214421150769</v>
      </c>
      <c r="AT137" s="54">
        <f t="shared" si="138"/>
        <v>0.91384961306413837</v>
      </c>
      <c r="AU137" s="54">
        <f t="shared" si="134"/>
        <v>0.7158287155765195</v>
      </c>
    </row>
    <row r="138" spans="1:64" s="54" customFormat="1" ht="12.95" customHeight="1">
      <c r="A138" s="54" t="s">
        <v>118</v>
      </c>
      <c r="B138" s="41" t="s">
        <v>77</v>
      </c>
      <c r="C138" s="30">
        <v>53464.446400000001</v>
      </c>
      <c r="D138" s="30">
        <v>8.0000000000000004E-4</v>
      </c>
      <c r="E138" s="54">
        <f t="shared" si="117"/>
        <v>2647.0907143728318</v>
      </c>
      <c r="F138" s="54">
        <f t="shared" si="118"/>
        <v>2647</v>
      </c>
      <c r="G138" s="30">
        <f t="shared" si="142"/>
        <v>3.8083200000983197E-2</v>
      </c>
      <c r="H138" s="360"/>
      <c r="I138" s="360"/>
      <c r="J138" s="360"/>
      <c r="K138" s="360">
        <f>G138</f>
        <v>3.8083200000983197E-2</v>
      </c>
      <c r="M138" s="268"/>
      <c r="O138" s="54">
        <f t="shared" ca="1" si="119"/>
        <v>3.8354737561278454E-2</v>
      </c>
      <c r="P138" s="54">
        <f t="shared" si="120"/>
        <v>7.8360677880399535E-2</v>
      </c>
      <c r="Q138" s="286">
        <f t="shared" si="121"/>
        <v>38445.946400000001</v>
      </c>
      <c r="R138" s="54">
        <f t="shared" si="139"/>
        <v>1.6222752243268725E-3</v>
      </c>
      <c r="S138" s="54">
        <v>1</v>
      </c>
      <c r="T138" s="54">
        <f t="shared" si="140"/>
        <v>1.6222752243268725E-3</v>
      </c>
      <c r="U138" s="54">
        <f t="shared" si="141"/>
        <v>-4.0277477879416337E-2</v>
      </c>
      <c r="V138" s="318"/>
      <c r="W138" s="318"/>
      <c r="X138" s="318"/>
      <c r="Y138" s="318">
        <f t="shared" si="137"/>
        <v>7.9700890418283474E-2</v>
      </c>
      <c r="Z138" s="54">
        <f t="shared" si="122"/>
        <v>2647</v>
      </c>
      <c r="AA138" s="54">
        <f t="shared" si="123"/>
        <v>3.6742987463099258E-2</v>
      </c>
      <c r="AB138" s="54">
        <f t="shared" si="124"/>
        <v>7.9700890418283474E-2</v>
      </c>
      <c r="AC138" s="54">
        <f t="shared" si="125"/>
        <v>-4.0277477879416337E-2</v>
      </c>
      <c r="AE138" s="54">
        <f t="shared" si="126"/>
        <v>1.796169646701309E-6</v>
      </c>
      <c r="AF138" s="356">
        <f t="shared" si="127"/>
        <v>38445.946400000001</v>
      </c>
      <c r="AG138" s="41"/>
      <c r="AH138" s="54">
        <f t="shared" si="128"/>
        <v>-4.1617690417300277E-2</v>
      </c>
      <c r="AI138" s="54">
        <f t="shared" si="129"/>
        <v>1.0953486692629526</v>
      </c>
      <c r="AJ138" s="54">
        <f t="shared" si="130"/>
        <v>-0.49773334175071859</v>
      </c>
      <c r="AK138" s="54">
        <f t="shared" si="131"/>
        <v>0.28628886554032251</v>
      </c>
      <c r="AL138" s="54">
        <f t="shared" si="132"/>
        <v>1.2493002828372546</v>
      </c>
      <c r="AM138" s="54">
        <f t="shared" si="133"/>
        <v>0.72095260131800198</v>
      </c>
      <c r="AN138" s="54">
        <f t="shared" si="138"/>
        <v>0.97161985522046757</v>
      </c>
      <c r="AO138" s="54">
        <f t="shared" si="138"/>
        <v>0.97161371500879512</v>
      </c>
      <c r="AP138" s="54">
        <f t="shared" si="138"/>
        <v>0.97157763461308733</v>
      </c>
      <c r="AQ138" s="54">
        <f t="shared" si="138"/>
        <v>0.97136566169220906</v>
      </c>
      <c r="AR138" s="54">
        <f t="shared" si="138"/>
        <v>0.97012164256419986</v>
      </c>
      <c r="AS138" s="54">
        <f t="shared" si="138"/>
        <v>0.96286577546330288</v>
      </c>
      <c r="AT138" s="54">
        <f t="shared" si="138"/>
        <v>0.92195714927600747</v>
      </c>
      <c r="AU138" s="54">
        <f t="shared" si="134"/>
        <v>0.72243616824994827</v>
      </c>
    </row>
    <row r="139" spans="1:64" s="54" customFormat="1" ht="12.95" customHeight="1">
      <c r="A139" s="54" t="s">
        <v>119</v>
      </c>
      <c r="B139" s="46" t="s">
        <v>77</v>
      </c>
      <c r="C139" s="47">
        <v>53498.660400000001</v>
      </c>
      <c r="D139" s="47">
        <v>1.2999999999999999E-3</v>
      </c>
      <c r="E139" s="54">
        <f t="shared" si="117"/>
        <v>2728.5886334532634</v>
      </c>
      <c r="F139" s="54">
        <f t="shared" si="118"/>
        <v>2728.5</v>
      </c>
      <c r="G139" s="30">
        <f t="shared" si="142"/>
        <v>3.7209599999187049E-2</v>
      </c>
      <c r="H139" s="360"/>
      <c r="I139" s="360"/>
      <c r="J139" s="360"/>
      <c r="K139" s="360">
        <f>G139</f>
        <v>3.7209599999187049E-2</v>
      </c>
      <c r="M139" s="268"/>
      <c r="O139" s="54">
        <f t="shared" ca="1" si="119"/>
        <v>3.8831577045903037E-2</v>
      </c>
      <c r="P139" s="54">
        <f t="shared" si="120"/>
        <v>7.857736158097825E-2</v>
      </c>
      <c r="Q139" s="286">
        <f t="shared" si="121"/>
        <v>38480.160400000001</v>
      </c>
      <c r="R139" s="54">
        <f t="shared" si="139"/>
        <v>1.7112916982879201E-3</v>
      </c>
      <c r="S139" s="54">
        <v>1</v>
      </c>
      <c r="T139" s="54">
        <f t="shared" si="140"/>
        <v>1.7112916982879201E-3</v>
      </c>
      <c r="U139" s="54">
        <f t="shared" si="141"/>
        <v>-4.1367761581791201E-2</v>
      </c>
      <c r="V139" s="318"/>
      <c r="W139" s="318"/>
      <c r="X139" s="318"/>
      <c r="Y139" s="318">
        <f t="shared" si="137"/>
        <v>7.8547646879416844E-2</v>
      </c>
      <c r="Z139" s="54">
        <f t="shared" si="122"/>
        <v>2728.5</v>
      </c>
      <c r="AA139" s="54">
        <f t="shared" si="123"/>
        <v>3.7239314700748448E-2</v>
      </c>
      <c r="AB139" s="54">
        <f t="shared" si="124"/>
        <v>7.8547646879416844E-2</v>
      </c>
      <c r="AC139" s="54">
        <f t="shared" si="125"/>
        <v>-4.1367761581791201E-2</v>
      </c>
      <c r="AE139" s="54">
        <f t="shared" si="126"/>
        <v>8.8296348888303088E-10</v>
      </c>
      <c r="AF139" s="356">
        <f t="shared" si="127"/>
        <v>38480.160400000001</v>
      </c>
      <c r="AG139" s="41"/>
      <c r="AH139" s="54">
        <f t="shared" si="128"/>
        <v>-4.1338046880229802E-2</v>
      </c>
      <c r="AI139" s="54">
        <f t="shared" si="129"/>
        <v>1.0931268911211991</v>
      </c>
      <c r="AJ139" s="54">
        <f t="shared" si="130"/>
        <v>-0.49099605156851794</v>
      </c>
      <c r="AK139" s="54">
        <f t="shared" si="131"/>
        <v>0.28701927707504438</v>
      </c>
      <c r="AL139" s="54">
        <f t="shared" si="132"/>
        <v>1.2570509734489819</v>
      </c>
      <c r="AM139" s="54">
        <f t="shared" si="133"/>
        <v>0.72685877620297257</v>
      </c>
      <c r="AN139" s="54">
        <f t="shared" si="138"/>
        <v>0.97837287487673585</v>
      </c>
      <c r="AO139" s="54">
        <f t="shared" si="138"/>
        <v>0.97836703309416784</v>
      </c>
      <c r="AP139" s="54">
        <f t="shared" si="138"/>
        <v>0.97833236263869128</v>
      </c>
      <c r="AQ139" s="54">
        <f t="shared" si="138"/>
        <v>0.97812663333203997</v>
      </c>
      <c r="AR139" s="54">
        <f t="shared" si="138"/>
        <v>0.97690715665871819</v>
      </c>
      <c r="AS139" s="54">
        <f t="shared" si="138"/>
        <v>0.96972329666935086</v>
      </c>
      <c r="AT139" s="54">
        <f t="shared" si="138"/>
        <v>0.92883327570749219</v>
      </c>
      <c r="AU139" s="54">
        <f t="shared" si="134"/>
        <v>0.7280456202591612</v>
      </c>
    </row>
    <row r="140" spans="1:64" s="54" customFormat="1" ht="12.95" customHeight="1">
      <c r="A140" s="40" t="s">
        <v>120</v>
      </c>
      <c r="B140" s="46"/>
      <c r="C140" s="30">
        <v>53769.442900000002</v>
      </c>
      <c r="D140" s="30">
        <v>5.0000000000000001E-4</v>
      </c>
      <c r="E140" s="54">
        <f t="shared" si="117"/>
        <v>3373.5939024483268</v>
      </c>
      <c r="F140" s="54">
        <f t="shared" si="118"/>
        <v>3373.5</v>
      </c>
      <c r="G140" s="30">
        <f t="shared" si="142"/>
        <v>3.9421600005880464E-2</v>
      </c>
      <c r="H140" s="360"/>
      <c r="I140" s="360"/>
      <c r="J140" s="360"/>
      <c r="K140" s="360">
        <f>G140</f>
        <v>3.9421600005880464E-2</v>
      </c>
      <c r="M140" s="268"/>
      <c r="O140" s="54">
        <f t="shared" ca="1" si="119"/>
        <v>4.2605337384342953E-2</v>
      </c>
      <c r="P140" s="54">
        <f t="shared" si="120"/>
        <v>8.0291842611983064E-2</v>
      </c>
      <c r="Q140" s="286">
        <f t="shared" si="121"/>
        <v>38750.942900000002</v>
      </c>
      <c r="R140" s="54">
        <f t="shared" si="139"/>
        <v>1.6703767306816843E-3</v>
      </c>
      <c r="S140" s="54">
        <v>1</v>
      </c>
      <c r="T140" s="54">
        <f t="shared" si="140"/>
        <v>1.6703767306816843E-3</v>
      </c>
      <c r="U140" s="54">
        <f t="shared" si="141"/>
        <v>-4.08702426061026E-2</v>
      </c>
      <c r="V140" s="318"/>
      <c r="W140" s="318"/>
      <c r="X140" s="318"/>
      <c r="Y140" s="318">
        <f t="shared" si="137"/>
        <v>7.8502111649788403E-2</v>
      </c>
      <c r="Z140" s="54">
        <f t="shared" si="122"/>
        <v>3373.5</v>
      </c>
      <c r="AA140" s="54">
        <f t="shared" si="123"/>
        <v>4.1211330968075124E-2</v>
      </c>
      <c r="AB140" s="54">
        <f t="shared" si="124"/>
        <v>7.8502111649788403E-2</v>
      </c>
      <c r="AC140" s="54">
        <f t="shared" si="125"/>
        <v>-4.08702426061026E-2</v>
      </c>
      <c r="AE140" s="54">
        <f t="shared" si="126"/>
        <v>3.2031369170382256E-6</v>
      </c>
      <c r="AF140" s="356">
        <f t="shared" si="127"/>
        <v>38750.942900000002</v>
      </c>
      <c r="AG140" s="41"/>
      <c r="AH140" s="54">
        <f t="shared" si="128"/>
        <v>-3.9080511643907939E-2</v>
      </c>
      <c r="AI140" s="54">
        <f t="shared" si="129"/>
        <v>1.0756781128403421</v>
      </c>
      <c r="AJ140" s="54">
        <f t="shared" si="130"/>
        <v>-0.43765755572005471</v>
      </c>
      <c r="AK140" s="54">
        <f t="shared" si="131"/>
        <v>0.29210530036188187</v>
      </c>
      <c r="AL140" s="54">
        <f t="shared" si="132"/>
        <v>1.3172919022034317</v>
      </c>
      <c r="AM140" s="54">
        <f t="shared" si="133"/>
        <v>0.77393754403707105</v>
      </c>
      <c r="AN140" s="54">
        <f t="shared" si="138"/>
        <v>1.0313355178655212</v>
      </c>
      <c r="AO140" s="54">
        <f t="shared" si="138"/>
        <v>1.0313316904478418</v>
      </c>
      <c r="AP140" s="54">
        <f t="shared" si="138"/>
        <v>1.0313069981995866</v>
      </c>
      <c r="AQ140" s="54">
        <f t="shared" si="138"/>
        <v>1.0311477228028116</v>
      </c>
      <c r="AR140" s="54">
        <f t="shared" si="138"/>
        <v>1.0301213452777602</v>
      </c>
      <c r="AS140" s="54">
        <f t="shared" si="138"/>
        <v>1.0235489083568454</v>
      </c>
      <c r="AT140" s="54">
        <f t="shared" si="138"/>
        <v>0.98302564248071378</v>
      </c>
      <c r="AU140" s="54">
        <f t="shared" si="134"/>
        <v>0.77243944290876021</v>
      </c>
    </row>
    <row r="141" spans="1:64" s="54" customFormat="1" ht="12.95" customHeight="1">
      <c r="A141" s="51" t="s">
        <v>121</v>
      </c>
      <c r="B141" s="57" t="s">
        <v>65</v>
      </c>
      <c r="C141" s="40">
        <v>53812.056600000004</v>
      </c>
      <c r="D141" s="361" t="s">
        <v>36</v>
      </c>
      <c r="E141" s="54">
        <f t="shared" si="117"/>
        <v>3475.0999489298238</v>
      </c>
      <c r="F141" s="54">
        <f t="shared" si="118"/>
        <v>3475</v>
      </c>
      <c r="G141" s="30">
        <f t="shared" si="142"/>
        <v>4.1960000002291054E-2</v>
      </c>
      <c r="H141" s="360"/>
      <c r="I141" s="360"/>
      <c r="J141" s="360">
        <f>G141</f>
        <v>4.1960000002291054E-2</v>
      </c>
      <c r="K141" s="360"/>
      <c r="M141" s="268"/>
      <c r="O141" s="54">
        <f t="shared" ca="1" si="119"/>
        <v>4.3199192693415281E-2</v>
      </c>
      <c r="P141" s="54">
        <f t="shared" si="120"/>
        <v>8.056157971638811E-2</v>
      </c>
      <c r="Q141" s="286">
        <f t="shared" si="121"/>
        <v>38793.556600000004</v>
      </c>
      <c r="R141" s="54">
        <f t="shared" si="139"/>
        <v>1.4900819564237894E-3</v>
      </c>
      <c r="S141" s="54">
        <v>1</v>
      </c>
      <c r="T141" s="54">
        <f t="shared" si="140"/>
        <v>1.4900819564237894E-3</v>
      </c>
      <c r="U141" s="54">
        <f t="shared" si="141"/>
        <v>-3.8601579714097056E-2</v>
      </c>
      <c r="V141" s="318"/>
      <c r="W141" s="318"/>
      <c r="X141" s="318"/>
      <c r="Y141" s="318">
        <f t="shared" si="137"/>
        <v>8.0678513941423113E-2</v>
      </c>
      <c r="Z141" s="54">
        <f t="shared" si="122"/>
        <v>3475</v>
      </c>
      <c r="AA141" s="54">
        <f t="shared" si="123"/>
        <v>4.184306577725605E-2</v>
      </c>
      <c r="AB141" s="54">
        <f t="shared" si="124"/>
        <v>8.0678513941423113E-2</v>
      </c>
      <c r="AC141" s="54">
        <f t="shared" si="125"/>
        <v>-3.8601579714097056E-2</v>
      </c>
      <c r="AE141" s="54">
        <f t="shared" si="126"/>
        <v>1.3673612984536866E-8</v>
      </c>
      <c r="AF141" s="356">
        <f t="shared" si="127"/>
        <v>38793.556600000004</v>
      </c>
      <c r="AG141" s="41"/>
      <c r="AH141" s="54">
        <f t="shared" si="128"/>
        <v>-3.871851393913206E-2</v>
      </c>
      <c r="AI141" s="54">
        <f t="shared" si="129"/>
        <v>1.0729570083872417</v>
      </c>
      <c r="AJ141" s="54">
        <f t="shared" si="130"/>
        <v>-0.42927274747526567</v>
      </c>
      <c r="AK141" s="54">
        <f t="shared" si="131"/>
        <v>0.29279678650860352</v>
      </c>
      <c r="AL141" s="54">
        <f t="shared" si="132"/>
        <v>1.3265963136021341</v>
      </c>
      <c r="AM141" s="54">
        <f t="shared" si="133"/>
        <v>0.78140325904384</v>
      </c>
      <c r="AN141" s="54">
        <f t="shared" ref="AN141:AT150" si="143">$AU141+$AB$7*SIN(AO141)</f>
        <v>1.0395925809258579</v>
      </c>
      <c r="AO141" s="54">
        <f t="shared" si="143"/>
        <v>1.0395890172233515</v>
      </c>
      <c r="AP141" s="54">
        <f t="shared" si="143"/>
        <v>1.0395657039636892</v>
      </c>
      <c r="AQ141" s="54">
        <f t="shared" si="143"/>
        <v>1.0394132145854875</v>
      </c>
      <c r="AR141" s="54">
        <f t="shared" si="143"/>
        <v>1.0384167727587998</v>
      </c>
      <c r="AS141" s="54">
        <f t="shared" si="143"/>
        <v>1.0319465174148201</v>
      </c>
      <c r="AT141" s="54">
        <f t="shared" si="143"/>
        <v>0.99151628366677702</v>
      </c>
      <c r="AU141" s="54">
        <f t="shared" si="134"/>
        <v>0.7794254475582707</v>
      </c>
    </row>
    <row r="142" spans="1:64" s="54" customFormat="1" ht="12.95" customHeight="1">
      <c r="A142" s="51" t="s">
        <v>121</v>
      </c>
      <c r="B142" s="57" t="s">
        <v>77</v>
      </c>
      <c r="C142" s="40">
        <v>53816.043700000002</v>
      </c>
      <c r="D142" s="361" t="s">
        <v>36</v>
      </c>
      <c r="E142" s="54">
        <f t="shared" si="117"/>
        <v>3484.5972410665358</v>
      </c>
      <c r="F142" s="54">
        <f t="shared" si="118"/>
        <v>3484.5</v>
      </c>
      <c r="G142" s="30">
        <f t="shared" si="142"/>
        <v>4.0823200004524551E-2</v>
      </c>
      <c r="H142" s="360"/>
      <c r="I142" s="360"/>
      <c r="J142" s="360">
        <f>G142</f>
        <v>4.0823200004524551E-2</v>
      </c>
      <c r="K142" s="360"/>
      <c r="M142" s="268"/>
      <c r="O142" s="54">
        <f t="shared" ca="1" si="119"/>
        <v>4.3254775210027963E-2</v>
      </c>
      <c r="P142" s="54">
        <f t="shared" si="120"/>
        <v>8.0586825196389364E-2</v>
      </c>
      <c r="Q142" s="286">
        <f t="shared" si="121"/>
        <v>38797.543700000002</v>
      </c>
      <c r="R142" s="54">
        <f t="shared" si="139"/>
        <v>1.581145888399106E-3</v>
      </c>
      <c r="S142" s="54">
        <v>1</v>
      </c>
      <c r="T142" s="54">
        <f t="shared" si="140"/>
        <v>1.581145888399106E-3</v>
      </c>
      <c r="U142" s="54">
        <f t="shared" si="141"/>
        <v>-3.9763625191864813E-2</v>
      </c>
      <c r="V142" s="318"/>
      <c r="W142" s="318"/>
      <c r="X142" s="318"/>
      <c r="Y142" s="318">
        <f t="shared" si="137"/>
        <v>7.95077440148311E-2</v>
      </c>
      <c r="Z142" s="54">
        <f t="shared" si="122"/>
        <v>3484.5</v>
      </c>
      <c r="AA142" s="54">
        <f t="shared" si="123"/>
        <v>4.1902281186082808E-2</v>
      </c>
      <c r="AB142" s="54">
        <f t="shared" si="124"/>
        <v>7.95077440148311E-2</v>
      </c>
      <c r="AC142" s="54">
        <f t="shared" si="125"/>
        <v>-3.9763625191864813E-2</v>
      </c>
      <c r="AE142" s="54">
        <f t="shared" si="126"/>
        <v>1.1644161963931642E-6</v>
      </c>
      <c r="AF142" s="356">
        <f t="shared" si="127"/>
        <v>38797.543700000002</v>
      </c>
      <c r="AG142" s="41"/>
      <c r="AH142" s="54">
        <f t="shared" si="128"/>
        <v>-3.8684544010306555E-2</v>
      </c>
      <c r="AI142" s="54">
        <f t="shared" si="129"/>
        <v>1.0727027026196116</v>
      </c>
      <c r="AJ142" s="54">
        <f t="shared" si="130"/>
        <v>-0.42848822678610876</v>
      </c>
      <c r="AK142" s="54">
        <f t="shared" si="131"/>
        <v>0.29286003533153016</v>
      </c>
      <c r="AL142" s="54">
        <f t="shared" si="132"/>
        <v>1.3274647599077636</v>
      </c>
      <c r="AM142" s="54">
        <f t="shared" si="133"/>
        <v>0.78210285238723498</v>
      </c>
      <c r="AN142" s="54">
        <f t="shared" si="143"/>
        <v>1.0403643395251265</v>
      </c>
      <c r="AO142" s="54">
        <f t="shared" si="143"/>
        <v>1.0403607998059188</v>
      </c>
      <c r="AP142" s="54">
        <f t="shared" si="143"/>
        <v>1.040337612975335</v>
      </c>
      <c r="AQ142" s="54">
        <f t="shared" si="143"/>
        <v>1.0401857509584309</v>
      </c>
      <c r="AR142" s="54">
        <f t="shared" si="143"/>
        <v>1.0391921014671401</v>
      </c>
      <c r="AS142" s="54">
        <f t="shared" si="143"/>
        <v>1.0327314832134331</v>
      </c>
      <c r="AT142" s="54">
        <f t="shared" si="143"/>
        <v>0.99231044561299142</v>
      </c>
      <c r="AU142" s="54">
        <f t="shared" si="134"/>
        <v>0.78007931006241193</v>
      </c>
    </row>
    <row r="143" spans="1:64" s="54" customFormat="1" ht="12.95" customHeight="1">
      <c r="A143" s="40" t="s">
        <v>115</v>
      </c>
      <c r="B143" s="57" t="s">
        <v>65</v>
      </c>
      <c r="C143" s="40">
        <v>53818.354140000003</v>
      </c>
      <c r="D143" s="40">
        <v>2.0000000000000001E-4</v>
      </c>
      <c r="E143" s="54">
        <f t="shared" si="117"/>
        <v>3490.1007206994427</v>
      </c>
      <c r="F143" s="54">
        <f t="shared" si="118"/>
        <v>3490</v>
      </c>
      <c r="G143" s="30">
        <f t="shared" si="142"/>
        <v>4.2284000002837274E-2</v>
      </c>
      <c r="H143" s="360"/>
      <c r="I143" s="360"/>
      <c r="J143" s="360"/>
      <c r="K143" s="360">
        <f>G143</f>
        <v>4.2284000002837274E-2</v>
      </c>
      <c r="M143" s="268"/>
      <c r="O143" s="54">
        <f t="shared" ca="1" si="119"/>
        <v>4.3286954561751093E-2</v>
      </c>
      <c r="P143" s="54">
        <f t="shared" si="120"/>
        <v>8.0601440934102431E-2</v>
      </c>
      <c r="Q143" s="286">
        <f t="shared" si="121"/>
        <v>38799.854140000003</v>
      </c>
      <c r="R143" s="54">
        <f t="shared" si="139"/>
        <v>1.4682262795209945E-3</v>
      </c>
      <c r="S143" s="54">
        <v>1</v>
      </c>
      <c r="T143" s="54">
        <f t="shared" si="140"/>
        <v>1.4682262795209945E-3</v>
      </c>
      <c r="U143" s="54">
        <f t="shared" si="141"/>
        <v>-3.8317440931265156E-2</v>
      </c>
      <c r="V143" s="318"/>
      <c r="W143" s="318"/>
      <c r="X143" s="318"/>
      <c r="Y143" s="318">
        <f t="shared" si="137"/>
        <v>8.0948870363183822E-2</v>
      </c>
      <c r="Z143" s="54">
        <f t="shared" si="122"/>
        <v>3490</v>
      </c>
      <c r="AA143" s="54">
        <f t="shared" si="123"/>
        <v>4.1936570573755889E-2</v>
      </c>
      <c r="AB143" s="54">
        <f t="shared" si="124"/>
        <v>8.0948870363183822E-2</v>
      </c>
      <c r="AC143" s="54">
        <f t="shared" si="125"/>
        <v>-3.8317440931265156E-2</v>
      </c>
      <c r="AE143" s="54">
        <f t="shared" si="126"/>
        <v>1.20707208191817E-7</v>
      </c>
      <c r="AF143" s="356">
        <f t="shared" si="127"/>
        <v>38799.854140000003</v>
      </c>
      <c r="AG143" s="41"/>
      <c r="AH143" s="54">
        <f t="shared" si="128"/>
        <v>-3.8664870360346541E-2</v>
      </c>
      <c r="AI143" s="54">
        <f t="shared" si="129"/>
        <v>1.0725555030030629</v>
      </c>
      <c r="AJ143" s="54">
        <f t="shared" si="130"/>
        <v>-0.42803405290802349</v>
      </c>
      <c r="AK143" s="54">
        <f t="shared" si="131"/>
        <v>0.29289653846802849</v>
      </c>
      <c r="AL143" s="54">
        <f t="shared" si="132"/>
        <v>1.3279673564471255</v>
      </c>
      <c r="AM143" s="54">
        <f t="shared" si="133"/>
        <v>0.78250794563276405</v>
      </c>
      <c r="AN143" s="54">
        <f t="shared" si="143"/>
        <v>1.0408110635132517</v>
      </c>
      <c r="AO143" s="54">
        <f t="shared" si="143"/>
        <v>1.0408075376249464</v>
      </c>
      <c r="AP143" s="54">
        <f t="shared" si="143"/>
        <v>1.0407844237842452</v>
      </c>
      <c r="AQ143" s="54">
        <f t="shared" si="143"/>
        <v>1.0406329243626995</v>
      </c>
      <c r="AR143" s="54">
        <f t="shared" si="143"/>
        <v>1.0396408907038819</v>
      </c>
      <c r="AS143" s="54">
        <f t="shared" si="143"/>
        <v>1.0331858574340647</v>
      </c>
      <c r="AT143" s="54">
        <f t="shared" si="143"/>
        <v>0.99277018211334456</v>
      </c>
      <c r="AU143" s="54">
        <f t="shared" si="134"/>
        <v>0.7804578620384941</v>
      </c>
    </row>
    <row r="144" spans="1:64" s="54" customFormat="1" ht="12.95" customHeight="1">
      <c r="A144" s="48" t="s">
        <v>112</v>
      </c>
      <c r="C144" s="30">
        <v>53836.198600000003</v>
      </c>
      <c r="D144" s="30" t="s">
        <v>37</v>
      </c>
      <c r="E144" s="54">
        <f t="shared" si="117"/>
        <v>3532.6063136471839</v>
      </c>
      <c r="F144" s="54">
        <f t="shared" si="118"/>
        <v>3532.5</v>
      </c>
      <c r="G144" s="30">
        <f t="shared" si="142"/>
        <v>4.4632000004639849E-2</v>
      </c>
      <c r="H144" s="360"/>
      <c r="I144" s="360"/>
      <c r="J144" s="360">
        <f t="shared" ref="J144:J149" si="144">G144</f>
        <v>4.4632000004639849E-2</v>
      </c>
      <c r="K144" s="360"/>
      <c r="M144" s="268"/>
      <c r="O144" s="54">
        <f t="shared" ca="1" si="119"/>
        <v>4.3535613188702554E-2</v>
      </c>
      <c r="P144" s="54">
        <f t="shared" si="120"/>
        <v>8.0714379081202894E-2</v>
      </c>
      <c r="Q144" s="286">
        <f t="shared" si="121"/>
        <v>38817.698600000003</v>
      </c>
      <c r="R144" s="54">
        <f t="shared" si="139"/>
        <v>1.3019380798247947E-3</v>
      </c>
      <c r="S144" s="54">
        <v>1</v>
      </c>
      <c r="T144" s="54">
        <f t="shared" si="140"/>
        <v>1.3019380798247947E-3</v>
      </c>
      <c r="U144" s="54">
        <f t="shared" si="141"/>
        <v>-3.6082379076563045E-2</v>
      </c>
      <c r="V144" s="318"/>
      <c r="W144" s="318"/>
      <c r="X144" s="318">
        <f>+G144-AH144</f>
        <v>8.3144678134075084E-2</v>
      </c>
      <c r="Y144" s="318"/>
      <c r="Z144" s="54">
        <f t="shared" si="122"/>
        <v>3532.5</v>
      </c>
      <c r="AA144" s="54">
        <f t="shared" si="123"/>
        <v>4.2201700951767666E-2</v>
      </c>
      <c r="AB144" s="54">
        <f t="shared" si="124"/>
        <v>8.3144678134075084E-2</v>
      </c>
      <c r="AC144" s="54">
        <f t="shared" si="125"/>
        <v>-3.6082379076563045E-2</v>
      </c>
      <c r="AE144" s="54">
        <f t="shared" si="126"/>
        <v>5.9063534863914283E-6</v>
      </c>
      <c r="AF144" s="356">
        <f t="shared" si="127"/>
        <v>38817.698600000003</v>
      </c>
      <c r="AG144" s="41"/>
      <c r="AH144" s="54">
        <f t="shared" si="128"/>
        <v>-3.8512678129435228E-2</v>
      </c>
      <c r="AI144" s="54">
        <f t="shared" si="129"/>
        <v>1.0714187989553192</v>
      </c>
      <c r="AJ144" s="54">
        <f t="shared" si="130"/>
        <v>-0.42452509885743545</v>
      </c>
      <c r="AK144" s="54">
        <f t="shared" si="131"/>
        <v>0.29317578074998019</v>
      </c>
      <c r="AL144" s="54">
        <f t="shared" si="132"/>
        <v>1.3318464088614195</v>
      </c>
      <c r="AM144" s="54">
        <f t="shared" si="133"/>
        <v>0.78563983715876629</v>
      </c>
      <c r="AN144" s="54">
        <f t="shared" si="143"/>
        <v>1.0442609549457178</v>
      </c>
      <c r="AO144" s="54">
        <f t="shared" si="143"/>
        <v>1.0442575346000662</v>
      </c>
      <c r="AP144" s="54">
        <f t="shared" si="143"/>
        <v>1.0442349796881474</v>
      </c>
      <c r="AQ144" s="54">
        <f t="shared" si="143"/>
        <v>1.0440862669048621</v>
      </c>
      <c r="AR144" s="54">
        <f t="shared" si="143"/>
        <v>1.0431066994182281</v>
      </c>
      <c r="AS144" s="54">
        <f t="shared" si="143"/>
        <v>1.0366949602551541</v>
      </c>
      <c r="AT144" s="54">
        <f t="shared" si="143"/>
        <v>0.9963216646648656</v>
      </c>
      <c r="AU144" s="54">
        <f t="shared" si="134"/>
        <v>0.78338303639912654</v>
      </c>
    </row>
    <row r="145" spans="1:47" s="54" customFormat="1" ht="12.95" customHeight="1">
      <c r="A145" s="51" t="s">
        <v>122</v>
      </c>
      <c r="B145" s="57" t="s">
        <v>65</v>
      </c>
      <c r="C145" s="40">
        <v>54133.219700000001</v>
      </c>
      <c r="D145" s="361" t="s">
        <v>36</v>
      </c>
      <c r="E145" s="54">
        <f t="shared" si="117"/>
        <v>4240.1120590432402</v>
      </c>
      <c r="F145" s="54">
        <f t="shared" si="118"/>
        <v>4240</v>
      </c>
      <c r="G145" s="30">
        <f t="shared" si="142"/>
        <v>4.7043999999004882E-2</v>
      </c>
      <c r="H145" s="360"/>
      <c r="I145" s="360"/>
      <c r="J145" s="360">
        <f t="shared" si="144"/>
        <v>4.7043999999004882E-2</v>
      </c>
      <c r="K145" s="360"/>
      <c r="M145" s="268"/>
      <c r="O145" s="54">
        <f t="shared" ca="1" si="119"/>
        <v>4.767504797854169E-2</v>
      </c>
      <c r="P145" s="54">
        <f t="shared" si="120"/>
        <v>8.2594039355179394E-2</v>
      </c>
      <c r="Q145" s="286">
        <f t="shared" si="121"/>
        <v>39114.719700000001</v>
      </c>
      <c r="R145" s="54">
        <f t="shared" si="139"/>
        <v>1.2638052982255567E-3</v>
      </c>
      <c r="S145" s="54">
        <v>1</v>
      </c>
      <c r="T145" s="54">
        <f t="shared" si="140"/>
        <v>1.2638052982255567E-3</v>
      </c>
      <c r="U145" s="54">
        <f t="shared" si="141"/>
        <v>-3.5550039356174512E-2</v>
      </c>
      <c r="V145" s="318"/>
      <c r="W145" s="318"/>
      <c r="X145" s="318"/>
      <c r="Y145" s="318">
        <f>+G145-AH145</f>
        <v>8.2981916313610737E-2</v>
      </c>
      <c r="Z145" s="54">
        <f t="shared" si="122"/>
        <v>4240</v>
      </c>
      <c r="AA145" s="54">
        <f t="shared" si="123"/>
        <v>4.6656123040573538E-2</v>
      </c>
      <c r="AB145" s="54">
        <f t="shared" si="124"/>
        <v>8.2981916313610737E-2</v>
      </c>
      <c r="AC145" s="54">
        <f t="shared" si="125"/>
        <v>-3.5550039356174512E-2</v>
      </c>
      <c r="AE145" s="54">
        <f t="shared" si="126"/>
        <v>1.5044853488195019E-7</v>
      </c>
      <c r="AF145" s="356">
        <f t="shared" si="127"/>
        <v>39114.719700000001</v>
      </c>
      <c r="AG145" s="41"/>
      <c r="AH145" s="54">
        <f t="shared" si="128"/>
        <v>-3.5937916314605856E-2</v>
      </c>
      <c r="AI145" s="54">
        <f t="shared" si="129"/>
        <v>1.0527057329928671</v>
      </c>
      <c r="AJ145" s="54">
        <f t="shared" si="130"/>
        <v>-0.36632389709937457</v>
      </c>
      <c r="AK145" s="54">
        <f t="shared" si="131"/>
        <v>0.29711073520198722</v>
      </c>
      <c r="AL145" s="54">
        <f t="shared" si="132"/>
        <v>1.3952285136003622</v>
      </c>
      <c r="AM145" s="54">
        <f t="shared" si="133"/>
        <v>0.83821824357996111</v>
      </c>
      <c r="AN145" s="54">
        <f t="shared" si="143"/>
        <v>1.1011578768106078</v>
      </c>
      <c r="AO145" s="54">
        <f t="shared" si="143"/>
        <v>1.101155891508278</v>
      </c>
      <c r="AP145" s="54">
        <f t="shared" si="143"/>
        <v>1.101141353917428</v>
      </c>
      <c r="AQ145" s="54">
        <f t="shared" si="143"/>
        <v>1.1010349135232771</v>
      </c>
      <c r="AR145" s="54">
        <f t="shared" si="143"/>
        <v>1.1002562638794577</v>
      </c>
      <c r="AS145" s="54">
        <f t="shared" si="143"/>
        <v>1.0945959868935669</v>
      </c>
      <c r="AT145" s="54">
        <f t="shared" si="143"/>
        <v>1.0551717224358999</v>
      </c>
      <c r="AU145" s="54">
        <f t="shared" si="134"/>
        <v>0.83207858604965557</v>
      </c>
    </row>
    <row r="146" spans="1:47" s="54" customFormat="1" ht="12.95" customHeight="1">
      <c r="A146" s="51" t="s">
        <v>122</v>
      </c>
      <c r="B146" s="57" t="s">
        <v>65</v>
      </c>
      <c r="C146" s="40">
        <v>54144.133699999998</v>
      </c>
      <c r="D146" s="361" t="s">
        <v>36</v>
      </c>
      <c r="E146" s="54">
        <f t="shared" si="117"/>
        <v>4266.1092616165606</v>
      </c>
      <c r="F146" s="54">
        <f t="shared" si="118"/>
        <v>4266</v>
      </c>
      <c r="G146" s="30">
        <f t="shared" si="142"/>
        <v>4.5869599998695776E-2</v>
      </c>
      <c r="H146" s="360"/>
      <c r="I146" s="360"/>
      <c r="J146" s="360">
        <f t="shared" si="144"/>
        <v>4.5869599998695776E-2</v>
      </c>
      <c r="K146" s="360"/>
      <c r="M146" s="268"/>
      <c r="O146" s="54">
        <f t="shared" ca="1" si="119"/>
        <v>4.7827168550323762E-2</v>
      </c>
      <c r="P146" s="54">
        <f t="shared" si="120"/>
        <v>8.2663099837808868E-2</v>
      </c>
      <c r="Q146" s="286">
        <f t="shared" si="121"/>
        <v>39125.633699999998</v>
      </c>
      <c r="R146" s="54">
        <f t="shared" si="139"/>
        <v>1.3537616304108151E-3</v>
      </c>
      <c r="S146" s="54">
        <v>1</v>
      </c>
      <c r="T146" s="54">
        <f t="shared" si="140"/>
        <v>1.3537616304108151E-3</v>
      </c>
      <c r="U146" s="54">
        <f t="shared" si="141"/>
        <v>-3.6793499839113092E-2</v>
      </c>
      <c r="V146" s="318"/>
      <c r="W146" s="318"/>
      <c r="X146" s="318"/>
      <c r="Y146" s="318">
        <f>+G146-AH146</f>
        <v>8.1711510557998093E-2</v>
      </c>
      <c r="Z146" s="54">
        <f t="shared" si="122"/>
        <v>4266</v>
      </c>
      <c r="AA146" s="54">
        <f t="shared" si="123"/>
        <v>4.682118927850655E-2</v>
      </c>
      <c r="AB146" s="54">
        <f t="shared" si="124"/>
        <v>8.1711510557998093E-2</v>
      </c>
      <c r="AC146" s="54">
        <f t="shared" si="125"/>
        <v>-3.6793499839113092E-2</v>
      </c>
      <c r="AE146" s="54">
        <f t="shared" si="126"/>
        <v>9.0552215745078835E-7</v>
      </c>
      <c r="AF146" s="356">
        <f t="shared" si="127"/>
        <v>39125.633699999998</v>
      </c>
      <c r="AG146" s="41"/>
      <c r="AH146" s="54">
        <f t="shared" si="128"/>
        <v>-3.5841910559302317E-2</v>
      </c>
      <c r="AI146" s="54">
        <f t="shared" si="129"/>
        <v>1.0520261079954927</v>
      </c>
      <c r="AJ146" s="54">
        <f t="shared" si="130"/>
        <v>-0.36419493035557876</v>
      </c>
      <c r="AK146" s="54">
        <f t="shared" si="131"/>
        <v>0.297230495322102</v>
      </c>
      <c r="AL146" s="54">
        <f t="shared" si="132"/>
        <v>1.3975154984711744</v>
      </c>
      <c r="AM146" s="54">
        <f t="shared" si="133"/>
        <v>0.8401670337914543</v>
      </c>
      <c r="AN146" s="54">
        <f t="shared" si="143"/>
        <v>1.1032297629147605</v>
      </c>
      <c r="AO146" s="54">
        <f t="shared" si="143"/>
        <v>1.1032278197243719</v>
      </c>
      <c r="AP146" s="54">
        <f t="shared" si="143"/>
        <v>1.1032135321404968</v>
      </c>
      <c r="AQ146" s="54">
        <f t="shared" si="143"/>
        <v>1.1031084930583424</v>
      </c>
      <c r="AR146" s="54">
        <f t="shared" si="143"/>
        <v>1.1023369390622952</v>
      </c>
      <c r="AS146" s="54">
        <f t="shared" si="143"/>
        <v>1.0967051968280199</v>
      </c>
      <c r="AT146" s="54">
        <f t="shared" si="143"/>
        <v>1.0573244779182085</v>
      </c>
      <c r="AU146" s="54">
        <f t="shared" si="134"/>
        <v>0.83386810448204285</v>
      </c>
    </row>
    <row r="147" spans="1:47" s="54" customFormat="1" ht="12.95" customHeight="1">
      <c r="A147" s="48" t="s">
        <v>112</v>
      </c>
      <c r="C147" s="30">
        <v>54164.287499999999</v>
      </c>
      <c r="D147" s="30" t="s">
        <v>37</v>
      </c>
      <c r="E147" s="54">
        <f t="shared" si="117"/>
        <v>4314.1157139917059</v>
      </c>
      <c r="F147" s="54">
        <f t="shared" si="118"/>
        <v>4314</v>
      </c>
      <c r="G147" s="30">
        <f t="shared" si="142"/>
        <v>4.857839999749558E-2</v>
      </c>
      <c r="H147" s="360"/>
      <c r="I147" s="360"/>
      <c r="J147" s="360">
        <f t="shared" si="144"/>
        <v>4.857839999749558E-2</v>
      </c>
      <c r="K147" s="360"/>
      <c r="M147" s="268"/>
      <c r="O147" s="54">
        <f t="shared" ca="1" si="119"/>
        <v>4.8108006528998368E-2</v>
      </c>
      <c r="P147" s="54">
        <f t="shared" si="120"/>
        <v>8.279059325038346E-2</v>
      </c>
      <c r="Q147" s="286">
        <f t="shared" si="121"/>
        <v>39145.787499999999</v>
      </c>
      <c r="R147" s="54">
        <f t="shared" si="139"/>
        <v>1.1704741671729468E-3</v>
      </c>
      <c r="S147" s="54">
        <v>1</v>
      </c>
      <c r="T147" s="54">
        <f t="shared" si="140"/>
        <v>1.1704741671729468E-3</v>
      </c>
      <c r="U147" s="54">
        <f t="shared" si="141"/>
        <v>-3.4212193252887879E-2</v>
      </c>
      <c r="V147" s="318"/>
      <c r="W147" s="318"/>
      <c r="X147" s="318">
        <f>+G147-AH147</f>
        <v>8.4242828654568142E-2</v>
      </c>
      <c r="Y147" s="318"/>
      <c r="Z147" s="54">
        <f t="shared" si="122"/>
        <v>4314</v>
      </c>
      <c r="AA147" s="54">
        <f t="shared" si="123"/>
        <v>4.7126164593310892E-2</v>
      </c>
      <c r="AB147" s="54">
        <f t="shared" si="124"/>
        <v>8.4242828654568142E-2</v>
      </c>
      <c r="AC147" s="54">
        <f t="shared" si="125"/>
        <v>-3.4212193252887879E-2</v>
      </c>
      <c r="AE147" s="54">
        <f t="shared" si="126"/>
        <v>2.1089876691674666E-6</v>
      </c>
      <c r="AF147" s="356">
        <f t="shared" si="127"/>
        <v>39145.787499999999</v>
      </c>
      <c r="AG147" s="41"/>
      <c r="AH147" s="54">
        <f t="shared" si="128"/>
        <v>-3.5664428657072568E-2</v>
      </c>
      <c r="AI147" s="54">
        <f t="shared" si="129"/>
        <v>1.0507730091478371</v>
      </c>
      <c r="AJ147" s="54">
        <f t="shared" si="130"/>
        <v>-0.36026676518465234</v>
      </c>
      <c r="AK147" s="54">
        <f t="shared" si="131"/>
        <v>0.29744711261778023</v>
      </c>
      <c r="AL147" s="54">
        <f t="shared" si="132"/>
        <v>1.4017298727009708</v>
      </c>
      <c r="AM147" s="54">
        <f t="shared" si="133"/>
        <v>0.84376802398917716</v>
      </c>
      <c r="AN147" s="54">
        <f t="shared" si="143"/>
        <v>1.1070512701243218</v>
      </c>
      <c r="AO147" s="54">
        <f t="shared" si="143"/>
        <v>1.1070494028822355</v>
      </c>
      <c r="AP147" s="54">
        <f t="shared" si="143"/>
        <v>1.1070355689069422</v>
      </c>
      <c r="AQ147" s="54">
        <f t="shared" si="143"/>
        <v>1.1069330880221573</v>
      </c>
      <c r="AR147" s="54">
        <f t="shared" si="143"/>
        <v>1.1061745712728217</v>
      </c>
      <c r="AS147" s="54">
        <f t="shared" si="143"/>
        <v>1.1005956447856438</v>
      </c>
      <c r="AT147" s="54">
        <f t="shared" si="143"/>
        <v>1.0612969148566613</v>
      </c>
      <c r="AU147" s="54">
        <f t="shared" si="134"/>
        <v>0.83717183081875701</v>
      </c>
    </row>
    <row r="148" spans="1:47" s="54" customFormat="1" ht="12.95" customHeight="1">
      <c r="A148" s="51" t="s">
        <v>122</v>
      </c>
      <c r="B148" s="57" t="s">
        <v>65</v>
      </c>
      <c r="C148" s="40">
        <v>54168.063600000001</v>
      </c>
      <c r="D148" s="361" t="s">
        <v>36</v>
      </c>
      <c r="E148" s="54">
        <f t="shared" si="117"/>
        <v>4323.1104030733641</v>
      </c>
      <c r="F148" s="54">
        <f t="shared" si="118"/>
        <v>4323</v>
      </c>
      <c r="G148" s="30">
        <f t="shared" si="142"/>
        <v>4.6348800002306234E-2</v>
      </c>
      <c r="H148" s="360"/>
      <c r="I148" s="360"/>
      <c r="J148" s="360">
        <f t="shared" si="144"/>
        <v>4.6348800002306234E-2</v>
      </c>
      <c r="K148" s="360"/>
      <c r="M148" s="268"/>
      <c r="O148" s="54">
        <f t="shared" ca="1" si="119"/>
        <v>4.8160663649999852E-2</v>
      </c>
      <c r="P148" s="54">
        <f t="shared" si="120"/>
        <v>8.2814497851743385E-2</v>
      </c>
      <c r="Q148" s="286">
        <f t="shared" si="121"/>
        <v>39149.563600000001</v>
      </c>
      <c r="R148" s="54">
        <f t="shared" si="139"/>
        <v>1.3297471196464451E-3</v>
      </c>
      <c r="S148" s="54">
        <v>1</v>
      </c>
      <c r="T148" s="54">
        <f t="shared" si="140"/>
        <v>1.3297471196464451E-3</v>
      </c>
      <c r="U148" s="54">
        <f t="shared" si="141"/>
        <v>-3.6465697849437151E-2</v>
      </c>
      <c r="V148" s="318"/>
      <c r="W148" s="318"/>
      <c r="X148" s="318"/>
      <c r="Y148" s="318">
        <f t="shared" ref="Y148:Y179" si="145">+G148-AH148</f>
        <v>8.197991633093718E-2</v>
      </c>
      <c r="Z148" s="54">
        <f t="shared" si="122"/>
        <v>4323</v>
      </c>
      <c r="AA148" s="54">
        <f t="shared" si="123"/>
        <v>4.7183381523112439E-2</v>
      </c>
      <c r="AB148" s="54">
        <f t="shared" si="124"/>
        <v>8.197991633093718E-2</v>
      </c>
      <c r="AC148" s="54">
        <f t="shared" si="125"/>
        <v>-3.6465697849437151E-2</v>
      </c>
      <c r="AE148" s="54">
        <f t="shared" si="126"/>
        <v>6.9652631487119739E-7</v>
      </c>
      <c r="AF148" s="356">
        <f t="shared" si="127"/>
        <v>39149.563600000001</v>
      </c>
      <c r="AG148" s="41"/>
      <c r="AH148" s="54">
        <f t="shared" si="128"/>
        <v>-3.5631116328630946E-2</v>
      </c>
      <c r="AI148" s="54">
        <f t="shared" si="129"/>
        <v>1.0505382845528664</v>
      </c>
      <c r="AJ148" s="54">
        <f t="shared" si="130"/>
        <v>-0.35953056272698042</v>
      </c>
      <c r="AK148" s="54">
        <f t="shared" si="131"/>
        <v>0.29748708384908795</v>
      </c>
      <c r="AL148" s="54">
        <f t="shared" si="132"/>
        <v>1.4025189501625979</v>
      </c>
      <c r="AM148" s="54">
        <f t="shared" si="133"/>
        <v>0.84444367735036896</v>
      </c>
      <c r="AN148" s="54">
        <f t="shared" si="143"/>
        <v>1.1077672958011777</v>
      </c>
      <c r="AO148" s="54">
        <f t="shared" si="143"/>
        <v>1.1077654425427188</v>
      </c>
      <c r="AP148" s="54">
        <f t="shared" si="143"/>
        <v>1.1077516924783344</v>
      </c>
      <c r="AQ148" s="54">
        <f t="shared" si="143"/>
        <v>1.1076496870867052</v>
      </c>
      <c r="AR148" s="54">
        <f t="shared" si="143"/>
        <v>1.1068936056827929</v>
      </c>
      <c r="AS148" s="54">
        <f t="shared" si="143"/>
        <v>1.1013246012818136</v>
      </c>
      <c r="AT148" s="54">
        <f t="shared" si="143"/>
        <v>1.0620414746674758</v>
      </c>
      <c r="AU148" s="54">
        <f t="shared" si="134"/>
        <v>0.83779127950689114</v>
      </c>
    </row>
    <row r="149" spans="1:47" s="54" customFormat="1" ht="12.95" customHeight="1">
      <c r="A149" s="51" t="s">
        <v>122</v>
      </c>
      <c r="B149" s="57" t="s">
        <v>65</v>
      </c>
      <c r="C149" s="40">
        <v>54171.002099999998</v>
      </c>
      <c r="D149" s="361" t="s">
        <v>36</v>
      </c>
      <c r="E149" s="54">
        <f t="shared" ref="E149:E180" si="146">+(C149-C$7)/C$8</f>
        <v>4330.1099247667516</v>
      </c>
      <c r="F149" s="54">
        <f t="shared" ref="F149:F180" si="147">ROUND(2*E149,0)/2</f>
        <v>4330</v>
      </c>
      <c r="G149" s="30">
        <f t="shared" si="142"/>
        <v>4.6148000001267064E-2</v>
      </c>
      <c r="H149" s="360"/>
      <c r="I149" s="360"/>
      <c r="J149" s="360">
        <f t="shared" si="144"/>
        <v>4.6148000001267064E-2</v>
      </c>
      <c r="K149" s="360"/>
      <c r="M149" s="268"/>
      <c r="O149" s="54">
        <f t="shared" ref="O149:O180" ca="1" si="148">+C$11+C$12*$F149</f>
        <v>4.820161918855656E-2</v>
      </c>
      <c r="P149" s="54">
        <f t="shared" ref="P149:P180" si="149">+D$11+D$12*F149+D$13*F149^2</f>
        <v>8.2833090229191456E-2</v>
      </c>
      <c r="Q149" s="286">
        <f t="shared" ref="Q149:Q180" si="150">+C149-15018.5</f>
        <v>39152.502099999998</v>
      </c>
      <c r="R149" s="54">
        <f t="shared" si="139"/>
        <v>1.3457958450309537E-3</v>
      </c>
      <c r="S149" s="54">
        <v>1</v>
      </c>
      <c r="T149" s="54">
        <f t="shared" si="140"/>
        <v>1.3457958450309537E-3</v>
      </c>
      <c r="U149" s="54">
        <f t="shared" si="141"/>
        <v>-3.6685090227924391E-2</v>
      </c>
      <c r="V149" s="318"/>
      <c r="W149" s="318"/>
      <c r="X149" s="318"/>
      <c r="Y149" s="318">
        <f t="shared" si="145"/>
        <v>8.1753199259402304E-2</v>
      </c>
      <c r="Z149" s="54">
        <f t="shared" ref="Z149:Z180" si="151">F149</f>
        <v>4330</v>
      </c>
      <c r="AA149" s="54">
        <f t="shared" ref="AA149:AA180" si="152">AB$3+AB$4*Z149+AB$5*Z149^2+AH149</f>
        <v>4.7227890971056209E-2</v>
      </c>
      <c r="AB149" s="54">
        <f t="shared" ref="AB149:AB180" si="153">+G149-AH149</f>
        <v>8.1753199259402304E-2</v>
      </c>
      <c r="AC149" s="54">
        <f t="shared" ref="AC149:AC180" si="154">+G149-P149</f>
        <v>-3.6685090227924391E-2</v>
      </c>
      <c r="AE149" s="54">
        <f t="shared" ref="AE149:AE183" si="155">+(G149-AA149)^2*S149</f>
        <v>1.1661645066321398E-6</v>
      </c>
      <c r="AF149" s="356">
        <f t="shared" ref="AF149:AF180" si="156">+C149-15018.5</f>
        <v>39152.502099999998</v>
      </c>
      <c r="AG149" s="41"/>
      <c r="AH149" s="54">
        <f t="shared" ref="AH149:AH180" si="157">$AB$6*($AB$11/AI149*AJ149+$AB$12)</f>
        <v>-3.5605199258135246E-2</v>
      </c>
      <c r="AI149" s="54">
        <f t="shared" ref="AI149:AI180" si="158">1+$AB$7*COS(AL149)</f>
        <v>1.0503557717250738</v>
      </c>
      <c r="AJ149" s="54">
        <f t="shared" ref="AJ149:AJ180" si="159">SIN(AL149+RADIANS($AB$9))</f>
        <v>-0.35895803349467131</v>
      </c>
      <c r="AK149" s="54">
        <f t="shared" ref="AK149:AK180" si="160">$AB$7*SIN(AL149)</f>
        <v>0.2975180322544384</v>
      </c>
      <c r="AL149" s="54">
        <f t="shared" ref="AL149:AL180" si="161">2*ATAN(AM149)</f>
        <v>1.4031324333651078</v>
      </c>
      <c r="AM149" s="54">
        <f t="shared" ref="AM149:AM180" si="162">SQRT((1+$AB$7)/(1-$AB$7))*TAN(AN149/2)</f>
        <v>0.84496928798776638</v>
      </c>
      <c r="AN149" s="54">
        <f t="shared" si="143"/>
        <v>1.1083240940692023</v>
      </c>
      <c r="AO149" s="54">
        <f t="shared" si="143"/>
        <v>1.1083222516313351</v>
      </c>
      <c r="AP149" s="54">
        <f t="shared" si="143"/>
        <v>1.1083085665830459</v>
      </c>
      <c r="AQ149" s="54">
        <f t="shared" si="143"/>
        <v>1.1082069301087394</v>
      </c>
      <c r="AR149" s="54">
        <f t="shared" si="143"/>
        <v>1.1074527408464836</v>
      </c>
      <c r="AS149" s="54">
        <f t="shared" si="143"/>
        <v>1.1018914577104089</v>
      </c>
      <c r="AT149" s="54">
        <f t="shared" si="143"/>
        <v>1.0626205172546641</v>
      </c>
      <c r="AU149" s="54">
        <f t="shared" ref="AU149:AU180" si="163">RADIANS($AB$9)+$AB$18*(F149-AB$15)</f>
        <v>0.83827307293099507</v>
      </c>
    </row>
    <row r="150" spans="1:47" s="54" customFormat="1" ht="12.95" customHeight="1">
      <c r="A150" s="40" t="s">
        <v>120</v>
      </c>
      <c r="B150" s="50"/>
      <c r="C150" s="40">
        <v>54173.312700000002</v>
      </c>
      <c r="D150" s="40">
        <v>2.8999999999999998E-3</v>
      </c>
      <c r="E150" s="54">
        <f t="shared" si="146"/>
        <v>4335.6137855204661</v>
      </c>
      <c r="F150" s="54">
        <f t="shared" si="147"/>
        <v>4335.5</v>
      </c>
      <c r="G150" s="30">
        <f t="shared" si="142"/>
        <v>4.7768800002813805E-2</v>
      </c>
      <c r="H150" s="360"/>
      <c r="I150" s="360"/>
      <c r="J150" s="360"/>
      <c r="K150" s="360">
        <f>G150</f>
        <v>4.7768800002813805E-2</v>
      </c>
      <c r="M150" s="268"/>
      <c r="O150" s="54">
        <f t="shared" ca="1" si="148"/>
        <v>4.8233798540279697E-2</v>
      </c>
      <c r="P150" s="54">
        <f t="shared" si="149"/>
        <v>8.2847698470342651E-2</v>
      </c>
      <c r="Q150" s="286">
        <f t="shared" si="150"/>
        <v>39154.812700000002</v>
      </c>
      <c r="R150" s="54">
        <f t="shared" si="139"/>
        <v>1.2305291176951977E-3</v>
      </c>
      <c r="S150" s="54">
        <v>1</v>
      </c>
      <c r="T150" s="54">
        <f t="shared" si="140"/>
        <v>1.2305291176951977E-3</v>
      </c>
      <c r="U150" s="54">
        <f t="shared" si="141"/>
        <v>-3.5078898467528846E-2</v>
      </c>
      <c r="V150" s="318"/>
      <c r="W150" s="318"/>
      <c r="X150" s="318"/>
      <c r="Y150" s="318">
        <f t="shared" si="145"/>
        <v>8.3353631264967615E-2</v>
      </c>
      <c r="Z150" s="54">
        <f t="shared" si="151"/>
        <v>4335.5</v>
      </c>
      <c r="AA150" s="54">
        <f t="shared" si="152"/>
        <v>4.7262867208188834E-2</v>
      </c>
      <c r="AB150" s="54">
        <f t="shared" si="153"/>
        <v>8.3353631264967615E-2</v>
      </c>
      <c r="AC150" s="54">
        <f t="shared" si="154"/>
        <v>-3.5078898467528846E-2</v>
      </c>
      <c r="AE150" s="54">
        <f t="shared" si="155"/>
        <v>2.559679926770327E-7</v>
      </c>
      <c r="AF150" s="356">
        <f t="shared" si="156"/>
        <v>39154.812700000002</v>
      </c>
      <c r="AG150" s="41"/>
      <c r="AH150" s="54">
        <f t="shared" si="157"/>
        <v>-3.5584831262153817E-2</v>
      </c>
      <c r="AI150" s="54">
        <f t="shared" si="158"/>
        <v>1.0502123999834334</v>
      </c>
      <c r="AJ150" s="54">
        <f t="shared" si="159"/>
        <v>-0.35850823390760744</v>
      </c>
      <c r="AK150" s="54">
        <f t="shared" si="160"/>
        <v>0.29754226279721085</v>
      </c>
      <c r="AL150" s="54">
        <f t="shared" si="161"/>
        <v>1.4036143063452353</v>
      </c>
      <c r="AM150" s="54">
        <f t="shared" si="162"/>
        <v>0.84538233074683844</v>
      </c>
      <c r="AN150" s="54">
        <f t="shared" si="143"/>
        <v>1.1087615105540396</v>
      </c>
      <c r="AO150" s="54">
        <f t="shared" si="143"/>
        <v>1.1087596765840573</v>
      </c>
      <c r="AP150" s="54">
        <f t="shared" si="143"/>
        <v>1.1087460424678732</v>
      </c>
      <c r="AQ150" s="54">
        <f t="shared" si="143"/>
        <v>1.108644695298064</v>
      </c>
      <c r="AR150" s="54">
        <f t="shared" si="143"/>
        <v>1.1078919914768495</v>
      </c>
      <c r="AS150" s="54">
        <f t="shared" si="143"/>
        <v>1.1023367775388448</v>
      </c>
      <c r="AT150" s="54">
        <f t="shared" si="143"/>
        <v>1.0630754427552369</v>
      </c>
      <c r="AU150" s="54">
        <f t="shared" si="163"/>
        <v>0.83865162490707679</v>
      </c>
    </row>
    <row r="151" spans="1:47" s="54" customFormat="1" ht="12.95" customHeight="1">
      <c r="A151" s="40" t="s">
        <v>120</v>
      </c>
      <c r="B151" s="57" t="s">
        <v>77</v>
      </c>
      <c r="C151" s="40">
        <v>54173.523399999998</v>
      </c>
      <c r="D151" s="40">
        <v>1.8E-3</v>
      </c>
      <c r="E151" s="54">
        <f t="shared" si="146"/>
        <v>4336.1156739740209</v>
      </c>
      <c r="F151" s="54">
        <f t="shared" si="147"/>
        <v>4336</v>
      </c>
      <c r="G151" s="30">
        <f t="shared" si="142"/>
        <v>4.8561600000539329E-2</v>
      </c>
      <c r="H151" s="360"/>
      <c r="I151" s="360"/>
      <c r="J151" s="360"/>
      <c r="K151" s="360">
        <f>G151</f>
        <v>4.8561600000539329E-2</v>
      </c>
      <c r="M151" s="268"/>
      <c r="O151" s="54">
        <f t="shared" ca="1" si="148"/>
        <v>4.8236723935890888E-2</v>
      </c>
      <c r="P151" s="54">
        <f t="shared" si="149"/>
        <v>8.2849026489847377E-2</v>
      </c>
      <c r="Q151" s="286">
        <f t="shared" si="150"/>
        <v>39155.023399999998</v>
      </c>
      <c r="R151" s="54">
        <f t="shared" si="139"/>
        <v>1.1756276152597033E-3</v>
      </c>
      <c r="S151" s="54">
        <v>1</v>
      </c>
      <c r="T151" s="54">
        <f t="shared" si="140"/>
        <v>1.1756276152597033E-3</v>
      </c>
      <c r="U151" s="54">
        <f t="shared" si="141"/>
        <v>-3.4287426489308048E-2</v>
      </c>
      <c r="V151" s="318"/>
      <c r="W151" s="318"/>
      <c r="X151" s="318"/>
      <c r="Y151" s="318">
        <f t="shared" si="145"/>
        <v>8.4144579426930238E-2</v>
      </c>
      <c r="Z151" s="54">
        <f t="shared" si="151"/>
        <v>4336</v>
      </c>
      <c r="AA151" s="54">
        <f t="shared" si="152"/>
        <v>4.7266047063456475E-2</v>
      </c>
      <c r="AB151" s="54">
        <f t="shared" si="153"/>
        <v>8.4144579426930238E-2</v>
      </c>
      <c r="AC151" s="54">
        <f t="shared" si="154"/>
        <v>-3.4287426489308048E-2</v>
      </c>
      <c r="AE151" s="54">
        <f t="shared" si="155"/>
        <v>1.6784574127840099E-6</v>
      </c>
      <c r="AF151" s="356">
        <f t="shared" si="156"/>
        <v>39155.023399999998</v>
      </c>
      <c r="AG151" s="41"/>
      <c r="AH151" s="54">
        <f t="shared" si="157"/>
        <v>-3.5582979426390902E-2</v>
      </c>
      <c r="AI151" s="54">
        <f t="shared" si="158"/>
        <v>1.0501993675511256</v>
      </c>
      <c r="AJ151" s="54">
        <f t="shared" si="159"/>
        <v>-0.35846734499656496</v>
      </c>
      <c r="AK151" s="54">
        <f t="shared" si="160"/>
        <v>0.2975444618204946</v>
      </c>
      <c r="AL151" s="54">
        <f t="shared" si="161"/>
        <v>1.4036581064562665</v>
      </c>
      <c r="AM151" s="54">
        <f t="shared" si="162"/>
        <v>0.84541988283841651</v>
      </c>
      <c r="AN151" s="54">
        <f t="shared" ref="AN151:AT160" si="164">$AU151+$AB$7*SIN(AO151)</f>
        <v>1.1088012727279333</v>
      </c>
      <c r="AO151" s="54">
        <f t="shared" si="164"/>
        <v>1.1087994395262775</v>
      </c>
      <c r="AP151" s="54">
        <f t="shared" si="164"/>
        <v>1.1087858100336592</v>
      </c>
      <c r="AQ151" s="54">
        <f t="shared" si="164"/>
        <v>1.1086844891398586</v>
      </c>
      <c r="AR151" s="54">
        <f t="shared" si="164"/>
        <v>1.1079319203044442</v>
      </c>
      <c r="AS151" s="54">
        <f t="shared" si="164"/>
        <v>1.1023772582198774</v>
      </c>
      <c r="AT151" s="54">
        <f t="shared" si="164"/>
        <v>1.0631167980243648</v>
      </c>
      <c r="AU151" s="54">
        <f t="shared" si="163"/>
        <v>0.83868603872308434</v>
      </c>
    </row>
    <row r="152" spans="1:47" s="54" customFormat="1" ht="12.95" customHeight="1">
      <c r="A152" s="40" t="s">
        <v>115</v>
      </c>
      <c r="B152" s="57" t="s">
        <v>77</v>
      </c>
      <c r="C152" s="40">
        <v>54191.364099999999</v>
      </c>
      <c r="D152" s="40">
        <v>2E-3</v>
      </c>
      <c r="E152" s="54">
        <f t="shared" si="146"/>
        <v>4378.612310582962</v>
      </c>
      <c r="F152" s="54">
        <f t="shared" si="147"/>
        <v>4378.5</v>
      </c>
      <c r="G152" s="30">
        <f t="shared" si="142"/>
        <v>4.7149600002740044E-2</v>
      </c>
      <c r="H152" s="360"/>
      <c r="I152" s="360"/>
      <c r="J152" s="360"/>
      <c r="K152" s="360">
        <f>G152</f>
        <v>4.7149600002740044E-2</v>
      </c>
      <c r="M152" s="268"/>
      <c r="O152" s="54">
        <f t="shared" ca="1" si="148"/>
        <v>4.8485382562842357E-2</v>
      </c>
      <c r="P152" s="54">
        <f t="shared" si="149"/>
        <v>8.2961906674713051E-2</v>
      </c>
      <c r="Q152" s="286">
        <f t="shared" si="150"/>
        <v>39172.864099999999</v>
      </c>
      <c r="R152" s="54">
        <f t="shared" si="139"/>
        <v>1.2825213091674423E-3</v>
      </c>
      <c r="S152" s="54">
        <v>1</v>
      </c>
      <c r="T152" s="54">
        <f t="shared" si="140"/>
        <v>1.2825213091674423E-3</v>
      </c>
      <c r="U152" s="54">
        <f t="shared" si="141"/>
        <v>-3.5812306671973007E-2</v>
      </c>
      <c r="V152" s="318"/>
      <c r="W152" s="318"/>
      <c r="X152" s="318"/>
      <c r="Y152" s="318">
        <f t="shared" si="145"/>
        <v>8.2575052244905689E-2</v>
      </c>
      <c r="Z152" s="54">
        <f t="shared" si="151"/>
        <v>4378.5</v>
      </c>
      <c r="AA152" s="54">
        <f t="shared" si="152"/>
        <v>4.7536454432547406E-2</v>
      </c>
      <c r="AB152" s="54">
        <f t="shared" si="153"/>
        <v>8.2575052244905689E-2</v>
      </c>
      <c r="AC152" s="54">
        <f t="shared" si="154"/>
        <v>-3.5812306671973007E-2</v>
      </c>
      <c r="AE152" s="54">
        <f t="shared" si="155"/>
        <v>1.4965634986157938E-7</v>
      </c>
      <c r="AF152" s="356">
        <f t="shared" si="156"/>
        <v>39172.864099999999</v>
      </c>
      <c r="AG152" s="41"/>
      <c r="AH152" s="54">
        <f t="shared" si="157"/>
        <v>-3.5425452242165645E-2</v>
      </c>
      <c r="AI152" s="54">
        <f t="shared" si="158"/>
        <v>1.0490924433769575</v>
      </c>
      <c r="AJ152" s="54">
        <f t="shared" si="159"/>
        <v>-0.35499299354302394</v>
      </c>
      <c r="AK152" s="54">
        <f t="shared" si="160"/>
        <v>0.29772909710987433</v>
      </c>
      <c r="AL152" s="54">
        <f t="shared" si="161"/>
        <v>1.4073771458179709</v>
      </c>
      <c r="AM152" s="54">
        <f t="shared" si="162"/>
        <v>0.84861349017704302</v>
      </c>
      <c r="AN152" s="54">
        <f t="shared" si="164"/>
        <v>1.1121792547309222</v>
      </c>
      <c r="AO152" s="54">
        <f t="shared" si="164"/>
        <v>1.1121774859404581</v>
      </c>
      <c r="AP152" s="54">
        <f t="shared" si="164"/>
        <v>1.1121642454288145</v>
      </c>
      <c r="AQ152" s="54">
        <f t="shared" si="164"/>
        <v>1.1120651431269764</v>
      </c>
      <c r="AR152" s="54">
        <f t="shared" si="164"/>
        <v>1.1113240147570891</v>
      </c>
      <c r="AS152" s="54">
        <f t="shared" si="164"/>
        <v>1.1058163249815129</v>
      </c>
      <c r="AT152" s="54">
        <f t="shared" si="164"/>
        <v>1.0666310235761072</v>
      </c>
      <c r="AU152" s="54">
        <f t="shared" si="163"/>
        <v>0.84161121308371678</v>
      </c>
    </row>
    <row r="153" spans="1:47" s="54" customFormat="1" ht="12.95" customHeight="1">
      <c r="A153" s="40" t="s">
        <v>123</v>
      </c>
      <c r="B153" s="57" t="s">
        <v>65</v>
      </c>
      <c r="C153" s="40">
        <v>54213.405299999999</v>
      </c>
      <c r="D153" s="40">
        <v>2.0000000000000001E-4</v>
      </c>
      <c r="E153" s="54">
        <f t="shared" si="146"/>
        <v>4431.114559195682</v>
      </c>
      <c r="F153" s="54">
        <f t="shared" si="147"/>
        <v>4431</v>
      </c>
      <c r="G153" s="30">
        <f t="shared" si="142"/>
        <v>4.8093600002175663E-2</v>
      </c>
      <c r="H153" s="360"/>
      <c r="I153" s="360"/>
      <c r="J153" s="360"/>
      <c r="K153" s="360">
        <f>G153</f>
        <v>4.8093600002175663E-2</v>
      </c>
      <c r="M153" s="268"/>
      <c r="O153" s="54">
        <f t="shared" ca="1" si="148"/>
        <v>4.8792549102017704E-2</v>
      </c>
      <c r="P153" s="54">
        <f t="shared" si="149"/>
        <v>8.3101342882959062E-2</v>
      </c>
      <c r="Q153" s="286">
        <f t="shared" si="150"/>
        <v>39194.905299999999</v>
      </c>
      <c r="R153" s="54">
        <f t="shared" si="139"/>
        <v>1.2255420616070407E-3</v>
      </c>
      <c r="S153" s="54">
        <v>1</v>
      </c>
      <c r="T153" s="54">
        <f t="shared" si="140"/>
        <v>1.2255420616070407E-3</v>
      </c>
      <c r="U153" s="54">
        <f t="shared" si="141"/>
        <v>-3.5007742880783399E-2</v>
      </c>
      <c r="V153" s="318"/>
      <c r="W153" s="318"/>
      <c r="X153" s="318"/>
      <c r="Y153" s="318">
        <f t="shared" si="145"/>
        <v>8.3324132144644153E-2</v>
      </c>
      <c r="Z153" s="54">
        <f t="shared" si="151"/>
        <v>4431</v>
      </c>
      <c r="AA153" s="54">
        <f t="shared" si="152"/>
        <v>4.7870810740490571E-2</v>
      </c>
      <c r="AB153" s="54">
        <f t="shared" si="153"/>
        <v>8.3324132144644153E-2</v>
      </c>
      <c r="AC153" s="54">
        <f t="shared" si="154"/>
        <v>-3.5007742880783399E-2</v>
      </c>
      <c r="AE153" s="54">
        <f t="shared" si="155"/>
        <v>4.9635055122188078E-8</v>
      </c>
      <c r="AF153" s="356">
        <f t="shared" si="156"/>
        <v>39194.905299999999</v>
      </c>
      <c r="AG153" s="41"/>
      <c r="AH153" s="54">
        <f t="shared" si="157"/>
        <v>-3.523053214246849E-2</v>
      </c>
      <c r="AI153" s="54">
        <f t="shared" si="158"/>
        <v>1.0477273527696314</v>
      </c>
      <c r="AJ153" s="54">
        <f t="shared" si="159"/>
        <v>-0.35070450138126796</v>
      </c>
      <c r="AK153" s="54">
        <f t="shared" si="160"/>
        <v>0.29795097425614159</v>
      </c>
      <c r="AL153" s="54">
        <f t="shared" si="161"/>
        <v>1.4119604390429341</v>
      </c>
      <c r="AM153" s="54">
        <f t="shared" si="162"/>
        <v>0.85256314219875529</v>
      </c>
      <c r="AN153" s="54">
        <f t="shared" si="164"/>
        <v>1.1163471415087682</v>
      </c>
      <c r="AO153" s="54">
        <f t="shared" si="164"/>
        <v>1.1163454498699126</v>
      </c>
      <c r="AP153" s="54">
        <f t="shared" si="164"/>
        <v>1.1163326789624444</v>
      </c>
      <c r="AQ153" s="54">
        <f t="shared" si="164"/>
        <v>1.1162362766737046</v>
      </c>
      <c r="AR153" s="54">
        <f t="shared" si="164"/>
        <v>1.1155091883441799</v>
      </c>
      <c r="AS153" s="54">
        <f t="shared" si="164"/>
        <v>1.1100596939250378</v>
      </c>
      <c r="AT153" s="54">
        <f t="shared" si="164"/>
        <v>1.0709694669143826</v>
      </c>
      <c r="AU153" s="54">
        <f t="shared" si="163"/>
        <v>0.84522466376449845</v>
      </c>
    </row>
    <row r="154" spans="1:47" s="54" customFormat="1" ht="12.95" customHeight="1">
      <c r="A154" s="40" t="s">
        <v>123</v>
      </c>
      <c r="B154" s="57" t="s">
        <v>77</v>
      </c>
      <c r="C154" s="40">
        <v>54507.496800000001</v>
      </c>
      <c r="D154" s="40">
        <v>4.0000000000000002E-4</v>
      </c>
      <c r="E154" s="54">
        <f t="shared" si="146"/>
        <v>5131.6419827428545</v>
      </c>
      <c r="F154" s="54">
        <f t="shared" si="147"/>
        <v>5131.5</v>
      </c>
      <c r="G154" s="30">
        <f t="shared" si="142"/>
        <v>5.9606400005577598E-2</v>
      </c>
      <c r="H154" s="360"/>
      <c r="I154" s="360"/>
      <c r="J154" s="360"/>
      <c r="K154" s="360">
        <f>G154</f>
        <v>5.9606400005577598E-2</v>
      </c>
      <c r="M154" s="268"/>
      <c r="O154" s="54">
        <f t="shared" ca="1" si="148"/>
        <v>5.2891028353300118E-2</v>
      </c>
      <c r="P154" s="54">
        <f t="shared" si="149"/>
        <v>8.4961395123714673E-2</v>
      </c>
      <c r="Q154" s="286">
        <f t="shared" si="150"/>
        <v>39488.996800000001</v>
      </c>
      <c r="R154" s="54">
        <f t="shared" si="139"/>
        <v>6.4287577744075489E-4</v>
      </c>
      <c r="S154" s="54">
        <v>1</v>
      </c>
      <c r="T154" s="54">
        <f t="shared" si="140"/>
        <v>6.4287577744075489E-4</v>
      </c>
      <c r="U154" s="54">
        <f t="shared" si="141"/>
        <v>-2.5354995118137075E-2</v>
      </c>
      <c r="V154" s="318"/>
      <c r="W154" s="318"/>
      <c r="X154" s="318"/>
      <c r="Y154" s="318">
        <f t="shared" si="145"/>
        <v>9.220400602858439E-2</v>
      </c>
      <c r="Z154" s="54">
        <f t="shared" si="151"/>
        <v>5131.5</v>
      </c>
      <c r="AA154" s="54">
        <f t="shared" si="152"/>
        <v>5.236378910070788E-2</v>
      </c>
      <c r="AB154" s="54">
        <f t="shared" si="153"/>
        <v>9.220400602858439E-2</v>
      </c>
      <c r="AC154" s="54">
        <f t="shared" si="154"/>
        <v>-2.5354995118137075E-2</v>
      </c>
      <c r="AE154" s="54">
        <f t="shared" si="155"/>
        <v>5.2455412719337749E-5</v>
      </c>
      <c r="AF154" s="356">
        <f t="shared" si="156"/>
        <v>39488.996800000001</v>
      </c>
      <c r="AG154" s="41"/>
      <c r="AH154" s="54">
        <f t="shared" si="157"/>
        <v>-3.2597606023006792E-2</v>
      </c>
      <c r="AI154" s="54">
        <f t="shared" si="158"/>
        <v>1.0297664430817324</v>
      </c>
      <c r="AJ154" s="54">
        <f t="shared" si="159"/>
        <v>-0.29389029128674299</v>
      </c>
      <c r="AK154" s="54">
        <f t="shared" si="160"/>
        <v>0.30027760843733048</v>
      </c>
      <c r="AL154" s="54">
        <f t="shared" si="161"/>
        <v>1.4719893858706943</v>
      </c>
      <c r="AM154" s="54">
        <f t="shared" si="162"/>
        <v>0.90577159561219767</v>
      </c>
      <c r="AN154" s="54">
        <f t="shared" si="164"/>
        <v>1.1714439313196314</v>
      </c>
      <c r="AO154" s="54">
        <f t="shared" si="164"/>
        <v>1.1714430412426102</v>
      </c>
      <c r="AP154" s="54">
        <f t="shared" si="164"/>
        <v>1.1714354550159514</v>
      </c>
      <c r="AQ154" s="54">
        <f t="shared" si="164"/>
        <v>1.1713708022852352</v>
      </c>
      <c r="AR154" s="54">
        <f t="shared" si="164"/>
        <v>1.1708202081952506</v>
      </c>
      <c r="AS154" s="54">
        <f t="shared" si="164"/>
        <v>1.1661599736349011</v>
      </c>
      <c r="AT154" s="54">
        <f t="shared" si="164"/>
        <v>1.1285709849378938</v>
      </c>
      <c r="AU154" s="54">
        <f t="shared" si="163"/>
        <v>0.89343841999092355</v>
      </c>
    </row>
    <row r="155" spans="1:47" s="54" customFormat="1" ht="12.95" customHeight="1">
      <c r="A155" s="51" t="s">
        <v>124</v>
      </c>
      <c r="B155" s="57" t="s">
        <v>77</v>
      </c>
      <c r="C155" s="40">
        <v>54830.332300000002</v>
      </c>
      <c r="D155" s="361" t="s">
        <v>36</v>
      </c>
      <c r="E155" s="54">
        <f t="shared" si="146"/>
        <v>5900.6377580187891</v>
      </c>
      <c r="F155" s="54">
        <f t="shared" si="147"/>
        <v>5900.5</v>
      </c>
      <c r="G155" s="30">
        <f t="shared" si="142"/>
        <v>5.7832800004689489E-2</v>
      </c>
      <c r="H155" s="360"/>
      <c r="I155" s="360"/>
      <c r="J155" s="360">
        <f>G155</f>
        <v>5.7832800004689489E-2</v>
      </c>
      <c r="K155" s="360"/>
      <c r="M155" s="268"/>
      <c r="O155" s="54">
        <f t="shared" ca="1" si="148"/>
        <v>5.7390286803316086E-2</v>
      </c>
      <c r="P155" s="54">
        <f t="shared" si="149"/>
        <v>8.7002425980982789E-2</v>
      </c>
      <c r="Q155" s="286">
        <f t="shared" si="150"/>
        <v>39811.832300000002</v>
      </c>
      <c r="R155" s="54">
        <f t="shared" si="139"/>
        <v>8.508670795968449E-4</v>
      </c>
      <c r="S155" s="54">
        <v>1</v>
      </c>
      <c r="T155" s="54">
        <f t="shared" si="140"/>
        <v>8.508670795968449E-4</v>
      </c>
      <c r="U155" s="54">
        <f t="shared" si="141"/>
        <v>-2.9169625976293301E-2</v>
      </c>
      <c r="V155" s="318"/>
      <c r="W155" s="318"/>
      <c r="X155" s="318"/>
      <c r="Y155" s="318">
        <f t="shared" si="145"/>
        <v>8.7481072713622085E-2</v>
      </c>
      <c r="Z155" s="54">
        <f t="shared" si="151"/>
        <v>5900.5</v>
      </c>
      <c r="AA155" s="54">
        <f t="shared" si="152"/>
        <v>5.7354153272050193E-2</v>
      </c>
      <c r="AB155" s="54">
        <f t="shared" si="153"/>
        <v>8.7481072713622085E-2</v>
      </c>
      <c r="AC155" s="54">
        <f t="shared" si="154"/>
        <v>-2.9169625976293301E-2</v>
      </c>
      <c r="AE155" s="54">
        <f t="shared" si="155"/>
        <v>2.291026946662734E-7</v>
      </c>
      <c r="AF155" s="356">
        <f t="shared" si="156"/>
        <v>39811.832300000002</v>
      </c>
      <c r="AG155" s="41"/>
      <c r="AH155" s="54">
        <f t="shared" si="157"/>
        <v>-2.9648272708932593E-2</v>
      </c>
      <c r="AI155" s="54">
        <f t="shared" si="158"/>
        <v>1.0106319819143967</v>
      </c>
      <c r="AJ155" s="54">
        <f t="shared" si="159"/>
        <v>-0.23257958629324435</v>
      </c>
      <c r="AK155" s="54">
        <f t="shared" si="160"/>
        <v>0.3015620072607833</v>
      </c>
      <c r="AL155" s="54">
        <f t="shared" si="161"/>
        <v>1.5355545532452859</v>
      </c>
      <c r="AM155" s="54">
        <f t="shared" si="162"/>
        <v>0.96536494213105573</v>
      </c>
      <c r="AN155" s="54">
        <f t="shared" si="164"/>
        <v>1.23084761866845</v>
      </c>
      <c r="AO155" s="54">
        <f t="shared" si="164"/>
        <v>1.2308472276434621</v>
      </c>
      <c r="AP155" s="54">
        <f t="shared" si="164"/>
        <v>1.2308433413175364</v>
      </c>
      <c r="AQ155" s="54">
        <f t="shared" si="164"/>
        <v>1.2308047181551647</v>
      </c>
      <c r="AR155" s="54">
        <f t="shared" si="164"/>
        <v>1.2304211016292661</v>
      </c>
      <c r="AS155" s="54">
        <f t="shared" si="164"/>
        <v>1.2266332213342874</v>
      </c>
      <c r="AT155" s="54">
        <f t="shared" si="164"/>
        <v>1.1911751716683456</v>
      </c>
      <c r="AU155" s="54">
        <f t="shared" si="163"/>
        <v>0.94636686901036793</v>
      </c>
    </row>
    <row r="156" spans="1:47" s="54" customFormat="1" ht="12.95" customHeight="1">
      <c r="A156" s="40" t="s">
        <v>125</v>
      </c>
      <c r="B156" s="57" t="s">
        <v>77</v>
      </c>
      <c r="C156" s="40">
        <v>54838.517999999996</v>
      </c>
      <c r="D156" s="40" t="s">
        <v>126</v>
      </c>
      <c r="E156" s="54">
        <f t="shared" si="146"/>
        <v>5920.1361363497717</v>
      </c>
      <c r="F156" s="54">
        <f t="shared" si="147"/>
        <v>5920</v>
      </c>
      <c r="G156" s="30">
        <f t="shared" si="142"/>
        <v>5.7151999993948266E-2</v>
      </c>
      <c r="H156" s="360"/>
      <c r="I156" s="360"/>
      <c r="J156" s="360"/>
      <c r="K156" s="360">
        <f>G156</f>
        <v>5.7151999993948266E-2</v>
      </c>
      <c r="M156" s="268"/>
      <c r="O156" s="54">
        <f t="shared" ca="1" si="148"/>
        <v>5.750437723215264E-2</v>
      </c>
      <c r="P156" s="54">
        <f t="shared" si="149"/>
        <v>8.7054169246464419E-2</v>
      </c>
      <c r="Q156" s="286">
        <f t="shared" si="150"/>
        <v>39820.017999999996</v>
      </c>
      <c r="R156" s="54">
        <f t="shared" si="139"/>
        <v>8.9413972600612247E-4</v>
      </c>
      <c r="S156" s="54">
        <v>1</v>
      </c>
      <c r="T156" s="54">
        <f t="shared" si="140"/>
        <v>8.9413972600612247E-4</v>
      </c>
      <c r="U156" s="54">
        <f t="shared" si="141"/>
        <v>-2.9902169252516153E-2</v>
      </c>
      <c r="V156" s="318"/>
      <c r="W156" s="318"/>
      <c r="X156" s="318"/>
      <c r="Y156" s="318">
        <f t="shared" si="145"/>
        <v>8.6724808931108816E-2</v>
      </c>
      <c r="Z156" s="54">
        <f t="shared" si="151"/>
        <v>5920</v>
      </c>
      <c r="AA156" s="54">
        <f t="shared" si="152"/>
        <v>5.7481360309303876E-2</v>
      </c>
      <c r="AB156" s="54">
        <f t="shared" si="153"/>
        <v>8.6724808931108816E-2</v>
      </c>
      <c r="AC156" s="54">
        <f t="shared" si="154"/>
        <v>-2.9902169252516153E-2</v>
      </c>
      <c r="AE156" s="54">
        <f t="shared" si="155"/>
        <v>1.0847821733114717E-7</v>
      </c>
      <c r="AF156" s="356">
        <f t="shared" si="156"/>
        <v>39820.017999999996</v>
      </c>
      <c r="AG156" s="41"/>
      <c r="AH156" s="54">
        <f t="shared" si="157"/>
        <v>-2.9572808937160543E-2</v>
      </c>
      <c r="AI156" s="54">
        <f t="shared" si="158"/>
        <v>1.0101551565119278</v>
      </c>
      <c r="AJ156" s="54">
        <f t="shared" si="159"/>
        <v>-0.23104151342668372</v>
      </c>
      <c r="AK156" s="54">
        <f t="shared" si="160"/>
        <v>0.30157844097149755</v>
      </c>
      <c r="AL156" s="54">
        <f t="shared" si="161"/>
        <v>1.5371356950988209</v>
      </c>
      <c r="AM156" s="54">
        <f t="shared" si="162"/>
        <v>0.96689343625282187</v>
      </c>
      <c r="AN156" s="54">
        <f t="shared" si="164"/>
        <v>1.2323395527136527</v>
      </c>
      <c r="AO156" s="54">
        <f t="shared" si="164"/>
        <v>1.2323391704782032</v>
      </c>
      <c r="AP156" s="54">
        <f t="shared" si="164"/>
        <v>1.2323353554121008</v>
      </c>
      <c r="AQ156" s="54">
        <f t="shared" si="164"/>
        <v>1.23229727976166</v>
      </c>
      <c r="AR156" s="54">
        <f t="shared" si="164"/>
        <v>1.2319174972793183</v>
      </c>
      <c r="AS156" s="54">
        <f t="shared" si="164"/>
        <v>1.2281515380375001</v>
      </c>
      <c r="AT156" s="54">
        <f t="shared" si="164"/>
        <v>1.1927538607872836</v>
      </c>
      <c r="AU156" s="54">
        <f t="shared" si="163"/>
        <v>0.94770900783465795</v>
      </c>
    </row>
    <row r="157" spans="1:47" s="54" customFormat="1" ht="12.95" customHeight="1">
      <c r="A157" s="40" t="s">
        <v>127</v>
      </c>
      <c r="B157" s="57" t="s">
        <v>65</v>
      </c>
      <c r="C157" s="40">
        <v>54862.868699999999</v>
      </c>
      <c r="D157" s="40">
        <v>2.9999999999999997E-4</v>
      </c>
      <c r="E157" s="54">
        <f t="shared" si="146"/>
        <v>5978.139625510702</v>
      </c>
      <c r="F157" s="54">
        <f t="shared" si="147"/>
        <v>5978</v>
      </c>
      <c r="G157" s="30">
        <f t="shared" si="142"/>
        <v>5.8616800000891089E-2</v>
      </c>
      <c r="H157" s="360"/>
      <c r="I157" s="360"/>
      <c r="J157" s="360"/>
      <c r="K157" s="360">
        <f>G157</f>
        <v>5.8616800000891089E-2</v>
      </c>
      <c r="M157" s="268"/>
      <c r="O157" s="54">
        <f t="shared" ca="1" si="148"/>
        <v>5.7843723123051111E-2</v>
      </c>
      <c r="P157" s="54">
        <f t="shared" si="149"/>
        <v>8.7208068669368866E-2</v>
      </c>
      <c r="Q157" s="286">
        <f t="shared" si="150"/>
        <v>39844.368699999999</v>
      </c>
      <c r="R157" s="54">
        <f t="shared" si="139"/>
        <v>8.1746064407307894E-4</v>
      </c>
      <c r="S157" s="54">
        <v>1</v>
      </c>
      <c r="T157" s="54">
        <f t="shared" si="140"/>
        <v>8.1746064407307894E-4</v>
      </c>
      <c r="U157" s="54">
        <f t="shared" si="141"/>
        <v>-2.8591268668477776E-2</v>
      </c>
      <c r="V157" s="318"/>
      <c r="W157" s="318"/>
      <c r="X157" s="318"/>
      <c r="Y157" s="318">
        <f t="shared" si="145"/>
        <v>8.7964975098975801E-2</v>
      </c>
      <c r="Z157" s="54">
        <f t="shared" si="151"/>
        <v>5978</v>
      </c>
      <c r="AA157" s="54">
        <f t="shared" si="152"/>
        <v>5.7859893571284154E-2</v>
      </c>
      <c r="AB157" s="54">
        <f t="shared" si="153"/>
        <v>8.7964975098975801E-2</v>
      </c>
      <c r="AC157" s="54">
        <f t="shared" si="154"/>
        <v>-2.8591268668477776E-2</v>
      </c>
      <c r="AE157" s="54">
        <f t="shared" si="155"/>
        <v>5.7290734318031808E-7</v>
      </c>
      <c r="AF157" s="356">
        <f t="shared" si="156"/>
        <v>39844.368699999999</v>
      </c>
      <c r="AG157" s="41"/>
      <c r="AH157" s="54">
        <f t="shared" si="157"/>
        <v>-2.9348175098084708E-2</v>
      </c>
      <c r="AI157" s="54">
        <f t="shared" si="158"/>
        <v>1.0087394175367379</v>
      </c>
      <c r="AJ157" s="54">
        <f t="shared" si="159"/>
        <v>-0.22647191164823563</v>
      </c>
      <c r="AK157" s="54">
        <f t="shared" si="160"/>
        <v>0.30162278734157227</v>
      </c>
      <c r="AL157" s="54">
        <f t="shared" si="161"/>
        <v>1.5418297716661833</v>
      </c>
      <c r="AM157" s="54">
        <f t="shared" si="162"/>
        <v>0.97144501795904159</v>
      </c>
      <c r="AN157" s="54">
        <f t="shared" si="164"/>
        <v>1.2367729427797896</v>
      </c>
      <c r="AO157" s="54">
        <f t="shared" si="164"/>
        <v>1.2367725857534957</v>
      </c>
      <c r="AP157" s="54">
        <f t="shared" si="164"/>
        <v>1.2367689768080017</v>
      </c>
      <c r="AQ157" s="54">
        <f t="shared" si="164"/>
        <v>1.2367324984432901</v>
      </c>
      <c r="AR157" s="54">
        <f t="shared" si="164"/>
        <v>1.2363639987820019</v>
      </c>
      <c r="AS157" s="54">
        <f t="shared" si="164"/>
        <v>1.2326631368104177</v>
      </c>
      <c r="AT157" s="54">
        <f t="shared" si="164"/>
        <v>1.1974468383015082</v>
      </c>
      <c r="AU157" s="54">
        <f t="shared" si="163"/>
        <v>0.95170101049152134</v>
      </c>
    </row>
    <row r="158" spans="1:47" s="54" customFormat="1" ht="12.95" customHeight="1">
      <c r="A158" s="51" t="s">
        <v>128</v>
      </c>
      <c r="B158" s="57" t="s">
        <v>77</v>
      </c>
      <c r="C158" s="40">
        <v>54907.999799999998</v>
      </c>
      <c r="D158" s="361" t="s">
        <v>36</v>
      </c>
      <c r="E158" s="54">
        <f t="shared" si="146"/>
        <v>6085.6421313799592</v>
      </c>
      <c r="F158" s="54">
        <f t="shared" si="147"/>
        <v>6085.5</v>
      </c>
      <c r="G158" s="30">
        <f t="shared" si="142"/>
        <v>5.9668800000508782E-2</v>
      </c>
      <c r="H158" s="360"/>
      <c r="I158" s="360"/>
      <c r="J158" s="360">
        <f>G158</f>
        <v>5.9668800000508782E-2</v>
      </c>
      <c r="K158" s="360"/>
      <c r="M158" s="268"/>
      <c r="O158" s="54">
        <f t="shared" ca="1" si="148"/>
        <v>5.8472683179457766E-2</v>
      </c>
      <c r="P158" s="54">
        <f t="shared" si="149"/>
        <v>8.7493298948973286E-2</v>
      </c>
      <c r="Q158" s="286">
        <f t="shared" si="150"/>
        <v>39889.499799999998</v>
      </c>
      <c r="R158" s="54">
        <f t="shared" si="139"/>
        <v>7.7420274173310233E-4</v>
      </c>
      <c r="S158" s="54">
        <v>1</v>
      </c>
      <c r="T158" s="54">
        <f t="shared" si="140"/>
        <v>7.7420274173310233E-4</v>
      </c>
      <c r="U158" s="54">
        <f t="shared" si="141"/>
        <v>-2.7824498948464504E-2</v>
      </c>
      <c r="V158" s="318"/>
      <c r="W158" s="318"/>
      <c r="X158" s="318"/>
      <c r="Y158" s="318">
        <f t="shared" si="145"/>
        <v>8.859994224392799E-2</v>
      </c>
      <c r="Z158" s="54">
        <f t="shared" si="151"/>
        <v>6085.5</v>
      </c>
      <c r="AA158" s="54">
        <f t="shared" si="152"/>
        <v>5.8562156705554078E-2</v>
      </c>
      <c r="AB158" s="54">
        <f t="shared" si="153"/>
        <v>8.859994224392799E-2</v>
      </c>
      <c r="AC158" s="54">
        <f t="shared" si="154"/>
        <v>-2.7824498948464504E-2</v>
      </c>
      <c r="AE158" s="54">
        <f t="shared" si="155"/>
        <v>1.2246593822682038E-6</v>
      </c>
      <c r="AF158" s="356">
        <f t="shared" si="156"/>
        <v>39889.499799999998</v>
      </c>
      <c r="AG158" s="41"/>
      <c r="AH158" s="54">
        <f t="shared" si="157"/>
        <v>-2.8931142243419212E-2</v>
      </c>
      <c r="AI158" s="54">
        <f t="shared" si="158"/>
        <v>1.0061254036115508</v>
      </c>
      <c r="AJ158" s="54">
        <f t="shared" si="159"/>
        <v>-0.21802314377942458</v>
      </c>
      <c r="AK158" s="54">
        <f t="shared" si="160"/>
        <v>0.30168719345238432</v>
      </c>
      <c r="AL158" s="54">
        <f t="shared" si="161"/>
        <v>1.5504952923799709</v>
      </c>
      <c r="AM158" s="54">
        <f t="shared" si="162"/>
        <v>0.9799022776143651</v>
      </c>
      <c r="AN158" s="54">
        <f t="shared" si="164"/>
        <v>1.2449735937023652</v>
      </c>
      <c r="AO158" s="54">
        <f t="shared" si="164"/>
        <v>1.2449732798581872</v>
      </c>
      <c r="AP158" s="54">
        <f t="shared" si="164"/>
        <v>1.2449700305167095</v>
      </c>
      <c r="AQ158" s="54">
        <f t="shared" si="164"/>
        <v>1.2449363907539519</v>
      </c>
      <c r="AR158" s="54">
        <f t="shared" si="164"/>
        <v>1.2445883218195397</v>
      </c>
      <c r="AS158" s="54">
        <f t="shared" si="164"/>
        <v>1.2410076648895254</v>
      </c>
      <c r="AT158" s="54">
        <f t="shared" si="164"/>
        <v>1.2061346651291827</v>
      </c>
      <c r="AU158" s="54">
        <f t="shared" si="163"/>
        <v>0.9590999809331211</v>
      </c>
    </row>
    <row r="159" spans="1:47" s="54" customFormat="1" ht="12.95" customHeight="1">
      <c r="A159" s="51" t="s">
        <v>128</v>
      </c>
      <c r="B159" s="57" t="s">
        <v>65</v>
      </c>
      <c r="C159" s="40">
        <v>54919.958899999998</v>
      </c>
      <c r="D159" s="361" t="s">
        <v>36</v>
      </c>
      <c r="E159" s="54">
        <f t="shared" si="146"/>
        <v>6114.1287673791057</v>
      </c>
      <c r="F159" s="54">
        <f t="shared" si="147"/>
        <v>6114</v>
      </c>
      <c r="G159" s="30">
        <f t="shared" si="142"/>
        <v>5.4058399997302331E-2</v>
      </c>
      <c r="H159" s="360"/>
      <c r="I159" s="360"/>
      <c r="J159" s="360">
        <f>G159</f>
        <v>5.4058399997302331E-2</v>
      </c>
      <c r="K159" s="360"/>
      <c r="M159" s="268"/>
      <c r="O159" s="54">
        <f t="shared" ca="1" si="148"/>
        <v>5.8639430729295811E-2</v>
      </c>
      <c r="P159" s="54">
        <f t="shared" si="149"/>
        <v>8.756891501517447E-2</v>
      </c>
      <c r="Q159" s="286">
        <f t="shared" si="150"/>
        <v>39901.458899999998</v>
      </c>
      <c r="R159" s="54">
        <f t="shared" si="139"/>
        <v>1.1229546167630341E-3</v>
      </c>
      <c r="S159" s="54">
        <v>1</v>
      </c>
      <c r="T159" s="54">
        <f t="shared" si="140"/>
        <v>1.1229546167630341E-3</v>
      </c>
      <c r="U159" s="54">
        <f t="shared" si="141"/>
        <v>-3.3510515017872139E-2</v>
      </c>
      <c r="V159" s="318"/>
      <c r="W159" s="318"/>
      <c r="X159" s="318"/>
      <c r="Y159" s="318">
        <f t="shared" si="145"/>
        <v>8.2878834493785636E-2</v>
      </c>
      <c r="Z159" s="54">
        <f t="shared" si="151"/>
        <v>6114</v>
      </c>
      <c r="AA159" s="54">
        <f t="shared" si="152"/>
        <v>5.8748480518691165E-2</v>
      </c>
      <c r="AB159" s="54">
        <f t="shared" si="153"/>
        <v>8.2878834493785636E-2</v>
      </c>
      <c r="AC159" s="54">
        <f t="shared" si="154"/>
        <v>-3.3510515017872139E-2</v>
      </c>
      <c r="AE159" s="54">
        <f t="shared" si="155"/>
        <v>2.1996855297110958E-5</v>
      </c>
      <c r="AF159" s="356">
        <f t="shared" si="156"/>
        <v>39901.458899999998</v>
      </c>
      <c r="AG159" s="41"/>
      <c r="AH159" s="54">
        <f t="shared" si="157"/>
        <v>-2.8820434496483301E-2</v>
      </c>
      <c r="AI159" s="54">
        <f t="shared" si="158"/>
        <v>1.0054345716645481</v>
      </c>
      <c r="AJ159" s="54">
        <f t="shared" si="159"/>
        <v>-0.21578781592996596</v>
      </c>
      <c r="AK159" s="54">
        <f t="shared" si="160"/>
        <v>0.30170042872591957</v>
      </c>
      <c r="AL159" s="54">
        <f t="shared" si="161"/>
        <v>1.5527851359887961</v>
      </c>
      <c r="AM159" s="54">
        <f t="shared" si="162"/>
        <v>0.98214908473752149</v>
      </c>
      <c r="AN159" s="54">
        <f t="shared" si="164"/>
        <v>1.2471441557440825</v>
      </c>
      <c r="AO159" s="54">
        <f t="shared" si="164"/>
        <v>1.2471438526113254</v>
      </c>
      <c r="AP159" s="54">
        <f t="shared" si="164"/>
        <v>1.2471406938683012</v>
      </c>
      <c r="AQ159" s="54">
        <f t="shared" si="164"/>
        <v>1.2471077804967727</v>
      </c>
      <c r="AR159" s="54">
        <f t="shared" si="164"/>
        <v>1.2467650226886606</v>
      </c>
      <c r="AS159" s="54">
        <f t="shared" si="164"/>
        <v>1.2432161274195728</v>
      </c>
      <c r="AT159" s="54">
        <f t="shared" si="164"/>
        <v>1.2084356843723369</v>
      </c>
      <c r="AU159" s="54">
        <f t="shared" si="163"/>
        <v>0.96106156844554524</v>
      </c>
    </row>
    <row r="160" spans="1:47" s="54" customFormat="1" ht="12.95" customHeight="1">
      <c r="A160" s="51" t="s">
        <v>129</v>
      </c>
      <c r="B160" s="57" t="s">
        <v>65</v>
      </c>
      <c r="C160" s="40">
        <v>55244.482400000001</v>
      </c>
      <c r="D160" s="361" t="s">
        <v>36</v>
      </c>
      <c r="E160" s="54">
        <f t="shared" si="146"/>
        <v>6887.1453670955589</v>
      </c>
      <c r="F160" s="54">
        <f t="shared" si="147"/>
        <v>6887</v>
      </c>
      <c r="G160" s="30">
        <f t="shared" si="142"/>
        <v>6.1027200004900806E-2</v>
      </c>
      <c r="H160" s="360"/>
      <c r="I160" s="360"/>
      <c r="J160" s="360">
        <f>G160</f>
        <v>6.1027200004900806E-2</v>
      </c>
      <c r="K160" s="360"/>
      <c r="M160" s="268"/>
      <c r="O160" s="54">
        <f t="shared" ca="1" si="148"/>
        <v>6.3162092344201323E-2</v>
      </c>
      <c r="P160" s="54">
        <f t="shared" si="149"/>
        <v>8.9619335597311223E-2</v>
      </c>
      <c r="Q160" s="286">
        <f t="shared" si="150"/>
        <v>40225.982400000001</v>
      </c>
      <c r="R160" s="54">
        <f t="shared" si="139"/>
        <v>8.1751021773478259E-4</v>
      </c>
      <c r="S160" s="54">
        <v>1</v>
      </c>
      <c r="T160" s="54">
        <f t="shared" si="140"/>
        <v>8.1751021773478259E-4</v>
      </c>
      <c r="U160" s="54">
        <f t="shared" si="141"/>
        <v>-2.8592135592410417E-2</v>
      </c>
      <c r="V160" s="318"/>
      <c r="W160" s="318"/>
      <c r="X160" s="318"/>
      <c r="Y160" s="318">
        <f t="shared" si="145"/>
        <v>8.6824449573794954E-2</v>
      </c>
      <c r="Z160" s="54">
        <f t="shared" si="151"/>
        <v>6887</v>
      </c>
      <c r="AA160" s="54">
        <f t="shared" si="152"/>
        <v>6.3822086028417074E-2</v>
      </c>
      <c r="AB160" s="54">
        <f t="shared" si="153"/>
        <v>8.6824449573794954E-2</v>
      </c>
      <c r="AC160" s="54">
        <f t="shared" si="154"/>
        <v>-2.8592135592410417E-2</v>
      </c>
      <c r="AE160" s="54">
        <f t="shared" si="155"/>
        <v>7.8113878844465811E-6</v>
      </c>
      <c r="AF160" s="356">
        <f t="shared" si="156"/>
        <v>40225.982400000001</v>
      </c>
      <c r="AG160" s="41"/>
      <c r="AH160" s="54">
        <f t="shared" si="157"/>
        <v>-2.5797249568894141E-2</v>
      </c>
      <c r="AI160" s="54">
        <f t="shared" si="158"/>
        <v>0.98705339202473119</v>
      </c>
      <c r="AJ160" s="54">
        <f t="shared" si="159"/>
        <v>-0.15593014560028515</v>
      </c>
      <c r="AK160" s="54">
        <f t="shared" si="160"/>
        <v>0.30147150546032619</v>
      </c>
      <c r="AL160" s="54">
        <f t="shared" si="161"/>
        <v>1.6137146710336696</v>
      </c>
      <c r="AM160" s="54">
        <f t="shared" si="162"/>
        <v>1.04386641482875</v>
      </c>
      <c r="AN160" s="54">
        <f t="shared" si="164"/>
        <v>1.3054543298308499</v>
      </c>
      <c r="AO160" s="54">
        <f t="shared" si="164"/>
        <v>1.3054542228671981</v>
      </c>
      <c r="AP160" s="54">
        <f t="shared" si="164"/>
        <v>1.3054528711345625</v>
      </c>
      <c r="AQ160" s="54">
        <f t="shared" si="164"/>
        <v>1.3054357894519339</v>
      </c>
      <c r="AR160" s="54">
        <f t="shared" si="164"/>
        <v>1.3052200227186022</v>
      </c>
      <c r="AS160" s="54">
        <f t="shared" si="164"/>
        <v>1.3025091584665682</v>
      </c>
      <c r="AT160" s="54">
        <f t="shared" si="164"/>
        <v>1.2704785151292348</v>
      </c>
      <c r="AU160" s="54">
        <f t="shared" si="163"/>
        <v>1.0142653279930491</v>
      </c>
    </row>
    <row r="161" spans="1:47" s="54" customFormat="1" ht="12.95" customHeight="1">
      <c r="A161" s="51" t="s">
        <v>130</v>
      </c>
      <c r="B161" s="57" t="s">
        <v>65</v>
      </c>
      <c r="C161" s="40">
        <v>55244.482450000003</v>
      </c>
      <c r="D161" s="40">
        <v>2.9999999999999997E-4</v>
      </c>
      <c r="E161" s="54">
        <f t="shared" si="146"/>
        <v>6887.1454861958146</v>
      </c>
      <c r="F161" s="54">
        <f t="shared" si="147"/>
        <v>6887</v>
      </c>
      <c r="G161" s="30">
        <f t="shared" si="142"/>
        <v>6.1077200007275678E-2</v>
      </c>
      <c r="H161" s="360"/>
      <c r="I161" s="360"/>
      <c r="J161" s="360"/>
      <c r="K161" s="360">
        <f>G161</f>
        <v>6.1077200007275678E-2</v>
      </c>
      <c r="M161" s="268"/>
      <c r="O161" s="54">
        <f t="shared" ca="1" si="148"/>
        <v>6.3162092344201323E-2</v>
      </c>
      <c r="P161" s="54">
        <f t="shared" si="149"/>
        <v>8.9619335597311223E-2</v>
      </c>
      <c r="Q161" s="286">
        <f t="shared" si="150"/>
        <v>40225.982450000003</v>
      </c>
      <c r="R161" s="54">
        <f t="shared" si="139"/>
        <v>8.1465350403997364E-4</v>
      </c>
      <c r="S161" s="54">
        <v>1</v>
      </c>
      <c r="T161" s="54">
        <f t="shared" si="140"/>
        <v>8.1465350403997364E-4</v>
      </c>
      <c r="U161" s="54">
        <f t="shared" si="141"/>
        <v>-2.8542135590035544E-2</v>
      </c>
      <c r="V161" s="318"/>
      <c r="W161" s="318"/>
      <c r="X161" s="318"/>
      <c r="Y161" s="318">
        <f t="shared" si="145"/>
        <v>8.6874449576169827E-2</v>
      </c>
      <c r="Z161" s="54">
        <f t="shared" si="151"/>
        <v>6887</v>
      </c>
      <c r="AA161" s="54">
        <f t="shared" si="152"/>
        <v>6.3822086028417074E-2</v>
      </c>
      <c r="AB161" s="54">
        <f t="shared" si="153"/>
        <v>8.6874449576169827E-2</v>
      </c>
      <c r="AC161" s="54">
        <f t="shared" si="154"/>
        <v>-2.8542135590035544E-2</v>
      </c>
      <c r="AE161" s="54">
        <f t="shared" si="155"/>
        <v>7.5343992690574449E-6</v>
      </c>
      <c r="AF161" s="356">
        <f t="shared" si="156"/>
        <v>40225.982450000003</v>
      </c>
      <c r="AG161" s="41"/>
      <c r="AH161" s="54">
        <f t="shared" si="157"/>
        <v>-2.5797249568894141E-2</v>
      </c>
      <c r="AI161" s="54">
        <f t="shared" si="158"/>
        <v>0.98705339202473119</v>
      </c>
      <c r="AJ161" s="54">
        <f t="shared" si="159"/>
        <v>-0.15593014560028515</v>
      </c>
      <c r="AK161" s="54">
        <f t="shared" si="160"/>
        <v>0.30147150546032619</v>
      </c>
      <c r="AL161" s="54">
        <f t="shared" si="161"/>
        <v>1.6137146710336696</v>
      </c>
      <c r="AM161" s="54">
        <f t="shared" si="162"/>
        <v>1.04386641482875</v>
      </c>
      <c r="AN161" s="54">
        <f t="shared" ref="AN161:AT170" si="165">$AU161+$AB$7*SIN(AO161)</f>
        <v>1.3054543298308499</v>
      </c>
      <c r="AO161" s="54">
        <f t="shared" si="165"/>
        <v>1.3054542228671981</v>
      </c>
      <c r="AP161" s="54">
        <f t="shared" si="165"/>
        <v>1.3054528711345625</v>
      </c>
      <c r="AQ161" s="54">
        <f t="shared" si="165"/>
        <v>1.3054357894519339</v>
      </c>
      <c r="AR161" s="54">
        <f t="shared" si="165"/>
        <v>1.3052200227186022</v>
      </c>
      <c r="AS161" s="54">
        <f t="shared" si="165"/>
        <v>1.3025091584665682</v>
      </c>
      <c r="AT161" s="54">
        <f t="shared" si="165"/>
        <v>1.2704785151292348</v>
      </c>
      <c r="AU161" s="54">
        <f t="shared" si="163"/>
        <v>1.0142653279930491</v>
      </c>
    </row>
    <row r="162" spans="1:47" s="54" customFormat="1" ht="12.95" customHeight="1">
      <c r="A162" s="51" t="s">
        <v>129</v>
      </c>
      <c r="B162" s="57" t="s">
        <v>65</v>
      </c>
      <c r="C162" s="40">
        <v>55244.482499999998</v>
      </c>
      <c r="D162" s="361" t="s">
        <v>36</v>
      </c>
      <c r="E162" s="54">
        <f t="shared" si="146"/>
        <v>6887.145605296053</v>
      </c>
      <c r="F162" s="54">
        <f t="shared" si="147"/>
        <v>6887</v>
      </c>
      <c r="G162" s="30">
        <f t="shared" si="142"/>
        <v>6.1127200002374593E-2</v>
      </c>
      <c r="H162" s="360"/>
      <c r="I162" s="360"/>
      <c r="J162" s="360">
        <f>G162</f>
        <v>6.1127200002374593E-2</v>
      </c>
      <c r="K162" s="360"/>
      <c r="M162" s="268"/>
      <c r="O162" s="54">
        <f t="shared" ca="1" si="148"/>
        <v>6.3162092344201323E-2</v>
      </c>
      <c r="P162" s="54">
        <f t="shared" si="149"/>
        <v>8.9619335597311223E-2</v>
      </c>
      <c r="Q162" s="286">
        <f t="shared" si="150"/>
        <v>40225.982499999998</v>
      </c>
      <c r="R162" s="54">
        <f t="shared" si="139"/>
        <v>8.1180179076025493E-4</v>
      </c>
      <c r="S162" s="54">
        <v>1</v>
      </c>
      <c r="T162" s="54">
        <f t="shared" si="140"/>
        <v>8.1180179076025493E-4</v>
      </c>
      <c r="U162" s="54">
        <f t="shared" si="141"/>
        <v>-2.849213559493663E-2</v>
      </c>
      <c r="V162" s="318"/>
      <c r="W162" s="318"/>
      <c r="X162" s="318"/>
      <c r="Y162" s="318">
        <f t="shared" si="145"/>
        <v>8.6924449571268741E-2</v>
      </c>
      <c r="Z162" s="54">
        <f t="shared" si="151"/>
        <v>6887</v>
      </c>
      <c r="AA162" s="54">
        <f t="shared" si="152"/>
        <v>6.3822086028417074E-2</v>
      </c>
      <c r="AB162" s="54">
        <f t="shared" si="153"/>
        <v>8.6924449571268741E-2</v>
      </c>
      <c r="AC162" s="54">
        <f t="shared" si="154"/>
        <v>-2.849213559493663E-2</v>
      </c>
      <c r="AE162" s="54">
        <f t="shared" si="155"/>
        <v>7.2624106933590368E-6</v>
      </c>
      <c r="AF162" s="356">
        <f t="shared" si="156"/>
        <v>40225.982499999998</v>
      </c>
      <c r="AG162" s="41"/>
      <c r="AH162" s="54">
        <f t="shared" si="157"/>
        <v>-2.5797249568894141E-2</v>
      </c>
      <c r="AI162" s="54">
        <f t="shared" si="158"/>
        <v>0.98705339202473119</v>
      </c>
      <c r="AJ162" s="54">
        <f t="shared" si="159"/>
        <v>-0.15593014560028515</v>
      </c>
      <c r="AK162" s="54">
        <f t="shared" si="160"/>
        <v>0.30147150546032619</v>
      </c>
      <c r="AL162" s="54">
        <f t="shared" si="161"/>
        <v>1.6137146710336696</v>
      </c>
      <c r="AM162" s="54">
        <f t="shared" si="162"/>
        <v>1.04386641482875</v>
      </c>
      <c r="AN162" s="54">
        <f t="shared" si="165"/>
        <v>1.3054543298308499</v>
      </c>
      <c r="AO162" s="54">
        <f t="shared" si="165"/>
        <v>1.3054542228671981</v>
      </c>
      <c r="AP162" s="54">
        <f t="shared" si="165"/>
        <v>1.3054528711345625</v>
      </c>
      <c r="AQ162" s="54">
        <f t="shared" si="165"/>
        <v>1.3054357894519339</v>
      </c>
      <c r="AR162" s="54">
        <f t="shared" si="165"/>
        <v>1.3052200227186022</v>
      </c>
      <c r="AS162" s="54">
        <f t="shared" si="165"/>
        <v>1.3025091584665682</v>
      </c>
      <c r="AT162" s="54">
        <f t="shared" si="165"/>
        <v>1.2704785151292348</v>
      </c>
      <c r="AU162" s="54">
        <f t="shared" si="163"/>
        <v>1.0142653279930491</v>
      </c>
    </row>
    <row r="163" spans="1:47" s="54" customFormat="1" ht="12.95" customHeight="1">
      <c r="A163" s="51" t="s">
        <v>130</v>
      </c>
      <c r="B163" s="57" t="s">
        <v>65</v>
      </c>
      <c r="C163" s="40">
        <v>55244.482550000001</v>
      </c>
      <c r="D163" s="40">
        <v>4.0000000000000002E-4</v>
      </c>
      <c r="E163" s="54">
        <f t="shared" si="146"/>
        <v>6887.1457243963087</v>
      </c>
      <c r="F163" s="54">
        <f t="shared" si="147"/>
        <v>6887</v>
      </c>
      <c r="G163" s="30">
        <f t="shared" si="142"/>
        <v>6.1177200004749466E-2</v>
      </c>
      <c r="H163" s="360"/>
      <c r="I163" s="360"/>
      <c r="J163" s="360"/>
      <c r="K163" s="360">
        <f>G163</f>
        <v>6.1177200004749466E-2</v>
      </c>
      <c r="M163" s="268"/>
      <c r="O163" s="54">
        <f t="shared" ca="1" si="148"/>
        <v>6.3162092344201323E-2</v>
      </c>
      <c r="P163" s="54">
        <f t="shared" si="149"/>
        <v>8.9619335597311223E-2</v>
      </c>
      <c r="Q163" s="286">
        <f t="shared" si="150"/>
        <v>40225.982550000001</v>
      </c>
      <c r="R163" s="54">
        <f t="shared" si="139"/>
        <v>8.0895507706566828E-4</v>
      </c>
      <c r="S163" s="54">
        <v>1</v>
      </c>
      <c r="T163" s="54">
        <f t="shared" si="140"/>
        <v>8.0895507706566828E-4</v>
      </c>
      <c r="U163" s="54">
        <f t="shared" si="141"/>
        <v>-2.8442135592561757E-2</v>
      </c>
      <c r="V163" s="318"/>
      <c r="W163" s="318"/>
      <c r="X163" s="318"/>
      <c r="Y163" s="318">
        <f t="shared" si="145"/>
        <v>8.6974449573643614E-2</v>
      </c>
      <c r="Z163" s="54">
        <f t="shared" si="151"/>
        <v>6887</v>
      </c>
      <c r="AA163" s="54">
        <f t="shared" si="152"/>
        <v>6.3822086028417074E-2</v>
      </c>
      <c r="AB163" s="54">
        <f t="shared" si="153"/>
        <v>8.6974449573643614E-2</v>
      </c>
      <c r="AC163" s="54">
        <f t="shared" si="154"/>
        <v>-2.8442135592561757E-2</v>
      </c>
      <c r="AE163" s="54">
        <f t="shared" si="155"/>
        <v>6.9954220781922543E-6</v>
      </c>
      <c r="AF163" s="356">
        <f t="shared" si="156"/>
        <v>40225.982550000001</v>
      </c>
      <c r="AG163" s="41"/>
      <c r="AH163" s="54">
        <f t="shared" si="157"/>
        <v>-2.5797249568894141E-2</v>
      </c>
      <c r="AI163" s="54">
        <f t="shared" si="158"/>
        <v>0.98705339202473119</v>
      </c>
      <c r="AJ163" s="54">
        <f t="shared" si="159"/>
        <v>-0.15593014560028515</v>
      </c>
      <c r="AK163" s="54">
        <f t="shared" si="160"/>
        <v>0.30147150546032619</v>
      </c>
      <c r="AL163" s="54">
        <f t="shared" si="161"/>
        <v>1.6137146710336696</v>
      </c>
      <c r="AM163" s="54">
        <f t="shared" si="162"/>
        <v>1.04386641482875</v>
      </c>
      <c r="AN163" s="54">
        <f t="shared" si="165"/>
        <v>1.3054543298308499</v>
      </c>
      <c r="AO163" s="54">
        <f t="shared" si="165"/>
        <v>1.3054542228671981</v>
      </c>
      <c r="AP163" s="54">
        <f t="shared" si="165"/>
        <v>1.3054528711345625</v>
      </c>
      <c r="AQ163" s="54">
        <f t="shared" si="165"/>
        <v>1.3054357894519339</v>
      </c>
      <c r="AR163" s="54">
        <f t="shared" si="165"/>
        <v>1.3052200227186022</v>
      </c>
      <c r="AS163" s="54">
        <f t="shared" si="165"/>
        <v>1.3025091584665682</v>
      </c>
      <c r="AT163" s="54">
        <f t="shared" si="165"/>
        <v>1.2704785151292348</v>
      </c>
      <c r="AU163" s="54">
        <f t="shared" si="163"/>
        <v>1.0142653279930491</v>
      </c>
    </row>
    <row r="164" spans="1:47" s="54" customFormat="1" ht="12.95" customHeight="1">
      <c r="A164" s="293" t="s">
        <v>131</v>
      </c>
      <c r="B164" s="50" t="s">
        <v>65</v>
      </c>
      <c r="C164" s="45">
        <v>55265.474399999999</v>
      </c>
      <c r="D164" s="45">
        <v>4.0000000000000002E-4</v>
      </c>
      <c r="E164" s="54">
        <f t="shared" si="146"/>
        <v>6937.1484160619557</v>
      </c>
      <c r="F164" s="54">
        <f t="shared" si="147"/>
        <v>6937</v>
      </c>
      <c r="G164" s="30">
        <f t="shared" si="142"/>
        <v>6.2307200001669116E-2</v>
      </c>
      <c r="H164" s="360"/>
      <c r="I164" s="360"/>
      <c r="J164" s="360"/>
      <c r="K164" s="360">
        <f>G164</f>
        <v>6.2307200001669116E-2</v>
      </c>
      <c r="M164" s="268"/>
      <c r="O164" s="54">
        <f t="shared" ca="1" si="148"/>
        <v>6.3454631905320691E-2</v>
      </c>
      <c r="P164" s="54">
        <f t="shared" si="149"/>
        <v>8.9751929892092241E-2</v>
      </c>
      <c r="Q164" s="286">
        <f t="shared" si="150"/>
        <v>40246.974399999999</v>
      </c>
      <c r="R164" s="54">
        <f t="shared" ref="R164:R195" si="166">+(P164-G164)^2</f>
        <v>7.5321319875828454E-4</v>
      </c>
      <c r="S164" s="54">
        <v>1</v>
      </c>
      <c r="T164" s="54">
        <f t="shared" ref="T164:T195" si="167">S164*R164</f>
        <v>7.5321319875828454E-4</v>
      </c>
      <c r="U164" s="54">
        <f t="shared" ref="U164:U195" si="168">+G164-P164</f>
        <v>-2.7444729890423125E-2</v>
      </c>
      <c r="V164" s="318"/>
      <c r="W164" s="318"/>
      <c r="X164" s="318"/>
      <c r="Y164" s="318">
        <f t="shared" si="145"/>
        <v>8.7907708786743338E-2</v>
      </c>
      <c r="Z164" s="54">
        <f t="shared" si="151"/>
        <v>6937</v>
      </c>
      <c r="AA164" s="54">
        <f t="shared" si="152"/>
        <v>6.415142110701802E-2</v>
      </c>
      <c r="AB164" s="54">
        <f t="shared" si="153"/>
        <v>8.7907708786743338E-2</v>
      </c>
      <c r="AC164" s="54">
        <f t="shared" si="154"/>
        <v>-2.7444729890423125E-2</v>
      </c>
      <c r="AE164" s="54">
        <f t="shared" si="155"/>
        <v>3.4011514854143306E-6</v>
      </c>
      <c r="AF164" s="356">
        <f t="shared" si="156"/>
        <v>40246.974399999999</v>
      </c>
      <c r="AG164" s="41"/>
      <c r="AH164" s="54">
        <f t="shared" si="157"/>
        <v>-2.5600508785074218E-2</v>
      </c>
      <c r="AI164" s="54">
        <f t="shared" si="158"/>
        <v>0.98588845508668976</v>
      </c>
      <c r="AJ164" s="54">
        <f t="shared" si="159"/>
        <v>-0.15211176137507765</v>
      </c>
      <c r="AK164" s="54">
        <f t="shared" si="160"/>
        <v>0.30141922228474483</v>
      </c>
      <c r="AL164" s="54">
        <f t="shared" si="161"/>
        <v>1.6175791706341178</v>
      </c>
      <c r="AM164" s="54">
        <f t="shared" si="162"/>
        <v>1.0479123199964682</v>
      </c>
      <c r="AN164" s="54">
        <f t="shared" si="165"/>
        <v>1.3091892247863433</v>
      </c>
      <c r="AO164" s="54">
        <f t="shared" si="165"/>
        <v>1.3091891255418839</v>
      </c>
      <c r="AP164" s="54">
        <f t="shared" si="165"/>
        <v>1.3091878538723947</v>
      </c>
      <c r="AQ164" s="54">
        <f t="shared" si="165"/>
        <v>1.3091715598620841</v>
      </c>
      <c r="AR164" s="54">
        <f t="shared" si="165"/>
        <v>1.3089628709844541</v>
      </c>
      <c r="AS164" s="54">
        <f t="shared" si="165"/>
        <v>1.3063042705474235</v>
      </c>
      <c r="AT164" s="54">
        <f t="shared" si="165"/>
        <v>1.2744669252610163</v>
      </c>
      <c r="AU164" s="54">
        <f t="shared" si="163"/>
        <v>1.0177067095937935</v>
      </c>
    </row>
    <row r="165" spans="1:47" s="54" customFormat="1" ht="12.95" customHeight="1">
      <c r="A165" s="40" t="s">
        <v>132</v>
      </c>
      <c r="B165" s="57" t="s">
        <v>77</v>
      </c>
      <c r="C165" s="40">
        <v>55298.847999999998</v>
      </c>
      <c r="D165" s="40">
        <v>5.0000000000000001E-3</v>
      </c>
      <c r="E165" s="54">
        <f t="shared" si="146"/>
        <v>7016.6444981401291</v>
      </c>
      <c r="F165" s="54">
        <f t="shared" si="147"/>
        <v>7016.5</v>
      </c>
      <c r="G165" s="30">
        <f t="shared" si="142"/>
        <v>6.0662399999273475E-2</v>
      </c>
      <c r="H165" s="360"/>
      <c r="I165" s="360"/>
      <c r="J165" s="360"/>
      <c r="K165" s="360">
        <f>G165</f>
        <v>6.0662399999273475E-2</v>
      </c>
      <c r="M165" s="268"/>
      <c r="O165" s="54">
        <f t="shared" ca="1" si="148"/>
        <v>6.3919769807500498E-2</v>
      </c>
      <c r="P165" s="54">
        <f t="shared" si="149"/>
        <v>8.9962746522425294E-2</v>
      </c>
      <c r="Q165" s="286">
        <f t="shared" si="150"/>
        <v>40280.347999999998</v>
      </c>
      <c r="R165" s="54">
        <f t="shared" si="166"/>
        <v>8.5851030637677491E-4</v>
      </c>
      <c r="S165" s="54">
        <v>1</v>
      </c>
      <c r="T165" s="54">
        <f t="shared" si="167"/>
        <v>8.5851030637677491E-4</v>
      </c>
      <c r="U165" s="54">
        <f t="shared" si="168"/>
        <v>-2.9300346523151818E-2</v>
      </c>
      <c r="V165" s="318"/>
      <c r="W165" s="318"/>
      <c r="X165" s="318"/>
      <c r="Y165" s="318">
        <f t="shared" si="145"/>
        <v>8.5949836089816115E-2</v>
      </c>
      <c r="Z165" s="54">
        <f t="shared" si="151"/>
        <v>7016.5</v>
      </c>
      <c r="AA165" s="54">
        <f t="shared" si="152"/>
        <v>6.4675310431882654E-2</v>
      </c>
      <c r="AB165" s="54">
        <f t="shared" si="153"/>
        <v>8.5949836089816115E-2</v>
      </c>
      <c r="AC165" s="54">
        <f t="shared" si="154"/>
        <v>-2.9300346523151818E-2</v>
      </c>
      <c r="AE165" s="54">
        <f t="shared" si="155"/>
        <v>1.6103450140143589E-5</v>
      </c>
      <c r="AF165" s="356">
        <f t="shared" si="156"/>
        <v>40280.347999999998</v>
      </c>
      <c r="AG165" s="41"/>
      <c r="AH165" s="54">
        <f t="shared" si="157"/>
        <v>-2.5287436090542639E-2</v>
      </c>
      <c r="AI165" s="54">
        <f t="shared" si="158"/>
        <v>0.98404229471824489</v>
      </c>
      <c r="AJ165" s="54">
        <f t="shared" si="159"/>
        <v>-0.14605442007956207</v>
      </c>
      <c r="AK165" s="54">
        <f t="shared" si="160"/>
        <v>0.30132712274988027</v>
      </c>
      <c r="AL165" s="54">
        <f t="shared" si="161"/>
        <v>1.6237049799748773</v>
      </c>
      <c r="AM165" s="54">
        <f t="shared" si="162"/>
        <v>1.0543593752365235</v>
      </c>
      <c r="AN165" s="54">
        <f t="shared" si="165"/>
        <v>1.3151186420817709</v>
      </c>
      <c r="AO165" s="54">
        <f t="shared" si="165"/>
        <v>1.3151185541706476</v>
      </c>
      <c r="AP165" s="54">
        <f t="shared" si="165"/>
        <v>1.3151174021889038</v>
      </c>
      <c r="AQ165" s="54">
        <f t="shared" si="165"/>
        <v>1.3151023071628132</v>
      </c>
      <c r="AR165" s="54">
        <f t="shared" si="165"/>
        <v>1.3149045895316074</v>
      </c>
      <c r="AS165" s="54">
        <f t="shared" si="165"/>
        <v>1.3123285032796981</v>
      </c>
      <c r="AT165" s="54">
        <f t="shared" si="165"/>
        <v>1.2808022335272526</v>
      </c>
      <c r="AU165" s="54">
        <f t="shared" si="163"/>
        <v>1.0231785063389767</v>
      </c>
    </row>
    <row r="166" spans="1:47" s="54" customFormat="1" ht="12.95" customHeight="1">
      <c r="A166" s="40" t="s">
        <v>133</v>
      </c>
      <c r="B166" s="57" t="s">
        <v>65</v>
      </c>
      <c r="C166" s="40">
        <v>55579.921199999997</v>
      </c>
      <c r="D166" s="40">
        <v>8.9999999999999998E-4</v>
      </c>
      <c r="E166" s="54">
        <f t="shared" si="146"/>
        <v>7686.1622659918248</v>
      </c>
      <c r="F166" s="54">
        <f t="shared" si="147"/>
        <v>7686</v>
      </c>
      <c r="G166" s="30">
        <f t="shared" ref="G166:G197" si="169">+C166-(C$7+F166*C$8)</f>
        <v>6.8121600001177285E-2</v>
      </c>
      <c r="H166" s="360"/>
      <c r="I166" s="360"/>
      <c r="J166" s="360"/>
      <c r="K166" s="360">
        <f>G166</f>
        <v>6.8121600001177285E-2</v>
      </c>
      <c r="M166" s="268"/>
      <c r="O166" s="54">
        <f t="shared" ca="1" si="148"/>
        <v>6.7836874530888908E-2</v>
      </c>
      <c r="P166" s="54">
        <f t="shared" si="149"/>
        <v>9.1737710053313493E-2</v>
      </c>
      <c r="Q166" s="286">
        <f t="shared" si="150"/>
        <v>40561.421199999997</v>
      </c>
      <c r="R166" s="54">
        <f t="shared" si="166"/>
        <v>5.5772065399460884E-4</v>
      </c>
      <c r="S166" s="54">
        <v>1</v>
      </c>
      <c r="T166" s="54">
        <f t="shared" si="167"/>
        <v>5.5772065399460884E-4</v>
      </c>
      <c r="U166" s="54">
        <f t="shared" si="168"/>
        <v>-2.3616110052136208E-2</v>
      </c>
      <c r="V166" s="318"/>
      <c r="W166" s="318"/>
      <c r="X166" s="318"/>
      <c r="Y166" s="318">
        <f t="shared" si="145"/>
        <v>9.0761898145200096E-2</v>
      </c>
      <c r="Z166" s="54">
        <f t="shared" si="151"/>
        <v>7686</v>
      </c>
      <c r="AA166" s="54">
        <f t="shared" si="152"/>
        <v>6.9097411909290682E-2</v>
      </c>
      <c r="AB166" s="54">
        <f t="shared" si="153"/>
        <v>9.0761898145200096E-2</v>
      </c>
      <c r="AC166" s="54">
        <f t="shared" si="154"/>
        <v>-2.3616110052136208E-2</v>
      </c>
      <c r="AE166" s="54">
        <f t="shared" si="155"/>
        <v>9.5220888001590875E-7</v>
      </c>
      <c r="AF166" s="356">
        <f t="shared" si="156"/>
        <v>40561.421199999997</v>
      </c>
      <c r="AG166" s="41"/>
      <c r="AH166" s="54">
        <f t="shared" si="157"/>
        <v>-2.2640298144022807E-2</v>
      </c>
      <c r="AI166" s="54">
        <f t="shared" si="158"/>
        <v>0.96879422275519944</v>
      </c>
      <c r="AJ166" s="54">
        <f t="shared" si="159"/>
        <v>-9.5739084535426802E-2</v>
      </c>
      <c r="AK166" s="54">
        <f t="shared" si="160"/>
        <v>0.30013144242003148</v>
      </c>
      <c r="AL166" s="54">
        <f t="shared" si="161"/>
        <v>1.6743977704129429</v>
      </c>
      <c r="AM166" s="54">
        <f t="shared" si="162"/>
        <v>1.1093644376701473</v>
      </c>
      <c r="AN166" s="54">
        <f t="shared" si="165"/>
        <v>1.3646169936222254</v>
      </c>
      <c r="AO166" s="54">
        <f t="shared" si="165"/>
        <v>1.3646169655991378</v>
      </c>
      <c r="AP166" s="54">
        <f t="shared" si="165"/>
        <v>1.3646165119654541</v>
      </c>
      <c r="AQ166" s="54">
        <f t="shared" si="165"/>
        <v>1.36460916874599</v>
      </c>
      <c r="AR166" s="54">
        <f t="shared" si="165"/>
        <v>1.364490335832516</v>
      </c>
      <c r="AS166" s="54">
        <f t="shared" si="165"/>
        <v>1.362576596382741</v>
      </c>
      <c r="AT166" s="54">
        <f t="shared" si="165"/>
        <v>1.3338458230912851</v>
      </c>
      <c r="AU166" s="54">
        <f t="shared" si="163"/>
        <v>1.0692586059729403</v>
      </c>
    </row>
    <row r="167" spans="1:47" s="54" customFormat="1" ht="12.95" customHeight="1">
      <c r="A167" s="51" t="s">
        <v>134</v>
      </c>
      <c r="B167" s="57" t="s">
        <v>77</v>
      </c>
      <c r="C167" s="40">
        <v>55596.085800000001</v>
      </c>
      <c r="D167" s="361" t="s">
        <v>36</v>
      </c>
      <c r="E167" s="54">
        <f t="shared" si="146"/>
        <v>7724.6664240197615</v>
      </c>
      <c r="F167" s="54">
        <f t="shared" si="147"/>
        <v>7724.5</v>
      </c>
      <c r="G167" s="30">
        <f t="shared" si="169"/>
        <v>6.9867199999862351E-2</v>
      </c>
      <c r="H167" s="360"/>
      <c r="I167" s="360"/>
      <c r="J167" s="360">
        <f>G167</f>
        <v>6.9867199999862351E-2</v>
      </c>
      <c r="K167" s="360"/>
      <c r="M167" s="268"/>
      <c r="O167" s="54">
        <f t="shared" ca="1" si="148"/>
        <v>6.8062129992950832E-2</v>
      </c>
      <c r="P167" s="54">
        <f t="shared" si="149"/>
        <v>9.183975842725646E-2</v>
      </c>
      <c r="Q167" s="286">
        <f t="shared" si="150"/>
        <v>40577.585800000001</v>
      </c>
      <c r="R167" s="54">
        <f t="shared" si="166"/>
        <v>4.827933238452479E-4</v>
      </c>
      <c r="S167" s="54">
        <v>1</v>
      </c>
      <c r="T167" s="54">
        <f t="shared" si="167"/>
        <v>4.827933238452479E-4</v>
      </c>
      <c r="U167" s="54">
        <f t="shared" si="168"/>
        <v>-2.1972558427394109E-2</v>
      </c>
      <c r="V167" s="318"/>
      <c r="W167" s="318"/>
      <c r="X167" s="318"/>
      <c r="Y167" s="318">
        <f t="shared" si="145"/>
        <v>9.2354787811355615E-2</v>
      </c>
      <c r="Z167" s="54">
        <f t="shared" si="151"/>
        <v>7724.5</v>
      </c>
      <c r="AA167" s="54">
        <f t="shared" si="152"/>
        <v>6.9352170615763195E-2</v>
      </c>
      <c r="AB167" s="54">
        <f t="shared" si="153"/>
        <v>9.2354787811355615E-2</v>
      </c>
      <c r="AC167" s="54">
        <f t="shared" si="154"/>
        <v>-2.1972558427394109E-2</v>
      </c>
      <c r="AE167" s="54">
        <f t="shared" si="155"/>
        <v>2.652552664855554E-7</v>
      </c>
      <c r="AF167" s="356">
        <f t="shared" si="156"/>
        <v>40577.585800000001</v>
      </c>
      <c r="AG167" s="41"/>
      <c r="AH167" s="54">
        <f t="shared" si="157"/>
        <v>-2.2487587811493265E-2</v>
      </c>
      <c r="AI167" s="54">
        <f t="shared" si="158"/>
        <v>0.96793374663644949</v>
      </c>
      <c r="AJ167" s="54">
        <f t="shared" si="159"/>
        <v>-9.2884437544366705E-2</v>
      </c>
      <c r="AK167" s="54">
        <f t="shared" si="160"/>
        <v>0.30004072833168061</v>
      </c>
      <c r="AL167" s="54">
        <f t="shared" si="161"/>
        <v>1.6772651993645116</v>
      </c>
      <c r="AM167" s="54">
        <f t="shared" si="162"/>
        <v>1.1125677064653743</v>
      </c>
      <c r="AN167" s="54">
        <f t="shared" si="165"/>
        <v>1.3674400752213527</v>
      </c>
      <c r="AO167" s="54">
        <f t="shared" si="165"/>
        <v>1.3674400491831999</v>
      </c>
      <c r="AP167" s="54">
        <f t="shared" si="165"/>
        <v>1.3674396219124292</v>
      </c>
      <c r="AQ167" s="54">
        <f t="shared" si="165"/>
        <v>1.3674326107768346</v>
      </c>
      <c r="AR167" s="54">
        <f t="shared" si="165"/>
        <v>1.367317598268974</v>
      </c>
      <c r="AS167" s="54">
        <f t="shared" si="165"/>
        <v>1.3654399707810647</v>
      </c>
      <c r="AT167" s="54">
        <f t="shared" si="165"/>
        <v>1.3368791822610822</v>
      </c>
      <c r="AU167" s="54">
        <f t="shared" si="163"/>
        <v>1.0719084698055132</v>
      </c>
    </row>
    <row r="168" spans="1:47" s="54" customFormat="1" ht="12.95" customHeight="1">
      <c r="A168" s="51" t="s">
        <v>134</v>
      </c>
      <c r="B168" s="57" t="s">
        <v>65</v>
      </c>
      <c r="C168" s="40">
        <v>55597.1345</v>
      </c>
      <c r="D168" s="361" t="s">
        <v>36</v>
      </c>
      <c r="E168" s="54">
        <f t="shared" si="146"/>
        <v>7727.1644326635796</v>
      </c>
      <c r="F168" s="54">
        <f t="shared" si="147"/>
        <v>7727</v>
      </c>
      <c r="G168" s="30">
        <f t="shared" si="169"/>
        <v>6.9031200000608806E-2</v>
      </c>
      <c r="H168" s="360"/>
      <c r="I168" s="360"/>
      <c r="J168" s="360">
        <f>G168</f>
        <v>6.9031200000608806E-2</v>
      </c>
      <c r="K168" s="360"/>
      <c r="M168" s="268"/>
      <c r="O168" s="54">
        <f t="shared" ca="1" si="148"/>
        <v>6.8076756971006791E-2</v>
      </c>
      <c r="P168" s="54">
        <f t="shared" si="149"/>
        <v>9.1846384862426023E-2</v>
      </c>
      <c r="Q168" s="286">
        <f t="shared" si="150"/>
        <v>40578.6345</v>
      </c>
      <c r="R168" s="54">
        <f t="shared" si="166"/>
        <v>5.205326602788935E-4</v>
      </c>
      <c r="S168" s="54">
        <v>1</v>
      </c>
      <c r="T168" s="54">
        <f t="shared" si="167"/>
        <v>5.205326602788935E-4</v>
      </c>
      <c r="U168" s="54">
        <f t="shared" si="168"/>
        <v>-2.2815184861817217E-2</v>
      </c>
      <c r="V168" s="318"/>
      <c r="W168" s="318"/>
      <c r="X168" s="318"/>
      <c r="Y168" s="318">
        <f t="shared" si="145"/>
        <v>9.1508870040015677E-2</v>
      </c>
      <c r="Z168" s="54">
        <f t="shared" si="151"/>
        <v>7727</v>
      </c>
      <c r="AA168" s="54">
        <f t="shared" si="152"/>
        <v>6.9368714823019151E-2</v>
      </c>
      <c r="AB168" s="54">
        <f t="shared" si="153"/>
        <v>9.1508870040015677E-2</v>
      </c>
      <c r="AC168" s="54">
        <f t="shared" si="154"/>
        <v>-2.2815184861817217E-2</v>
      </c>
      <c r="AE168" s="54">
        <f t="shared" si="155"/>
        <v>1.1391625534668689E-7</v>
      </c>
      <c r="AF168" s="356">
        <f t="shared" si="156"/>
        <v>40578.6345</v>
      </c>
      <c r="AG168" s="41"/>
      <c r="AH168" s="54">
        <f t="shared" si="157"/>
        <v>-2.2477670039406868E-2</v>
      </c>
      <c r="AI168" s="54">
        <f t="shared" si="158"/>
        <v>0.96787793343901163</v>
      </c>
      <c r="AJ168" s="54">
        <f t="shared" si="159"/>
        <v>-9.2699219537185767E-2</v>
      </c>
      <c r="AK168" s="54">
        <f t="shared" si="160"/>
        <v>0.30003475815717118</v>
      </c>
      <c r="AL168" s="54">
        <f t="shared" si="161"/>
        <v>1.6774512199520331</v>
      </c>
      <c r="AM168" s="54">
        <f t="shared" si="162"/>
        <v>1.1127758670837726</v>
      </c>
      <c r="AN168" s="54">
        <f t="shared" si="165"/>
        <v>1.3676233055065428</v>
      </c>
      <c r="AO168" s="54">
        <f t="shared" si="165"/>
        <v>1.3676232795931758</v>
      </c>
      <c r="AP168" s="54">
        <f t="shared" si="165"/>
        <v>1.3676228539918767</v>
      </c>
      <c r="AQ168" s="54">
        <f t="shared" si="165"/>
        <v>1.3676158640393199</v>
      </c>
      <c r="AR168" s="54">
        <f t="shared" si="165"/>
        <v>1.3675010969947849</v>
      </c>
      <c r="AS168" s="54">
        <f t="shared" si="165"/>
        <v>1.3656258063264675</v>
      </c>
      <c r="AT168" s="54">
        <f t="shared" si="165"/>
        <v>1.3370760893341598</v>
      </c>
      <c r="AU168" s="54">
        <f t="shared" si="163"/>
        <v>1.0720805388855505</v>
      </c>
    </row>
    <row r="169" spans="1:47" s="54" customFormat="1" ht="12.95" customHeight="1">
      <c r="A169" s="51" t="s">
        <v>134</v>
      </c>
      <c r="B169" s="57" t="s">
        <v>65</v>
      </c>
      <c r="C169" s="40">
        <v>55631.9781</v>
      </c>
      <c r="D169" s="361" t="s">
        <v>36</v>
      </c>
      <c r="E169" s="54">
        <f t="shared" si="146"/>
        <v>7810.162062092204</v>
      </c>
      <c r="F169" s="54">
        <f t="shared" si="147"/>
        <v>7810</v>
      </c>
      <c r="G169" s="30">
        <f t="shared" si="169"/>
        <v>6.8036000004212838E-2</v>
      </c>
      <c r="H169" s="360"/>
      <c r="I169" s="360"/>
      <c r="J169" s="360">
        <f>G169</f>
        <v>6.8036000004212838E-2</v>
      </c>
      <c r="K169" s="360"/>
      <c r="M169" s="268"/>
      <c r="O169" s="54">
        <f t="shared" ca="1" si="148"/>
        <v>6.8562372642464953E-2</v>
      </c>
      <c r="P169" s="54">
        <f t="shared" si="149"/>
        <v>9.2066376790002249E-2</v>
      </c>
      <c r="Q169" s="286">
        <f t="shared" si="150"/>
        <v>40613.4781</v>
      </c>
      <c r="R169" s="54">
        <f t="shared" si="166"/>
        <v>5.7745900846700661E-4</v>
      </c>
      <c r="S169" s="54">
        <v>1</v>
      </c>
      <c r="T169" s="54">
        <f t="shared" si="167"/>
        <v>5.7745900846700661E-4</v>
      </c>
      <c r="U169" s="54">
        <f t="shared" si="168"/>
        <v>-2.4030376785789412E-2</v>
      </c>
      <c r="V169" s="318"/>
      <c r="W169" s="318"/>
      <c r="X169" s="318"/>
      <c r="Y169" s="318">
        <f t="shared" si="145"/>
        <v>9.0184298620894693E-2</v>
      </c>
      <c r="Z169" s="54">
        <f t="shared" si="151"/>
        <v>7810</v>
      </c>
      <c r="AA169" s="54">
        <f t="shared" si="152"/>
        <v>6.9918078173320394E-2</v>
      </c>
      <c r="AB169" s="54">
        <f t="shared" si="153"/>
        <v>9.0184298620894693E-2</v>
      </c>
      <c r="AC169" s="54">
        <f t="shared" si="154"/>
        <v>-2.4030376785789412E-2</v>
      </c>
      <c r="AE169" s="54">
        <f t="shared" si="155"/>
        <v>3.5422182346312526E-6</v>
      </c>
      <c r="AF169" s="356">
        <f t="shared" si="156"/>
        <v>40613.4781</v>
      </c>
      <c r="AG169" s="41"/>
      <c r="AH169" s="54">
        <f t="shared" si="157"/>
        <v>-2.2148298616681855E-2</v>
      </c>
      <c r="AI169" s="54">
        <f t="shared" si="158"/>
        <v>0.96602922198202079</v>
      </c>
      <c r="AJ169" s="54">
        <f t="shared" si="159"/>
        <v>-8.6560307199437053E-2</v>
      </c>
      <c r="AK169" s="54">
        <f t="shared" si="160"/>
        <v>0.29983106827584421</v>
      </c>
      <c r="AL169" s="54">
        <f t="shared" si="161"/>
        <v>1.683614950314956</v>
      </c>
      <c r="AM169" s="54">
        <f t="shared" si="162"/>
        <v>1.1196976735971365</v>
      </c>
      <c r="AN169" s="54">
        <f t="shared" si="165"/>
        <v>1.3737005616669873</v>
      </c>
      <c r="AO169" s="54">
        <f t="shared" si="165"/>
        <v>1.373700539626308</v>
      </c>
      <c r="AP169" s="54">
        <f t="shared" si="165"/>
        <v>1.3737001666198729</v>
      </c>
      <c r="AQ169" s="54">
        <f t="shared" si="165"/>
        <v>1.3736938541342134</v>
      </c>
      <c r="AR169" s="54">
        <f t="shared" si="165"/>
        <v>1.3735870565311319</v>
      </c>
      <c r="AS169" s="54">
        <f t="shared" si="165"/>
        <v>1.3717887786878726</v>
      </c>
      <c r="AT169" s="54">
        <f t="shared" si="165"/>
        <v>1.3436089454020395</v>
      </c>
      <c r="AU169" s="54">
        <f t="shared" si="163"/>
        <v>1.0777932323427857</v>
      </c>
    </row>
    <row r="170" spans="1:47" s="54" customFormat="1" ht="12.95" customHeight="1">
      <c r="A170" s="51" t="s">
        <v>135</v>
      </c>
      <c r="B170" s="50" t="s">
        <v>65</v>
      </c>
      <c r="C170" s="45">
        <v>55648.350899999998</v>
      </c>
      <c r="D170" s="45">
        <v>2.9999999999999997E-4</v>
      </c>
      <c r="E170" s="54">
        <f t="shared" si="146"/>
        <v>7849.1621535611903</v>
      </c>
      <c r="F170" s="54">
        <f t="shared" si="147"/>
        <v>7849</v>
      </c>
      <c r="G170" s="30">
        <f t="shared" si="169"/>
        <v>6.8074399998295121E-2</v>
      </c>
      <c r="H170" s="360"/>
      <c r="I170" s="360"/>
      <c r="J170" s="360"/>
      <c r="K170" s="360">
        <f>G170</f>
        <v>6.8074399998295121E-2</v>
      </c>
      <c r="M170" s="268"/>
      <c r="O170" s="54">
        <f t="shared" ca="1" si="148"/>
        <v>6.8790553500138074E-2</v>
      </c>
      <c r="P170" s="54">
        <f t="shared" si="149"/>
        <v>9.2169742655779985E-2</v>
      </c>
      <c r="Q170" s="286">
        <f t="shared" si="150"/>
        <v>40629.850899999998</v>
      </c>
      <c r="R170" s="54">
        <f t="shared" si="166"/>
        <v>5.8058553778160972E-4</v>
      </c>
      <c r="S170" s="54">
        <v>1</v>
      </c>
      <c r="T170" s="54">
        <f t="shared" si="167"/>
        <v>5.8058553778160972E-4</v>
      </c>
      <c r="U170" s="54">
        <f t="shared" si="168"/>
        <v>-2.4095342657484864E-2</v>
      </c>
      <c r="V170" s="318"/>
      <c r="W170" s="318"/>
      <c r="X170" s="318"/>
      <c r="Y170" s="318">
        <f t="shared" si="145"/>
        <v>9.0067868174942875E-2</v>
      </c>
      <c r="Z170" s="54">
        <f t="shared" si="151"/>
        <v>7849</v>
      </c>
      <c r="AA170" s="54">
        <f t="shared" si="152"/>
        <v>7.0176274479132231E-2</v>
      </c>
      <c r="AB170" s="54">
        <f t="shared" si="153"/>
        <v>9.0067868174942875E-2</v>
      </c>
      <c r="AC170" s="54">
        <f t="shared" si="154"/>
        <v>-2.4095342657484864E-2</v>
      </c>
      <c r="AE170" s="54">
        <f t="shared" si="155"/>
        <v>4.4178763331942697E-6</v>
      </c>
      <c r="AF170" s="356">
        <f t="shared" si="156"/>
        <v>40629.850899999998</v>
      </c>
      <c r="AG170" s="41"/>
      <c r="AH170" s="54">
        <f t="shared" si="157"/>
        <v>-2.1993468176647751E-2</v>
      </c>
      <c r="AI170" s="54">
        <f t="shared" si="158"/>
        <v>0.96516342622682405</v>
      </c>
      <c r="AJ170" s="54">
        <f t="shared" si="159"/>
        <v>-8.3682701896232378E-2</v>
      </c>
      <c r="AK170" s="54">
        <f t="shared" si="160"/>
        <v>0.29973170734896709</v>
      </c>
      <c r="AL170" s="54">
        <f t="shared" si="161"/>
        <v>1.6865030387306863</v>
      </c>
      <c r="AM170" s="54">
        <f t="shared" si="162"/>
        <v>1.1229574219984961</v>
      </c>
      <c r="AN170" s="54">
        <f t="shared" si="165"/>
        <v>1.3765521332396762</v>
      </c>
      <c r="AO170" s="54">
        <f t="shared" si="165"/>
        <v>1.3765521128466882</v>
      </c>
      <c r="AP170" s="54">
        <f t="shared" si="165"/>
        <v>1.3765517627237984</v>
      </c>
      <c r="AQ170" s="54">
        <f t="shared" si="165"/>
        <v>1.3765457516353083</v>
      </c>
      <c r="AR170" s="54">
        <f t="shared" si="165"/>
        <v>1.3764425788299708</v>
      </c>
      <c r="AS170" s="54">
        <f t="shared" si="165"/>
        <v>1.3746801005810894</v>
      </c>
      <c r="AT170" s="54">
        <f t="shared" si="165"/>
        <v>1.3466756065769128</v>
      </c>
      <c r="AU170" s="54">
        <f t="shared" si="163"/>
        <v>1.0804775099913662</v>
      </c>
    </row>
    <row r="171" spans="1:47" s="54" customFormat="1" ht="12.95" customHeight="1">
      <c r="A171" s="40" t="s">
        <v>133</v>
      </c>
      <c r="B171" s="57" t="s">
        <v>77</v>
      </c>
      <c r="C171" s="40">
        <v>55668.712699999996</v>
      </c>
      <c r="D171" s="40">
        <v>5.9999999999999995E-4</v>
      </c>
      <c r="E171" s="54">
        <f t="shared" si="146"/>
        <v>7897.6640629763951</v>
      </c>
      <c r="F171" s="54">
        <f t="shared" si="147"/>
        <v>7897.5</v>
      </c>
      <c r="G171" s="30">
        <f t="shared" si="169"/>
        <v>6.8875999997544568E-2</v>
      </c>
      <c r="H171" s="360"/>
      <c r="I171" s="360"/>
      <c r="J171" s="360"/>
      <c r="K171" s="360">
        <f>G171</f>
        <v>6.8875999997544568E-2</v>
      </c>
      <c r="M171" s="268"/>
      <c r="O171" s="54">
        <f t="shared" ca="1" si="148"/>
        <v>6.9074316874423863E-2</v>
      </c>
      <c r="P171" s="54">
        <f t="shared" si="149"/>
        <v>9.2298283965672162E-2</v>
      </c>
      <c r="Q171" s="286">
        <f t="shared" si="150"/>
        <v>40650.212699999996</v>
      </c>
      <c r="R171" s="54">
        <f t="shared" si="166"/>
        <v>5.4860338628360693E-4</v>
      </c>
      <c r="S171" s="54">
        <v>1</v>
      </c>
      <c r="T171" s="54">
        <f t="shared" si="167"/>
        <v>5.4860338628360693E-4</v>
      </c>
      <c r="U171" s="54">
        <f t="shared" si="168"/>
        <v>-2.3422283968127594E-2</v>
      </c>
      <c r="V171" s="318"/>
      <c r="W171" s="318"/>
      <c r="X171" s="318"/>
      <c r="Y171" s="318">
        <f t="shared" si="145"/>
        <v>9.0676867102008132E-2</v>
      </c>
      <c r="Z171" s="54">
        <f t="shared" si="151"/>
        <v>7897.5</v>
      </c>
      <c r="AA171" s="54">
        <f t="shared" si="152"/>
        <v>7.0497416861208598E-2</v>
      </c>
      <c r="AB171" s="54">
        <f t="shared" si="153"/>
        <v>9.0676867102008132E-2</v>
      </c>
      <c r="AC171" s="54">
        <f t="shared" si="154"/>
        <v>-2.3422283968127594E-2</v>
      </c>
      <c r="AE171" s="54">
        <f t="shared" si="155"/>
        <v>2.6289926457740988E-6</v>
      </c>
      <c r="AF171" s="356">
        <f t="shared" si="156"/>
        <v>40650.212699999996</v>
      </c>
      <c r="AG171" s="41"/>
      <c r="AH171" s="54">
        <f t="shared" si="157"/>
        <v>-2.1800867104463564E-2</v>
      </c>
      <c r="AI171" s="54">
        <f t="shared" si="158"/>
        <v>0.96408929860395531</v>
      </c>
      <c r="AJ171" s="54">
        <f t="shared" si="159"/>
        <v>-8.0110359798683181E-2</v>
      </c>
      <c r="AK171" s="54">
        <f t="shared" si="160"/>
        <v>0.29960491449211057</v>
      </c>
      <c r="AL171" s="54">
        <f t="shared" si="161"/>
        <v>1.6900874233109346</v>
      </c>
      <c r="AM171" s="54">
        <f t="shared" si="162"/>
        <v>1.127017804668101</v>
      </c>
      <c r="AN171" s="54">
        <f t="shared" ref="AN171:AT180" si="170">$AU171+$AB$7*SIN(AO171)</f>
        <v>1.3800947558619328</v>
      </c>
      <c r="AO171" s="54">
        <f t="shared" si="170"/>
        <v>1.3800947373753396</v>
      </c>
      <c r="AP171" s="54">
        <f t="shared" si="170"/>
        <v>1.380094414160443</v>
      </c>
      <c r="AQ171" s="54">
        <f t="shared" si="170"/>
        <v>1.3800887632407601</v>
      </c>
      <c r="AR171" s="54">
        <f t="shared" si="170"/>
        <v>1.3799899922383019</v>
      </c>
      <c r="AS171" s="54">
        <f t="shared" si="170"/>
        <v>1.3782716823182055</v>
      </c>
      <c r="AT171" s="54">
        <f t="shared" si="170"/>
        <v>1.3504865988718673</v>
      </c>
      <c r="AU171" s="54">
        <f t="shared" si="163"/>
        <v>1.0838156501440879</v>
      </c>
    </row>
    <row r="172" spans="1:47" s="54" customFormat="1" ht="12.95" customHeight="1">
      <c r="A172" s="40" t="s">
        <v>136</v>
      </c>
      <c r="B172" s="57" t="s">
        <v>77</v>
      </c>
      <c r="C172" s="40">
        <v>55952.933100000002</v>
      </c>
      <c r="D172" s="40">
        <v>2.9999999999999997E-4</v>
      </c>
      <c r="E172" s="54">
        <f t="shared" si="146"/>
        <v>8574.6784769650658</v>
      </c>
      <c r="F172" s="54">
        <f t="shared" si="147"/>
        <v>8574.5</v>
      </c>
      <c r="G172" s="30">
        <f t="shared" si="169"/>
        <v>7.4927200003003236E-2</v>
      </c>
      <c r="H172" s="360"/>
      <c r="I172" s="360"/>
      <c r="J172" s="360"/>
      <c r="K172" s="360">
        <f>G172</f>
        <v>7.4927200003003236E-2</v>
      </c>
      <c r="M172" s="268"/>
      <c r="O172" s="54">
        <f t="shared" ca="1" si="148"/>
        <v>7.3035302531980179E-2</v>
      </c>
      <c r="P172" s="54">
        <f t="shared" si="149"/>
        <v>9.4092165734856473E-2</v>
      </c>
      <c r="Q172" s="286">
        <f t="shared" si="150"/>
        <v>40934.433100000002</v>
      </c>
      <c r="R172" s="54">
        <f t="shared" si="166"/>
        <v>3.672959115031089E-4</v>
      </c>
      <c r="S172" s="54">
        <v>1</v>
      </c>
      <c r="T172" s="54">
        <f t="shared" si="167"/>
        <v>3.672959115031089E-4</v>
      </c>
      <c r="U172" s="54">
        <f t="shared" si="168"/>
        <v>-1.9164965731853237E-2</v>
      </c>
      <c r="V172" s="318"/>
      <c r="W172" s="318"/>
      <c r="X172" s="318"/>
      <c r="Y172" s="318">
        <f t="shared" si="145"/>
        <v>9.4034655022258412E-2</v>
      </c>
      <c r="Z172" s="54">
        <f t="shared" si="151"/>
        <v>8574.5</v>
      </c>
      <c r="AA172" s="54">
        <f t="shared" si="152"/>
        <v>7.4984710715601297E-2</v>
      </c>
      <c r="AB172" s="54">
        <f t="shared" si="153"/>
        <v>9.4034655022258412E-2</v>
      </c>
      <c r="AC172" s="54">
        <f t="shared" si="154"/>
        <v>-1.9164965731853237E-2</v>
      </c>
      <c r="AE172" s="54">
        <f t="shared" si="155"/>
        <v>3.3074820635367285E-9</v>
      </c>
      <c r="AF172" s="356">
        <f t="shared" si="156"/>
        <v>40934.433100000002</v>
      </c>
      <c r="AG172" s="41"/>
      <c r="AH172" s="54">
        <f t="shared" si="157"/>
        <v>-1.910745501925518E-2</v>
      </c>
      <c r="AI172" s="54">
        <f t="shared" si="158"/>
        <v>0.94939362200229271</v>
      </c>
      <c r="AJ172" s="54">
        <f t="shared" si="159"/>
        <v>-3.097615928452983E-2</v>
      </c>
      <c r="AK172" s="54">
        <f t="shared" si="160"/>
        <v>0.29747550784650145</v>
      </c>
      <c r="AL172" s="54">
        <f t="shared" si="161"/>
        <v>1.7393026033462624</v>
      </c>
      <c r="AM172" s="54">
        <f t="shared" si="162"/>
        <v>1.1844865890006382</v>
      </c>
      <c r="AN172" s="54">
        <f t="shared" si="170"/>
        <v>1.4291388078139438</v>
      </c>
      <c r="AO172" s="54">
        <f t="shared" si="170"/>
        <v>1.42913880402295</v>
      </c>
      <c r="AP172" s="54">
        <f t="shared" si="170"/>
        <v>1.4291387150372197</v>
      </c>
      <c r="AQ172" s="54">
        <f t="shared" si="170"/>
        <v>1.4291366262973333</v>
      </c>
      <c r="AR172" s="54">
        <f t="shared" si="170"/>
        <v>1.4290876066096496</v>
      </c>
      <c r="AS172" s="54">
        <f t="shared" si="170"/>
        <v>1.427941982990792</v>
      </c>
      <c r="AT172" s="54">
        <f t="shared" si="170"/>
        <v>1.4033707808041036</v>
      </c>
      <c r="AU172" s="54">
        <f t="shared" si="163"/>
        <v>1.1304119570181634</v>
      </c>
    </row>
    <row r="173" spans="1:47" s="54" customFormat="1" ht="12.95" customHeight="1">
      <c r="A173" s="51" t="s">
        <v>137</v>
      </c>
      <c r="B173" s="57" t="s">
        <v>65</v>
      </c>
      <c r="C173" s="40">
        <v>56000.998500000002</v>
      </c>
      <c r="D173" s="361" t="s">
        <v>36</v>
      </c>
      <c r="E173" s="54">
        <f t="shared" si="146"/>
        <v>8689.1705001067203</v>
      </c>
      <c r="F173" s="54">
        <f t="shared" si="147"/>
        <v>8689</v>
      </c>
      <c r="G173" s="30">
        <f t="shared" si="169"/>
        <v>7.1578400005819276E-2</v>
      </c>
      <c r="H173" s="360"/>
      <c r="I173" s="360"/>
      <c r="J173" s="360">
        <f>G173</f>
        <v>7.1578400005819276E-2</v>
      </c>
      <c r="K173" s="360"/>
      <c r="M173" s="268"/>
      <c r="O173" s="54">
        <f t="shared" ca="1" si="148"/>
        <v>7.3705218126943542E-2</v>
      </c>
      <c r="P173" s="54">
        <f t="shared" si="149"/>
        <v>9.4395489233572064E-2</v>
      </c>
      <c r="Q173" s="286">
        <f t="shared" si="150"/>
        <v>40982.498500000002</v>
      </c>
      <c r="R173" s="54">
        <f t="shared" si="166"/>
        <v>5.2061956082723225E-4</v>
      </c>
      <c r="S173" s="54">
        <v>1</v>
      </c>
      <c r="T173" s="54">
        <f t="shared" si="167"/>
        <v>5.2061956082723225E-4</v>
      </c>
      <c r="U173" s="54">
        <f t="shared" si="168"/>
        <v>-2.2817089227752788E-2</v>
      </c>
      <c r="V173" s="318"/>
      <c r="W173" s="318"/>
      <c r="X173" s="318"/>
      <c r="Y173" s="318">
        <f t="shared" si="145"/>
        <v>9.0229703862389307E-2</v>
      </c>
      <c r="Z173" s="54">
        <f t="shared" si="151"/>
        <v>8689</v>
      </c>
      <c r="AA173" s="54">
        <f t="shared" si="152"/>
        <v>7.5744185377002032E-2</v>
      </c>
      <c r="AB173" s="54">
        <f t="shared" si="153"/>
        <v>9.0229703862389307E-2</v>
      </c>
      <c r="AC173" s="54">
        <f t="shared" si="154"/>
        <v>-2.2817089227752788E-2</v>
      </c>
      <c r="AE173" s="54">
        <f t="shared" si="155"/>
        <v>1.7353767758760255E-5</v>
      </c>
      <c r="AF173" s="356">
        <f t="shared" si="156"/>
        <v>40982.498500000002</v>
      </c>
      <c r="AG173" s="41"/>
      <c r="AH173" s="54">
        <f t="shared" si="157"/>
        <v>-1.8651303856570028E-2</v>
      </c>
      <c r="AI173" s="54">
        <f t="shared" si="158"/>
        <v>0.94696318911489408</v>
      </c>
      <c r="AJ173" s="54">
        <f t="shared" si="159"/>
        <v>-2.280316652778535E-2</v>
      </c>
      <c r="AK173" s="54">
        <f t="shared" si="160"/>
        <v>0.29705181358429422</v>
      </c>
      <c r="AL173" s="54">
        <f t="shared" si="161"/>
        <v>1.7474785752854605</v>
      </c>
      <c r="AM173" s="54">
        <f t="shared" si="162"/>
        <v>1.1943579074869248</v>
      </c>
      <c r="AN173" s="54">
        <f t="shared" si="170"/>
        <v>1.4373597019951887</v>
      </c>
      <c r="AO173" s="54">
        <f t="shared" si="170"/>
        <v>1.4373596992363922</v>
      </c>
      <c r="AP173" s="54">
        <f t="shared" si="170"/>
        <v>1.4373596305156771</v>
      </c>
      <c r="AQ173" s="54">
        <f t="shared" si="170"/>
        <v>1.4373579187165295</v>
      </c>
      <c r="AR173" s="54">
        <f t="shared" si="170"/>
        <v>1.437315285685264</v>
      </c>
      <c r="AS173" s="54">
        <f t="shared" si="170"/>
        <v>1.4362578254140592</v>
      </c>
      <c r="AT173" s="54">
        <f t="shared" si="170"/>
        <v>1.4122567755411146</v>
      </c>
      <c r="AU173" s="54">
        <f t="shared" si="163"/>
        <v>1.1382927208838676</v>
      </c>
    </row>
    <row r="174" spans="1:47" s="54" customFormat="1" ht="12.95" customHeight="1">
      <c r="A174" s="40" t="s">
        <v>138</v>
      </c>
      <c r="B174" s="57" t="s">
        <v>65</v>
      </c>
      <c r="C174" s="40">
        <v>56009.394</v>
      </c>
      <c r="D174" s="40">
        <v>2E-3</v>
      </c>
      <c r="E174" s="54">
        <f t="shared" si="146"/>
        <v>8709.1686230867763</v>
      </c>
      <c r="F174" s="54">
        <f t="shared" si="147"/>
        <v>8709</v>
      </c>
      <c r="G174" s="30">
        <f t="shared" si="169"/>
        <v>7.0790400000987574E-2</v>
      </c>
      <c r="H174" s="360"/>
      <c r="I174" s="360"/>
      <c r="J174" s="360"/>
      <c r="K174" s="360">
        <f>G174</f>
        <v>7.0790400000987574E-2</v>
      </c>
      <c r="M174" s="268"/>
      <c r="O174" s="54">
        <f t="shared" ca="1" si="148"/>
        <v>7.3822233951391286E-2</v>
      </c>
      <c r="P174" s="54">
        <f t="shared" si="149"/>
        <v>9.4448469335846288E-2</v>
      </c>
      <c r="Q174" s="286">
        <f t="shared" si="150"/>
        <v>40990.894</v>
      </c>
      <c r="R174" s="54">
        <f t="shared" si="166"/>
        <v>5.5970424465298229E-4</v>
      </c>
      <c r="S174" s="54">
        <v>1</v>
      </c>
      <c r="T174" s="54">
        <f t="shared" si="167"/>
        <v>5.5970424465298229E-4</v>
      </c>
      <c r="U174" s="54">
        <f t="shared" si="168"/>
        <v>-2.3658069334858714E-2</v>
      </c>
      <c r="V174" s="318"/>
      <c r="W174" s="318"/>
      <c r="X174" s="318"/>
      <c r="Y174" s="318">
        <f t="shared" si="145"/>
        <v>8.9362016611719622E-2</v>
      </c>
      <c r="Z174" s="54">
        <f t="shared" si="151"/>
        <v>8709</v>
      </c>
      <c r="AA174" s="54">
        <f t="shared" si="152"/>
        <v>7.5876852725114241E-2</v>
      </c>
      <c r="AB174" s="54">
        <f t="shared" si="153"/>
        <v>8.9362016611719622E-2</v>
      </c>
      <c r="AC174" s="54">
        <f t="shared" si="154"/>
        <v>-2.3658069334858714E-2</v>
      </c>
      <c r="AE174" s="54">
        <f t="shared" si="155"/>
        <v>2.5872001314775588E-5</v>
      </c>
      <c r="AF174" s="356">
        <f t="shared" si="156"/>
        <v>40990.894</v>
      </c>
      <c r="AG174" s="41"/>
      <c r="AH174" s="54">
        <f t="shared" si="157"/>
        <v>-1.8571616610732044E-2</v>
      </c>
      <c r="AI174" s="54">
        <f t="shared" si="158"/>
        <v>0.94654029288946173</v>
      </c>
      <c r="AJ174" s="54">
        <f t="shared" si="159"/>
        <v>-2.1379688015078547E-2</v>
      </c>
      <c r="AK174" s="54">
        <f t="shared" si="160"/>
        <v>0.29697599730994462</v>
      </c>
      <c r="AL174" s="54">
        <f t="shared" si="161"/>
        <v>1.7489024013967385</v>
      </c>
      <c r="AM174" s="54">
        <f t="shared" si="162"/>
        <v>1.196086828331939</v>
      </c>
      <c r="AN174" s="54">
        <f t="shared" si="170"/>
        <v>1.4387935073829912</v>
      </c>
      <c r="AO174" s="54">
        <f t="shared" si="170"/>
        <v>1.4387935047780576</v>
      </c>
      <c r="AP174" s="54">
        <f t="shared" si="170"/>
        <v>1.4387934391893706</v>
      </c>
      <c r="AQ174" s="54">
        <f t="shared" si="170"/>
        <v>1.4387917877660645</v>
      </c>
      <c r="AR174" s="54">
        <f t="shared" si="170"/>
        <v>1.4387502142078918</v>
      </c>
      <c r="AS174" s="54">
        <f t="shared" si="170"/>
        <v>1.4377078792668307</v>
      </c>
      <c r="AT174" s="54">
        <f t="shared" si="170"/>
        <v>1.4138071705275832</v>
      </c>
      <c r="AU174" s="54">
        <f t="shared" si="163"/>
        <v>1.1396692735241651</v>
      </c>
    </row>
    <row r="175" spans="1:47" s="54" customFormat="1" ht="12.95" customHeight="1">
      <c r="A175" s="51" t="s">
        <v>137</v>
      </c>
      <c r="B175" s="57" t="s">
        <v>65</v>
      </c>
      <c r="C175" s="40">
        <v>56014.016100000001</v>
      </c>
      <c r="D175" s="361" t="s">
        <v>36</v>
      </c>
      <c r="E175" s="54">
        <f t="shared" si="146"/>
        <v>8720.1784883986875</v>
      </c>
      <c r="F175" s="54">
        <f t="shared" si="147"/>
        <v>8720</v>
      </c>
      <c r="G175" s="30">
        <f t="shared" si="169"/>
        <v>7.4932000003173016E-2</v>
      </c>
      <c r="H175" s="360"/>
      <c r="I175" s="360"/>
      <c r="J175" s="360">
        <f>G175</f>
        <v>7.4932000003173016E-2</v>
      </c>
      <c r="K175" s="360"/>
      <c r="M175" s="268"/>
      <c r="O175" s="54">
        <f t="shared" ca="1" si="148"/>
        <v>7.3886592654837546E-2</v>
      </c>
      <c r="P175" s="54">
        <f t="shared" si="149"/>
        <v>9.4477608117237946E-2</v>
      </c>
      <c r="Q175" s="286">
        <f t="shared" si="150"/>
        <v>40995.516100000001</v>
      </c>
      <c r="R175" s="54">
        <f t="shared" si="166"/>
        <v>3.8203079654860084E-4</v>
      </c>
      <c r="S175" s="54">
        <v>1</v>
      </c>
      <c r="T175" s="54">
        <f t="shared" si="167"/>
        <v>3.8203079654860084E-4</v>
      </c>
      <c r="U175" s="54">
        <f t="shared" si="168"/>
        <v>-1.954560811406493E-2</v>
      </c>
      <c r="V175" s="318"/>
      <c r="W175" s="318"/>
      <c r="X175" s="318"/>
      <c r="Y175" s="318">
        <f t="shared" si="145"/>
        <v>9.3459787518034632E-2</v>
      </c>
      <c r="Z175" s="54">
        <f t="shared" si="151"/>
        <v>8720</v>
      </c>
      <c r="AA175" s="54">
        <f t="shared" si="152"/>
        <v>7.5949820602376317E-2</v>
      </c>
      <c r="AB175" s="54">
        <f t="shared" si="153"/>
        <v>9.3459787518034632E-2</v>
      </c>
      <c r="AC175" s="54">
        <f t="shared" si="154"/>
        <v>-1.954560811406493E-2</v>
      </c>
      <c r="AE175" s="54">
        <f t="shared" si="155"/>
        <v>1.035958772162566E-6</v>
      </c>
      <c r="AF175" s="356">
        <f t="shared" si="156"/>
        <v>40995.516100000001</v>
      </c>
      <c r="AG175" s="41"/>
      <c r="AH175" s="54">
        <f t="shared" si="157"/>
        <v>-1.8527787514861623E-2</v>
      </c>
      <c r="AI175" s="54">
        <f t="shared" si="158"/>
        <v>0.94630790701066669</v>
      </c>
      <c r="AJ175" s="54">
        <f t="shared" si="159"/>
        <v>-2.0597297943296677E-2</v>
      </c>
      <c r="AK175" s="54">
        <f t="shared" si="160"/>
        <v>0.29693407081876871</v>
      </c>
      <c r="AL175" s="54">
        <f t="shared" si="161"/>
        <v>1.7496849638734708</v>
      </c>
      <c r="AM175" s="54">
        <f t="shared" si="162"/>
        <v>1.1970383311415347</v>
      </c>
      <c r="AN175" s="54">
        <f t="shared" si="170"/>
        <v>1.4395818274623395</v>
      </c>
      <c r="AO175" s="54">
        <f t="shared" si="170"/>
        <v>1.4395818249389694</v>
      </c>
      <c r="AP175" s="54">
        <f t="shared" si="170"/>
        <v>1.4395817610244424</v>
      </c>
      <c r="AQ175" s="54">
        <f t="shared" si="170"/>
        <v>1.4395801421415371</v>
      </c>
      <c r="AR175" s="54">
        <f t="shared" si="170"/>
        <v>1.4395391442823549</v>
      </c>
      <c r="AS175" s="54">
        <f t="shared" si="170"/>
        <v>1.4385050931417405</v>
      </c>
      <c r="AT175" s="54">
        <f t="shared" si="170"/>
        <v>1.4146596663700399</v>
      </c>
      <c r="AU175" s="54">
        <f t="shared" si="163"/>
        <v>1.1404263774763286</v>
      </c>
    </row>
    <row r="176" spans="1:47" s="54" customFormat="1" ht="12.95" customHeight="1">
      <c r="A176" s="40" t="s">
        <v>136</v>
      </c>
      <c r="B176" s="57" t="s">
        <v>77</v>
      </c>
      <c r="C176" s="40">
        <v>56035.642999999996</v>
      </c>
      <c r="D176" s="40">
        <v>2E-3</v>
      </c>
      <c r="E176" s="54">
        <f t="shared" si="146"/>
        <v>8771.6938723397707</v>
      </c>
      <c r="F176" s="54">
        <f t="shared" si="147"/>
        <v>8771.5</v>
      </c>
      <c r="G176" s="30">
        <f t="shared" si="169"/>
        <v>8.1390399995143525E-2</v>
      </c>
      <c r="H176" s="360"/>
      <c r="I176" s="360"/>
      <c r="J176" s="360"/>
      <c r="K176" s="360">
        <f t="shared" ref="K176:K206" si="171">G176</f>
        <v>8.1390399995143525E-2</v>
      </c>
      <c r="M176" s="268"/>
      <c r="O176" s="54">
        <f t="shared" ca="1" si="148"/>
        <v>7.4187908402790506E-2</v>
      </c>
      <c r="P176" s="54">
        <f t="shared" si="149"/>
        <v>9.461402799931673E-2</v>
      </c>
      <c r="Q176" s="286">
        <f t="shared" si="150"/>
        <v>41017.142999999996</v>
      </c>
      <c r="R176" s="54">
        <f t="shared" si="166"/>
        <v>1.748643375927538E-4</v>
      </c>
      <c r="S176" s="54">
        <v>1</v>
      </c>
      <c r="T176" s="54">
        <f t="shared" si="167"/>
        <v>1.748643375927538E-4</v>
      </c>
      <c r="U176" s="54">
        <f t="shared" si="168"/>
        <v>-1.3223628004173205E-2</v>
      </c>
      <c r="V176" s="318"/>
      <c r="W176" s="318"/>
      <c r="X176" s="318"/>
      <c r="Y176" s="318">
        <f t="shared" si="145"/>
        <v>9.9712978129173832E-2</v>
      </c>
      <c r="Z176" s="54">
        <f t="shared" si="151"/>
        <v>8771.5</v>
      </c>
      <c r="AA176" s="54">
        <f t="shared" si="152"/>
        <v>7.6291449865286423E-2</v>
      </c>
      <c r="AB176" s="54">
        <f t="shared" si="153"/>
        <v>9.9712978129173832E-2</v>
      </c>
      <c r="AC176" s="54">
        <f t="shared" si="154"/>
        <v>-1.3223628004173205E-2</v>
      </c>
      <c r="AE176" s="54">
        <f t="shared" si="155"/>
        <v>2.5999292426769759E-5</v>
      </c>
      <c r="AF176" s="356">
        <f t="shared" si="156"/>
        <v>41017.142999999996</v>
      </c>
      <c r="AG176" s="41"/>
      <c r="AH176" s="54">
        <f t="shared" si="157"/>
        <v>-1.832257813403031E-2</v>
      </c>
      <c r="AI176" s="54">
        <f t="shared" si="158"/>
        <v>0.94522187269531421</v>
      </c>
      <c r="AJ176" s="54">
        <f t="shared" si="159"/>
        <v>-1.6939232912790498E-2</v>
      </c>
      <c r="AK176" s="54">
        <f t="shared" si="160"/>
        <v>0.29673563997533631</v>
      </c>
      <c r="AL176" s="54">
        <f t="shared" si="161"/>
        <v>1.7533436753897205</v>
      </c>
      <c r="AM176" s="54">
        <f t="shared" si="162"/>
        <v>1.2014987445961898</v>
      </c>
      <c r="AN176" s="54">
        <f t="shared" si="170"/>
        <v>1.4432700270200576</v>
      </c>
      <c r="AO176" s="54">
        <f t="shared" si="170"/>
        <v>1.4432700248511097</v>
      </c>
      <c r="AP176" s="54">
        <f t="shared" si="170"/>
        <v>1.4432699683339045</v>
      </c>
      <c r="AQ176" s="54">
        <f t="shared" si="170"/>
        <v>1.4432684956496522</v>
      </c>
      <c r="AR176" s="54">
        <f t="shared" si="170"/>
        <v>1.4432301274746542</v>
      </c>
      <c r="AS176" s="54">
        <f t="shared" si="170"/>
        <v>1.4422345261344161</v>
      </c>
      <c r="AT176" s="54">
        <f t="shared" si="170"/>
        <v>1.4186488052604946</v>
      </c>
      <c r="AU176" s="54">
        <f t="shared" si="163"/>
        <v>1.1439710005250951</v>
      </c>
    </row>
    <row r="177" spans="1:47" s="54" customFormat="1" ht="12.95" customHeight="1">
      <c r="A177" s="293" t="s">
        <v>411</v>
      </c>
      <c r="B177" s="50" t="str">
        <f>IF(K177="s","II","I")</f>
        <v>I</v>
      </c>
      <c r="C177" s="45">
        <v>56723.514499999997</v>
      </c>
      <c r="D177" s="45">
        <v>7.6E-3</v>
      </c>
      <c r="E177" s="54">
        <f t="shared" si="146"/>
        <v>10410.207224907004</v>
      </c>
      <c r="F177" s="54">
        <f t="shared" si="147"/>
        <v>10410</v>
      </c>
      <c r="G177" s="30">
        <f t="shared" si="169"/>
        <v>8.6995999998180196E-2</v>
      </c>
      <c r="H177" s="360"/>
      <c r="I177" s="360"/>
      <c r="J177" s="360"/>
      <c r="K177" s="360">
        <f t="shared" si="171"/>
        <v>8.6995999998180196E-2</v>
      </c>
      <c r="M177" s="268"/>
      <c r="O177" s="54">
        <f t="shared" ca="1" si="148"/>
        <v>8.3774429820672375E-2</v>
      </c>
      <c r="P177" s="54">
        <f t="shared" si="149"/>
        <v>9.8952067419981693E-2</v>
      </c>
      <c r="Q177" s="286">
        <f t="shared" si="150"/>
        <v>41705.014499999997</v>
      </c>
      <c r="R177" s="54">
        <f t="shared" si="166"/>
        <v>1.429475481946631E-4</v>
      </c>
      <c r="S177" s="54">
        <v>1</v>
      </c>
      <c r="T177" s="54">
        <f t="shared" si="167"/>
        <v>1.429475481946631E-4</v>
      </c>
      <c r="U177" s="54">
        <f t="shared" si="168"/>
        <v>-1.1956067421801497E-2</v>
      </c>
      <c r="V177" s="318"/>
      <c r="W177" s="318"/>
      <c r="X177" s="318"/>
      <c r="Y177" s="318">
        <f t="shared" si="145"/>
        <v>9.8797651629972325E-2</v>
      </c>
      <c r="Z177" s="54">
        <f t="shared" si="151"/>
        <v>10410</v>
      </c>
      <c r="AA177" s="54">
        <f t="shared" si="152"/>
        <v>8.7150415788189564E-2</v>
      </c>
      <c r="AB177" s="54">
        <f t="shared" si="153"/>
        <v>9.8797651629972325E-2</v>
      </c>
      <c r="AC177" s="54">
        <f t="shared" si="154"/>
        <v>-1.1956067421801497E-2</v>
      </c>
      <c r="AE177" s="54">
        <f t="shared" si="155"/>
        <v>2.3844236204217371E-8</v>
      </c>
      <c r="AF177" s="356">
        <f t="shared" si="156"/>
        <v>41705.014499999997</v>
      </c>
      <c r="AG177" s="41"/>
      <c r="AH177" s="54">
        <f t="shared" si="157"/>
        <v>-1.1801651631792124E-2</v>
      </c>
      <c r="AI177" s="54">
        <f t="shared" si="158"/>
        <v>0.9123402239803694</v>
      </c>
      <c r="AJ177" s="54">
        <f t="shared" si="159"/>
        <v>9.5123382815161014E-2</v>
      </c>
      <c r="AK177" s="54">
        <f t="shared" si="160"/>
        <v>0.28873594672428471</v>
      </c>
      <c r="AL177" s="54">
        <f t="shared" si="161"/>
        <v>1.8655511419074777</v>
      </c>
      <c r="AM177" s="54">
        <f t="shared" si="162"/>
        <v>1.348668747484036</v>
      </c>
      <c r="AN177" s="54">
        <f t="shared" si="170"/>
        <v>1.558471529514688</v>
      </c>
      <c r="AO177" s="54">
        <f t="shared" si="170"/>
        <v>1.5584715295146714</v>
      </c>
      <c r="AP177" s="54">
        <f t="shared" si="170"/>
        <v>1.5584715295101688</v>
      </c>
      <c r="AQ177" s="54">
        <f t="shared" si="170"/>
        <v>1.5584715282994421</v>
      </c>
      <c r="AR177" s="54">
        <f t="shared" si="170"/>
        <v>1.5584712027438234</v>
      </c>
      <c r="AS177" s="54">
        <f t="shared" si="170"/>
        <v>1.5583839730250548</v>
      </c>
      <c r="AT177" s="54">
        <f t="shared" si="170"/>
        <v>1.5437358519108675</v>
      </c>
      <c r="AU177" s="54">
        <f t="shared" si="163"/>
        <v>1.2567450755814797</v>
      </c>
    </row>
    <row r="178" spans="1:47" s="54" customFormat="1" ht="12.95" customHeight="1">
      <c r="A178" s="45" t="s">
        <v>411</v>
      </c>
      <c r="B178" s="50" t="s">
        <v>65</v>
      </c>
      <c r="C178" s="45">
        <v>56723.514499999997</v>
      </c>
      <c r="D178" s="45">
        <v>7.6E-3</v>
      </c>
      <c r="E178" s="54">
        <f t="shared" si="146"/>
        <v>10410.207224907004</v>
      </c>
      <c r="F178" s="54">
        <f t="shared" si="147"/>
        <v>10410</v>
      </c>
      <c r="G178" s="30">
        <f t="shared" si="169"/>
        <v>8.6995999998180196E-2</v>
      </c>
      <c r="H178" s="360"/>
      <c r="I178" s="360"/>
      <c r="J178" s="360"/>
      <c r="K178" s="360">
        <f t="shared" si="171"/>
        <v>8.6995999998180196E-2</v>
      </c>
      <c r="M178" s="268"/>
      <c r="O178" s="54">
        <f t="shared" ca="1" si="148"/>
        <v>8.3774429820672375E-2</v>
      </c>
      <c r="P178" s="54">
        <f t="shared" si="149"/>
        <v>9.8952067419981693E-2</v>
      </c>
      <c r="Q178" s="286">
        <f t="shared" si="150"/>
        <v>41705.014499999997</v>
      </c>
      <c r="R178" s="54">
        <f t="shared" si="166"/>
        <v>1.429475481946631E-4</v>
      </c>
      <c r="S178" s="54">
        <v>1</v>
      </c>
      <c r="T178" s="54">
        <f t="shared" si="167"/>
        <v>1.429475481946631E-4</v>
      </c>
      <c r="U178" s="54">
        <f t="shared" si="168"/>
        <v>-1.1956067421801497E-2</v>
      </c>
      <c r="V178" s="318"/>
      <c r="W178" s="318"/>
      <c r="X178" s="318"/>
      <c r="Y178" s="318">
        <f t="shared" si="145"/>
        <v>9.8797651629972325E-2</v>
      </c>
      <c r="Z178" s="54">
        <f t="shared" si="151"/>
        <v>10410</v>
      </c>
      <c r="AA178" s="54">
        <f t="shared" si="152"/>
        <v>8.7150415788189564E-2</v>
      </c>
      <c r="AB178" s="54">
        <f t="shared" si="153"/>
        <v>9.8797651629972325E-2</v>
      </c>
      <c r="AC178" s="54">
        <f t="shared" si="154"/>
        <v>-1.1956067421801497E-2</v>
      </c>
      <c r="AE178" s="54">
        <f t="shared" si="155"/>
        <v>2.3844236204217371E-8</v>
      </c>
      <c r="AF178" s="356">
        <f t="shared" si="156"/>
        <v>41705.014499999997</v>
      </c>
      <c r="AG178" s="41"/>
      <c r="AH178" s="54">
        <f t="shared" si="157"/>
        <v>-1.1801651631792124E-2</v>
      </c>
      <c r="AI178" s="54">
        <f t="shared" si="158"/>
        <v>0.9123402239803694</v>
      </c>
      <c r="AJ178" s="54">
        <f t="shared" si="159"/>
        <v>9.5123382815161014E-2</v>
      </c>
      <c r="AK178" s="54">
        <f t="shared" si="160"/>
        <v>0.28873594672428471</v>
      </c>
      <c r="AL178" s="54">
        <f t="shared" si="161"/>
        <v>1.8655511419074777</v>
      </c>
      <c r="AM178" s="54">
        <f t="shared" si="162"/>
        <v>1.348668747484036</v>
      </c>
      <c r="AN178" s="54">
        <f t="shared" si="170"/>
        <v>1.558471529514688</v>
      </c>
      <c r="AO178" s="54">
        <f t="shared" si="170"/>
        <v>1.5584715295146714</v>
      </c>
      <c r="AP178" s="54">
        <f t="shared" si="170"/>
        <v>1.5584715295101688</v>
      </c>
      <c r="AQ178" s="54">
        <f t="shared" si="170"/>
        <v>1.5584715282994421</v>
      </c>
      <c r="AR178" s="54">
        <f t="shared" si="170"/>
        <v>1.5584712027438234</v>
      </c>
      <c r="AS178" s="54">
        <f t="shared" si="170"/>
        <v>1.5583839730250548</v>
      </c>
      <c r="AT178" s="54">
        <f t="shared" si="170"/>
        <v>1.5437358519108675</v>
      </c>
      <c r="AU178" s="54">
        <f t="shared" si="163"/>
        <v>1.2567450755814797</v>
      </c>
    </row>
    <row r="179" spans="1:47" s="54" customFormat="1" ht="12.95" customHeight="1">
      <c r="A179" s="294" t="s">
        <v>412</v>
      </c>
      <c r="B179" s="295" t="s">
        <v>65</v>
      </c>
      <c r="C179" s="294">
        <v>56726.033999999985</v>
      </c>
      <c r="D179" s="294" t="s">
        <v>413</v>
      </c>
      <c r="E179" s="54">
        <f t="shared" si="146"/>
        <v>10416.208686505242</v>
      </c>
      <c r="F179" s="54">
        <f t="shared" si="147"/>
        <v>10416</v>
      </c>
      <c r="G179" s="30">
        <f t="shared" si="169"/>
        <v>8.7609599984716624E-2</v>
      </c>
      <c r="H179" s="360"/>
      <c r="I179" s="360"/>
      <c r="J179" s="360"/>
      <c r="K179" s="360">
        <f t="shared" si="171"/>
        <v>8.7609599984716624E-2</v>
      </c>
      <c r="O179" s="54">
        <f t="shared" ca="1" si="148"/>
        <v>8.3809534568006688E-2</v>
      </c>
      <c r="P179" s="54">
        <f t="shared" si="149"/>
        <v>9.89679448720623E-2</v>
      </c>
      <c r="Q179" s="286">
        <f t="shared" si="150"/>
        <v>41707.533999999985</v>
      </c>
      <c r="R179" s="54">
        <f t="shared" si="166"/>
        <v>1.2901199857989166E-4</v>
      </c>
      <c r="S179" s="54">
        <v>1</v>
      </c>
      <c r="T179" s="54">
        <f t="shared" si="167"/>
        <v>1.2901199857989166E-4</v>
      </c>
      <c r="U179" s="54">
        <f t="shared" si="168"/>
        <v>-1.1358344887345675E-2</v>
      </c>
      <c r="V179" s="318"/>
      <c r="W179" s="318"/>
      <c r="X179" s="318"/>
      <c r="Y179" s="318">
        <f t="shared" si="145"/>
        <v>9.9387455041501011E-2</v>
      </c>
      <c r="Z179" s="54">
        <f t="shared" si="151"/>
        <v>10416</v>
      </c>
      <c r="AA179" s="54">
        <f t="shared" si="152"/>
        <v>8.7190089815277913E-2</v>
      </c>
      <c r="AB179" s="54">
        <f t="shared" si="153"/>
        <v>9.9387455041501011E-2</v>
      </c>
      <c r="AC179" s="54">
        <f t="shared" si="154"/>
        <v>-1.1358344887345675E-2</v>
      </c>
      <c r="AE179" s="54">
        <f t="shared" si="155"/>
        <v>1.7598878226249602E-7</v>
      </c>
      <c r="AF179" s="356">
        <f t="shared" si="156"/>
        <v>41707.533999999985</v>
      </c>
      <c r="AG179" s="41"/>
      <c r="AH179" s="54">
        <f t="shared" si="157"/>
        <v>-1.1777855056784381E-2</v>
      </c>
      <c r="AI179" s="54">
        <f t="shared" si="158"/>
        <v>0.91222571492306304</v>
      </c>
      <c r="AJ179" s="54">
        <f t="shared" si="159"/>
        <v>9.5518188239216997E-2</v>
      </c>
      <c r="AK179" s="54">
        <f t="shared" si="160"/>
        <v>0.28870115715357531</v>
      </c>
      <c r="AL179" s="54">
        <f t="shared" si="161"/>
        <v>1.8659477532614637</v>
      </c>
      <c r="AM179" s="54">
        <f t="shared" si="162"/>
        <v>1.3492279023750386</v>
      </c>
      <c r="AN179" s="54">
        <f t="shared" si="170"/>
        <v>1.5588860108060543</v>
      </c>
      <c r="AO179" s="54">
        <f t="shared" si="170"/>
        <v>1.5588860108060401</v>
      </c>
      <c r="AP179" s="54">
        <f t="shared" si="170"/>
        <v>1.5588860108020752</v>
      </c>
      <c r="AQ179" s="54">
        <f t="shared" si="170"/>
        <v>1.5588860096988619</v>
      </c>
      <c r="AR179" s="54">
        <f t="shared" si="170"/>
        <v>1.5588857027299055</v>
      </c>
      <c r="AS179" s="54">
        <f t="shared" si="170"/>
        <v>1.5588005938215574</v>
      </c>
      <c r="AT179" s="54">
        <f t="shared" si="170"/>
        <v>1.5441872877064213</v>
      </c>
      <c r="AU179" s="54">
        <f t="shared" si="163"/>
        <v>1.257158041373569</v>
      </c>
    </row>
    <row r="180" spans="1:47" s="54" customFormat="1" ht="12.95" customHeight="1">
      <c r="A180" s="294" t="s">
        <v>412</v>
      </c>
      <c r="B180" s="295" t="s">
        <v>65</v>
      </c>
      <c r="C180" s="294">
        <v>56726.034200000111</v>
      </c>
      <c r="D180" s="294" t="s">
        <v>53</v>
      </c>
      <c r="E180" s="54">
        <f t="shared" si="146"/>
        <v>10416.209162906542</v>
      </c>
      <c r="F180" s="54">
        <f t="shared" si="147"/>
        <v>10416</v>
      </c>
      <c r="G180" s="30">
        <f t="shared" si="169"/>
        <v>8.7809600110631436E-2</v>
      </c>
      <c r="H180" s="318"/>
      <c r="I180" s="318"/>
      <c r="J180" s="318"/>
      <c r="K180" s="360">
        <f t="shared" si="171"/>
        <v>8.7809600110631436E-2</v>
      </c>
      <c r="O180" s="54">
        <f t="shared" ca="1" si="148"/>
        <v>8.3809534568006688E-2</v>
      </c>
      <c r="P180" s="54">
        <f t="shared" si="149"/>
        <v>9.89679448720623E-2</v>
      </c>
      <c r="Q180" s="286">
        <f t="shared" si="150"/>
        <v>41707.534200000111</v>
      </c>
      <c r="R180" s="54">
        <f t="shared" si="166"/>
        <v>1.2450865781495158E-4</v>
      </c>
      <c r="S180" s="54">
        <v>1</v>
      </c>
      <c r="T180" s="54">
        <f t="shared" si="167"/>
        <v>1.2450865781495158E-4</v>
      </c>
      <c r="U180" s="54">
        <f t="shared" si="168"/>
        <v>-1.1158344761430863E-2</v>
      </c>
      <c r="V180" s="318"/>
      <c r="W180" s="318"/>
      <c r="X180" s="318"/>
      <c r="Y180" s="318">
        <f t="shared" ref="Y180:Y206" si="172">+G180-AH180</f>
        <v>9.9587455167415823E-2</v>
      </c>
      <c r="Z180" s="54">
        <f t="shared" si="151"/>
        <v>10416</v>
      </c>
      <c r="AA180" s="54">
        <f t="shared" si="152"/>
        <v>8.7190089815277913E-2</v>
      </c>
      <c r="AB180" s="54">
        <f t="shared" si="153"/>
        <v>9.9587455167415823E-2</v>
      </c>
      <c r="AC180" s="54">
        <f t="shared" si="154"/>
        <v>-1.1158344761430863E-2</v>
      </c>
      <c r="AE180" s="54">
        <f t="shared" si="155"/>
        <v>3.837930060490094E-7</v>
      </c>
      <c r="AF180" s="356">
        <f t="shared" si="156"/>
        <v>41707.534200000111</v>
      </c>
      <c r="AG180" s="41"/>
      <c r="AH180" s="54">
        <f t="shared" si="157"/>
        <v>-1.1777855056784381E-2</v>
      </c>
      <c r="AI180" s="54">
        <f t="shared" si="158"/>
        <v>0.91222571492306304</v>
      </c>
      <c r="AJ180" s="54">
        <f t="shared" si="159"/>
        <v>9.5518188239216997E-2</v>
      </c>
      <c r="AK180" s="54">
        <f t="shared" si="160"/>
        <v>0.28870115715357531</v>
      </c>
      <c r="AL180" s="54">
        <f t="shared" si="161"/>
        <v>1.8659477532614637</v>
      </c>
      <c r="AM180" s="54">
        <f t="shared" si="162"/>
        <v>1.3492279023750386</v>
      </c>
      <c r="AN180" s="54">
        <f t="shared" si="170"/>
        <v>1.5588860108060543</v>
      </c>
      <c r="AO180" s="54">
        <f t="shared" si="170"/>
        <v>1.5588860108060401</v>
      </c>
      <c r="AP180" s="54">
        <f t="shared" si="170"/>
        <v>1.5588860108020752</v>
      </c>
      <c r="AQ180" s="54">
        <f t="shared" si="170"/>
        <v>1.5588860096988619</v>
      </c>
      <c r="AR180" s="54">
        <f t="shared" si="170"/>
        <v>1.5588857027299055</v>
      </c>
      <c r="AS180" s="54">
        <f t="shared" si="170"/>
        <v>1.5588005938215574</v>
      </c>
      <c r="AT180" s="54">
        <f t="shared" si="170"/>
        <v>1.5441872877064213</v>
      </c>
      <c r="AU180" s="54">
        <f t="shared" si="163"/>
        <v>1.257158041373569</v>
      </c>
    </row>
    <row r="181" spans="1:47" s="54" customFormat="1" ht="12.95" customHeight="1">
      <c r="A181" s="294" t="s">
        <v>412</v>
      </c>
      <c r="B181" s="295" t="s">
        <v>65</v>
      </c>
      <c r="C181" s="294">
        <v>56726.034299999941</v>
      </c>
      <c r="D181" s="294" t="s">
        <v>225</v>
      </c>
      <c r="E181" s="54">
        <f t="shared" ref="E181:E206" si="173">+(C181-C$7)/C$8</f>
        <v>10416.209401106638</v>
      </c>
      <c r="F181" s="54">
        <f t="shared" ref="F181:F200" si="174">ROUND(2*E181,0)/2</f>
        <v>10416</v>
      </c>
      <c r="G181" s="333">
        <f t="shared" si="169"/>
        <v>8.7909599940758198E-2</v>
      </c>
      <c r="H181" s="318"/>
      <c r="I181" s="318"/>
      <c r="J181" s="318"/>
      <c r="K181" s="318">
        <f t="shared" si="171"/>
        <v>8.7909599940758198E-2</v>
      </c>
      <c r="O181" s="54">
        <f t="shared" ref="O181:O206" ca="1" si="175">+C$11+C$12*$F181</f>
        <v>8.3809534568006688E-2</v>
      </c>
      <c r="P181" s="54">
        <f t="shared" ref="P181:P206" si="176">+D$11+D$12*F181+D$13*F181^2</f>
        <v>9.89679448720623E-2</v>
      </c>
      <c r="Q181" s="286">
        <f t="shared" ref="Q181:Q206" si="177">+C181-15018.5</f>
        <v>41707.534299999941</v>
      </c>
      <c r="R181" s="54">
        <f t="shared" si="166"/>
        <v>1.222869926196991E-4</v>
      </c>
      <c r="S181" s="54">
        <v>1</v>
      </c>
      <c r="T181" s="54">
        <f t="shared" si="167"/>
        <v>1.222869926196991E-4</v>
      </c>
      <c r="U181" s="54">
        <f t="shared" si="168"/>
        <v>-1.1058344931304101E-2</v>
      </c>
      <c r="V181" s="318"/>
      <c r="W181" s="318"/>
      <c r="X181" s="318"/>
      <c r="Y181" s="318">
        <f t="shared" si="172"/>
        <v>9.9687454997542585E-2</v>
      </c>
      <c r="Z181" s="54">
        <f t="shared" ref="Z181:Z206" si="178">F181</f>
        <v>10416</v>
      </c>
      <c r="AA181" s="54">
        <f t="shared" ref="AA181:AA206" si="179">AB$3+AB$4*Z181+AB$5*Z181^2+AH181</f>
        <v>8.7190089815277913E-2</v>
      </c>
      <c r="AB181" s="54">
        <f t="shared" ref="AB181:AB206" si="180">+G181-AH181</f>
        <v>9.9687454997542585E-2</v>
      </c>
      <c r="AC181" s="54">
        <f t="shared" ref="AC181:AC206" si="181">+G181-P181</f>
        <v>-1.1058344931304101E-2</v>
      </c>
      <c r="AE181" s="54">
        <f t="shared" si="155"/>
        <v>5.1769482066865616E-7</v>
      </c>
      <c r="AF181" s="356">
        <f t="shared" ref="AF181:AF206" si="182">+C181-15018.5</f>
        <v>41707.534299999941</v>
      </c>
      <c r="AG181" s="41"/>
      <c r="AH181" s="54">
        <f t="shared" ref="AH181:AH206" si="183">$AB$6*($AB$11/AI181*AJ181+$AB$12)</f>
        <v>-1.1777855056784381E-2</v>
      </c>
      <c r="AI181" s="54">
        <f t="shared" ref="AI181:AI206" si="184">1+$AB$7*COS(AL181)</f>
        <v>0.91222571492306304</v>
      </c>
      <c r="AJ181" s="54">
        <f t="shared" ref="AJ181:AJ206" si="185">SIN(AL181+RADIANS($AB$9))</f>
        <v>9.5518188239216997E-2</v>
      </c>
      <c r="AK181" s="54">
        <f t="shared" ref="AK181:AK206" si="186">$AB$7*SIN(AL181)</f>
        <v>0.28870115715357531</v>
      </c>
      <c r="AL181" s="54">
        <f t="shared" ref="AL181:AL206" si="187">2*ATAN(AM181)</f>
        <v>1.8659477532614637</v>
      </c>
      <c r="AM181" s="54">
        <f t="shared" ref="AM181:AM206" si="188">SQRT((1+$AB$7)/(1-$AB$7))*TAN(AN181/2)</f>
        <v>1.3492279023750386</v>
      </c>
      <c r="AN181" s="54">
        <f t="shared" ref="AN181:AT190" si="189">$AU181+$AB$7*SIN(AO181)</f>
        <v>1.5588860108060543</v>
      </c>
      <c r="AO181" s="54">
        <f t="shared" si="189"/>
        <v>1.5588860108060401</v>
      </c>
      <c r="AP181" s="54">
        <f t="shared" si="189"/>
        <v>1.5588860108020752</v>
      </c>
      <c r="AQ181" s="54">
        <f t="shared" si="189"/>
        <v>1.5588860096988619</v>
      </c>
      <c r="AR181" s="54">
        <f t="shared" si="189"/>
        <v>1.5588857027299055</v>
      </c>
      <c r="AS181" s="54">
        <f t="shared" si="189"/>
        <v>1.5588005938215574</v>
      </c>
      <c r="AT181" s="54">
        <f t="shared" si="189"/>
        <v>1.5441872877064213</v>
      </c>
      <c r="AU181" s="54">
        <f t="shared" ref="AU181:AU206" si="190">RADIANS($AB$9)+$AB$18*(F181-AB$15)</f>
        <v>1.257158041373569</v>
      </c>
    </row>
    <row r="182" spans="1:47" s="54" customFormat="1" ht="12.95" customHeight="1">
      <c r="A182" s="293" t="s">
        <v>411</v>
      </c>
      <c r="B182" s="50" t="str">
        <f>IF(K182="s","II","I")</f>
        <v>I</v>
      </c>
      <c r="C182" s="45">
        <v>56728.344299999997</v>
      </c>
      <c r="D182" s="45">
        <v>4.1000000000000003E-3</v>
      </c>
      <c r="E182" s="54">
        <f t="shared" si="173"/>
        <v>10421.711832657475</v>
      </c>
      <c r="F182" s="54">
        <f t="shared" si="174"/>
        <v>10421.5</v>
      </c>
      <c r="G182" s="30">
        <f t="shared" si="169"/>
        <v>8.893040000111796E-2</v>
      </c>
      <c r="H182" s="318"/>
      <c r="I182" s="318"/>
      <c r="J182" s="318"/>
      <c r="K182" s="360">
        <f t="shared" si="171"/>
        <v>8.893040000111796E-2</v>
      </c>
      <c r="M182" s="268"/>
      <c r="O182" s="54">
        <f t="shared" ca="1" si="175"/>
        <v>8.3841713919729832E-2</v>
      </c>
      <c r="P182" s="54">
        <f t="shared" si="176"/>
        <v>9.8982499152154249E-2</v>
      </c>
      <c r="Q182" s="286">
        <f t="shared" si="177"/>
        <v>41709.844299999997</v>
      </c>
      <c r="R182" s="54">
        <f t="shared" si="166"/>
        <v>1.0104469734226449E-4</v>
      </c>
      <c r="S182" s="54">
        <v>1</v>
      </c>
      <c r="T182" s="54">
        <f t="shared" si="167"/>
        <v>1.0104469734226449E-4</v>
      </c>
      <c r="U182" s="54">
        <f t="shared" si="168"/>
        <v>-1.0052099151036289E-2</v>
      </c>
      <c r="V182" s="318"/>
      <c r="W182" s="318"/>
      <c r="X182" s="318"/>
      <c r="Y182" s="318">
        <f t="shared" si="172"/>
        <v>0.10068644237702343</v>
      </c>
      <c r="Z182" s="54">
        <f t="shared" si="178"/>
        <v>10421.5</v>
      </c>
      <c r="AA182" s="54">
        <f t="shared" si="179"/>
        <v>8.7226456776248781E-2</v>
      </c>
      <c r="AB182" s="54">
        <f t="shared" si="180"/>
        <v>0.10068644237702343</v>
      </c>
      <c r="AC182" s="54">
        <f t="shared" si="181"/>
        <v>-1.0052099151036289E-2</v>
      </c>
      <c r="AE182" s="54">
        <f t="shared" si="155"/>
        <v>2.9034225135775751E-6</v>
      </c>
      <c r="AF182" s="356">
        <f t="shared" si="182"/>
        <v>41709.844299999997</v>
      </c>
      <c r="AG182" s="41"/>
      <c r="AH182" s="54">
        <f t="shared" si="183"/>
        <v>-1.1756042375905464E-2</v>
      </c>
      <c r="AI182" s="54">
        <f t="shared" si="184"/>
        <v>0.91212078565825561</v>
      </c>
      <c r="AJ182" s="54">
        <f t="shared" si="185"/>
        <v>9.5879992972244796E-2</v>
      </c>
      <c r="AK182" s="54">
        <f t="shared" si="186"/>
        <v>0.28866923450423065</v>
      </c>
      <c r="AL182" s="54">
        <f t="shared" si="187"/>
        <v>1.8663112262249832</v>
      </c>
      <c r="AM182" s="54">
        <f t="shared" si="188"/>
        <v>1.3497406005649759</v>
      </c>
      <c r="AN182" s="54">
        <f t="shared" si="189"/>
        <v>1.5592659062949794</v>
      </c>
      <c r="AO182" s="54">
        <f t="shared" si="189"/>
        <v>1.5592659062949674</v>
      </c>
      <c r="AP182" s="54">
        <f t="shared" si="189"/>
        <v>1.5592659062914516</v>
      </c>
      <c r="AQ182" s="54">
        <f t="shared" si="189"/>
        <v>1.5592659052809756</v>
      </c>
      <c r="AR182" s="54">
        <f t="shared" si="189"/>
        <v>1.5592656148529311</v>
      </c>
      <c r="AS182" s="54">
        <f t="shared" si="189"/>
        <v>1.5591824418761651</v>
      </c>
      <c r="AT182" s="54">
        <f t="shared" si="189"/>
        <v>1.5446010608511318</v>
      </c>
      <c r="AU182" s="54">
        <f t="shared" si="190"/>
        <v>1.2575365933496512</v>
      </c>
    </row>
    <row r="183" spans="1:47" s="54" customFormat="1" ht="12.95" customHeight="1">
      <c r="A183" s="45" t="s">
        <v>411</v>
      </c>
      <c r="B183" s="50" t="s">
        <v>65</v>
      </c>
      <c r="C183" s="45">
        <v>56728.344299999997</v>
      </c>
      <c r="D183" s="45">
        <v>4.1000000000000003E-3</v>
      </c>
      <c r="E183" s="54">
        <f t="shared" si="173"/>
        <v>10421.711832657475</v>
      </c>
      <c r="F183" s="54">
        <f t="shared" si="174"/>
        <v>10421.5</v>
      </c>
      <c r="G183" s="333">
        <f t="shared" si="169"/>
        <v>8.893040000111796E-2</v>
      </c>
      <c r="H183" s="318"/>
      <c r="I183" s="318"/>
      <c r="J183" s="318"/>
      <c r="K183" s="318">
        <f t="shared" si="171"/>
        <v>8.893040000111796E-2</v>
      </c>
      <c r="M183" s="268"/>
      <c r="O183" s="54">
        <f t="shared" ca="1" si="175"/>
        <v>8.3841713919729832E-2</v>
      </c>
      <c r="P183" s="54">
        <f t="shared" si="176"/>
        <v>9.8982499152154249E-2</v>
      </c>
      <c r="Q183" s="286">
        <f t="shared" si="177"/>
        <v>41709.844299999997</v>
      </c>
      <c r="R183" s="54">
        <f t="shared" si="166"/>
        <v>1.0104469734226449E-4</v>
      </c>
      <c r="S183" s="54">
        <v>1</v>
      </c>
      <c r="T183" s="54">
        <f t="shared" si="167"/>
        <v>1.0104469734226449E-4</v>
      </c>
      <c r="U183" s="54">
        <f t="shared" si="168"/>
        <v>-1.0052099151036289E-2</v>
      </c>
      <c r="V183" s="318"/>
      <c r="W183" s="318"/>
      <c r="X183" s="318"/>
      <c r="Y183" s="318">
        <f t="shared" si="172"/>
        <v>0.10068644237702343</v>
      </c>
      <c r="Z183" s="54">
        <f t="shared" si="178"/>
        <v>10421.5</v>
      </c>
      <c r="AA183" s="54">
        <f t="shared" si="179"/>
        <v>8.7226456776248781E-2</v>
      </c>
      <c r="AB183" s="54">
        <f t="shared" si="180"/>
        <v>0.10068644237702343</v>
      </c>
      <c r="AC183" s="54">
        <f t="shared" si="181"/>
        <v>-1.0052099151036289E-2</v>
      </c>
      <c r="AE183" s="54">
        <f t="shared" si="155"/>
        <v>2.9034225135775751E-6</v>
      </c>
      <c r="AF183" s="356">
        <f t="shared" si="182"/>
        <v>41709.844299999997</v>
      </c>
      <c r="AG183" s="41"/>
      <c r="AH183" s="54">
        <f t="shared" si="183"/>
        <v>-1.1756042375905464E-2</v>
      </c>
      <c r="AI183" s="54">
        <f t="shared" si="184"/>
        <v>0.91212078565825561</v>
      </c>
      <c r="AJ183" s="54">
        <f t="shared" si="185"/>
        <v>9.5879992972244796E-2</v>
      </c>
      <c r="AK183" s="54">
        <f t="shared" si="186"/>
        <v>0.28866923450423065</v>
      </c>
      <c r="AL183" s="54">
        <f t="shared" si="187"/>
        <v>1.8663112262249832</v>
      </c>
      <c r="AM183" s="54">
        <f t="shared" si="188"/>
        <v>1.3497406005649759</v>
      </c>
      <c r="AN183" s="54">
        <f t="shared" si="189"/>
        <v>1.5592659062949794</v>
      </c>
      <c r="AO183" s="54">
        <f t="shared" si="189"/>
        <v>1.5592659062949674</v>
      </c>
      <c r="AP183" s="54">
        <f t="shared" si="189"/>
        <v>1.5592659062914516</v>
      </c>
      <c r="AQ183" s="54">
        <f t="shared" si="189"/>
        <v>1.5592659052809756</v>
      </c>
      <c r="AR183" s="54">
        <f t="shared" si="189"/>
        <v>1.5592656148529311</v>
      </c>
      <c r="AS183" s="54">
        <f t="shared" si="189"/>
        <v>1.5591824418761651</v>
      </c>
      <c r="AT183" s="54">
        <f t="shared" si="189"/>
        <v>1.5446010608511318</v>
      </c>
      <c r="AU183" s="54">
        <f t="shared" si="190"/>
        <v>1.2575365933496512</v>
      </c>
    </row>
    <row r="184" spans="1:47" s="54" customFormat="1" ht="12.95" customHeight="1">
      <c r="A184" s="293" t="s">
        <v>411</v>
      </c>
      <c r="B184" s="50" t="str">
        <f>IF(K184="s","II","I")</f>
        <v>I</v>
      </c>
      <c r="C184" s="45">
        <v>56728.553500000002</v>
      </c>
      <c r="D184" s="45">
        <v>8.9999999999999998E-4</v>
      </c>
      <c r="E184" s="54">
        <f t="shared" si="173"/>
        <v>10422.21014810355</v>
      </c>
      <c r="F184" s="54">
        <f t="shared" si="174"/>
        <v>10422</v>
      </c>
      <c r="G184" s="30">
        <f t="shared" si="169"/>
        <v>8.8223200000356883E-2</v>
      </c>
      <c r="H184" s="318"/>
      <c r="I184" s="318"/>
      <c r="J184" s="318"/>
      <c r="K184" s="360">
        <f t="shared" si="171"/>
        <v>8.8223200000356883E-2</v>
      </c>
      <c r="O184" s="54">
        <f t="shared" ca="1" si="175"/>
        <v>8.384463931534103E-2</v>
      </c>
      <c r="P184" s="54">
        <f t="shared" si="176"/>
        <v>9.8983822266108121E-2</v>
      </c>
      <c r="Q184" s="286">
        <f t="shared" si="177"/>
        <v>41710.053500000002</v>
      </c>
      <c r="R184" s="54">
        <f t="shared" si="166"/>
        <v>1.157909915461813E-4</v>
      </c>
      <c r="S184" s="54">
        <v>1</v>
      </c>
      <c r="T184" s="54">
        <f t="shared" si="167"/>
        <v>1.157909915461813E-4</v>
      </c>
      <c r="U184" s="54">
        <f t="shared" si="168"/>
        <v>-1.0760622265751238E-2</v>
      </c>
      <c r="V184" s="318"/>
      <c r="W184" s="318"/>
      <c r="X184" s="318"/>
      <c r="Y184" s="318">
        <f t="shared" si="172"/>
        <v>9.997725944551375E-2</v>
      </c>
      <c r="Z184" s="54">
        <f t="shared" si="178"/>
        <v>10422</v>
      </c>
      <c r="AA184" s="54">
        <f t="shared" si="179"/>
        <v>8.7229762820951254E-2</v>
      </c>
      <c r="AB184" s="54">
        <f t="shared" si="180"/>
        <v>9.997725944551375E-2</v>
      </c>
      <c r="AC184" s="54">
        <f t="shared" si="181"/>
        <v>-1.0760622265751238E-2</v>
      </c>
      <c r="AF184" s="356">
        <f t="shared" si="182"/>
        <v>41710.053500000002</v>
      </c>
      <c r="AG184" s="41"/>
      <c r="AH184" s="54">
        <f t="shared" si="183"/>
        <v>-1.1754059445156867E-2</v>
      </c>
      <c r="AI184" s="54">
        <f t="shared" si="184"/>
        <v>0.91211124840653712</v>
      </c>
      <c r="AJ184" s="54">
        <f t="shared" si="185"/>
        <v>9.5912879557148834E-2</v>
      </c>
      <c r="AK184" s="54">
        <f t="shared" si="186"/>
        <v>0.28866633091845567</v>
      </c>
      <c r="AL184" s="54">
        <f t="shared" si="187"/>
        <v>1.8663442650754851</v>
      </c>
      <c r="AM184" s="54">
        <f t="shared" si="188"/>
        <v>1.3497872161133966</v>
      </c>
      <c r="AN184" s="54">
        <f t="shared" si="189"/>
        <v>1.559300440081711</v>
      </c>
      <c r="AO184" s="54">
        <f t="shared" si="189"/>
        <v>1.559300440081699</v>
      </c>
      <c r="AP184" s="54">
        <f t="shared" si="189"/>
        <v>1.5593004400782222</v>
      </c>
      <c r="AQ184" s="54">
        <f t="shared" si="189"/>
        <v>1.5593004390759073</v>
      </c>
      <c r="AR184" s="54">
        <f t="shared" si="189"/>
        <v>1.5593001501281147</v>
      </c>
      <c r="AS184" s="54">
        <f t="shared" si="189"/>
        <v>1.5592171527587131</v>
      </c>
      <c r="AT184" s="54">
        <f t="shared" si="189"/>
        <v>1.5446386745517944</v>
      </c>
      <c r="AU184" s="54">
        <f t="shared" si="190"/>
        <v>1.2575710071656583</v>
      </c>
    </row>
    <row r="185" spans="1:47" s="54" customFormat="1" ht="12.95" customHeight="1">
      <c r="A185" s="45" t="s">
        <v>411</v>
      </c>
      <c r="B185" s="50" t="s">
        <v>65</v>
      </c>
      <c r="C185" s="45">
        <v>56728.553500000002</v>
      </c>
      <c r="D185" s="45">
        <v>8.9999999999999998E-4</v>
      </c>
      <c r="E185" s="54">
        <f t="shared" si="173"/>
        <v>10422.21014810355</v>
      </c>
      <c r="F185" s="54">
        <f t="shared" si="174"/>
        <v>10422</v>
      </c>
      <c r="G185" s="30">
        <f t="shared" si="169"/>
        <v>8.8223200000356883E-2</v>
      </c>
      <c r="H185" s="318"/>
      <c r="I185" s="318"/>
      <c r="J185" s="318"/>
      <c r="K185" s="360">
        <f t="shared" si="171"/>
        <v>8.8223200000356883E-2</v>
      </c>
      <c r="M185" s="268"/>
      <c r="O185" s="54">
        <f t="shared" ca="1" si="175"/>
        <v>8.384463931534103E-2</v>
      </c>
      <c r="P185" s="54">
        <f t="shared" si="176"/>
        <v>9.8983822266108121E-2</v>
      </c>
      <c r="Q185" s="286">
        <f t="shared" si="177"/>
        <v>41710.053500000002</v>
      </c>
      <c r="R185" s="54">
        <f t="shared" si="166"/>
        <v>1.157909915461813E-4</v>
      </c>
      <c r="S185" s="54">
        <v>1</v>
      </c>
      <c r="T185" s="54">
        <f t="shared" si="167"/>
        <v>1.157909915461813E-4</v>
      </c>
      <c r="U185" s="54">
        <f t="shared" si="168"/>
        <v>-1.0760622265751238E-2</v>
      </c>
      <c r="V185" s="318"/>
      <c r="W185" s="318"/>
      <c r="X185" s="318"/>
      <c r="Y185" s="318">
        <f t="shared" si="172"/>
        <v>9.997725944551375E-2</v>
      </c>
      <c r="Z185" s="54">
        <f t="shared" si="178"/>
        <v>10422</v>
      </c>
      <c r="AA185" s="54">
        <f t="shared" si="179"/>
        <v>8.7229762820951254E-2</v>
      </c>
      <c r="AB185" s="54">
        <f t="shared" si="180"/>
        <v>9.997725944551375E-2</v>
      </c>
      <c r="AC185" s="54">
        <f t="shared" si="181"/>
        <v>-1.0760622265751238E-2</v>
      </c>
      <c r="AE185" s="54">
        <f>+(G185-AA185)^2*S185</f>
        <v>9.8691742942541196E-7</v>
      </c>
      <c r="AF185" s="356">
        <f t="shared" si="182"/>
        <v>41710.053500000002</v>
      </c>
      <c r="AG185" s="41"/>
      <c r="AH185" s="54">
        <f t="shared" si="183"/>
        <v>-1.1754059445156867E-2</v>
      </c>
      <c r="AI185" s="54">
        <f t="shared" si="184"/>
        <v>0.91211124840653712</v>
      </c>
      <c r="AJ185" s="54">
        <f t="shared" si="185"/>
        <v>9.5912879557148834E-2</v>
      </c>
      <c r="AK185" s="54">
        <f t="shared" si="186"/>
        <v>0.28866633091845567</v>
      </c>
      <c r="AL185" s="54">
        <f t="shared" si="187"/>
        <v>1.8663442650754851</v>
      </c>
      <c r="AM185" s="54">
        <f t="shared" si="188"/>
        <v>1.3497872161133966</v>
      </c>
      <c r="AN185" s="54">
        <f t="shared" si="189"/>
        <v>1.559300440081711</v>
      </c>
      <c r="AO185" s="54">
        <f t="shared" si="189"/>
        <v>1.559300440081699</v>
      </c>
      <c r="AP185" s="54">
        <f t="shared" si="189"/>
        <v>1.5593004400782222</v>
      </c>
      <c r="AQ185" s="54">
        <f t="shared" si="189"/>
        <v>1.5593004390759073</v>
      </c>
      <c r="AR185" s="54">
        <f t="shared" si="189"/>
        <v>1.5593001501281147</v>
      </c>
      <c r="AS185" s="54">
        <f t="shared" si="189"/>
        <v>1.5592171527587131</v>
      </c>
      <c r="AT185" s="54">
        <f t="shared" si="189"/>
        <v>1.5446386745517944</v>
      </c>
      <c r="AU185" s="54">
        <f t="shared" si="190"/>
        <v>1.2575710071656583</v>
      </c>
    </row>
    <row r="186" spans="1:47" s="54" customFormat="1" ht="12.95" customHeight="1">
      <c r="A186" s="192" t="s">
        <v>414</v>
      </c>
      <c r="B186" s="193" t="s">
        <v>65</v>
      </c>
      <c r="C186" s="192">
        <v>57079.735399999998</v>
      </c>
      <c r="D186" s="192">
        <v>2.0000000000000001E-4</v>
      </c>
      <c r="E186" s="54">
        <f t="shared" si="173"/>
        <v>11258.727189920115</v>
      </c>
      <c r="F186" s="54">
        <f t="shared" si="174"/>
        <v>11258.5</v>
      </c>
      <c r="G186" s="30">
        <f t="shared" si="169"/>
        <v>9.5377600002393592E-2</v>
      </c>
      <c r="H186" s="318"/>
      <c r="I186" s="318"/>
      <c r="J186" s="318"/>
      <c r="K186" s="360">
        <f t="shared" si="171"/>
        <v>9.5377600002393592E-2</v>
      </c>
      <c r="O186" s="54">
        <f t="shared" ca="1" si="175"/>
        <v>8.8738826172868129E-2</v>
      </c>
      <c r="P186" s="54">
        <f t="shared" si="176"/>
        <v>0.10119682756262902</v>
      </c>
      <c r="Q186" s="286">
        <f t="shared" si="177"/>
        <v>42061.235399999998</v>
      </c>
      <c r="R186" s="54">
        <f t="shared" si="166"/>
        <v>3.3863409397803524E-5</v>
      </c>
      <c r="S186" s="54">
        <v>1</v>
      </c>
      <c r="T186" s="54">
        <f t="shared" si="167"/>
        <v>3.3863409397803524E-5</v>
      </c>
      <c r="U186" s="54">
        <f t="shared" si="168"/>
        <v>-5.8192275602354238E-3</v>
      </c>
      <c r="V186" s="318"/>
      <c r="W186" s="318"/>
      <c r="X186" s="318"/>
      <c r="Y186" s="318">
        <f t="shared" si="172"/>
        <v>0.10382526177600718</v>
      </c>
      <c r="Z186" s="54">
        <f t="shared" si="178"/>
        <v>11258.5</v>
      </c>
      <c r="AA186" s="54">
        <f t="shared" si="179"/>
        <v>9.2749165789015431E-2</v>
      </c>
      <c r="AB186" s="54">
        <f t="shared" si="180"/>
        <v>0.10382526177600718</v>
      </c>
      <c r="AC186" s="54">
        <f t="shared" si="181"/>
        <v>-5.8192275602354238E-3</v>
      </c>
      <c r="AE186" s="54">
        <f>+(G186-AA186)^2*S186</f>
        <v>6.908666414056874E-6</v>
      </c>
      <c r="AF186" s="356">
        <f t="shared" si="182"/>
        <v>42061.235399999998</v>
      </c>
      <c r="AG186" s="41"/>
      <c r="AH186" s="54">
        <f t="shared" si="183"/>
        <v>-8.4476617736135885E-3</v>
      </c>
      <c r="AI186" s="54">
        <f t="shared" si="184"/>
        <v>0.89656581401969182</v>
      </c>
      <c r="AJ186" s="54">
        <f t="shared" si="185"/>
        <v>0.14982284467989149</v>
      </c>
      <c r="AK186" s="54">
        <f t="shared" si="186"/>
        <v>0.28346790370899455</v>
      </c>
      <c r="AL186" s="54">
        <f t="shared" si="187"/>
        <v>1.9206728111096059</v>
      </c>
      <c r="AM186" s="54">
        <f t="shared" si="188"/>
        <v>1.4293807245242609</v>
      </c>
      <c r="AN186" s="54">
        <f t="shared" si="189"/>
        <v>1.6165785135382622</v>
      </c>
      <c r="AO186" s="54">
        <f t="shared" si="189"/>
        <v>1.6165785135426001</v>
      </c>
      <c r="AP186" s="54">
        <f t="shared" si="189"/>
        <v>1.6165785132284864</v>
      </c>
      <c r="AQ186" s="54">
        <f t="shared" si="189"/>
        <v>1.6165785359739815</v>
      </c>
      <c r="AR186" s="54">
        <f t="shared" si="189"/>
        <v>1.6165768889049359</v>
      </c>
      <c r="AS186" s="54">
        <f t="shared" si="189"/>
        <v>1.61669600536848</v>
      </c>
      <c r="AT186" s="54">
        <f t="shared" si="189"/>
        <v>1.6070874996618913</v>
      </c>
      <c r="AU186" s="54">
        <f t="shared" si="190"/>
        <v>1.3151453213461077</v>
      </c>
    </row>
    <row r="187" spans="1:47" s="54" customFormat="1" ht="12.95" customHeight="1">
      <c r="A187" s="40" t="s">
        <v>415</v>
      </c>
      <c r="B187" s="57"/>
      <c r="C187" s="40">
        <v>57091.4879</v>
      </c>
      <c r="D187" s="40">
        <v>1.8E-3</v>
      </c>
      <c r="E187" s="54">
        <f t="shared" si="173"/>
        <v>11286.721703686204</v>
      </c>
      <c r="F187" s="54">
        <f t="shared" si="174"/>
        <v>11286.5</v>
      </c>
      <c r="G187" s="30">
        <f t="shared" si="169"/>
        <v>9.3074399999750312E-2</v>
      </c>
      <c r="H187" s="318"/>
      <c r="I187" s="318"/>
      <c r="J187" s="318"/>
      <c r="K187" s="360">
        <f t="shared" si="171"/>
        <v>9.3074399999750312E-2</v>
      </c>
      <c r="O187" s="54">
        <f t="shared" ca="1" si="175"/>
        <v>8.8902648327094991E-2</v>
      </c>
      <c r="P187" s="54">
        <f t="shared" si="176"/>
        <v>0.10127088354275592</v>
      </c>
      <c r="Q187" s="286">
        <f t="shared" si="177"/>
        <v>42072.9879</v>
      </c>
      <c r="R187" s="54">
        <f t="shared" si="166"/>
        <v>6.7182342470761692E-5</v>
      </c>
      <c r="S187" s="54">
        <v>1</v>
      </c>
      <c r="T187" s="54">
        <f t="shared" si="167"/>
        <v>6.7182342470761692E-5</v>
      </c>
      <c r="U187" s="54">
        <f t="shared" si="168"/>
        <v>-8.1964835430056032E-3</v>
      </c>
      <c r="V187" s="318"/>
      <c r="W187" s="318"/>
      <c r="X187" s="318"/>
      <c r="Y187" s="318">
        <f t="shared" si="172"/>
        <v>0.10141182625677381</v>
      </c>
      <c r="Z187" s="54">
        <f t="shared" si="178"/>
        <v>11286.5</v>
      </c>
      <c r="AA187" s="54">
        <f t="shared" si="179"/>
        <v>9.2933457285732421E-2</v>
      </c>
      <c r="AB187" s="54">
        <f t="shared" si="180"/>
        <v>0.10141182625677381</v>
      </c>
      <c r="AC187" s="54">
        <f t="shared" si="181"/>
        <v>-8.1964835430056032E-3</v>
      </c>
      <c r="AF187" s="356">
        <f t="shared" si="182"/>
        <v>42072.9879</v>
      </c>
      <c r="AG187" s="41"/>
      <c r="AH187" s="54">
        <f t="shared" si="183"/>
        <v>-8.337426257023493E-3</v>
      </c>
      <c r="AI187" s="54">
        <f t="shared" si="184"/>
        <v>0.89605953039659381</v>
      </c>
      <c r="AJ187" s="54">
        <f t="shared" si="185"/>
        <v>0.15158905721062932</v>
      </c>
      <c r="AK187" s="54">
        <f t="shared" si="186"/>
        <v>0.28328265397161922</v>
      </c>
      <c r="AL187" s="54">
        <f t="shared" si="187"/>
        <v>1.9224594295136468</v>
      </c>
      <c r="AM187" s="54">
        <f t="shared" si="188"/>
        <v>1.4321026561925607</v>
      </c>
      <c r="AN187" s="54">
        <f t="shared" si="189"/>
        <v>1.618478898773815</v>
      </c>
      <c r="AO187" s="54">
        <f t="shared" si="189"/>
        <v>1.6184788987790708</v>
      </c>
      <c r="AP187" s="54">
        <f t="shared" si="189"/>
        <v>1.6184788984136473</v>
      </c>
      <c r="AQ187" s="54">
        <f t="shared" si="189"/>
        <v>1.6184789238207371</v>
      </c>
      <c r="AR187" s="54">
        <f t="shared" si="189"/>
        <v>1.6184771572897114</v>
      </c>
      <c r="AS187" s="54">
        <f t="shared" si="189"/>
        <v>1.6185998271235509</v>
      </c>
      <c r="AT187" s="54">
        <f t="shared" si="189"/>
        <v>1.6091611840537565</v>
      </c>
      <c r="AU187" s="54">
        <f t="shared" si="190"/>
        <v>1.3170724950425243</v>
      </c>
    </row>
    <row r="188" spans="1:47" s="54" customFormat="1" ht="12.95" customHeight="1">
      <c r="A188" s="296" t="s">
        <v>416</v>
      </c>
      <c r="B188" s="297" t="s">
        <v>65</v>
      </c>
      <c r="C188" s="298">
        <v>57106.392290000003</v>
      </c>
      <c r="D188" s="298">
        <v>1E-4</v>
      </c>
      <c r="E188" s="54">
        <f t="shared" si="173"/>
        <v>11322.224035192705</v>
      </c>
      <c r="F188" s="54">
        <f t="shared" si="174"/>
        <v>11322</v>
      </c>
      <c r="G188" s="30">
        <f t="shared" si="169"/>
        <v>9.4053200002235826E-2</v>
      </c>
      <c r="H188" s="318"/>
      <c r="I188" s="318"/>
      <c r="J188" s="318"/>
      <c r="K188" s="360">
        <f t="shared" si="171"/>
        <v>9.4053200002235826E-2</v>
      </c>
      <c r="M188" s="268"/>
      <c r="O188" s="54">
        <f t="shared" ca="1" si="175"/>
        <v>8.911035141548973E-2</v>
      </c>
      <c r="P188" s="54">
        <f t="shared" si="176"/>
        <v>0.1013647741291186</v>
      </c>
      <c r="Q188" s="286">
        <f t="shared" si="177"/>
        <v>42087.892290000003</v>
      </c>
      <c r="R188" s="54">
        <f t="shared" si="166"/>
        <v>5.345911621290153E-5</v>
      </c>
      <c r="S188" s="54">
        <v>1</v>
      </c>
      <c r="T188" s="54">
        <f t="shared" si="167"/>
        <v>5.345911621290153E-5</v>
      </c>
      <c r="U188" s="54">
        <f t="shared" si="168"/>
        <v>-7.3115741268827694E-3</v>
      </c>
      <c r="V188" s="318"/>
      <c r="W188" s="318"/>
      <c r="X188" s="318"/>
      <c r="Y188" s="318">
        <f t="shared" si="172"/>
        <v>0.1022509096021488</v>
      </c>
      <c r="Z188" s="54">
        <f t="shared" si="178"/>
        <v>11322</v>
      </c>
      <c r="AA188" s="54">
        <f t="shared" si="179"/>
        <v>9.3167064529205618E-2</v>
      </c>
      <c r="AB188" s="54">
        <f t="shared" si="180"/>
        <v>0.1022509096021488</v>
      </c>
      <c r="AC188" s="54">
        <f t="shared" si="181"/>
        <v>-7.3115741268827694E-3</v>
      </c>
      <c r="AE188" s="54">
        <f t="shared" ref="AE188:AE206" si="191">+(G188-AA188)^2*S188</f>
        <v>7.8523607656247129E-7</v>
      </c>
      <c r="AF188" s="356">
        <f t="shared" si="182"/>
        <v>42087.892290000003</v>
      </c>
      <c r="AG188" s="41"/>
      <c r="AH188" s="54">
        <f t="shared" si="183"/>
        <v>-8.1977095999129796E-3</v>
      </c>
      <c r="AI188" s="54">
        <f t="shared" si="184"/>
        <v>0.89541893246074133</v>
      </c>
      <c r="AJ188" s="54">
        <f t="shared" si="185"/>
        <v>0.15382480281804456</v>
      </c>
      <c r="AK188" s="54">
        <f t="shared" si="186"/>
        <v>0.28304678690091112</v>
      </c>
      <c r="AL188" s="54">
        <f t="shared" si="187"/>
        <v>1.9247217087328075</v>
      </c>
      <c r="AM188" s="54">
        <f t="shared" si="188"/>
        <v>1.4355592712809506</v>
      </c>
      <c r="AN188" s="54">
        <f t="shared" si="189"/>
        <v>1.6208867741551896</v>
      </c>
      <c r="AO188" s="54">
        <f t="shared" si="189"/>
        <v>1.6208867741618083</v>
      </c>
      <c r="AP188" s="54">
        <f t="shared" si="189"/>
        <v>1.6208867737237291</v>
      </c>
      <c r="AQ188" s="54">
        <f t="shared" si="189"/>
        <v>1.6208868027193695</v>
      </c>
      <c r="AR188" s="54">
        <f t="shared" si="189"/>
        <v>1.6208848835155045</v>
      </c>
      <c r="AS188" s="54">
        <f t="shared" si="189"/>
        <v>1.6210117563408317</v>
      </c>
      <c r="AT188" s="54">
        <f t="shared" si="189"/>
        <v>1.6117887599557592</v>
      </c>
      <c r="AU188" s="54">
        <f t="shared" si="190"/>
        <v>1.3195158759790528</v>
      </c>
    </row>
    <row r="189" spans="1:47" s="54" customFormat="1" ht="12.95" customHeight="1">
      <c r="A189" s="296" t="s">
        <v>416</v>
      </c>
      <c r="B189" s="297" t="s">
        <v>65</v>
      </c>
      <c r="C189" s="298">
        <v>57106.392379999998</v>
      </c>
      <c r="D189" s="298">
        <v>2.0000000000000001E-4</v>
      </c>
      <c r="E189" s="54">
        <f t="shared" si="173"/>
        <v>11322.224249573143</v>
      </c>
      <c r="F189" s="54">
        <f t="shared" si="174"/>
        <v>11322</v>
      </c>
      <c r="G189" s="30">
        <f t="shared" si="169"/>
        <v>9.4143199996324256E-2</v>
      </c>
      <c r="H189" s="318"/>
      <c r="I189" s="318"/>
      <c r="J189" s="318"/>
      <c r="K189" s="360">
        <f t="shared" si="171"/>
        <v>9.4143199996324256E-2</v>
      </c>
      <c r="M189" s="268"/>
      <c r="O189" s="54">
        <f t="shared" ca="1" si="175"/>
        <v>8.911035141548973E-2</v>
      </c>
      <c r="P189" s="54">
        <f t="shared" si="176"/>
        <v>0.1013647741291186</v>
      </c>
      <c r="Q189" s="286">
        <f t="shared" si="177"/>
        <v>42087.892379999998</v>
      </c>
      <c r="R189" s="54">
        <f t="shared" si="166"/>
        <v>5.2151132955444318E-5</v>
      </c>
      <c r="S189" s="54">
        <v>1</v>
      </c>
      <c r="T189" s="54">
        <f t="shared" si="167"/>
        <v>5.2151132955444318E-5</v>
      </c>
      <c r="U189" s="54">
        <f t="shared" si="168"/>
        <v>-7.2215741327943395E-3</v>
      </c>
      <c r="V189" s="318"/>
      <c r="W189" s="318"/>
      <c r="X189" s="318"/>
      <c r="Y189" s="318">
        <f t="shared" si="172"/>
        <v>0.10234090959623723</v>
      </c>
      <c r="Z189" s="54">
        <f t="shared" si="178"/>
        <v>11322</v>
      </c>
      <c r="AA189" s="54">
        <f t="shared" si="179"/>
        <v>9.3167064529205618E-2</v>
      </c>
      <c r="AB189" s="54">
        <f t="shared" si="180"/>
        <v>0.10234090959623723</v>
      </c>
      <c r="AC189" s="54">
        <f t="shared" si="181"/>
        <v>-7.2215741327943395E-3</v>
      </c>
      <c r="AE189" s="54">
        <f t="shared" si="191"/>
        <v>9.5284045016692245E-7</v>
      </c>
      <c r="AF189" s="356">
        <f t="shared" si="182"/>
        <v>42087.892379999998</v>
      </c>
      <c r="AG189" s="41"/>
      <c r="AH189" s="54">
        <f t="shared" si="183"/>
        <v>-8.1977095999129796E-3</v>
      </c>
      <c r="AI189" s="54">
        <f t="shared" si="184"/>
        <v>0.89541893246074133</v>
      </c>
      <c r="AJ189" s="54">
        <f t="shared" si="185"/>
        <v>0.15382480281804456</v>
      </c>
      <c r="AK189" s="54">
        <f t="shared" si="186"/>
        <v>0.28304678690091112</v>
      </c>
      <c r="AL189" s="54">
        <f t="shared" si="187"/>
        <v>1.9247217087328075</v>
      </c>
      <c r="AM189" s="54">
        <f t="shared" si="188"/>
        <v>1.4355592712809506</v>
      </c>
      <c r="AN189" s="54">
        <f t="shared" si="189"/>
        <v>1.6208867741551896</v>
      </c>
      <c r="AO189" s="54">
        <f t="shared" si="189"/>
        <v>1.6208867741618083</v>
      </c>
      <c r="AP189" s="54">
        <f t="shared" si="189"/>
        <v>1.6208867737237291</v>
      </c>
      <c r="AQ189" s="54">
        <f t="shared" si="189"/>
        <v>1.6208868027193695</v>
      </c>
      <c r="AR189" s="54">
        <f t="shared" si="189"/>
        <v>1.6208848835155045</v>
      </c>
      <c r="AS189" s="54">
        <f t="shared" si="189"/>
        <v>1.6210117563408317</v>
      </c>
      <c r="AT189" s="54">
        <f t="shared" si="189"/>
        <v>1.6117887599557592</v>
      </c>
      <c r="AU189" s="54">
        <f t="shared" si="190"/>
        <v>1.3195158759790528</v>
      </c>
    </row>
    <row r="190" spans="1:47" s="54" customFormat="1" ht="12.95" customHeight="1">
      <c r="A190" s="298" t="s">
        <v>417</v>
      </c>
      <c r="B190" s="297" t="s">
        <v>65</v>
      </c>
      <c r="C190" s="298">
        <v>57145.014900000002</v>
      </c>
      <c r="D190" s="298" t="s">
        <v>225</v>
      </c>
      <c r="E190" s="54">
        <f t="shared" si="173"/>
        <v>11414.223285337528</v>
      </c>
      <c r="F190" s="54">
        <f t="shared" si="174"/>
        <v>11414</v>
      </c>
      <c r="G190" s="30">
        <f t="shared" si="169"/>
        <v>9.3738400006259326E-2</v>
      </c>
      <c r="H190" s="318"/>
      <c r="I190" s="318"/>
      <c r="J190" s="318"/>
      <c r="K190" s="360">
        <f t="shared" si="171"/>
        <v>9.3738400006259326E-2</v>
      </c>
      <c r="O190" s="54">
        <f t="shared" ca="1" si="175"/>
        <v>8.964862420794939E-2</v>
      </c>
      <c r="P190" s="54">
        <f t="shared" si="176"/>
        <v>0.10160808675725407</v>
      </c>
      <c r="Q190" s="286">
        <f t="shared" si="177"/>
        <v>42126.514900000002</v>
      </c>
      <c r="R190" s="54">
        <f t="shared" si="166"/>
        <v>6.1931969558782138E-5</v>
      </c>
      <c r="S190" s="54">
        <v>1</v>
      </c>
      <c r="T190" s="54">
        <f t="shared" si="167"/>
        <v>6.1931969558782138E-5</v>
      </c>
      <c r="U190" s="54">
        <f t="shared" si="168"/>
        <v>-7.8696867509947394E-3</v>
      </c>
      <c r="V190" s="318"/>
      <c r="W190" s="318"/>
      <c r="X190" s="318"/>
      <c r="Y190" s="318">
        <f t="shared" si="172"/>
        <v>0.10157427221622656</v>
      </c>
      <c r="Z190" s="54">
        <f t="shared" si="178"/>
        <v>11414</v>
      </c>
      <c r="AA190" s="54">
        <f t="shared" si="179"/>
        <v>9.377221454728682E-2</v>
      </c>
      <c r="AB190" s="54">
        <f t="shared" si="180"/>
        <v>0.10157427221622656</v>
      </c>
      <c r="AC190" s="54">
        <f t="shared" si="181"/>
        <v>-7.8696867509947394E-3</v>
      </c>
      <c r="AE190" s="54">
        <f t="shared" si="191"/>
        <v>1.1434231849000551E-9</v>
      </c>
      <c r="AF190" s="356">
        <f t="shared" si="182"/>
        <v>42126.514900000002</v>
      </c>
      <c r="AG190" s="41"/>
      <c r="AH190" s="54">
        <f t="shared" si="183"/>
        <v>-7.8358722099672387E-3</v>
      </c>
      <c r="AI190" s="54">
        <f t="shared" si="184"/>
        <v>0.89376553035281991</v>
      </c>
      <c r="AJ190" s="54">
        <f t="shared" si="185"/>
        <v>0.15960033549554797</v>
      </c>
      <c r="AK190" s="54">
        <f t="shared" si="186"/>
        <v>0.28243038207912963</v>
      </c>
      <c r="AL190" s="54">
        <f t="shared" si="187"/>
        <v>1.9305695041412696</v>
      </c>
      <c r="AM190" s="54">
        <f t="shared" si="188"/>
        <v>1.444546575500866</v>
      </c>
      <c r="AN190" s="54">
        <f t="shared" si="189"/>
        <v>1.6271189065790679</v>
      </c>
      <c r="AO190" s="54">
        <f t="shared" si="189"/>
        <v>1.627118906590419</v>
      </c>
      <c r="AP190" s="54">
        <f t="shared" si="189"/>
        <v>1.6271189059221607</v>
      </c>
      <c r="AQ190" s="54">
        <f t="shared" si="189"/>
        <v>1.6271189452631303</v>
      </c>
      <c r="AR190" s="54">
        <f t="shared" si="189"/>
        <v>1.6271166291785888</v>
      </c>
      <c r="AS190" s="54">
        <f t="shared" si="189"/>
        <v>1.6272528201926546</v>
      </c>
      <c r="AT190" s="54">
        <f t="shared" si="189"/>
        <v>1.6185901292634677</v>
      </c>
      <c r="AU190" s="54">
        <f t="shared" si="190"/>
        <v>1.3258480181244217</v>
      </c>
    </row>
    <row r="191" spans="1:47" s="54" customFormat="1" ht="12.95" customHeight="1">
      <c r="A191" s="293" t="s">
        <v>418</v>
      </c>
      <c r="B191" s="51"/>
      <c r="C191" s="40">
        <v>57329.94764331956</v>
      </c>
      <c r="D191" s="40"/>
      <c r="E191" s="54">
        <f t="shared" si="173"/>
        <v>11854.734004644817</v>
      </c>
      <c r="F191" s="54">
        <f t="shared" si="174"/>
        <v>11854.5</v>
      </c>
      <c r="G191" s="30">
        <f t="shared" si="169"/>
        <v>9.8238519560254645E-2</v>
      </c>
      <c r="H191" s="318"/>
      <c r="I191" s="318"/>
      <c r="J191" s="318"/>
      <c r="K191" s="360">
        <f t="shared" si="171"/>
        <v>9.8238519560254645E-2</v>
      </c>
      <c r="O191" s="54">
        <f t="shared" ca="1" si="175"/>
        <v>9.2225897741411073E-2</v>
      </c>
      <c r="P191" s="54">
        <f t="shared" si="176"/>
        <v>0.10277288913012794</v>
      </c>
      <c r="Q191" s="286">
        <f t="shared" si="177"/>
        <v>42311.44764331956</v>
      </c>
      <c r="R191" s="54">
        <f t="shared" si="166"/>
        <v>2.0560507396192956E-5</v>
      </c>
      <c r="S191" s="54">
        <v>1</v>
      </c>
      <c r="T191" s="54">
        <f t="shared" si="167"/>
        <v>2.0560507396192956E-5</v>
      </c>
      <c r="U191" s="54">
        <f t="shared" si="168"/>
        <v>-4.5343695698732978E-3</v>
      </c>
      <c r="V191" s="318"/>
      <c r="W191" s="318"/>
      <c r="X191" s="318"/>
      <c r="Y191" s="318">
        <f t="shared" si="172"/>
        <v>0.10434713553518569</v>
      </c>
      <c r="Z191" s="54">
        <f t="shared" si="178"/>
        <v>11854.5</v>
      </c>
      <c r="AA191" s="54">
        <f t="shared" si="179"/>
        <v>9.6664273155196892E-2</v>
      </c>
      <c r="AB191" s="54">
        <f t="shared" si="180"/>
        <v>0.10434713553518569</v>
      </c>
      <c r="AC191" s="54">
        <f t="shared" si="181"/>
        <v>-4.5343695698732978E-3</v>
      </c>
      <c r="AE191" s="54">
        <f t="shared" si="191"/>
        <v>2.4782517438372578E-6</v>
      </c>
      <c r="AF191" s="356">
        <f t="shared" si="182"/>
        <v>42311.44764331956</v>
      </c>
      <c r="AG191" s="41"/>
      <c r="AH191" s="54">
        <f t="shared" si="183"/>
        <v>-6.1086159749310504E-3</v>
      </c>
      <c r="AI191" s="54">
        <f t="shared" si="184"/>
        <v>0.88598284127544735</v>
      </c>
      <c r="AJ191" s="54">
        <f t="shared" si="185"/>
        <v>0.1868844901816078</v>
      </c>
      <c r="AK191" s="54">
        <f t="shared" si="186"/>
        <v>0.27937925975090017</v>
      </c>
      <c r="AL191" s="54">
        <f t="shared" si="187"/>
        <v>1.9582735188668636</v>
      </c>
      <c r="AM191" s="54">
        <f t="shared" si="188"/>
        <v>1.4881796547742512</v>
      </c>
      <c r="AN191" s="54">
        <f t="shared" ref="AN191:AT200" si="192">$AU191+$AB$7*SIN(AO191)</f>
        <v>1.6568006675216826</v>
      </c>
      <c r="AO191" s="54">
        <f t="shared" si="192"/>
        <v>1.6568006675891027</v>
      </c>
      <c r="AP191" s="54">
        <f t="shared" si="192"/>
        <v>1.656800664988002</v>
      </c>
      <c r="AQ191" s="54">
        <f t="shared" si="192"/>
        <v>1.6568007653399248</v>
      </c>
      <c r="AR191" s="54">
        <f t="shared" si="192"/>
        <v>1.656796893621743</v>
      </c>
      <c r="AS191" s="54">
        <f t="shared" si="192"/>
        <v>1.6569461441142446</v>
      </c>
      <c r="AT191" s="54">
        <f t="shared" si="192"/>
        <v>1.6509924194446417</v>
      </c>
      <c r="AU191" s="54">
        <f t="shared" si="190"/>
        <v>1.3561665900269775</v>
      </c>
    </row>
    <row r="192" spans="1:47" s="54" customFormat="1" ht="12.95" customHeight="1">
      <c r="A192" s="293" t="s">
        <v>419</v>
      </c>
      <c r="B192" s="51"/>
      <c r="C192" s="40">
        <v>57341.911749999999</v>
      </c>
      <c r="D192" s="40">
        <v>2.0000000000000001E-4</v>
      </c>
      <c r="E192" s="54">
        <f t="shared" si="173"/>
        <v>11883.232566581804</v>
      </c>
      <c r="F192" s="54">
        <f t="shared" si="174"/>
        <v>11883</v>
      </c>
      <c r="G192" s="30">
        <f t="shared" si="169"/>
        <v>9.7634799996740185E-2</v>
      </c>
      <c r="H192" s="318"/>
      <c r="I192" s="318"/>
      <c r="J192" s="318"/>
      <c r="K192" s="360">
        <f t="shared" si="171"/>
        <v>9.7634799996740185E-2</v>
      </c>
      <c r="O192" s="54">
        <f t="shared" ca="1" si="175"/>
        <v>9.2392645291249104E-2</v>
      </c>
      <c r="P192" s="54">
        <f t="shared" si="176"/>
        <v>0.10284824014424244</v>
      </c>
      <c r="Q192" s="286">
        <f t="shared" si="177"/>
        <v>42323.411749999999</v>
      </c>
      <c r="R192" s="54">
        <f t="shared" si="166"/>
        <v>2.717995817158839E-5</v>
      </c>
      <c r="S192" s="54">
        <v>1</v>
      </c>
      <c r="T192" s="54">
        <f t="shared" si="167"/>
        <v>2.717995817158839E-5</v>
      </c>
      <c r="U192" s="54">
        <f t="shared" si="168"/>
        <v>-5.2134401475022601E-3</v>
      </c>
      <c r="V192" s="318"/>
      <c r="W192" s="318"/>
      <c r="X192" s="318"/>
      <c r="Y192" s="318">
        <f t="shared" si="172"/>
        <v>0.10363198067060873</v>
      </c>
      <c r="Z192" s="54">
        <f t="shared" si="178"/>
        <v>11883</v>
      </c>
      <c r="AA192" s="54">
        <f t="shared" si="179"/>
        <v>9.6851059470373896E-2</v>
      </c>
      <c r="AB192" s="54">
        <f t="shared" si="180"/>
        <v>0.10363198067060873</v>
      </c>
      <c r="AC192" s="54">
        <f t="shared" si="181"/>
        <v>-5.2134401475022601E-3</v>
      </c>
      <c r="AE192" s="54">
        <f t="shared" si="191"/>
        <v>6.1424921266890751E-7</v>
      </c>
      <c r="AF192" s="356">
        <f t="shared" si="182"/>
        <v>42323.411749999999</v>
      </c>
      <c r="AG192" s="41"/>
      <c r="AH192" s="54">
        <f t="shared" si="183"/>
        <v>-5.9971806738685438E-3</v>
      </c>
      <c r="AI192" s="54">
        <f t="shared" si="184"/>
        <v>0.88548688480027338</v>
      </c>
      <c r="AJ192" s="54">
        <f t="shared" si="185"/>
        <v>0.18862876050209335</v>
      </c>
      <c r="AK192" s="54">
        <f t="shared" si="186"/>
        <v>0.27917634160120897</v>
      </c>
      <c r="AL192" s="54">
        <f t="shared" si="187"/>
        <v>1.9600493719551999</v>
      </c>
      <c r="AM192" s="54">
        <f t="shared" si="188"/>
        <v>1.4910378308379975</v>
      </c>
      <c r="AN192" s="54">
        <f t="shared" si="192"/>
        <v>1.6587121603714843</v>
      </c>
      <c r="AO192" s="54">
        <f t="shared" si="192"/>
        <v>1.6587121604446116</v>
      </c>
      <c r="AP192" s="54">
        <f t="shared" si="192"/>
        <v>1.6587121576845023</v>
      </c>
      <c r="AQ192" s="54">
        <f t="shared" si="192"/>
        <v>1.6587122618615768</v>
      </c>
      <c r="AR192" s="54">
        <f t="shared" si="192"/>
        <v>1.658708329735145</v>
      </c>
      <c r="AS192" s="54">
        <f t="shared" si="192"/>
        <v>1.6588566249985122</v>
      </c>
      <c r="AT192" s="54">
        <f t="shared" si="192"/>
        <v>1.6530795075395179</v>
      </c>
      <c r="AU192" s="54">
        <f t="shared" si="190"/>
        <v>1.3581281775394016</v>
      </c>
    </row>
    <row r="193" spans="1:47" s="54" customFormat="1" ht="12.95" customHeight="1">
      <c r="A193" s="296" t="s">
        <v>416</v>
      </c>
      <c r="B193" s="297" t="s">
        <v>77</v>
      </c>
      <c r="C193" s="298">
        <v>57396.699330000003</v>
      </c>
      <c r="D193" s="298">
        <v>4.0000000000000002E-4</v>
      </c>
      <c r="E193" s="54">
        <f t="shared" si="173"/>
        <v>12013.736856096419</v>
      </c>
      <c r="F193" s="54">
        <f t="shared" si="174"/>
        <v>12013.5</v>
      </c>
      <c r="G193" s="30">
        <f t="shared" si="169"/>
        <v>9.94356000010157E-2</v>
      </c>
      <c r="H193" s="318"/>
      <c r="I193" s="318"/>
      <c r="J193" s="318"/>
      <c r="K193" s="360">
        <f t="shared" si="171"/>
        <v>9.94356000010157E-2</v>
      </c>
      <c r="O193" s="54">
        <f t="shared" ca="1" si="175"/>
        <v>9.3156173545770687E-2</v>
      </c>
      <c r="P193" s="54">
        <f t="shared" si="176"/>
        <v>0.10319325174713234</v>
      </c>
      <c r="Q193" s="286">
        <f t="shared" si="177"/>
        <v>42378.199330000003</v>
      </c>
      <c r="R193" s="54">
        <f t="shared" si="166"/>
        <v>1.4119946645093444E-5</v>
      </c>
      <c r="S193" s="54">
        <v>1</v>
      </c>
      <c r="T193" s="54">
        <f t="shared" si="167"/>
        <v>1.4119946645093444E-5</v>
      </c>
      <c r="U193" s="54">
        <f t="shared" si="168"/>
        <v>-3.7576517461166414E-3</v>
      </c>
      <c r="V193" s="318"/>
      <c r="W193" s="318"/>
      <c r="X193" s="318"/>
      <c r="Y193" s="318">
        <f t="shared" si="172"/>
        <v>0.10492304587794458</v>
      </c>
      <c r="Z193" s="54">
        <f t="shared" si="178"/>
        <v>12013.5</v>
      </c>
      <c r="AA193" s="54">
        <f t="shared" si="179"/>
        <v>9.7705805870203458E-2</v>
      </c>
      <c r="AB193" s="54">
        <f t="shared" si="180"/>
        <v>0.10492304587794458</v>
      </c>
      <c r="AC193" s="54">
        <f t="shared" si="181"/>
        <v>-3.7576517461166414E-3</v>
      </c>
      <c r="AE193" s="54">
        <f t="shared" si="191"/>
        <v>2.9921877349924826E-6</v>
      </c>
      <c r="AF193" s="356">
        <f t="shared" si="182"/>
        <v>42378.199330000003</v>
      </c>
      <c r="AG193" s="41"/>
      <c r="AH193" s="54">
        <f t="shared" si="183"/>
        <v>-5.4874458769288885E-3</v>
      </c>
      <c r="AI193" s="54">
        <f t="shared" si="184"/>
        <v>0.88322760174786652</v>
      </c>
      <c r="AJ193" s="54">
        <f t="shared" si="185"/>
        <v>0.19658319564140353</v>
      </c>
      <c r="AK193" s="54">
        <f t="shared" si="186"/>
        <v>0.27823890861816197</v>
      </c>
      <c r="AL193" s="54">
        <f t="shared" si="187"/>
        <v>1.9681556111721463</v>
      </c>
      <c r="AM193" s="54">
        <f t="shared" si="188"/>
        <v>1.5041813236448354</v>
      </c>
      <c r="AN193" s="54">
        <f t="shared" si="192"/>
        <v>1.6674511571980293</v>
      </c>
      <c r="AO193" s="54">
        <f t="shared" si="192"/>
        <v>1.6674511572995787</v>
      </c>
      <c r="AP193" s="54">
        <f t="shared" si="192"/>
        <v>1.6674511538123171</v>
      </c>
      <c r="AQ193" s="54">
        <f t="shared" si="192"/>
        <v>1.6674512735665159</v>
      </c>
      <c r="AR193" s="54">
        <f t="shared" si="192"/>
        <v>1.6674471610664376</v>
      </c>
      <c r="AS193" s="54">
        <f t="shared" si="192"/>
        <v>1.6675882894375202</v>
      </c>
      <c r="AT193" s="54">
        <f t="shared" si="192"/>
        <v>1.6626216706521915</v>
      </c>
      <c r="AU193" s="54">
        <f t="shared" si="190"/>
        <v>1.3671101835173438</v>
      </c>
    </row>
    <row r="194" spans="1:47" s="54" customFormat="1" ht="12.95" customHeight="1">
      <c r="A194" s="294" t="s">
        <v>420</v>
      </c>
      <c r="B194" s="295" t="s">
        <v>77</v>
      </c>
      <c r="C194" s="294">
        <v>57450.0173</v>
      </c>
      <c r="D194" s="294" t="s">
        <v>413</v>
      </c>
      <c r="E194" s="54">
        <f t="shared" si="173"/>
        <v>12140.740527242517</v>
      </c>
      <c r="F194" s="54">
        <f t="shared" si="174"/>
        <v>12140.5</v>
      </c>
      <c r="G194" s="30">
        <f t="shared" si="169"/>
        <v>0.10097680000035325</v>
      </c>
      <c r="H194" s="318"/>
      <c r="I194" s="318"/>
      <c r="J194" s="318"/>
      <c r="K194" s="360">
        <f t="shared" si="171"/>
        <v>0.10097680000035325</v>
      </c>
      <c r="O194" s="54">
        <f t="shared" ca="1" si="175"/>
        <v>9.3899224031013889E-2</v>
      </c>
      <c r="P194" s="54">
        <f t="shared" si="176"/>
        <v>0.10352898380579352</v>
      </c>
      <c r="Q194" s="286">
        <f t="shared" si="177"/>
        <v>42431.5173</v>
      </c>
      <c r="R194" s="54">
        <f t="shared" si="166"/>
        <v>6.513642176751576E-6</v>
      </c>
      <c r="S194" s="54">
        <v>1</v>
      </c>
      <c r="T194" s="54">
        <f t="shared" si="167"/>
        <v>6.513642176751576E-6</v>
      </c>
      <c r="U194" s="54">
        <f t="shared" si="168"/>
        <v>-2.5521838054402696E-3</v>
      </c>
      <c r="V194" s="318"/>
      <c r="W194" s="318"/>
      <c r="X194" s="318"/>
      <c r="Y194" s="318">
        <f t="shared" si="172"/>
        <v>0.10596902602341465</v>
      </c>
      <c r="Z194" s="54">
        <f t="shared" si="178"/>
        <v>12140.5</v>
      </c>
      <c r="AA194" s="54">
        <f t="shared" si="179"/>
        <v>9.8536757782732118E-2</v>
      </c>
      <c r="AB194" s="54">
        <f t="shared" si="180"/>
        <v>0.10596902602341465</v>
      </c>
      <c r="AC194" s="54">
        <f t="shared" si="181"/>
        <v>-2.5521838054402696E-3</v>
      </c>
      <c r="AE194" s="54">
        <f t="shared" si="191"/>
        <v>5.9538060237734554E-6</v>
      </c>
      <c r="AF194" s="356">
        <f t="shared" si="182"/>
        <v>42431.5173</v>
      </c>
      <c r="AG194" s="41"/>
      <c r="AH194" s="54">
        <f t="shared" si="183"/>
        <v>-4.9922260230613989E-3</v>
      </c>
      <c r="AI194" s="54">
        <f t="shared" si="184"/>
        <v>0.88104724682543412</v>
      </c>
      <c r="AJ194" s="54">
        <f t="shared" si="185"/>
        <v>0.20427317708211715</v>
      </c>
      <c r="AK194" s="54">
        <f t="shared" si="186"/>
        <v>0.27731376773390021</v>
      </c>
      <c r="AL194" s="54">
        <f t="shared" si="187"/>
        <v>1.9760048892720026</v>
      </c>
      <c r="AM194" s="54">
        <f t="shared" si="188"/>
        <v>1.5170618040893069</v>
      </c>
      <c r="AN194" s="54">
        <f t="shared" si="192"/>
        <v>1.6759344282627204</v>
      </c>
      <c r="AO194" s="54">
        <f t="shared" si="192"/>
        <v>1.6759344283932764</v>
      </c>
      <c r="AP194" s="54">
        <f t="shared" si="192"/>
        <v>1.6759344242704883</v>
      </c>
      <c r="AQ194" s="54">
        <f t="shared" si="192"/>
        <v>1.6759345544626052</v>
      </c>
      <c r="AR194" s="54">
        <f t="shared" si="192"/>
        <v>1.6759304430928519</v>
      </c>
      <c r="AS194" s="54">
        <f t="shared" si="192"/>
        <v>1.6760601998288545</v>
      </c>
      <c r="AT194" s="54">
        <f t="shared" si="192"/>
        <v>1.6718850239373806</v>
      </c>
      <c r="AU194" s="54">
        <f t="shared" si="190"/>
        <v>1.375851292783234</v>
      </c>
    </row>
    <row r="195" spans="1:47" s="54" customFormat="1" ht="12.95" customHeight="1">
      <c r="A195" s="294" t="s">
        <v>420</v>
      </c>
      <c r="B195" s="295" t="s">
        <v>77</v>
      </c>
      <c r="C195" s="294">
        <v>57450.0193</v>
      </c>
      <c r="D195" s="294" t="s">
        <v>225</v>
      </c>
      <c r="E195" s="54">
        <f t="shared" si="173"/>
        <v>12140.745291252519</v>
      </c>
      <c r="F195" s="54">
        <f t="shared" si="174"/>
        <v>12140.5</v>
      </c>
      <c r="G195" s="30">
        <f t="shared" si="169"/>
        <v>0.1029768000007607</v>
      </c>
      <c r="H195" s="318"/>
      <c r="I195" s="318"/>
      <c r="J195" s="318"/>
      <c r="K195" s="360">
        <f t="shared" si="171"/>
        <v>0.1029768000007607</v>
      </c>
      <c r="O195" s="54">
        <f t="shared" ca="1" si="175"/>
        <v>9.3899224031013889E-2</v>
      </c>
      <c r="P195" s="54">
        <f t="shared" si="176"/>
        <v>0.10352898380579352</v>
      </c>
      <c r="Q195" s="286">
        <f t="shared" si="177"/>
        <v>42431.5193</v>
      </c>
      <c r="R195" s="54">
        <f t="shared" si="166"/>
        <v>3.0490695454051889E-7</v>
      </c>
      <c r="S195" s="54">
        <v>1</v>
      </c>
      <c r="T195" s="54">
        <f t="shared" si="167"/>
        <v>3.0490695454051889E-7</v>
      </c>
      <c r="U195" s="54">
        <f t="shared" si="168"/>
        <v>-5.5218380503281594E-4</v>
      </c>
      <c r="V195" s="318"/>
      <c r="W195" s="318"/>
      <c r="X195" s="318"/>
      <c r="Y195" s="318">
        <f t="shared" si="172"/>
        <v>0.10796902602382211</v>
      </c>
      <c r="Z195" s="54">
        <f t="shared" si="178"/>
        <v>12140.5</v>
      </c>
      <c r="AA195" s="54">
        <f t="shared" si="179"/>
        <v>9.8536757782732118E-2</v>
      </c>
      <c r="AB195" s="54">
        <f t="shared" si="180"/>
        <v>0.10796902602382211</v>
      </c>
      <c r="AC195" s="54">
        <f t="shared" si="181"/>
        <v>-5.5218380503281594E-4</v>
      </c>
      <c r="AE195" s="54">
        <f t="shared" si="191"/>
        <v>1.9713974897876209E-5</v>
      </c>
      <c r="AF195" s="356">
        <f t="shared" si="182"/>
        <v>42431.5193</v>
      </c>
      <c r="AG195" s="41"/>
      <c r="AH195" s="54">
        <f t="shared" si="183"/>
        <v>-4.9922260230613989E-3</v>
      </c>
      <c r="AI195" s="54">
        <f t="shared" si="184"/>
        <v>0.88104724682543412</v>
      </c>
      <c r="AJ195" s="54">
        <f t="shared" si="185"/>
        <v>0.20427317708211715</v>
      </c>
      <c r="AK195" s="54">
        <f t="shared" si="186"/>
        <v>0.27731376773390021</v>
      </c>
      <c r="AL195" s="54">
        <f t="shared" si="187"/>
        <v>1.9760048892720026</v>
      </c>
      <c r="AM195" s="54">
        <f t="shared" si="188"/>
        <v>1.5170618040893069</v>
      </c>
      <c r="AN195" s="54">
        <f t="shared" si="192"/>
        <v>1.6759344282627204</v>
      </c>
      <c r="AO195" s="54">
        <f t="shared" si="192"/>
        <v>1.6759344283932764</v>
      </c>
      <c r="AP195" s="54">
        <f t="shared" si="192"/>
        <v>1.6759344242704883</v>
      </c>
      <c r="AQ195" s="54">
        <f t="shared" si="192"/>
        <v>1.6759345544626052</v>
      </c>
      <c r="AR195" s="54">
        <f t="shared" si="192"/>
        <v>1.6759304430928519</v>
      </c>
      <c r="AS195" s="54">
        <f t="shared" si="192"/>
        <v>1.6760601998288545</v>
      </c>
      <c r="AT195" s="54">
        <f t="shared" si="192"/>
        <v>1.6718850239373806</v>
      </c>
      <c r="AU195" s="54">
        <f t="shared" si="190"/>
        <v>1.375851292783234</v>
      </c>
    </row>
    <row r="196" spans="1:47" s="54" customFormat="1" ht="12.95" customHeight="1">
      <c r="A196" s="294" t="s">
        <v>420</v>
      </c>
      <c r="B196" s="295" t="s">
        <v>77</v>
      </c>
      <c r="C196" s="294">
        <v>57450.020799999998</v>
      </c>
      <c r="D196" s="294" t="s">
        <v>53</v>
      </c>
      <c r="E196" s="54">
        <f t="shared" si="173"/>
        <v>12140.748864260015</v>
      </c>
      <c r="F196" s="54">
        <f t="shared" si="174"/>
        <v>12140.5</v>
      </c>
      <c r="G196" s="30">
        <f t="shared" si="169"/>
        <v>0.10447679999924731</v>
      </c>
      <c r="H196" s="318"/>
      <c r="I196" s="318"/>
      <c r="J196" s="318"/>
      <c r="K196" s="360">
        <f t="shared" si="171"/>
        <v>0.10447679999924731</v>
      </c>
      <c r="O196" s="54">
        <f t="shared" ca="1" si="175"/>
        <v>9.3899224031013889E-2</v>
      </c>
      <c r="P196" s="54">
        <f t="shared" si="176"/>
        <v>0.10352898380579352</v>
      </c>
      <c r="Q196" s="286">
        <f t="shared" si="177"/>
        <v>42431.520799999998</v>
      </c>
      <c r="R196" s="54">
        <f t="shared" ref="R196:R206" si="193">+(P196-G196)^2</f>
        <v>8.9835553657322257E-7</v>
      </c>
      <c r="S196" s="54">
        <v>1</v>
      </c>
      <c r="T196" s="54">
        <f t="shared" ref="T196:T206" si="194">S196*R196</f>
        <v>8.9835553657322257E-7</v>
      </c>
      <c r="U196" s="54">
        <f t="shared" ref="U196:U206" si="195">+G196-P196</f>
        <v>9.4781619345378487E-4</v>
      </c>
      <c r="V196" s="318"/>
      <c r="W196" s="318"/>
      <c r="X196" s="318"/>
      <c r="Y196" s="318">
        <f t="shared" si="172"/>
        <v>0.10946902602230871</v>
      </c>
      <c r="Z196" s="54">
        <f t="shared" si="178"/>
        <v>12140.5</v>
      </c>
      <c r="AA196" s="54">
        <f t="shared" si="179"/>
        <v>9.8536757782732118E-2</v>
      </c>
      <c r="AB196" s="54">
        <f t="shared" si="180"/>
        <v>0.10946902602230871</v>
      </c>
      <c r="AC196" s="54">
        <f t="shared" si="181"/>
        <v>9.4781619345378487E-4</v>
      </c>
      <c r="AE196" s="54">
        <f t="shared" si="191"/>
        <v>3.5284101533982661E-5</v>
      </c>
      <c r="AF196" s="356">
        <f t="shared" si="182"/>
        <v>42431.520799999998</v>
      </c>
      <c r="AG196" s="41"/>
      <c r="AH196" s="54">
        <f t="shared" si="183"/>
        <v>-4.9922260230613989E-3</v>
      </c>
      <c r="AI196" s="54">
        <f t="shared" si="184"/>
        <v>0.88104724682543412</v>
      </c>
      <c r="AJ196" s="54">
        <f t="shared" si="185"/>
        <v>0.20427317708211715</v>
      </c>
      <c r="AK196" s="54">
        <f t="shared" si="186"/>
        <v>0.27731376773390021</v>
      </c>
      <c r="AL196" s="54">
        <f t="shared" si="187"/>
        <v>1.9760048892720026</v>
      </c>
      <c r="AM196" s="54">
        <f t="shared" si="188"/>
        <v>1.5170618040893069</v>
      </c>
      <c r="AN196" s="54">
        <f t="shared" si="192"/>
        <v>1.6759344282627204</v>
      </c>
      <c r="AO196" s="54">
        <f t="shared" si="192"/>
        <v>1.6759344283932764</v>
      </c>
      <c r="AP196" s="54">
        <f t="shared" si="192"/>
        <v>1.6759344242704883</v>
      </c>
      <c r="AQ196" s="54">
        <f t="shared" si="192"/>
        <v>1.6759345544626052</v>
      </c>
      <c r="AR196" s="54">
        <f t="shared" si="192"/>
        <v>1.6759304430928519</v>
      </c>
      <c r="AS196" s="54">
        <f t="shared" si="192"/>
        <v>1.6760601998288545</v>
      </c>
      <c r="AT196" s="54">
        <f t="shared" si="192"/>
        <v>1.6718850239373806</v>
      </c>
      <c r="AU196" s="54">
        <f t="shared" si="190"/>
        <v>1.375851292783234</v>
      </c>
    </row>
    <row r="197" spans="1:47" s="54" customFormat="1" ht="12.95" customHeight="1">
      <c r="A197" s="299" t="s">
        <v>421</v>
      </c>
      <c r="B197" s="300" t="s">
        <v>65</v>
      </c>
      <c r="C197" s="301">
        <v>57474.365299999998</v>
      </c>
      <c r="D197" s="301">
        <v>1.6000000000000001E-3</v>
      </c>
      <c r="E197" s="54">
        <f t="shared" si="173"/>
        <v>12198.737584989936</v>
      </c>
      <c r="F197" s="54">
        <f t="shared" si="174"/>
        <v>12198.5</v>
      </c>
      <c r="G197" s="30">
        <f t="shared" si="169"/>
        <v>9.9741599995468277E-2</v>
      </c>
      <c r="H197" s="318"/>
      <c r="I197" s="318"/>
      <c r="J197" s="318"/>
      <c r="K197" s="360">
        <f t="shared" si="171"/>
        <v>9.9741599995468277E-2</v>
      </c>
      <c r="O197" s="54">
        <f t="shared" ca="1" si="175"/>
        <v>9.4238569921912346E-2</v>
      </c>
      <c r="P197" s="54">
        <f t="shared" si="176"/>
        <v>0.10368230160898645</v>
      </c>
      <c r="Q197" s="286">
        <f t="shared" si="177"/>
        <v>42455.865299999998</v>
      </c>
      <c r="R197" s="54">
        <f t="shared" si="193"/>
        <v>1.552912920678472E-5</v>
      </c>
      <c r="S197" s="54">
        <v>1</v>
      </c>
      <c r="T197" s="54">
        <f t="shared" si="194"/>
        <v>1.552912920678472E-5</v>
      </c>
      <c r="U197" s="54">
        <f t="shared" si="195"/>
        <v>-3.9407016135181716E-3</v>
      </c>
      <c r="V197" s="318"/>
      <c r="W197" s="318"/>
      <c r="X197" s="318"/>
      <c r="Y197" s="318">
        <f t="shared" si="172"/>
        <v>0.10450794732727445</v>
      </c>
      <c r="Z197" s="54">
        <f t="shared" si="178"/>
        <v>12198.5</v>
      </c>
      <c r="AA197" s="54">
        <f t="shared" si="179"/>
        <v>9.8915954277180279E-2</v>
      </c>
      <c r="AB197" s="54">
        <f t="shared" si="180"/>
        <v>0.10450794732727445</v>
      </c>
      <c r="AC197" s="54">
        <f t="shared" si="181"/>
        <v>-3.9407016135181716E-3</v>
      </c>
      <c r="AE197" s="54">
        <f t="shared" si="191"/>
        <v>6.8169085212730474E-7</v>
      </c>
      <c r="AF197" s="356">
        <f t="shared" si="182"/>
        <v>42455.865299999998</v>
      </c>
      <c r="AG197" s="41"/>
      <c r="AH197" s="54">
        <f t="shared" si="183"/>
        <v>-4.7663473318061761E-3</v>
      </c>
      <c r="AI197" s="54">
        <f t="shared" si="184"/>
        <v>0.88005748534000228</v>
      </c>
      <c r="AJ197" s="54">
        <f t="shared" si="185"/>
        <v>0.2077683975050687</v>
      </c>
      <c r="AK197" s="54">
        <f t="shared" si="186"/>
        <v>0.27688711858737131</v>
      </c>
      <c r="AL197" s="54">
        <f t="shared" si="187"/>
        <v>1.9795767364399581</v>
      </c>
      <c r="AM197" s="54">
        <f t="shared" si="188"/>
        <v>1.5229740134319805</v>
      </c>
      <c r="AN197" s="54">
        <f t="shared" si="192"/>
        <v>1.6798017218588752</v>
      </c>
      <c r="AO197" s="54">
        <f t="shared" si="192"/>
        <v>1.6798017220019283</v>
      </c>
      <c r="AP197" s="54">
        <f t="shared" si="192"/>
        <v>1.679801717644172</v>
      </c>
      <c r="AQ197" s="54">
        <f t="shared" si="192"/>
        <v>1.6798018503923937</v>
      </c>
      <c r="AR197" s="54">
        <f t="shared" si="192"/>
        <v>1.6797978064751506</v>
      </c>
      <c r="AS197" s="54">
        <f t="shared" si="192"/>
        <v>1.6799209295898558</v>
      </c>
      <c r="AT197" s="54">
        <f t="shared" si="192"/>
        <v>1.676108010336121</v>
      </c>
      <c r="AU197" s="54">
        <f t="shared" si="190"/>
        <v>1.379843295440097</v>
      </c>
    </row>
    <row r="198" spans="1:47" s="54" customFormat="1" ht="12.95" customHeight="1">
      <c r="A198" s="192" t="s">
        <v>422</v>
      </c>
      <c r="B198" s="193" t="s">
        <v>77</v>
      </c>
      <c r="C198" s="302">
        <v>57777.046999999999</v>
      </c>
      <c r="D198" s="192" t="s">
        <v>225</v>
      </c>
      <c r="E198" s="54">
        <f t="shared" si="173"/>
        <v>12919.726907890725</v>
      </c>
      <c r="F198" s="54">
        <f t="shared" si="174"/>
        <v>12919.5</v>
      </c>
      <c r="G198" s="30">
        <f t="shared" ref="G198:G206" si="196">+C198-(C$7+F198*C$8)</f>
        <v>9.5259200003056321E-2</v>
      </c>
      <c r="H198" s="318"/>
      <c r="I198" s="318"/>
      <c r="J198" s="318"/>
      <c r="K198" s="360">
        <f t="shared" si="171"/>
        <v>9.5259200003056321E-2</v>
      </c>
      <c r="O198" s="54">
        <f t="shared" ca="1" si="175"/>
        <v>9.8456990393253729E-2</v>
      </c>
      <c r="P198" s="54">
        <f t="shared" si="176"/>
        <v>0.10558774778847214</v>
      </c>
      <c r="Q198" s="286">
        <f t="shared" si="177"/>
        <v>42758.546999999999</v>
      </c>
      <c r="R198" s="54">
        <f t="shared" si="193"/>
        <v>1.0667889935561811E-4</v>
      </c>
      <c r="S198" s="54">
        <v>1</v>
      </c>
      <c r="T198" s="54">
        <f t="shared" si="194"/>
        <v>1.0667889935561811E-4</v>
      </c>
      <c r="U198" s="54">
        <f t="shared" si="195"/>
        <v>-1.0328547785415823E-2</v>
      </c>
      <c r="V198" s="318"/>
      <c r="W198" s="318"/>
      <c r="X198" s="318"/>
      <c r="Y198" s="318">
        <f t="shared" si="172"/>
        <v>9.723367891647243E-2</v>
      </c>
      <c r="Z198" s="54">
        <f t="shared" si="178"/>
        <v>12919.5</v>
      </c>
      <c r="AA198" s="54">
        <f t="shared" si="179"/>
        <v>0.10361326887505604</v>
      </c>
      <c r="AB198" s="54">
        <f t="shared" si="180"/>
        <v>9.723367891647243E-2</v>
      </c>
      <c r="AC198" s="54">
        <f t="shared" si="181"/>
        <v>-1.0328547785415823E-2</v>
      </c>
      <c r="AE198" s="54">
        <f t="shared" si="191"/>
        <v>6.9790466718114589E-5</v>
      </c>
      <c r="AF198" s="356">
        <f t="shared" si="182"/>
        <v>42758.546999999999</v>
      </c>
      <c r="AG198" s="41"/>
      <c r="AH198" s="54">
        <f t="shared" si="183"/>
        <v>-1.9744789134161136E-3</v>
      </c>
      <c r="AI198" s="54">
        <f t="shared" si="184"/>
        <v>0.86806355040186722</v>
      </c>
      <c r="AJ198" s="54">
        <f t="shared" si="185"/>
        <v>0.25034679615579997</v>
      </c>
      <c r="AK198" s="54">
        <f t="shared" si="186"/>
        <v>0.27137696388975274</v>
      </c>
      <c r="AL198" s="54">
        <f t="shared" si="187"/>
        <v>2.0233221597333975</v>
      </c>
      <c r="AM198" s="54">
        <f t="shared" si="188"/>
        <v>1.5980937179949655</v>
      </c>
      <c r="AN198" s="54">
        <f t="shared" si="192"/>
        <v>1.727519176843096</v>
      </c>
      <c r="AO198" s="54">
        <f t="shared" si="192"/>
        <v>1.7275191766753899</v>
      </c>
      <c r="AP198" s="54">
        <f t="shared" si="192"/>
        <v>1.7275191802362067</v>
      </c>
      <c r="AQ198" s="54">
        <f t="shared" si="192"/>
        <v>1.7275191046312357</v>
      </c>
      <c r="AR198" s="54">
        <f t="shared" si="192"/>
        <v>1.7275207099044783</v>
      </c>
      <c r="AS198" s="54">
        <f t="shared" si="192"/>
        <v>1.7274866226344463</v>
      </c>
      <c r="AT198" s="54">
        <f t="shared" si="192"/>
        <v>1.7282088779921065</v>
      </c>
      <c r="AU198" s="54">
        <f t="shared" si="190"/>
        <v>1.4294680181228272</v>
      </c>
    </row>
    <row r="199" spans="1:47" s="54" customFormat="1" ht="12.95" customHeight="1">
      <c r="A199" s="192" t="s">
        <v>422</v>
      </c>
      <c r="B199" s="193" t="s">
        <v>65</v>
      </c>
      <c r="C199" s="303">
        <v>57778.104099999997</v>
      </c>
      <c r="D199" s="192" t="s">
        <v>225</v>
      </c>
      <c r="E199" s="54">
        <f t="shared" si="173"/>
        <v>12922.244925376543</v>
      </c>
      <c r="F199" s="54">
        <f t="shared" si="174"/>
        <v>12922</v>
      </c>
      <c r="G199" s="30">
        <f t="shared" si="196"/>
        <v>0.10282319999532774</v>
      </c>
      <c r="H199" s="318"/>
      <c r="I199" s="318"/>
      <c r="J199" s="318"/>
      <c r="K199" s="360">
        <f t="shared" si="171"/>
        <v>0.10282319999532774</v>
      </c>
      <c r="O199" s="54">
        <f t="shared" ca="1" si="175"/>
        <v>9.8471617371309689E-2</v>
      </c>
      <c r="P199" s="54">
        <f t="shared" si="176"/>
        <v>0.1055943532867894</v>
      </c>
      <c r="Q199" s="286">
        <f t="shared" si="177"/>
        <v>42759.604099999997</v>
      </c>
      <c r="R199" s="54">
        <f t="shared" si="193"/>
        <v>7.6792905647787845E-6</v>
      </c>
      <c r="S199" s="54">
        <v>1</v>
      </c>
      <c r="T199" s="54">
        <f t="shared" si="194"/>
        <v>7.6792905647787845E-6</v>
      </c>
      <c r="U199" s="54">
        <f t="shared" si="195"/>
        <v>-2.7711532914616588E-3</v>
      </c>
      <c r="V199" s="318"/>
      <c r="W199" s="318"/>
      <c r="X199" s="318"/>
      <c r="Y199" s="318">
        <f t="shared" si="172"/>
        <v>0.10478805306832893</v>
      </c>
      <c r="Z199" s="54">
        <f t="shared" si="178"/>
        <v>12922</v>
      </c>
      <c r="AA199" s="54">
        <f t="shared" si="179"/>
        <v>0.10362950021378821</v>
      </c>
      <c r="AB199" s="54">
        <f t="shared" si="180"/>
        <v>0.10478805306832893</v>
      </c>
      <c r="AC199" s="54">
        <f t="shared" si="181"/>
        <v>-2.7711532914616588E-3</v>
      </c>
      <c r="AE199" s="54">
        <f t="shared" si="191"/>
        <v>6.5012004228939812E-7</v>
      </c>
      <c r="AF199" s="356">
        <f t="shared" si="182"/>
        <v>42759.604099999997</v>
      </c>
      <c r="AG199" s="41"/>
      <c r="AH199" s="54">
        <f t="shared" si="183"/>
        <v>-1.9648530730011944E-3</v>
      </c>
      <c r="AI199" s="54">
        <f t="shared" si="184"/>
        <v>0.86802294959355875</v>
      </c>
      <c r="AJ199" s="54">
        <f t="shared" si="185"/>
        <v>0.25049164483466602</v>
      </c>
      <c r="AK199" s="54">
        <f t="shared" si="186"/>
        <v>0.27135722107324961</v>
      </c>
      <c r="AL199" s="54">
        <f t="shared" si="187"/>
        <v>2.0234717755466542</v>
      </c>
      <c r="AM199" s="54">
        <f t="shared" si="188"/>
        <v>1.5983596098663972</v>
      </c>
      <c r="AN199" s="54">
        <f t="shared" si="192"/>
        <v>1.7276835025425141</v>
      </c>
      <c r="AO199" s="54">
        <f t="shared" si="192"/>
        <v>1.7276835023702395</v>
      </c>
      <c r="AP199" s="54">
        <f t="shared" si="192"/>
        <v>1.7276835060242566</v>
      </c>
      <c r="AQ199" s="54">
        <f t="shared" si="192"/>
        <v>1.7276834285210037</v>
      </c>
      <c r="AR199" s="54">
        <f t="shared" si="192"/>
        <v>1.7276850723896564</v>
      </c>
      <c r="AS199" s="54">
        <f t="shared" si="192"/>
        <v>1.7276502017503683</v>
      </c>
      <c r="AT199" s="54">
        <f t="shared" si="192"/>
        <v>1.7283882562573472</v>
      </c>
      <c r="AU199" s="54">
        <f t="shared" si="190"/>
        <v>1.4296400872028645</v>
      </c>
    </row>
    <row r="200" spans="1:47" s="54" customFormat="1" ht="12.95" customHeight="1">
      <c r="A200" s="192" t="s">
        <v>422</v>
      </c>
      <c r="B200" s="193" t="s">
        <v>65</v>
      </c>
      <c r="C200" s="303">
        <v>57810.011299999998</v>
      </c>
      <c r="D200" s="192" t="s">
        <v>413</v>
      </c>
      <c r="E200" s="54">
        <f t="shared" si="173"/>
        <v>12998.248035322275</v>
      </c>
      <c r="F200" s="54">
        <f t="shared" si="174"/>
        <v>12998</v>
      </c>
      <c r="G200" s="30">
        <f t="shared" si="196"/>
        <v>0.10412879999785218</v>
      </c>
      <c r="H200" s="318"/>
      <c r="I200" s="318"/>
      <c r="J200" s="318"/>
      <c r="K200" s="360">
        <f t="shared" si="171"/>
        <v>0.10412879999785218</v>
      </c>
      <c r="O200" s="54">
        <f t="shared" ca="1" si="175"/>
        <v>9.8916277504211142E-2</v>
      </c>
      <c r="P200" s="54">
        <f t="shared" si="176"/>
        <v>0.1057951556268077</v>
      </c>
      <c r="Q200" s="286">
        <f t="shared" si="177"/>
        <v>42791.511299999998</v>
      </c>
      <c r="R200" s="54">
        <f t="shared" si="193"/>
        <v>2.7767410821517495E-6</v>
      </c>
      <c r="S200" s="54">
        <v>1</v>
      </c>
      <c r="T200" s="54">
        <f t="shared" si="194"/>
        <v>2.7767410821517495E-6</v>
      </c>
      <c r="U200" s="54">
        <f t="shared" si="195"/>
        <v>-1.6663556289555209E-3</v>
      </c>
      <c r="V200" s="318"/>
      <c r="W200" s="318"/>
      <c r="X200" s="318"/>
      <c r="Y200" s="318">
        <f t="shared" si="172"/>
        <v>0.10580121796568062</v>
      </c>
      <c r="Z200" s="54">
        <f t="shared" si="178"/>
        <v>12998</v>
      </c>
      <c r="AA200" s="54">
        <f t="shared" si="179"/>
        <v>0.10412273765897927</v>
      </c>
      <c r="AB200" s="54">
        <f t="shared" si="180"/>
        <v>0.10580121796568062</v>
      </c>
      <c r="AC200" s="54">
        <f t="shared" si="181"/>
        <v>-1.6663556289555209E-3</v>
      </c>
      <c r="AE200" s="54">
        <f t="shared" si="191"/>
        <v>3.6751952610080093E-11</v>
      </c>
      <c r="AF200" s="356">
        <f t="shared" si="182"/>
        <v>42791.511299999998</v>
      </c>
      <c r="AG200" s="41"/>
      <c r="AH200" s="54">
        <f t="shared" si="183"/>
        <v>-1.6724179678284342E-3</v>
      </c>
      <c r="AI200" s="54">
        <f t="shared" si="184"/>
        <v>0.8667919039608436</v>
      </c>
      <c r="AJ200" s="54">
        <f t="shared" si="185"/>
        <v>0.25488590812328554</v>
      </c>
      <c r="AK200" s="54">
        <f t="shared" si="186"/>
        <v>0.27075503026205011</v>
      </c>
      <c r="AL200" s="54">
        <f t="shared" si="187"/>
        <v>2.0280134309460847</v>
      </c>
      <c r="AM200" s="54">
        <f t="shared" si="188"/>
        <v>1.6064612621261765</v>
      </c>
      <c r="AN200" s="54">
        <f t="shared" si="192"/>
        <v>1.7326753417234422</v>
      </c>
      <c r="AO200" s="54">
        <f t="shared" si="192"/>
        <v>1.732675341390848</v>
      </c>
      <c r="AP200" s="54">
        <f t="shared" si="192"/>
        <v>1.7326753482295862</v>
      </c>
      <c r="AQ200" s="54">
        <f t="shared" si="192"/>
        <v>1.7326752076126437</v>
      </c>
      <c r="AR200" s="54">
        <f t="shared" si="192"/>
        <v>1.7326780989293333</v>
      </c>
      <c r="AS200" s="54">
        <f t="shared" si="192"/>
        <v>1.7326186383822966</v>
      </c>
      <c r="AT200" s="54">
        <f t="shared" si="192"/>
        <v>1.7338371328495414</v>
      </c>
      <c r="AU200" s="54">
        <f t="shared" si="190"/>
        <v>1.4348709872359953</v>
      </c>
    </row>
    <row r="201" spans="1:47" s="54" customFormat="1" ht="12.95" customHeight="1">
      <c r="A201" s="294" t="s">
        <v>423</v>
      </c>
      <c r="B201" s="304" t="s">
        <v>65</v>
      </c>
      <c r="C201" s="305">
        <v>57829.3243</v>
      </c>
      <c r="D201" s="305">
        <v>2E-3</v>
      </c>
      <c r="E201" s="54">
        <f t="shared" si="173"/>
        <v>13044.251697893167</v>
      </c>
      <c r="F201" s="362">
        <f>ROUND(2*E201,0)/2-0.5</f>
        <v>13044</v>
      </c>
      <c r="G201" s="30">
        <f t="shared" si="196"/>
        <v>0.10566639999888139</v>
      </c>
      <c r="H201" s="318"/>
      <c r="I201" s="318"/>
      <c r="J201" s="318"/>
      <c r="K201" s="360">
        <f t="shared" si="171"/>
        <v>0.10566639999888139</v>
      </c>
      <c r="O201" s="54">
        <f t="shared" ca="1" si="175"/>
        <v>9.9185413900440972E-2</v>
      </c>
      <c r="P201" s="54">
        <f t="shared" si="176"/>
        <v>0.1059166893617513</v>
      </c>
      <c r="Q201" s="286">
        <f t="shared" si="177"/>
        <v>42810.8243</v>
      </c>
      <c r="R201" s="54">
        <f t="shared" si="193"/>
        <v>6.2644765165828203E-8</v>
      </c>
      <c r="T201" s="54">
        <f t="shared" si="194"/>
        <v>0</v>
      </c>
      <c r="U201" s="54">
        <f t="shared" si="195"/>
        <v>-2.5028936286991543E-4</v>
      </c>
      <c r="V201" s="318"/>
      <c r="W201" s="318"/>
      <c r="X201" s="318"/>
      <c r="Y201" s="318">
        <f t="shared" si="172"/>
        <v>0.10716199833975014</v>
      </c>
      <c r="Z201" s="54">
        <f t="shared" si="178"/>
        <v>13044</v>
      </c>
      <c r="AA201" s="54">
        <f t="shared" si="179"/>
        <v>0.10442109102088255</v>
      </c>
      <c r="AB201" s="54">
        <f t="shared" si="180"/>
        <v>0.10716199833975014</v>
      </c>
      <c r="AC201" s="54">
        <f t="shared" si="181"/>
        <v>-2.5028936286991543E-4</v>
      </c>
      <c r="AE201" s="54">
        <f t="shared" si="191"/>
        <v>0</v>
      </c>
      <c r="AF201" s="356">
        <f t="shared" si="182"/>
        <v>42810.8243</v>
      </c>
      <c r="AG201" s="41"/>
      <c r="AH201" s="54">
        <f t="shared" si="183"/>
        <v>-1.4955983408687548E-3</v>
      </c>
      <c r="AI201" s="54">
        <f t="shared" si="184"/>
        <v>0.86604981988247209</v>
      </c>
      <c r="AJ201" s="54">
        <f t="shared" si="185"/>
        <v>0.25753700857055406</v>
      </c>
      <c r="AK201" s="54">
        <f t="shared" si="186"/>
        <v>0.27038866934297118</v>
      </c>
      <c r="AL201" s="54">
        <f t="shared" si="187"/>
        <v>2.0307560799457587</v>
      </c>
      <c r="AM201" s="54">
        <f t="shared" si="188"/>
        <v>1.6113824324772206</v>
      </c>
      <c r="AN201" s="54">
        <f t="shared" ref="AN201:AT206" si="197">$AU201+$AB$7*SIN(AO201)</f>
        <v>1.7356932827878691</v>
      </c>
      <c r="AO201" s="54">
        <f t="shared" si="197"/>
        <v>1.735693282336068</v>
      </c>
      <c r="AP201" s="54">
        <f t="shared" si="197"/>
        <v>1.7356932914573973</v>
      </c>
      <c r="AQ201" s="54">
        <f t="shared" si="197"/>
        <v>1.7356931073084352</v>
      </c>
      <c r="AR201" s="54">
        <f t="shared" si="197"/>
        <v>1.735696825020979</v>
      </c>
      <c r="AS201" s="54">
        <f t="shared" si="197"/>
        <v>1.7356217534580196</v>
      </c>
      <c r="AT201" s="54">
        <f t="shared" si="197"/>
        <v>1.7371311634153281</v>
      </c>
      <c r="AU201" s="54">
        <f t="shared" si="190"/>
        <v>1.4380370583086801</v>
      </c>
    </row>
    <row r="202" spans="1:47" s="54" customFormat="1" ht="12.95" customHeight="1">
      <c r="A202" s="294" t="s">
        <v>423</v>
      </c>
      <c r="B202" s="304" t="s">
        <v>65</v>
      </c>
      <c r="C202" s="305">
        <v>57829.529600000002</v>
      </c>
      <c r="D202" s="305">
        <v>1.5E-3</v>
      </c>
      <c r="E202" s="54">
        <f t="shared" si="173"/>
        <v>13044.740723519733</v>
      </c>
      <c r="F202" s="54">
        <f>ROUND(2*E202,0)/2</f>
        <v>13044.5</v>
      </c>
      <c r="G202" s="30">
        <f t="shared" si="196"/>
        <v>0.10105920000205515</v>
      </c>
      <c r="H202" s="318"/>
      <c r="I202" s="318"/>
      <c r="J202" s="318"/>
      <c r="K202" s="360">
        <f t="shared" si="171"/>
        <v>0.10105920000205515</v>
      </c>
      <c r="O202" s="54">
        <f t="shared" ca="1" si="175"/>
        <v>9.9188339296052169E-2</v>
      </c>
      <c r="P202" s="54">
        <f t="shared" si="176"/>
        <v>0.10591801036186897</v>
      </c>
      <c r="Q202" s="286">
        <f t="shared" si="177"/>
        <v>42811.029600000002</v>
      </c>
      <c r="R202" s="54">
        <f t="shared" si="193"/>
        <v>2.3608038112634131E-5</v>
      </c>
      <c r="S202" s="54">
        <v>1</v>
      </c>
      <c r="T202" s="54">
        <f t="shared" si="194"/>
        <v>2.3608038112634131E-5</v>
      </c>
      <c r="U202" s="54">
        <f t="shared" si="195"/>
        <v>-4.8588103598138227E-3</v>
      </c>
      <c r="V202" s="318"/>
      <c r="W202" s="318"/>
      <c r="X202" s="318"/>
      <c r="Y202" s="318">
        <f t="shared" si="172"/>
        <v>0.10255287714431903</v>
      </c>
      <c r="Z202" s="54">
        <f t="shared" si="178"/>
        <v>13044.5</v>
      </c>
      <c r="AA202" s="54">
        <f t="shared" si="179"/>
        <v>0.10442433321960509</v>
      </c>
      <c r="AB202" s="54">
        <f t="shared" si="180"/>
        <v>0.10255287714431903</v>
      </c>
      <c r="AC202" s="54">
        <f t="shared" si="181"/>
        <v>-4.8588103598138227E-3</v>
      </c>
      <c r="AE202" s="54">
        <f t="shared" si="191"/>
        <v>1.1324121571858029E-5</v>
      </c>
      <c r="AF202" s="356">
        <f t="shared" si="182"/>
        <v>42811.029600000002</v>
      </c>
      <c r="AG202" s="41"/>
      <c r="AH202" s="54">
        <f t="shared" si="183"/>
        <v>-1.4936771422638759E-3</v>
      </c>
      <c r="AI202" s="54">
        <f t="shared" si="184"/>
        <v>0.86604176625081886</v>
      </c>
      <c r="AJ202" s="54">
        <f t="shared" si="185"/>
        <v>0.25756578934972235</v>
      </c>
      <c r="AK202" s="54">
        <f t="shared" si="186"/>
        <v>0.27038467943539357</v>
      </c>
      <c r="AL202" s="54">
        <f t="shared" si="187"/>
        <v>2.0307858655543534</v>
      </c>
      <c r="AM202" s="54">
        <f t="shared" si="188"/>
        <v>1.6114359965277474</v>
      </c>
      <c r="AN202" s="54">
        <f t="shared" si="197"/>
        <v>1.7357260723017285</v>
      </c>
      <c r="AO202" s="54">
        <f t="shared" si="197"/>
        <v>1.7357260718485312</v>
      </c>
      <c r="AP202" s="54">
        <f t="shared" si="197"/>
        <v>1.7357260809962447</v>
      </c>
      <c r="AQ202" s="54">
        <f t="shared" si="197"/>
        <v>1.7357258963510025</v>
      </c>
      <c r="AR202" s="54">
        <f t="shared" si="197"/>
        <v>1.7357296233482902</v>
      </c>
      <c r="AS202" s="54">
        <f t="shared" si="197"/>
        <v>1.7356543790933685</v>
      </c>
      <c r="AT202" s="54">
        <f t="shared" si="197"/>
        <v>1.7371669516264541</v>
      </c>
      <c r="AU202" s="54">
        <f t="shared" si="190"/>
        <v>1.4380714721246877</v>
      </c>
    </row>
    <row r="203" spans="1:47" s="54" customFormat="1" ht="12.95" customHeight="1">
      <c r="A203" s="294" t="s">
        <v>423</v>
      </c>
      <c r="B203" s="304" t="s">
        <v>65</v>
      </c>
      <c r="C203" s="305">
        <v>57839.396999999997</v>
      </c>
      <c r="D203" s="305">
        <v>1.1000000000000001E-3</v>
      </c>
      <c r="E203" s="54">
        <f t="shared" si="173"/>
        <v>13068.244919659732</v>
      </c>
      <c r="F203" s="54">
        <f>ROUND(2*E203,0)/2</f>
        <v>13068</v>
      </c>
      <c r="G203" s="30">
        <f t="shared" si="196"/>
        <v>0.10282079999888083</v>
      </c>
      <c r="H203" s="318"/>
      <c r="I203" s="318"/>
      <c r="J203" s="318"/>
      <c r="K203" s="360">
        <f t="shared" si="171"/>
        <v>0.10282079999888083</v>
      </c>
      <c r="O203" s="54">
        <f t="shared" ca="1" si="175"/>
        <v>9.9325832889778254E-2</v>
      </c>
      <c r="P203" s="54">
        <f t="shared" si="176"/>
        <v>0.10598009691279442</v>
      </c>
      <c r="Q203" s="286">
        <f t="shared" si="177"/>
        <v>42820.896999999997</v>
      </c>
      <c r="R203" s="54">
        <f t="shared" si="193"/>
        <v>9.9811569902639315E-6</v>
      </c>
      <c r="S203" s="54">
        <v>1</v>
      </c>
      <c r="T203" s="54">
        <f t="shared" si="194"/>
        <v>9.9811569902639315E-6</v>
      </c>
      <c r="U203" s="54">
        <f t="shared" si="195"/>
        <v>-3.1592969139135896E-3</v>
      </c>
      <c r="V203" s="318"/>
      <c r="W203" s="318"/>
      <c r="X203" s="318"/>
      <c r="Y203" s="318">
        <f t="shared" si="172"/>
        <v>0.10422419917373471</v>
      </c>
      <c r="Z203" s="54">
        <f t="shared" si="178"/>
        <v>13068</v>
      </c>
      <c r="AA203" s="54">
        <f t="shared" si="179"/>
        <v>0.10457669773794054</v>
      </c>
      <c r="AB203" s="54">
        <f t="shared" si="180"/>
        <v>0.10422419917373471</v>
      </c>
      <c r="AC203" s="54">
        <f t="shared" si="181"/>
        <v>-3.1592969139135896E-3</v>
      </c>
      <c r="AE203" s="54">
        <f t="shared" si="191"/>
        <v>3.0831768700349966E-6</v>
      </c>
      <c r="AF203" s="356">
        <f t="shared" si="182"/>
        <v>42820.896999999997</v>
      </c>
      <c r="AG203" s="41"/>
      <c r="AH203" s="54">
        <f t="shared" si="183"/>
        <v>-1.4033991748538827E-3</v>
      </c>
      <c r="AI203" s="54">
        <f t="shared" si="184"/>
        <v>0.86566354847087457</v>
      </c>
      <c r="AJ203" s="54">
        <f t="shared" si="185"/>
        <v>0.25891762460877743</v>
      </c>
      <c r="AK203" s="54">
        <f t="shared" si="186"/>
        <v>0.27019696714275632</v>
      </c>
      <c r="AL203" s="54">
        <f t="shared" si="187"/>
        <v>2.0321851647004663</v>
      </c>
      <c r="AM203" s="54">
        <f t="shared" si="188"/>
        <v>1.6139552850767227</v>
      </c>
      <c r="AN203" s="54">
        <f t="shared" si="197"/>
        <v>1.7372668356851291</v>
      </c>
      <c r="AO203" s="54">
        <f t="shared" si="197"/>
        <v>1.7372668351637521</v>
      </c>
      <c r="AP203" s="54">
        <f t="shared" si="197"/>
        <v>1.7372668455911493</v>
      </c>
      <c r="AQ203" s="54">
        <f t="shared" si="197"/>
        <v>1.7372666370459364</v>
      </c>
      <c r="AR203" s="54">
        <f t="shared" si="197"/>
        <v>1.7372708078464236</v>
      </c>
      <c r="AS203" s="54">
        <f t="shared" si="197"/>
        <v>1.7371873742330366</v>
      </c>
      <c r="AT203" s="54">
        <f t="shared" si="197"/>
        <v>1.7388485979589119</v>
      </c>
      <c r="AU203" s="54">
        <f t="shared" si="190"/>
        <v>1.4396889214770372</v>
      </c>
    </row>
    <row r="204" spans="1:47" s="54" customFormat="1" ht="12.95" customHeight="1">
      <c r="A204" s="194" t="s">
        <v>424</v>
      </c>
      <c r="B204" s="195" t="s">
        <v>65</v>
      </c>
      <c r="C204" s="194">
        <v>57860.598299999998</v>
      </c>
      <c r="D204" s="194">
        <v>2.0000000000000001E-4</v>
      </c>
      <c r="E204" s="54">
        <f t="shared" si="173"/>
        <v>13118.746522272697</v>
      </c>
      <c r="F204" s="54">
        <f>ROUND(2*E204,0)/2</f>
        <v>13118.5</v>
      </c>
      <c r="G204" s="30">
        <f t="shared" si="196"/>
        <v>0.10349359999963781</v>
      </c>
      <c r="H204" s="318"/>
      <c r="I204" s="318"/>
      <c r="J204" s="318"/>
      <c r="K204" s="360">
        <f t="shared" si="171"/>
        <v>0.10349359999963781</v>
      </c>
      <c r="O204" s="54">
        <f t="shared" ca="1" si="175"/>
        <v>9.9621297846508833E-2</v>
      </c>
      <c r="P204" s="54">
        <f t="shared" si="176"/>
        <v>0.10611351393559566</v>
      </c>
      <c r="Q204" s="286">
        <f t="shared" si="177"/>
        <v>42842.098299999998</v>
      </c>
      <c r="R204" s="54">
        <f t="shared" si="193"/>
        <v>6.8639490318261766E-6</v>
      </c>
      <c r="S204" s="54">
        <v>1</v>
      </c>
      <c r="T204" s="54">
        <f t="shared" si="194"/>
        <v>6.8639490318261766E-6</v>
      </c>
      <c r="U204" s="54">
        <f t="shared" si="195"/>
        <v>-2.6199139359578544E-3</v>
      </c>
      <c r="V204" s="318"/>
      <c r="W204" s="318"/>
      <c r="X204" s="318"/>
      <c r="Y204" s="318">
        <f t="shared" si="172"/>
        <v>0.10470311984305733</v>
      </c>
      <c r="Z204" s="54">
        <f t="shared" si="178"/>
        <v>13118.5</v>
      </c>
      <c r="AA204" s="54">
        <f t="shared" si="179"/>
        <v>0.10490399409217614</v>
      </c>
      <c r="AB204" s="54">
        <f t="shared" si="180"/>
        <v>0.10470311984305733</v>
      </c>
      <c r="AC204" s="54">
        <f t="shared" si="181"/>
        <v>-2.6199139359578544E-3</v>
      </c>
      <c r="AE204" s="54">
        <f t="shared" si="191"/>
        <v>1.989211496267029E-6</v>
      </c>
      <c r="AF204" s="356">
        <f t="shared" si="182"/>
        <v>42842.098299999998</v>
      </c>
      <c r="AG204" s="41"/>
      <c r="AH204" s="54">
        <f t="shared" si="183"/>
        <v>-1.2095198434195155E-3</v>
      </c>
      <c r="AI204" s="54">
        <f t="shared" si="184"/>
        <v>0.86485278745215677</v>
      </c>
      <c r="AJ204" s="54">
        <f t="shared" si="185"/>
        <v>0.26181692875869067</v>
      </c>
      <c r="AK204" s="54">
        <f t="shared" si="186"/>
        <v>0.26979235386335332</v>
      </c>
      <c r="AL204" s="54">
        <f t="shared" si="187"/>
        <v>2.0351880404164899</v>
      </c>
      <c r="AM204" s="54">
        <f t="shared" si="188"/>
        <v>1.6193808975466892</v>
      </c>
      <c r="AN204" s="54">
        <f t="shared" si="197"/>
        <v>1.7405755638532061</v>
      </c>
      <c r="AO204" s="54">
        <f t="shared" si="197"/>
        <v>1.7405755631674262</v>
      </c>
      <c r="AP204" s="54">
        <f t="shared" si="197"/>
        <v>1.7405755766180473</v>
      </c>
      <c r="AQ204" s="54">
        <f t="shared" si="197"/>
        <v>1.7405753128026578</v>
      </c>
      <c r="AR204" s="54">
        <f t="shared" si="197"/>
        <v>1.7405804871036348</v>
      </c>
      <c r="AS204" s="54">
        <f t="shared" si="197"/>
        <v>1.7404789732544685</v>
      </c>
      <c r="AT204" s="54">
        <f t="shared" si="197"/>
        <v>1.7424597003505733</v>
      </c>
      <c r="AU204" s="54">
        <f t="shared" si="190"/>
        <v>1.4431647168937887</v>
      </c>
    </row>
    <row r="205" spans="1:47" s="54" customFormat="1" ht="12.95" customHeight="1">
      <c r="A205" s="306" t="s">
        <v>425</v>
      </c>
      <c r="B205" s="307" t="s">
        <v>65</v>
      </c>
      <c r="C205" s="308">
        <v>57865.425999999999</v>
      </c>
      <c r="D205" s="308">
        <v>4.0000000000000001E-3</v>
      </c>
      <c r="E205" s="54">
        <f t="shared" si="173"/>
        <v>13130.246127812674</v>
      </c>
      <c r="F205" s="54">
        <f>ROUND(2*E205,0)/2</f>
        <v>13130</v>
      </c>
      <c r="G205" s="30">
        <f t="shared" si="196"/>
        <v>0.10332800000469433</v>
      </c>
      <c r="H205" s="318"/>
      <c r="I205" s="318"/>
      <c r="J205" s="318"/>
      <c r="K205" s="360">
        <f t="shared" si="171"/>
        <v>0.10332800000469433</v>
      </c>
      <c r="O205" s="54">
        <f t="shared" ca="1" si="175"/>
        <v>9.968858194556629E-2</v>
      </c>
      <c r="P205" s="54">
        <f t="shared" si="176"/>
        <v>0.10614389545519143</v>
      </c>
      <c r="Q205" s="286">
        <f t="shared" si="177"/>
        <v>42846.925999999999</v>
      </c>
      <c r="R205" s="54">
        <f t="shared" si="193"/>
        <v>7.9292671881302479E-6</v>
      </c>
      <c r="S205" s="54">
        <v>0.1</v>
      </c>
      <c r="T205" s="54">
        <f t="shared" si="194"/>
        <v>7.9292671881302479E-7</v>
      </c>
      <c r="U205" s="54">
        <f t="shared" si="195"/>
        <v>-2.8158954504970968E-3</v>
      </c>
      <c r="V205" s="318"/>
      <c r="W205" s="318"/>
      <c r="X205" s="318"/>
      <c r="Y205" s="318">
        <f t="shared" si="172"/>
        <v>0.10449339255781154</v>
      </c>
      <c r="Z205" s="54">
        <f t="shared" si="178"/>
        <v>13130</v>
      </c>
      <c r="AA205" s="54">
        <f t="shared" si="179"/>
        <v>0.10497850290207422</v>
      </c>
      <c r="AB205" s="54">
        <f t="shared" si="180"/>
        <v>0.10449339255781154</v>
      </c>
      <c r="AC205" s="54">
        <f t="shared" si="181"/>
        <v>-2.8158954504970968E-3</v>
      </c>
      <c r="AE205" s="54">
        <f t="shared" si="191"/>
        <v>2.7241598142594146E-7</v>
      </c>
      <c r="AF205" s="356">
        <f t="shared" si="182"/>
        <v>42846.925999999999</v>
      </c>
      <c r="AG205" s="41"/>
      <c r="AH205" s="54">
        <f t="shared" si="183"/>
        <v>-1.1653925531171999E-3</v>
      </c>
      <c r="AI205" s="54">
        <f t="shared" si="184"/>
        <v>0.86466854074131083</v>
      </c>
      <c r="AJ205" s="54">
        <f t="shared" si="185"/>
        <v>0.26247607895849578</v>
      </c>
      <c r="AK205" s="54">
        <f t="shared" si="186"/>
        <v>0.26969998034388976</v>
      </c>
      <c r="AL205" s="54">
        <f t="shared" si="187"/>
        <v>2.0358710777536322</v>
      </c>
      <c r="AM205" s="54">
        <f t="shared" si="188"/>
        <v>1.6206186975023242</v>
      </c>
      <c r="AN205" s="54">
        <f t="shared" si="197"/>
        <v>1.7413286035628297</v>
      </c>
      <c r="AO205" s="54">
        <f t="shared" si="197"/>
        <v>1.7413286028359907</v>
      </c>
      <c r="AP205" s="54">
        <f t="shared" si="197"/>
        <v>1.7413286170295841</v>
      </c>
      <c r="AQ205" s="54">
        <f t="shared" si="197"/>
        <v>1.7413283398592609</v>
      </c>
      <c r="AR205" s="54">
        <f t="shared" si="197"/>
        <v>1.7413337523182597</v>
      </c>
      <c r="AS205" s="54">
        <f t="shared" si="197"/>
        <v>1.7412280294303546</v>
      </c>
      <c r="AT205" s="54">
        <f t="shared" si="197"/>
        <v>1.7432815251991574</v>
      </c>
      <c r="AU205" s="54">
        <f t="shared" si="190"/>
        <v>1.4439562346619601</v>
      </c>
    </row>
    <row r="206" spans="1:47" s="54" customFormat="1" ht="12.95" customHeight="1">
      <c r="A206" s="309" t="s">
        <v>426</v>
      </c>
      <c r="C206" s="30">
        <v>58898.806499999999</v>
      </c>
      <c r="D206" s="30">
        <v>2.9999999999999997E-4</v>
      </c>
      <c r="E206" s="54">
        <f t="shared" si="173"/>
        <v>15591.763646030246</v>
      </c>
      <c r="F206" s="362">
        <f>ROUND(2*E206,0)/2-0.5</f>
        <v>15591.5</v>
      </c>
      <c r="G206" s="30">
        <f t="shared" si="196"/>
        <v>0.11068240000167862</v>
      </c>
      <c r="H206" s="318"/>
      <c r="I206" s="318"/>
      <c r="J206" s="318"/>
      <c r="K206" s="360">
        <f t="shared" si="171"/>
        <v>0.11068240000167862</v>
      </c>
      <c r="O206" s="54">
        <f t="shared" ca="1" si="175"/>
        <v>0.11409030453947303</v>
      </c>
      <c r="P206" s="54">
        <f t="shared" si="176"/>
        <v>0.11264195499409206</v>
      </c>
      <c r="Q206" s="286">
        <f t="shared" si="177"/>
        <v>43880.306499999999</v>
      </c>
      <c r="R206" s="54">
        <f t="shared" si="193"/>
        <v>3.8398557682924575E-6</v>
      </c>
      <c r="S206" s="54">
        <v>1</v>
      </c>
      <c r="T206" s="54">
        <f t="shared" si="194"/>
        <v>3.8398557682924575E-6</v>
      </c>
      <c r="U206" s="54">
        <f t="shared" si="195"/>
        <v>-1.9595549924134453E-3</v>
      </c>
      <c r="V206" s="318"/>
      <c r="W206" s="318"/>
      <c r="X206" s="318"/>
      <c r="Y206" s="318">
        <f t="shared" si="172"/>
        <v>0.10263116283560278</v>
      </c>
      <c r="Z206" s="54">
        <f t="shared" si="178"/>
        <v>15591.5</v>
      </c>
      <c r="AA206" s="54">
        <f t="shared" si="179"/>
        <v>0.1206931921601679</v>
      </c>
      <c r="AB206" s="54">
        <f t="shared" si="180"/>
        <v>0.10263116283560278</v>
      </c>
      <c r="AC206" s="54">
        <f t="shared" si="181"/>
        <v>-1.9595549924134453E-3</v>
      </c>
      <c r="AE206" s="54">
        <f t="shared" si="191"/>
        <v>1.002159596404705E-4</v>
      </c>
      <c r="AF206" s="356">
        <f t="shared" si="182"/>
        <v>43880.306499999999</v>
      </c>
      <c r="AG206" s="41"/>
      <c r="AH206" s="54">
        <f t="shared" si="183"/>
        <v>8.0512371660758416E-3</v>
      </c>
      <c r="AI206" s="54">
        <f t="shared" si="184"/>
        <v>0.82837040099033044</v>
      </c>
      <c r="AJ206" s="54">
        <f t="shared" si="185"/>
        <v>0.39451206231535041</v>
      </c>
      <c r="AK206" s="54">
        <f t="shared" si="186"/>
        <v>0.24818534204573972</v>
      </c>
      <c r="AL206" s="54">
        <f t="shared" si="187"/>
        <v>2.175820501699584</v>
      </c>
      <c r="AM206" s="54">
        <f t="shared" si="188"/>
        <v>1.9073607115969615</v>
      </c>
      <c r="AN206" s="54">
        <f t="shared" si="197"/>
        <v>1.8990167072361295</v>
      </c>
      <c r="AO206" s="54">
        <f t="shared" si="197"/>
        <v>1.8990165527467144</v>
      </c>
      <c r="AP206" s="54">
        <f t="shared" si="197"/>
        <v>1.8990181409710492</v>
      </c>
      <c r="AQ206" s="54">
        <f t="shared" si="197"/>
        <v>1.8990018129195305</v>
      </c>
      <c r="AR206" s="54">
        <f t="shared" si="197"/>
        <v>1.8991696393215407</v>
      </c>
      <c r="AS206" s="54">
        <f t="shared" si="197"/>
        <v>1.8974406879604271</v>
      </c>
      <c r="AT206" s="54">
        <f t="shared" si="197"/>
        <v>1.914851330732144</v>
      </c>
      <c r="AU206" s="54">
        <f t="shared" si="190"/>
        <v>1.613375450866593</v>
      </c>
    </row>
    <row r="207" spans="1:47" s="54" customFormat="1" ht="12.95" customHeight="1">
      <c r="A207" s="289" t="s">
        <v>427</v>
      </c>
      <c r="B207" s="59" t="s">
        <v>65</v>
      </c>
      <c r="C207" s="58">
        <v>58218.703399999999</v>
      </c>
      <c r="D207" s="58">
        <v>1.1000000000000001E-3</v>
      </c>
      <c r="E207" s="54">
        <f t="shared" ref="E207:E214" si="198">+(C207-C$7)/C$8</f>
        <v>13971.754661107385</v>
      </c>
      <c r="F207" s="362">
        <f t="shared" ref="F207:F214" si="199">ROUND(2*E207,0)/2-0.5</f>
        <v>13971.5</v>
      </c>
      <c r="G207" s="30">
        <f t="shared" ref="G207:G214" si="200">+C207-(C$7+F207*C$8)</f>
        <v>0.10691039999801433</v>
      </c>
      <c r="H207" s="318"/>
      <c r="I207" s="318"/>
      <c r="J207" s="318"/>
      <c r="K207" s="360">
        <f t="shared" ref="K207:K214" si="201">G207</f>
        <v>0.10691039999801433</v>
      </c>
      <c r="O207" s="54">
        <f t="shared" ref="O207:O214" ca="1" si="202">+C$11+C$12*$F207</f>
        <v>0.10461202275920534</v>
      </c>
      <c r="P207" s="54">
        <f t="shared" ref="P207:P214" si="203">+D$11+D$12*F207+D$13*F207^2</f>
        <v>0.10836645155412573</v>
      </c>
      <c r="Q207" s="286">
        <f t="shared" ref="Q207:Q214" si="204">+C207-15018.5</f>
        <v>43200.203399999999</v>
      </c>
      <c r="R207" s="54">
        <f t="shared" ref="R207:R214" si="205">+(P207-G207)^2</f>
        <v>2.1200861340544491E-6</v>
      </c>
      <c r="S207" s="54">
        <v>1</v>
      </c>
      <c r="T207" s="54">
        <f t="shared" ref="T207:T214" si="206">S207*R207</f>
        <v>2.1200861340544491E-6</v>
      </c>
      <c r="U207" s="54">
        <f t="shared" ref="U207:U214" si="207">+G207-P207</f>
        <v>-1.4560515561114068E-3</v>
      </c>
      <c r="V207" s="318"/>
      <c r="W207" s="318"/>
      <c r="X207" s="318"/>
      <c r="Y207" s="318">
        <f t="shared" ref="Y207:Y214" si="208">+G207-AH207</f>
        <v>0.10487169386606843</v>
      </c>
      <c r="Z207" s="54">
        <f t="shared" ref="Z207:Z214" si="209">F207</f>
        <v>13971.5</v>
      </c>
      <c r="AA207" s="54">
        <f t="shared" ref="AA207:AA214" si="210">AB$3+AB$4*Z207+AB$5*Z207^2+AH207</f>
        <v>0.11040515768607163</v>
      </c>
      <c r="AB207" s="54">
        <f t="shared" ref="AB207:AB214" si="211">+G207-AH207</f>
        <v>0.10487169386606843</v>
      </c>
      <c r="AC207" s="54">
        <f t="shared" ref="AC207:AC214" si="212">+G207-P207</f>
        <v>-1.4560515561114068E-3</v>
      </c>
      <c r="AE207" s="54">
        <f t="shared" ref="AE207:AE214" si="213">+(G207-AA207)^2*S207</f>
        <v>1.2213331298235651E-5</v>
      </c>
      <c r="AF207" s="356">
        <f t="shared" ref="AF207:AF214" si="214">+C207-15018.5</f>
        <v>43200.203399999999</v>
      </c>
      <c r="AG207" s="41"/>
      <c r="AH207" s="54">
        <f t="shared" ref="AH207:AH214" si="215">$AB$6*($AB$11/AI207*AJ207+$AB$12)</f>
        <v>2.0387061319458964E-3</v>
      </c>
      <c r="AI207" s="54">
        <f t="shared" ref="AI207:AI214" si="216">1+$AB$7*COS(AL207)</f>
        <v>0.85156595297360971</v>
      </c>
      <c r="AJ207" s="54">
        <f t="shared" ref="AJ207:AJ214" si="217">SIN(AL207+RADIANS($AB$9))</f>
        <v>0.30962319973351216</v>
      </c>
      <c r="AK207" s="54">
        <f t="shared" ref="AK207:AK214" si="218">$AB$7*SIN(AL207)</f>
        <v>0.26271660957379178</v>
      </c>
      <c r="AL207" s="54">
        <f t="shared" ref="AL207:AL214" si="219">2*ATAN(AM207)</f>
        <v>2.0850804519458697</v>
      </c>
      <c r="AM207" s="54">
        <f t="shared" ref="AM207:AM214" si="220">SQRT((1+$AB$7)/(1-$AB$7))*TAN(AN207/2)</f>
        <v>1.7135704490072243</v>
      </c>
      <c r="AN207" s="54">
        <f t="shared" ref="AN207:AN214" si="221">$AU207+$AB$7*SIN(AO207)</f>
        <v>1.7960041963597564</v>
      </c>
      <c r="AO207" s="54">
        <f t="shared" ref="AO207:AO214" si="222">$AU207+$AB$7*SIN(AP207)</f>
        <v>1.7960041859791687</v>
      </c>
      <c r="AP207" s="54">
        <f t="shared" ref="AP207:AP214" si="223">$AU207+$AB$7*SIN(AQ207)</f>
        <v>1.7960043400318413</v>
      </c>
      <c r="AQ207" s="54">
        <f t="shared" ref="AQ207:AQ214" si="224">$AU207+$AB$7*SIN(AR207)</f>
        <v>1.7960020538090238</v>
      </c>
      <c r="AR207" s="54">
        <f t="shared" ref="AR207:AR214" si="225">$AU207+$AB$7*SIN(AS207)</f>
        <v>1.7960359802172718</v>
      </c>
      <c r="AS207" s="54">
        <f t="shared" ref="AS207:AS214" si="226">$AU207+$AB$7*SIN(AT207)</f>
        <v>1.7955320122219347</v>
      </c>
      <c r="AT207" s="54">
        <f t="shared" ref="AT207:AT214" si="227">$AU207+$AB$7*SIN(AU207)</f>
        <v>1.8029076584683958</v>
      </c>
      <c r="AU207" s="54">
        <f t="shared" ref="AU207:AU214" si="228">RADIANS($AB$9)+$AB$18*(F207-AB$15)</f>
        <v>1.5018746870024833</v>
      </c>
    </row>
    <row r="208" spans="1:47" s="54" customFormat="1" ht="12.95" customHeight="1">
      <c r="A208" s="289" t="s">
        <v>427</v>
      </c>
      <c r="B208" s="59" t="s">
        <v>65</v>
      </c>
      <c r="C208" s="58">
        <v>58234.657099999997</v>
      </c>
      <c r="D208" s="58">
        <v>1E-4</v>
      </c>
      <c r="E208" s="54">
        <f t="shared" si="198"/>
        <v>14009.756454280745</v>
      </c>
      <c r="F208" s="362">
        <f t="shared" si="199"/>
        <v>14009.5</v>
      </c>
      <c r="G208" s="30">
        <f t="shared" si="200"/>
        <v>0.10766319999675034</v>
      </c>
      <c r="H208" s="318"/>
      <c r="I208" s="318"/>
      <c r="J208" s="318"/>
      <c r="K208" s="360">
        <f t="shared" si="201"/>
        <v>0.10766319999675034</v>
      </c>
      <c r="O208" s="54">
        <f t="shared" ca="1" si="202"/>
        <v>0.10483435282565606</v>
      </c>
      <c r="P208" s="54">
        <f t="shared" si="203"/>
        <v>0.10846678959680484</v>
      </c>
      <c r="Q208" s="286">
        <f t="shared" si="204"/>
        <v>43216.157099999997</v>
      </c>
      <c r="R208" s="54">
        <f t="shared" si="205"/>
        <v>6.457562453157505E-7</v>
      </c>
      <c r="S208" s="54">
        <v>1</v>
      </c>
      <c r="T208" s="54">
        <f t="shared" si="206"/>
        <v>6.457562453157505E-7</v>
      </c>
      <c r="U208" s="54">
        <f t="shared" si="207"/>
        <v>-8.0358960005449953E-4</v>
      </c>
      <c r="V208" s="318"/>
      <c r="W208" s="318"/>
      <c r="X208" s="318"/>
      <c r="Y208" s="318">
        <f t="shared" si="208"/>
        <v>0.10548101887554431</v>
      </c>
      <c r="Z208" s="54">
        <f t="shared" si="209"/>
        <v>14009.5</v>
      </c>
      <c r="AA208" s="54">
        <f t="shared" si="210"/>
        <v>0.11064897071801086</v>
      </c>
      <c r="AB208" s="54">
        <f t="shared" si="211"/>
        <v>0.10548101887554431</v>
      </c>
      <c r="AC208" s="54">
        <f t="shared" si="212"/>
        <v>-8.0358960005449953E-4</v>
      </c>
      <c r="AE208" s="54">
        <f t="shared" si="213"/>
        <v>8.9148267999365797E-6</v>
      </c>
      <c r="AF208" s="356">
        <f t="shared" si="214"/>
        <v>43216.157099999997</v>
      </c>
      <c r="AG208" s="41"/>
      <c r="AH208" s="54">
        <f t="shared" si="215"/>
        <v>2.1821811212060262E-3</v>
      </c>
      <c r="AI208" s="54">
        <f t="shared" si="216"/>
        <v>0.85099170339282693</v>
      </c>
      <c r="AJ208" s="54">
        <f t="shared" si="217"/>
        <v>0.3117021455600118</v>
      </c>
      <c r="AK208" s="54">
        <f t="shared" si="218"/>
        <v>0.26239133142085602</v>
      </c>
      <c r="AL208" s="54">
        <f t="shared" si="219"/>
        <v>2.0872676188387387</v>
      </c>
      <c r="AM208" s="54">
        <f t="shared" si="220"/>
        <v>1.7178832310081895</v>
      </c>
      <c r="AN208" s="54">
        <f t="shared" si="221"/>
        <v>1.7984537079214902</v>
      </c>
      <c r="AO208" s="54">
        <f t="shared" si="222"/>
        <v>1.7984536966157383</v>
      </c>
      <c r="AP208" s="54">
        <f t="shared" si="223"/>
        <v>1.7984538626237865</v>
      </c>
      <c r="AQ208" s="54">
        <f t="shared" si="224"/>
        <v>1.7984514250321098</v>
      </c>
      <c r="AR208" s="54">
        <f t="shared" si="225"/>
        <v>1.7984872150168041</v>
      </c>
      <c r="AS208" s="54">
        <f t="shared" si="226"/>
        <v>1.7979611713341557</v>
      </c>
      <c r="AT208" s="54">
        <f t="shared" si="227"/>
        <v>1.8055764294253644</v>
      </c>
      <c r="AU208" s="54">
        <f t="shared" si="228"/>
        <v>1.5044901370190491</v>
      </c>
    </row>
    <row r="209" spans="1:47" s="54" customFormat="1" ht="12.95" customHeight="1">
      <c r="A209" s="289" t="s">
        <v>428</v>
      </c>
      <c r="B209" s="59" t="s">
        <v>65</v>
      </c>
      <c r="C209" s="58">
        <v>58598.641100000001</v>
      </c>
      <c r="D209" s="58">
        <v>2.9999999999999997E-4</v>
      </c>
      <c r="E209" s="54">
        <f t="shared" si="198"/>
        <v>14876.768162311731</v>
      </c>
      <c r="F209" s="362">
        <f t="shared" si="199"/>
        <v>14876.5</v>
      </c>
      <c r="G209" s="30">
        <f t="shared" si="200"/>
        <v>0.11257840000325814</v>
      </c>
      <c r="H209" s="318"/>
      <c r="I209" s="318"/>
      <c r="J209" s="318"/>
      <c r="K209" s="360">
        <f t="shared" si="201"/>
        <v>0.11257840000325814</v>
      </c>
      <c r="O209" s="54">
        <f t="shared" ca="1" si="202"/>
        <v>0.10990698881546601</v>
      </c>
      <c r="P209" s="54">
        <f t="shared" si="203"/>
        <v>0.11075544880868608</v>
      </c>
      <c r="Q209" s="286">
        <f t="shared" si="204"/>
        <v>43580.141100000001</v>
      </c>
      <c r="R209" s="54">
        <f t="shared" si="205"/>
        <v>3.3231510577916866E-6</v>
      </c>
      <c r="S209" s="54">
        <v>1</v>
      </c>
      <c r="T209" s="54">
        <f t="shared" si="206"/>
        <v>3.3231510577916866E-6</v>
      </c>
      <c r="U209" s="54">
        <f t="shared" si="207"/>
        <v>1.8229511945720561E-3</v>
      </c>
      <c r="V209" s="318"/>
      <c r="W209" s="318"/>
      <c r="X209" s="318"/>
      <c r="Y209" s="318">
        <f t="shared" si="208"/>
        <v>0.1071536577606039</v>
      </c>
      <c r="Z209" s="54">
        <f t="shared" si="209"/>
        <v>14876.5</v>
      </c>
      <c r="AA209" s="54">
        <f t="shared" si="210"/>
        <v>0.11618019105134032</v>
      </c>
      <c r="AB209" s="54">
        <f t="shared" si="211"/>
        <v>0.1071536577606039</v>
      </c>
      <c r="AC209" s="54">
        <f t="shared" si="212"/>
        <v>1.8229511945720561E-3</v>
      </c>
      <c r="AE209" s="54">
        <f t="shared" si="213"/>
        <v>1.2972898754044957E-5</v>
      </c>
      <c r="AF209" s="356">
        <f t="shared" si="214"/>
        <v>43580.141100000001</v>
      </c>
      <c r="AG209" s="41"/>
      <c r="AH209" s="54">
        <f t="shared" si="215"/>
        <v>5.4247422426542437E-3</v>
      </c>
      <c r="AI209" s="54">
        <f t="shared" si="216"/>
        <v>0.83828789387124825</v>
      </c>
      <c r="AJ209" s="54">
        <f t="shared" si="217"/>
        <v>0.35798045850687887</v>
      </c>
      <c r="AK209" s="54">
        <f t="shared" si="218"/>
        <v>0.25475846991608364</v>
      </c>
      <c r="AL209" s="54">
        <f t="shared" si="219"/>
        <v>2.1363878353716172</v>
      </c>
      <c r="AM209" s="54">
        <f t="shared" si="220"/>
        <v>1.8192191132410307</v>
      </c>
      <c r="AN209" s="54">
        <f t="shared" si="221"/>
        <v>1.8539012554185952</v>
      </c>
      <c r="AO209" s="54">
        <f t="shared" si="222"/>
        <v>1.8539011989839125</v>
      </c>
      <c r="AP209" s="54">
        <f t="shared" si="223"/>
        <v>1.853901868511969</v>
      </c>
      <c r="AQ209" s="54">
        <f t="shared" si="224"/>
        <v>1.8538939252862674</v>
      </c>
      <c r="AR209" s="54">
        <f t="shared" si="225"/>
        <v>1.8539881490891168</v>
      </c>
      <c r="AS209" s="54">
        <f t="shared" si="226"/>
        <v>1.8528684781474682</v>
      </c>
      <c r="AT209" s="54">
        <f t="shared" si="227"/>
        <v>1.8659064283511766</v>
      </c>
      <c r="AU209" s="54">
        <f t="shared" si="228"/>
        <v>1.564163693975952</v>
      </c>
    </row>
    <row r="210" spans="1:47" s="54" customFormat="1" ht="12.95" customHeight="1">
      <c r="A210" s="310" t="s">
        <v>429</v>
      </c>
      <c r="B210" s="311" t="s">
        <v>65</v>
      </c>
      <c r="C210" s="312">
        <v>58925.040999999997</v>
      </c>
      <c r="D210" s="312" t="s">
        <v>413</v>
      </c>
      <c r="E210" s="54">
        <f t="shared" si="198"/>
        <v>15654.254356210742</v>
      </c>
      <c r="F210" s="362">
        <f t="shared" si="199"/>
        <v>15654</v>
      </c>
      <c r="G210" s="30">
        <f t="shared" si="200"/>
        <v>0.1067823999983375</v>
      </c>
      <c r="H210" s="318"/>
      <c r="I210" s="318"/>
      <c r="J210" s="318"/>
      <c r="K210" s="360">
        <f t="shared" si="201"/>
        <v>0.1067823999983375</v>
      </c>
      <c r="O210" s="54">
        <f t="shared" ca="1" si="202"/>
        <v>0.11445597899087226</v>
      </c>
      <c r="P210" s="54">
        <f t="shared" si="203"/>
        <v>0.11280682021249068</v>
      </c>
      <c r="Q210" s="286">
        <f t="shared" si="204"/>
        <v>43906.540999999997</v>
      </c>
      <c r="R210" s="54">
        <f t="shared" si="205"/>
        <v>3.6293638916697495E-5</v>
      </c>
      <c r="S210" s="54">
        <v>1</v>
      </c>
      <c r="T210" s="54">
        <f t="shared" si="206"/>
        <v>3.6293638916697495E-5</v>
      </c>
      <c r="U210" s="54">
        <f t="shared" si="207"/>
        <v>-6.0244202141531839E-3</v>
      </c>
      <c r="V210" s="318"/>
      <c r="W210" s="318"/>
      <c r="X210" s="318"/>
      <c r="Y210" s="318">
        <f t="shared" si="208"/>
        <v>9.8503742005130235E-2</v>
      </c>
      <c r="Z210" s="54">
        <f t="shared" si="209"/>
        <v>15654</v>
      </c>
      <c r="AA210" s="54">
        <f t="shared" si="210"/>
        <v>0.12108547820569796</v>
      </c>
      <c r="AB210" s="54">
        <f t="shared" si="211"/>
        <v>9.8503742005130235E-2</v>
      </c>
      <c r="AC210" s="54">
        <f t="shared" si="212"/>
        <v>-6.0244202141531839E-3</v>
      </c>
      <c r="AE210" s="54">
        <f t="shared" si="213"/>
        <v>2.0457804620586969E-4</v>
      </c>
      <c r="AF210" s="356">
        <f t="shared" si="214"/>
        <v>43906.540999999997</v>
      </c>
      <c r="AG210" s="41"/>
      <c r="AH210" s="54">
        <f t="shared" si="215"/>
        <v>8.2786579932072682E-3</v>
      </c>
      <c r="AI210" s="54">
        <f t="shared" si="216"/>
        <v>0.8275268615013367</v>
      </c>
      <c r="AJ210" s="54">
        <f t="shared" si="217"/>
        <v>0.39763660963879166</v>
      </c>
      <c r="AK210" s="54">
        <f t="shared" si="218"/>
        <v>0.24759987835013506</v>
      </c>
      <c r="AL210" s="54">
        <f t="shared" si="219"/>
        <v>2.1792233408336457</v>
      </c>
      <c r="AM210" s="54">
        <f t="shared" si="220"/>
        <v>1.9152776377001506</v>
      </c>
      <c r="AN210" s="54">
        <f t="shared" si="221"/>
        <v>1.9029350958592717</v>
      </c>
      <c r="AO210" s="54">
        <f t="shared" si="222"/>
        <v>1.9029349287283654</v>
      </c>
      <c r="AP210" s="54">
        <f t="shared" si="223"/>
        <v>1.9029366273806292</v>
      </c>
      <c r="AQ210" s="54">
        <f t="shared" si="224"/>
        <v>1.902919362562933</v>
      </c>
      <c r="AR210" s="54">
        <f t="shared" si="225"/>
        <v>1.9030947990583797</v>
      </c>
      <c r="AS210" s="54">
        <f t="shared" si="226"/>
        <v>1.9013079266577486</v>
      </c>
      <c r="AT210" s="54">
        <f t="shared" si="227"/>
        <v>1.9190950156711652</v>
      </c>
      <c r="AU210" s="54">
        <f t="shared" si="228"/>
        <v>1.617677177867523</v>
      </c>
    </row>
    <row r="211" spans="1:47" s="54" customFormat="1" ht="12.95" customHeight="1">
      <c r="A211" s="310" t="s">
        <v>429</v>
      </c>
      <c r="B211" s="311" t="s">
        <v>65</v>
      </c>
      <c r="C211" s="312">
        <v>58925.042000000001</v>
      </c>
      <c r="D211" s="312" t="s">
        <v>53</v>
      </c>
      <c r="E211" s="54">
        <f t="shared" si="198"/>
        <v>15654.25673821575</v>
      </c>
      <c r="F211" s="362">
        <f t="shared" si="199"/>
        <v>15654</v>
      </c>
      <c r="G211" s="30">
        <f t="shared" si="200"/>
        <v>0.1077824000021792</v>
      </c>
      <c r="H211" s="318"/>
      <c r="I211" s="318"/>
      <c r="J211" s="318"/>
      <c r="K211" s="360">
        <f t="shared" si="201"/>
        <v>0.1077824000021792</v>
      </c>
      <c r="O211" s="54">
        <f t="shared" ca="1" si="202"/>
        <v>0.11445597899087226</v>
      </c>
      <c r="P211" s="54">
        <f t="shared" si="203"/>
        <v>0.11280682021249068</v>
      </c>
      <c r="Q211" s="286">
        <f t="shared" si="204"/>
        <v>43906.542000000001</v>
      </c>
      <c r="R211" s="54">
        <f t="shared" si="205"/>
        <v>2.5244798449786439E-5</v>
      </c>
      <c r="S211" s="54">
        <v>1</v>
      </c>
      <c r="T211" s="54">
        <f t="shared" si="206"/>
        <v>2.5244798449786439E-5</v>
      </c>
      <c r="U211" s="54">
        <f t="shared" si="207"/>
        <v>-5.0244202103114782E-3</v>
      </c>
      <c r="V211" s="318"/>
      <c r="W211" s="318"/>
      <c r="X211" s="318"/>
      <c r="Y211" s="318">
        <f t="shared" si="208"/>
        <v>9.950374200897194E-2</v>
      </c>
      <c r="Z211" s="54">
        <f t="shared" si="209"/>
        <v>15654</v>
      </c>
      <c r="AA211" s="54">
        <f t="shared" si="210"/>
        <v>0.12108547820569796</v>
      </c>
      <c r="AB211" s="54">
        <f t="shared" si="211"/>
        <v>9.950374200897194E-2</v>
      </c>
      <c r="AC211" s="54">
        <f t="shared" si="212"/>
        <v>-5.0244202103114782E-3</v>
      </c>
      <c r="AE211" s="54">
        <f t="shared" si="213"/>
        <v>1.7697188968893575E-4</v>
      </c>
      <c r="AF211" s="356">
        <f t="shared" si="214"/>
        <v>43906.542000000001</v>
      </c>
      <c r="AG211" s="41"/>
      <c r="AH211" s="54">
        <f t="shared" si="215"/>
        <v>8.2786579932072682E-3</v>
      </c>
      <c r="AI211" s="54">
        <f t="shared" si="216"/>
        <v>0.8275268615013367</v>
      </c>
      <c r="AJ211" s="54">
        <f t="shared" si="217"/>
        <v>0.39763660963879166</v>
      </c>
      <c r="AK211" s="54">
        <f t="shared" si="218"/>
        <v>0.24759987835013506</v>
      </c>
      <c r="AL211" s="54">
        <f t="shared" si="219"/>
        <v>2.1792233408336457</v>
      </c>
      <c r="AM211" s="54">
        <f t="shared" si="220"/>
        <v>1.9152776377001506</v>
      </c>
      <c r="AN211" s="54">
        <f t="shared" si="221"/>
        <v>1.9029350958592717</v>
      </c>
      <c r="AO211" s="54">
        <f t="shared" si="222"/>
        <v>1.9029349287283654</v>
      </c>
      <c r="AP211" s="54">
        <f t="shared" si="223"/>
        <v>1.9029366273806292</v>
      </c>
      <c r="AQ211" s="54">
        <f t="shared" si="224"/>
        <v>1.902919362562933</v>
      </c>
      <c r="AR211" s="54">
        <f t="shared" si="225"/>
        <v>1.9030947990583797</v>
      </c>
      <c r="AS211" s="54">
        <f t="shared" si="226"/>
        <v>1.9013079266577486</v>
      </c>
      <c r="AT211" s="54">
        <f t="shared" si="227"/>
        <v>1.9190950156711652</v>
      </c>
      <c r="AU211" s="54">
        <f t="shared" si="228"/>
        <v>1.617677177867523</v>
      </c>
    </row>
    <row r="212" spans="1:47" s="54" customFormat="1" ht="12.95" customHeight="1">
      <c r="A212" s="310" t="s">
        <v>429</v>
      </c>
      <c r="B212" s="311" t="s">
        <v>77</v>
      </c>
      <c r="C212" s="312">
        <v>58852.21</v>
      </c>
      <c r="D212" s="312" t="s">
        <v>53</v>
      </c>
      <c r="E212" s="54">
        <f t="shared" si="198"/>
        <v>15480.77055003354</v>
      </c>
      <c r="F212" s="362">
        <f t="shared" si="199"/>
        <v>15480.5</v>
      </c>
      <c r="G212" s="30">
        <f t="shared" si="200"/>
        <v>0.11358080000354676</v>
      </c>
      <c r="H212" s="318"/>
      <c r="I212" s="318"/>
      <c r="J212" s="318"/>
      <c r="K212" s="360">
        <f t="shared" si="201"/>
        <v>0.11358080000354676</v>
      </c>
      <c r="O212" s="54">
        <f t="shared" ca="1" si="202"/>
        <v>0.11344086671378803</v>
      </c>
      <c r="P212" s="54">
        <f t="shared" si="203"/>
        <v>0.11234913884312203</v>
      </c>
      <c r="Q212" s="286">
        <f t="shared" si="204"/>
        <v>43833.71</v>
      </c>
      <c r="R212" s="54">
        <f t="shared" si="205"/>
        <v>1.5169892140987779E-6</v>
      </c>
      <c r="S212" s="54">
        <v>1</v>
      </c>
      <c r="T212" s="54">
        <f t="shared" si="206"/>
        <v>1.5169892140987779E-6</v>
      </c>
      <c r="U212" s="54">
        <f t="shared" si="207"/>
        <v>1.2316611604247241E-3</v>
      </c>
      <c r="V212" s="318"/>
      <c r="W212" s="318"/>
      <c r="X212" s="318"/>
      <c r="Y212" s="318">
        <f t="shared" si="208"/>
        <v>0.10593433848762678</v>
      </c>
      <c r="Z212" s="54">
        <f t="shared" si="209"/>
        <v>15480.5</v>
      </c>
      <c r="AA212" s="54">
        <f t="shared" si="210"/>
        <v>0.11999560035904201</v>
      </c>
      <c r="AB212" s="54">
        <f t="shared" si="211"/>
        <v>0.10593433848762678</v>
      </c>
      <c r="AC212" s="54">
        <f t="shared" si="212"/>
        <v>1.2316611604247241E-3</v>
      </c>
      <c r="AE212" s="54">
        <f t="shared" si="213"/>
        <v>4.1149663600862068E-5</v>
      </c>
      <c r="AF212" s="356">
        <f t="shared" si="214"/>
        <v>43833.71</v>
      </c>
      <c r="AG212" s="41"/>
      <c r="AH212" s="54">
        <f t="shared" si="215"/>
        <v>7.6464615159199823E-3</v>
      </c>
      <c r="AI212" s="54">
        <f t="shared" si="216"/>
        <v>0.82987769717558757</v>
      </c>
      <c r="AJ212" s="54">
        <f t="shared" si="217"/>
        <v>0.38893581700908675</v>
      </c>
      <c r="AK212" s="54">
        <f t="shared" si="218"/>
        <v>0.24922095687220946</v>
      </c>
      <c r="AL212" s="54">
        <f t="shared" si="219"/>
        <v>2.1697598966174469</v>
      </c>
      <c r="AM212" s="54">
        <f t="shared" si="220"/>
        <v>1.8933868176623572</v>
      </c>
      <c r="AN212" s="54">
        <f t="shared" si="221"/>
        <v>1.892047775298439</v>
      </c>
      <c r="AO212" s="54">
        <f t="shared" si="222"/>
        <v>1.8920476413938485</v>
      </c>
      <c r="AP212" s="54">
        <f t="shared" si="223"/>
        <v>1.8920490467913174</v>
      </c>
      <c r="AQ212" s="54">
        <f t="shared" si="224"/>
        <v>1.8920342961271015</v>
      </c>
      <c r="AR212" s="54">
        <f t="shared" si="225"/>
        <v>1.8921890824626852</v>
      </c>
      <c r="AS212" s="54">
        <f t="shared" si="226"/>
        <v>1.8905612267650092</v>
      </c>
      <c r="AT212" s="54">
        <f t="shared" si="227"/>
        <v>1.9073007935261093</v>
      </c>
      <c r="AU212" s="54">
        <f t="shared" si="228"/>
        <v>1.6057355837129408</v>
      </c>
    </row>
    <row r="213" spans="1:47" s="54" customFormat="1" ht="12.95" customHeight="1">
      <c r="A213" s="310" t="s">
        <v>429</v>
      </c>
      <c r="B213" s="311" t="s">
        <v>77</v>
      </c>
      <c r="C213" s="312">
        <v>58852.210400000004</v>
      </c>
      <c r="D213" s="312" t="s">
        <v>225</v>
      </c>
      <c r="E213" s="54">
        <f t="shared" si="198"/>
        <v>15480.771502835551</v>
      </c>
      <c r="F213" s="362">
        <f t="shared" si="199"/>
        <v>15480.5</v>
      </c>
      <c r="G213" s="30">
        <f t="shared" si="200"/>
        <v>0.11398080000799382</v>
      </c>
      <c r="H213" s="318"/>
      <c r="I213" s="318"/>
      <c r="J213" s="318"/>
      <c r="K213" s="360">
        <f t="shared" si="201"/>
        <v>0.11398080000799382</v>
      </c>
      <c r="O213" s="54">
        <f t="shared" ca="1" si="202"/>
        <v>0.11344086671378803</v>
      </c>
      <c r="P213" s="54">
        <f t="shared" si="203"/>
        <v>0.11234913884312203</v>
      </c>
      <c r="Q213" s="286">
        <f t="shared" si="204"/>
        <v>43833.710400000004</v>
      </c>
      <c r="R213" s="54">
        <f t="shared" si="205"/>
        <v>2.6623181569507645E-6</v>
      </c>
      <c r="S213" s="54">
        <v>1</v>
      </c>
      <c r="T213" s="54">
        <f t="shared" si="206"/>
        <v>2.6623181569507645E-6</v>
      </c>
      <c r="U213" s="54">
        <f t="shared" si="207"/>
        <v>1.6316611648717894E-3</v>
      </c>
      <c r="V213" s="318"/>
      <c r="W213" s="318"/>
      <c r="X213" s="318"/>
      <c r="Y213" s="318">
        <f t="shared" si="208"/>
        <v>0.10633433849207384</v>
      </c>
      <c r="Z213" s="54">
        <f t="shared" si="209"/>
        <v>15480.5</v>
      </c>
      <c r="AA213" s="54">
        <f t="shared" si="210"/>
        <v>0.11999560035904201</v>
      </c>
      <c r="AB213" s="54">
        <f t="shared" si="211"/>
        <v>0.10633433849207384</v>
      </c>
      <c r="AC213" s="54">
        <f t="shared" si="212"/>
        <v>1.6316611648717894E-3</v>
      </c>
      <c r="AE213" s="54">
        <f t="shared" si="213"/>
        <v>3.6177823262969443E-5</v>
      </c>
      <c r="AF213" s="356">
        <f t="shared" si="214"/>
        <v>43833.710400000004</v>
      </c>
      <c r="AG213" s="41"/>
      <c r="AH213" s="54">
        <f t="shared" si="215"/>
        <v>7.6464615159199823E-3</v>
      </c>
      <c r="AI213" s="54">
        <f t="shared" si="216"/>
        <v>0.82987769717558757</v>
      </c>
      <c r="AJ213" s="54">
        <f t="shared" si="217"/>
        <v>0.38893581700908675</v>
      </c>
      <c r="AK213" s="54">
        <f t="shared" si="218"/>
        <v>0.24922095687220946</v>
      </c>
      <c r="AL213" s="54">
        <f t="shared" si="219"/>
        <v>2.1697598966174469</v>
      </c>
      <c r="AM213" s="54">
        <f t="shared" si="220"/>
        <v>1.8933868176623572</v>
      </c>
      <c r="AN213" s="54">
        <f t="shared" si="221"/>
        <v>1.892047775298439</v>
      </c>
      <c r="AO213" s="54">
        <f t="shared" si="222"/>
        <v>1.8920476413938485</v>
      </c>
      <c r="AP213" s="54">
        <f t="shared" si="223"/>
        <v>1.8920490467913174</v>
      </c>
      <c r="AQ213" s="54">
        <f t="shared" si="224"/>
        <v>1.8920342961271015</v>
      </c>
      <c r="AR213" s="54">
        <f t="shared" si="225"/>
        <v>1.8921890824626852</v>
      </c>
      <c r="AS213" s="54">
        <f t="shared" si="226"/>
        <v>1.8905612267650092</v>
      </c>
      <c r="AT213" s="54">
        <f t="shared" si="227"/>
        <v>1.9073007935261093</v>
      </c>
      <c r="AU213" s="54">
        <f t="shared" si="228"/>
        <v>1.6057355837129408</v>
      </c>
    </row>
    <row r="214" spans="1:47" s="54" customFormat="1" ht="12.95" customHeight="1">
      <c r="A214" s="310" t="s">
        <v>429</v>
      </c>
      <c r="B214" s="311" t="s">
        <v>77</v>
      </c>
      <c r="C214" s="312">
        <v>58852.210500000001</v>
      </c>
      <c r="D214" s="312" t="s">
        <v>413</v>
      </c>
      <c r="E214" s="54">
        <f t="shared" si="198"/>
        <v>15480.771741036044</v>
      </c>
      <c r="F214" s="362">
        <f t="shared" si="199"/>
        <v>15480.5</v>
      </c>
      <c r="G214" s="30">
        <f t="shared" si="200"/>
        <v>0.11408080000546761</v>
      </c>
      <c r="H214" s="363"/>
      <c r="I214" s="363"/>
      <c r="J214" s="363"/>
      <c r="K214" s="54">
        <f t="shared" si="201"/>
        <v>0.11408080000546761</v>
      </c>
      <c r="O214" s="54">
        <f t="shared" ca="1" si="202"/>
        <v>0.11344086671378803</v>
      </c>
      <c r="P214" s="54">
        <f t="shared" si="203"/>
        <v>0.11234913884312203</v>
      </c>
      <c r="Q214" s="286">
        <f t="shared" si="204"/>
        <v>43833.710500000001</v>
      </c>
      <c r="R214" s="54">
        <f t="shared" si="205"/>
        <v>2.9986503811760343E-6</v>
      </c>
      <c r="S214" s="54">
        <v>1</v>
      </c>
      <c r="T214" s="54">
        <f t="shared" si="206"/>
        <v>2.9986503811760343E-6</v>
      </c>
      <c r="U214" s="54">
        <f t="shared" si="207"/>
        <v>1.7316611623455769E-3</v>
      </c>
      <c r="V214" s="363"/>
      <c r="W214" s="363"/>
      <c r="X214" s="363"/>
      <c r="Y214" s="363">
        <f t="shared" si="208"/>
        <v>0.10643433848954763</v>
      </c>
      <c r="Z214" s="54">
        <f t="shared" si="209"/>
        <v>15480.5</v>
      </c>
      <c r="AA214" s="54">
        <f t="shared" si="210"/>
        <v>0.11999560035904201</v>
      </c>
      <c r="AB214" s="54">
        <f t="shared" si="211"/>
        <v>0.10643433848954763</v>
      </c>
      <c r="AC214" s="54">
        <f t="shared" si="212"/>
        <v>1.7316611623455769E-3</v>
      </c>
      <c r="AE214" s="54">
        <f t="shared" si="213"/>
        <v>3.4984863222643894E-5</v>
      </c>
      <c r="AF214" s="356">
        <f t="shared" si="214"/>
        <v>43833.710500000001</v>
      </c>
      <c r="AG214" s="41"/>
      <c r="AH214" s="54">
        <f t="shared" si="215"/>
        <v>7.6464615159199823E-3</v>
      </c>
      <c r="AI214" s="54">
        <f t="shared" si="216"/>
        <v>0.82987769717558757</v>
      </c>
      <c r="AJ214" s="54">
        <f t="shared" si="217"/>
        <v>0.38893581700908675</v>
      </c>
      <c r="AK214" s="54">
        <f t="shared" si="218"/>
        <v>0.24922095687220946</v>
      </c>
      <c r="AL214" s="54">
        <f t="shared" si="219"/>
        <v>2.1697598966174469</v>
      </c>
      <c r="AM214" s="54">
        <f t="shared" si="220"/>
        <v>1.8933868176623572</v>
      </c>
      <c r="AN214" s="54">
        <f t="shared" si="221"/>
        <v>1.892047775298439</v>
      </c>
      <c r="AO214" s="54">
        <f t="shared" si="222"/>
        <v>1.8920476413938485</v>
      </c>
      <c r="AP214" s="54">
        <f t="shared" si="223"/>
        <v>1.8920490467913174</v>
      </c>
      <c r="AQ214" s="54">
        <f t="shared" si="224"/>
        <v>1.8920342961271015</v>
      </c>
      <c r="AR214" s="54">
        <f t="shared" si="225"/>
        <v>1.8921890824626852</v>
      </c>
      <c r="AS214" s="54">
        <f t="shared" si="226"/>
        <v>1.8905612267650092</v>
      </c>
      <c r="AT214" s="54">
        <f t="shared" si="227"/>
        <v>1.9073007935261093</v>
      </c>
      <c r="AU214" s="54">
        <f t="shared" si="228"/>
        <v>1.6057355837129408</v>
      </c>
    </row>
    <row r="215" spans="1:47" s="54" customFormat="1" ht="12.95" customHeight="1">
      <c r="A215" s="258" t="s">
        <v>991</v>
      </c>
      <c r="B215" s="259" t="s">
        <v>65</v>
      </c>
      <c r="C215" s="383">
        <v>59228.150899999775</v>
      </c>
      <c r="D215" s="382" t="s">
        <v>225</v>
      </c>
      <c r="E215" s="54">
        <f t="shared" ref="E215:E224" si="229">+(C215-C$7)/C$8</f>
        <v>16376.26365365213</v>
      </c>
      <c r="F215" s="362">
        <f t="shared" ref="F215:F224" si="230">ROUND(2*E215,0)/2-0.5</f>
        <v>16376</v>
      </c>
      <c r="G215" s="30">
        <f t="shared" ref="G215:G224" si="231">+C215-(C$7+F215*C$8)</f>
        <v>0.11068559977866244</v>
      </c>
      <c r="H215" s="363"/>
      <c r="I215" s="363"/>
      <c r="J215" s="363"/>
      <c r="K215" s="54">
        <f t="shared" ref="K215:K224" si="232">G215</f>
        <v>0.11068559977866244</v>
      </c>
      <c r="O215" s="54">
        <f t="shared" ref="O215:O224" ca="1" si="233">+C$11+C$12*$F215</f>
        <v>0.11868025025343601</v>
      </c>
      <c r="P215" s="54">
        <f t="shared" ref="P215:P224" si="234">+D$11+D$12*F215+D$13*F215^2</f>
        <v>0.11471088666792134</v>
      </c>
      <c r="Q215" s="286">
        <f t="shared" ref="Q215:Q224" si="235">+C215-15018.5</f>
        <v>44209.650899999775</v>
      </c>
      <c r="R215" s="54">
        <f t="shared" ref="R215:R224" si="236">+(P215-G215)^2</f>
        <v>1.6202934540839637E-5</v>
      </c>
      <c r="S215" s="54">
        <v>1</v>
      </c>
      <c r="T215" s="54">
        <f t="shared" ref="T215:T224" si="237">S215*R215</f>
        <v>1.6202934540839637E-5</v>
      </c>
      <c r="U215" s="54">
        <f t="shared" ref="U215:U224" si="238">+G215-P215</f>
        <v>-4.0252868892589055E-3</v>
      </c>
      <c r="V215" s="363"/>
      <c r="W215" s="363"/>
      <c r="X215" s="363"/>
      <c r="Y215" s="363">
        <f t="shared" ref="Y215:Y224" si="239">+G215-AH215</f>
        <v>9.9806256891413411E-2</v>
      </c>
      <c r="Z215" s="54">
        <f t="shared" ref="Z215:Z224" si="240">F215</f>
        <v>16376</v>
      </c>
      <c r="AA215" s="54">
        <f t="shared" ref="AA215:AA224" si="241">AB$3+AB$4*Z215+AB$5*Z215^2+AH215</f>
        <v>0.12559022955517035</v>
      </c>
      <c r="AB215" s="54">
        <f t="shared" ref="AB215:AB224" si="242">+G215-AH215</f>
        <v>9.9806256891413411E-2</v>
      </c>
      <c r="AC215" s="54">
        <f t="shared" ref="AC215:AC224" si="243">+G215-P215</f>
        <v>-4.0252868892589055E-3</v>
      </c>
      <c r="AE215" s="54">
        <f t="shared" ref="AE215:AE224" si="244">+(G215-AA215)^2*S215</f>
        <v>2.2214798877476642E-4</v>
      </c>
      <c r="AF215" s="356">
        <f t="shared" ref="AF215:AF224" si="245">+C215-15018.5</f>
        <v>44209.650899999775</v>
      </c>
      <c r="AG215" s="41"/>
      <c r="AH215" s="54">
        <f t="shared" ref="AH215:AH224" si="246">$AB$6*($AB$11/AI215*AJ215+$AB$12)</f>
        <v>1.0879342887249024E-2</v>
      </c>
      <c r="AI215" s="54">
        <f t="shared" ref="AI215:AI224" si="247">1+$AB$7*COS(AL215)</f>
        <v>0.81804794879541043</v>
      </c>
      <c r="AJ215" s="54">
        <f t="shared" ref="AJ215:AJ224" si="248">SIN(AL215+RADIANS($AB$9))</f>
        <v>0.43294500911565892</v>
      </c>
      <c r="AK215" s="54">
        <f t="shared" ref="AK215:AK224" si="249">$AB$7*SIN(AL215)</f>
        <v>0.24072003307789569</v>
      </c>
      <c r="AL215" s="54">
        <f t="shared" ref="AL215:AL224" si="250">2*ATAN(AM215)</f>
        <v>2.2180410183815269</v>
      </c>
      <c r="AM215" s="54">
        <f t="shared" ref="AM215:AM224" si="251">SQRT((1+$AB$7)/(1-$AB$7))*TAN(AN215/2)</f>
        <v>2.009394135679162</v>
      </c>
      <c r="AN215" s="54">
        <f t="shared" ref="AN215:AN224" si="252">$AU215+$AB$7*SIN(AO215)</f>
        <v>1.9479159626538445</v>
      </c>
      <c r="AO215" s="54">
        <f t="shared" ref="AO215:AO224" si="253">$AU215+$AB$7*SIN(AP215)</f>
        <v>1.9479155817002654</v>
      </c>
      <c r="AP215" s="54">
        <f t="shared" ref="AP215:AP224" si="254">$AU215+$AB$7*SIN(AQ215)</f>
        <v>1.9479190100766359</v>
      </c>
      <c r="AQ215" s="54">
        <f t="shared" ref="AQ215:AQ224" si="255">$AU215+$AB$7*SIN(AR215)</f>
        <v>1.947888155473519</v>
      </c>
      <c r="AR215" s="54">
        <f t="shared" ref="AR215:AR224" si="256">$AU215+$AB$7*SIN(AS215)</f>
        <v>1.9481657533762646</v>
      </c>
      <c r="AS215" s="54">
        <f t="shared" ref="AS215:AS224" si="257">$AU215+$AB$7*SIN(AT215)</f>
        <v>1.9456611726474722</v>
      </c>
      <c r="AT215" s="54">
        <f t="shared" ref="AT215:AT224" si="258">$AU215+$AB$7*SIN(AU215)</f>
        <v>1.9677140429990061</v>
      </c>
      <c r="AU215" s="54">
        <f t="shared" ref="AU215:AU224" si="259">RADIANS($AB$9)+$AB$18*(F215-AB$15)</f>
        <v>1.6673707281822683</v>
      </c>
    </row>
    <row r="216" spans="1:47" s="54" customFormat="1" ht="12.95" customHeight="1">
      <c r="A216" s="258" t="s">
        <v>991</v>
      </c>
      <c r="B216" s="259" t="s">
        <v>65</v>
      </c>
      <c r="C216" s="383">
        <v>59228.152499999851</v>
      </c>
      <c r="D216" s="382" t="s">
        <v>53</v>
      </c>
      <c r="E216" s="54">
        <f t="shared" si="229"/>
        <v>16376.26746486031</v>
      </c>
      <c r="F216" s="362">
        <f t="shared" si="230"/>
        <v>16376</v>
      </c>
      <c r="G216" s="30">
        <f t="shared" si="231"/>
        <v>0.11228559985465836</v>
      </c>
      <c r="H216" s="363"/>
      <c r="I216" s="363"/>
      <c r="J216" s="363"/>
      <c r="K216" s="54">
        <f t="shared" si="232"/>
        <v>0.11228559985465836</v>
      </c>
      <c r="O216" s="54">
        <f t="shared" ca="1" si="233"/>
        <v>0.11868025025343601</v>
      </c>
      <c r="P216" s="54">
        <f t="shared" si="234"/>
        <v>0.11471088666792134</v>
      </c>
      <c r="Q216" s="286">
        <f t="shared" si="235"/>
        <v>44209.652499999851</v>
      </c>
      <c r="R216" s="54">
        <f t="shared" si="236"/>
        <v>5.8820161265873174E-6</v>
      </c>
      <c r="S216" s="54">
        <v>1</v>
      </c>
      <c r="T216" s="54">
        <f t="shared" si="237"/>
        <v>5.8820161265873174E-6</v>
      </c>
      <c r="U216" s="54">
        <f t="shared" si="238"/>
        <v>-2.4252868132629835E-3</v>
      </c>
      <c r="V216" s="363"/>
      <c r="W216" s="363"/>
      <c r="X216" s="363"/>
      <c r="Y216" s="363">
        <f t="shared" si="239"/>
        <v>0.10140625696740933</v>
      </c>
      <c r="Z216" s="54">
        <f t="shared" si="240"/>
        <v>16376</v>
      </c>
      <c r="AA216" s="54">
        <f t="shared" si="241"/>
        <v>0.12559022955517035</v>
      </c>
      <c r="AB216" s="54">
        <f t="shared" si="242"/>
        <v>0.10140625696740933</v>
      </c>
      <c r="AC216" s="54">
        <f t="shared" si="243"/>
        <v>-2.4252868132629835E-3</v>
      </c>
      <c r="AE216" s="54">
        <f t="shared" si="244"/>
        <v>1.7701317146774588E-4</v>
      </c>
      <c r="AF216" s="356">
        <f t="shared" si="245"/>
        <v>44209.652499999851</v>
      </c>
      <c r="AG216" s="41"/>
      <c r="AH216" s="54">
        <f t="shared" si="246"/>
        <v>1.0879342887249024E-2</v>
      </c>
      <c r="AI216" s="54">
        <f t="shared" si="247"/>
        <v>0.81804794879541043</v>
      </c>
      <c r="AJ216" s="54">
        <f t="shared" si="248"/>
        <v>0.43294500911565892</v>
      </c>
      <c r="AK216" s="54">
        <f t="shared" si="249"/>
        <v>0.24072003307789569</v>
      </c>
      <c r="AL216" s="54">
        <f t="shared" si="250"/>
        <v>2.2180410183815269</v>
      </c>
      <c r="AM216" s="54">
        <f t="shared" si="251"/>
        <v>2.009394135679162</v>
      </c>
      <c r="AN216" s="54">
        <f t="shared" si="252"/>
        <v>1.9479159626538445</v>
      </c>
      <c r="AO216" s="54">
        <f t="shared" si="253"/>
        <v>1.9479155817002654</v>
      </c>
      <c r="AP216" s="54">
        <f t="shared" si="254"/>
        <v>1.9479190100766359</v>
      </c>
      <c r="AQ216" s="54">
        <f t="shared" si="255"/>
        <v>1.947888155473519</v>
      </c>
      <c r="AR216" s="54">
        <f t="shared" si="256"/>
        <v>1.9481657533762646</v>
      </c>
      <c r="AS216" s="54">
        <f t="shared" si="257"/>
        <v>1.9456611726474722</v>
      </c>
      <c r="AT216" s="54">
        <f t="shared" si="258"/>
        <v>1.9677140429990061</v>
      </c>
      <c r="AU216" s="54">
        <f t="shared" si="259"/>
        <v>1.6673707281822683</v>
      </c>
    </row>
    <row r="217" spans="1:47" s="54" customFormat="1" ht="12.95" customHeight="1">
      <c r="A217" s="258" t="s">
        <v>991</v>
      </c>
      <c r="B217" s="259" t="s">
        <v>65</v>
      </c>
      <c r="C217" s="383">
        <v>59228.152600000147</v>
      </c>
      <c r="D217" s="382" t="s">
        <v>413</v>
      </c>
      <c r="E217" s="54">
        <f t="shared" si="229"/>
        <v>16376.267703061516</v>
      </c>
      <c r="F217" s="362">
        <f t="shared" si="230"/>
        <v>16376</v>
      </c>
      <c r="G217" s="30">
        <f t="shared" si="231"/>
        <v>0.11238560015044641</v>
      </c>
      <c r="H217" s="363"/>
      <c r="I217" s="363"/>
      <c r="J217" s="363"/>
      <c r="K217" s="54">
        <f t="shared" si="232"/>
        <v>0.11238560015044641</v>
      </c>
      <c r="O217" s="54">
        <f t="shared" ca="1" si="233"/>
        <v>0.11868025025343601</v>
      </c>
      <c r="P217" s="54">
        <f t="shared" si="234"/>
        <v>0.11471088666792134</v>
      </c>
      <c r="Q217" s="286">
        <f t="shared" si="235"/>
        <v>44209.652600000147</v>
      </c>
      <c r="R217" s="54">
        <f t="shared" si="236"/>
        <v>5.4069573883507056E-6</v>
      </c>
      <c r="S217" s="54">
        <v>1</v>
      </c>
      <c r="T217" s="54">
        <f t="shared" si="237"/>
        <v>5.4069573883507056E-6</v>
      </c>
      <c r="U217" s="54">
        <f t="shared" si="238"/>
        <v>-2.3252865174749338E-3</v>
      </c>
      <c r="V217" s="363"/>
      <c r="W217" s="363"/>
      <c r="X217" s="363"/>
      <c r="Y217" s="363">
        <f t="shared" si="239"/>
        <v>0.10150625726319738</v>
      </c>
      <c r="Z217" s="54">
        <f t="shared" si="240"/>
        <v>16376</v>
      </c>
      <c r="AA217" s="54">
        <f t="shared" si="241"/>
        <v>0.12559022955517035</v>
      </c>
      <c r="AB217" s="54">
        <f t="shared" si="242"/>
        <v>0.10150625726319738</v>
      </c>
      <c r="AC217" s="54">
        <f t="shared" si="243"/>
        <v>-2.3252865174749338E-3</v>
      </c>
      <c r="AE217" s="54">
        <f t="shared" si="244"/>
        <v>1.7436223771610023E-4</v>
      </c>
      <c r="AF217" s="356">
        <f t="shared" si="245"/>
        <v>44209.652600000147</v>
      </c>
      <c r="AG217" s="41"/>
      <c r="AH217" s="54">
        <f t="shared" si="246"/>
        <v>1.0879342887249024E-2</v>
      </c>
      <c r="AI217" s="54">
        <f t="shared" si="247"/>
        <v>0.81804794879541043</v>
      </c>
      <c r="AJ217" s="54">
        <f t="shared" si="248"/>
        <v>0.43294500911565892</v>
      </c>
      <c r="AK217" s="54">
        <f t="shared" si="249"/>
        <v>0.24072003307789569</v>
      </c>
      <c r="AL217" s="54">
        <f t="shared" si="250"/>
        <v>2.2180410183815269</v>
      </c>
      <c r="AM217" s="54">
        <f t="shared" si="251"/>
        <v>2.009394135679162</v>
      </c>
      <c r="AN217" s="54">
        <f t="shared" si="252"/>
        <v>1.9479159626538445</v>
      </c>
      <c r="AO217" s="54">
        <f t="shared" si="253"/>
        <v>1.9479155817002654</v>
      </c>
      <c r="AP217" s="54">
        <f t="shared" si="254"/>
        <v>1.9479190100766359</v>
      </c>
      <c r="AQ217" s="54">
        <f t="shared" si="255"/>
        <v>1.947888155473519</v>
      </c>
      <c r="AR217" s="54">
        <f t="shared" si="256"/>
        <v>1.9481657533762646</v>
      </c>
      <c r="AS217" s="54">
        <f t="shared" si="257"/>
        <v>1.9456611726474722</v>
      </c>
      <c r="AT217" s="54">
        <f t="shared" si="258"/>
        <v>1.9677140429990061</v>
      </c>
      <c r="AU217" s="54">
        <f t="shared" si="259"/>
        <v>1.6673707281822683</v>
      </c>
    </row>
    <row r="218" spans="1:47" s="54" customFormat="1" ht="12.95" customHeight="1">
      <c r="A218" s="258" t="s">
        <v>991</v>
      </c>
      <c r="B218" s="259" t="s">
        <v>65</v>
      </c>
      <c r="C218" s="383">
        <v>59244.106099999975</v>
      </c>
      <c r="D218" s="382" t="s">
        <v>413</v>
      </c>
      <c r="E218" s="54">
        <f t="shared" si="229"/>
        <v>16414.269019833471</v>
      </c>
      <c r="F218" s="362">
        <f t="shared" si="230"/>
        <v>16414</v>
      </c>
      <c r="G218" s="30">
        <f t="shared" si="231"/>
        <v>0.11293839997961186</v>
      </c>
      <c r="H218" s="363"/>
      <c r="I218" s="363"/>
      <c r="J218" s="363"/>
      <c r="K218" s="54">
        <f t="shared" si="232"/>
        <v>0.11293839997961186</v>
      </c>
      <c r="O218" s="54">
        <f t="shared" ca="1" si="233"/>
        <v>0.11890258031988674</v>
      </c>
      <c r="P218" s="54">
        <f t="shared" si="234"/>
        <v>0.11481107741349698</v>
      </c>
      <c r="Q218" s="286">
        <f t="shared" si="235"/>
        <v>44225.606099999975</v>
      </c>
      <c r="R218" s="54">
        <f t="shared" si="236"/>
        <v>3.5069207713825784E-6</v>
      </c>
      <c r="S218" s="54">
        <v>1</v>
      </c>
      <c r="T218" s="54">
        <f t="shared" si="237"/>
        <v>3.5069207713825784E-6</v>
      </c>
      <c r="U218" s="54">
        <f t="shared" si="238"/>
        <v>-1.8726774338851254E-3</v>
      </c>
      <c r="V218" s="363"/>
      <c r="W218" s="363"/>
      <c r="X218" s="363"/>
      <c r="Y218" s="363">
        <f t="shared" si="239"/>
        <v>0.10192356131096611</v>
      </c>
      <c r="Z218" s="54">
        <f t="shared" si="240"/>
        <v>16414</v>
      </c>
      <c r="AA218" s="54">
        <f t="shared" si="241"/>
        <v>0.12582591608214272</v>
      </c>
      <c r="AB218" s="54">
        <f t="shared" si="242"/>
        <v>0.10192356131096611</v>
      </c>
      <c r="AC218" s="54">
        <f t="shared" si="243"/>
        <v>-1.8726774338851254E-3</v>
      </c>
      <c r="AE218" s="54">
        <f t="shared" si="244"/>
        <v>1.6608807129299221E-4</v>
      </c>
      <c r="AF218" s="356">
        <f t="shared" si="245"/>
        <v>44225.606099999975</v>
      </c>
      <c r="AG218" s="41"/>
      <c r="AH218" s="54">
        <f t="shared" si="246"/>
        <v>1.1014838668645749E-2</v>
      </c>
      <c r="AI218" s="54">
        <f t="shared" si="247"/>
        <v>0.81756241574577038</v>
      </c>
      <c r="AJ218" s="54">
        <f t="shared" si="248"/>
        <v>0.43476368278327343</v>
      </c>
      <c r="AK218" s="54">
        <f t="shared" si="249"/>
        <v>0.24035226463268791</v>
      </c>
      <c r="AL218" s="54">
        <f t="shared" si="250"/>
        <v>2.2200595627337631</v>
      </c>
      <c r="AM218" s="54">
        <f t="shared" si="251"/>
        <v>2.0144888445166247</v>
      </c>
      <c r="AN218" s="54">
        <f t="shared" si="252"/>
        <v>1.9502691572350026</v>
      </c>
      <c r="AO218" s="54">
        <f t="shared" si="253"/>
        <v>1.950268760915115</v>
      </c>
      <c r="AP218" s="54">
        <f t="shared" si="254"/>
        <v>1.950272306524103</v>
      </c>
      <c r="AQ218" s="54">
        <f t="shared" si="255"/>
        <v>1.950240585211106</v>
      </c>
      <c r="AR218" s="54">
        <f t="shared" si="256"/>
        <v>1.9505242949765003</v>
      </c>
      <c r="AS218" s="54">
        <f t="shared" si="257"/>
        <v>1.9479796321978833</v>
      </c>
      <c r="AT218" s="54">
        <f t="shared" si="258"/>
        <v>1.9702523667400256</v>
      </c>
      <c r="AU218" s="54">
        <f t="shared" si="259"/>
        <v>1.6699861781988337</v>
      </c>
    </row>
    <row r="219" spans="1:47" s="54" customFormat="1" ht="12.95" customHeight="1">
      <c r="A219" s="258" t="s">
        <v>991</v>
      </c>
      <c r="B219" s="259" t="s">
        <v>65</v>
      </c>
      <c r="C219" s="383">
        <v>59244.106300000101</v>
      </c>
      <c r="D219" s="382" t="s">
        <v>53</v>
      </c>
      <c r="E219" s="54">
        <f t="shared" si="229"/>
        <v>16414.26949623477</v>
      </c>
      <c r="F219" s="362">
        <f t="shared" si="230"/>
        <v>16414</v>
      </c>
      <c r="G219" s="30">
        <f t="shared" si="231"/>
        <v>0.11313840010552667</v>
      </c>
      <c r="H219" s="363"/>
      <c r="I219" s="363"/>
      <c r="J219" s="363"/>
      <c r="K219" s="54">
        <f t="shared" si="232"/>
        <v>0.11313840010552667</v>
      </c>
      <c r="O219" s="54">
        <f t="shared" ca="1" si="233"/>
        <v>0.11890258031988674</v>
      </c>
      <c r="P219" s="54">
        <f t="shared" si="234"/>
        <v>0.11481107741349698</v>
      </c>
      <c r="Q219" s="286">
        <f t="shared" si="235"/>
        <v>44225.606300000101</v>
      </c>
      <c r="R219" s="54">
        <f t="shared" si="236"/>
        <v>2.7978493765988143E-6</v>
      </c>
      <c r="S219" s="54">
        <v>1</v>
      </c>
      <c r="T219" s="54">
        <f t="shared" si="237"/>
        <v>2.7978493765988143E-6</v>
      </c>
      <c r="U219" s="54">
        <f t="shared" si="238"/>
        <v>-1.6726773079703133E-3</v>
      </c>
      <c r="V219" s="363"/>
      <c r="W219" s="363"/>
      <c r="X219" s="363"/>
      <c r="Y219" s="363">
        <f t="shared" si="239"/>
        <v>0.10212356143688092</v>
      </c>
      <c r="Z219" s="54">
        <f t="shared" si="240"/>
        <v>16414</v>
      </c>
      <c r="AA219" s="54">
        <f t="shared" si="241"/>
        <v>0.12582591608214272</v>
      </c>
      <c r="AB219" s="54">
        <f t="shared" si="242"/>
        <v>0.10212356143688092</v>
      </c>
      <c r="AC219" s="54">
        <f t="shared" si="243"/>
        <v>-1.6726773079703133E-3</v>
      </c>
      <c r="AE219" s="54">
        <f t="shared" si="244"/>
        <v>1.6097306165688749E-4</v>
      </c>
      <c r="AF219" s="356">
        <f t="shared" si="245"/>
        <v>44225.606300000101</v>
      </c>
      <c r="AG219" s="41"/>
      <c r="AH219" s="54">
        <f t="shared" si="246"/>
        <v>1.1014838668645749E-2</v>
      </c>
      <c r="AI219" s="54">
        <f t="shared" si="247"/>
        <v>0.81756241574577038</v>
      </c>
      <c r="AJ219" s="54">
        <f t="shared" si="248"/>
        <v>0.43476368278327343</v>
      </c>
      <c r="AK219" s="54">
        <f t="shared" si="249"/>
        <v>0.24035226463268791</v>
      </c>
      <c r="AL219" s="54">
        <f t="shared" si="250"/>
        <v>2.2200595627337631</v>
      </c>
      <c r="AM219" s="54">
        <f t="shared" si="251"/>
        <v>2.0144888445166247</v>
      </c>
      <c r="AN219" s="54">
        <f t="shared" si="252"/>
        <v>1.9502691572350026</v>
      </c>
      <c r="AO219" s="54">
        <f t="shared" si="253"/>
        <v>1.950268760915115</v>
      </c>
      <c r="AP219" s="54">
        <f t="shared" si="254"/>
        <v>1.950272306524103</v>
      </c>
      <c r="AQ219" s="54">
        <f t="shared" si="255"/>
        <v>1.950240585211106</v>
      </c>
      <c r="AR219" s="54">
        <f t="shared" si="256"/>
        <v>1.9505242949765003</v>
      </c>
      <c r="AS219" s="54">
        <f t="shared" si="257"/>
        <v>1.9479796321978833</v>
      </c>
      <c r="AT219" s="54">
        <f t="shared" si="258"/>
        <v>1.9702523667400256</v>
      </c>
      <c r="AU219" s="54">
        <f t="shared" si="259"/>
        <v>1.6699861781988337</v>
      </c>
    </row>
    <row r="220" spans="1:47" s="54" customFormat="1" ht="12.95" customHeight="1">
      <c r="A220" s="258" t="s">
        <v>991</v>
      </c>
      <c r="B220" s="259" t="s">
        <v>65</v>
      </c>
      <c r="C220" s="383">
        <v>59265.097000000067</v>
      </c>
      <c r="D220" s="382" t="s">
        <v>413</v>
      </c>
      <c r="E220" s="54">
        <f t="shared" si="229"/>
        <v>16464.26944859459</v>
      </c>
      <c r="F220" s="362">
        <f t="shared" si="230"/>
        <v>16464</v>
      </c>
      <c r="G220" s="30">
        <f t="shared" si="231"/>
        <v>0.11311840006965213</v>
      </c>
      <c r="H220" s="363"/>
      <c r="I220" s="363"/>
      <c r="J220" s="363"/>
      <c r="K220" s="54">
        <f t="shared" si="232"/>
        <v>0.11311840006965213</v>
      </c>
      <c r="O220" s="54">
        <f t="shared" ca="1" si="233"/>
        <v>0.11919511988100609</v>
      </c>
      <c r="P220" s="54">
        <f t="shared" si="234"/>
        <v>0.1149429037953162</v>
      </c>
      <c r="Q220" s="286">
        <f t="shared" si="235"/>
        <v>44246.597000000067</v>
      </c>
      <c r="R220" s="54">
        <f t="shared" si="236"/>
        <v>3.3288138449620922E-6</v>
      </c>
      <c r="S220" s="54">
        <v>1</v>
      </c>
      <c r="T220" s="54">
        <f t="shared" si="237"/>
        <v>3.3288138449620922E-6</v>
      </c>
      <c r="U220" s="54">
        <f t="shared" si="238"/>
        <v>-1.8245037256640756E-3</v>
      </c>
      <c r="V220" s="363"/>
      <c r="W220" s="363"/>
      <c r="X220" s="363"/>
      <c r="Y220" s="363">
        <f t="shared" si="239"/>
        <v>0.10192549277973378</v>
      </c>
      <c r="Z220" s="54">
        <f t="shared" si="240"/>
        <v>16464</v>
      </c>
      <c r="AA220" s="54">
        <f t="shared" si="241"/>
        <v>0.12613581108523453</v>
      </c>
      <c r="AB220" s="54">
        <f t="shared" si="242"/>
        <v>0.10192549277973378</v>
      </c>
      <c r="AC220" s="54">
        <f t="shared" si="243"/>
        <v>-1.8245037256640756E-3</v>
      </c>
      <c r="AE220" s="54">
        <f t="shared" si="244"/>
        <v>1.6945298954860609E-4</v>
      </c>
      <c r="AF220" s="356">
        <f t="shared" si="245"/>
        <v>44246.597000000067</v>
      </c>
      <c r="AG220" s="41"/>
      <c r="AH220" s="54">
        <f t="shared" si="246"/>
        <v>1.1192907289918334E-2</v>
      </c>
      <c r="AI220" s="54">
        <f t="shared" si="247"/>
        <v>0.81692556345279221</v>
      </c>
      <c r="AJ220" s="54">
        <f t="shared" si="248"/>
        <v>0.43715069674713936</v>
      </c>
      <c r="AK220" s="54">
        <f t="shared" si="249"/>
        <v>0.23986753416313589</v>
      </c>
      <c r="AL220" s="54">
        <f t="shared" si="250"/>
        <v>2.2227118978570823</v>
      </c>
      <c r="AM220" s="54">
        <f t="shared" si="251"/>
        <v>2.0212147919113672</v>
      </c>
      <c r="AN220" s="54">
        <f t="shared" si="252"/>
        <v>1.9533633409499331</v>
      </c>
      <c r="AO220" s="54">
        <f t="shared" si="253"/>
        <v>1.9533629236791412</v>
      </c>
      <c r="AP220" s="54">
        <f t="shared" si="254"/>
        <v>1.9533666279984903</v>
      </c>
      <c r="AQ220" s="54">
        <f t="shared" si="255"/>
        <v>1.953333741729689</v>
      </c>
      <c r="AR220" s="54">
        <f t="shared" si="256"/>
        <v>1.9536256060801218</v>
      </c>
      <c r="AS220" s="54">
        <f t="shared" si="257"/>
        <v>1.951027878440355</v>
      </c>
      <c r="AT220" s="54">
        <f t="shared" si="258"/>
        <v>1.9735891371329923</v>
      </c>
      <c r="AU220" s="54">
        <f t="shared" si="259"/>
        <v>1.6734275597995776</v>
      </c>
    </row>
    <row r="221" spans="1:47" s="54" customFormat="1" ht="12.95" customHeight="1">
      <c r="A221" s="258" t="s">
        <v>991</v>
      </c>
      <c r="B221" s="259" t="s">
        <v>65</v>
      </c>
      <c r="C221" s="383">
        <v>59265.098000000231</v>
      </c>
      <c r="D221" s="382" t="s">
        <v>53</v>
      </c>
      <c r="E221" s="54">
        <f t="shared" si="229"/>
        <v>16464.271830599981</v>
      </c>
      <c r="F221" s="362">
        <f t="shared" si="230"/>
        <v>16464</v>
      </c>
      <c r="G221" s="30">
        <f t="shared" si="231"/>
        <v>0.1141184002335649</v>
      </c>
      <c r="H221" s="363"/>
      <c r="I221" s="363"/>
      <c r="J221" s="363"/>
      <c r="K221" s="54">
        <f t="shared" si="232"/>
        <v>0.1141184002335649</v>
      </c>
      <c r="O221" s="54">
        <f t="shared" ca="1" si="233"/>
        <v>0.11919511988100609</v>
      </c>
      <c r="P221" s="54">
        <f t="shared" si="234"/>
        <v>0.1149429037953162</v>
      </c>
      <c r="Q221" s="286">
        <f t="shared" si="235"/>
        <v>44246.598000000231</v>
      </c>
      <c r="R221" s="54">
        <f t="shared" si="236"/>
        <v>6.7980612334058381E-7</v>
      </c>
      <c r="S221" s="54">
        <v>1</v>
      </c>
      <c r="T221" s="54">
        <f t="shared" si="237"/>
        <v>6.7980612334058381E-7</v>
      </c>
      <c r="U221" s="54">
        <f t="shared" si="238"/>
        <v>-8.2450356175130246E-4</v>
      </c>
      <c r="V221" s="363"/>
      <c r="W221" s="363"/>
      <c r="X221" s="363"/>
      <c r="Y221" s="363">
        <f t="shared" si="239"/>
        <v>0.10292549294364656</v>
      </c>
      <c r="Z221" s="54">
        <f t="shared" si="240"/>
        <v>16464</v>
      </c>
      <c r="AA221" s="54">
        <f t="shared" si="241"/>
        <v>0.12613581108523453</v>
      </c>
      <c r="AB221" s="54">
        <f t="shared" si="242"/>
        <v>0.10292549294364656</v>
      </c>
      <c r="AC221" s="54">
        <f t="shared" si="243"/>
        <v>-8.2450356175130246E-4</v>
      </c>
      <c r="AE221" s="54">
        <f t="shared" si="244"/>
        <v>1.4441816357782698E-4</v>
      </c>
      <c r="AF221" s="356">
        <f t="shared" si="245"/>
        <v>44246.598000000231</v>
      </c>
      <c r="AG221" s="41"/>
      <c r="AH221" s="54">
        <f t="shared" si="246"/>
        <v>1.1192907289918334E-2</v>
      </c>
      <c r="AI221" s="54">
        <f t="shared" si="247"/>
        <v>0.81692556345279221</v>
      </c>
      <c r="AJ221" s="54">
        <f t="shared" si="248"/>
        <v>0.43715069674713936</v>
      </c>
      <c r="AK221" s="54">
        <f t="shared" si="249"/>
        <v>0.23986753416313589</v>
      </c>
      <c r="AL221" s="54">
        <f t="shared" si="250"/>
        <v>2.2227118978570823</v>
      </c>
      <c r="AM221" s="54">
        <f t="shared" si="251"/>
        <v>2.0212147919113672</v>
      </c>
      <c r="AN221" s="54">
        <f t="shared" si="252"/>
        <v>1.9533633409499331</v>
      </c>
      <c r="AO221" s="54">
        <f t="shared" si="253"/>
        <v>1.9533629236791412</v>
      </c>
      <c r="AP221" s="54">
        <f t="shared" si="254"/>
        <v>1.9533666279984903</v>
      </c>
      <c r="AQ221" s="54">
        <f t="shared" si="255"/>
        <v>1.953333741729689</v>
      </c>
      <c r="AR221" s="54">
        <f t="shared" si="256"/>
        <v>1.9536256060801218</v>
      </c>
      <c r="AS221" s="54">
        <f t="shared" si="257"/>
        <v>1.951027878440355</v>
      </c>
      <c r="AT221" s="54">
        <f t="shared" si="258"/>
        <v>1.9735891371329923</v>
      </c>
      <c r="AU221" s="54">
        <f t="shared" si="259"/>
        <v>1.6734275597995776</v>
      </c>
    </row>
    <row r="222" spans="1:47" s="54" customFormat="1" ht="12.95" customHeight="1">
      <c r="A222" s="258" t="s">
        <v>991</v>
      </c>
      <c r="B222" s="259" t="s">
        <v>65</v>
      </c>
      <c r="C222" s="383">
        <v>59265.098000000231</v>
      </c>
      <c r="D222" s="382" t="s">
        <v>225</v>
      </c>
      <c r="E222" s="54">
        <f t="shared" si="229"/>
        <v>16464.271830599981</v>
      </c>
      <c r="F222" s="362">
        <f t="shared" si="230"/>
        <v>16464</v>
      </c>
      <c r="G222" s="30">
        <f t="shared" si="231"/>
        <v>0.1141184002335649</v>
      </c>
      <c r="H222" s="363"/>
      <c r="I222" s="363"/>
      <c r="J222" s="363"/>
      <c r="K222" s="54">
        <f t="shared" si="232"/>
        <v>0.1141184002335649</v>
      </c>
      <c r="O222" s="54">
        <f t="shared" ca="1" si="233"/>
        <v>0.11919511988100609</v>
      </c>
      <c r="P222" s="54">
        <f t="shared" si="234"/>
        <v>0.1149429037953162</v>
      </c>
      <c r="Q222" s="286">
        <f t="shared" si="235"/>
        <v>44246.598000000231</v>
      </c>
      <c r="R222" s="54">
        <f t="shared" si="236"/>
        <v>6.7980612334058381E-7</v>
      </c>
      <c r="S222" s="54">
        <v>1</v>
      </c>
      <c r="T222" s="54">
        <f t="shared" si="237"/>
        <v>6.7980612334058381E-7</v>
      </c>
      <c r="U222" s="54">
        <f t="shared" si="238"/>
        <v>-8.2450356175130246E-4</v>
      </c>
      <c r="V222" s="363"/>
      <c r="W222" s="363"/>
      <c r="X222" s="363"/>
      <c r="Y222" s="363">
        <f t="shared" si="239"/>
        <v>0.10292549294364656</v>
      </c>
      <c r="Z222" s="54">
        <f t="shared" si="240"/>
        <v>16464</v>
      </c>
      <c r="AA222" s="54">
        <f t="shared" si="241"/>
        <v>0.12613581108523453</v>
      </c>
      <c r="AB222" s="54">
        <f t="shared" si="242"/>
        <v>0.10292549294364656</v>
      </c>
      <c r="AC222" s="54">
        <f t="shared" si="243"/>
        <v>-8.2450356175130246E-4</v>
      </c>
      <c r="AE222" s="54">
        <f t="shared" si="244"/>
        <v>1.4441816357782698E-4</v>
      </c>
      <c r="AF222" s="356">
        <f t="shared" si="245"/>
        <v>44246.598000000231</v>
      </c>
      <c r="AG222" s="41"/>
      <c r="AH222" s="54">
        <f t="shared" si="246"/>
        <v>1.1192907289918334E-2</v>
      </c>
      <c r="AI222" s="54">
        <f t="shared" si="247"/>
        <v>0.81692556345279221</v>
      </c>
      <c r="AJ222" s="54">
        <f t="shared" si="248"/>
        <v>0.43715069674713936</v>
      </c>
      <c r="AK222" s="54">
        <f t="shared" si="249"/>
        <v>0.23986753416313589</v>
      </c>
      <c r="AL222" s="54">
        <f t="shared" si="250"/>
        <v>2.2227118978570823</v>
      </c>
      <c r="AM222" s="54">
        <f t="shared" si="251"/>
        <v>2.0212147919113672</v>
      </c>
      <c r="AN222" s="54">
        <f t="shared" si="252"/>
        <v>1.9533633409499331</v>
      </c>
      <c r="AO222" s="54">
        <f t="shared" si="253"/>
        <v>1.9533629236791412</v>
      </c>
      <c r="AP222" s="54">
        <f t="shared" si="254"/>
        <v>1.9533666279984903</v>
      </c>
      <c r="AQ222" s="54">
        <f t="shared" si="255"/>
        <v>1.953333741729689</v>
      </c>
      <c r="AR222" s="54">
        <f t="shared" si="256"/>
        <v>1.9536256060801218</v>
      </c>
      <c r="AS222" s="54">
        <f t="shared" si="257"/>
        <v>1.951027878440355</v>
      </c>
      <c r="AT222" s="54">
        <f t="shared" si="258"/>
        <v>1.9735891371329923</v>
      </c>
      <c r="AU222" s="54">
        <f t="shared" si="259"/>
        <v>1.6734275597995776</v>
      </c>
    </row>
    <row r="223" spans="1:47" s="54" customFormat="1" ht="12.95" customHeight="1">
      <c r="A223" s="258" t="s">
        <v>991</v>
      </c>
      <c r="B223" s="259" t="s">
        <v>65</v>
      </c>
      <c r="C223" s="383">
        <v>59572.192199999932</v>
      </c>
      <c r="D223" s="382" t="s">
        <v>413</v>
      </c>
      <c r="E223" s="54">
        <f t="shared" si="229"/>
        <v>17195.771750563901</v>
      </c>
      <c r="F223" s="362">
        <f t="shared" si="230"/>
        <v>17195.5</v>
      </c>
      <c r="G223" s="30">
        <f t="shared" si="231"/>
        <v>0.11408479993406218</v>
      </c>
      <c r="H223" s="363"/>
      <c r="I223" s="363"/>
      <c r="J223" s="363"/>
      <c r="K223" s="54">
        <f t="shared" si="232"/>
        <v>0.11408479993406218</v>
      </c>
      <c r="O223" s="54">
        <f t="shared" ca="1" si="233"/>
        <v>0.12347497366018254</v>
      </c>
      <c r="P223" s="54">
        <f t="shared" si="234"/>
        <v>0.11687106297546902</v>
      </c>
      <c r="Q223" s="286">
        <f t="shared" si="235"/>
        <v>44553.692199999932</v>
      </c>
      <c r="R223" s="54">
        <f t="shared" si="236"/>
        <v>7.7632617359097351E-6</v>
      </c>
      <c r="S223" s="54">
        <v>1</v>
      </c>
      <c r="T223" s="54">
        <f t="shared" si="237"/>
        <v>7.7632617359097351E-6</v>
      </c>
      <c r="U223" s="54">
        <f t="shared" si="238"/>
        <v>-2.7862630414068473E-3</v>
      </c>
      <c r="V223" s="363"/>
      <c r="W223" s="363"/>
      <c r="X223" s="363"/>
      <c r="Y223" s="363">
        <f t="shared" si="239"/>
        <v>0.10031530767081691</v>
      </c>
      <c r="Z223" s="54">
        <f t="shared" si="240"/>
        <v>17195.5</v>
      </c>
      <c r="AA223" s="54">
        <f t="shared" si="241"/>
        <v>0.13064055523871429</v>
      </c>
      <c r="AB223" s="54">
        <f t="shared" si="242"/>
        <v>0.10031530767081691</v>
      </c>
      <c r="AC223" s="54">
        <f t="shared" si="243"/>
        <v>-2.7862630414068473E-3</v>
      </c>
      <c r="AE223" s="54">
        <f t="shared" si="244"/>
        <v>2.7409303370751664E-4</v>
      </c>
      <c r="AF223" s="356">
        <f t="shared" si="245"/>
        <v>44553.692199999932</v>
      </c>
      <c r="AG223" s="41"/>
      <c r="AH223" s="54">
        <f t="shared" si="246"/>
        <v>1.3769492263245264E-2</v>
      </c>
      <c r="AI223" s="54">
        <f t="shared" si="247"/>
        <v>0.80786553707899178</v>
      </c>
      <c r="AJ223" s="54">
        <f t="shared" si="248"/>
        <v>0.47130466567872703</v>
      </c>
      <c r="AK223" s="54">
        <f t="shared" si="249"/>
        <v>0.23267365863078809</v>
      </c>
      <c r="AL223" s="54">
        <f t="shared" si="250"/>
        <v>2.2610531751513969</v>
      </c>
      <c r="AM223" s="54">
        <f t="shared" si="251"/>
        <v>2.1226461019695502</v>
      </c>
      <c r="AN223" s="54">
        <f t="shared" si="252"/>
        <v>1.9983605094795525</v>
      </c>
      <c r="AO223" s="54">
        <f t="shared" si="253"/>
        <v>1.9983596752063852</v>
      </c>
      <c r="AP223" s="54">
        <f t="shared" si="254"/>
        <v>1.9983663428456528</v>
      </c>
      <c r="AQ223" s="54">
        <f t="shared" si="255"/>
        <v>1.9983130513223637</v>
      </c>
      <c r="AR223" s="54">
        <f t="shared" si="256"/>
        <v>1.9987388131425061</v>
      </c>
      <c r="AS223" s="54">
        <f t="shared" si="257"/>
        <v>1.995326089663402</v>
      </c>
      <c r="AT223" s="54">
        <f t="shared" si="258"/>
        <v>2.0220003849983588</v>
      </c>
      <c r="AU223" s="54">
        <f t="shared" si="259"/>
        <v>1.7237749726184641</v>
      </c>
    </row>
    <row r="224" spans="1:47" s="54" customFormat="1" ht="12.95" customHeight="1">
      <c r="A224" s="258" t="s">
        <v>991</v>
      </c>
      <c r="B224" s="259" t="s">
        <v>65</v>
      </c>
      <c r="C224" s="383">
        <v>59572.192600000184</v>
      </c>
      <c r="D224" s="382" t="s">
        <v>225</v>
      </c>
      <c r="E224" s="54">
        <f t="shared" si="229"/>
        <v>17195.7727033665</v>
      </c>
      <c r="F224" s="362">
        <f t="shared" si="230"/>
        <v>17195.5</v>
      </c>
      <c r="G224" s="30">
        <f t="shared" si="231"/>
        <v>0.1144848001858918</v>
      </c>
      <c r="H224" s="363"/>
      <c r="I224" s="363"/>
      <c r="J224" s="363"/>
      <c r="K224" s="54">
        <f t="shared" si="232"/>
        <v>0.1144848001858918</v>
      </c>
      <c r="O224" s="54">
        <f t="shared" ca="1" si="233"/>
        <v>0.12347497366018254</v>
      </c>
      <c r="P224" s="54">
        <f t="shared" si="234"/>
        <v>0.11687106297546902</v>
      </c>
      <c r="Q224" s="286">
        <f t="shared" si="235"/>
        <v>44553.692600000184</v>
      </c>
      <c r="R224" s="54">
        <f t="shared" si="236"/>
        <v>5.694250100920871E-6</v>
      </c>
      <c r="S224" s="54">
        <v>1</v>
      </c>
      <c r="T224" s="54">
        <f t="shared" si="237"/>
        <v>5.694250100920871E-6</v>
      </c>
      <c r="U224" s="54">
        <f t="shared" si="238"/>
        <v>-2.3862627895772232E-3</v>
      </c>
      <c r="V224" s="363"/>
      <c r="W224" s="363"/>
      <c r="X224" s="363"/>
      <c r="Y224" s="363">
        <f t="shared" si="239"/>
        <v>0.10071530792264653</v>
      </c>
      <c r="Z224" s="54">
        <f t="shared" si="240"/>
        <v>17195.5</v>
      </c>
      <c r="AA224" s="54">
        <f t="shared" si="241"/>
        <v>0.13064055523871429</v>
      </c>
      <c r="AB224" s="54">
        <f t="shared" si="242"/>
        <v>0.10071530792264653</v>
      </c>
      <c r="AC224" s="54">
        <f t="shared" si="243"/>
        <v>-2.3862627895772232E-3</v>
      </c>
      <c r="AE224" s="54">
        <f t="shared" si="244"/>
        <v>2.6100842132679942E-4</v>
      </c>
      <c r="AF224" s="356">
        <f t="shared" si="245"/>
        <v>44553.692600000184</v>
      </c>
      <c r="AG224" s="41"/>
      <c r="AH224" s="54">
        <f t="shared" si="246"/>
        <v>1.3769492263245264E-2</v>
      </c>
      <c r="AI224" s="54">
        <f t="shared" si="247"/>
        <v>0.80786553707899178</v>
      </c>
      <c r="AJ224" s="54">
        <f t="shared" si="248"/>
        <v>0.47130466567872703</v>
      </c>
      <c r="AK224" s="54">
        <f t="shared" si="249"/>
        <v>0.23267365863078809</v>
      </c>
      <c r="AL224" s="54">
        <f t="shared" si="250"/>
        <v>2.2610531751513969</v>
      </c>
      <c r="AM224" s="54">
        <f t="shared" si="251"/>
        <v>2.1226461019695502</v>
      </c>
      <c r="AN224" s="54">
        <f t="shared" si="252"/>
        <v>1.9983605094795525</v>
      </c>
      <c r="AO224" s="54">
        <f t="shared" si="253"/>
        <v>1.9983596752063852</v>
      </c>
      <c r="AP224" s="54">
        <f t="shared" si="254"/>
        <v>1.9983663428456528</v>
      </c>
      <c r="AQ224" s="54">
        <f t="shared" si="255"/>
        <v>1.9983130513223637</v>
      </c>
      <c r="AR224" s="54">
        <f t="shared" si="256"/>
        <v>1.9987388131425061</v>
      </c>
      <c r="AS224" s="54">
        <f t="shared" si="257"/>
        <v>1.995326089663402</v>
      </c>
      <c r="AT224" s="54">
        <f t="shared" si="258"/>
        <v>2.0220003849983588</v>
      </c>
      <c r="AU224" s="54">
        <f t="shared" si="259"/>
        <v>1.7237749726184641</v>
      </c>
    </row>
    <row r="225" spans="1:47" s="54" customFormat="1" ht="12.95" customHeight="1">
      <c r="A225" s="260" t="s">
        <v>992</v>
      </c>
      <c r="B225" s="313" t="s">
        <v>65</v>
      </c>
      <c r="C225" s="314">
        <v>59654.686999999998</v>
      </c>
      <c r="D225" s="315">
        <v>1E-3</v>
      </c>
      <c r="E225" s="54">
        <f t="shared" ref="E225" si="260">+(C225-C$7)/C$8</f>
        <v>17392.274776663209</v>
      </c>
      <c r="F225" s="362">
        <f t="shared" ref="F225" si="261">ROUND(2*E225,0)/2-0.5</f>
        <v>17392</v>
      </c>
      <c r="G225" s="30">
        <f t="shared" ref="G225" si="262">+C225-(C$7+F225*C$8)</f>
        <v>0.11535519999597454</v>
      </c>
      <c r="H225" s="363"/>
      <c r="I225" s="363"/>
      <c r="J225" s="363"/>
      <c r="K225" s="54">
        <f t="shared" ref="K225" si="263">G225</f>
        <v>0.11535519999597454</v>
      </c>
      <c r="O225" s="54">
        <f t="shared" ref="O225" ca="1" si="264">+C$11+C$12*$F225</f>
        <v>0.12462465413538168</v>
      </c>
      <c r="P225" s="54">
        <f t="shared" ref="P225" si="265">+D$11+D$12*F225+D$13*F225^2</f>
        <v>0.11738886989415605</v>
      </c>
      <c r="Q225" s="286">
        <f t="shared" ref="Q225" si="266">+C225-15018.5</f>
        <v>44636.186999999998</v>
      </c>
      <c r="R225" s="54">
        <f t="shared" ref="R225" si="267">+(P225-G225)^2</f>
        <v>4.1358132547695661E-6</v>
      </c>
      <c r="S225" s="54">
        <v>1</v>
      </c>
      <c r="T225" s="54">
        <f t="shared" ref="T225" si="268">S225*R225</f>
        <v>4.1358132547695661E-6</v>
      </c>
      <c r="U225" s="54">
        <f t="shared" ref="U225" si="269">+G225-P225</f>
        <v>-2.0336698981815032E-3</v>
      </c>
      <c r="V225" s="363"/>
      <c r="W225" s="363"/>
      <c r="X225" s="363"/>
      <c r="Y225" s="363">
        <f t="shared" ref="Y225" si="270">+G225-AH225</f>
        <v>0.10090289533597141</v>
      </c>
      <c r="Z225" s="54">
        <f t="shared" ref="Z225" si="271">F225</f>
        <v>17392</v>
      </c>
      <c r="AA225" s="54">
        <f t="shared" ref="AA225" si="272">AB$3+AB$4*Z225+AB$5*Z225^2+AH225</f>
        <v>0.13184117455415917</v>
      </c>
      <c r="AB225" s="54">
        <f t="shared" ref="AB225" si="273">+G225-AH225</f>
        <v>0.10090289533597141</v>
      </c>
      <c r="AC225" s="54">
        <f t="shared" ref="AC225" si="274">+G225-P225</f>
        <v>-2.0336698981815032E-3</v>
      </c>
      <c r="AE225" s="54">
        <f t="shared" ref="AE225" si="275">+(G225-AA225)^2*S225</f>
        <v>2.7178735713311069E-4</v>
      </c>
      <c r="AF225" s="356">
        <f t="shared" ref="AF225" si="276">+C225-15018.5</f>
        <v>44636.186999999998</v>
      </c>
      <c r="AG225" s="41"/>
      <c r="AH225" s="54">
        <f t="shared" ref="AH225" si="277">$AB$6*($AB$11/AI225*AJ225+$AB$12)</f>
        <v>1.4452304660003135E-2</v>
      </c>
      <c r="AI225" s="54">
        <f t="shared" ref="AI225" si="278">1+$AB$7*COS(AL225)</f>
        <v>0.80551242639706599</v>
      </c>
      <c r="AJ225" s="54">
        <f t="shared" ref="AJ225" si="279">SIN(AL225+RADIANS($AB$9))</f>
        <v>0.48023759792226522</v>
      </c>
      <c r="AK225" s="54">
        <f t="shared" ref="AK225" si="280">$AB$7*SIN(AL225)</f>
        <v>0.23071035298968295</v>
      </c>
      <c r="AL225" s="54">
        <f t="shared" ref="AL225" si="281">2*ATAN(AM225)</f>
        <v>2.271209289288227</v>
      </c>
      <c r="AM225" s="54">
        <f t="shared" ref="AM225" si="282">SQRT((1+$AB$7)/(1-$AB$7))*TAN(AN225/2)</f>
        <v>2.1509088724239125</v>
      </c>
      <c r="AN225" s="54">
        <f t="shared" ref="AN225" si="283">$AU225+$AB$7*SIN(AO225)</f>
        <v>2.0103635702885301</v>
      </c>
      <c r="AO225" s="54">
        <f t="shared" ref="AO225" si="284">$AU225+$AB$7*SIN(AP225)</f>
        <v>2.010362582572387</v>
      </c>
      <c r="AP225" s="54">
        <f t="shared" ref="AP225" si="285">$AU225+$AB$7*SIN(AQ225)</f>
        <v>2.0103702744913217</v>
      </c>
      <c r="AQ225" s="54">
        <f t="shared" ref="AQ225" si="286">$AU225+$AB$7*SIN(AR225)</f>
        <v>2.0103103697280917</v>
      </c>
      <c r="AR225" s="54">
        <f t="shared" ref="AR225" si="287">$AU225+$AB$7*SIN(AS225)</f>
        <v>2.0107767072685765</v>
      </c>
      <c r="AS225" s="54">
        <f t="shared" ref="AS225" si="288">$AU225+$AB$7*SIN(AT225)</f>
        <v>2.0071341309104591</v>
      </c>
      <c r="AT225" s="54">
        <f t="shared" ref="AT225" si="289">$AU225+$AB$7*SIN(AU225)</f>
        <v>2.0348758779780871</v>
      </c>
      <c r="AU225" s="54">
        <f t="shared" ref="AU225" si="290">RADIANS($AB$9)+$AB$18*(F225-AB$15)</f>
        <v>1.7372996023093887</v>
      </c>
    </row>
    <row r="226" spans="1:47" s="54" customFormat="1" ht="12.95" customHeight="1">
      <c r="A226" s="380" t="s">
        <v>993</v>
      </c>
      <c r="B226" s="381" t="s">
        <v>65</v>
      </c>
      <c r="C226" s="382">
        <v>60043.655700000003</v>
      </c>
      <c r="D226" s="382">
        <v>4.0000000000000002E-4</v>
      </c>
      <c r="E226" s="54">
        <f t="shared" ref="E226:E227" si="291">+(C226-C$7)/C$8</f>
        <v>18318.800165025317</v>
      </c>
      <c r="F226" s="362">
        <f t="shared" ref="F226:F227" si="292">ROUND(2*E226,0)/2-0.5</f>
        <v>18318.5</v>
      </c>
      <c r="G226" s="30">
        <f t="shared" ref="G226:G227" si="293">+C226-(C$7+F226*C$8)</f>
        <v>0.12601360000553541</v>
      </c>
      <c r="H226" s="363"/>
      <c r="I226" s="363"/>
      <c r="J226" s="363"/>
      <c r="K226" s="54">
        <f t="shared" ref="K226:K227" si="294">G226</f>
        <v>0.12601360000553541</v>
      </c>
      <c r="O226" s="54">
        <f t="shared" ref="O226:O227" ca="1" si="295">+C$11+C$12*$F226</f>
        <v>0.13004541220292365</v>
      </c>
      <c r="P226" s="54">
        <f t="shared" ref="P226:P227" si="296">+D$11+D$12*F226+D$13*F226^2</f>
        <v>0.11982949745313455</v>
      </c>
      <c r="Q226" s="286">
        <f t="shared" ref="Q226:Q227" si="297">+C226-15018.5</f>
        <v>45025.155700000003</v>
      </c>
      <c r="R226" s="54">
        <f t="shared" ref="R226:R227" si="298">+(P226-G226)^2</f>
        <v>3.8243124378610804E-5</v>
      </c>
      <c r="S226" s="54">
        <v>1</v>
      </c>
      <c r="T226" s="54">
        <f t="shared" ref="T226:T227" si="299">S226*R226</f>
        <v>3.8243124378610804E-5</v>
      </c>
      <c r="U226" s="54">
        <f t="shared" ref="U226:U227" si="300">+G226-P226</f>
        <v>6.184102552400858E-3</v>
      </c>
      <c r="V226" s="363"/>
      <c r="W226" s="363"/>
      <c r="X226" s="363"/>
      <c r="Y226" s="363">
        <f t="shared" ref="Y226:Y227" si="301">+G226-AH226</f>
        <v>0.10839723081061378</v>
      </c>
      <c r="Z226" s="54">
        <f t="shared" ref="Z226:Z227" si="302">F226</f>
        <v>18318.5</v>
      </c>
      <c r="AA226" s="54">
        <f t="shared" ref="AA226:AA227" si="303">AB$3+AB$4*Z226+AB$5*Z226^2+AH226</f>
        <v>0.13744586664805616</v>
      </c>
      <c r="AB226" s="54">
        <f t="shared" ref="AB226:AB227" si="304">+G226-AH226</f>
        <v>0.10839723081061378</v>
      </c>
      <c r="AC226" s="54">
        <f t="shared" ref="AC226:AC227" si="305">+G226-P226</f>
        <v>6.184102552400858E-3</v>
      </c>
      <c r="AE226" s="54">
        <f t="shared" ref="AE226:AE227" si="306">+(G226-AA226)^2*S226</f>
        <v>1.3069672058569278E-4</v>
      </c>
      <c r="AF226" s="356">
        <f t="shared" ref="AF226:AF227" si="307">+C226-15018.5</f>
        <v>45025.155700000003</v>
      </c>
      <c r="AG226" s="41"/>
      <c r="AH226" s="54">
        <f t="shared" ref="AH226:AH227" si="308">$AB$6*($AB$11/AI226*AJ226+$AB$12)</f>
        <v>1.7616369194921624E-2</v>
      </c>
      <c r="AI226" s="54">
        <f t="shared" ref="AI226:AI227" si="309">1+$AB$7*COS(AL226)</f>
        <v>0.79486315556059461</v>
      </c>
      <c r="AJ226" s="54">
        <f t="shared" ref="AJ226:AJ227" si="310">SIN(AL226+RADIANS($AB$9))</f>
        <v>0.52101267081926961</v>
      </c>
      <c r="AK226" s="54">
        <f t="shared" ref="AK226:AK227" si="311">$AB$7*SIN(AL226)</f>
        <v>0.22129518367109563</v>
      </c>
      <c r="AL226" s="54">
        <f t="shared" ref="AL226:AL227" si="312">2*ATAN(AM226)</f>
        <v>2.3183206640168783</v>
      </c>
      <c r="AM226" s="54">
        <f t="shared" ref="AM226:AM227" si="313">SQRT((1+$AB$7)/(1-$AB$7))*TAN(AN226/2)</f>
        <v>2.2905433712258412</v>
      </c>
      <c r="AN226" s="54">
        <f t="shared" ref="AN226:AN227" si="314">$AU226+$AB$7*SIN(AO226)</f>
        <v>2.0664980480131918</v>
      </c>
      <c r="AO226" s="54">
        <f t="shared" ref="AO226:AO227" si="315">$AU226+$AB$7*SIN(AP226)</f>
        <v>2.0664960284718479</v>
      </c>
      <c r="AP226" s="54">
        <f t="shared" ref="AP226:AP227" si="316">$AU226+$AB$7*SIN(AQ226)</f>
        <v>2.0665100991728016</v>
      </c>
      <c r="AQ226" s="54">
        <f t="shared" ref="AQ226:AQ227" si="317">$AU226+$AB$7*SIN(AR226)</f>
        <v>2.0664120571100262</v>
      </c>
      <c r="AR226" s="54">
        <f t="shared" ref="AR226:AR227" si="318">$AU226+$AB$7*SIN(AS226)</f>
        <v>2.067094827066184</v>
      </c>
      <c r="AS226" s="54">
        <f t="shared" ref="AS226:AS227" si="319">$AU226+$AB$7*SIN(AT226)</f>
        <v>2.062321927510669</v>
      </c>
      <c r="AT226" s="54">
        <f t="shared" ref="AT226:AT227" si="320">$AU226+$AB$7*SIN(AU226)</f>
        <v>2.0948528986282908</v>
      </c>
      <c r="AU226" s="54">
        <f t="shared" ref="AU226:AU227" si="321">RADIANS($AB$9)+$AB$18*(F226-AB$15)</f>
        <v>1.8010684033711772</v>
      </c>
    </row>
    <row r="227" spans="1:47" s="54" customFormat="1" ht="12.95" customHeight="1">
      <c r="A227" s="380" t="s">
        <v>993</v>
      </c>
      <c r="B227" s="381" t="s">
        <v>77</v>
      </c>
      <c r="C227" s="382">
        <v>60047.647199999999</v>
      </c>
      <c r="D227" s="382">
        <v>2.9999999999999997E-4</v>
      </c>
      <c r="E227" s="54">
        <f t="shared" si="291"/>
        <v>18328.307937984024</v>
      </c>
      <c r="F227" s="362">
        <f t="shared" si="292"/>
        <v>18328</v>
      </c>
      <c r="G227" s="30">
        <f t="shared" si="293"/>
        <v>0.12927679999847896</v>
      </c>
      <c r="H227" s="363"/>
      <c r="I227" s="363"/>
      <c r="J227" s="363"/>
      <c r="K227" s="54">
        <f t="shared" si="294"/>
        <v>0.12927679999847896</v>
      </c>
      <c r="O227" s="54">
        <f t="shared" ca="1" si="295"/>
        <v>0.13010099471953634</v>
      </c>
      <c r="P227" s="54">
        <f t="shared" si="296"/>
        <v>0.11985451560889426</v>
      </c>
      <c r="Q227" s="286">
        <f t="shared" si="297"/>
        <v>45029.147199999999</v>
      </c>
      <c r="R227" s="54">
        <f t="shared" si="298"/>
        <v>8.8779443118211542E-5</v>
      </c>
      <c r="S227" s="54">
        <v>1</v>
      </c>
      <c r="T227" s="54">
        <f t="shared" si="299"/>
        <v>8.8779443118211542E-5</v>
      </c>
      <c r="U227" s="54">
        <f t="shared" si="300"/>
        <v>9.4222843895847008E-3</v>
      </c>
      <c r="V227" s="363"/>
      <c r="W227" s="363"/>
      <c r="X227" s="363"/>
      <c r="Y227" s="363">
        <f t="shared" si="301"/>
        <v>0.11162847189553173</v>
      </c>
      <c r="Z227" s="54">
        <f t="shared" si="302"/>
        <v>18328</v>
      </c>
      <c r="AA227" s="54">
        <f t="shared" si="303"/>
        <v>0.13750284371184152</v>
      </c>
      <c r="AB227" s="54">
        <f t="shared" si="304"/>
        <v>0.11162847189553173</v>
      </c>
      <c r="AC227" s="54">
        <f t="shared" si="305"/>
        <v>9.4222843895847008E-3</v>
      </c>
      <c r="AE227" s="54">
        <f t="shared" si="306"/>
        <v>6.7667795174151555E-5</v>
      </c>
      <c r="AF227" s="356">
        <f t="shared" si="307"/>
        <v>45029.147199999999</v>
      </c>
      <c r="AG227" s="41"/>
      <c r="AH227" s="54">
        <f t="shared" si="308"/>
        <v>1.7648328102947242E-2</v>
      </c>
      <c r="AI227" s="54">
        <f t="shared" si="309"/>
        <v>0.79475769672789465</v>
      </c>
      <c r="AJ227" s="54">
        <f t="shared" si="310"/>
        <v>0.52141946262832684</v>
      </c>
      <c r="AK227" s="54">
        <f t="shared" si="311"/>
        <v>0.22119737839798626</v>
      </c>
      <c r="AL227" s="54">
        <f t="shared" si="312"/>
        <v>2.318797322111243</v>
      </c>
      <c r="AM227" s="54">
        <f t="shared" si="313"/>
        <v>2.2920329279967122</v>
      </c>
      <c r="AN227" s="54">
        <f t="shared" si="314"/>
        <v>2.0670698067053075</v>
      </c>
      <c r="AO227" s="54">
        <f t="shared" si="315"/>
        <v>2.0670677735561735</v>
      </c>
      <c r="AP227" s="54">
        <f t="shared" si="316"/>
        <v>2.0670819241057243</v>
      </c>
      <c r="AQ227" s="54">
        <f t="shared" si="317"/>
        <v>2.0669834297819203</v>
      </c>
      <c r="AR227" s="54">
        <f t="shared" si="318"/>
        <v>2.0676686243081499</v>
      </c>
      <c r="AS227" s="54">
        <f t="shared" si="319"/>
        <v>2.0628838212799456</v>
      </c>
      <c r="AT227" s="54">
        <f t="shared" si="320"/>
        <v>2.0954616655096929</v>
      </c>
      <c r="AU227" s="54">
        <f t="shared" si="321"/>
        <v>1.8017222658753185</v>
      </c>
    </row>
    <row r="228" spans="1:47" s="54" customFormat="1" ht="12.95" customHeight="1">
      <c r="C228" s="30"/>
      <c r="D228" s="30"/>
      <c r="G228" s="333"/>
      <c r="H228" s="363"/>
      <c r="I228" s="363"/>
      <c r="J228" s="363"/>
      <c r="K228" s="363"/>
      <c r="V228" s="363"/>
      <c r="W228" s="363"/>
      <c r="X228" s="363"/>
      <c r="Y228" s="363"/>
    </row>
    <row r="229" spans="1:47" s="54" customFormat="1" ht="12.95" customHeight="1">
      <c r="C229" s="30"/>
      <c r="D229" s="30"/>
      <c r="G229" s="333"/>
      <c r="H229" s="363"/>
      <c r="I229" s="363"/>
      <c r="J229" s="363"/>
      <c r="K229" s="363"/>
      <c r="V229" s="363"/>
      <c r="W229" s="363"/>
      <c r="X229" s="363"/>
      <c r="Y229" s="363"/>
    </row>
    <row r="230" spans="1:47" s="54" customFormat="1" ht="12.95" customHeight="1">
      <c r="C230" s="30"/>
      <c r="D230" s="30"/>
      <c r="G230" s="333"/>
      <c r="H230" s="363"/>
      <c r="I230" s="363"/>
      <c r="J230" s="363"/>
      <c r="K230" s="363"/>
      <c r="V230" s="363"/>
      <c r="W230" s="363"/>
      <c r="X230" s="363"/>
      <c r="Y230" s="363"/>
    </row>
    <row r="231" spans="1:47" s="54" customFormat="1" ht="12.95" customHeight="1">
      <c r="C231" s="30"/>
      <c r="D231" s="30"/>
      <c r="G231" s="333"/>
      <c r="H231" s="363"/>
      <c r="I231" s="363"/>
      <c r="J231" s="363"/>
      <c r="K231" s="363"/>
      <c r="V231" s="363"/>
      <c r="W231" s="363"/>
      <c r="X231" s="363"/>
      <c r="Y231" s="363"/>
    </row>
    <row r="232" spans="1:47" s="54" customFormat="1" ht="12.95" customHeight="1">
      <c r="C232" s="30"/>
      <c r="D232" s="30"/>
      <c r="G232" s="333"/>
      <c r="H232" s="363"/>
      <c r="I232" s="363"/>
      <c r="J232" s="363"/>
      <c r="K232" s="363"/>
      <c r="V232" s="363"/>
      <c r="W232" s="363"/>
      <c r="X232" s="363"/>
      <c r="Y232" s="363"/>
    </row>
    <row r="233" spans="1:47" s="54" customFormat="1" ht="12.95" customHeight="1">
      <c r="C233" s="30"/>
      <c r="D233" s="30"/>
      <c r="G233" s="333"/>
      <c r="H233" s="363"/>
      <c r="I233" s="363"/>
      <c r="J233" s="363"/>
      <c r="K233" s="363"/>
      <c r="V233" s="363"/>
      <c r="W233" s="363"/>
      <c r="X233" s="363"/>
      <c r="Y233" s="363"/>
    </row>
    <row r="234" spans="1:47" s="54" customFormat="1" ht="12.95" customHeight="1">
      <c r="C234" s="30"/>
      <c r="D234" s="30"/>
      <c r="G234" s="333"/>
      <c r="H234" s="363"/>
      <c r="I234" s="363"/>
      <c r="J234" s="363"/>
      <c r="K234" s="363"/>
      <c r="V234" s="363"/>
      <c r="W234" s="363"/>
      <c r="X234" s="363"/>
      <c r="Y234" s="363"/>
    </row>
    <row r="235" spans="1:47" s="54" customFormat="1" ht="12.95" customHeight="1">
      <c r="C235" s="30"/>
      <c r="D235" s="30"/>
      <c r="G235" s="333"/>
      <c r="H235" s="363"/>
      <c r="I235" s="363"/>
      <c r="J235" s="363"/>
      <c r="K235" s="363"/>
      <c r="V235" s="363"/>
      <c r="W235" s="363"/>
      <c r="X235" s="363"/>
      <c r="Y235" s="363"/>
    </row>
    <row r="236" spans="1:47" s="54" customFormat="1" ht="12.95" customHeight="1">
      <c r="C236" s="30"/>
      <c r="D236" s="30"/>
      <c r="G236" s="333"/>
      <c r="H236" s="363"/>
      <c r="I236" s="363"/>
      <c r="J236" s="363"/>
      <c r="K236" s="363"/>
      <c r="V236" s="363"/>
      <c r="W236" s="363"/>
      <c r="X236" s="363"/>
      <c r="Y236" s="363"/>
    </row>
    <row r="237" spans="1:47" s="54" customFormat="1" ht="12.95" customHeight="1">
      <c r="C237" s="30"/>
      <c r="D237" s="30"/>
      <c r="G237" s="333"/>
      <c r="H237" s="363"/>
      <c r="I237" s="363"/>
      <c r="J237" s="363"/>
      <c r="K237" s="363"/>
      <c r="V237" s="363"/>
      <c r="W237" s="363"/>
      <c r="X237" s="363"/>
      <c r="Y237" s="363"/>
    </row>
    <row r="238" spans="1:47" s="54" customFormat="1" ht="12.95" customHeight="1">
      <c r="C238" s="30"/>
      <c r="D238" s="30"/>
      <c r="G238" s="333"/>
      <c r="H238" s="363"/>
      <c r="I238" s="363"/>
      <c r="J238" s="363"/>
      <c r="K238" s="363"/>
      <c r="V238" s="363"/>
      <c r="W238" s="363"/>
      <c r="X238" s="363"/>
      <c r="Y238" s="363"/>
    </row>
    <row r="239" spans="1:47" s="54" customFormat="1" ht="12.95" customHeight="1">
      <c r="C239" s="30"/>
      <c r="D239" s="30"/>
      <c r="G239" s="333"/>
      <c r="H239" s="363"/>
      <c r="I239" s="363"/>
      <c r="J239" s="363"/>
      <c r="K239" s="363"/>
      <c r="V239" s="363"/>
      <c r="W239" s="363"/>
      <c r="X239" s="363"/>
      <c r="Y239" s="363"/>
    </row>
    <row r="240" spans="1:47" s="54" customFormat="1" ht="12.95" customHeight="1">
      <c r="C240" s="30"/>
      <c r="D240" s="30"/>
      <c r="G240" s="333"/>
      <c r="H240" s="363"/>
      <c r="I240" s="363"/>
      <c r="J240" s="363"/>
      <c r="K240" s="363"/>
      <c r="V240" s="363"/>
      <c r="W240" s="363"/>
      <c r="X240" s="363"/>
      <c r="Y240" s="363"/>
    </row>
    <row r="241" spans="3:25" s="54" customFormat="1" ht="12.95" customHeight="1">
      <c r="C241" s="30"/>
      <c r="D241" s="30"/>
      <c r="G241" s="333"/>
      <c r="H241" s="363"/>
      <c r="I241" s="363"/>
      <c r="J241" s="363"/>
      <c r="K241" s="363"/>
      <c r="V241" s="363"/>
      <c r="W241" s="363"/>
      <c r="X241" s="363"/>
      <c r="Y241" s="363"/>
    </row>
    <row r="242" spans="3:25" s="54" customFormat="1" ht="12.95" customHeight="1">
      <c r="C242" s="30"/>
      <c r="D242" s="30"/>
      <c r="G242" s="333"/>
      <c r="H242" s="363"/>
      <c r="I242" s="363"/>
      <c r="J242" s="363"/>
      <c r="K242" s="363"/>
      <c r="V242" s="363"/>
      <c r="W242" s="363"/>
      <c r="X242" s="363"/>
      <c r="Y242" s="363"/>
    </row>
    <row r="243" spans="3:25" s="54" customFormat="1" ht="12.95" customHeight="1">
      <c r="C243" s="30"/>
      <c r="D243" s="30"/>
      <c r="G243" s="333"/>
      <c r="H243" s="363"/>
      <c r="I243" s="363"/>
      <c r="J243" s="363"/>
      <c r="K243" s="363"/>
      <c r="V243" s="363"/>
      <c r="W243" s="363"/>
      <c r="X243" s="363"/>
      <c r="Y243" s="363"/>
    </row>
    <row r="244" spans="3:25" s="54" customFormat="1" ht="12.95" customHeight="1">
      <c r="C244" s="30"/>
      <c r="D244" s="30"/>
      <c r="G244" s="333"/>
      <c r="H244" s="363"/>
      <c r="I244" s="363"/>
      <c r="J244" s="363"/>
      <c r="K244" s="363"/>
      <c r="V244" s="363"/>
      <c r="W244" s="363"/>
      <c r="X244" s="363"/>
      <c r="Y244" s="363"/>
    </row>
    <row r="245" spans="3:25" s="54" customFormat="1" ht="12.95" customHeight="1">
      <c r="C245" s="30"/>
      <c r="D245" s="30"/>
      <c r="G245" s="333"/>
      <c r="H245" s="363"/>
      <c r="I245" s="363"/>
      <c r="J245" s="363"/>
      <c r="K245" s="363"/>
      <c r="V245" s="363"/>
      <c r="W245" s="363"/>
      <c r="X245" s="363"/>
      <c r="Y245" s="363"/>
    </row>
    <row r="246" spans="3:25" s="54" customFormat="1" ht="12.95" customHeight="1">
      <c r="C246" s="30"/>
      <c r="D246" s="30"/>
      <c r="G246" s="333"/>
      <c r="H246" s="363"/>
      <c r="I246" s="363"/>
      <c r="J246" s="363"/>
      <c r="K246" s="363"/>
      <c r="V246" s="363"/>
      <c r="W246" s="363"/>
      <c r="X246" s="363"/>
      <c r="Y246" s="363"/>
    </row>
    <row r="247" spans="3:25" s="54" customFormat="1" ht="12.95" customHeight="1">
      <c r="C247" s="30"/>
      <c r="D247" s="30"/>
      <c r="G247" s="333"/>
      <c r="H247" s="363"/>
      <c r="I247" s="363"/>
      <c r="J247" s="363"/>
      <c r="K247" s="363"/>
      <c r="V247" s="363"/>
      <c r="W247" s="363"/>
      <c r="X247" s="363"/>
      <c r="Y247" s="363"/>
    </row>
    <row r="248" spans="3:25" s="54" customFormat="1" ht="12.95" customHeight="1">
      <c r="C248" s="30"/>
      <c r="D248" s="30"/>
      <c r="G248" s="333"/>
      <c r="H248" s="363"/>
      <c r="I248" s="363"/>
      <c r="J248" s="363"/>
      <c r="K248" s="363"/>
      <c r="V248" s="363"/>
      <c r="W248" s="363"/>
      <c r="X248" s="363"/>
      <c r="Y248" s="363"/>
    </row>
    <row r="249" spans="3:25" s="54" customFormat="1" ht="12.95" customHeight="1">
      <c r="C249" s="30"/>
      <c r="D249" s="30"/>
      <c r="G249" s="333"/>
      <c r="H249" s="363"/>
      <c r="I249" s="363"/>
      <c r="J249" s="363"/>
      <c r="K249" s="363"/>
      <c r="V249" s="363"/>
      <c r="W249" s="363"/>
      <c r="X249" s="363"/>
      <c r="Y249" s="363"/>
    </row>
    <row r="250" spans="3:25" s="54" customFormat="1" ht="12.95" customHeight="1">
      <c r="C250" s="30"/>
      <c r="D250" s="30"/>
      <c r="G250" s="333"/>
      <c r="H250" s="363"/>
      <c r="I250" s="363"/>
      <c r="J250" s="363"/>
      <c r="K250" s="363"/>
      <c r="V250" s="363"/>
      <c r="W250" s="363"/>
      <c r="X250" s="363"/>
      <c r="Y250" s="363"/>
    </row>
    <row r="251" spans="3:25" s="54" customFormat="1" ht="12.95" customHeight="1">
      <c r="C251" s="30"/>
      <c r="D251" s="30"/>
      <c r="G251" s="333"/>
      <c r="H251" s="363"/>
      <c r="I251" s="363"/>
      <c r="J251" s="363"/>
      <c r="K251" s="363"/>
      <c r="V251" s="363"/>
      <c r="W251" s="363"/>
      <c r="X251" s="363"/>
      <c r="Y251" s="363"/>
    </row>
    <row r="252" spans="3:25" s="54" customFormat="1" ht="12.95" customHeight="1">
      <c r="C252" s="30"/>
      <c r="D252" s="30"/>
      <c r="G252" s="333"/>
      <c r="H252" s="363"/>
      <c r="I252" s="363"/>
      <c r="J252" s="363"/>
      <c r="K252" s="363"/>
      <c r="V252" s="363"/>
      <c r="W252" s="363"/>
      <c r="X252" s="363"/>
      <c r="Y252" s="363"/>
    </row>
    <row r="253" spans="3:25" s="54" customFormat="1" ht="12.95" customHeight="1">
      <c r="C253" s="30"/>
      <c r="D253" s="30"/>
      <c r="G253" s="333"/>
      <c r="H253" s="363"/>
      <c r="I253" s="363"/>
      <c r="J253" s="363"/>
      <c r="K253" s="363"/>
      <c r="V253" s="363"/>
      <c r="W253" s="363"/>
      <c r="X253" s="363"/>
      <c r="Y253" s="363"/>
    </row>
    <row r="254" spans="3:25" s="54" customFormat="1" ht="12.95" customHeight="1">
      <c r="C254" s="30"/>
      <c r="D254" s="30"/>
      <c r="G254" s="333"/>
      <c r="H254" s="363"/>
      <c r="I254" s="363"/>
      <c r="J254" s="363"/>
      <c r="K254" s="363"/>
      <c r="V254" s="363"/>
      <c r="W254" s="363"/>
      <c r="X254" s="363"/>
      <c r="Y254" s="363"/>
    </row>
    <row r="255" spans="3:25" s="54" customFormat="1" ht="12.95" customHeight="1">
      <c r="C255" s="30"/>
      <c r="D255" s="30"/>
      <c r="G255" s="333"/>
      <c r="H255" s="363"/>
      <c r="I255" s="363"/>
      <c r="J255" s="363"/>
      <c r="K255" s="363"/>
      <c r="V255" s="363"/>
      <c r="W255" s="363"/>
      <c r="X255" s="363"/>
      <c r="Y255" s="363"/>
    </row>
    <row r="256" spans="3:25" s="54" customFormat="1" ht="12.95" customHeight="1">
      <c r="C256" s="30"/>
      <c r="D256" s="30"/>
      <c r="G256" s="333"/>
      <c r="H256" s="363"/>
      <c r="I256" s="363"/>
      <c r="J256" s="363"/>
      <c r="K256" s="363"/>
      <c r="V256" s="363"/>
      <c r="W256" s="363"/>
      <c r="X256" s="363"/>
      <c r="Y256" s="363"/>
    </row>
    <row r="257" spans="3:25" s="54" customFormat="1" ht="12.95" customHeight="1">
      <c r="C257" s="30"/>
      <c r="D257" s="30"/>
      <c r="G257" s="333"/>
      <c r="H257" s="363"/>
      <c r="I257" s="363"/>
      <c r="J257" s="363"/>
      <c r="K257" s="363"/>
      <c r="V257" s="363"/>
      <c r="W257" s="363"/>
      <c r="X257" s="363"/>
      <c r="Y257" s="363"/>
    </row>
    <row r="258" spans="3:25" s="54" customFormat="1" ht="12.95" customHeight="1">
      <c r="C258" s="30"/>
      <c r="D258" s="30"/>
      <c r="G258" s="333"/>
      <c r="H258" s="363"/>
      <c r="I258" s="363"/>
      <c r="J258" s="363"/>
      <c r="K258" s="363"/>
      <c r="V258" s="363"/>
      <c r="W258" s="363"/>
      <c r="X258" s="363"/>
      <c r="Y258" s="363"/>
    </row>
    <row r="259" spans="3:25" s="54" customFormat="1" ht="12.95" customHeight="1">
      <c r="C259" s="30"/>
      <c r="D259" s="30"/>
      <c r="G259" s="333"/>
      <c r="H259" s="363"/>
      <c r="I259" s="363"/>
      <c r="J259" s="363"/>
      <c r="K259" s="363"/>
      <c r="V259" s="363"/>
      <c r="W259" s="363"/>
      <c r="X259" s="363"/>
      <c r="Y259" s="363"/>
    </row>
    <row r="260" spans="3:25" s="54" customFormat="1" ht="12.95" customHeight="1">
      <c r="C260" s="30"/>
      <c r="D260" s="30"/>
      <c r="G260" s="333"/>
      <c r="H260" s="363"/>
      <c r="I260" s="363"/>
      <c r="J260" s="363"/>
      <c r="K260" s="363"/>
      <c r="V260" s="363"/>
      <c r="W260" s="363"/>
      <c r="X260" s="363"/>
      <c r="Y260" s="363"/>
    </row>
    <row r="261" spans="3:25" s="54" customFormat="1" ht="12.95" customHeight="1">
      <c r="C261" s="30"/>
      <c r="D261" s="30"/>
      <c r="G261" s="333"/>
      <c r="H261" s="363"/>
      <c r="I261" s="363"/>
      <c r="J261" s="363"/>
      <c r="K261" s="363"/>
      <c r="V261" s="363"/>
      <c r="W261" s="363"/>
      <c r="X261" s="363"/>
      <c r="Y261" s="363"/>
    </row>
    <row r="262" spans="3:25" s="54" customFormat="1" ht="12.95" customHeight="1">
      <c r="C262" s="30"/>
      <c r="D262" s="30"/>
      <c r="G262" s="333"/>
      <c r="H262" s="363"/>
      <c r="I262" s="363"/>
      <c r="J262" s="363"/>
      <c r="K262" s="363"/>
      <c r="V262" s="363"/>
      <c r="W262" s="363"/>
      <c r="X262" s="363"/>
      <c r="Y262" s="363"/>
    </row>
    <row r="263" spans="3:25" s="54" customFormat="1" ht="12.95" customHeight="1">
      <c r="C263" s="30"/>
      <c r="D263" s="30"/>
      <c r="G263" s="333"/>
      <c r="H263" s="363"/>
      <c r="I263" s="363"/>
      <c r="J263" s="363"/>
      <c r="K263" s="363"/>
      <c r="V263" s="363"/>
      <c r="W263" s="363"/>
      <c r="X263" s="363"/>
      <c r="Y263" s="363"/>
    </row>
    <row r="264" spans="3:25" s="54" customFormat="1" ht="12.95" customHeight="1">
      <c r="C264" s="30"/>
      <c r="D264" s="30"/>
      <c r="G264" s="333"/>
      <c r="H264" s="363"/>
      <c r="I264" s="363"/>
      <c r="J264" s="363"/>
      <c r="K264" s="363"/>
      <c r="V264" s="363"/>
      <c r="W264" s="363"/>
      <c r="X264" s="363"/>
      <c r="Y264" s="363"/>
    </row>
    <row r="265" spans="3:25" s="54" customFormat="1" ht="12.95" customHeight="1">
      <c r="C265" s="30"/>
      <c r="D265" s="30"/>
      <c r="G265" s="333"/>
      <c r="H265" s="363"/>
      <c r="I265" s="363"/>
      <c r="J265" s="363"/>
      <c r="K265" s="363"/>
      <c r="V265" s="363"/>
      <c r="W265" s="363"/>
      <c r="X265" s="363"/>
      <c r="Y265" s="363"/>
    </row>
    <row r="266" spans="3:25" s="54" customFormat="1" ht="12.95" customHeight="1">
      <c r="C266" s="30"/>
      <c r="D266" s="30"/>
      <c r="G266" s="333"/>
      <c r="H266" s="363"/>
      <c r="I266" s="363"/>
      <c r="J266" s="363"/>
      <c r="K266" s="363"/>
      <c r="V266" s="363"/>
      <c r="W266" s="363"/>
      <c r="X266" s="363"/>
      <c r="Y266" s="363"/>
    </row>
    <row r="267" spans="3:25" s="54" customFormat="1" ht="12.95" customHeight="1">
      <c r="C267" s="30"/>
      <c r="D267" s="30"/>
      <c r="G267" s="333"/>
      <c r="H267" s="363"/>
      <c r="I267" s="363"/>
      <c r="J267" s="363"/>
      <c r="K267" s="363"/>
      <c r="V267" s="363"/>
      <c r="W267" s="363"/>
      <c r="X267" s="363"/>
      <c r="Y267" s="363"/>
    </row>
    <row r="268" spans="3:25" s="54" customFormat="1" ht="12.95" customHeight="1">
      <c r="C268" s="30"/>
      <c r="D268" s="30"/>
      <c r="G268" s="333"/>
      <c r="H268" s="363"/>
      <c r="I268" s="363"/>
      <c r="J268" s="363"/>
      <c r="K268" s="363"/>
      <c r="V268" s="363"/>
      <c r="W268" s="363"/>
      <c r="X268" s="363"/>
      <c r="Y268" s="363"/>
    </row>
    <row r="269" spans="3:25" s="54" customFormat="1" ht="12.95" customHeight="1">
      <c r="C269" s="30"/>
      <c r="D269" s="30"/>
      <c r="G269" s="333"/>
      <c r="H269" s="363"/>
      <c r="I269" s="363"/>
      <c r="J269" s="363"/>
      <c r="K269" s="363"/>
      <c r="V269" s="363"/>
      <c r="W269" s="363"/>
      <c r="X269" s="363"/>
      <c r="Y269" s="363"/>
    </row>
    <row r="270" spans="3:25" s="54" customFormat="1" ht="12.95" customHeight="1">
      <c r="C270" s="30"/>
      <c r="D270" s="30"/>
      <c r="G270" s="333"/>
      <c r="H270" s="363"/>
      <c r="I270" s="363"/>
      <c r="J270" s="363"/>
      <c r="K270" s="363"/>
      <c r="V270" s="363"/>
      <c r="W270" s="363"/>
      <c r="X270" s="363"/>
      <c r="Y270" s="363"/>
    </row>
    <row r="271" spans="3:25" s="54" customFormat="1" ht="12.95" customHeight="1">
      <c r="C271" s="30"/>
      <c r="D271" s="30"/>
      <c r="G271" s="333"/>
      <c r="H271" s="363"/>
      <c r="I271" s="363"/>
      <c r="J271" s="363"/>
      <c r="K271" s="363"/>
      <c r="V271" s="363"/>
      <c r="W271" s="363"/>
      <c r="X271" s="363"/>
      <c r="Y271" s="363"/>
    </row>
    <row r="272" spans="3:25" s="54" customFormat="1" ht="12.95" customHeight="1">
      <c r="C272" s="30"/>
      <c r="D272" s="30"/>
      <c r="G272" s="333"/>
      <c r="H272" s="363"/>
      <c r="I272" s="363"/>
      <c r="J272" s="363"/>
      <c r="K272" s="363"/>
      <c r="V272" s="363"/>
      <c r="W272" s="363"/>
      <c r="X272" s="363"/>
      <c r="Y272" s="363"/>
    </row>
    <row r="273" spans="3:25" s="54" customFormat="1" ht="12.95" customHeight="1">
      <c r="C273" s="30"/>
      <c r="D273" s="30"/>
      <c r="G273" s="333"/>
      <c r="H273" s="363"/>
      <c r="I273" s="363"/>
      <c r="J273" s="363"/>
      <c r="K273" s="363"/>
      <c r="V273" s="363"/>
      <c r="W273" s="363"/>
      <c r="X273" s="363"/>
      <c r="Y273" s="363"/>
    </row>
    <row r="274" spans="3:25" s="54" customFormat="1" ht="12.95" customHeight="1">
      <c r="C274" s="30"/>
      <c r="D274" s="30"/>
      <c r="G274" s="333"/>
      <c r="H274" s="363"/>
      <c r="I274" s="363"/>
      <c r="J274" s="363"/>
      <c r="K274" s="363"/>
      <c r="V274" s="363"/>
      <c r="W274" s="363"/>
      <c r="X274" s="363"/>
      <c r="Y274" s="363"/>
    </row>
    <row r="275" spans="3:25" s="54" customFormat="1" ht="12.95" customHeight="1">
      <c r="C275" s="30"/>
      <c r="D275" s="30"/>
      <c r="G275" s="333"/>
      <c r="H275" s="363"/>
      <c r="I275" s="363"/>
      <c r="J275" s="363"/>
      <c r="K275" s="363"/>
      <c r="V275" s="363"/>
      <c r="W275" s="363"/>
      <c r="X275" s="363"/>
      <c r="Y275" s="363"/>
    </row>
    <row r="276" spans="3:25" s="54" customFormat="1" ht="12.95" customHeight="1">
      <c r="C276" s="30"/>
      <c r="D276" s="30"/>
      <c r="G276" s="333"/>
      <c r="H276" s="363"/>
      <c r="I276" s="363"/>
      <c r="J276" s="363"/>
      <c r="K276" s="363"/>
      <c r="V276" s="363"/>
      <c r="W276" s="363"/>
      <c r="X276" s="363"/>
      <c r="Y276" s="363"/>
    </row>
    <row r="277" spans="3:25" s="54" customFormat="1" ht="12.95" customHeight="1">
      <c r="C277" s="30"/>
      <c r="D277" s="30"/>
      <c r="G277" s="333"/>
      <c r="H277" s="363"/>
      <c r="I277" s="363"/>
      <c r="J277" s="363"/>
      <c r="K277" s="363"/>
      <c r="V277" s="363"/>
      <c r="W277" s="363"/>
      <c r="X277" s="363"/>
      <c r="Y277" s="363"/>
    </row>
    <row r="278" spans="3:25" s="54" customFormat="1" ht="12.95" customHeight="1">
      <c r="C278" s="30"/>
      <c r="D278" s="30"/>
      <c r="G278" s="333"/>
      <c r="H278" s="363"/>
      <c r="I278" s="363"/>
      <c r="J278" s="363"/>
      <c r="K278" s="363"/>
      <c r="V278" s="363"/>
      <c r="W278" s="363"/>
      <c r="X278" s="363"/>
      <c r="Y278" s="363"/>
    </row>
    <row r="279" spans="3:25" s="54" customFormat="1" ht="12.95" customHeight="1">
      <c r="C279" s="30"/>
      <c r="D279" s="30"/>
      <c r="G279" s="333"/>
      <c r="H279" s="363"/>
      <c r="I279" s="363"/>
      <c r="J279" s="363"/>
      <c r="K279" s="363"/>
      <c r="V279" s="363"/>
      <c r="W279" s="363"/>
      <c r="X279" s="363"/>
      <c r="Y279" s="363"/>
    </row>
    <row r="280" spans="3:25" s="54" customFormat="1" ht="12.95" customHeight="1">
      <c r="C280" s="30"/>
      <c r="D280" s="30"/>
      <c r="G280" s="333"/>
      <c r="H280" s="363"/>
      <c r="I280" s="363"/>
      <c r="J280" s="363"/>
      <c r="K280" s="363"/>
      <c r="V280" s="363"/>
      <c r="W280" s="363"/>
      <c r="X280" s="363"/>
      <c r="Y280" s="363"/>
    </row>
    <row r="281" spans="3:25" s="54" customFormat="1" ht="12.95" customHeight="1">
      <c r="C281" s="30"/>
      <c r="D281" s="30"/>
      <c r="G281" s="333"/>
      <c r="H281" s="363"/>
      <c r="I281" s="363"/>
      <c r="J281" s="363"/>
      <c r="K281" s="363"/>
      <c r="V281" s="363"/>
      <c r="W281" s="363"/>
      <c r="X281" s="363"/>
      <c r="Y281" s="363"/>
    </row>
    <row r="282" spans="3:25" s="54" customFormat="1" ht="12.95" customHeight="1">
      <c r="C282" s="30"/>
      <c r="D282" s="30"/>
      <c r="G282" s="333"/>
      <c r="H282" s="363"/>
      <c r="I282" s="363"/>
      <c r="J282" s="363"/>
      <c r="K282" s="363"/>
      <c r="V282" s="363"/>
      <c r="W282" s="363"/>
      <c r="X282" s="363"/>
      <c r="Y282" s="363"/>
    </row>
    <row r="283" spans="3:25" s="54" customFormat="1" ht="12.95" customHeight="1">
      <c r="C283" s="30"/>
      <c r="D283" s="30"/>
      <c r="G283" s="333"/>
      <c r="H283" s="363"/>
      <c r="I283" s="363"/>
      <c r="J283" s="363"/>
      <c r="K283" s="363"/>
      <c r="V283" s="363"/>
      <c r="W283" s="363"/>
      <c r="X283" s="363"/>
      <c r="Y283" s="363"/>
    </row>
    <row r="284" spans="3:25" s="54" customFormat="1" ht="12.95" customHeight="1">
      <c r="C284" s="30"/>
      <c r="D284" s="30"/>
      <c r="G284" s="333"/>
      <c r="H284" s="363"/>
      <c r="I284" s="363"/>
      <c r="J284" s="363"/>
      <c r="K284" s="363"/>
      <c r="V284" s="363"/>
      <c r="W284" s="363"/>
      <c r="X284" s="363"/>
      <c r="Y284" s="363"/>
    </row>
    <row r="285" spans="3:25" s="54" customFormat="1" ht="12.95" customHeight="1">
      <c r="C285" s="30"/>
      <c r="D285" s="30"/>
      <c r="G285" s="333"/>
      <c r="H285" s="363"/>
      <c r="I285" s="363"/>
      <c r="J285" s="363"/>
      <c r="K285" s="363"/>
      <c r="V285" s="363"/>
      <c r="W285" s="363"/>
      <c r="X285" s="363"/>
      <c r="Y285" s="363"/>
    </row>
    <row r="286" spans="3:25" s="54" customFormat="1" ht="12.95" customHeight="1">
      <c r="C286" s="30"/>
      <c r="D286" s="30"/>
      <c r="G286" s="333"/>
      <c r="H286" s="363"/>
      <c r="I286" s="363"/>
      <c r="J286" s="363"/>
      <c r="K286" s="363"/>
      <c r="V286" s="363"/>
      <c r="W286" s="363"/>
      <c r="X286" s="363"/>
      <c r="Y286" s="363"/>
    </row>
    <row r="287" spans="3:25" s="54" customFormat="1" ht="12.95" customHeight="1">
      <c r="C287" s="30"/>
      <c r="D287" s="30"/>
      <c r="G287" s="333"/>
      <c r="H287" s="363"/>
      <c r="I287" s="363"/>
      <c r="J287" s="363"/>
      <c r="K287" s="363"/>
      <c r="V287" s="363"/>
      <c r="W287" s="363"/>
      <c r="X287" s="363"/>
      <c r="Y287" s="363"/>
    </row>
    <row r="288" spans="3:25" s="54" customFormat="1" ht="12.95" customHeight="1">
      <c r="C288" s="30"/>
      <c r="D288" s="30"/>
      <c r="G288" s="333"/>
      <c r="H288" s="363"/>
      <c r="I288" s="363"/>
      <c r="J288" s="363"/>
      <c r="K288" s="363"/>
      <c r="V288" s="363"/>
      <c r="W288" s="363"/>
      <c r="X288" s="363"/>
      <c r="Y288" s="363"/>
    </row>
    <row r="289" spans="3:25" s="54" customFormat="1" ht="12.95" customHeight="1">
      <c r="C289" s="30"/>
      <c r="D289" s="30"/>
      <c r="G289" s="333"/>
      <c r="H289" s="363"/>
      <c r="I289" s="363"/>
      <c r="J289" s="363"/>
      <c r="K289" s="363"/>
      <c r="V289" s="363"/>
      <c r="W289" s="363"/>
      <c r="X289" s="363"/>
      <c r="Y289" s="363"/>
    </row>
    <row r="290" spans="3:25" s="54" customFormat="1" ht="12.95" customHeight="1">
      <c r="C290" s="30"/>
      <c r="D290" s="30"/>
      <c r="G290" s="333"/>
      <c r="H290" s="363"/>
      <c r="I290" s="363"/>
      <c r="J290" s="363"/>
      <c r="K290" s="363"/>
      <c r="V290" s="363"/>
      <c r="W290" s="363"/>
      <c r="X290" s="363"/>
      <c r="Y290" s="363"/>
    </row>
    <row r="291" spans="3:25" s="54" customFormat="1" ht="12.95" customHeight="1">
      <c r="C291" s="30"/>
      <c r="D291" s="30"/>
      <c r="G291" s="333"/>
      <c r="H291" s="363"/>
      <c r="I291" s="363"/>
      <c r="J291" s="363"/>
      <c r="K291" s="363"/>
      <c r="V291" s="363"/>
      <c r="W291" s="363"/>
      <c r="X291" s="363"/>
      <c r="Y291" s="363"/>
    </row>
    <row r="292" spans="3:25" s="54" customFormat="1" ht="12.95" customHeight="1">
      <c r="C292" s="30"/>
      <c r="D292" s="30"/>
      <c r="G292" s="333"/>
      <c r="H292" s="363"/>
      <c r="I292" s="363"/>
      <c r="J292" s="363"/>
      <c r="K292" s="363"/>
      <c r="V292" s="363"/>
      <c r="W292" s="363"/>
      <c r="X292" s="363"/>
      <c r="Y292" s="363"/>
    </row>
    <row r="293" spans="3:25" s="54" customFormat="1" ht="12.95" customHeight="1">
      <c r="C293" s="30"/>
      <c r="D293" s="30"/>
      <c r="G293" s="333"/>
      <c r="H293" s="363"/>
      <c r="I293" s="363"/>
      <c r="J293" s="363"/>
      <c r="K293" s="363"/>
      <c r="V293" s="363"/>
      <c r="W293" s="363"/>
      <c r="X293" s="363"/>
      <c r="Y293" s="363"/>
    </row>
    <row r="294" spans="3:25" s="54" customFormat="1" ht="12.95" customHeight="1">
      <c r="C294" s="30"/>
      <c r="D294" s="30"/>
      <c r="G294" s="333"/>
      <c r="H294" s="363"/>
      <c r="I294" s="363"/>
      <c r="J294" s="363"/>
      <c r="K294" s="363"/>
      <c r="V294" s="363"/>
      <c r="W294" s="363"/>
      <c r="X294" s="363"/>
      <c r="Y294" s="363"/>
    </row>
    <row r="295" spans="3:25" s="54" customFormat="1" ht="12.95" customHeight="1">
      <c r="C295" s="30"/>
      <c r="D295" s="30"/>
      <c r="G295" s="333"/>
      <c r="H295" s="363"/>
      <c r="I295" s="363"/>
      <c r="J295" s="363"/>
      <c r="K295" s="363"/>
      <c r="V295" s="363"/>
      <c r="W295" s="363"/>
      <c r="X295" s="363"/>
      <c r="Y295" s="363"/>
    </row>
    <row r="296" spans="3:25" s="54" customFormat="1" ht="12.95" customHeight="1">
      <c r="C296" s="30"/>
      <c r="D296" s="30"/>
      <c r="G296" s="333"/>
      <c r="H296" s="363"/>
      <c r="I296" s="363"/>
      <c r="J296" s="363"/>
      <c r="K296" s="363"/>
      <c r="V296" s="363"/>
      <c r="W296" s="363"/>
      <c r="X296" s="363"/>
      <c r="Y296" s="363"/>
    </row>
    <row r="297" spans="3:25" s="54" customFormat="1" ht="12.95" customHeight="1">
      <c r="C297" s="30"/>
      <c r="D297" s="30"/>
      <c r="G297" s="333"/>
      <c r="H297" s="363"/>
      <c r="I297" s="363"/>
      <c r="J297" s="363"/>
      <c r="K297" s="363"/>
      <c r="V297" s="363"/>
      <c r="W297" s="363"/>
      <c r="X297" s="363"/>
      <c r="Y297" s="363"/>
    </row>
    <row r="298" spans="3:25" s="54" customFormat="1" ht="12.95" customHeight="1">
      <c r="C298" s="30"/>
      <c r="D298" s="30"/>
      <c r="G298" s="333"/>
      <c r="H298" s="363"/>
      <c r="I298" s="363"/>
      <c r="J298" s="363"/>
      <c r="K298" s="363"/>
      <c r="V298" s="363"/>
      <c r="W298" s="363"/>
      <c r="X298" s="363"/>
      <c r="Y298" s="363"/>
    </row>
    <row r="299" spans="3:25" s="54" customFormat="1" ht="12.95" customHeight="1">
      <c r="C299" s="30"/>
      <c r="D299" s="30"/>
      <c r="G299" s="333"/>
      <c r="H299" s="363"/>
      <c r="I299" s="363"/>
      <c r="J299" s="363"/>
      <c r="K299" s="363"/>
      <c r="V299" s="363"/>
      <c r="W299" s="363"/>
      <c r="X299" s="363"/>
      <c r="Y299" s="363"/>
    </row>
    <row r="300" spans="3:25" s="54" customFormat="1" ht="12.95" customHeight="1">
      <c r="C300" s="30"/>
      <c r="D300" s="30"/>
      <c r="G300" s="333"/>
      <c r="H300" s="363"/>
      <c r="I300" s="363"/>
      <c r="J300" s="363"/>
      <c r="K300" s="363"/>
      <c r="V300" s="363"/>
      <c r="W300" s="363"/>
      <c r="X300" s="363"/>
      <c r="Y300" s="363"/>
    </row>
    <row r="301" spans="3:25" s="54" customFormat="1" ht="12.95" customHeight="1">
      <c r="C301" s="30"/>
      <c r="D301" s="30"/>
      <c r="G301" s="333"/>
      <c r="H301" s="363"/>
      <c r="I301" s="363"/>
      <c r="J301" s="363"/>
      <c r="K301" s="363"/>
      <c r="V301" s="363"/>
      <c r="W301" s="363"/>
      <c r="X301" s="363"/>
      <c r="Y301" s="363"/>
    </row>
    <row r="302" spans="3:25" s="54" customFormat="1" ht="12.95" customHeight="1">
      <c r="C302" s="30"/>
      <c r="D302" s="30"/>
      <c r="G302" s="333"/>
      <c r="H302" s="363"/>
      <c r="I302" s="363"/>
      <c r="J302" s="363"/>
      <c r="K302" s="363"/>
      <c r="V302" s="363"/>
      <c r="W302" s="363"/>
      <c r="X302" s="363"/>
      <c r="Y302" s="363"/>
    </row>
    <row r="303" spans="3:25" s="54" customFormat="1" ht="12.95" customHeight="1">
      <c r="C303" s="30"/>
      <c r="D303" s="30"/>
      <c r="G303" s="333"/>
      <c r="H303" s="363"/>
      <c r="I303" s="363"/>
      <c r="J303" s="363"/>
      <c r="K303" s="363"/>
      <c r="V303" s="363"/>
      <c r="W303" s="363"/>
      <c r="X303" s="363"/>
      <c r="Y303" s="363"/>
    </row>
    <row r="304" spans="3:25" s="54" customFormat="1" ht="12.95" customHeight="1">
      <c r="C304" s="30"/>
      <c r="D304" s="30"/>
      <c r="G304" s="333"/>
      <c r="H304" s="363"/>
      <c r="I304" s="363"/>
      <c r="J304" s="363"/>
      <c r="K304" s="363"/>
      <c r="V304" s="363"/>
      <c r="W304" s="363"/>
      <c r="X304" s="363"/>
      <c r="Y304" s="363"/>
    </row>
    <row r="305" spans="3:25" s="54" customFormat="1" ht="12.95" customHeight="1">
      <c r="C305" s="30"/>
      <c r="D305" s="30"/>
      <c r="G305" s="333"/>
      <c r="H305" s="363"/>
      <c r="I305" s="363"/>
      <c r="J305" s="363"/>
      <c r="K305" s="363"/>
      <c r="V305" s="363"/>
      <c r="W305" s="363"/>
      <c r="X305" s="363"/>
      <c r="Y305" s="363"/>
    </row>
    <row r="306" spans="3:25" s="54" customFormat="1" ht="12.95" customHeight="1">
      <c r="C306" s="30"/>
      <c r="D306" s="30"/>
      <c r="G306" s="333"/>
      <c r="H306" s="363"/>
      <c r="I306" s="363"/>
      <c r="J306" s="363"/>
      <c r="K306" s="363"/>
      <c r="V306" s="363"/>
      <c r="W306" s="363"/>
      <c r="X306" s="363"/>
      <c r="Y306" s="363"/>
    </row>
    <row r="307" spans="3:25" s="54" customFormat="1" ht="12.95" customHeight="1">
      <c r="C307" s="30"/>
      <c r="D307" s="30"/>
      <c r="G307" s="333"/>
      <c r="H307" s="363"/>
      <c r="I307" s="363"/>
      <c r="J307" s="363"/>
      <c r="K307" s="363"/>
      <c r="V307" s="363"/>
      <c r="W307" s="363"/>
      <c r="X307" s="363"/>
      <c r="Y307" s="363"/>
    </row>
    <row r="308" spans="3:25" s="54" customFormat="1" ht="12.95" customHeight="1">
      <c r="C308" s="30"/>
      <c r="D308" s="30"/>
      <c r="G308" s="333"/>
      <c r="H308" s="363"/>
      <c r="I308" s="363"/>
      <c r="J308" s="363"/>
      <c r="K308" s="363"/>
      <c r="V308" s="363"/>
      <c r="W308" s="363"/>
      <c r="X308" s="363"/>
      <c r="Y308" s="363"/>
    </row>
    <row r="309" spans="3:25" s="54" customFormat="1" ht="12.95" customHeight="1">
      <c r="C309" s="30"/>
      <c r="D309" s="30"/>
      <c r="G309" s="333"/>
      <c r="H309" s="363"/>
      <c r="I309" s="363"/>
      <c r="J309" s="363"/>
      <c r="K309" s="363"/>
      <c r="V309" s="363"/>
      <c r="W309" s="363"/>
      <c r="X309" s="363"/>
      <c r="Y309" s="363"/>
    </row>
    <row r="310" spans="3:25" s="54" customFormat="1" ht="12.95" customHeight="1">
      <c r="C310" s="30"/>
      <c r="D310" s="30"/>
      <c r="G310" s="333"/>
      <c r="H310" s="363"/>
      <c r="I310" s="363"/>
      <c r="J310" s="363"/>
      <c r="K310" s="363"/>
      <c r="V310" s="363"/>
      <c r="W310" s="363"/>
      <c r="X310" s="363"/>
      <c r="Y310" s="363"/>
    </row>
    <row r="311" spans="3:25" s="54" customFormat="1" ht="12.95" customHeight="1">
      <c r="C311" s="30"/>
      <c r="D311" s="30"/>
      <c r="G311" s="333"/>
      <c r="H311" s="363"/>
      <c r="I311" s="363"/>
      <c r="J311" s="363"/>
      <c r="K311" s="363"/>
      <c r="V311" s="363"/>
      <c r="W311" s="363"/>
      <c r="X311" s="363"/>
      <c r="Y311" s="363"/>
    </row>
    <row r="312" spans="3:25" s="54" customFormat="1" ht="12.95" customHeight="1">
      <c r="C312" s="30"/>
      <c r="D312" s="30"/>
      <c r="G312" s="333"/>
      <c r="H312" s="363"/>
      <c r="I312" s="363"/>
      <c r="J312" s="363"/>
      <c r="K312" s="363"/>
      <c r="V312" s="363"/>
      <c r="W312" s="363"/>
      <c r="X312" s="363"/>
      <c r="Y312" s="363"/>
    </row>
    <row r="313" spans="3:25" s="54" customFormat="1" ht="12.95" customHeight="1">
      <c r="C313" s="30"/>
      <c r="D313" s="30"/>
      <c r="G313" s="333"/>
      <c r="H313" s="363"/>
      <c r="I313" s="363"/>
      <c r="J313" s="363"/>
      <c r="K313" s="363"/>
      <c r="V313" s="363"/>
      <c r="W313" s="363"/>
      <c r="X313" s="363"/>
      <c r="Y313" s="363"/>
    </row>
    <row r="314" spans="3:25" s="54" customFormat="1" ht="12.95" customHeight="1">
      <c r="C314" s="30"/>
      <c r="D314" s="30"/>
      <c r="G314" s="333"/>
      <c r="H314" s="363"/>
      <c r="I314" s="363"/>
      <c r="J314" s="363"/>
      <c r="K314" s="363"/>
      <c r="V314" s="363"/>
      <c r="W314" s="363"/>
      <c r="X314" s="363"/>
      <c r="Y314" s="363"/>
    </row>
    <row r="315" spans="3:25" s="54" customFormat="1" ht="12.95" customHeight="1">
      <c r="C315" s="30"/>
      <c r="D315" s="30"/>
      <c r="G315" s="333"/>
      <c r="H315" s="363"/>
      <c r="I315" s="363"/>
      <c r="J315" s="363"/>
      <c r="K315" s="363"/>
      <c r="V315" s="363"/>
      <c r="W315" s="363"/>
      <c r="X315" s="363"/>
      <c r="Y315" s="363"/>
    </row>
    <row r="316" spans="3:25" s="54" customFormat="1" ht="12.95" customHeight="1">
      <c r="C316" s="30"/>
      <c r="D316" s="30"/>
      <c r="G316" s="333"/>
      <c r="H316" s="363"/>
      <c r="I316" s="363"/>
      <c r="J316" s="363"/>
      <c r="K316" s="363"/>
      <c r="V316" s="363"/>
      <c r="W316" s="363"/>
      <c r="X316" s="363"/>
      <c r="Y316" s="363"/>
    </row>
    <row r="317" spans="3:25" s="54" customFormat="1" ht="12.95" customHeight="1">
      <c r="C317" s="30"/>
      <c r="D317" s="30"/>
      <c r="G317" s="333"/>
      <c r="H317" s="363"/>
      <c r="I317" s="363"/>
      <c r="J317" s="363"/>
      <c r="K317" s="363"/>
      <c r="V317" s="363"/>
      <c r="W317" s="363"/>
      <c r="X317" s="363"/>
      <c r="Y317" s="363"/>
    </row>
    <row r="318" spans="3:25" s="54" customFormat="1" ht="12.95" customHeight="1">
      <c r="C318" s="30"/>
      <c r="D318" s="30"/>
      <c r="G318" s="333"/>
      <c r="H318" s="363"/>
      <c r="I318" s="363"/>
      <c r="J318" s="363"/>
      <c r="K318" s="363"/>
      <c r="V318" s="363"/>
      <c r="W318" s="363"/>
      <c r="X318" s="363"/>
      <c r="Y318" s="363"/>
    </row>
    <row r="319" spans="3:25" s="54" customFormat="1" ht="12.95" customHeight="1">
      <c r="C319" s="30"/>
      <c r="D319" s="30"/>
      <c r="G319" s="333"/>
      <c r="H319" s="363"/>
      <c r="I319" s="363"/>
      <c r="J319" s="363"/>
      <c r="K319" s="363"/>
      <c r="V319" s="363"/>
      <c r="W319" s="363"/>
      <c r="X319" s="363"/>
      <c r="Y319" s="363"/>
    </row>
    <row r="320" spans="3:25" s="54" customFormat="1" ht="12.95" customHeight="1">
      <c r="G320" s="333"/>
      <c r="H320" s="363"/>
      <c r="I320" s="363"/>
      <c r="J320" s="363"/>
      <c r="K320" s="363"/>
      <c r="V320" s="363"/>
      <c r="W320" s="363"/>
      <c r="X320" s="363"/>
      <c r="Y320" s="363"/>
    </row>
    <row r="321" spans="7:25" s="54" customFormat="1" ht="12.95" customHeight="1">
      <c r="G321" s="333"/>
      <c r="H321" s="363"/>
      <c r="I321" s="363"/>
      <c r="J321" s="363"/>
      <c r="K321" s="363"/>
      <c r="V321" s="363"/>
      <c r="W321" s="363"/>
      <c r="X321" s="363"/>
      <c r="Y321" s="363"/>
    </row>
    <row r="322" spans="7:25" s="54" customFormat="1" ht="12.95" customHeight="1">
      <c r="G322" s="333"/>
      <c r="H322" s="363"/>
      <c r="I322" s="363"/>
      <c r="J322" s="363"/>
      <c r="K322" s="363"/>
      <c r="V322" s="363"/>
      <c r="W322" s="363"/>
      <c r="X322" s="363"/>
      <c r="Y322" s="363"/>
    </row>
    <row r="323" spans="7:25" s="54" customFormat="1" ht="12.95" customHeight="1">
      <c r="G323" s="333"/>
      <c r="H323" s="363"/>
      <c r="I323" s="363"/>
      <c r="J323" s="363"/>
      <c r="K323" s="363"/>
      <c r="V323" s="363"/>
      <c r="W323" s="363"/>
      <c r="X323" s="363"/>
      <c r="Y323" s="363"/>
    </row>
    <row r="324" spans="7:25" s="54" customFormat="1" ht="12.95" customHeight="1">
      <c r="G324" s="333"/>
      <c r="H324" s="363"/>
      <c r="I324" s="363"/>
      <c r="J324" s="363"/>
      <c r="K324" s="363"/>
      <c r="V324" s="363"/>
      <c r="W324" s="363"/>
      <c r="X324" s="363"/>
      <c r="Y324" s="363"/>
    </row>
    <row r="325" spans="7:25" s="54" customFormat="1" ht="12.95" customHeight="1">
      <c r="G325" s="333"/>
      <c r="H325" s="363"/>
      <c r="I325" s="363"/>
      <c r="J325" s="363"/>
      <c r="K325" s="363"/>
      <c r="V325" s="363"/>
      <c r="W325" s="363"/>
      <c r="X325" s="363"/>
      <c r="Y325" s="363"/>
    </row>
    <row r="326" spans="7:25" s="54" customFormat="1" ht="12.95" customHeight="1">
      <c r="G326" s="333"/>
      <c r="H326" s="363"/>
      <c r="I326" s="363"/>
      <c r="J326" s="363"/>
      <c r="K326" s="363"/>
      <c r="V326" s="363"/>
      <c r="W326" s="363"/>
      <c r="X326" s="363"/>
      <c r="Y326" s="363"/>
    </row>
    <row r="327" spans="7:25" s="54" customFormat="1" ht="12.95" customHeight="1">
      <c r="G327" s="333"/>
      <c r="H327" s="363"/>
      <c r="I327" s="363"/>
      <c r="J327" s="363"/>
      <c r="K327" s="363"/>
      <c r="V327" s="363"/>
      <c r="W327" s="363"/>
      <c r="X327" s="363"/>
      <c r="Y327" s="363"/>
    </row>
    <row r="328" spans="7:25" s="54" customFormat="1" ht="12.95" customHeight="1">
      <c r="G328" s="333"/>
      <c r="H328" s="363"/>
      <c r="I328" s="363"/>
      <c r="J328" s="363"/>
      <c r="K328" s="363"/>
      <c r="V328" s="363"/>
      <c r="W328" s="363"/>
      <c r="X328" s="363"/>
      <c r="Y328" s="363"/>
    </row>
    <row r="329" spans="7:25" s="54" customFormat="1" ht="12.95" customHeight="1">
      <c r="G329" s="333"/>
      <c r="H329" s="363"/>
      <c r="I329" s="363"/>
      <c r="J329" s="363"/>
      <c r="K329" s="363"/>
      <c r="V329" s="363"/>
      <c r="W329" s="363"/>
      <c r="X329" s="363"/>
      <c r="Y329" s="363"/>
    </row>
    <row r="330" spans="7:25" s="54" customFormat="1" ht="12.95" customHeight="1">
      <c r="G330" s="333"/>
      <c r="H330" s="363"/>
      <c r="I330" s="363"/>
      <c r="J330" s="363"/>
      <c r="K330" s="363"/>
      <c r="V330" s="363"/>
      <c r="W330" s="363"/>
      <c r="X330" s="363"/>
      <c r="Y330" s="363"/>
    </row>
    <row r="331" spans="7:25" s="54" customFormat="1" ht="12.95" customHeight="1">
      <c r="G331" s="333"/>
      <c r="H331" s="363"/>
      <c r="I331" s="363"/>
      <c r="J331" s="363"/>
      <c r="K331" s="363"/>
      <c r="V331" s="363"/>
      <c r="W331" s="363"/>
      <c r="X331" s="363"/>
      <c r="Y331" s="363"/>
    </row>
    <row r="332" spans="7:25" s="54" customFormat="1" ht="12.95" customHeight="1">
      <c r="G332" s="333"/>
      <c r="H332" s="363"/>
      <c r="I332" s="363"/>
      <c r="J332" s="363"/>
      <c r="K332" s="363"/>
      <c r="V332" s="363"/>
      <c r="W332" s="363"/>
      <c r="X332" s="363"/>
      <c r="Y332" s="363"/>
    </row>
    <row r="333" spans="7:25" s="54" customFormat="1" ht="12.95" customHeight="1">
      <c r="G333" s="333"/>
      <c r="H333" s="363"/>
      <c r="I333" s="363"/>
      <c r="J333" s="363"/>
      <c r="K333" s="363"/>
      <c r="V333" s="363"/>
      <c r="W333" s="363"/>
      <c r="X333" s="363"/>
      <c r="Y333" s="363"/>
    </row>
    <row r="334" spans="7:25" s="54" customFormat="1" ht="12.95" customHeight="1">
      <c r="G334" s="333"/>
      <c r="H334" s="363"/>
      <c r="I334" s="363"/>
      <c r="J334" s="363"/>
      <c r="K334" s="363"/>
      <c r="V334" s="363"/>
      <c r="W334" s="363"/>
      <c r="X334" s="363"/>
      <c r="Y334" s="363"/>
    </row>
    <row r="335" spans="7:25" s="54" customFormat="1" ht="12.95" customHeight="1">
      <c r="G335" s="333"/>
      <c r="H335" s="363"/>
      <c r="I335" s="363"/>
      <c r="J335" s="363"/>
      <c r="K335" s="363"/>
      <c r="V335" s="363"/>
      <c r="W335" s="363"/>
      <c r="X335" s="363"/>
      <c r="Y335" s="363"/>
    </row>
    <row r="336" spans="7:25" s="54" customFormat="1" ht="12.95" customHeight="1">
      <c r="G336" s="333"/>
      <c r="H336" s="363"/>
      <c r="I336" s="363"/>
      <c r="J336" s="363"/>
      <c r="K336" s="363"/>
      <c r="V336" s="363"/>
      <c r="W336" s="363"/>
      <c r="X336" s="363"/>
      <c r="Y336" s="363"/>
    </row>
    <row r="337" spans="7:25" s="54" customFormat="1" ht="12.95" customHeight="1">
      <c r="G337" s="333"/>
      <c r="H337" s="363"/>
      <c r="I337" s="363"/>
      <c r="J337" s="363"/>
      <c r="K337" s="363"/>
      <c r="V337" s="363"/>
      <c r="W337" s="363"/>
      <c r="X337" s="363"/>
      <c r="Y337" s="363"/>
    </row>
    <row r="338" spans="7:25" s="54" customFormat="1" ht="12.95" customHeight="1">
      <c r="G338" s="333"/>
      <c r="H338" s="363"/>
      <c r="I338" s="363"/>
      <c r="J338" s="363"/>
      <c r="K338" s="363"/>
      <c r="V338" s="363"/>
      <c r="W338" s="363"/>
      <c r="X338" s="363"/>
      <c r="Y338" s="363"/>
    </row>
    <row r="339" spans="7:25" s="54" customFormat="1" ht="12.95" customHeight="1">
      <c r="G339" s="333"/>
      <c r="H339" s="363"/>
      <c r="I339" s="363"/>
      <c r="J339" s="363"/>
      <c r="K339" s="363"/>
      <c r="V339" s="363"/>
      <c r="W339" s="363"/>
      <c r="X339" s="363"/>
      <c r="Y339" s="363"/>
    </row>
    <row r="340" spans="7:25" s="54" customFormat="1" ht="12.95" customHeight="1">
      <c r="G340" s="333"/>
      <c r="H340" s="363"/>
      <c r="I340" s="363"/>
      <c r="J340" s="363"/>
      <c r="K340" s="363"/>
      <c r="V340" s="363"/>
      <c r="W340" s="363"/>
      <c r="X340" s="363"/>
      <c r="Y340" s="363"/>
    </row>
    <row r="341" spans="7:25" s="54" customFormat="1" ht="12.95" customHeight="1">
      <c r="G341" s="333"/>
      <c r="H341" s="363"/>
      <c r="I341" s="363"/>
      <c r="J341" s="363"/>
      <c r="K341" s="363"/>
      <c r="V341" s="363"/>
      <c r="W341" s="363"/>
      <c r="X341" s="363"/>
      <c r="Y341" s="363"/>
    </row>
    <row r="342" spans="7:25" s="54" customFormat="1" ht="12.95" customHeight="1">
      <c r="G342" s="333"/>
      <c r="H342" s="363"/>
      <c r="I342" s="363"/>
      <c r="J342" s="363"/>
      <c r="K342" s="363"/>
      <c r="V342" s="363"/>
      <c r="W342" s="363"/>
      <c r="X342" s="363"/>
      <c r="Y342" s="363"/>
    </row>
    <row r="343" spans="7:25" s="54" customFormat="1" ht="12.95" customHeight="1">
      <c r="G343" s="333"/>
      <c r="H343" s="363"/>
      <c r="I343" s="363"/>
      <c r="J343" s="363"/>
      <c r="K343" s="363"/>
      <c r="V343" s="363"/>
      <c r="W343" s="363"/>
      <c r="X343" s="363"/>
      <c r="Y343" s="363"/>
    </row>
    <row r="344" spans="7:25" s="54" customFormat="1" ht="12.95" customHeight="1">
      <c r="G344" s="333"/>
      <c r="H344" s="363"/>
      <c r="I344" s="363"/>
      <c r="J344" s="363"/>
      <c r="K344" s="363"/>
      <c r="V344" s="363"/>
      <c r="W344" s="363"/>
      <c r="X344" s="363"/>
      <c r="Y344" s="363"/>
    </row>
    <row r="345" spans="7:25" s="54" customFormat="1" ht="12.95" customHeight="1">
      <c r="G345" s="333"/>
      <c r="H345" s="363"/>
      <c r="I345" s="363"/>
      <c r="J345" s="363"/>
      <c r="K345" s="363"/>
      <c r="V345" s="363"/>
      <c r="W345" s="363"/>
      <c r="X345" s="363"/>
      <c r="Y345" s="363"/>
    </row>
    <row r="346" spans="7:25" s="54" customFormat="1" ht="12.95" customHeight="1">
      <c r="G346" s="333"/>
      <c r="H346" s="363"/>
      <c r="I346" s="363"/>
      <c r="J346" s="363"/>
      <c r="K346" s="363"/>
      <c r="V346" s="363"/>
      <c r="W346" s="363"/>
      <c r="X346" s="363"/>
      <c r="Y346" s="363"/>
    </row>
    <row r="347" spans="7:25" s="54" customFormat="1" ht="12.95" customHeight="1">
      <c r="G347" s="333"/>
      <c r="H347" s="363"/>
      <c r="I347" s="363"/>
      <c r="J347" s="363"/>
      <c r="K347" s="363"/>
      <c r="V347" s="363"/>
      <c r="W347" s="363"/>
      <c r="X347" s="363"/>
      <c r="Y347" s="363"/>
    </row>
    <row r="348" spans="7:25" s="54" customFormat="1" ht="12.95" customHeight="1">
      <c r="G348" s="333"/>
      <c r="H348" s="363"/>
      <c r="I348" s="363"/>
      <c r="J348" s="363"/>
      <c r="K348" s="363"/>
      <c r="V348" s="363"/>
      <c r="W348" s="363"/>
      <c r="X348" s="363"/>
      <c r="Y348" s="363"/>
    </row>
    <row r="349" spans="7:25" s="54" customFormat="1" ht="12.95" customHeight="1">
      <c r="G349" s="333"/>
      <c r="H349" s="363"/>
      <c r="I349" s="363"/>
      <c r="J349" s="363"/>
      <c r="K349" s="363"/>
      <c r="V349" s="363"/>
      <c r="W349" s="363"/>
      <c r="X349" s="363"/>
      <c r="Y349" s="363"/>
    </row>
    <row r="350" spans="7:25" s="54" customFormat="1" ht="12.95" customHeight="1">
      <c r="G350" s="333"/>
      <c r="H350" s="363"/>
      <c r="I350" s="363"/>
      <c r="J350" s="363"/>
      <c r="K350" s="363"/>
      <c r="V350" s="363"/>
      <c r="W350" s="363"/>
      <c r="X350" s="363"/>
      <c r="Y350" s="363"/>
    </row>
    <row r="351" spans="7:25" s="54" customFormat="1" ht="12.95" customHeight="1">
      <c r="G351" s="333"/>
      <c r="H351" s="363"/>
      <c r="I351" s="363"/>
      <c r="J351" s="363"/>
      <c r="K351" s="363"/>
      <c r="V351" s="363"/>
      <c r="W351" s="363"/>
      <c r="X351" s="363"/>
      <c r="Y351" s="363"/>
    </row>
    <row r="352" spans="7:25" s="54" customFormat="1" ht="12.95" customHeight="1">
      <c r="G352" s="333"/>
      <c r="H352" s="363"/>
      <c r="I352" s="363"/>
      <c r="J352" s="363"/>
      <c r="K352" s="363"/>
      <c r="V352" s="363"/>
      <c r="W352" s="363"/>
      <c r="X352" s="363"/>
      <c r="Y352" s="363"/>
    </row>
    <row r="353" spans="7:25" s="54" customFormat="1" ht="12.95" customHeight="1">
      <c r="G353" s="333"/>
      <c r="H353" s="363"/>
      <c r="I353" s="363"/>
      <c r="J353" s="363"/>
      <c r="K353" s="363"/>
      <c r="V353" s="363"/>
      <c r="W353" s="363"/>
      <c r="X353" s="363"/>
      <c r="Y353" s="363"/>
    </row>
    <row r="354" spans="7:25" s="54" customFormat="1" ht="12.95" customHeight="1">
      <c r="G354" s="333"/>
      <c r="H354" s="363"/>
      <c r="I354" s="363"/>
      <c r="J354" s="363"/>
      <c r="K354" s="363"/>
      <c r="V354" s="363"/>
      <c r="W354" s="363"/>
      <c r="X354" s="363"/>
      <c r="Y354" s="363"/>
    </row>
    <row r="355" spans="7:25" s="54" customFormat="1" ht="12.95" customHeight="1">
      <c r="G355" s="333"/>
      <c r="H355" s="363"/>
      <c r="I355" s="363"/>
      <c r="J355" s="363"/>
      <c r="K355" s="363"/>
      <c r="V355" s="363"/>
      <c r="W355" s="363"/>
      <c r="X355" s="363"/>
      <c r="Y355" s="363"/>
    </row>
    <row r="356" spans="7:25" s="54" customFormat="1" ht="12.95" customHeight="1">
      <c r="G356" s="333"/>
      <c r="H356" s="363"/>
      <c r="I356" s="363"/>
      <c r="J356" s="363"/>
      <c r="K356" s="363"/>
      <c r="V356" s="363"/>
      <c r="W356" s="363"/>
      <c r="X356" s="363"/>
      <c r="Y356" s="363"/>
    </row>
    <row r="357" spans="7:25" s="54" customFormat="1" ht="12.95" customHeight="1">
      <c r="G357" s="333"/>
      <c r="H357" s="363"/>
      <c r="I357" s="363"/>
      <c r="J357" s="363"/>
      <c r="K357" s="363"/>
      <c r="V357" s="363"/>
      <c r="W357" s="363"/>
      <c r="X357" s="363"/>
      <c r="Y357" s="363"/>
    </row>
    <row r="358" spans="7:25" s="54" customFormat="1" ht="12.95" customHeight="1">
      <c r="G358" s="333"/>
      <c r="H358" s="363"/>
      <c r="I358" s="363"/>
      <c r="J358" s="363"/>
      <c r="K358" s="363"/>
      <c r="V358" s="363"/>
      <c r="W358" s="363"/>
      <c r="X358" s="363"/>
      <c r="Y358" s="363"/>
    </row>
    <row r="359" spans="7:25" s="54" customFormat="1" ht="12.95" customHeight="1">
      <c r="G359" s="333"/>
      <c r="H359" s="363"/>
      <c r="I359" s="363"/>
      <c r="J359" s="363"/>
      <c r="K359" s="363"/>
      <c r="V359" s="363"/>
      <c r="W359" s="363"/>
      <c r="X359" s="363"/>
      <c r="Y359" s="363"/>
    </row>
    <row r="360" spans="7:25" s="54" customFormat="1" ht="12.95" customHeight="1">
      <c r="G360" s="333"/>
      <c r="H360" s="363"/>
      <c r="I360" s="363"/>
      <c r="J360" s="363"/>
      <c r="K360" s="363"/>
      <c r="V360" s="363"/>
      <c r="W360" s="363"/>
      <c r="X360" s="363"/>
      <c r="Y360" s="363"/>
    </row>
    <row r="361" spans="7:25" s="54" customFormat="1" ht="12.95" customHeight="1">
      <c r="G361" s="333"/>
      <c r="H361" s="363"/>
      <c r="I361" s="363"/>
      <c r="J361" s="363"/>
      <c r="K361" s="363"/>
      <c r="V361" s="363"/>
      <c r="W361" s="363"/>
      <c r="X361" s="363"/>
      <c r="Y361" s="363"/>
    </row>
    <row r="362" spans="7:25" s="54" customFormat="1" ht="12.95" customHeight="1">
      <c r="G362" s="333"/>
      <c r="H362" s="363"/>
      <c r="I362" s="363"/>
      <c r="J362" s="363"/>
      <c r="K362" s="363"/>
      <c r="V362" s="363"/>
      <c r="W362" s="363"/>
      <c r="X362" s="363"/>
      <c r="Y362" s="363"/>
    </row>
    <row r="363" spans="7:25" s="54" customFormat="1" ht="12.95" customHeight="1">
      <c r="G363" s="333"/>
      <c r="H363" s="363"/>
      <c r="I363" s="363"/>
      <c r="J363" s="363"/>
      <c r="K363" s="363"/>
      <c r="V363" s="363"/>
      <c r="W363" s="363"/>
      <c r="X363" s="363"/>
      <c r="Y363" s="363"/>
    </row>
    <row r="364" spans="7:25" s="54" customFormat="1" ht="12.95" customHeight="1">
      <c r="G364" s="333"/>
      <c r="H364" s="363"/>
      <c r="I364" s="363"/>
      <c r="J364" s="363"/>
      <c r="K364" s="363"/>
      <c r="V364" s="363"/>
      <c r="W364" s="363"/>
      <c r="X364" s="363"/>
      <c r="Y364" s="363"/>
    </row>
    <row r="365" spans="7:25" s="54" customFormat="1" ht="12.95" customHeight="1">
      <c r="G365" s="333"/>
      <c r="H365" s="363"/>
      <c r="I365" s="363"/>
      <c r="J365" s="363"/>
      <c r="K365" s="363"/>
      <c r="V365" s="363"/>
      <c r="W365" s="363"/>
      <c r="X365" s="363"/>
      <c r="Y365" s="363"/>
    </row>
    <row r="366" spans="7:25" s="54" customFormat="1" ht="12.95" customHeight="1">
      <c r="G366" s="333"/>
      <c r="H366" s="363"/>
      <c r="I366" s="363"/>
      <c r="J366" s="363"/>
      <c r="K366" s="363"/>
      <c r="V366" s="363"/>
      <c r="W366" s="363"/>
      <c r="X366" s="363"/>
      <c r="Y366" s="363"/>
    </row>
    <row r="367" spans="7:25" s="54" customFormat="1" ht="12.95" customHeight="1">
      <c r="G367" s="333"/>
      <c r="H367" s="363"/>
      <c r="I367" s="363"/>
      <c r="J367" s="363"/>
      <c r="K367" s="363"/>
      <c r="V367" s="363"/>
      <c r="W367" s="363"/>
      <c r="X367" s="363"/>
      <c r="Y367" s="363"/>
    </row>
    <row r="368" spans="7:25" s="54" customFormat="1" ht="12.95" customHeight="1">
      <c r="G368" s="333"/>
      <c r="H368" s="363"/>
      <c r="I368" s="363"/>
      <c r="J368" s="363"/>
      <c r="K368" s="363"/>
      <c r="V368" s="363"/>
      <c r="W368" s="363"/>
      <c r="X368" s="363"/>
      <c r="Y368" s="363"/>
    </row>
    <row r="369" spans="7:25" s="54" customFormat="1" ht="12.95" customHeight="1">
      <c r="G369" s="333"/>
      <c r="H369" s="363"/>
      <c r="I369" s="363"/>
      <c r="J369" s="363"/>
      <c r="K369" s="363"/>
      <c r="V369" s="363"/>
      <c r="W369" s="363"/>
      <c r="X369" s="363"/>
      <c r="Y369" s="363"/>
    </row>
    <row r="370" spans="7:25" s="54" customFormat="1" ht="12.95" customHeight="1">
      <c r="G370" s="333"/>
      <c r="H370" s="363"/>
      <c r="I370" s="363"/>
      <c r="J370" s="363"/>
      <c r="K370" s="363"/>
      <c r="V370" s="363"/>
      <c r="W370" s="363"/>
      <c r="X370" s="363"/>
      <c r="Y370" s="363"/>
    </row>
    <row r="371" spans="7:25" s="54" customFormat="1" ht="12.95" customHeight="1">
      <c r="G371" s="333"/>
      <c r="H371" s="363"/>
      <c r="I371" s="363"/>
      <c r="J371" s="363"/>
      <c r="K371" s="363"/>
      <c r="V371" s="363"/>
      <c r="W371" s="363"/>
      <c r="X371" s="363"/>
      <c r="Y371" s="363"/>
    </row>
    <row r="372" spans="7:25" s="54" customFormat="1" ht="12.95" customHeight="1">
      <c r="G372" s="333"/>
      <c r="H372" s="363"/>
      <c r="I372" s="363"/>
      <c r="J372" s="363"/>
      <c r="K372" s="363"/>
      <c r="V372" s="363"/>
      <c r="W372" s="363"/>
      <c r="X372" s="363"/>
      <c r="Y372" s="363"/>
    </row>
    <row r="373" spans="7:25" s="54" customFormat="1" ht="12.95" customHeight="1">
      <c r="G373" s="333"/>
      <c r="H373" s="363"/>
      <c r="I373" s="363"/>
      <c r="J373" s="363"/>
      <c r="K373" s="363"/>
      <c r="V373" s="363"/>
      <c r="W373" s="363"/>
      <c r="X373" s="363"/>
      <c r="Y373" s="363"/>
    </row>
    <row r="374" spans="7:25" s="54" customFormat="1" ht="12.95" customHeight="1">
      <c r="G374" s="333"/>
      <c r="H374" s="363"/>
      <c r="I374" s="363"/>
      <c r="J374" s="363"/>
      <c r="K374" s="363"/>
      <c r="V374" s="363"/>
      <c r="W374" s="363"/>
      <c r="X374" s="363"/>
      <c r="Y374" s="363"/>
    </row>
    <row r="375" spans="7:25" s="54" customFormat="1" ht="12.95" customHeight="1">
      <c r="G375" s="333"/>
      <c r="H375" s="363"/>
      <c r="I375" s="363"/>
      <c r="J375" s="363"/>
      <c r="K375" s="363"/>
      <c r="V375" s="363"/>
      <c r="W375" s="363"/>
      <c r="X375" s="363"/>
      <c r="Y375" s="363"/>
    </row>
    <row r="376" spans="7:25" s="54" customFormat="1" ht="12.95" customHeight="1">
      <c r="G376" s="333"/>
      <c r="H376" s="363"/>
      <c r="I376" s="363"/>
      <c r="J376" s="363"/>
      <c r="K376" s="363"/>
      <c r="V376" s="363"/>
      <c r="W376" s="363"/>
      <c r="X376" s="363"/>
      <c r="Y376" s="363"/>
    </row>
    <row r="377" spans="7:25" s="54" customFormat="1" ht="12.95" customHeight="1">
      <c r="G377" s="333"/>
      <c r="H377" s="363"/>
      <c r="I377" s="363"/>
      <c r="J377" s="363"/>
      <c r="K377" s="363"/>
      <c r="V377" s="363"/>
      <c r="W377" s="363"/>
      <c r="X377" s="363"/>
      <c r="Y377" s="363"/>
    </row>
    <row r="378" spans="7:25" s="54" customFormat="1" ht="12.95" customHeight="1">
      <c r="G378" s="333"/>
      <c r="H378" s="363"/>
      <c r="I378" s="363"/>
      <c r="J378" s="363"/>
      <c r="K378" s="363"/>
      <c r="V378" s="363"/>
      <c r="W378" s="363"/>
      <c r="X378" s="363"/>
      <c r="Y378" s="363"/>
    </row>
    <row r="379" spans="7:25" s="54" customFormat="1" ht="12.95" customHeight="1">
      <c r="G379" s="333"/>
      <c r="H379" s="363"/>
      <c r="I379" s="363"/>
      <c r="J379" s="363"/>
      <c r="K379" s="363"/>
      <c r="V379" s="363"/>
      <c r="W379" s="363"/>
      <c r="X379" s="363"/>
      <c r="Y379" s="363"/>
    </row>
    <row r="380" spans="7:25" s="54" customFormat="1" ht="12.95" customHeight="1">
      <c r="G380" s="333"/>
      <c r="H380" s="363"/>
      <c r="I380" s="363"/>
      <c r="J380" s="363"/>
      <c r="K380" s="363"/>
      <c r="V380" s="363"/>
      <c r="W380" s="363"/>
      <c r="X380" s="363"/>
      <c r="Y380" s="363"/>
    </row>
    <row r="381" spans="7:25" s="54" customFormat="1" ht="12.95" customHeight="1">
      <c r="G381" s="333"/>
      <c r="H381" s="363"/>
      <c r="I381" s="363"/>
      <c r="J381" s="363"/>
      <c r="K381" s="363"/>
      <c r="V381" s="363"/>
      <c r="W381" s="363"/>
      <c r="X381" s="363"/>
      <c r="Y381" s="363"/>
    </row>
    <row r="382" spans="7:25" s="54" customFormat="1" ht="12.95" customHeight="1">
      <c r="G382" s="333"/>
      <c r="H382" s="363"/>
      <c r="I382" s="363"/>
      <c r="J382" s="363"/>
      <c r="K382" s="363"/>
      <c r="V382" s="363"/>
      <c r="W382" s="363"/>
      <c r="X382" s="363"/>
      <c r="Y382" s="363"/>
    </row>
    <row r="383" spans="7:25" s="54" customFormat="1" ht="12.95" customHeight="1">
      <c r="G383" s="333"/>
      <c r="H383" s="363"/>
      <c r="I383" s="363"/>
      <c r="J383" s="363"/>
      <c r="K383" s="363"/>
      <c r="V383" s="363"/>
      <c r="W383" s="363"/>
      <c r="X383" s="363"/>
      <c r="Y383" s="363"/>
    </row>
    <row r="384" spans="7:25" s="54" customFormat="1" ht="12.95" customHeight="1">
      <c r="G384" s="333"/>
      <c r="H384" s="363"/>
      <c r="I384" s="363"/>
      <c r="J384" s="363"/>
      <c r="K384" s="363"/>
      <c r="V384" s="363"/>
      <c r="W384" s="363"/>
      <c r="X384" s="363"/>
      <c r="Y384" s="363"/>
    </row>
    <row r="385" spans="7:25" s="54" customFormat="1" ht="12.95" customHeight="1">
      <c r="G385" s="333"/>
      <c r="H385" s="363"/>
      <c r="I385" s="363"/>
      <c r="J385" s="363"/>
      <c r="K385" s="363"/>
      <c r="V385" s="363"/>
      <c r="W385" s="363"/>
      <c r="X385" s="363"/>
      <c r="Y385" s="363"/>
    </row>
    <row r="386" spans="7:25" s="54" customFormat="1" ht="12.95" customHeight="1">
      <c r="G386" s="333"/>
      <c r="H386" s="363"/>
      <c r="I386" s="363"/>
      <c r="J386" s="363"/>
      <c r="K386" s="363"/>
      <c r="V386" s="363"/>
      <c r="W386" s="363"/>
      <c r="X386" s="363"/>
      <c r="Y386" s="363"/>
    </row>
    <row r="387" spans="7:25" s="54" customFormat="1" ht="12.95" customHeight="1">
      <c r="G387" s="333"/>
      <c r="H387" s="363"/>
      <c r="I387" s="363"/>
      <c r="J387" s="363"/>
      <c r="K387" s="363"/>
      <c r="V387" s="363"/>
      <c r="W387" s="363"/>
      <c r="X387" s="363"/>
      <c r="Y387" s="363"/>
    </row>
    <row r="388" spans="7:25" s="54" customFormat="1" ht="12.95" customHeight="1">
      <c r="G388" s="333"/>
      <c r="H388" s="363"/>
      <c r="I388" s="363"/>
      <c r="J388" s="363"/>
      <c r="K388" s="363"/>
      <c r="V388" s="363"/>
      <c r="W388" s="363"/>
      <c r="X388" s="363"/>
      <c r="Y388" s="363"/>
    </row>
    <row r="389" spans="7:25" s="54" customFormat="1" ht="12.95" customHeight="1">
      <c r="G389" s="333"/>
      <c r="H389" s="363"/>
      <c r="I389" s="363"/>
      <c r="J389" s="363"/>
      <c r="K389" s="363"/>
      <c r="V389" s="363"/>
      <c r="W389" s="363"/>
      <c r="X389" s="363"/>
      <c r="Y389" s="363"/>
    </row>
    <row r="390" spans="7:25" s="54" customFormat="1" ht="12.95" customHeight="1">
      <c r="G390" s="333"/>
      <c r="H390" s="363"/>
      <c r="I390" s="363"/>
      <c r="J390" s="363"/>
      <c r="K390" s="363"/>
      <c r="V390" s="363"/>
      <c r="W390" s="363"/>
      <c r="X390" s="363"/>
      <c r="Y390" s="363"/>
    </row>
    <row r="391" spans="7:25" s="54" customFormat="1" ht="12.95" customHeight="1">
      <c r="G391" s="333"/>
      <c r="H391" s="363"/>
      <c r="I391" s="363"/>
      <c r="J391" s="363"/>
      <c r="K391" s="363"/>
      <c r="V391" s="363"/>
      <c r="W391" s="363"/>
      <c r="X391" s="363"/>
      <c r="Y391" s="363"/>
    </row>
    <row r="392" spans="7:25" s="54" customFormat="1" ht="12.95" customHeight="1">
      <c r="G392" s="333"/>
      <c r="H392" s="363"/>
      <c r="I392" s="363"/>
      <c r="J392" s="363"/>
      <c r="K392" s="363"/>
      <c r="V392" s="363"/>
      <c r="W392" s="363"/>
      <c r="X392" s="363"/>
      <c r="Y392" s="363"/>
    </row>
    <row r="393" spans="7:25" s="54" customFormat="1" ht="12.95" customHeight="1">
      <c r="G393" s="333"/>
      <c r="H393" s="363"/>
      <c r="I393" s="363"/>
      <c r="J393" s="363"/>
      <c r="K393" s="363"/>
      <c r="V393" s="363"/>
      <c r="W393" s="363"/>
      <c r="X393" s="363"/>
      <c r="Y393" s="363"/>
    </row>
    <row r="394" spans="7:25" s="54" customFormat="1" ht="12.95" customHeight="1">
      <c r="G394" s="333"/>
      <c r="H394" s="363"/>
      <c r="I394" s="363"/>
      <c r="J394" s="363"/>
      <c r="K394" s="363"/>
      <c r="V394" s="363"/>
      <c r="W394" s="363"/>
      <c r="X394" s="363"/>
      <c r="Y394" s="363"/>
    </row>
    <row r="395" spans="7:25" s="54" customFormat="1" ht="12.95" customHeight="1">
      <c r="G395" s="333"/>
      <c r="H395" s="363"/>
      <c r="I395" s="363"/>
      <c r="J395" s="363"/>
      <c r="K395" s="363"/>
      <c r="V395" s="363"/>
      <c r="W395" s="363"/>
      <c r="X395" s="363"/>
      <c r="Y395" s="363"/>
    </row>
    <row r="396" spans="7:25" s="54" customFormat="1" ht="12.95" customHeight="1">
      <c r="G396" s="333"/>
      <c r="H396" s="363"/>
      <c r="I396" s="363"/>
      <c r="J396" s="363"/>
      <c r="K396" s="363"/>
      <c r="V396" s="363"/>
      <c r="W396" s="363"/>
      <c r="X396" s="363"/>
      <c r="Y396" s="363"/>
    </row>
    <row r="397" spans="7:25" s="54" customFormat="1" ht="12.95" customHeight="1">
      <c r="G397" s="333"/>
      <c r="H397" s="363"/>
      <c r="I397" s="363"/>
      <c r="J397" s="363"/>
      <c r="K397" s="363"/>
      <c r="V397" s="363"/>
      <c r="W397" s="363"/>
      <c r="X397" s="363"/>
      <c r="Y397" s="363"/>
    </row>
    <row r="398" spans="7:25" s="54" customFormat="1" ht="12.95" customHeight="1">
      <c r="G398" s="333"/>
      <c r="H398" s="363"/>
      <c r="I398" s="363"/>
      <c r="J398" s="363"/>
      <c r="K398" s="363"/>
      <c r="V398" s="363"/>
      <c r="W398" s="363"/>
      <c r="X398" s="363"/>
      <c r="Y398" s="363"/>
    </row>
    <row r="399" spans="7:25" s="54" customFormat="1" ht="12.95" customHeight="1">
      <c r="G399" s="333"/>
      <c r="H399" s="363"/>
      <c r="I399" s="363"/>
      <c r="J399" s="363"/>
      <c r="K399" s="363"/>
      <c r="V399" s="363"/>
      <c r="W399" s="363"/>
      <c r="X399" s="363"/>
      <c r="Y399" s="363"/>
    </row>
    <row r="400" spans="7:25" s="54" customFormat="1" ht="12.95" customHeight="1">
      <c r="G400" s="333"/>
      <c r="H400" s="363"/>
      <c r="I400" s="363"/>
      <c r="J400" s="363"/>
      <c r="K400" s="363"/>
      <c r="V400" s="363"/>
      <c r="W400" s="363"/>
      <c r="X400" s="363"/>
      <c r="Y400" s="363"/>
    </row>
    <row r="401" spans="7:25" s="54" customFormat="1" ht="12.95" customHeight="1">
      <c r="G401" s="333"/>
      <c r="H401" s="363"/>
      <c r="I401" s="363"/>
      <c r="J401" s="363"/>
      <c r="K401" s="363"/>
      <c r="V401" s="363"/>
      <c r="W401" s="363"/>
      <c r="X401" s="363"/>
      <c r="Y401" s="363"/>
    </row>
    <row r="402" spans="7:25" s="54" customFormat="1" ht="12.95" customHeight="1">
      <c r="G402" s="333"/>
      <c r="H402" s="363"/>
      <c r="I402" s="363"/>
      <c r="J402" s="363"/>
      <c r="K402" s="363"/>
      <c r="V402" s="363"/>
      <c r="W402" s="363"/>
      <c r="X402" s="363"/>
      <c r="Y402" s="363"/>
    </row>
    <row r="403" spans="7:25" s="54" customFormat="1" ht="12.95" customHeight="1">
      <c r="G403" s="333"/>
      <c r="H403" s="363"/>
      <c r="I403" s="363"/>
      <c r="J403" s="363"/>
      <c r="K403" s="363"/>
      <c r="V403" s="363"/>
      <c r="W403" s="363"/>
      <c r="X403" s="363"/>
      <c r="Y403" s="363"/>
    </row>
    <row r="404" spans="7:25" s="54" customFormat="1" ht="12.95" customHeight="1">
      <c r="G404" s="333"/>
      <c r="H404" s="363"/>
      <c r="I404" s="363"/>
      <c r="J404" s="363"/>
      <c r="K404" s="363"/>
      <c r="V404" s="363"/>
      <c r="W404" s="363"/>
      <c r="X404" s="363"/>
      <c r="Y404" s="363"/>
    </row>
    <row r="405" spans="7:25" s="54" customFormat="1" ht="12.95" customHeight="1">
      <c r="G405" s="333"/>
      <c r="H405" s="363"/>
      <c r="I405" s="363"/>
      <c r="J405" s="363"/>
      <c r="K405" s="363"/>
      <c r="V405" s="363"/>
      <c r="W405" s="363"/>
      <c r="X405" s="363"/>
      <c r="Y405" s="363"/>
    </row>
    <row r="406" spans="7:25" s="54" customFormat="1" ht="12.95" customHeight="1">
      <c r="G406" s="333"/>
      <c r="H406" s="363"/>
      <c r="I406" s="363"/>
      <c r="J406" s="363"/>
      <c r="K406" s="363"/>
      <c r="V406" s="363"/>
      <c r="W406" s="363"/>
      <c r="X406" s="363"/>
      <c r="Y406" s="363"/>
    </row>
    <row r="407" spans="7:25" s="54" customFormat="1" ht="12.95" customHeight="1">
      <c r="G407" s="333"/>
      <c r="H407" s="363"/>
      <c r="I407" s="363"/>
      <c r="J407" s="363"/>
      <c r="K407" s="363"/>
      <c r="V407" s="363"/>
      <c r="W407" s="363"/>
      <c r="X407" s="363"/>
      <c r="Y407" s="363"/>
    </row>
    <row r="408" spans="7:25" s="54" customFormat="1" ht="12.95" customHeight="1">
      <c r="G408" s="333"/>
      <c r="H408" s="363"/>
      <c r="I408" s="363"/>
      <c r="J408" s="363"/>
      <c r="K408" s="363"/>
      <c r="V408" s="363"/>
      <c r="W408" s="363"/>
      <c r="X408" s="363"/>
      <c r="Y408" s="363"/>
    </row>
    <row r="409" spans="7:25" s="54" customFormat="1" ht="12.95" customHeight="1">
      <c r="G409" s="333"/>
      <c r="H409" s="363"/>
      <c r="I409" s="363"/>
      <c r="J409" s="363"/>
      <c r="K409" s="363"/>
      <c r="V409" s="363"/>
      <c r="W409" s="363"/>
      <c r="X409" s="363"/>
      <c r="Y409" s="363"/>
    </row>
    <row r="410" spans="7:25" s="54" customFormat="1" ht="12.95" customHeight="1">
      <c r="G410" s="333"/>
      <c r="H410" s="363"/>
      <c r="I410" s="363"/>
      <c r="J410" s="363"/>
      <c r="K410" s="363"/>
      <c r="V410" s="363"/>
      <c r="W410" s="363"/>
      <c r="X410" s="363"/>
      <c r="Y410" s="363"/>
    </row>
    <row r="411" spans="7:25" s="54" customFormat="1" ht="12.95" customHeight="1">
      <c r="G411" s="333"/>
      <c r="H411" s="363"/>
      <c r="I411" s="363"/>
      <c r="J411" s="363"/>
      <c r="K411" s="363"/>
      <c r="V411" s="363"/>
      <c r="W411" s="363"/>
      <c r="X411" s="363"/>
      <c r="Y411" s="363"/>
    </row>
    <row r="412" spans="7:25" s="54" customFormat="1" ht="12.95" customHeight="1">
      <c r="G412" s="333"/>
      <c r="H412" s="363"/>
      <c r="I412" s="363"/>
      <c r="J412" s="363"/>
      <c r="K412" s="363"/>
      <c r="V412" s="363"/>
      <c r="W412" s="363"/>
      <c r="X412" s="363"/>
      <c r="Y412" s="363"/>
    </row>
    <row r="413" spans="7:25" s="54" customFormat="1" ht="12.95" customHeight="1">
      <c r="G413" s="333"/>
      <c r="H413" s="363"/>
      <c r="I413" s="363"/>
      <c r="J413" s="363"/>
      <c r="K413" s="363"/>
      <c r="V413" s="363"/>
      <c r="W413" s="363"/>
      <c r="X413" s="363"/>
      <c r="Y413" s="363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12"/>
  </sheetPr>
  <dimension ref="A1:BL150"/>
  <sheetViews>
    <sheetView workbookViewId="0">
      <selection activeCell="C21" sqref="C21:C23"/>
    </sheetView>
  </sheetViews>
  <sheetFormatPr defaultColWidth="10.28515625" defaultRowHeight="12.75"/>
  <cols>
    <col min="1" max="1" width="16.8554687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1" width="8.5703125" style="1" customWidth="1"/>
    <col min="12" max="12" width="10.28515625" style="1"/>
    <col min="13" max="14" width="8.5703125" style="1" customWidth="1"/>
    <col min="15" max="15" width="8" style="1" customWidth="1"/>
    <col min="16" max="16" width="7.7109375" style="1" customWidth="1"/>
    <col min="17" max="25" width="8" style="1" customWidth="1"/>
    <col min="26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5" width="10.28515625" style="1"/>
    <col min="36" max="36" width="16.85546875" style="1" customWidth="1"/>
    <col min="37" max="37" width="13.28515625" style="1" customWidth="1"/>
    <col min="38" max="52" width="10.28515625" style="1"/>
    <col min="53" max="53" width="11.85546875" style="1" customWidth="1"/>
    <col min="54" max="54" width="14.7109375" style="1" customWidth="1"/>
    <col min="55" max="16384" width="10.28515625" style="1"/>
  </cols>
  <sheetData>
    <row r="1" spans="1:64" ht="20.25">
      <c r="A1" s="2" t="s">
        <v>0</v>
      </c>
      <c r="Q1" s="18">
        <v>4.8734111727957594E-2</v>
      </c>
      <c r="R1" s="18">
        <v>2.5110879576551802E-6</v>
      </c>
      <c r="S1" s="18">
        <v>1.7406670565601547E-11</v>
      </c>
      <c r="T1" s="18">
        <v>3.6890048409923652E-2</v>
      </c>
      <c r="U1" s="18">
        <v>0.2780863231462849</v>
      </c>
      <c r="V1" s="18">
        <v>81.036509641279309</v>
      </c>
      <c r="W1" s="18">
        <v>284.21520964908444</v>
      </c>
      <c r="X1" s="18">
        <v>73986.226522315701</v>
      </c>
      <c r="Y1" s="18">
        <v>6.3916447512381094</v>
      </c>
      <c r="AA1" s="107" t="s">
        <v>237</v>
      </c>
      <c r="AB1" s="108"/>
      <c r="AC1" s="108" t="s">
        <v>238</v>
      </c>
      <c r="AD1" s="108" t="s">
        <v>239</v>
      </c>
      <c r="AE1" s="23"/>
      <c r="AW1" s="109" t="s">
        <v>34</v>
      </c>
      <c r="AX1" s="110" t="s">
        <v>240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ht="15.75">
      <c r="A2" s="1" t="s">
        <v>1</v>
      </c>
      <c r="B2" s="3" t="s">
        <v>2</v>
      </c>
      <c r="Q2" s="197" t="s">
        <v>258</v>
      </c>
      <c r="R2" s="198" t="s">
        <v>259</v>
      </c>
      <c r="S2" s="198" t="s">
        <v>28</v>
      </c>
      <c r="T2" s="198" t="s">
        <v>430</v>
      </c>
      <c r="U2" s="198" t="s">
        <v>262</v>
      </c>
      <c r="V2" s="198" t="s">
        <v>431</v>
      </c>
      <c r="W2" s="198" t="s">
        <v>432</v>
      </c>
      <c r="X2" s="198" t="s">
        <v>433</v>
      </c>
      <c r="Y2" s="198" t="s">
        <v>434</v>
      </c>
      <c r="AA2" s="114" t="s">
        <v>254</v>
      </c>
      <c r="AB2" s="115">
        <f>C7</f>
        <v>52353.159599999999</v>
      </c>
      <c r="AC2" s="116" t="s">
        <v>255</v>
      </c>
      <c r="AD2" s="115">
        <f>C8</f>
        <v>0.41981439999999998</v>
      </c>
      <c r="AE2" s="117" t="s">
        <v>256</v>
      </c>
      <c r="AF2" s="1" t="s">
        <v>436</v>
      </c>
      <c r="AH2" s="1" t="s">
        <v>388</v>
      </c>
      <c r="AW2" s="1">
        <v>-60000</v>
      </c>
      <c r="AX2" s="1">
        <f t="shared" ref="AX2:AX33" si="0">AB$3+AB$4*AW2+AB$5*AW2^2+AZ2</f>
        <v>-2.7424403415046608E-2</v>
      </c>
      <c r="AY2" s="1">
        <f t="shared" ref="AY2:AY33" si="1">AB$3+AB$4*AW2+AB$5*AW2^2</f>
        <v>-5.7931204536538494E-3</v>
      </c>
      <c r="AZ2" s="1">
        <f t="shared" ref="AZ2:AZ33" si="2">$AB$6*($AB$11/BA2*BB2+$AB$12)</f>
        <v>-2.1631282961392759E-2</v>
      </c>
      <c r="BA2" s="1">
        <f t="shared" ref="BA2:BA33" si="3">1+$AB$7*COS(BC2)</f>
        <v>1.3080037243828628</v>
      </c>
      <c r="BB2" s="1">
        <f t="shared" ref="BB2:BB33" si="4">SIN(BC2+RADIANS($AB$9))</f>
        <v>-0.80357774008281679</v>
      </c>
      <c r="BC2" s="1">
        <f t="shared" ref="BC2:BC33" si="5">2*ATAN(BD2)</f>
        <v>-0.16596613878482994</v>
      </c>
      <c r="BD2" s="1">
        <f t="shared" ref="BD2:BD33" si="6">SQRT((1+$AB$7)/(1-$AB$7))*TAN(BE2/2)</f>
        <v>-8.3174074584375687E-2</v>
      </c>
      <c r="BE2" s="1">
        <f t="shared" ref="BE2:BK11" si="7">$BL2+$AB$7*SIN(BF2)</f>
        <v>-6.4034614179005702</v>
      </c>
      <c r="BF2" s="1">
        <f t="shared" si="7"/>
        <v>-6.4034383842582994</v>
      </c>
      <c r="BG2" s="1">
        <f t="shared" si="7"/>
        <v>-6.4033640920118353</v>
      </c>
      <c r="BH2" s="1">
        <f t="shared" si="7"/>
        <v>-6.40312447583407</v>
      </c>
      <c r="BI2" s="1">
        <f t="shared" si="7"/>
        <v>-6.402351684352265</v>
      </c>
      <c r="BJ2" s="1">
        <f t="shared" si="7"/>
        <v>-6.3998598220121883</v>
      </c>
      <c r="BK2" s="1">
        <f t="shared" si="7"/>
        <v>-6.3918296984026659</v>
      </c>
      <c r="BL2" s="1">
        <f t="shared" ref="BL2:BL33" si="8">RADIANS($AB$9)+$AB$18*(AW2-AB$15)</f>
        <v>-6.3659974404023787</v>
      </c>
    </row>
    <row r="3" spans="1:64">
      <c r="A3" s="4" t="s">
        <v>393</v>
      </c>
      <c r="Q3" s="1">
        <f>AB3</f>
        <v>3.7840309688164799E-2</v>
      </c>
      <c r="R3" s="1">
        <f>AB4</f>
        <v>2.3118830080237072E-6</v>
      </c>
      <c r="S3" s="1">
        <f>AB5</f>
        <v>2.6410986205445501E-11</v>
      </c>
      <c r="T3" s="1">
        <f>AB6</f>
        <v>2.8047610224538944E-2</v>
      </c>
      <c r="U3" s="1">
        <f>AB7</f>
        <v>0.312294904821242</v>
      </c>
      <c r="V3" s="1">
        <f>AB8</f>
        <v>67.069865155721601</v>
      </c>
      <c r="W3" s="1">
        <f>AB9</f>
        <v>316.03603681480695</v>
      </c>
      <c r="X3" s="1">
        <f>AB10</f>
        <v>73489.057491439482</v>
      </c>
      <c r="Y3" s="200">
        <f>AB13</f>
        <v>4.8595859426473895</v>
      </c>
      <c r="AA3" s="119" t="s">
        <v>258</v>
      </c>
      <c r="AB3" s="120">
        <f t="shared" ref="AB3:AB10" si="9">AC3*AD3</f>
        <v>3.7840309688164799E-2</v>
      </c>
      <c r="AC3" s="121">
        <v>3.7840309688164799</v>
      </c>
      <c r="AD3" s="1">
        <v>0.01</v>
      </c>
      <c r="AE3" s="122"/>
      <c r="AF3" s="121">
        <v>5.1481813775916994</v>
      </c>
      <c r="AH3" s="201">
        <v>4.873411172795759</v>
      </c>
      <c r="AI3" s="201">
        <v>3.5489212753764043</v>
      </c>
      <c r="AW3" s="1">
        <v>-59000</v>
      </c>
      <c r="AX3" s="1">
        <f t="shared" si="0"/>
        <v>-2.538906098420823E-2</v>
      </c>
      <c r="AY3" s="1">
        <f t="shared" si="1"/>
        <v>-6.6241448040781498E-3</v>
      </c>
      <c r="AZ3" s="1">
        <f t="shared" si="2"/>
        <v>-1.8764916180130081E-2</v>
      </c>
      <c r="BA3" s="1">
        <f t="shared" si="3"/>
        <v>1.3119056424481044</v>
      </c>
      <c r="BB3" s="1">
        <f t="shared" si="4"/>
        <v>-0.65741390034955516</v>
      </c>
      <c r="BC3" s="1">
        <f t="shared" si="5"/>
        <v>4.9934290398042085E-2</v>
      </c>
      <c r="BD3" s="1">
        <f t="shared" si="6"/>
        <v>2.4972334318954206E-2</v>
      </c>
      <c r="BE3" s="1">
        <f t="shared" si="7"/>
        <v>-6.2470337313606308</v>
      </c>
      <c r="BF3" s="1">
        <f t="shared" si="7"/>
        <v>-6.2470409088436822</v>
      </c>
      <c r="BG3" s="1">
        <f t="shared" si="7"/>
        <v>-6.2470639068846463</v>
      </c>
      <c r="BH3" s="1">
        <f t="shared" si="7"/>
        <v>-6.2471375969178817</v>
      </c>
      <c r="BI3" s="1">
        <f t="shared" si="7"/>
        <v>-6.2473737122773381</v>
      </c>
      <c r="BJ3" s="1">
        <f t="shared" si="7"/>
        <v>-6.248130252530995</v>
      </c>
      <c r="BK3" s="1">
        <f t="shared" si="7"/>
        <v>-6.2505541598311298</v>
      </c>
      <c r="BL3" s="1">
        <f t="shared" si="8"/>
        <v>-6.2583189852152818</v>
      </c>
    </row>
    <row r="4" spans="1:64">
      <c r="A4" s="5" t="s">
        <v>4</v>
      </c>
      <c r="C4" s="6">
        <v>41766.288</v>
      </c>
      <c r="D4" s="7">
        <v>0.4198228</v>
      </c>
      <c r="AA4" s="123" t="s">
        <v>259</v>
      </c>
      <c r="AB4" s="124">
        <f t="shared" si="9"/>
        <v>2.3118830080237072E-6</v>
      </c>
      <c r="AC4" s="125">
        <v>23.118830080237071</v>
      </c>
      <c r="AD4" s="1">
        <v>9.9999999999999995E-8</v>
      </c>
      <c r="AE4" s="122"/>
      <c r="AF4" s="125">
        <v>31.705561592268641</v>
      </c>
      <c r="AH4" s="203">
        <v>25.110879576551802</v>
      </c>
      <c r="AI4" s="203">
        <v>16.686580459503247</v>
      </c>
      <c r="AW4" s="1">
        <v>-58000</v>
      </c>
      <c r="AX4" s="1">
        <f t="shared" si="0"/>
        <v>-2.2851590702879905E-2</v>
      </c>
      <c r="AY4" s="1">
        <f t="shared" si="1"/>
        <v>-7.4023471820915676E-3</v>
      </c>
      <c r="AZ4" s="1">
        <f t="shared" si="2"/>
        <v>-1.5449243520788337E-2</v>
      </c>
      <c r="BA4" s="1">
        <f t="shared" si="3"/>
        <v>1.3014145693489991</v>
      </c>
      <c r="BB4" s="1">
        <f t="shared" si="4"/>
        <v>-0.48168283176948112</v>
      </c>
      <c r="BC4" s="1">
        <f t="shared" si="5"/>
        <v>0.26474192537676522</v>
      </c>
      <c r="BD4" s="1">
        <f t="shared" si="6"/>
        <v>0.13314955802123976</v>
      </c>
      <c r="BE4" s="1">
        <f t="shared" si="7"/>
        <v>-6.0910020558138553</v>
      </c>
      <c r="BF4" s="1">
        <f t="shared" si="7"/>
        <v>-6.0910366468367076</v>
      </c>
      <c r="BG4" s="1">
        <f t="shared" si="7"/>
        <v>-6.0911494862663105</v>
      </c>
      <c r="BH4" s="1">
        <f t="shared" si="7"/>
        <v>-6.0915175627444142</v>
      </c>
      <c r="BI4" s="1">
        <f t="shared" si="7"/>
        <v>-6.0927180270473098</v>
      </c>
      <c r="BJ4" s="1">
        <f t="shared" si="7"/>
        <v>-6.0966313651237707</v>
      </c>
      <c r="BK4" s="1">
        <f t="shared" si="7"/>
        <v>-6.109368564734333</v>
      </c>
      <c r="BL4" s="1">
        <f t="shared" si="8"/>
        <v>-6.150640530028185</v>
      </c>
    </row>
    <row r="5" spans="1:64">
      <c r="C5" s="8"/>
      <c r="Q5" s="13">
        <f t="shared" ref="Q5:Y5" si="10">(Q$3-Q$1)^2</f>
        <v>1.1867492288219366E-4</v>
      </c>
      <c r="R5" s="13">
        <f t="shared" si="10"/>
        <v>3.9682611957677699E-14</v>
      </c>
      <c r="S5" s="13">
        <f t="shared" si="10"/>
        <v>8.1077700141938426E-23</v>
      </c>
      <c r="T5" s="13">
        <f t="shared" si="10"/>
        <v>7.8188713062349622E-5</v>
      </c>
      <c r="U5" s="13">
        <f t="shared" si="10"/>
        <v>1.1702270602122111E-3</v>
      </c>
      <c r="V5" s="13">
        <f t="shared" si="10"/>
        <v>195.06715818595956</v>
      </c>
      <c r="W5" s="13">
        <f t="shared" si="10"/>
        <v>1012.5650415107834</v>
      </c>
      <c r="X5" s="13">
        <f t="shared" si="10"/>
        <v>247177.04526239884</v>
      </c>
      <c r="Y5" s="13">
        <f t="shared" si="10"/>
        <v>2.3472041929804162</v>
      </c>
      <c r="AA5" s="123" t="s">
        <v>28</v>
      </c>
      <c r="AB5" s="124">
        <f t="shared" si="9"/>
        <v>2.6410986205445501E-11</v>
      </c>
      <c r="AC5" s="125">
        <v>2.6410986205445504</v>
      </c>
      <c r="AD5" s="1">
        <v>9.9999999999999994E-12</v>
      </c>
      <c r="AE5" s="122"/>
      <c r="AF5" s="125">
        <v>3.7023003011780093</v>
      </c>
      <c r="AH5" s="203">
        <v>1.7406670565601547</v>
      </c>
      <c r="AI5" s="203">
        <v>1.4588199111492346</v>
      </c>
      <c r="AW5" s="1">
        <v>-57000</v>
      </c>
      <c r="AX5" s="1">
        <f t="shared" si="0"/>
        <v>-1.99363745061149E-2</v>
      </c>
      <c r="AY5" s="1">
        <f t="shared" si="1"/>
        <v>-8.127727587694103E-3</v>
      </c>
      <c r="AZ5" s="1">
        <f t="shared" si="2"/>
        <v>-1.1808646918420799E-2</v>
      </c>
      <c r="BA5" s="1">
        <f t="shared" si="3"/>
        <v>1.2778713224653897</v>
      </c>
      <c r="BB5" s="1">
        <f t="shared" si="4"/>
        <v>-0.28917545148225526</v>
      </c>
      <c r="BC5" s="1">
        <f t="shared" si="5"/>
        <v>0.47395053293501621</v>
      </c>
      <c r="BD5" s="1">
        <f t="shared" si="6"/>
        <v>0.24151319066831586</v>
      </c>
      <c r="BE5" s="1">
        <f t="shared" si="7"/>
        <v>-5.9370158356659086</v>
      </c>
      <c r="BF5" s="1">
        <f t="shared" si="7"/>
        <v>-5.9370651501956013</v>
      </c>
      <c r="BG5" s="1">
        <f t="shared" si="7"/>
        <v>-5.9372330103209903</v>
      </c>
      <c r="BH5" s="1">
        <f t="shared" si="7"/>
        <v>-5.9378043078692579</v>
      </c>
      <c r="BI5" s="1">
        <f t="shared" si="7"/>
        <v>-5.939747791875539</v>
      </c>
      <c r="BJ5" s="1">
        <f t="shared" si="7"/>
        <v>-5.9463492396205462</v>
      </c>
      <c r="BK5" s="1">
        <f t="shared" si="7"/>
        <v>-5.968661041427195</v>
      </c>
      <c r="BL5" s="1">
        <f t="shared" si="8"/>
        <v>-6.0429620748410882</v>
      </c>
    </row>
    <row r="6" spans="1:64">
      <c r="A6" s="5" t="s">
        <v>5</v>
      </c>
      <c r="C6" s="8"/>
      <c r="AA6" s="123" t="s">
        <v>261</v>
      </c>
      <c r="AB6" s="124">
        <f t="shared" si="9"/>
        <v>2.8047610224538944E-2</v>
      </c>
      <c r="AC6" s="125">
        <v>2.8047610224538944</v>
      </c>
      <c r="AD6" s="1">
        <v>0.01</v>
      </c>
      <c r="AE6" s="122" t="s">
        <v>256</v>
      </c>
      <c r="AF6" s="125">
        <v>3.4714192842999489</v>
      </c>
      <c r="AH6" s="203">
        <v>3.6890048409923648</v>
      </c>
      <c r="AI6" s="203">
        <v>3.1329034571191072</v>
      </c>
      <c r="AW6" s="1">
        <v>-56000</v>
      </c>
      <c r="AX6" s="1">
        <f t="shared" si="0"/>
        <v>-1.6779072695973896E-2</v>
      </c>
      <c r="AY6" s="1">
        <f t="shared" si="1"/>
        <v>-8.8002860208857281E-3</v>
      </c>
      <c r="AZ6" s="1">
        <f t="shared" si="2"/>
        <v>-7.9787866750881675E-3</v>
      </c>
      <c r="BA6" s="1">
        <f t="shared" si="3"/>
        <v>1.2440270880731032</v>
      </c>
      <c r="BB6" s="1">
        <f t="shared" si="4"/>
        <v>-9.328912092706905E-2</v>
      </c>
      <c r="BC6" s="1">
        <f t="shared" si="5"/>
        <v>0.67389094249686876</v>
      </c>
      <c r="BD6" s="1">
        <f t="shared" si="6"/>
        <v>0.35030383550396094</v>
      </c>
      <c r="BE6" s="1">
        <f t="shared" si="7"/>
        <v>-5.7864780725846323</v>
      </c>
      <c r="BF6" s="1">
        <f t="shared" si="7"/>
        <v>-5.7865267524612651</v>
      </c>
      <c r="BG6" s="1">
        <f t="shared" si="7"/>
        <v>-5.7867040432160648</v>
      </c>
      <c r="BH6" s="1">
        <f t="shared" si="7"/>
        <v>-5.7873495873611214</v>
      </c>
      <c r="BI6" s="1">
        <f t="shared" si="7"/>
        <v>-5.7896982171690894</v>
      </c>
      <c r="BJ6" s="1">
        <f t="shared" si="7"/>
        <v>-5.7982182183359781</v>
      </c>
      <c r="BK6" s="1">
        <f t="shared" si="7"/>
        <v>-5.8288141805034641</v>
      </c>
      <c r="BL6" s="1">
        <f t="shared" si="8"/>
        <v>-5.9352836196539895</v>
      </c>
    </row>
    <row r="7" spans="1:64">
      <c r="A7" s="1" t="s">
        <v>6</v>
      </c>
      <c r="C7" s="9">
        <v>52353.159599999999</v>
      </c>
      <c r="D7" s="10" t="s">
        <v>7</v>
      </c>
      <c r="AA7" s="123" t="s">
        <v>262</v>
      </c>
      <c r="AB7" s="124">
        <f t="shared" si="9"/>
        <v>0.312294904821242</v>
      </c>
      <c r="AC7" s="125">
        <v>0.312294904821242</v>
      </c>
      <c r="AD7" s="1">
        <v>1</v>
      </c>
      <c r="AE7" s="122"/>
      <c r="AF7" s="125">
        <v>1.8489524434160538E-2</v>
      </c>
      <c r="AH7" s="203">
        <v>0.2780863231462849</v>
      </c>
      <c r="AI7" s="203">
        <v>0.45572290014231032</v>
      </c>
      <c r="AW7" s="1">
        <v>-55000</v>
      </c>
      <c r="AX7" s="1">
        <f t="shared" si="0"/>
        <v>-1.3509621135310998E-2</v>
      </c>
      <c r="AY7" s="1">
        <f t="shared" si="1"/>
        <v>-9.4200224816664707E-3</v>
      </c>
      <c r="AZ7" s="1">
        <f t="shared" si="2"/>
        <v>-4.0895986536445281E-3</v>
      </c>
      <c r="BA7" s="1">
        <f t="shared" si="3"/>
        <v>1.2032542838062115</v>
      </c>
      <c r="BB7" s="1">
        <f t="shared" si="4"/>
        <v>9.464708612168668E-2</v>
      </c>
      <c r="BC7" s="1">
        <f t="shared" si="5"/>
        <v>0.86210487783919509</v>
      </c>
      <c r="BD7" s="1">
        <f t="shared" si="6"/>
        <v>0.45989544089072237</v>
      </c>
      <c r="BE7" s="1">
        <f t="shared" si="7"/>
        <v>-5.6404219168948293</v>
      </c>
      <c r="BF7" s="1">
        <f t="shared" si="7"/>
        <v>-5.6404592633009756</v>
      </c>
      <c r="BG7" s="1">
        <f t="shared" si="7"/>
        <v>-5.6406086518782654</v>
      </c>
      <c r="BH7" s="1">
        <f t="shared" si="7"/>
        <v>-5.6412060510455504</v>
      </c>
      <c r="BI7" s="1">
        <f t="shared" si="7"/>
        <v>-5.6435923672606307</v>
      </c>
      <c r="BJ7" s="1">
        <f t="shared" si="7"/>
        <v>-5.6530827004884543</v>
      </c>
      <c r="BK7" s="1">
        <f t="shared" si="7"/>
        <v>-5.6902006031163053</v>
      </c>
      <c r="BL7" s="1">
        <f t="shared" si="8"/>
        <v>-5.8276051644668927</v>
      </c>
    </row>
    <row r="8" spans="1:64" ht="15.75">
      <c r="A8" s="1" t="s">
        <v>8</v>
      </c>
      <c r="C8" s="1">
        <v>0.41981439999999998</v>
      </c>
      <c r="D8" s="10" t="s">
        <v>7</v>
      </c>
      <c r="AA8" s="123" t="s">
        <v>263</v>
      </c>
      <c r="AB8" s="124">
        <f t="shared" si="9"/>
        <v>67.069865155721601</v>
      </c>
      <c r="AC8" s="125">
        <v>6.7069865155721606</v>
      </c>
      <c r="AD8" s="1">
        <v>10</v>
      </c>
      <c r="AE8" s="122" t="s">
        <v>294</v>
      </c>
      <c r="AF8" s="125">
        <v>7.1247178161173323</v>
      </c>
      <c r="AH8" s="203">
        <v>8.1036509641279313</v>
      </c>
      <c r="AI8" s="203">
        <v>6.6758982782030474</v>
      </c>
      <c r="AW8" s="1">
        <v>-54000</v>
      </c>
      <c r="AX8" s="1">
        <f t="shared" si="0"/>
        <v>-1.0240032272503438E-2</v>
      </c>
      <c r="AY8" s="1">
        <f t="shared" si="1"/>
        <v>-9.9869369700363031E-3</v>
      </c>
      <c r="AZ8" s="1">
        <f t="shared" si="2"/>
        <v>-2.5309530246713478E-4</v>
      </c>
      <c r="BA8" s="1">
        <f t="shared" si="3"/>
        <v>1.1587970839925763</v>
      </c>
      <c r="BB8" s="1">
        <f t="shared" si="4"/>
        <v>0.26678607128624399</v>
      </c>
      <c r="BC8" s="1">
        <f t="shared" si="5"/>
        <v>1.0373725986180242</v>
      </c>
      <c r="BD8" s="1">
        <f t="shared" si="6"/>
        <v>0.57081877302040041</v>
      </c>
      <c r="BE8" s="1">
        <f t="shared" si="7"/>
        <v>-5.4994800951947083</v>
      </c>
      <c r="BF8" s="1">
        <f t="shared" si="7"/>
        <v>-5.4995030025196057</v>
      </c>
      <c r="BG8" s="1">
        <f t="shared" si="7"/>
        <v>-5.4996065544397306</v>
      </c>
      <c r="BH8" s="1">
        <f t="shared" si="7"/>
        <v>-5.5000745247595608</v>
      </c>
      <c r="BI8" s="1">
        <f t="shared" si="7"/>
        <v>-5.5021866579088217</v>
      </c>
      <c r="BJ8" s="1">
        <f t="shared" si="7"/>
        <v>-5.5116651696485306</v>
      </c>
      <c r="BK8" s="1">
        <f t="shared" si="7"/>
        <v>-5.5531786447394031</v>
      </c>
      <c r="BL8" s="1">
        <f t="shared" si="8"/>
        <v>-5.7199267092797959</v>
      </c>
    </row>
    <row r="9" spans="1:64" ht="15.75">
      <c r="A9" s="8" t="s">
        <v>9</v>
      </c>
      <c r="B9" s="8"/>
      <c r="C9" s="8">
        <v>86</v>
      </c>
      <c r="D9" s="8" t="str">
        <f>"F"&amp;C9</f>
        <v>F86</v>
      </c>
      <c r="E9" s="8" t="str">
        <f>"G"&amp;C9</f>
        <v>G86</v>
      </c>
      <c r="AA9" s="123" t="s">
        <v>394</v>
      </c>
      <c r="AB9" s="124">
        <f t="shared" si="9"/>
        <v>316.03603681480695</v>
      </c>
      <c r="AC9" s="125">
        <v>3.1603603681480696</v>
      </c>
      <c r="AD9" s="1">
        <v>100</v>
      </c>
      <c r="AE9" s="122" t="s">
        <v>395</v>
      </c>
      <c r="AF9" s="125">
        <v>1.6572251742175956</v>
      </c>
      <c r="AH9" s="203">
        <v>2.8421520964908447</v>
      </c>
      <c r="AI9" s="203">
        <v>3.4653441807952778</v>
      </c>
      <c r="AW9" s="1">
        <v>-53000</v>
      </c>
      <c r="AX9" s="1">
        <f t="shared" si="0"/>
        <v>-7.0586993403366823E-3</v>
      </c>
      <c r="AY9" s="1">
        <f t="shared" si="1"/>
        <v>-1.0501029485995253E-2</v>
      </c>
      <c r="AZ9" s="1">
        <f t="shared" si="2"/>
        <v>3.4423301456585711E-3</v>
      </c>
      <c r="BA9" s="1">
        <f t="shared" si="3"/>
        <v>1.113309590360235</v>
      </c>
      <c r="BB9" s="1">
        <f t="shared" si="4"/>
        <v>0.41885011301337849</v>
      </c>
      <c r="BC9" s="1">
        <f t="shared" si="5"/>
        <v>1.1994945413741525</v>
      </c>
      <c r="BD9" s="1">
        <f t="shared" si="6"/>
        <v>0.68376585492983277</v>
      </c>
      <c r="BE9" s="1">
        <f t="shared" si="7"/>
        <v>-5.3639287624866672</v>
      </c>
      <c r="BF9" s="1">
        <f t="shared" si="7"/>
        <v>-5.3639399265399756</v>
      </c>
      <c r="BG9" s="1">
        <f t="shared" si="7"/>
        <v>-5.3639988741830686</v>
      </c>
      <c r="BH9" s="1">
        <f t="shared" si="7"/>
        <v>-5.3643100498535015</v>
      </c>
      <c r="BI9" s="1">
        <f t="shared" si="7"/>
        <v>-5.365950601743152</v>
      </c>
      <c r="BJ9" s="1">
        <f t="shared" si="7"/>
        <v>-5.3745424124797019</v>
      </c>
      <c r="BK9" s="1">
        <f t="shared" si="7"/>
        <v>-5.4180882044055503</v>
      </c>
      <c r="BL9" s="1">
        <f t="shared" si="8"/>
        <v>-5.612248254092699</v>
      </c>
    </row>
    <row r="10" spans="1:64" ht="15.75">
      <c r="C10" s="11" t="s">
        <v>10</v>
      </c>
      <c r="D10" s="11" t="s">
        <v>11</v>
      </c>
      <c r="G10" s="205" t="s">
        <v>437</v>
      </c>
      <c r="H10" s="206">
        <f ca="1">SQRT(H18/(H19-1))</f>
        <v>1.1521586084623718E-2</v>
      </c>
      <c r="I10" s="206">
        <f ca="1">SQRT(I18/(I19-1))</f>
        <v>4.2304205672020418E-3</v>
      </c>
      <c r="J10" s="206">
        <f ca="1">SQRT(J18/(J19-1))</f>
        <v>2.1815113079421641E-3</v>
      </c>
      <c r="K10" s="207">
        <f ca="1">SQRT(K18/(K19-1))</f>
        <v>3.9430493307766072E-3</v>
      </c>
      <c r="Q10" s="197" t="s">
        <v>258</v>
      </c>
      <c r="R10" s="198" t="s">
        <v>259</v>
      </c>
      <c r="S10" s="198" t="s">
        <v>28</v>
      </c>
      <c r="T10" s="198" t="s">
        <v>430</v>
      </c>
      <c r="U10" s="198" t="s">
        <v>262</v>
      </c>
      <c r="V10" s="198" t="s">
        <v>431</v>
      </c>
      <c r="W10" s="198" t="s">
        <v>432</v>
      </c>
      <c r="X10" s="198" t="s">
        <v>433</v>
      </c>
      <c r="Y10" s="198" t="s">
        <v>434</v>
      </c>
      <c r="AA10" s="129" t="s">
        <v>266</v>
      </c>
      <c r="AB10" s="130">
        <f t="shared" si="9"/>
        <v>73489.057491439482</v>
      </c>
      <c r="AC10" s="131">
        <v>7.348905749143948</v>
      </c>
      <c r="AD10" s="1">
        <v>10000</v>
      </c>
      <c r="AE10" s="122" t="s">
        <v>267</v>
      </c>
      <c r="AF10" s="131">
        <v>5.457550563313629</v>
      </c>
      <c r="AH10" s="208">
        <v>7.3986226522315706</v>
      </c>
      <c r="AI10" s="208">
        <v>5.2248523585994491</v>
      </c>
      <c r="AW10" s="1">
        <v>-52000</v>
      </c>
      <c r="AX10" s="1">
        <f t="shared" si="0"/>
        <v>-4.0301386372133211E-3</v>
      </c>
      <c r="AY10" s="1">
        <f t="shared" si="1"/>
        <v>-1.0962300029543334E-2</v>
      </c>
      <c r="AZ10" s="1">
        <f t="shared" si="2"/>
        <v>6.9321613923300131E-3</v>
      </c>
      <c r="BA10" s="1">
        <f t="shared" si="3"/>
        <v>1.0687060173927907</v>
      </c>
      <c r="BB10" s="1">
        <f t="shared" si="4"/>
        <v>0.54941355555954097</v>
      </c>
      <c r="BC10" s="1">
        <f t="shared" si="5"/>
        <v>1.3489781196942512</v>
      </c>
      <c r="BD10" s="1">
        <f t="shared" si="6"/>
        <v>0.79958699611664508</v>
      </c>
      <c r="BE10" s="1">
        <f t="shared" si="7"/>
        <v>-5.2337694018138174</v>
      </c>
      <c r="BF10" s="1">
        <f t="shared" si="7"/>
        <v>-5.2337735713131162</v>
      </c>
      <c r="BG10" s="1">
        <f t="shared" si="7"/>
        <v>-5.2338003758737299</v>
      </c>
      <c r="BH10" s="1">
        <f t="shared" si="7"/>
        <v>-5.2339726651418017</v>
      </c>
      <c r="BI10" s="1">
        <f t="shared" si="7"/>
        <v>-5.2350788429769528</v>
      </c>
      <c r="BJ10" s="1">
        <f t="shared" si="7"/>
        <v>-5.2421311004315942</v>
      </c>
      <c r="BK10" s="1">
        <f t="shared" si="7"/>
        <v>-5.2852468075028378</v>
      </c>
      <c r="BL10" s="1">
        <f t="shared" si="8"/>
        <v>-5.5045697989056022</v>
      </c>
    </row>
    <row r="11" spans="1:64" ht="14.25">
      <c r="A11" s="1" t="s">
        <v>13</v>
      </c>
      <c r="D11" s="210">
        <f>AB3</f>
        <v>3.7840309688164799E-2</v>
      </c>
      <c r="O11" s="211" t="s">
        <v>438</v>
      </c>
      <c r="Q11" s="1">
        <f t="shared" ref="Q11:Y11" si="11">SQRT(SUM(Q21:Q100)*$C17/$Q17)</f>
        <v>1.8021147861730497E-3</v>
      </c>
      <c r="R11" s="1">
        <f t="shared" si="11"/>
        <v>7.836749148056408E-9</v>
      </c>
      <c r="S11" s="1">
        <f t="shared" si="11"/>
        <v>2.5227179942310098E-12</v>
      </c>
      <c r="T11" s="1">
        <f t="shared" si="11"/>
        <v>1.4731501672784959E-3</v>
      </c>
      <c r="U11" s="1">
        <f t="shared" si="11"/>
        <v>9.5294695273439381E-2</v>
      </c>
      <c r="V11" s="1">
        <f t="shared" si="11"/>
        <v>0.852660801607798</v>
      </c>
      <c r="W11" s="1">
        <f t="shared" si="11"/>
        <v>13.016241340461994</v>
      </c>
      <c r="X11" s="1">
        <f t="shared" si="11"/>
        <v>1759.4784328270841</v>
      </c>
      <c r="Y11" s="1">
        <f t="shared" si="11"/>
        <v>0.25524099154985541</v>
      </c>
      <c r="AA11" s="132" t="s">
        <v>268</v>
      </c>
      <c r="AB11" s="18">
        <f>1-AB7^2</f>
        <v>0.90247189242269144</v>
      </c>
      <c r="AC11" s="18">
        <f>SUM(AE21:AE99)</f>
        <v>7.2829864254140512E-4</v>
      </c>
      <c r="AD11" s="132" t="s">
        <v>396</v>
      </c>
      <c r="AE11" s="122"/>
      <c r="AF11" s="18">
        <v>8.5669412539858157E-4</v>
      </c>
      <c r="AH11" s="212">
        <v>7.456819317800626E-4</v>
      </c>
      <c r="AI11" s="212">
        <v>1.5908739797361681E-3</v>
      </c>
      <c r="AW11" s="1">
        <v>-51000</v>
      </c>
      <c r="AX11" s="1">
        <f t="shared" si="0"/>
        <v>-1.1979510458386741E-3</v>
      </c>
      <c r="AY11" s="1">
        <f t="shared" si="1"/>
        <v>-1.1370748600680505E-2</v>
      </c>
      <c r="AZ11" s="1">
        <f t="shared" si="2"/>
        <v>1.0172797554841831E-2</v>
      </c>
      <c r="BA11" s="1">
        <f t="shared" si="3"/>
        <v>1.026218318490804</v>
      </c>
      <c r="BB11" s="1">
        <f t="shared" si="4"/>
        <v>0.65895435349577292</v>
      </c>
      <c r="BC11" s="1">
        <f t="shared" si="5"/>
        <v>1.4867436734922763</v>
      </c>
      <c r="BD11" s="1">
        <f t="shared" si="6"/>
        <v>0.91929169854811876</v>
      </c>
      <c r="BE11" s="1">
        <f t="shared" si="7"/>
        <v>-5.1088161542676165</v>
      </c>
      <c r="BF11" s="1">
        <f t="shared" si="7"/>
        <v>-5.1088172538671763</v>
      </c>
      <c r="BG11" s="1">
        <f t="shared" si="7"/>
        <v>-5.1088263726271457</v>
      </c>
      <c r="BH11" s="1">
        <f t="shared" si="7"/>
        <v>-5.1089019850333539</v>
      </c>
      <c r="BI11" s="1">
        <f t="shared" si="7"/>
        <v>-5.1095284349651875</v>
      </c>
      <c r="BJ11" s="1">
        <f t="shared" si="7"/>
        <v>-5.1146830543218087</v>
      </c>
      <c r="BK11" s="1">
        <f t="shared" si="7"/>
        <v>-5.1549459277348664</v>
      </c>
      <c r="BL11" s="1">
        <f t="shared" si="8"/>
        <v>-5.3968913437185035</v>
      </c>
    </row>
    <row r="12" spans="1:64">
      <c r="A12" s="1" t="s">
        <v>15</v>
      </c>
      <c r="D12" s="210">
        <f>AB4</f>
        <v>2.3118830080237072E-6</v>
      </c>
      <c r="G12" s="1" t="s">
        <v>14</v>
      </c>
      <c r="H12" s="1">
        <v>21</v>
      </c>
      <c r="I12" s="1">
        <f>H14+1</f>
        <v>24</v>
      </c>
      <c r="J12" s="1">
        <f>I14+1</f>
        <v>51</v>
      </c>
      <c r="K12" s="1">
        <f>J14+1</f>
        <v>59</v>
      </c>
      <c r="O12" s="1" t="s">
        <v>439</v>
      </c>
      <c r="Q12" s="213">
        <f t="shared" ref="Q12:Y12" si="12">Q11/Q1</f>
        <v>3.6978508939134298E-2</v>
      </c>
      <c r="R12" s="213">
        <f t="shared" si="12"/>
        <v>3.1208580823167413E-3</v>
      </c>
      <c r="S12" s="213">
        <f t="shared" si="12"/>
        <v>0.14492823223852566</v>
      </c>
      <c r="T12" s="213">
        <f t="shared" si="12"/>
        <v>3.9933538468391094E-2</v>
      </c>
      <c r="U12" s="213">
        <f t="shared" si="12"/>
        <v>0.34268026631180432</v>
      </c>
      <c r="V12" s="213">
        <f t="shared" si="12"/>
        <v>1.0521933945356648E-2</v>
      </c>
      <c r="W12" s="213">
        <f t="shared" si="12"/>
        <v>4.5797131534701892E-2</v>
      </c>
      <c r="X12" s="213">
        <f t="shared" si="12"/>
        <v>2.3781161920677099E-2</v>
      </c>
      <c r="Y12" s="213">
        <f t="shared" si="12"/>
        <v>3.9933538468390838E-2</v>
      </c>
      <c r="AA12" s="136" t="s">
        <v>269</v>
      </c>
      <c r="AB12" s="18">
        <f>AB7*SIN(RADIANS(AB9))</f>
        <v>-0.21679693309979989</v>
      </c>
      <c r="AE12" s="122"/>
      <c r="AW12" s="1">
        <v>-50000</v>
      </c>
      <c r="AX12" s="1">
        <f t="shared" si="0"/>
        <v>1.4109980114098454E-3</v>
      </c>
      <c r="AY12" s="1">
        <f t="shared" si="1"/>
        <v>-1.1726375199406794E-2</v>
      </c>
      <c r="AZ12" s="1">
        <f t="shared" si="2"/>
        <v>1.3137373210816639E-2</v>
      </c>
      <c r="BA12" s="1">
        <f t="shared" si="3"/>
        <v>0.98654276216798609</v>
      </c>
      <c r="BB12" s="1">
        <f t="shared" si="4"/>
        <v>0.7490223228991455</v>
      </c>
      <c r="BC12" s="1">
        <f t="shared" si="5"/>
        <v>1.613901116008412</v>
      </c>
      <c r="BD12" s="1">
        <f t="shared" si="6"/>
        <v>1.0440612368196676</v>
      </c>
      <c r="BE12" s="1">
        <f t="shared" ref="BE12:BK21" si="13">$BL12+$AB$7*SIN(BF12)</f>
        <v>-4.9887698014999184</v>
      </c>
      <c r="BF12" s="1">
        <f t="shared" si="13"/>
        <v>-4.9887699724643717</v>
      </c>
      <c r="BG12" s="1">
        <f t="shared" si="13"/>
        <v>-4.988771978665171</v>
      </c>
      <c r="BH12" s="1">
        <f t="shared" si="13"/>
        <v>-4.9887955195844471</v>
      </c>
      <c r="BI12" s="1">
        <f t="shared" si="13"/>
        <v>-4.9890716047870303</v>
      </c>
      <c r="BJ12" s="1">
        <f t="shared" si="13"/>
        <v>-4.9922896971225681</v>
      </c>
      <c r="BK12" s="1">
        <f t="shared" si="13"/>
        <v>-5.0274476108493715</v>
      </c>
      <c r="BL12" s="1">
        <f t="shared" si="8"/>
        <v>-5.2892128885314067</v>
      </c>
    </row>
    <row r="13" spans="1:64">
      <c r="A13" s="1" t="s">
        <v>17</v>
      </c>
      <c r="D13" s="210">
        <f>AB5</f>
        <v>2.6410986205445501E-11</v>
      </c>
      <c r="G13" s="1" t="s">
        <v>440</v>
      </c>
      <c r="H13" s="1" t="str">
        <f>"AD"&amp;H12</f>
        <v>AD21</v>
      </c>
      <c r="I13" s="1" t="str">
        <f>"AD"&amp;I12</f>
        <v>AD24</v>
      </c>
      <c r="J13" s="1" t="str">
        <f>"AD"&amp;J12</f>
        <v>AD51</v>
      </c>
      <c r="K13" s="1" t="str">
        <f>"AD"&amp;K12</f>
        <v>AD59</v>
      </c>
      <c r="W13" s="4"/>
      <c r="AA13" s="134" t="s">
        <v>270</v>
      </c>
      <c r="AB13" s="18">
        <f>AB6*86400*300000/149600000</f>
        <v>4.8595859426473895</v>
      </c>
      <c r="AC13" s="1" t="s">
        <v>397</v>
      </c>
      <c r="AE13" s="122"/>
      <c r="AW13" s="1">
        <v>-49000</v>
      </c>
      <c r="AX13" s="1">
        <f t="shared" si="0"/>
        <v>3.7824313653011046E-3</v>
      </c>
      <c r="AY13" s="1">
        <f t="shared" si="1"/>
        <v>-1.20291798257222E-2</v>
      </c>
      <c r="AZ13" s="1">
        <f t="shared" si="2"/>
        <v>1.5811611191023305E-2</v>
      </c>
      <c r="BA13" s="1">
        <f t="shared" si="3"/>
        <v>0.94999703999288876</v>
      </c>
      <c r="BB13" s="1">
        <f t="shared" si="4"/>
        <v>0.82164278282976899</v>
      </c>
      <c r="BC13" s="1">
        <f t="shared" si="5"/>
        <v>1.7316030318600888</v>
      </c>
      <c r="BD13" s="1">
        <f t="shared" si="6"/>
        <v>1.175277469485285</v>
      </c>
      <c r="BE13" s="1">
        <f t="shared" si="13"/>
        <v>-4.8732724605530757</v>
      </c>
      <c r="BF13" s="1">
        <f t="shared" si="13"/>
        <v>-4.8732724702550581</v>
      </c>
      <c r="BG13" s="1">
        <f t="shared" si="13"/>
        <v>-4.8732726641912869</v>
      </c>
      <c r="BH13" s="1">
        <f t="shared" si="13"/>
        <v>-4.8732765408002319</v>
      </c>
      <c r="BI13" s="1">
        <f t="shared" si="13"/>
        <v>-4.8733540112733902</v>
      </c>
      <c r="BJ13" s="1">
        <f t="shared" si="13"/>
        <v>-4.8748945110532498</v>
      </c>
      <c r="BK13" s="1">
        <f t="shared" si="13"/>
        <v>-4.9029814392441251</v>
      </c>
      <c r="BL13" s="1">
        <f t="shared" si="8"/>
        <v>-5.1815344333443099</v>
      </c>
    </row>
    <row r="14" spans="1:64">
      <c r="G14" s="1" t="s">
        <v>441</v>
      </c>
      <c r="H14" s="1">
        <f>H12+H19-1</f>
        <v>23</v>
      </c>
      <c r="I14" s="1">
        <f>H14+I19</f>
        <v>50</v>
      </c>
      <c r="J14" s="1">
        <f>I14+J19</f>
        <v>58</v>
      </c>
      <c r="K14" s="1">
        <f>J14+K19</f>
        <v>99</v>
      </c>
      <c r="W14" s="4"/>
      <c r="AA14" s="134" t="s">
        <v>272</v>
      </c>
      <c r="AB14" s="18">
        <f>2*AB5*365.24/C8</f>
        <v>4.5955301207757121E-8</v>
      </c>
      <c r="AC14" s="1" t="s">
        <v>189</v>
      </c>
      <c r="AE14" s="122"/>
      <c r="AW14" s="1">
        <v>-48000</v>
      </c>
      <c r="AX14" s="1">
        <f t="shared" si="0"/>
        <v>5.91111673986041E-3</v>
      </c>
      <c r="AY14" s="1">
        <f t="shared" si="1"/>
        <v>-1.2279162479626703E-2</v>
      </c>
      <c r="AZ14" s="1">
        <f t="shared" si="2"/>
        <v>1.8190279219487113E-2</v>
      </c>
      <c r="BA14" s="1">
        <f t="shared" si="3"/>
        <v>0.91665212337108892</v>
      </c>
      <c r="BB14" s="1">
        <f t="shared" si="4"/>
        <v>0.87894389055562483</v>
      </c>
      <c r="BC14" s="1">
        <f t="shared" si="5"/>
        <v>1.8409591581434877</v>
      </c>
      <c r="BD14" s="1">
        <f t="shared" si="6"/>
        <v>1.3145712135650502</v>
      </c>
      <c r="BE14" s="1">
        <f t="shared" si="13"/>
        <v>-4.7619444531770911</v>
      </c>
      <c r="BF14" s="1">
        <f t="shared" si="13"/>
        <v>-4.7619444531978825</v>
      </c>
      <c r="BG14" s="1">
        <f t="shared" si="13"/>
        <v>-4.761944454541851</v>
      </c>
      <c r="BH14" s="1">
        <f t="shared" si="13"/>
        <v>-4.761944541419882</v>
      </c>
      <c r="BI14" s="1">
        <f t="shared" si="13"/>
        <v>-4.7619501571451677</v>
      </c>
      <c r="BJ14" s="1">
        <f t="shared" si="13"/>
        <v>-4.7623118140637803</v>
      </c>
      <c r="BK14" s="1">
        <f t="shared" si="13"/>
        <v>-4.7817418726104739</v>
      </c>
      <c r="BL14" s="1">
        <f t="shared" si="8"/>
        <v>-5.073855978157213</v>
      </c>
    </row>
    <row r="15" spans="1:64" ht="15.75">
      <c r="G15" s="1" t="s">
        <v>440</v>
      </c>
      <c r="H15" s="1" t="str">
        <f>"AD"&amp;H14</f>
        <v>AD23</v>
      </c>
      <c r="I15" s="1" t="str">
        <f>"AD"&amp;I14</f>
        <v>AD50</v>
      </c>
      <c r="J15" s="1" t="str">
        <f>"AD"&amp;J14</f>
        <v>AD58</v>
      </c>
      <c r="K15" s="1" t="str">
        <f>"AD"&amp;K14</f>
        <v>AD99</v>
      </c>
      <c r="W15" s="4"/>
      <c r="AA15" s="136" t="s">
        <v>273</v>
      </c>
      <c r="AB15" s="18">
        <f>(AB10-AB2)/AD2</f>
        <v>50345.814463342569</v>
      </c>
      <c r="AC15" s="1" t="s">
        <v>274</v>
      </c>
      <c r="AE15" s="122"/>
      <c r="AW15" s="1">
        <v>-47000</v>
      </c>
      <c r="AX15" s="1">
        <f t="shared" si="0"/>
        <v>7.7980776301886864E-3</v>
      </c>
      <c r="AY15" s="1">
        <f t="shared" si="1"/>
        <v>-1.2476323161120316E-2</v>
      </c>
      <c r="AZ15" s="1">
        <f t="shared" si="2"/>
        <v>2.0274400791309002E-2</v>
      </c>
      <c r="BA15" s="1">
        <f t="shared" si="3"/>
        <v>0.88642998921222371</v>
      </c>
      <c r="BB15" s="1">
        <f t="shared" si="4"/>
        <v>0.92295072898714337</v>
      </c>
      <c r="BC15" s="1">
        <f t="shared" si="5"/>
        <v>1.9429931413445796</v>
      </c>
      <c r="BD15" s="1">
        <f t="shared" si="6"/>
        <v>1.463894551268849</v>
      </c>
      <c r="BE15" s="1">
        <f t="shared" si="13"/>
        <v>-4.6544074172337222</v>
      </c>
      <c r="BF15" s="1">
        <f t="shared" si="13"/>
        <v>-4.6544074172164969</v>
      </c>
      <c r="BG15" s="1">
        <f t="shared" si="13"/>
        <v>-4.6544074181683275</v>
      </c>
      <c r="BH15" s="1">
        <f t="shared" si="13"/>
        <v>-4.6544073655728715</v>
      </c>
      <c r="BI15" s="1">
        <f t="shared" si="13"/>
        <v>-4.6544102719185263</v>
      </c>
      <c r="BJ15" s="1">
        <f t="shared" si="13"/>
        <v>-4.6542498891962838</v>
      </c>
      <c r="BK15" s="1">
        <f t="shared" si="13"/>
        <v>-4.6638859954190242</v>
      </c>
      <c r="BL15" s="1">
        <f t="shared" si="8"/>
        <v>-4.9661775229701162</v>
      </c>
    </row>
    <row r="16" spans="1:64">
      <c r="W16" s="4"/>
      <c r="AA16" s="132" t="s">
        <v>290</v>
      </c>
      <c r="AB16" s="1">
        <f>AB8/365.24</f>
        <v>0.18363231068809988</v>
      </c>
      <c r="AC16" s="1" t="s">
        <v>294</v>
      </c>
      <c r="AD16" s="18"/>
      <c r="AE16" s="122"/>
      <c r="AW16" s="1">
        <v>-46000</v>
      </c>
      <c r="AX16" s="1">
        <f t="shared" si="0"/>
        <v>9.4485076764034524E-3</v>
      </c>
      <c r="AY16" s="1">
        <f t="shared" si="1"/>
        <v>-1.262066187020304E-2</v>
      </c>
      <c r="AZ16" s="1">
        <f t="shared" si="2"/>
        <v>2.2069169546606492E-2</v>
      </c>
      <c r="BA16" s="1">
        <f t="shared" si="3"/>
        <v>0.85917063973911323</v>
      </c>
      <c r="BB16" s="1">
        <f t="shared" si="4"/>
        <v>0.95548808723662371</v>
      </c>
      <c r="BC16" s="1">
        <f t="shared" si="5"/>
        <v>2.0386256499809656</v>
      </c>
      <c r="BD16" s="1">
        <f t="shared" si="6"/>
        <v>1.6256244710301273</v>
      </c>
      <c r="BE16" s="1">
        <f t="shared" si="13"/>
        <v>-4.5502977395019606</v>
      </c>
      <c r="BF16" s="1">
        <f t="shared" si="13"/>
        <v>-4.5502977397641882</v>
      </c>
      <c r="BG16" s="1">
        <f t="shared" si="13"/>
        <v>-4.5502977345611368</v>
      </c>
      <c r="BH16" s="1">
        <f t="shared" si="13"/>
        <v>-4.5502978377985777</v>
      </c>
      <c r="BI16" s="1">
        <f t="shared" si="13"/>
        <v>-4.5502957894034299</v>
      </c>
      <c r="BJ16" s="1">
        <f t="shared" si="13"/>
        <v>-4.5503364376209845</v>
      </c>
      <c r="BK16" s="1">
        <f t="shared" si="13"/>
        <v>-4.5495316973393622</v>
      </c>
      <c r="BL16" s="1">
        <f t="shared" si="8"/>
        <v>-4.8584990677830193</v>
      </c>
    </row>
    <row r="17" spans="1:64">
      <c r="A17" s="216" t="s">
        <v>25</v>
      </c>
      <c r="B17" s="217"/>
      <c r="C17" s="218">
        <f>COUNT(F21:F99)</f>
        <v>79</v>
      </c>
      <c r="G17" s="205" t="s">
        <v>437</v>
      </c>
      <c r="H17" s="206">
        <v>1.6661006907262289E-2</v>
      </c>
      <c r="I17" s="206">
        <v>5.4110070967211795E-3</v>
      </c>
      <c r="J17" s="206">
        <v>1.1513554688190448E-2</v>
      </c>
      <c r="K17" s="207">
        <v>4.0563368516801654E-3</v>
      </c>
      <c r="P17" s="1" t="s">
        <v>443</v>
      </c>
      <c r="Q17" s="1">
        <f>COUNT(Q21:Q99)</f>
        <v>30</v>
      </c>
      <c r="AA17" s="132" t="s">
        <v>454</v>
      </c>
      <c r="AB17" s="18">
        <f>2*AB5*365.24/AD2</f>
        <v>4.5955301207757121E-8</v>
      </c>
      <c r="AE17" s="122"/>
      <c r="AW17" s="1">
        <v>-45000</v>
      </c>
      <c r="AX17" s="1">
        <f t="shared" si="0"/>
        <v>1.0870265700635741E-2</v>
      </c>
      <c r="AY17" s="1">
        <f t="shared" si="1"/>
        <v>-1.2712178606874874E-2</v>
      </c>
      <c r="AZ17" s="1">
        <f t="shared" si="2"/>
        <v>2.3582444307510615E-2</v>
      </c>
      <c r="BA17" s="1">
        <f t="shared" si="3"/>
        <v>0.83467554349203921</v>
      </c>
      <c r="BB17" s="1">
        <f t="shared" si="4"/>
        <v>0.97814758330106644</v>
      </c>
      <c r="BC17" s="1">
        <f t="shared" si="5"/>
        <v>2.1286726425159412</v>
      </c>
      <c r="BD17" s="1">
        <f t="shared" si="6"/>
        <v>1.8027103505155251</v>
      </c>
      <c r="BE17" s="1">
        <f t="shared" si="13"/>
        <v>-4.4492735309482061</v>
      </c>
      <c r="BF17" s="1">
        <f t="shared" si="13"/>
        <v>-4.4492735718741931</v>
      </c>
      <c r="BG17" s="1">
        <f t="shared" si="13"/>
        <v>-4.4492730680138166</v>
      </c>
      <c r="BH17" s="1">
        <f t="shared" si="13"/>
        <v>-4.4492792713575131</v>
      </c>
      <c r="BI17" s="1">
        <f t="shared" si="13"/>
        <v>-4.4492029080159776</v>
      </c>
      <c r="BJ17" s="1">
        <f t="shared" si="13"/>
        <v>-4.4501444550230538</v>
      </c>
      <c r="BK17" s="1">
        <f t="shared" si="13"/>
        <v>-4.4387563076708414</v>
      </c>
      <c r="BL17" s="1">
        <f t="shared" si="8"/>
        <v>-4.7508206125959207</v>
      </c>
    </row>
    <row r="18" spans="1:64" ht="15.75">
      <c r="G18" s="219" t="s">
        <v>445</v>
      </c>
      <c r="H18" s="220">
        <f ca="1">SUM(INDIRECT(H13):INDIRECT(H15))</f>
        <v>2.6549389181078982E-4</v>
      </c>
      <c r="I18" s="220">
        <f ca="1">SUM(INDIRECT(I13):INDIRECT(I15))</f>
        <v>4.6530791256055716E-4</v>
      </c>
      <c r="J18" s="220">
        <f ca="1">SUM(INDIRECT(J13):INDIRECT(J15))</f>
        <v>3.3312941106756722E-5</v>
      </c>
      <c r="K18" s="221">
        <f ca="1">SUM(INDIRECT(K13):INDIRECT(K15))</f>
        <v>6.2190552099751386E-4</v>
      </c>
      <c r="AA18" s="139" t="s">
        <v>276</v>
      </c>
      <c r="AB18" s="187">
        <f>2*PI()/(AB8*365.2422)*AD2</f>
        <v>1.0767845518709718E-4</v>
      </c>
      <c r="AC18" s="141" t="s">
        <v>277</v>
      </c>
      <c r="AD18" s="141"/>
      <c r="AE18" s="142"/>
      <c r="AW18" s="1">
        <v>-44000</v>
      </c>
      <c r="AX18" s="1">
        <f t="shared" si="0"/>
        <v>1.2072818492186912E-2</v>
      </c>
      <c r="AY18" s="1">
        <f t="shared" si="1"/>
        <v>-1.2750873371135812E-2</v>
      </c>
      <c r="AZ18" s="1">
        <f t="shared" si="2"/>
        <v>2.4823691863322724E-2</v>
      </c>
      <c r="BA18" s="1">
        <f t="shared" si="3"/>
        <v>0.81273446316236253</v>
      </c>
      <c r="BB18" s="1">
        <f t="shared" si="4"/>
        <v>0.99228957512066041</v>
      </c>
      <c r="BC18" s="1">
        <f t="shared" si="5"/>
        <v>2.2138515932364689</v>
      </c>
      <c r="BD18" s="1">
        <f t="shared" si="6"/>
        <v>1.9988858908193219</v>
      </c>
      <c r="BE18" s="1">
        <f t="shared" si="13"/>
        <v>-4.3510174676520386</v>
      </c>
      <c r="BF18" s="1">
        <f t="shared" si="13"/>
        <v>-4.3510178296856257</v>
      </c>
      <c r="BG18" s="1">
        <f t="shared" si="13"/>
        <v>-4.3510145508288423</v>
      </c>
      <c r="BH18" s="1">
        <f t="shared" si="13"/>
        <v>-4.3510442477351958</v>
      </c>
      <c r="BI18" s="1">
        <f t="shared" si="13"/>
        <v>-4.3507753652100671</v>
      </c>
      <c r="BJ18" s="1">
        <f t="shared" si="13"/>
        <v>-4.3532169056010712</v>
      </c>
      <c r="BK18" s="1">
        <f t="shared" si="13"/>
        <v>-4.3315956996024321</v>
      </c>
      <c r="BL18" s="1">
        <f t="shared" si="8"/>
        <v>-4.6431421574088239</v>
      </c>
    </row>
    <row r="19" spans="1:64">
      <c r="G19" s="222" t="s">
        <v>446</v>
      </c>
      <c r="H19" s="223">
        <f>COUNT(H21:H2995)</f>
        <v>3</v>
      </c>
      <c r="I19" s="223">
        <f>COUNT(I21:I2995)</f>
        <v>27</v>
      </c>
      <c r="J19" s="223">
        <f>COUNT(J21:J2995)</f>
        <v>8</v>
      </c>
      <c r="K19" s="224">
        <f>COUNT(K21:K2995)</f>
        <v>41</v>
      </c>
      <c r="N19" s="225" t="s">
        <v>447</v>
      </c>
      <c r="O19" s="226"/>
      <c r="P19" s="227">
        <f ca="1">20+C17*RAND()</f>
        <v>83.379672328451989</v>
      </c>
      <c r="AA19" s="188"/>
      <c r="AC19" s="188"/>
      <c r="AW19" s="1">
        <v>-43000</v>
      </c>
      <c r="AX19" s="1">
        <f t="shared" si="0"/>
        <v>1.3066514050191793E-2</v>
      </c>
      <c r="AY19" s="1">
        <f t="shared" si="1"/>
        <v>-1.2736746162985875E-2</v>
      </c>
      <c r="AZ19" s="1">
        <f t="shared" si="2"/>
        <v>2.5803260213177668E-2</v>
      </c>
      <c r="BA19" s="1">
        <f t="shared" si="3"/>
        <v>0.79314120858115056</v>
      </c>
      <c r="BB19" s="1">
        <f t="shared" si="4"/>
        <v>0.999061795634128</v>
      </c>
      <c r="BC19" s="1">
        <f t="shared" si="5"/>
        <v>2.2947913153939998</v>
      </c>
      <c r="BD19" s="1">
        <f t="shared" si="6"/>
        <v>2.2189794535883007</v>
      </c>
      <c r="BE19" s="1">
        <f t="shared" si="13"/>
        <v>-4.2552371174452404</v>
      </c>
      <c r="BF19" s="1">
        <f t="shared" si="13"/>
        <v>-4.2552386943066614</v>
      </c>
      <c r="BG19" s="1">
        <f t="shared" si="13"/>
        <v>-4.2552272550364005</v>
      </c>
      <c r="BH19" s="1">
        <f t="shared" si="13"/>
        <v>-4.2553102467440151</v>
      </c>
      <c r="BI19" s="1">
        <f t="shared" si="13"/>
        <v>-4.2547084606788594</v>
      </c>
      <c r="BJ19" s="1">
        <f t="shared" si="13"/>
        <v>-4.2590889334412489</v>
      </c>
      <c r="BK19" s="1">
        <f t="shared" si="13"/>
        <v>-4.2280438746773816</v>
      </c>
      <c r="BL19" s="1">
        <f t="shared" si="8"/>
        <v>-4.535463702221727</v>
      </c>
    </row>
    <row r="20" spans="1:6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46</v>
      </c>
      <c r="M20" s="24"/>
      <c r="N20" s="24"/>
      <c r="O20" s="24"/>
      <c r="P20" s="24" t="s">
        <v>448</v>
      </c>
      <c r="Q20" s="24">
        <f>SUM(P21:P99)</f>
        <v>0</v>
      </c>
      <c r="R20" s="11"/>
      <c r="S20" s="11"/>
      <c r="T20" s="11"/>
      <c r="U20" s="11"/>
      <c r="V20" s="11"/>
      <c r="W20" s="11"/>
      <c r="X20" s="11"/>
      <c r="Y20" s="11"/>
      <c r="Z20" s="11" t="s">
        <v>34</v>
      </c>
      <c r="AA20" s="24" t="s">
        <v>409</v>
      </c>
      <c r="AB20" s="24" t="s">
        <v>282</v>
      </c>
      <c r="AC20" s="24" t="s">
        <v>283</v>
      </c>
      <c r="AD20" s="24" t="s">
        <v>45</v>
      </c>
      <c r="AE20" s="24" t="s">
        <v>410</v>
      </c>
      <c r="AF20" s="11" t="s">
        <v>44</v>
      </c>
      <c r="AG20" s="112" t="s">
        <v>285</v>
      </c>
      <c r="AH20" s="24" t="s">
        <v>242</v>
      </c>
      <c r="AI20" s="24" t="s">
        <v>243</v>
      </c>
      <c r="AJ20" s="24" t="s">
        <v>244</v>
      </c>
      <c r="AK20" s="24" t="s">
        <v>286</v>
      </c>
      <c r="AL20" s="24" t="s">
        <v>245</v>
      </c>
      <c r="AM20" s="24" t="s">
        <v>246</v>
      </c>
      <c r="AN20" s="11" t="s">
        <v>247</v>
      </c>
      <c r="AO20" s="11" t="s">
        <v>248</v>
      </c>
      <c r="AP20" s="11" t="s">
        <v>249</v>
      </c>
      <c r="AQ20" s="11" t="s">
        <v>250</v>
      </c>
      <c r="AR20" s="11" t="s">
        <v>251</v>
      </c>
      <c r="AS20" s="11" t="s">
        <v>252</v>
      </c>
      <c r="AT20" s="11" t="s">
        <v>253</v>
      </c>
      <c r="AU20" s="11" t="s">
        <v>192</v>
      </c>
      <c r="AV20" s="39"/>
      <c r="AW20" s="1">
        <v>-42000</v>
      </c>
      <c r="AX20" s="1">
        <f t="shared" si="0"/>
        <v>1.3862091897495422E-2</v>
      </c>
      <c r="AY20" s="1">
        <f t="shared" si="1"/>
        <v>-1.2669796982425034E-2</v>
      </c>
      <c r="AZ20" s="1">
        <f t="shared" si="2"/>
        <v>2.6531888879920456E-2</v>
      </c>
      <c r="BA20" s="1">
        <f t="shared" si="3"/>
        <v>0.77570230008547236</v>
      </c>
      <c r="BB20" s="1">
        <f t="shared" si="4"/>
        <v>0.99942441103646706</v>
      </c>
      <c r="BC20" s="1">
        <f t="shared" si="5"/>
        <v>2.3720428773009909</v>
      </c>
      <c r="BD20" s="1">
        <f t="shared" si="6"/>
        <v>2.4693798650093464</v>
      </c>
      <c r="BE20" s="1">
        <f t="shared" si="13"/>
        <v>-4.1616638545051625</v>
      </c>
      <c r="BF20" s="1">
        <f t="shared" si="13"/>
        <v>-4.1616685183736477</v>
      </c>
      <c r="BG20" s="1">
        <f t="shared" si="13"/>
        <v>-4.161639980639471</v>
      </c>
      <c r="BH20" s="1">
        <f t="shared" si="13"/>
        <v>-4.1618146208904081</v>
      </c>
      <c r="BI20" s="1">
        <f t="shared" si="13"/>
        <v>-4.1607466646408646</v>
      </c>
      <c r="BJ20" s="1">
        <f t="shared" si="13"/>
        <v>-4.1673067528181633</v>
      </c>
      <c r="BK20" s="1">
        <f t="shared" si="13"/>
        <v>-4.1280530322760551</v>
      </c>
      <c r="BL20" s="1">
        <f t="shared" si="8"/>
        <v>-4.4277852470346302</v>
      </c>
    </row>
    <row r="21" spans="1:64">
      <c r="A21" s="1" t="s">
        <v>49</v>
      </c>
      <c r="C21" s="25">
        <v>28122.7</v>
      </c>
      <c r="D21" s="26"/>
      <c r="E21" s="1">
        <f t="shared" ref="E21:E52" si="14">+(C21-C$7)/C$8</f>
        <v>-57717.075926885787</v>
      </c>
      <c r="F21" s="1">
        <f t="shared" ref="F21:F52" si="15">ROUND(2*E21,0)/2</f>
        <v>-57717</v>
      </c>
      <c r="G21" s="1">
        <f t="shared" ref="G21:G50" si="16">+C21-(C$7+F21*C$8)+P21*H$17</f>
        <v>-3.1875199998466996E-2</v>
      </c>
      <c r="H21" s="1">
        <f>G21</f>
        <v>-3.1875199998466996E-2</v>
      </c>
      <c r="L21" s="1">
        <v>0.1</v>
      </c>
      <c r="P21" s="247"/>
      <c r="V21" s="31"/>
      <c r="Z21" s="1">
        <f>F21</f>
        <v>-57717</v>
      </c>
      <c r="AA21" s="1">
        <f t="shared" ref="AA21:AA52" si="17">AB$3+AB$4*Z21+AB$5*Z21^2+AH21</f>
        <v>-2.205907733641823E-2</v>
      </c>
      <c r="AB21" s="1">
        <f t="shared" ref="AB21:AB52" si="18">+G21-AH21</f>
        <v>-1.7429111578547783E-2</v>
      </c>
      <c r="AC21" s="1">
        <f t="shared" ref="AC21:AC52" si="19">+G21-P21</f>
        <v>-3.1875199998466996E-2</v>
      </c>
      <c r="AD21" s="1">
        <f t="shared" ref="AD21:AD52" si="20">+(G21-AA21)^2</f>
        <v>9.6356264116387368E-5</v>
      </c>
      <c r="AE21" s="1">
        <f t="shared" ref="AE21:AE52" si="21">+(G21-AA21)^2*L21</f>
        <v>9.6356264116387381E-6</v>
      </c>
      <c r="AF21" s="27">
        <f t="shared" ref="AF21:AF52" si="22">+C21-15018.5</f>
        <v>13104.2</v>
      </c>
      <c r="AG21" s="13"/>
      <c r="AH21" s="1">
        <f t="shared" ref="AH21:AH52" si="23">$AB$6*($AB$11/AI21*AJ21+$AB$12)</f>
        <v>-1.4446088419919213E-2</v>
      </c>
      <c r="AI21" s="1">
        <f t="shared" ref="AI21:AI52" si="24">1+$AB$7*COS(AL21)</f>
        <v>1.2959768570227235</v>
      </c>
      <c r="AJ21" s="1">
        <f t="shared" ref="AJ21:AJ52" si="25">SIN(AL21+RADIANS($AB$9))</f>
        <v>-0.42830893846818363</v>
      </c>
      <c r="AK21" s="1">
        <f t="shared" ref="AK21:AK52" si="26">$AB$7*SIN(AL21)</f>
        <v>9.9628347794485345E-2</v>
      </c>
      <c r="AL21" s="1">
        <f t="shared" ref="AL21:AL52" si="27">2*ATAN(AM21)</f>
        <v>0.32469536902860802</v>
      </c>
      <c r="AM21" s="1">
        <f t="shared" ref="AM21:AM52" si="28">SQRT((1+$AB$7)/(1-$AB$7))*TAN(AN21/2)</f>
        <v>0.16378920417489662</v>
      </c>
      <c r="AN21" s="1">
        <f t="shared" ref="AN21:AT30" si="29">$AU21+$AB$7*SIN(AO21)</f>
        <v>-6.0471495641539814</v>
      </c>
      <c r="AO21" s="1">
        <f t="shared" si="29"/>
        <v>-6.0471898843577554</v>
      </c>
      <c r="AP21" s="1">
        <f t="shared" si="29"/>
        <v>-6.0473226722888835</v>
      </c>
      <c r="AQ21" s="1">
        <f t="shared" si="29"/>
        <v>-6.0477599574625938</v>
      </c>
      <c r="AR21" s="1">
        <f t="shared" si="29"/>
        <v>-6.0491996616723949</v>
      </c>
      <c r="AS21" s="1">
        <f t="shared" si="29"/>
        <v>-6.0539362284565126</v>
      </c>
      <c r="AT21" s="1">
        <f t="shared" si="29"/>
        <v>-6.0694830911836837</v>
      </c>
      <c r="AU21" s="1">
        <f>RADIANS($AB$9)+$AB$18*(F21-AB$15)</f>
        <v>-6.1201675272102358</v>
      </c>
      <c r="AW21" s="1">
        <v>-41000</v>
      </c>
      <c r="AX21" s="1">
        <f t="shared" si="0"/>
        <v>1.4470360930922792E-2</v>
      </c>
      <c r="AY21" s="1">
        <f t="shared" si="1"/>
        <v>-1.2550025829453304E-2</v>
      </c>
      <c r="AZ21" s="1">
        <f t="shared" si="2"/>
        <v>2.7020386760376096E-2</v>
      </c>
      <c r="BA21" s="1">
        <f t="shared" si="3"/>
        <v>0.76024124287498651</v>
      </c>
      <c r="BB21" s="1">
        <f t="shared" si="4"/>
        <v>0.99417603353927209</v>
      </c>
      <c r="BC21" s="1">
        <f t="shared" si="5"/>
        <v>2.4460902746870632</v>
      </c>
      <c r="BD21" s="1">
        <f t="shared" si="6"/>
        <v>2.7587567196684137</v>
      </c>
      <c r="BE21" s="1">
        <f t="shared" si="13"/>
        <v>-4.0700510769737939</v>
      </c>
      <c r="BF21" s="1">
        <f t="shared" si="13"/>
        <v>-4.0700617791606595</v>
      </c>
      <c r="BG21" s="1">
        <f t="shared" si="13"/>
        <v>-4.0700045759542691</v>
      </c>
      <c r="BH21" s="1">
        <f t="shared" si="13"/>
        <v>-4.070310377992449</v>
      </c>
      <c r="BI21" s="1">
        <f t="shared" si="13"/>
        <v>-4.0686770428248424</v>
      </c>
      <c r="BJ21" s="1">
        <f t="shared" si="13"/>
        <v>-4.0774427496683776</v>
      </c>
      <c r="BK21" s="1">
        <f t="shared" si="13"/>
        <v>-4.0315341233120661</v>
      </c>
      <c r="BL21" s="1">
        <f t="shared" si="8"/>
        <v>-4.3201067918475333</v>
      </c>
    </row>
    <row r="22" spans="1:64">
      <c r="A22" s="1" t="s">
        <v>70</v>
      </c>
      <c r="C22" s="26">
        <v>41766.288</v>
      </c>
      <c r="D22" s="26" t="s">
        <v>18</v>
      </c>
      <c r="E22" s="1">
        <f t="shared" si="14"/>
        <v>-25217.981088785898</v>
      </c>
      <c r="F22" s="1">
        <f t="shared" si="15"/>
        <v>-25218</v>
      </c>
      <c r="G22" s="1">
        <f t="shared" si="16"/>
        <v>7.9392000043299049E-3</v>
      </c>
      <c r="H22" s="1">
        <f>G22</f>
        <v>7.9392000043299049E-3</v>
      </c>
      <c r="L22" s="1">
        <v>0.1</v>
      </c>
      <c r="P22" s="248"/>
      <c r="Q22" s="1">
        <v>2.8394717590286319E-8</v>
      </c>
      <c r="R22" s="1">
        <v>1.7941081256018775E-19</v>
      </c>
      <c r="S22" s="1">
        <v>2.2914876468519036E-26</v>
      </c>
      <c r="T22" s="1">
        <v>5.4710196679556793E-8</v>
      </c>
      <c r="U22" s="1">
        <v>1.5648360153891581E-4</v>
      </c>
      <c r="V22" s="31">
        <v>4.3069342799585852E-2</v>
      </c>
      <c r="W22" s="1">
        <v>4.6904605584037444</v>
      </c>
      <c r="X22" s="1">
        <v>66779.091101032391</v>
      </c>
      <c r="Y22" s="1">
        <v>1.6423854289893836E-3</v>
      </c>
      <c r="Z22" s="1">
        <f>F22</f>
        <v>-25218</v>
      </c>
      <c r="AA22" s="1">
        <f t="shared" si="17"/>
        <v>6.8157809932621761E-3</v>
      </c>
      <c r="AB22" s="1">
        <f t="shared" si="18"/>
        <v>-2.5413357133581022E-3</v>
      </c>
      <c r="AC22" s="1">
        <f t="shared" si="19"/>
        <v>7.9392000043299049E-3</v>
      </c>
      <c r="AD22" s="1">
        <f t="shared" si="20"/>
        <v>1.2620702744283938E-6</v>
      </c>
      <c r="AE22" s="1">
        <f t="shared" si="21"/>
        <v>1.2620702744283939E-7</v>
      </c>
      <c r="AF22" s="27">
        <f t="shared" si="22"/>
        <v>26747.788</v>
      </c>
      <c r="AG22" s="13"/>
      <c r="AH22" s="1">
        <f t="shared" si="23"/>
        <v>1.0480535717688007E-2</v>
      </c>
      <c r="AI22" s="1">
        <f t="shared" si="24"/>
        <v>0.70083177874054581</v>
      </c>
      <c r="AJ22" s="1">
        <f t="shared" si="25"/>
        <v>0.4585379609077011</v>
      </c>
      <c r="AK22" s="1">
        <f t="shared" si="26"/>
        <v>-8.9590641061233878E-2</v>
      </c>
      <c r="AL22" s="1">
        <f t="shared" si="27"/>
        <v>-2.8506260524934159</v>
      </c>
      <c r="AM22" s="1">
        <f t="shared" si="28"/>
        <v>-6.8250781425123419</v>
      </c>
      <c r="AN22" s="1">
        <f t="shared" si="29"/>
        <v>-2.7421914527825346</v>
      </c>
      <c r="AO22" s="1">
        <f t="shared" si="29"/>
        <v>-2.7421047734205368</v>
      </c>
      <c r="AP22" s="1">
        <f t="shared" si="29"/>
        <v>-2.7424060329814259</v>
      </c>
      <c r="AQ22" s="1">
        <f t="shared" si="29"/>
        <v>-2.7413588215282942</v>
      </c>
      <c r="AR22" s="1">
        <f t="shared" si="29"/>
        <v>-2.7449970577336482</v>
      </c>
      <c r="AS22" s="1">
        <f t="shared" si="29"/>
        <v>-2.7323327842410601</v>
      </c>
      <c r="AT22" s="1">
        <f t="shared" si="29"/>
        <v>-2.776133524954465</v>
      </c>
      <c r="AU22" s="1">
        <f>RADIANS($AB$9)+$AB$18*(F22-AB$15)</f>
        <v>-2.6207254120847656</v>
      </c>
      <c r="AW22" s="1">
        <v>-40000</v>
      </c>
      <c r="AX22" s="1">
        <f t="shared" si="0"/>
        <v>1.4901995188755651E-2</v>
      </c>
      <c r="AY22" s="1">
        <f t="shared" si="1"/>
        <v>-1.2377432704070698E-2</v>
      </c>
      <c r="AZ22" s="1">
        <f t="shared" si="2"/>
        <v>2.7279427892826349E-2</v>
      </c>
      <c r="BA22" s="1">
        <f t="shared" si="3"/>
        <v>0.74660016982753685</v>
      </c>
      <c r="BB22" s="1">
        <f t="shared" si="4"/>
        <v>0.98397804523799293</v>
      </c>
      <c r="BC22" s="1">
        <f t="shared" si="5"/>
        <v>2.5173602343187098</v>
      </c>
      <c r="BD22" s="1">
        <f t="shared" si="6"/>
        <v>3.0992141060425871</v>
      </c>
      <c r="BE22" s="1">
        <f t="shared" ref="BE22:BK31" si="30">$BL22+$AB$7*SIN(BF22)</f>
        <v>-3.9801721516166388</v>
      </c>
      <c r="BF22" s="1">
        <f t="shared" si="30"/>
        <v>-3.9801925764915844</v>
      </c>
      <c r="BG22" s="1">
        <f t="shared" si="30"/>
        <v>-3.9800947477668989</v>
      </c>
      <c r="BH22" s="1">
        <f t="shared" si="30"/>
        <v>-3.980563413255696</v>
      </c>
      <c r="BI22" s="1">
        <f t="shared" si="30"/>
        <v>-3.9783204029394943</v>
      </c>
      <c r="BJ22" s="1">
        <f t="shared" si="30"/>
        <v>-3.9891066704290554</v>
      </c>
      <c r="BK22" s="1">
        <f t="shared" si="30"/>
        <v>-3.9383578817280158</v>
      </c>
      <c r="BL22" s="1">
        <f t="shared" si="8"/>
        <v>-4.2124283366604347</v>
      </c>
    </row>
    <row r="23" spans="1:64">
      <c r="A23" s="1" t="s">
        <v>99</v>
      </c>
      <c r="B23" s="39" t="s">
        <v>100</v>
      </c>
      <c r="C23" s="25">
        <v>51275.0893</v>
      </c>
      <c r="D23" s="26"/>
      <c r="E23" s="1">
        <f t="shared" si="14"/>
        <v>-2567.9688452801988</v>
      </c>
      <c r="F23" s="1">
        <f t="shared" si="15"/>
        <v>-2568</v>
      </c>
      <c r="G23" s="1">
        <f t="shared" si="16"/>
        <v>1.3079199998173863E-2</v>
      </c>
      <c r="H23" s="1">
        <f>G23</f>
        <v>1.3079199998173863E-2</v>
      </c>
      <c r="L23" s="1">
        <v>0.1</v>
      </c>
      <c r="P23" s="248"/>
      <c r="Q23" s="1">
        <v>1.222007787181597E-7</v>
      </c>
      <c r="R23" s="1">
        <v>2.2288196620970073E-17</v>
      </c>
      <c r="S23" s="1">
        <v>2.3456408918089193E-24</v>
      </c>
      <c r="T23" s="1">
        <v>1.4869584827359723E-7</v>
      </c>
      <c r="U23" s="1">
        <v>1.028076085453463E-4</v>
      </c>
      <c r="V23" s="31">
        <v>0.12770538406183801</v>
      </c>
      <c r="W23" s="1">
        <v>6.9663705577061359</v>
      </c>
      <c r="X23" s="1">
        <v>115543.13814454322</v>
      </c>
      <c r="Y23" s="1">
        <v>4.4638094793585164E-3</v>
      </c>
      <c r="Z23" s="1">
        <f>F130</f>
        <v>-50505</v>
      </c>
      <c r="AA23" s="1">
        <f t="shared" si="17"/>
        <v>1.2251996739537363E-4</v>
      </c>
      <c r="AB23" s="1">
        <f t="shared" si="18"/>
        <v>1.4032941774517471E-3</v>
      </c>
      <c r="AC23" s="1">
        <f t="shared" si="19"/>
        <v>1.3079199998173863E-2</v>
      </c>
      <c r="AD23" s="1">
        <f t="shared" si="20"/>
        <v>1.6787555741997406E-4</v>
      </c>
      <c r="AE23" s="1">
        <f t="shared" si="21"/>
        <v>1.6787555741997408E-5</v>
      </c>
      <c r="AF23" s="27">
        <f t="shared" si="22"/>
        <v>36256.5893</v>
      </c>
      <c r="AG23" s="13"/>
      <c r="AH23" s="1">
        <f t="shared" si="23"/>
        <v>1.1675905820722116E-2</v>
      </c>
      <c r="AI23" s="1">
        <f t="shared" si="24"/>
        <v>1.0062004823709219</v>
      </c>
      <c r="AJ23" s="1">
        <f t="shared" si="25"/>
        <v>0.70585152715314958</v>
      </c>
      <c r="AK23" s="1">
        <f t="shared" si="26"/>
        <v>0.31223334478507658</v>
      </c>
      <c r="AL23" s="1">
        <f t="shared" si="27"/>
        <v>1.5509404478694919</v>
      </c>
      <c r="AM23" s="1">
        <f t="shared" si="28"/>
        <v>0.98033867158236399</v>
      </c>
      <c r="AN23" s="1">
        <f t="shared" si="29"/>
        <v>-5.0488013343682763</v>
      </c>
      <c r="AO23" s="1">
        <f t="shared" si="29"/>
        <v>-5.0488018104997012</v>
      </c>
      <c r="AP23" s="1">
        <f t="shared" si="29"/>
        <v>-5.0488064290899493</v>
      </c>
      <c r="AQ23" s="1">
        <f t="shared" si="29"/>
        <v>-5.0488512273697959</v>
      </c>
      <c r="AR23" s="1">
        <f t="shared" si="29"/>
        <v>-5.0492854534852194</v>
      </c>
      <c r="AS23" s="1">
        <f t="shared" si="29"/>
        <v>-5.053466816169526</v>
      </c>
      <c r="AT23" s="1">
        <f t="shared" si="29"/>
        <v>-5.0914688821185559</v>
      </c>
      <c r="AU23" s="1">
        <f>RADIANS($AB$9)+$AB$18*(F130-AB$15)</f>
        <v>-5.343590508400891</v>
      </c>
      <c r="AW23" s="1">
        <v>-39000</v>
      </c>
      <c r="AX23" s="1">
        <f t="shared" si="0"/>
        <v>1.5167412659047391E-2</v>
      </c>
      <c r="AY23" s="1">
        <f t="shared" si="1"/>
        <v>-1.2152017606277182E-2</v>
      </c>
      <c r="AZ23" s="1">
        <f t="shared" si="2"/>
        <v>2.7319430265324574E-2</v>
      </c>
      <c r="BA23" s="1">
        <f t="shared" si="3"/>
        <v>0.73463996485762117</v>
      </c>
      <c r="BB23" s="1">
        <f t="shared" si="4"/>
        <v>0.96937614762317714</v>
      </c>
      <c r="BC23" s="1">
        <f t="shared" si="5"/>
        <v>2.5862309376245287</v>
      </c>
      <c r="BD23" s="1">
        <f t="shared" si="6"/>
        <v>3.5082169108114805</v>
      </c>
      <c r="BE23" s="1">
        <f t="shared" si="30"/>
        <v>-3.8918183013908161</v>
      </c>
      <c r="BF23" s="1">
        <f t="shared" si="30"/>
        <v>-3.891852062166361</v>
      </c>
      <c r="BG23" s="1">
        <f t="shared" si="30"/>
        <v>-3.8917042888085165</v>
      </c>
      <c r="BH23" s="1">
        <f t="shared" si="30"/>
        <v>-3.8923512540111234</v>
      </c>
      <c r="BI23" s="1">
        <f t="shared" si="30"/>
        <v>-3.8895216581860335</v>
      </c>
      <c r="BJ23" s="1">
        <f t="shared" si="30"/>
        <v>-3.9019530494045758</v>
      </c>
      <c r="BK23" s="1">
        <f t="shared" si="30"/>
        <v>-3.8483563218425383</v>
      </c>
      <c r="BL23" s="1">
        <f t="shared" si="8"/>
        <v>-4.1047498814733379</v>
      </c>
    </row>
    <row r="24" spans="1:64">
      <c r="A24" s="1" t="s">
        <v>91</v>
      </c>
      <c r="B24" s="13"/>
      <c r="C24" s="26">
        <v>49057.394200000002</v>
      </c>
      <c r="D24" s="26"/>
      <c r="E24" s="1">
        <f t="shared" si="14"/>
        <v>-7850.5296626318604</v>
      </c>
      <c r="F24" s="1">
        <f t="shared" si="15"/>
        <v>-7850.5</v>
      </c>
      <c r="G24" s="1">
        <f t="shared" si="16"/>
        <v>-1.2452799994207453E-2</v>
      </c>
      <c r="I24" s="1">
        <f t="shared" ref="I24:I50" si="31">G24</f>
        <v>-1.2452799994207453E-2</v>
      </c>
      <c r="L24" s="1">
        <v>0.1</v>
      </c>
      <c r="P24" s="248"/>
      <c r="V24" s="31"/>
      <c r="Z24" s="1">
        <f t="shared" ref="Z24:Z41" si="32">F24</f>
        <v>-7850.5</v>
      </c>
      <c r="AA24" s="1">
        <f t="shared" si="17"/>
        <v>-5.2392127656645075E-3</v>
      </c>
      <c r="AB24" s="1">
        <f t="shared" si="18"/>
        <v>1.4105003235421264E-2</v>
      </c>
      <c r="AC24" s="1">
        <f t="shared" si="19"/>
        <v>-1.2452799994207453E-2</v>
      </c>
      <c r="AD24" s="1">
        <f t="shared" si="20"/>
        <v>5.203584070379789E-5</v>
      </c>
      <c r="AE24" s="1">
        <f t="shared" si="21"/>
        <v>5.2035840703797897E-6</v>
      </c>
      <c r="AF24" s="27">
        <f t="shared" si="22"/>
        <v>34038.894200000002</v>
      </c>
      <c r="AG24" s="13"/>
      <c r="AH24" s="1">
        <f t="shared" si="23"/>
        <v>-2.6557803229628717E-2</v>
      </c>
      <c r="AI24" s="1">
        <f t="shared" si="24"/>
        <v>1.080138162838169</v>
      </c>
      <c r="AJ24" s="1">
        <f t="shared" si="25"/>
        <v>-0.87381529489529763</v>
      </c>
      <c r="AK24" s="1">
        <f t="shared" si="26"/>
        <v>-0.30183767563747194</v>
      </c>
      <c r="AL24" s="1">
        <f t="shared" si="27"/>
        <v>-1.311282658161341</v>
      </c>
      <c r="AM24" s="1">
        <f t="shared" si="28"/>
        <v>-0.76914434718185865</v>
      </c>
      <c r="AN24" s="1">
        <f t="shared" si="29"/>
        <v>-1.0160861970040171</v>
      </c>
      <c r="AO24" s="1">
        <f t="shared" si="29"/>
        <v>-1.0160806518008649</v>
      </c>
      <c r="AP24" s="1">
        <f t="shared" si="29"/>
        <v>-1.0160469404554506</v>
      </c>
      <c r="AQ24" s="1">
        <f t="shared" si="29"/>
        <v>-1.0158420361423373</v>
      </c>
      <c r="AR24" s="1">
        <f t="shared" si="29"/>
        <v>-1.0145980402964321</v>
      </c>
      <c r="AS24" s="1">
        <f t="shared" si="29"/>
        <v>-1.0070983350704636</v>
      </c>
      <c r="AT24" s="1">
        <f t="shared" si="29"/>
        <v>-0.96363374789248979</v>
      </c>
      <c r="AU24" s="1">
        <f t="shared" ref="AU24:AU41" si="33">RADIANS($AB$9)+$AB$18*(F24-AB$15)</f>
        <v>-0.75061984162285444</v>
      </c>
      <c r="AW24" s="1">
        <v>-38000</v>
      </c>
      <c r="AX24" s="1">
        <f t="shared" si="0"/>
        <v>1.5276712277214357E-2</v>
      </c>
      <c r="AY24" s="1">
        <f t="shared" si="1"/>
        <v>-1.1873780536072777E-2</v>
      </c>
      <c r="AZ24" s="1">
        <f t="shared" si="2"/>
        <v>2.7150492813287134E-2</v>
      </c>
      <c r="BA24" s="1">
        <f t="shared" si="3"/>
        <v>0.72423955809869578</v>
      </c>
      <c r="BB24" s="1">
        <f t="shared" si="4"/>
        <v>0.95081885775137098</v>
      </c>
      <c r="BC24" s="1">
        <f t="shared" si="5"/>
        <v>2.653039673189197</v>
      </c>
      <c r="BD24" s="1">
        <f t="shared" si="6"/>
        <v>4.0119705633409479</v>
      </c>
      <c r="BE24" s="1">
        <f t="shared" si="30"/>
        <v>-3.8047965198722133</v>
      </c>
      <c r="BF24" s="1">
        <f t="shared" si="30"/>
        <v>-3.8048460703869256</v>
      </c>
      <c r="BG24" s="1">
        <f t="shared" si="30"/>
        <v>-3.8046447320046433</v>
      </c>
      <c r="BH24" s="1">
        <f t="shared" si="30"/>
        <v>-3.8054630265903242</v>
      </c>
      <c r="BI24" s="1">
        <f t="shared" si="30"/>
        <v>-3.8021405000682256</v>
      </c>
      <c r="BJ24" s="1">
        <f t="shared" si="30"/>
        <v>-3.8156852224467639</v>
      </c>
      <c r="BK24" s="1">
        <f t="shared" si="30"/>
        <v>-3.7613246842042161</v>
      </c>
      <c r="BL24" s="1">
        <f t="shared" si="8"/>
        <v>-3.997071426286241</v>
      </c>
    </row>
    <row r="25" spans="1:64">
      <c r="A25" s="1" t="s">
        <v>88</v>
      </c>
      <c r="B25" s="13"/>
      <c r="C25" s="26">
        <v>48279.478199999998</v>
      </c>
      <c r="D25" s="26"/>
      <c r="E25" s="1">
        <f t="shared" si="14"/>
        <v>-9703.529464449055</v>
      </c>
      <c r="F25" s="1">
        <f t="shared" si="15"/>
        <v>-9703.5</v>
      </c>
      <c r="G25" s="1">
        <f t="shared" si="16"/>
        <v>-1.2369600000965875E-2</v>
      </c>
      <c r="I25" s="1">
        <f t="shared" si="31"/>
        <v>-1.2369600000965875E-2</v>
      </c>
      <c r="L25" s="1">
        <v>0.1</v>
      </c>
      <c r="P25" s="248"/>
      <c r="V25" s="31"/>
      <c r="Z25" s="1">
        <f t="shared" si="32"/>
        <v>-9703.5</v>
      </c>
      <c r="AA25" s="1">
        <f t="shared" si="17"/>
        <v>-6.4937045676936866E-3</v>
      </c>
      <c r="AB25" s="1">
        <f t="shared" si="18"/>
        <v>1.2017860808102868E-2</v>
      </c>
      <c r="AC25" s="1">
        <f t="shared" si="19"/>
        <v>-1.2369600000965875E-2</v>
      </c>
      <c r="AD25" s="1">
        <f t="shared" si="20"/>
        <v>3.4526147142748955E-5</v>
      </c>
      <c r="AE25" s="1">
        <f t="shared" si="21"/>
        <v>3.4526147142748956E-6</v>
      </c>
      <c r="AF25" s="27">
        <f t="shared" si="22"/>
        <v>33260.978199999998</v>
      </c>
      <c r="AG25" s="13"/>
      <c r="AH25" s="1">
        <f t="shared" si="23"/>
        <v>-2.4387460809068742E-2</v>
      </c>
      <c r="AI25" s="1">
        <f t="shared" si="24"/>
        <v>1.0023238985041243</v>
      </c>
      <c r="AJ25" s="1">
        <f t="shared" si="25"/>
        <v>-0.72492247699135381</v>
      </c>
      <c r="AK25" s="1">
        <f t="shared" si="26"/>
        <v>-0.31228625822000416</v>
      </c>
      <c r="AL25" s="1">
        <f t="shared" si="27"/>
        <v>-1.5633548991059623</v>
      </c>
      <c r="AM25" s="1">
        <f t="shared" si="28"/>
        <v>-0.99258612301391935</v>
      </c>
      <c r="AN25" s="1">
        <f t="shared" si="29"/>
        <v>-1.246127478774508</v>
      </c>
      <c r="AO25" s="1">
        <f t="shared" si="29"/>
        <v>-1.246127082542011</v>
      </c>
      <c r="AP25" s="1">
        <f t="shared" si="29"/>
        <v>-1.2461231051508439</v>
      </c>
      <c r="AQ25" s="1">
        <f t="shared" si="29"/>
        <v>-1.2460831826078422</v>
      </c>
      <c r="AR25" s="1">
        <f t="shared" si="29"/>
        <v>-1.2456827272535087</v>
      </c>
      <c r="AS25" s="1">
        <f t="shared" si="29"/>
        <v>-1.2416918378096971</v>
      </c>
      <c r="AT25" s="1">
        <f t="shared" si="29"/>
        <v>-1.2042004226032266</v>
      </c>
      <c r="AU25" s="1">
        <f t="shared" si="33"/>
        <v>-0.95014801908454594</v>
      </c>
      <c r="AW25" s="1">
        <v>-37000</v>
      </c>
      <c r="AX25" s="1">
        <f t="shared" si="0"/>
        <v>1.5239650881148294E-2</v>
      </c>
      <c r="AY25" s="1">
        <f t="shared" si="1"/>
        <v>-1.1542721493457482E-2</v>
      </c>
      <c r="AZ25" s="1">
        <f t="shared" si="2"/>
        <v>2.6782372374605776E-2</v>
      </c>
      <c r="BA25" s="1">
        <f t="shared" si="3"/>
        <v>0.71529481878604195</v>
      </c>
      <c r="BB25" s="1">
        <f t="shared" si="4"/>
        <v>0.92867305962573088</v>
      </c>
      <c r="BC25" s="1">
        <f t="shared" si="5"/>
        <v>2.7180895247556647</v>
      </c>
      <c r="BD25" s="1">
        <f t="shared" si="6"/>
        <v>4.6517195344246911</v>
      </c>
      <c r="BE25" s="1">
        <f t="shared" si="30"/>
        <v>-3.7189275301510722</v>
      </c>
      <c r="BF25" s="1">
        <f t="shared" si="30"/>
        <v>-3.7189930943567648</v>
      </c>
      <c r="BG25" s="1">
        <f t="shared" si="30"/>
        <v>-3.7187425513170576</v>
      </c>
      <c r="BH25" s="1">
        <f t="shared" si="30"/>
        <v>-3.719700181737104</v>
      </c>
      <c r="BI25" s="1">
        <f t="shared" si="30"/>
        <v>-3.7160431203183895</v>
      </c>
      <c r="BJ25" s="1">
        <f t="shared" si="30"/>
        <v>-3.7300563943070966</v>
      </c>
      <c r="BK25" s="1">
        <f t="shared" si="30"/>
        <v>-3.6770238074126631</v>
      </c>
      <c r="BL25" s="1">
        <f t="shared" si="8"/>
        <v>-3.8893929710991442</v>
      </c>
    </row>
    <row r="26" spans="1:64">
      <c r="A26" s="1" t="s">
        <v>90</v>
      </c>
      <c r="B26" s="13"/>
      <c r="C26" s="26">
        <v>48691.318299999999</v>
      </c>
      <c r="D26" s="26"/>
      <c r="E26" s="1">
        <f t="shared" si="14"/>
        <v>-8722.5242869229842</v>
      </c>
      <c r="F26" s="1">
        <f t="shared" si="15"/>
        <v>-8722.5</v>
      </c>
      <c r="G26" s="1">
        <f t="shared" si="16"/>
        <v>-1.0196000002906658E-2</v>
      </c>
      <c r="I26" s="1">
        <f t="shared" si="31"/>
        <v>-1.0196000002906658E-2</v>
      </c>
      <c r="L26" s="1">
        <v>0.1</v>
      </c>
      <c r="P26" s="248"/>
      <c r="V26" s="31"/>
      <c r="Z26" s="1">
        <f t="shared" si="32"/>
        <v>-8722.5</v>
      </c>
      <c r="AA26" s="1">
        <f t="shared" si="17"/>
        <v>-6.0011436521458864E-3</v>
      </c>
      <c r="AB26" s="1">
        <f t="shared" si="18"/>
        <v>1.5489454617468611E-2</v>
      </c>
      <c r="AC26" s="1">
        <f t="shared" si="19"/>
        <v>-1.0196000002906658E-2</v>
      </c>
      <c r="AD26" s="1">
        <f t="shared" si="20"/>
        <v>1.7596819803517977E-5</v>
      </c>
      <c r="AE26" s="1">
        <f t="shared" si="21"/>
        <v>1.7596819803517979E-6</v>
      </c>
      <c r="AF26" s="27">
        <f t="shared" si="22"/>
        <v>33672.818299999999</v>
      </c>
      <c r="AG26" s="13"/>
      <c r="AH26" s="1">
        <f t="shared" si="23"/>
        <v>-2.5685454620375268E-2</v>
      </c>
      <c r="AI26" s="1">
        <f t="shared" si="24"/>
        <v>1.042397656158544</v>
      </c>
      <c r="AJ26" s="1">
        <f t="shared" si="25"/>
        <v>-0.80735903450882507</v>
      </c>
      <c r="AK26" s="1">
        <f t="shared" si="26"/>
        <v>-0.30940353315624963</v>
      </c>
      <c r="AL26" s="1">
        <f t="shared" si="27"/>
        <v>-1.434614186921761</v>
      </c>
      <c r="AM26" s="1">
        <f t="shared" si="28"/>
        <v>-0.87231469501804049</v>
      </c>
      <c r="AN26" s="1">
        <f t="shared" si="29"/>
        <v>-1.1264889474925306</v>
      </c>
      <c r="AO26" s="1">
        <f t="shared" si="29"/>
        <v>-1.1264870095605075</v>
      </c>
      <c r="AP26" s="1">
        <f t="shared" si="29"/>
        <v>-1.126472572927169</v>
      </c>
      <c r="AQ26" s="1">
        <f t="shared" si="29"/>
        <v>-1.1263650409367592</v>
      </c>
      <c r="AR26" s="1">
        <f t="shared" si="29"/>
        <v>-1.1255648461458276</v>
      </c>
      <c r="AS26" s="1">
        <f t="shared" si="29"/>
        <v>-1.1196518242556941</v>
      </c>
      <c r="AT26" s="1">
        <f t="shared" si="29"/>
        <v>-1.0780025578821861</v>
      </c>
      <c r="AU26" s="1">
        <f t="shared" si="33"/>
        <v>-0.84451545454600296</v>
      </c>
      <c r="AW26" s="1">
        <v>-36000</v>
      </c>
      <c r="AX26" s="1">
        <f t="shared" si="0"/>
        <v>1.5065646545686321E-2</v>
      </c>
      <c r="AY26" s="1">
        <f t="shared" si="1"/>
        <v>-1.1158840478431298E-2</v>
      </c>
      <c r="AZ26" s="1">
        <f t="shared" si="2"/>
        <v>2.6224487024117619E-2</v>
      </c>
      <c r="BA26" s="1">
        <f t="shared" si="3"/>
        <v>0.7077173071495334</v>
      </c>
      <c r="BB26" s="1">
        <f t="shared" si="4"/>
        <v>0.90323688824467896</v>
      </c>
      <c r="BC26" s="1">
        <f t="shared" si="5"/>
        <v>2.7816552273003885</v>
      </c>
      <c r="BD26" s="1">
        <f t="shared" si="6"/>
        <v>5.4964018627710614</v>
      </c>
      <c r="BE26" s="1">
        <f t="shared" si="30"/>
        <v>-3.6340437880017364</v>
      </c>
      <c r="BF26" s="1">
        <f t="shared" si="30"/>
        <v>-3.6341226372444733</v>
      </c>
      <c r="BG26" s="1">
        <f t="shared" si="30"/>
        <v>-3.6338361174403637</v>
      </c>
      <c r="BH26" s="1">
        <f t="shared" si="30"/>
        <v>-3.6348774747111321</v>
      </c>
      <c r="BI26" s="1">
        <f t="shared" si="30"/>
        <v>-3.6310954350952351</v>
      </c>
      <c r="BJ26" s="1">
        <f t="shared" si="30"/>
        <v>-3.6448682785150677</v>
      </c>
      <c r="BK26" s="1">
        <f t="shared" si="30"/>
        <v>-3.5951828984329008</v>
      </c>
      <c r="BL26" s="1">
        <f t="shared" si="8"/>
        <v>-3.7817145159120473</v>
      </c>
    </row>
    <row r="27" spans="1:64">
      <c r="A27" s="1" t="s">
        <v>90</v>
      </c>
      <c r="B27" s="13"/>
      <c r="C27" s="26">
        <v>48691.318899999998</v>
      </c>
      <c r="D27" s="26"/>
      <c r="E27" s="1">
        <f t="shared" si="14"/>
        <v>-8722.522857719985</v>
      </c>
      <c r="F27" s="1">
        <f t="shared" si="15"/>
        <v>-8722.5</v>
      </c>
      <c r="G27" s="1">
        <f t="shared" si="16"/>
        <v>-9.5960000035120174E-3</v>
      </c>
      <c r="I27" s="1">
        <f t="shared" si="31"/>
        <v>-9.5960000035120174E-3</v>
      </c>
      <c r="L27" s="1">
        <v>0.1</v>
      </c>
      <c r="P27" s="248"/>
      <c r="Q27" s="1">
        <v>1.1930097551646858E-11</v>
      </c>
      <c r="R27" s="1">
        <v>1.8924938526975965E-22</v>
      </c>
      <c r="S27" s="1">
        <v>6.4342861331632282E-27</v>
      </c>
      <c r="T27" s="1">
        <v>3.6704546631561249E-8</v>
      </c>
      <c r="U27" s="1">
        <v>7.5107938529732173E-5</v>
      </c>
      <c r="V27" s="31">
        <v>3.9259821083768602E-3</v>
      </c>
      <c r="W27" s="1">
        <v>0.57190687516371919</v>
      </c>
      <c r="X27" s="1">
        <v>10263.546925914285</v>
      </c>
      <c r="Y27" s="1">
        <v>1.1018606443406395E-3</v>
      </c>
      <c r="Z27" s="1">
        <f t="shared" si="32"/>
        <v>-8722.5</v>
      </c>
      <c r="AA27" s="1">
        <f t="shared" si="17"/>
        <v>-6.0011436521458864E-3</v>
      </c>
      <c r="AB27" s="1">
        <f t="shared" si="18"/>
        <v>1.6089454616863251E-2</v>
      </c>
      <c r="AC27" s="1">
        <f t="shared" si="19"/>
        <v>-9.5960000035120174E-3</v>
      </c>
      <c r="AD27" s="1">
        <f t="shared" si="20"/>
        <v>1.2922992186957413E-5</v>
      </c>
      <c r="AE27" s="1">
        <f t="shared" si="21"/>
        <v>1.2922992186957414E-6</v>
      </c>
      <c r="AF27" s="27">
        <f t="shared" si="22"/>
        <v>33672.818899999998</v>
      </c>
      <c r="AG27" s="13"/>
      <c r="AH27" s="1">
        <f t="shared" si="23"/>
        <v>-2.5685454620375268E-2</v>
      </c>
      <c r="AI27" s="1">
        <f t="shared" si="24"/>
        <v>1.042397656158544</v>
      </c>
      <c r="AJ27" s="1">
        <f t="shared" si="25"/>
        <v>-0.80735903450882507</v>
      </c>
      <c r="AK27" s="1">
        <f t="shared" si="26"/>
        <v>-0.30940353315624963</v>
      </c>
      <c r="AL27" s="1">
        <f t="shared" si="27"/>
        <v>-1.434614186921761</v>
      </c>
      <c r="AM27" s="1">
        <f t="shared" si="28"/>
        <v>-0.87231469501804049</v>
      </c>
      <c r="AN27" s="1">
        <f t="shared" si="29"/>
        <v>-1.1264889474925306</v>
      </c>
      <c r="AO27" s="1">
        <f t="shared" si="29"/>
        <v>-1.1264870095605075</v>
      </c>
      <c r="AP27" s="1">
        <f t="shared" si="29"/>
        <v>-1.126472572927169</v>
      </c>
      <c r="AQ27" s="1">
        <f t="shared" si="29"/>
        <v>-1.1263650409367592</v>
      </c>
      <c r="AR27" s="1">
        <f t="shared" si="29"/>
        <v>-1.1255648461458276</v>
      </c>
      <c r="AS27" s="1">
        <f t="shared" si="29"/>
        <v>-1.1196518242556941</v>
      </c>
      <c r="AT27" s="1">
        <f t="shared" si="29"/>
        <v>-1.0780025578821861</v>
      </c>
      <c r="AU27" s="1">
        <f t="shared" si="33"/>
        <v>-0.84451545454600296</v>
      </c>
      <c r="AW27" s="1">
        <v>-35000</v>
      </c>
      <c r="AX27" s="1">
        <f t="shared" si="0"/>
        <v>1.4763798480051007E-2</v>
      </c>
      <c r="AY27" s="1">
        <f t="shared" si="1"/>
        <v>-1.0722137490994224E-2</v>
      </c>
      <c r="AZ27" s="1">
        <f t="shared" si="2"/>
        <v>2.5485935971045232E-2</v>
      </c>
      <c r="BA27" s="1">
        <f t="shared" si="3"/>
        <v>0.70143304424177666</v>
      </c>
      <c r="BB27" s="1">
        <f t="shared" si="4"/>
        <v>0.87475028604125393</v>
      </c>
      <c r="BC27" s="1">
        <f t="shared" si="5"/>
        <v>2.8439883136336883</v>
      </c>
      <c r="BD27" s="1">
        <f t="shared" si="6"/>
        <v>6.6706580080425226</v>
      </c>
      <c r="BE27" s="1">
        <f t="shared" si="30"/>
        <v>-3.5499875392888653</v>
      </c>
      <c r="BF27" s="1">
        <f t="shared" si="30"/>
        <v>-3.5500738727465184</v>
      </c>
      <c r="BG27" s="1">
        <f t="shared" si="30"/>
        <v>-3.5497726600369912</v>
      </c>
      <c r="BH27" s="1">
        <f t="shared" si="30"/>
        <v>-3.5508237453184637</v>
      </c>
      <c r="BI27" s="1">
        <f t="shared" si="30"/>
        <v>-3.5471580413601442</v>
      </c>
      <c r="BJ27" s="1">
        <f t="shared" si="30"/>
        <v>-3.5599678255722722</v>
      </c>
      <c r="BK27" s="1">
        <f t="shared" si="30"/>
        <v>-3.5155026693132196</v>
      </c>
      <c r="BL27" s="1">
        <f t="shared" si="8"/>
        <v>-3.6740360607249487</v>
      </c>
    </row>
    <row r="28" spans="1:64">
      <c r="A28" s="1" t="s">
        <v>90</v>
      </c>
      <c r="B28" s="13" t="s">
        <v>77</v>
      </c>
      <c r="C28" s="26">
        <v>48691.529399999999</v>
      </c>
      <c r="D28" s="26"/>
      <c r="E28" s="1">
        <f t="shared" si="14"/>
        <v>-8722.0214456674184</v>
      </c>
      <c r="F28" s="1">
        <f t="shared" si="15"/>
        <v>-8722</v>
      </c>
      <c r="G28" s="1">
        <f t="shared" si="16"/>
        <v>-9.0032000007340685E-3</v>
      </c>
      <c r="I28" s="1">
        <f t="shared" si="31"/>
        <v>-9.0032000007340685E-3</v>
      </c>
      <c r="L28" s="1">
        <v>0.1</v>
      </c>
      <c r="P28" s="248"/>
      <c r="V28" s="31"/>
      <c r="Z28" s="1">
        <f t="shared" si="32"/>
        <v>-8722</v>
      </c>
      <c r="AA28" s="1">
        <f t="shared" si="17"/>
        <v>-6.000798664800279E-3</v>
      </c>
      <c r="AB28" s="1">
        <f t="shared" si="18"/>
        <v>1.6682835210575172E-2</v>
      </c>
      <c r="AC28" s="1">
        <f t="shared" si="19"/>
        <v>-9.0032000007340685E-3</v>
      </c>
      <c r="AD28" s="1">
        <f t="shared" si="20"/>
        <v>9.014413782017004E-6</v>
      </c>
      <c r="AE28" s="1">
        <f t="shared" si="21"/>
        <v>9.0144137820170049E-7</v>
      </c>
      <c r="AF28" s="27">
        <f t="shared" si="22"/>
        <v>33673.029399999999</v>
      </c>
      <c r="AG28" s="13"/>
      <c r="AH28" s="1">
        <f t="shared" si="23"/>
        <v>-2.568603521130924E-2</v>
      </c>
      <c r="AI28" s="1">
        <f t="shared" si="24"/>
        <v>1.0424187691073756</v>
      </c>
      <c r="AJ28" s="1">
        <f t="shared" si="25"/>
        <v>-0.80739929711863023</v>
      </c>
      <c r="AK28" s="1">
        <f t="shared" si="26"/>
        <v>-0.30940063930884781</v>
      </c>
      <c r="AL28" s="1">
        <f t="shared" si="27"/>
        <v>-1.4345459490211032</v>
      </c>
      <c r="AM28" s="1">
        <f t="shared" si="28"/>
        <v>-0.87225461562305417</v>
      </c>
      <c r="AN28" s="1">
        <f t="shared" si="29"/>
        <v>-1.1264267597666879</v>
      </c>
      <c r="AO28" s="1">
        <f t="shared" si="29"/>
        <v>-1.1264248205041414</v>
      </c>
      <c r="AP28" s="1">
        <f t="shared" si="29"/>
        <v>-1.1264103758460848</v>
      </c>
      <c r="AQ28" s="1">
        <f t="shared" si="29"/>
        <v>-1.1263027981407625</v>
      </c>
      <c r="AR28" s="1">
        <f t="shared" si="29"/>
        <v>-1.1255023678734974</v>
      </c>
      <c r="AS28" s="1">
        <f t="shared" si="29"/>
        <v>-1.1195883803267319</v>
      </c>
      <c r="AT28" s="1">
        <f t="shared" si="29"/>
        <v>-1.0779375524341928</v>
      </c>
      <c r="AU28" s="1">
        <f t="shared" si="33"/>
        <v>-0.84446161531840946</v>
      </c>
      <c r="AW28" s="1">
        <v>-34000</v>
      </c>
      <c r="AX28" s="1">
        <f t="shared" si="0"/>
        <v>1.4342917064427932E-2</v>
      </c>
      <c r="AY28" s="1">
        <f t="shared" si="1"/>
        <v>-1.0232612531146254E-2</v>
      </c>
      <c r="AZ28" s="1">
        <f t="shared" si="2"/>
        <v>2.4575529595574186E-2</v>
      </c>
      <c r="BA28" s="1">
        <f t="shared" si="3"/>
        <v>0.69638139336834493</v>
      </c>
      <c r="BB28" s="1">
        <f t="shared" si="4"/>
        <v>0.84340358400378601</v>
      </c>
      <c r="BC28" s="1">
        <f t="shared" si="5"/>
        <v>2.9053216519964806</v>
      </c>
      <c r="BD28" s="1">
        <f t="shared" si="6"/>
        <v>8.4254407900995716</v>
      </c>
      <c r="BE28" s="1">
        <f t="shared" si="30"/>
        <v>-3.4666089601390686</v>
      </c>
      <c r="BF28" s="1">
        <f t="shared" si="30"/>
        <v>-3.4666944930398698</v>
      </c>
      <c r="BG28" s="1">
        <f t="shared" si="30"/>
        <v>-3.4664054824468593</v>
      </c>
      <c r="BH28" s="1">
        <f t="shared" si="30"/>
        <v>-3.4673821453046778</v>
      </c>
      <c r="BI28" s="1">
        <f t="shared" si="30"/>
        <v>-3.4640829654846947</v>
      </c>
      <c r="BJ28" s="1">
        <f t="shared" si="30"/>
        <v>-3.4752425129176285</v>
      </c>
      <c r="BK28" s="1">
        <f t="shared" si="30"/>
        <v>-3.4376588039725231</v>
      </c>
      <c r="BL28" s="1">
        <f t="shared" si="8"/>
        <v>-3.5663576055378519</v>
      </c>
    </row>
    <row r="29" spans="1:64">
      <c r="A29" s="1" t="s">
        <v>90</v>
      </c>
      <c r="B29" s="13" t="s">
        <v>77</v>
      </c>
      <c r="C29" s="26">
        <v>48691.529799999997</v>
      </c>
      <c r="D29" s="26"/>
      <c r="E29" s="1">
        <f t="shared" si="14"/>
        <v>-8722.0204928654257</v>
      </c>
      <c r="F29" s="1">
        <f t="shared" si="15"/>
        <v>-8722</v>
      </c>
      <c r="G29" s="1">
        <f t="shared" si="16"/>
        <v>-8.6032000035629608E-3</v>
      </c>
      <c r="I29" s="1">
        <f t="shared" si="31"/>
        <v>-8.6032000035629608E-3</v>
      </c>
      <c r="L29" s="1">
        <v>0.1</v>
      </c>
      <c r="P29" s="248"/>
      <c r="V29" s="31"/>
      <c r="Z29" s="1">
        <f t="shared" si="32"/>
        <v>-8722</v>
      </c>
      <c r="AA29" s="1">
        <f t="shared" si="17"/>
        <v>-6.000798664800279E-3</v>
      </c>
      <c r="AB29" s="1">
        <f t="shared" si="18"/>
        <v>1.708283520774628E-2</v>
      </c>
      <c r="AC29" s="1">
        <f t="shared" si="19"/>
        <v>-8.6032000035629608E-3</v>
      </c>
      <c r="AD29" s="1">
        <f t="shared" si="20"/>
        <v>6.7724927279937987E-6</v>
      </c>
      <c r="AE29" s="1">
        <f t="shared" si="21"/>
        <v>6.7724927279937989E-7</v>
      </c>
      <c r="AF29" s="27">
        <f t="shared" si="22"/>
        <v>33673.029799999997</v>
      </c>
      <c r="AG29" s="13"/>
      <c r="AH29" s="1">
        <f t="shared" si="23"/>
        <v>-2.568603521130924E-2</v>
      </c>
      <c r="AI29" s="1">
        <f t="shared" si="24"/>
        <v>1.0424187691073756</v>
      </c>
      <c r="AJ29" s="1">
        <f t="shared" si="25"/>
        <v>-0.80739929711863023</v>
      </c>
      <c r="AK29" s="1">
        <f t="shared" si="26"/>
        <v>-0.30940063930884781</v>
      </c>
      <c r="AL29" s="1">
        <f t="shared" si="27"/>
        <v>-1.4345459490211032</v>
      </c>
      <c r="AM29" s="1">
        <f t="shared" si="28"/>
        <v>-0.87225461562305417</v>
      </c>
      <c r="AN29" s="1">
        <f t="shared" si="29"/>
        <v>-1.1264267597666879</v>
      </c>
      <c r="AO29" s="1">
        <f t="shared" si="29"/>
        <v>-1.1264248205041414</v>
      </c>
      <c r="AP29" s="1">
        <f t="shared" si="29"/>
        <v>-1.1264103758460848</v>
      </c>
      <c r="AQ29" s="1">
        <f t="shared" si="29"/>
        <v>-1.1263027981407625</v>
      </c>
      <c r="AR29" s="1">
        <f t="shared" si="29"/>
        <v>-1.1255023678734974</v>
      </c>
      <c r="AS29" s="1">
        <f t="shared" si="29"/>
        <v>-1.1195883803267319</v>
      </c>
      <c r="AT29" s="1">
        <f t="shared" si="29"/>
        <v>-1.0779375524341928</v>
      </c>
      <c r="AU29" s="1">
        <f t="shared" si="33"/>
        <v>-0.84446161531840946</v>
      </c>
      <c r="AW29" s="1">
        <v>-33000</v>
      </c>
      <c r="AX29" s="1">
        <f t="shared" si="0"/>
        <v>1.3811560661854936E-2</v>
      </c>
      <c r="AY29" s="1">
        <f t="shared" si="1"/>
        <v>-9.6902655988873945E-3</v>
      </c>
      <c r="AZ29" s="1">
        <f t="shared" si="2"/>
        <v>2.350182626074233E-2</v>
      </c>
      <c r="BA29" s="1">
        <f t="shared" si="3"/>
        <v>0.69251410378817502</v>
      </c>
      <c r="BB29" s="1">
        <f t="shared" si="4"/>
        <v>0.80934444819891915</v>
      </c>
      <c r="BC29" s="1">
        <f t="shared" si="5"/>
        <v>2.9658734558216513</v>
      </c>
      <c r="BD29" s="1">
        <f t="shared" si="6"/>
        <v>11.352494030063793</v>
      </c>
      <c r="BE29" s="1">
        <f t="shared" si="30"/>
        <v>-3.3837644206648405</v>
      </c>
      <c r="BF29" s="1">
        <f t="shared" si="30"/>
        <v>-3.3838396035256282</v>
      </c>
      <c r="BG29" s="1">
        <f t="shared" si="30"/>
        <v>-3.3835916271856759</v>
      </c>
      <c r="BH29" s="1">
        <f t="shared" si="30"/>
        <v>-3.3844095875154108</v>
      </c>
      <c r="BI29" s="1">
        <f t="shared" si="30"/>
        <v>-3.3817121360301532</v>
      </c>
      <c r="BJ29" s="1">
        <f t="shared" si="30"/>
        <v>-3.3906146034595421</v>
      </c>
      <c r="BK29" s="1">
        <f t="shared" si="30"/>
        <v>-3.3613057148997694</v>
      </c>
      <c r="BL29" s="1">
        <f t="shared" si="8"/>
        <v>-3.458679150350755</v>
      </c>
    </row>
    <row r="30" spans="1:64">
      <c r="A30" s="1" t="s">
        <v>82</v>
      </c>
      <c r="B30" s="13"/>
      <c r="C30" s="26">
        <v>46095.608</v>
      </c>
      <c r="D30" s="26"/>
      <c r="E30" s="1">
        <f t="shared" si="14"/>
        <v>-14905.519200865905</v>
      </c>
      <c r="F30" s="1">
        <f t="shared" si="15"/>
        <v>-14905.5</v>
      </c>
      <c r="G30" s="1">
        <f t="shared" si="16"/>
        <v>-8.0607999989297241E-3</v>
      </c>
      <c r="I30" s="1">
        <f t="shared" si="31"/>
        <v>-8.0607999989297241E-3</v>
      </c>
      <c r="L30" s="1">
        <v>0.1</v>
      </c>
      <c r="P30" s="248"/>
      <c r="V30" s="31"/>
      <c r="Z30" s="1">
        <f t="shared" si="32"/>
        <v>-14905.5</v>
      </c>
      <c r="AA30" s="1">
        <f t="shared" si="17"/>
        <v>-4.6899358330059499E-3</v>
      </c>
      <c r="AB30" s="1">
        <f t="shared" si="18"/>
        <v>5.8775059531860196E-3</v>
      </c>
      <c r="AC30" s="1">
        <f t="shared" si="19"/>
        <v>-8.0607999989297241E-3</v>
      </c>
      <c r="AD30" s="1">
        <f t="shared" si="20"/>
        <v>1.1362725225108981E-5</v>
      </c>
      <c r="AE30" s="1">
        <f t="shared" si="21"/>
        <v>1.1362725225108982E-6</v>
      </c>
      <c r="AF30" s="27">
        <f t="shared" si="22"/>
        <v>31077.108</v>
      </c>
      <c r="AG30" s="13"/>
      <c r="AH30" s="1">
        <f t="shared" si="23"/>
        <v>-1.3938305952115744E-2</v>
      </c>
      <c r="AI30" s="1">
        <f t="shared" si="24"/>
        <v>0.8394818588481574</v>
      </c>
      <c r="AJ30" s="1">
        <f t="shared" si="25"/>
        <v>-0.26060068759274202</v>
      </c>
      <c r="AK30" s="1">
        <f t="shared" si="26"/>
        <v>-0.26788436673024751</v>
      </c>
      <c r="AL30" s="1">
        <f t="shared" si="27"/>
        <v>-2.1106324068770821</v>
      </c>
      <c r="AM30" s="1">
        <f t="shared" si="28"/>
        <v>-1.7649893188772561</v>
      </c>
      <c r="AN30" s="1">
        <f t="shared" si="29"/>
        <v>-1.8134380806215811</v>
      </c>
      <c r="AO30" s="1">
        <f t="shared" si="29"/>
        <v>-1.8134380583389946</v>
      </c>
      <c r="AP30" s="1">
        <f t="shared" si="29"/>
        <v>-1.8134383553037119</v>
      </c>
      <c r="AQ30" s="1">
        <f t="shared" si="29"/>
        <v>-1.8134343975631755</v>
      </c>
      <c r="AR30" s="1">
        <f t="shared" si="29"/>
        <v>-1.8134871383967579</v>
      </c>
      <c r="AS30" s="1">
        <f t="shared" si="29"/>
        <v>-1.8127833888300997</v>
      </c>
      <c r="AT30" s="1">
        <f t="shared" si="29"/>
        <v>-1.8220147892762493</v>
      </c>
      <c r="AU30" s="1">
        <f t="shared" si="33"/>
        <v>-1.5102913429678253</v>
      </c>
      <c r="AW30" s="1">
        <v>-32000</v>
      </c>
      <c r="AX30" s="1">
        <f t="shared" si="0"/>
        <v>1.3178078329856738E-2</v>
      </c>
      <c r="AY30" s="1">
        <f t="shared" si="1"/>
        <v>-9.0950966942176456E-3</v>
      </c>
      <c r="AZ30" s="1">
        <f t="shared" si="2"/>
        <v>2.2273175024074384E-2</v>
      </c>
      <c r="BA30" s="1">
        <f t="shared" si="3"/>
        <v>0.68979453859197737</v>
      </c>
      <c r="BB30" s="1">
        <f t="shared" si="4"/>
        <v>0.77268350663497731</v>
      </c>
      <c r="BC30" s="1">
        <f t="shared" si="5"/>
        <v>3.025850837028857</v>
      </c>
      <c r="BD30" s="1">
        <f t="shared" si="6"/>
        <v>17.260544771328476</v>
      </c>
      <c r="BE30" s="1">
        <f t="shared" si="30"/>
        <v>-3.301314911059781</v>
      </c>
      <c r="BF30" s="1">
        <f t="shared" si="30"/>
        <v>-3.3013705404001006</v>
      </c>
      <c r="BG30" s="1">
        <f t="shared" si="30"/>
        <v>-3.3011901140371731</v>
      </c>
      <c r="BH30" s="1">
        <f t="shared" si="30"/>
        <v>-3.3017753220321229</v>
      </c>
      <c r="BI30" s="1">
        <f t="shared" si="30"/>
        <v>-3.2998774160577953</v>
      </c>
      <c r="BJ30" s="1">
        <f t="shared" si="30"/>
        <v>-3.3060347016979801</v>
      </c>
      <c r="BK30" s="1">
        <f t="shared" si="30"/>
        <v>-3.2860805462499947</v>
      </c>
      <c r="BL30" s="1">
        <f t="shared" si="8"/>
        <v>-3.3510006951636582</v>
      </c>
    </row>
    <row r="31" spans="1:64">
      <c r="A31" s="1" t="s">
        <v>91</v>
      </c>
      <c r="B31" s="13" t="s">
        <v>77</v>
      </c>
      <c r="C31" s="26">
        <v>49005.551700000004</v>
      </c>
      <c r="D31" s="26"/>
      <c r="E31" s="1">
        <f t="shared" si="14"/>
        <v>-7974.0187568601641</v>
      </c>
      <c r="F31" s="1">
        <f t="shared" si="15"/>
        <v>-7974</v>
      </c>
      <c r="G31" s="1">
        <f t="shared" si="16"/>
        <v>-7.8743999983998947E-3</v>
      </c>
      <c r="I31" s="1">
        <f t="shared" si="31"/>
        <v>-7.8743999983998947E-3</v>
      </c>
      <c r="L31" s="1">
        <v>0.1</v>
      </c>
      <c r="P31" s="248"/>
      <c r="V31" s="31"/>
      <c r="Z31" s="1">
        <f t="shared" si="32"/>
        <v>-7974</v>
      </c>
      <c r="AA31" s="1">
        <f t="shared" si="17"/>
        <v>-5.3673690364968649E-3</v>
      </c>
      <c r="AB31" s="1">
        <f t="shared" si="18"/>
        <v>1.8577657620994448E-2</v>
      </c>
      <c r="AC31" s="1">
        <f t="shared" si="19"/>
        <v>-7.8743999983998947E-3</v>
      </c>
      <c r="AD31" s="1">
        <f t="shared" si="20"/>
        <v>6.2852042439404308E-6</v>
      </c>
      <c r="AE31" s="1">
        <f t="shared" si="21"/>
        <v>6.2852042439404308E-7</v>
      </c>
      <c r="AF31" s="27">
        <f t="shared" si="22"/>
        <v>33987.051700000004</v>
      </c>
      <c r="AG31" s="13"/>
      <c r="AH31" s="1">
        <f t="shared" si="23"/>
        <v>-2.6452057619394342E-2</v>
      </c>
      <c r="AI31" s="1">
        <f t="shared" si="24"/>
        <v>1.0746906165171959</v>
      </c>
      <c r="AJ31" s="1">
        <f t="shared" si="25"/>
        <v>-0.86491862405059405</v>
      </c>
      <c r="AK31" s="1">
        <f t="shared" si="26"/>
        <v>-0.30323162661831599</v>
      </c>
      <c r="AL31" s="1">
        <f t="shared" si="27"/>
        <v>-1.3292885266468069</v>
      </c>
      <c r="AM31" s="1">
        <f t="shared" si="28"/>
        <v>-0.78357357032260933</v>
      </c>
      <c r="AN31" s="1">
        <f t="shared" ref="AN31:AT40" si="34">$AU31+$AB$7*SIN(AO31)</f>
        <v>-1.0319624578818234</v>
      </c>
      <c r="AO31" s="1">
        <f t="shared" si="34"/>
        <v>-1.031957601734818</v>
      </c>
      <c r="AP31" s="1">
        <f t="shared" si="34"/>
        <v>-1.0319272991007702</v>
      </c>
      <c r="AQ31" s="1">
        <f t="shared" si="34"/>
        <v>-1.0317382436180758</v>
      </c>
      <c r="AR31" s="1">
        <f t="shared" si="34"/>
        <v>-1.0305600894203359</v>
      </c>
      <c r="AS31" s="1">
        <f t="shared" si="34"/>
        <v>-1.0232695391578033</v>
      </c>
      <c r="AT31" s="1">
        <f t="shared" si="34"/>
        <v>-0.97995005251887868</v>
      </c>
      <c r="AU31" s="1">
        <f t="shared" si="33"/>
        <v>-0.76391813083846127</v>
      </c>
      <c r="AW31" s="1">
        <v>-31000</v>
      </c>
      <c r="AX31" s="1">
        <f t="shared" si="0"/>
        <v>1.2450659198027954E-2</v>
      </c>
      <c r="AY31" s="1">
        <f t="shared" si="1"/>
        <v>-8.4471058171370038E-3</v>
      </c>
      <c r="AZ31" s="1">
        <f t="shared" si="2"/>
        <v>2.0897765015164958E-2</v>
      </c>
      <c r="BA31" s="1">
        <f t="shared" si="3"/>
        <v>0.68819709016916408</v>
      </c>
      <c r="BB31" s="1">
        <f t="shared" si="4"/>
        <v>0.73349893536393751</v>
      </c>
      <c r="BC31" s="1">
        <f t="shared" si="5"/>
        <v>3.08545297503542</v>
      </c>
      <c r="BD31" s="1">
        <f t="shared" si="6"/>
        <v>35.616069536600349</v>
      </c>
      <c r="BE31" s="1">
        <f t="shared" si="30"/>
        <v>-3.2191246516288952</v>
      </c>
      <c r="BF31" s="1">
        <f t="shared" si="30"/>
        <v>-3.2191535291411792</v>
      </c>
      <c r="BG31" s="1">
        <f t="shared" si="30"/>
        <v>-3.2190607819179218</v>
      </c>
      <c r="BH31" s="1">
        <f t="shared" si="30"/>
        <v>-3.2193586647805312</v>
      </c>
      <c r="BI31" s="1">
        <f t="shared" si="30"/>
        <v>-3.2184019576002556</v>
      </c>
      <c r="BJ31" s="1">
        <f t="shared" si="30"/>
        <v>-3.2214748583515616</v>
      </c>
      <c r="BK31" s="1">
        <f t="shared" si="30"/>
        <v>-3.2116073769672275</v>
      </c>
      <c r="BL31" s="1">
        <f t="shared" si="8"/>
        <v>-3.2433222399765613</v>
      </c>
    </row>
    <row r="32" spans="1:64">
      <c r="A32" s="1" t="s">
        <v>85</v>
      </c>
      <c r="B32" s="13" t="s">
        <v>77</v>
      </c>
      <c r="C32" s="26">
        <v>47592.4565</v>
      </c>
      <c r="D32" s="26"/>
      <c r="E32" s="1">
        <f t="shared" si="14"/>
        <v>-11340.018589167021</v>
      </c>
      <c r="F32" s="1">
        <f t="shared" si="15"/>
        <v>-11340</v>
      </c>
      <c r="G32" s="1">
        <f t="shared" si="16"/>
        <v>-7.8040000007604249E-3</v>
      </c>
      <c r="I32" s="1">
        <f t="shared" si="31"/>
        <v>-7.8040000007604249E-3</v>
      </c>
      <c r="L32" s="1">
        <v>0.1</v>
      </c>
      <c r="P32" s="248"/>
      <c r="Q32" s="1">
        <v>4.3545884199799741E-11</v>
      </c>
      <c r="R32" s="1">
        <v>7.9069475800268844E-22</v>
      </c>
      <c r="S32" s="1">
        <v>3.4538574685854E-27</v>
      </c>
      <c r="T32" s="1">
        <v>2.9937538328697671E-8</v>
      </c>
      <c r="U32" s="1">
        <v>9.9947108908891424E-5</v>
      </c>
      <c r="V32" s="31">
        <v>6.3854230799815269E-3</v>
      </c>
      <c r="W32" s="1">
        <v>0.29915404442699356</v>
      </c>
      <c r="X32" s="1">
        <v>5854.5515359171231</v>
      </c>
      <c r="Y32" s="1">
        <v>8.9871687025466817E-4</v>
      </c>
      <c r="Z32" s="1">
        <f t="shared" si="32"/>
        <v>-11340</v>
      </c>
      <c r="AA32" s="1">
        <f t="shared" si="17"/>
        <v>-6.6041411814319866E-3</v>
      </c>
      <c r="AB32" s="1">
        <f t="shared" si="18"/>
        <v>1.3820034175528507E-2</v>
      </c>
      <c r="AC32" s="1">
        <f t="shared" si="19"/>
        <v>-7.8040000007604249E-3</v>
      </c>
      <c r="AD32" s="1">
        <f t="shared" si="20"/>
        <v>1.4396611863202339E-6</v>
      </c>
      <c r="AE32" s="1">
        <f t="shared" si="21"/>
        <v>1.4396611863202341E-7</v>
      </c>
      <c r="AF32" s="27">
        <f t="shared" si="22"/>
        <v>32573.9565</v>
      </c>
      <c r="AG32" s="13"/>
      <c r="AH32" s="1">
        <f t="shared" si="23"/>
        <v>-2.1624034176288932E-2</v>
      </c>
      <c r="AI32" s="1">
        <f t="shared" si="24"/>
        <v>0.94206215850648234</v>
      </c>
      <c r="AJ32" s="1">
        <f t="shared" si="25"/>
        <v>-0.57849017441081818</v>
      </c>
      <c r="AK32" s="1">
        <f t="shared" si="26"/>
        <v>-0.30687344965047175</v>
      </c>
      <c r="AL32" s="1">
        <f t="shared" si="27"/>
        <v>-1.7574002518006648</v>
      </c>
      <c r="AM32" s="1">
        <f t="shared" si="28"/>
        <v>-1.2064671829265581</v>
      </c>
      <c r="AN32" s="1">
        <f t="shared" si="34"/>
        <v>-1.435818165605657</v>
      </c>
      <c r="AO32" s="1">
        <f t="shared" si="34"/>
        <v>-1.4358181617849921</v>
      </c>
      <c r="AP32" s="1">
        <f t="shared" si="34"/>
        <v>-1.4358180708711661</v>
      </c>
      <c r="AQ32" s="1">
        <f t="shared" si="34"/>
        <v>-1.435815907568369</v>
      </c>
      <c r="AR32" s="1">
        <f t="shared" si="34"/>
        <v>-1.4357644417425384</v>
      </c>
      <c r="AS32" s="1">
        <f t="shared" si="34"/>
        <v>-1.4345457471167764</v>
      </c>
      <c r="AT32" s="1">
        <f t="shared" si="34"/>
        <v>-1.4083207642359865</v>
      </c>
      <c r="AU32" s="1">
        <f t="shared" si="33"/>
        <v>-1.1263638109982299</v>
      </c>
      <c r="AW32" s="1">
        <v>-30000</v>
      </c>
      <c r="AX32" s="1">
        <f t="shared" si="0"/>
        <v>1.1637389948665627E-2</v>
      </c>
      <c r="AY32" s="1">
        <f t="shared" si="1"/>
        <v>-7.7462929676454725E-3</v>
      </c>
      <c r="AZ32" s="1">
        <f t="shared" si="2"/>
        <v>1.9383682916311099E-2</v>
      </c>
      <c r="BA32" s="1">
        <f t="shared" si="3"/>
        <v>0.68770677643551847</v>
      </c>
      <c r="BB32" s="1">
        <f t="shared" si="4"/>
        <v>0.69184023962759311</v>
      </c>
      <c r="BC32" s="1">
        <f t="shared" si="5"/>
        <v>-3.1383113246774532</v>
      </c>
      <c r="BD32" s="1">
        <f t="shared" si="6"/>
        <v>-609.50860426044937</v>
      </c>
      <c r="BE32" s="1">
        <f t="shared" ref="BE32:BK41" si="35">$BL32+$AB$7*SIN(BF32)</f>
        <v>-3.1370598801586618</v>
      </c>
      <c r="BF32" s="1">
        <f t="shared" si="35"/>
        <v>-3.1370581568681772</v>
      </c>
      <c r="BG32" s="1">
        <f t="shared" si="35"/>
        <v>-3.1370636750759782</v>
      </c>
      <c r="BH32" s="1">
        <f t="shared" si="35"/>
        <v>-3.1370460050322748</v>
      </c>
      <c r="BI32" s="1">
        <f t="shared" si="35"/>
        <v>-3.1371025868842568</v>
      </c>
      <c r="BJ32" s="1">
        <f t="shared" si="35"/>
        <v>-3.1369214041470319</v>
      </c>
      <c r="BK32" s="1">
        <f t="shared" si="35"/>
        <v>-3.1375015752476405</v>
      </c>
      <c r="BL32" s="1">
        <f t="shared" si="8"/>
        <v>-3.1356437847894627</v>
      </c>
    </row>
    <row r="33" spans="1:64">
      <c r="A33" s="1" t="s">
        <v>83</v>
      </c>
      <c r="B33" s="13"/>
      <c r="C33" s="26">
        <v>47239.392599999999</v>
      </c>
      <c r="D33" s="26"/>
      <c r="E33" s="1">
        <f t="shared" si="14"/>
        <v>-12181.018564394171</v>
      </c>
      <c r="F33" s="1">
        <f t="shared" si="15"/>
        <v>-12181</v>
      </c>
      <c r="G33" s="1">
        <f t="shared" si="16"/>
        <v>-7.7936000016052276E-3</v>
      </c>
      <c r="I33" s="1">
        <f t="shared" si="31"/>
        <v>-7.7936000016052276E-3</v>
      </c>
      <c r="L33" s="1">
        <v>0.1</v>
      </c>
      <c r="P33" s="248"/>
      <c r="Q33" s="1">
        <v>9.4217290440447483E-12</v>
      </c>
      <c r="R33" s="1">
        <v>7.2575087448350828E-22</v>
      </c>
      <c r="S33" s="1">
        <v>3.7903609037889175E-27</v>
      </c>
      <c r="T33" s="1">
        <v>2.960819449548146E-8</v>
      </c>
      <c r="U33" s="1">
        <v>1.0694901475719798E-4</v>
      </c>
      <c r="V33" s="31">
        <v>6.3011518357319737E-3</v>
      </c>
      <c r="W33" s="1">
        <v>0.16076975927174514</v>
      </c>
      <c r="X33" s="1">
        <v>3344.6315629836731</v>
      </c>
      <c r="Y33" s="1">
        <v>8.8883005672387458E-4</v>
      </c>
      <c r="Z33" s="1">
        <f t="shared" si="32"/>
        <v>-12181</v>
      </c>
      <c r="AA33" s="1">
        <f t="shared" si="17"/>
        <v>-6.3781631527925452E-3</v>
      </c>
      <c r="AB33" s="1">
        <f t="shared" si="18"/>
        <v>1.2182602506595024E-2</v>
      </c>
      <c r="AC33" s="1">
        <f t="shared" si="19"/>
        <v>-7.7936000016052276E-3</v>
      </c>
      <c r="AD33" s="1">
        <f t="shared" si="20"/>
        <v>2.0034614729767763E-6</v>
      </c>
      <c r="AE33" s="1">
        <f t="shared" si="21"/>
        <v>2.0034614729767765E-7</v>
      </c>
      <c r="AF33" s="27">
        <f t="shared" si="22"/>
        <v>32220.892599999999</v>
      </c>
      <c r="AG33" s="13"/>
      <c r="AH33" s="1">
        <f t="shared" si="23"/>
        <v>-1.9976202508200251E-2</v>
      </c>
      <c r="AI33" s="1">
        <f t="shared" si="24"/>
        <v>0.91442046389823173</v>
      </c>
      <c r="AJ33" s="1">
        <f t="shared" si="25"/>
        <v>-0.50198720719505696</v>
      </c>
      <c r="AK33" s="1">
        <f t="shared" si="26"/>
        <v>-0.30034022470843752</v>
      </c>
      <c r="AL33" s="1">
        <f t="shared" si="27"/>
        <v>-1.8483818149617157</v>
      </c>
      <c r="AM33" s="1">
        <f t="shared" si="28"/>
        <v>-1.3247457656038459</v>
      </c>
      <c r="AN33" s="1">
        <f t="shared" si="34"/>
        <v>-1.5289428104371483</v>
      </c>
      <c r="AO33" s="1">
        <f t="shared" si="34"/>
        <v>-1.5289428104283103</v>
      </c>
      <c r="AP33" s="1">
        <f t="shared" si="34"/>
        <v>-1.5289428097519426</v>
      </c>
      <c r="AQ33" s="1">
        <f t="shared" si="34"/>
        <v>-1.5289427579897779</v>
      </c>
      <c r="AR33" s="1">
        <f t="shared" si="34"/>
        <v>-1.5289387968396793</v>
      </c>
      <c r="AS33" s="1">
        <f t="shared" si="34"/>
        <v>-1.5286367693187264</v>
      </c>
      <c r="AT33" s="1">
        <f t="shared" si="34"/>
        <v>-1.509865554038694</v>
      </c>
      <c r="AU33" s="1">
        <f t="shared" si="33"/>
        <v>-1.2169213918105788</v>
      </c>
      <c r="AW33" s="1">
        <v>-29000</v>
      </c>
      <c r="AX33" s="1">
        <f t="shared" si="0"/>
        <v>1.0746321651595149E-2</v>
      </c>
      <c r="AY33" s="1">
        <f t="shared" si="1"/>
        <v>-6.9926581457430484E-3</v>
      </c>
      <c r="AZ33" s="1">
        <f t="shared" si="2"/>
        <v>1.7738979797338197E-2</v>
      </c>
      <c r="BA33" s="1">
        <f t="shared" si="3"/>
        <v>0.6883190076219583</v>
      </c>
      <c r="BB33" s="1">
        <f t="shared" si="4"/>
        <v>0.64773142031647535</v>
      </c>
      <c r="BC33" s="1">
        <f t="shared" si="5"/>
        <v>-3.0788797459180821</v>
      </c>
      <c r="BD33" s="1">
        <f t="shared" si="6"/>
        <v>-31.880908515643753</v>
      </c>
      <c r="BE33" s="1">
        <f t="shared" si="35"/>
        <v>-3.0549877785530972</v>
      </c>
      <c r="BF33" s="1">
        <f t="shared" si="35"/>
        <v>-3.0549556861549072</v>
      </c>
      <c r="BG33" s="1">
        <f t="shared" si="35"/>
        <v>-3.0550588356891484</v>
      </c>
      <c r="BH33" s="1">
        <f t="shared" si="35"/>
        <v>-3.0547272951189388</v>
      </c>
      <c r="BI33" s="1">
        <f t="shared" si="35"/>
        <v>-3.0557928903848248</v>
      </c>
      <c r="BJ33" s="1">
        <f t="shared" si="35"/>
        <v>-3.0523676368161348</v>
      </c>
      <c r="BK33" s="1">
        <f t="shared" si="35"/>
        <v>-3.0633742539032238</v>
      </c>
      <c r="BL33" s="1">
        <f t="shared" si="8"/>
        <v>-3.0279653296023659</v>
      </c>
    </row>
    <row r="34" spans="1:64">
      <c r="A34" s="1" t="s">
        <v>91</v>
      </c>
      <c r="B34" s="13" t="s">
        <v>77</v>
      </c>
      <c r="C34" s="26">
        <v>49005.551800000001</v>
      </c>
      <c r="D34" s="26"/>
      <c r="E34" s="1">
        <f t="shared" si="14"/>
        <v>-7974.01851865967</v>
      </c>
      <c r="F34" s="1">
        <f t="shared" si="15"/>
        <v>-7974</v>
      </c>
      <c r="G34" s="1">
        <f t="shared" si="16"/>
        <v>-7.7744000009261072E-3</v>
      </c>
      <c r="I34" s="1">
        <f t="shared" si="31"/>
        <v>-7.7744000009261072E-3</v>
      </c>
      <c r="L34" s="1">
        <v>0.1</v>
      </c>
      <c r="P34" s="248"/>
      <c r="Q34" s="1">
        <v>2.7616282559687686E-9</v>
      </c>
      <c r="R34" s="1">
        <v>3.8170971110498503E-22</v>
      </c>
      <c r="S34" s="1">
        <v>1.8045389131769023E-27</v>
      </c>
      <c r="T34" s="1">
        <v>2.3381882689560466E-8</v>
      </c>
      <c r="U34" s="1">
        <v>4.0819393414227976E-5</v>
      </c>
      <c r="V34" s="31">
        <v>4.4221909286291886E-3</v>
      </c>
      <c r="W34" s="1">
        <v>0.82751954322107557</v>
      </c>
      <c r="X34" s="1">
        <v>15036.58782530696</v>
      </c>
      <c r="Y34" s="1">
        <v>7.0191784644096152E-4</v>
      </c>
      <c r="Z34" s="1">
        <f t="shared" si="32"/>
        <v>-7974</v>
      </c>
      <c r="AA34" s="1">
        <f t="shared" si="17"/>
        <v>-5.3673690364968649E-3</v>
      </c>
      <c r="AB34" s="1">
        <f t="shared" si="18"/>
        <v>1.8677657618468235E-2</v>
      </c>
      <c r="AC34" s="1">
        <f t="shared" si="19"/>
        <v>-7.7744000009261072E-3</v>
      </c>
      <c r="AD34" s="1">
        <f t="shared" si="20"/>
        <v>5.7937980637211687E-6</v>
      </c>
      <c r="AE34" s="1">
        <f t="shared" si="21"/>
        <v>5.7937980637211695E-7</v>
      </c>
      <c r="AF34" s="27">
        <f t="shared" si="22"/>
        <v>33987.051800000001</v>
      </c>
      <c r="AG34" s="13"/>
      <c r="AH34" s="1">
        <f t="shared" si="23"/>
        <v>-2.6452057619394342E-2</v>
      </c>
      <c r="AI34" s="1">
        <f t="shared" si="24"/>
        <v>1.0746906165171959</v>
      </c>
      <c r="AJ34" s="1">
        <f t="shared" si="25"/>
        <v>-0.86491862405059405</v>
      </c>
      <c r="AK34" s="1">
        <f t="shared" si="26"/>
        <v>-0.30323162661831599</v>
      </c>
      <c r="AL34" s="1">
        <f t="shared" si="27"/>
        <v>-1.3292885266468069</v>
      </c>
      <c r="AM34" s="1">
        <f t="shared" si="28"/>
        <v>-0.78357357032260933</v>
      </c>
      <c r="AN34" s="1">
        <f t="shared" si="34"/>
        <v>-1.0319624578818234</v>
      </c>
      <c r="AO34" s="1">
        <f t="shared" si="34"/>
        <v>-1.031957601734818</v>
      </c>
      <c r="AP34" s="1">
        <f t="shared" si="34"/>
        <v>-1.0319272991007702</v>
      </c>
      <c r="AQ34" s="1">
        <f t="shared" si="34"/>
        <v>-1.0317382436180758</v>
      </c>
      <c r="AR34" s="1">
        <f t="shared" si="34"/>
        <v>-1.0305600894203359</v>
      </c>
      <c r="AS34" s="1">
        <f t="shared" si="34"/>
        <v>-1.0232695391578033</v>
      </c>
      <c r="AT34" s="1">
        <f t="shared" si="34"/>
        <v>-0.97995005251887868</v>
      </c>
      <c r="AU34" s="1">
        <f t="shared" si="33"/>
        <v>-0.76391813083846127</v>
      </c>
      <c r="AW34" s="1">
        <v>-28000</v>
      </c>
      <c r="AX34" s="1">
        <f t="shared" ref="AX34:AX65" si="36">AB$3+AB$4*AW34+AB$5*AW34^2+AZ34</f>
        <v>9.785546499073032E-3</v>
      </c>
      <c r="AY34" s="1">
        <f t="shared" ref="AY34:AY65" si="37">AB$3+AB$4*AW34+AB$5*AW34^2</f>
        <v>-6.1862013514297348E-3</v>
      </c>
      <c r="AZ34" s="1">
        <f t="shared" ref="AZ34:AZ65" si="38">$AB$6*($AB$11/BA34*BB34+$AB$12)</f>
        <v>1.5971747850502767E-2</v>
      </c>
      <c r="BA34" s="1">
        <f t="shared" ref="BA34:BA65" si="39">1+$AB$7*COS(BC34)</f>
        <v>0.69003951538943342</v>
      </c>
      <c r="BB34" s="1">
        <f t="shared" ref="BB34:BB65" si="40">SIN(BC34+RADIANS($AB$9))</f>
        <v>0.60117367427871238</v>
      </c>
      <c r="BC34" s="1">
        <f t="shared" ref="BC34:BC65" si="41">2*ATAN(BD34)</f>
        <v>-3.0192457539767328</v>
      </c>
      <c r="BD34" s="1">
        <f t="shared" ref="BD34:BD65" si="42">SQRT((1+$AB$7)/(1-$AB$7))*TAN(BE34/2)</f>
        <v>-16.326564790130661</v>
      </c>
      <c r="BE34" s="1">
        <f t="shared" si="35"/>
        <v>-2.9727754741795698</v>
      </c>
      <c r="BF34" s="1">
        <f t="shared" si="35"/>
        <v>-2.9727172807972511</v>
      </c>
      <c r="BG34" s="1">
        <f t="shared" si="35"/>
        <v>-2.9729063079380431</v>
      </c>
      <c r="BH34" s="1">
        <f t="shared" si="35"/>
        <v>-2.9722922766899731</v>
      </c>
      <c r="BI34" s="1">
        <f t="shared" si="35"/>
        <v>-2.9742866470490266</v>
      </c>
      <c r="BJ34" s="1">
        <f t="shared" si="35"/>
        <v>-2.9678064461743583</v>
      </c>
      <c r="BK34" s="1">
        <f t="shared" si="35"/>
        <v>-2.9888367750174853</v>
      </c>
      <c r="BL34" s="1">
        <f t="shared" ref="BL34:BL65" si="43">RADIANS($AB$9)+$AB$18*(AW34-AB$15)</f>
        <v>-2.920286874415269</v>
      </c>
    </row>
    <row r="35" spans="1:64">
      <c r="A35" s="1" t="s">
        <v>88</v>
      </c>
      <c r="B35" s="13"/>
      <c r="C35" s="26">
        <v>48279.482799999998</v>
      </c>
      <c r="D35" s="26"/>
      <c r="E35" s="1">
        <f t="shared" si="14"/>
        <v>-9703.5185072260538</v>
      </c>
      <c r="F35" s="1">
        <f t="shared" si="15"/>
        <v>-9703.5</v>
      </c>
      <c r="G35" s="1">
        <f t="shared" si="16"/>
        <v>-7.7696000007563271E-3</v>
      </c>
      <c r="I35" s="1">
        <f t="shared" si="31"/>
        <v>-7.7696000007563271E-3</v>
      </c>
      <c r="L35" s="1">
        <v>0.1</v>
      </c>
      <c r="P35" s="248"/>
      <c r="Q35" s="1">
        <v>4.2484070381144438E-10</v>
      </c>
      <c r="R35" s="1">
        <v>6.5900184744221355E-24</v>
      </c>
      <c r="S35" s="1">
        <v>7.8140399605521822E-27</v>
      </c>
      <c r="T35" s="1">
        <v>4.1937235026033179E-8</v>
      </c>
      <c r="U35" s="1">
        <v>1.0275051637493488E-4</v>
      </c>
      <c r="V35" s="31">
        <v>5.5470734824264517E-3</v>
      </c>
      <c r="W35" s="1">
        <v>0.37230074967213933</v>
      </c>
      <c r="X35" s="1">
        <v>6655.4259889429877</v>
      </c>
      <c r="Y35" s="1">
        <v>1.2589445463390223E-3</v>
      </c>
      <c r="Z35" s="1">
        <f t="shared" si="32"/>
        <v>-9703.5</v>
      </c>
      <c r="AA35" s="1">
        <f t="shared" si="17"/>
        <v>-6.4937045676936866E-3</v>
      </c>
      <c r="AB35" s="1">
        <f t="shared" si="18"/>
        <v>1.6617860808312415E-2</v>
      </c>
      <c r="AC35" s="1">
        <f t="shared" si="19"/>
        <v>-7.7696000007563271E-3</v>
      </c>
      <c r="AD35" s="1">
        <f t="shared" si="20"/>
        <v>1.6279091561101027E-6</v>
      </c>
      <c r="AE35" s="1">
        <f t="shared" si="21"/>
        <v>1.6279091561101029E-7</v>
      </c>
      <c r="AF35" s="27">
        <f t="shared" si="22"/>
        <v>33260.982799999998</v>
      </c>
      <c r="AG35" s="13"/>
      <c r="AH35" s="1">
        <f t="shared" si="23"/>
        <v>-2.4387460809068742E-2</v>
      </c>
      <c r="AI35" s="1">
        <f t="shared" si="24"/>
        <v>1.0023238985041243</v>
      </c>
      <c r="AJ35" s="1">
        <f t="shared" si="25"/>
        <v>-0.72492247699135381</v>
      </c>
      <c r="AK35" s="1">
        <f t="shared" si="26"/>
        <v>-0.31228625822000416</v>
      </c>
      <c r="AL35" s="1">
        <f t="shared" si="27"/>
        <v>-1.5633548991059623</v>
      </c>
      <c r="AM35" s="1">
        <f t="shared" si="28"/>
        <v>-0.99258612301391935</v>
      </c>
      <c r="AN35" s="1">
        <f t="shared" si="34"/>
        <v>-1.246127478774508</v>
      </c>
      <c r="AO35" s="1">
        <f t="shared" si="34"/>
        <v>-1.246127082542011</v>
      </c>
      <c r="AP35" s="1">
        <f t="shared" si="34"/>
        <v>-1.2461231051508439</v>
      </c>
      <c r="AQ35" s="1">
        <f t="shared" si="34"/>
        <v>-1.2460831826078422</v>
      </c>
      <c r="AR35" s="1">
        <f t="shared" si="34"/>
        <v>-1.2456827272535087</v>
      </c>
      <c r="AS35" s="1">
        <f t="shared" si="34"/>
        <v>-1.2416918378096971</v>
      </c>
      <c r="AT35" s="1">
        <f t="shared" si="34"/>
        <v>-1.2042004226032266</v>
      </c>
      <c r="AU35" s="1">
        <f t="shared" si="33"/>
        <v>-0.95014801908454594</v>
      </c>
      <c r="AW35" s="1">
        <v>-27000</v>
      </c>
      <c r="AX35" s="1">
        <f t="shared" si="36"/>
        <v>8.7632842284205269E-3</v>
      </c>
      <c r="AY35" s="1">
        <f t="shared" si="37"/>
        <v>-5.3269225847055249E-3</v>
      </c>
      <c r="AZ35" s="1">
        <f t="shared" si="38"/>
        <v>1.4090206813126052E-2</v>
      </c>
      <c r="BA35" s="1">
        <f t="shared" si="39"/>
        <v>0.69288444139296601</v>
      </c>
      <c r="BB35" s="1">
        <f t="shared" si="40"/>
        <v>0.55214774617809348</v>
      </c>
      <c r="BC35" s="1">
        <f t="shared" si="41"/>
        <v>-2.959214809820057</v>
      </c>
      <c r="BD35" s="1">
        <f t="shared" si="42"/>
        <v>-10.935831185364904</v>
      </c>
      <c r="BE35" s="1">
        <f t="shared" si="35"/>
        <v>-2.8902890367124279</v>
      </c>
      <c r="BF35" s="1">
        <f t="shared" si="35"/>
        <v>-2.8902122369349579</v>
      </c>
      <c r="BG35" s="1">
        <f t="shared" si="35"/>
        <v>-2.8904661294547207</v>
      </c>
      <c r="BH35" s="1">
        <f t="shared" si="35"/>
        <v>-2.889626722591025</v>
      </c>
      <c r="BI35" s="1">
        <f t="shared" si="35"/>
        <v>-2.892401240174419</v>
      </c>
      <c r="BJ35" s="1">
        <f t="shared" si="35"/>
        <v>-2.8832229426498475</v>
      </c>
      <c r="BK35" s="1">
        <f t="shared" si="35"/>
        <v>-2.9135052517137359</v>
      </c>
      <c r="BL35" s="1">
        <f t="shared" si="43"/>
        <v>-2.8126084192281722</v>
      </c>
    </row>
    <row r="36" spans="1:64">
      <c r="A36" s="1" t="s">
        <v>85</v>
      </c>
      <c r="B36" s="13" t="s">
        <v>77</v>
      </c>
      <c r="C36" s="26">
        <v>47592.456700000002</v>
      </c>
      <c r="D36" s="26"/>
      <c r="E36" s="1">
        <f t="shared" si="14"/>
        <v>-11340.018112766014</v>
      </c>
      <c r="F36" s="1">
        <f t="shared" si="15"/>
        <v>-11340</v>
      </c>
      <c r="G36" s="1">
        <f t="shared" si="16"/>
        <v>-7.6039999985368922E-3</v>
      </c>
      <c r="I36" s="1">
        <f t="shared" si="31"/>
        <v>-7.6039999985368922E-3</v>
      </c>
      <c r="L36" s="1">
        <v>0.1</v>
      </c>
      <c r="P36" s="248"/>
      <c r="V36" s="31"/>
      <c r="Z36" s="1">
        <f t="shared" si="32"/>
        <v>-11340</v>
      </c>
      <c r="AA36" s="1">
        <f t="shared" si="17"/>
        <v>-6.6041411814319866E-3</v>
      </c>
      <c r="AB36" s="1">
        <f t="shared" si="18"/>
        <v>1.4020034177752039E-2</v>
      </c>
      <c r="AC36" s="1">
        <f t="shared" si="19"/>
        <v>-7.6039999985368922E-3</v>
      </c>
      <c r="AD36" s="1">
        <f t="shared" si="20"/>
        <v>9.9971765414242099E-7</v>
      </c>
      <c r="AE36" s="1">
        <f t="shared" si="21"/>
        <v>9.9971765414242109E-8</v>
      </c>
      <c r="AF36" s="27">
        <f t="shared" si="22"/>
        <v>32573.956700000002</v>
      </c>
      <c r="AG36" s="13"/>
      <c r="AH36" s="1">
        <f t="shared" si="23"/>
        <v>-2.1624034176288932E-2</v>
      </c>
      <c r="AI36" s="1">
        <f t="shared" si="24"/>
        <v>0.94206215850648234</v>
      </c>
      <c r="AJ36" s="1">
        <f t="shared" si="25"/>
        <v>-0.57849017441081818</v>
      </c>
      <c r="AK36" s="1">
        <f t="shared" si="26"/>
        <v>-0.30687344965047175</v>
      </c>
      <c r="AL36" s="1">
        <f t="shared" si="27"/>
        <v>-1.7574002518006648</v>
      </c>
      <c r="AM36" s="1">
        <f t="shared" si="28"/>
        <v>-1.2064671829265581</v>
      </c>
      <c r="AN36" s="1">
        <f t="shared" si="34"/>
        <v>-1.435818165605657</v>
      </c>
      <c r="AO36" s="1">
        <f t="shared" si="34"/>
        <v>-1.4358181617849921</v>
      </c>
      <c r="AP36" s="1">
        <f t="shared" si="34"/>
        <v>-1.4358180708711661</v>
      </c>
      <c r="AQ36" s="1">
        <f t="shared" si="34"/>
        <v>-1.435815907568369</v>
      </c>
      <c r="AR36" s="1">
        <f t="shared" si="34"/>
        <v>-1.4357644417425384</v>
      </c>
      <c r="AS36" s="1">
        <f t="shared" si="34"/>
        <v>-1.4345457471167764</v>
      </c>
      <c r="AT36" s="1">
        <f t="shared" si="34"/>
        <v>-1.4083207642359865</v>
      </c>
      <c r="AU36" s="1">
        <f t="shared" si="33"/>
        <v>-1.1263638109982299</v>
      </c>
      <c r="AW36" s="1">
        <v>-26000</v>
      </c>
      <c r="AX36" s="1">
        <f t="shared" si="36"/>
        <v>7.6879776679384653E-3</v>
      </c>
      <c r="AY36" s="1">
        <f t="shared" si="37"/>
        <v>-4.414821845570429E-3</v>
      </c>
      <c r="AZ36" s="1">
        <f t="shared" si="38"/>
        <v>1.2102799513508894E-2</v>
      </c>
      <c r="BA36" s="1">
        <f t="shared" si="39"/>
        <v>0.69688058886133131</v>
      </c>
      <c r="BB36" s="1">
        <f t="shared" si="40"/>
        <v>0.50061603639900554</v>
      </c>
      <c r="BC36" s="1">
        <f t="shared" si="41"/>
        <v>-2.8985870031325014</v>
      </c>
      <c r="BD36" s="1">
        <f t="shared" si="42"/>
        <v>-8.1897204386410376</v>
      </c>
      <c r="BE36" s="1">
        <f t="shared" si="35"/>
        <v>-2.8073923921531061</v>
      </c>
      <c r="BF36" s="1">
        <f t="shared" si="35"/>
        <v>-2.8073063115507915</v>
      </c>
      <c r="BG36" s="1">
        <f t="shared" si="35"/>
        <v>-2.8075980877805735</v>
      </c>
      <c r="BH36" s="1">
        <f t="shared" si="35"/>
        <v>-2.8066089719937368</v>
      </c>
      <c r="BI36" s="1">
        <f t="shared" si="35"/>
        <v>-2.8099606831177559</v>
      </c>
      <c r="BJ36" s="1">
        <f t="shared" si="35"/>
        <v>-2.7985871557796718</v>
      </c>
      <c r="BK36" s="1">
        <f t="shared" si="35"/>
        <v>-2.8370049948899334</v>
      </c>
      <c r="BL36" s="1">
        <f t="shared" si="43"/>
        <v>-2.7049299640410753</v>
      </c>
    </row>
    <row r="37" spans="1:64">
      <c r="A37" s="1" t="s">
        <v>83</v>
      </c>
      <c r="B37" s="13" t="s">
        <v>77</v>
      </c>
      <c r="C37" s="26">
        <v>46862.400000000001</v>
      </c>
      <c r="D37" s="26"/>
      <c r="E37" s="1">
        <f t="shared" si="14"/>
        <v>-13079.016822672109</v>
      </c>
      <c r="F37" s="1">
        <f t="shared" si="15"/>
        <v>-13079</v>
      </c>
      <c r="G37" s="1">
        <f t="shared" si="16"/>
        <v>-7.0623999999952503E-3</v>
      </c>
      <c r="I37" s="1">
        <f t="shared" si="31"/>
        <v>-7.0623999999952503E-3</v>
      </c>
      <c r="L37" s="1">
        <v>0.1</v>
      </c>
      <c r="P37" s="248"/>
      <c r="V37" s="31"/>
      <c r="Z37" s="1">
        <f t="shared" si="32"/>
        <v>-13079</v>
      </c>
      <c r="AA37" s="1">
        <f t="shared" si="17"/>
        <v>-5.9650899410024789E-3</v>
      </c>
      <c r="AB37" s="1">
        <f t="shared" si="18"/>
        <v>1.1023751432581143E-2</v>
      </c>
      <c r="AC37" s="1">
        <f t="shared" si="19"/>
        <v>-7.0623999999952503E-3</v>
      </c>
      <c r="AD37" s="1">
        <f t="shared" si="20"/>
        <v>1.2040893655667194E-6</v>
      </c>
      <c r="AE37" s="1">
        <f t="shared" si="21"/>
        <v>1.2040893655667194E-7</v>
      </c>
      <c r="AF37" s="27">
        <f t="shared" si="22"/>
        <v>31843.9</v>
      </c>
      <c r="AG37" s="13"/>
      <c r="AH37" s="1">
        <f t="shared" si="23"/>
        <v>-1.8086151432576393E-2</v>
      </c>
      <c r="AI37" s="1">
        <f t="shared" si="24"/>
        <v>0.88733562264543153</v>
      </c>
      <c r="AJ37" s="1">
        <f t="shared" si="25"/>
        <v>-0.4208614853375176</v>
      </c>
      <c r="AK37" s="1">
        <f t="shared" si="26"/>
        <v>-0.29126421965736882</v>
      </c>
      <c r="AL37" s="1">
        <f t="shared" si="27"/>
        <v>-1.9398819450378486</v>
      </c>
      <c r="AM37" s="1">
        <f t="shared" si="28"/>
        <v>-1.459016430771054</v>
      </c>
      <c r="AN37" s="1">
        <f t="shared" si="34"/>
        <v>-1.6254453289729676</v>
      </c>
      <c r="AO37" s="1">
        <f t="shared" si="34"/>
        <v>-1.6254453289860973</v>
      </c>
      <c r="AP37" s="1">
        <f t="shared" si="34"/>
        <v>-1.625445328216403</v>
      </c>
      <c r="AQ37" s="1">
        <f t="shared" si="34"/>
        <v>-1.6254453733382719</v>
      </c>
      <c r="AR37" s="1">
        <f t="shared" si="34"/>
        <v>-1.6254427280909447</v>
      </c>
      <c r="AS37" s="1">
        <f t="shared" si="34"/>
        <v>-1.6255975889529382</v>
      </c>
      <c r="AT37" s="1">
        <f t="shared" si="34"/>
        <v>-1.6156405392901412</v>
      </c>
      <c r="AU37" s="1">
        <f t="shared" si="33"/>
        <v>-1.313616644568592</v>
      </c>
      <c r="AW37" s="1">
        <v>-25000</v>
      </c>
      <c r="AX37" s="1">
        <f t="shared" si="36"/>
        <v>6.5683972131877905E-3</v>
      </c>
      <c r="AY37" s="1">
        <f t="shared" si="37"/>
        <v>-3.4498991340244402E-3</v>
      </c>
      <c r="AZ37" s="1">
        <f t="shared" si="38"/>
        <v>1.0018296347212231E-2</v>
      </c>
      <c r="BA37" s="1">
        <f t="shared" si="39"/>
        <v>0.70206584585026555</v>
      </c>
      <c r="BB37" s="1">
        <f t="shared" si="40"/>
        <v>0.44652457924998795</v>
      </c>
      <c r="BC37" s="1">
        <f t="shared" si="41"/>
        <v>-2.8371541574212094</v>
      </c>
      <c r="BD37" s="1">
        <f t="shared" si="42"/>
        <v>-6.5186531198068609</v>
      </c>
      <c r="BE37" s="1">
        <f t="shared" si="35"/>
        <v>-2.7239460919175977</v>
      </c>
      <c r="BF37" s="1">
        <f t="shared" si="35"/>
        <v>-2.7238602149708386</v>
      </c>
      <c r="BG37" s="1">
        <f t="shared" si="35"/>
        <v>-2.72416105192625</v>
      </c>
      <c r="BH37" s="1">
        <f t="shared" si="35"/>
        <v>-2.7231070087628786</v>
      </c>
      <c r="BI37" s="1">
        <f t="shared" si="35"/>
        <v>-2.7267979062619756</v>
      </c>
      <c r="BJ37" s="1">
        <f t="shared" si="35"/>
        <v>-2.7138468909385214</v>
      </c>
      <c r="BK37" s="1">
        <f t="shared" si="35"/>
        <v>-2.7589748534115528</v>
      </c>
      <c r="BL37" s="1">
        <f t="shared" si="43"/>
        <v>-2.5972515088539785</v>
      </c>
    </row>
    <row r="38" spans="1:64">
      <c r="A38" s="1" t="s">
        <v>84</v>
      </c>
      <c r="B38" s="13" t="s">
        <v>77</v>
      </c>
      <c r="C38" s="26">
        <v>46909.4211</v>
      </c>
      <c r="D38" s="26"/>
      <c r="E38" s="1">
        <f t="shared" si="14"/>
        <v>-12967.012327352277</v>
      </c>
      <c r="F38" s="1">
        <f t="shared" si="15"/>
        <v>-12967</v>
      </c>
      <c r="G38" s="1">
        <f t="shared" si="16"/>
        <v>-5.1751999999396503E-3</v>
      </c>
      <c r="I38" s="1">
        <f t="shared" si="31"/>
        <v>-5.1751999999396503E-3</v>
      </c>
      <c r="L38" s="1">
        <v>0.1</v>
      </c>
      <c r="P38" s="248"/>
      <c r="V38" s="31"/>
      <c r="Z38" s="1">
        <f t="shared" si="32"/>
        <v>-12967</v>
      </c>
      <c r="AA38" s="1">
        <f t="shared" si="17"/>
        <v>-6.0253217058130991E-3</v>
      </c>
      <c r="AB38" s="1">
        <f t="shared" si="18"/>
        <v>1.3153069233114833E-2</v>
      </c>
      <c r="AC38" s="1">
        <f t="shared" si="19"/>
        <v>-5.1751999999396503E-3</v>
      </c>
      <c r="AD38" s="1">
        <f t="shared" si="20"/>
        <v>7.2270691479718259E-7</v>
      </c>
      <c r="AE38" s="1">
        <f t="shared" si="21"/>
        <v>7.2270691479718264E-8</v>
      </c>
      <c r="AF38" s="27">
        <f t="shared" si="22"/>
        <v>31890.9211</v>
      </c>
      <c r="AG38" s="13"/>
      <c r="AH38" s="1">
        <f t="shared" si="23"/>
        <v>-1.8328269233054483E-2</v>
      </c>
      <c r="AI38" s="1">
        <f t="shared" si="24"/>
        <v>0.89058026688439762</v>
      </c>
      <c r="AJ38" s="1">
        <f t="shared" si="25"/>
        <v>-0.43091905301771366</v>
      </c>
      <c r="AK38" s="1">
        <f t="shared" si="26"/>
        <v>-0.29249859757308061</v>
      </c>
      <c r="AL38" s="1">
        <f t="shared" si="27"/>
        <v>-1.9287657494479356</v>
      </c>
      <c r="AM38" s="1">
        <f t="shared" si="28"/>
        <v>-1.4417663586625546</v>
      </c>
      <c r="AN38" s="1">
        <f t="shared" si="34"/>
        <v>-1.6135659743513815</v>
      </c>
      <c r="AO38" s="1">
        <f t="shared" si="34"/>
        <v>-1.6135659743554998</v>
      </c>
      <c r="AP38" s="1">
        <f t="shared" si="34"/>
        <v>-1.613565974047078</v>
      </c>
      <c r="AQ38" s="1">
        <f t="shared" si="34"/>
        <v>-1.6135659971451912</v>
      </c>
      <c r="AR38" s="1">
        <f t="shared" si="34"/>
        <v>-1.6135642672615447</v>
      </c>
      <c r="AS38" s="1">
        <f t="shared" si="34"/>
        <v>-1.6136936302791889</v>
      </c>
      <c r="AT38" s="1">
        <f t="shared" si="34"/>
        <v>-1.602600645627509</v>
      </c>
      <c r="AU38" s="1">
        <f t="shared" si="33"/>
        <v>-1.3015566575876374</v>
      </c>
      <c r="AW38" s="1">
        <v>-24000</v>
      </c>
      <c r="AX38" s="1">
        <f t="shared" si="36"/>
        <v>5.4137552177621166E-3</v>
      </c>
      <c r="AY38" s="1">
        <f t="shared" si="37"/>
        <v>-2.4321544500675637E-3</v>
      </c>
      <c r="AZ38" s="1">
        <f t="shared" si="38"/>
        <v>7.8459096678296803E-3</v>
      </c>
      <c r="BA38" s="1">
        <f t="shared" si="39"/>
        <v>0.70848979028958725</v>
      </c>
      <c r="BB38" s="1">
        <f t="shared" si="40"/>
        <v>0.38980504171031638</v>
      </c>
      <c r="BC38" s="1">
        <f t="shared" si="41"/>
        <v>-2.7746966223165752</v>
      </c>
      <c r="BD38" s="1">
        <f t="shared" si="42"/>
        <v>-5.389848581078204</v>
      </c>
      <c r="BE38" s="1">
        <f t="shared" si="35"/>
        <v>-2.6398059022958447</v>
      </c>
      <c r="BF38" s="1">
        <f t="shared" si="35"/>
        <v>-2.6397282892995424</v>
      </c>
      <c r="BG38" s="1">
        <f t="shared" si="35"/>
        <v>-2.6400117488608776</v>
      </c>
      <c r="BH38" s="1">
        <f t="shared" si="35"/>
        <v>-2.6389762791385447</v>
      </c>
      <c r="BI38" s="1">
        <f t="shared" si="35"/>
        <v>-2.6427559788772421</v>
      </c>
      <c r="BJ38" s="1">
        <f t="shared" si="35"/>
        <v>-2.6289208737970449</v>
      </c>
      <c r="BK38" s="1">
        <f t="shared" si="35"/>
        <v>-2.6790713974880758</v>
      </c>
      <c r="BL38" s="1">
        <f t="shared" si="43"/>
        <v>-2.4895730536668799</v>
      </c>
    </row>
    <row r="39" spans="1:64">
      <c r="A39" s="1" t="s">
        <v>84</v>
      </c>
      <c r="B39" s="13" t="s">
        <v>77</v>
      </c>
      <c r="C39" s="26">
        <v>46909.421799999996</v>
      </c>
      <c r="D39" s="26"/>
      <c r="E39" s="1">
        <f t="shared" si="14"/>
        <v>-12967.010659948784</v>
      </c>
      <c r="F39" s="1">
        <f t="shared" si="15"/>
        <v>-12967</v>
      </c>
      <c r="G39" s="1">
        <f t="shared" si="16"/>
        <v>-4.4752000030712225E-3</v>
      </c>
      <c r="I39" s="1">
        <f t="shared" si="31"/>
        <v>-4.4752000030712225E-3</v>
      </c>
      <c r="L39" s="1">
        <v>0.1</v>
      </c>
      <c r="P39" s="248"/>
      <c r="V39" s="31"/>
      <c r="Z39" s="1">
        <f t="shared" si="32"/>
        <v>-12967</v>
      </c>
      <c r="AA39" s="1">
        <f t="shared" si="17"/>
        <v>-6.0253217058130991E-3</v>
      </c>
      <c r="AB39" s="1">
        <f t="shared" si="18"/>
        <v>1.3853069229983261E-2</v>
      </c>
      <c r="AC39" s="1">
        <f t="shared" si="19"/>
        <v>-4.4752000030712225E-3</v>
      </c>
      <c r="AD39" s="1">
        <f t="shared" si="20"/>
        <v>2.4028772933113748E-6</v>
      </c>
      <c r="AE39" s="1">
        <f t="shared" si="21"/>
        <v>2.4028772933113748E-7</v>
      </c>
      <c r="AF39" s="27">
        <f t="shared" si="22"/>
        <v>31890.921799999996</v>
      </c>
      <c r="AG39" s="13"/>
      <c r="AH39" s="1">
        <f t="shared" si="23"/>
        <v>-1.8328269233054483E-2</v>
      </c>
      <c r="AI39" s="1">
        <f t="shared" si="24"/>
        <v>0.89058026688439762</v>
      </c>
      <c r="AJ39" s="1">
        <f t="shared" si="25"/>
        <v>-0.43091905301771366</v>
      </c>
      <c r="AK39" s="1">
        <f t="shared" si="26"/>
        <v>-0.29249859757308061</v>
      </c>
      <c r="AL39" s="1">
        <f t="shared" si="27"/>
        <v>-1.9287657494479356</v>
      </c>
      <c r="AM39" s="1">
        <f t="shared" si="28"/>
        <v>-1.4417663586625546</v>
      </c>
      <c r="AN39" s="1">
        <f t="shared" si="34"/>
        <v>-1.6135659743513815</v>
      </c>
      <c r="AO39" s="1">
        <f t="shared" si="34"/>
        <v>-1.6135659743554998</v>
      </c>
      <c r="AP39" s="1">
        <f t="shared" si="34"/>
        <v>-1.613565974047078</v>
      </c>
      <c r="AQ39" s="1">
        <f t="shared" si="34"/>
        <v>-1.6135659971451912</v>
      </c>
      <c r="AR39" s="1">
        <f t="shared" si="34"/>
        <v>-1.6135642672615447</v>
      </c>
      <c r="AS39" s="1">
        <f t="shared" si="34"/>
        <v>-1.6136936302791889</v>
      </c>
      <c r="AT39" s="1">
        <f t="shared" si="34"/>
        <v>-1.602600645627509</v>
      </c>
      <c r="AU39" s="1">
        <f t="shared" si="33"/>
        <v>-1.3015566575876374</v>
      </c>
      <c r="AW39" s="1">
        <v>-23000</v>
      </c>
      <c r="AX39" s="1">
        <f t="shared" si="36"/>
        <v>4.233833085407061E-3</v>
      </c>
      <c r="AY39" s="1">
        <f t="shared" si="37"/>
        <v>-1.3615877936997943E-3</v>
      </c>
      <c r="AZ39" s="1">
        <f t="shared" si="38"/>
        <v>5.5954208791068553E-3</v>
      </c>
      <c r="BA39" s="1">
        <f t="shared" si="39"/>
        <v>0.71621448288291845</v>
      </c>
      <c r="BB39" s="1">
        <f t="shared" si="40"/>
        <v>0.3303769565703587</v>
      </c>
      <c r="BC39" s="1">
        <f t="shared" si="41"/>
        <v>-2.7109796732905078</v>
      </c>
      <c r="BD39" s="1">
        <f t="shared" si="42"/>
        <v>-4.5725502186020499</v>
      </c>
      <c r="BE39" s="1">
        <f t="shared" si="35"/>
        <v>-2.5548212111153537</v>
      </c>
      <c r="BF39" s="1">
        <f t="shared" si="35"/>
        <v>-2.5547573394666041</v>
      </c>
      <c r="BG39" s="1">
        <f t="shared" si="35"/>
        <v>-2.5550029351074124</v>
      </c>
      <c r="BH39" s="1">
        <f t="shared" si="35"/>
        <v>-2.5540583651276765</v>
      </c>
      <c r="BI39" s="1">
        <f t="shared" si="35"/>
        <v>-2.557687979630944</v>
      </c>
      <c r="BJ39" s="1">
        <f t="shared" si="35"/>
        <v>-2.5436923703463017</v>
      </c>
      <c r="BK39" s="1">
        <f t="shared" si="35"/>
        <v>-2.5969728967751595</v>
      </c>
      <c r="BL39" s="1">
        <f t="shared" si="43"/>
        <v>-2.381894598479783</v>
      </c>
    </row>
    <row r="40" spans="1:64">
      <c r="A40" s="31" t="s">
        <v>79</v>
      </c>
      <c r="B40" s="32" t="s">
        <v>77</v>
      </c>
      <c r="C40" s="33">
        <v>45044.398999999998</v>
      </c>
      <c r="D40" s="33"/>
      <c r="E40" s="31">
        <f t="shared" si="14"/>
        <v>-17409.504295231422</v>
      </c>
      <c r="F40" s="31">
        <f t="shared" si="15"/>
        <v>-17409.5</v>
      </c>
      <c r="G40" s="1">
        <f t="shared" si="16"/>
        <v>-1.8032000007224269E-3</v>
      </c>
      <c r="I40" s="1">
        <f t="shared" si="31"/>
        <v>-1.8032000007224269E-3</v>
      </c>
      <c r="L40" s="1">
        <v>0.1</v>
      </c>
      <c r="P40" s="248"/>
      <c r="V40" s="31"/>
      <c r="Z40" s="1">
        <f t="shared" si="32"/>
        <v>-17409.5</v>
      </c>
      <c r="AA40" s="1">
        <f t="shared" si="17"/>
        <v>-2.2834361645851942E-3</v>
      </c>
      <c r="AB40" s="1">
        <f t="shared" si="18"/>
        <v>6.0767426630305415E-3</v>
      </c>
      <c r="AC40" s="1">
        <f t="shared" si="19"/>
        <v>-1.8032000007224269E-3</v>
      </c>
      <c r="AD40" s="1">
        <f t="shared" si="20"/>
        <v>2.306267730816267E-7</v>
      </c>
      <c r="AE40" s="1">
        <f t="shared" si="21"/>
        <v>2.3062677308162672E-8</v>
      </c>
      <c r="AF40" s="27">
        <f t="shared" si="22"/>
        <v>30025.898999999998</v>
      </c>
      <c r="AG40" s="13"/>
      <c r="AH40" s="1">
        <f t="shared" si="23"/>
        <v>-7.8799426637529684E-3</v>
      </c>
      <c r="AI40" s="1">
        <f t="shared" si="24"/>
        <v>0.78770943856784392</v>
      </c>
      <c r="AJ40" s="1">
        <f t="shared" si="25"/>
        <v>-5.5994029171535738E-2</v>
      </c>
      <c r="AK40" s="1">
        <f t="shared" si="26"/>
        <v>-0.22904328216328149</v>
      </c>
      <c r="AL40" s="1">
        <f t="shared" si="27"/>
        <v>-2.318253413278915</v>
      </c>
      <c r="AM40" s="1">
        <f t="shared" si="28"/>
        <v>-2.29033334354434</v>
      </c>
      <c r="AN40" s="1">
        <f t="shared" si="34"/>
        <v>-2.0561469380080286</v>
      </c>
      <c r="AO40" s="1">
        <f t="shared" si="34"/>
        <v>-2.0561446848498939</v>
      </c>
      <c r="AP40" s="1">
        <f t="shared" si="34"/>
        <v>-2.0561601499731257</v>
      </c>
      <c r="AQ40" s="1">
        <f t="shared" si="34"/>
        <v>-2.0560539920441268</v>
      </c>
      <c r="AR40" s="1">
        <f t="shared" si="34"/>
        <v>-2.0567822671091966</v>
      </c>
      <c r="AS40" s="1">
        <f t="shared" si="34"/>
        <v>-2.0517656858310218</v>
      </c>
      <c r="AT40" s="1">
        <f t="shared" si="34"/>
        <v>-2.0854093156551974</v>
      </c>
      <c r="AU40" s="1">
        <f t="shared" si="33"/>
        <v>-1.7799181947563163</v>
      </c>
      <c r="AW40" s="1">
        <v>-22000</v>
      </c>
      <c r="AX40" s="1">
        <f t="shared" si="36"/>
        <v>3.0391258908459944E-3</v>
      </c>
      <c r="AY40" s="1">
        <f t="shared" si="37"/>
        <v>-2.3819916492113374E-4</v>
      </c>
      <c r="AZ40" s="1">
        <f t="shared" si="38"/>
        <v>3.2773250557671281E-3</v>
      </c>
      <c r="BA40" s="1">
        <f t="shared" si="39"/>
        <v>0.72531544283897387</v>
      </c>
      <c r="BB40" s="1">
        <f t="shared" si="40"/>
        <v>0.2681504955820313</v>
      </c>
      <c r="BC40" s="1">
        <f t="shared" si="41"/>
        <v>-2.6457494471631429</v>
      </c>
      <c r="BD40" s="1">
        <f t="shared" si="42"/>
        <v>-3.9505519661790269</v>
      </c>
      <c r="BE40" s="1">
        <f t="shared" si="35"/>
        <v>-2.4688332757314457</v>
      </c>
      <c r="BF40" s="1">
        <f t="shared" si="35"/>
        <v>-2.4687855294555168</v>
      </c>
      <c r="BG40" s="1">
        <f t="shared" si="35"/>
        <v>-2.4689810048791561</v>
      </c>
      <c r="BH40" s="1">
        <f t="shared" si="35"/>
        <v>-2.4681805266428696</v>
      </c>
      <c r="BI40" s="1">
        <f t="shared" si="35"/>
        <v>-2.4714552854199749</v>
      </c>
      <c r="BJ40" s="1">
        <f t="shared" si="35"/>
        <v>-2.4580035417752089</v>
      </c>
      <c r="BK40" s="1">
        <f t="shared" si="35"/>
        <v>-2.5123830471223272</v>
      </c>
      <c r="BL40" s="1">
        <f t="shared" si="43"/>
        <v>-2.2742161432926862</v>
      </c>
    </row>
    <row r="41" spans="1:64">
      <c r="A41" s="37" t="s">
        <v>93</v>
      </c>
      <c r="B41" s="35" t="s">
        <v>65</v>
      </c>
      <c r="C41" s="36">
        <v>50519.620999999999</v>
      </c>
      <c r="D41" s="36"/>
      <c r="E41" s="1">
        <f t="shared" si="14"/>
        <v>-4367.4981134520394</v>
      </c>
      <c r="F41" s="1">
        <f t="shared" si="15"/>
        <v>-4367.5</v>
      </c>
      <c r="G41" s="1">
        <f t="shared" si="16"/>
        <v>7.9199999890988693E-4</v>
      </c>
      <c r="I41" s="1">
        <f t="shared" si="31"/>
        <v>7.9199999890988693E-4</v>
      </c>
      <c r="L41" s="1">
        <v>0.1</v>
      </c>
      <c r="P41" s="248"/>
      <c r="Q41" s="1">
        <v>1.0131986509320612E-8</v>
      </c>
      <c r="R41" s="1">
        <v>1.1544073747129616E-23</v>
      </c>
      <c r="S41" s="1">
        <v>3.338802575042642E-28</v>
      </c>
      <c r="T41" s="1">
        <v>6.798138780337669E-9</v>
      </c>
      <c r="U41" s="1">
        <v>4.0603762274809696E-7</v>
      </c>
      <c r="V41" s="31">
        <v>5.9581389347365373E-4</v>
      </c>
      <c r="W41" s="1">
        <v>0.5811765443179826</v>
      </c>
      <c r="X41" s="1">
        <v>10527.209005721761</v>
      </c>
      <c r="Y41" s="1">
        <v>2.0407830266946407E-4</v>
      </c>
      <c r="Z41" s="1">
        <f t="shared" si="32"/>
        <v>-4367.5</v>
      </c>
      <c r="AA41" s="1">
        <f t="shared" si="17"/>
        <v>1.7208719820480944E-3</v>
      </c>
      <c r="AB41" s="1">
        <f t="shared" si="18"/>
        <v>2.7318079714969898E-2</v>
      </c>
      <c r="AC41" s="1">
        <f t="shared" si="19"/>
        <v>7.9199999890988693E-4</v>
      </c>
      <c r="AD41" s="1">
        <f t="shared" si="20"/>
        <v>8.6280316105910644E-7</v>
      </c>
      <c r="AE41" s="1">
        <f t="shared" si="21"/>
        <v>8.6280316105910654E-8</v>
      </c>
      <c r="AF41" s="27">
        <f t="shared" si="22"/>
        <v>35501.120999999999</v>
      </c>
      <c r="AG41" s="13"/>
      <c r="AH41" s="1">
        <f t="shared" si="23"/>
        <v>-2.6526079716060011E-2</v>
      </c>
      <c r="AI41" s="1">
        <f t="shared" si="24"/>
        <v>1.2340728340678047</v>
      </c>
      <c r="AJ41" s="1">
        <f t="shared" si="25"/>
        <v>-0.99679944374646734</v>
      </c>
      <c r="AK41" s="1">
        <f t="shared" si="26"/>
        <v>-0.2067317487198678</v>
      </c>
      <c r="AL41" s="1">
        <f t="shared" si="27"/>
        <v>-0.7234521098432467</v>
      </c>
      <c r="AM41" s="1">
        <f t="shared" si="28"/>
        <v>-0.37837473555855344</v>
      </c>
      <c r="AN41" s="1">
        <f t="shared" ref="AN41:AT50" si="44">$AU41+$AB$7*SIN(AO41)</f>
        <v>-0.53470470910658896</v>
      </c>
      <c r="AO41" s="1">
        <f t="shared" si="44"/>
        <v>-0.53465821657438328</v>
      </c>
      <c r="AP41" s="1">
        <f t="shared" si="44"/>
        <v>-0.53448520544762179</v>
      </c>
      <c r="AQ41" s="1">
        <f t="shared" si="44"/>
        <v>-0.53384154040032594</v>
      </c>
      <c r="AR41" s="1">
        <f t="shared" si="44"/>
        <v>-0.53144901477544082</v>
      </c>
      <c r="AS41" s="1">
        <f t="shared" si="44"/>
        <v>-0.5225851528236124</v>
      </c>
      <c r="AT41" s="1">
        <f t="shared" si="44"/>
        <v>-0.49012812600303607</v>
      </c>
      <c r="AU41" s="1">
        <f t="shared" si="33"/>
        <v>-0.37557578220619536</v>
      </c>
      <c r="AW41" s="1">
        <v>-21000</v>
      </c>
      <c r="AX41" s="1">
        <f t="shared" si="36"/>
        <v>1.8410111637814184E-3</v>
      </c>
      <c r="AY41" s="1">
        <f t="shared" si="37"/>
        <v>9.3801143626841624E-4</v>
      </c>
      <c r="AZ41" s="1">
        <f t="shared" si="38"/>
        <v>9.0299972751300213E-4</v>
      </c>
      <c r="BA41" s="1">
        <f t="shared" si="39"/>
        <v>0.73588278190224965</v>
      </c>
      <c r="BB41" s="1">
        <f t="shared" si="40"/>
        <v>0.20303021002913521</v>
      </c>
      <c r="BC41" s="1">
        <f t="shared" si="41"/>
        <v>-2.5787283414867939</v>
      </c>
      <c r="BD41" s="1">
        <f t="shared" si="42"/>
        <v>-3.458944402728898</v>
      </c>
      <c r="BE41" s="1">
        <f t="shared" si="35"/>
        <v>-2.3816733521663824</v>
      </c>
      <c r="BF41" s="1">
        <f t="shared" si="35"/>
        <v>-2.381641216452953</v>
      </c>
      <c r="BG41" s="1">
        <f t="shared" si="35"/>
        <v>-2.3817831659799804</v>
      </c>
      <c r="BH41" s="1">
        <f t="shared" si="35"/>
        <v>-2.3811560034507115</v>
      </c>
      <c r="BI41" s="1">
        <f t="shared" si="35"/>
        <v>-2.3839241232668629</v>
      </c>
      <c r="BJ41" s="1">
        <f t="shared" si="35"/>
        <v>-2.3716508720073661</v>
      </c>
      <c r="BK41" s="1">
        <f t="shared" si="35"/>
        <v>-2.4250344027975919</v>
      </c>
      <c r="BL41" s="1">
        <f t="shared" si="43"/>
        <v>-2.1665376881055893</v>
      </c>
    </row>
    <row r="42" spans="1:64">
      <c r="A42" s="1" t="s">
        <v>67</v>
      </c>
      <c r="C42" s="25">
        <v>39521.96</v>
      </c>
      <c r="D42" s="26"/>
      <c r="E42" s="1">
        <f t="shared" si="14"/>
        <v>-30563.981607110192</v>
      </c>
      <c r="F42" s="1">
        <f t="shared" si="15"/>
        <v>-30564</v>
      </c>
      <c r="G42" s="1">
        <f t="shared" si="16"/>
        <v>7.721599999058526E-3</v>
      </c>
      <c r="I42" s="1">
        <f t="shared" si="31"/>
        <v>7.721599999058526E-3</v>
      </c>
      <c r="L42" s="1">
        <v>0.1</v>
      </c>
      <c r="P42" s="248"/>
      <c r="V42" s="31"/>
      <c r="Z42" s="1">
        <f>F149</f>
        <v>-28659.5</v>
      </c>
      <c r="AA42" s="1">
        <f t="shared" si="17"/>
        <v>1.0426595549173918E-2</v>
      </c>
      <c r="AB42" s="1">
        <f t="shared" si="18"/>
        <v>-9.4289860018543017E-3</v>
      </c>
      <c r="AC42" s="1">
        <f t="shared" si="19"/>
        <v>7.721599999058526E-3</v>
      </c>
      <c r="AD42" s="1">
        <f t="shared" si="20"/>
        <v>7.317000926144075E-6</v>
      </c>
      <c r="AE42" s="1">
        <f t="shared" si="21"/>
        <v>7.3170009261440756E-7</v>
      </c>
      <c r="AF42" s="27">
        <f t="shared" si="22"/>
        <v>24503.46</v>
      </c>
      <c r="AG42" s="13"/>
      <c r="AH42" s="1">
        <f t="shared" si="23"/>
        <v>1.7150586000912828E-2</v>
      </c>
      <c r="AI42" s="1">
        <f t="shared" si="24"/>
        <v>0.68877981193880911</v>
      </c>
      <c r="AJ42" s="1">
        <f t="shared" si="25"/>
        <v>0.63215403470089793</v>
      </c>
      <c r="AK42" s="1">
        <f t="shared" si="26"/>
        <v>-2.5886330764819283E-2</v>
      </c>
      <c r="AL42" s="1">
        <f t="shared" si="27"/>
        <v>-3.0586067772225416</v>
      </c>
      <c r="AM42" s="1">
        <f t="shared" si="28"/>
        <v>-24.086654016250925</v>
      </c>
      <c r="AN42" s="1">
        <f t="shared" si="44"/>
        <v>-3.0270169181110131</v>
      </c>
      <c r="AO42" s="1">
        <f t="shared" si="44"/>
        <v>-3.0269752735671873</v>
      </c>
      <c r="AP42" s="1">
        <f t="shared" si="44"/>
        <v>-3.0271095033287896</v>
      </c>
      <c r="AQ42" s="1">
        <f t="shared" si="44"/>
        <v>-3.0266768430832807</v>
      </c>
      <c r="AR42" s="1">
        <f t="shared" si="44"/>
        <v>-3.0280713516499143</v>
      </c>
      <c r="AS42" s="1">
        <f t="shared" si="44"/>
        <v>-3.0235758983884033</v>
      </c>
      <c r="AT42" s="1">
        <f t="shared" si="44"/>
        <v>-3.0380596970952749</v>
      </c>
      <c r="AU42" s="1">
        <f>RADIANS($AB$9)+$AB$18*(F149-AB$15)</f>
        <v>-2.9913008156111589</v>
      </c>
      <c r="AW42" s="1">
        <v>-20000</v>
      </c>
      <c r="AX42" s="1">
        <f t="shared" si="36"/>
        <v>6.5194965453629038E-4</v>
      </c>
      <c r="AY42" s="1">
        <f t="shared" si="37"/>
        <v>2.1670440098688504E-3</v>
      </c>
      <c r="AZ42" s="1">
        <f t="shared" si="38"/>
        <v>-1.5150943553325601E-3</v>
      </c>
      <c r="BA42" s="1">
        <f t="shared" si="39"/>
        <v>0.74802244206591473</v>
      </c>
      <c r="BB42" s="1">
        <f t="shared" si="40"/>
        <v>0.13492032433762527</v>
      </c>
      <c r="BC42" s="1">
        <f t="shared" si="41"/>
        <v>-2.5096097949054212</v>
      </c>
      <c r="BD42" s="1">
        <f t="shared" si="42"/>
        <v>-3.0586044291763277</v>
      </c>
      <c r="BE42" s="1">
        <f t="shared" ref="BE42:BK51" si="45">$BL42+$AB$7*SIN(BF42)</f>
        <v>-2.2931607454466354</v>
      </c>
      <c r="BF42" s="1">
        <f t="shared" si="45"/>
        <v>-2.2931415825006884</v>
      </c>
      <c r="BG42" s="1">
        <f t="shared" si="45"/>
        <v>-2.2932343887265105</v>
      </c>
      <c r="BH42" s="1">
        <f t="shared" si="45"/>
        <v>-2.2927848367961072</v>
      </c>
      <c r="BI42" s="1">
        <f t="shared" si="45"/>
        <v>-2.2949603296611163</v>
      </c>
      <c r="BJ42" s="1">
        <f t="shared" si="45"/>
        <v>-2.2843820828255175</v>
      </c>
      <c r="BK42" s="1">
        <f t="shared" si="45"/>
        <v>-2.3346914744320015</v>
      </c>
      <c r="BL42" s="1">
        <f t="shared" si="43"/>
        <v>-2.0588592329184916</v>
      </c>
    </row>
    <row r="43" spans="1:64">
      <c r="A43" s="1" t="s">
        <v>67</v>
      </c>
      <c r="C43" s="25">
        <v>39528.887999999999</v>
      </c>
      <c r="D43" s="26"/>
      <c r="E43" s="1">
        <f t="shared" si="14"/>
        <v>-30547.47907646808</v>
      </c>
      <c r="F43" s="1">
        <f t="shared" si="15"/>
        <v>-30547.5</v>
      </c>
      <c r="G43" s="1">
        <f t="shared" si="16"/>
        <v>8.7839999978314154E-3</v>
      </c>
      <c r="I43" s="1">
        <f t="shared" si="31"/>
        <v>8.7839999978314154E-3</v>
      </c>
      <c r="L43" s="1">
        <v>0.1</v>
      </c>
      <c r="P43" s="248"/>
      <c r="V43" s="31"/>
      <c r="Z43" s="1">
        <f>F150</f>
        <v>-28583.5</v>
      </c>
      <c r="AA43" s="1">
        <f t="shared" si="17"/>
        <v>1.035416144882086E-2</v>
      </c>
      <c r="AB43" s="1">
        <f t="shared" si="18"/>
        <v>-8.233348944453784E-3</v>
      </c>
      <c r="AC43" s="1">
        <f t="shared" si="19"/>
        <v>8.7839999978314154E-3</v>
      </c>
      <c r="AD43" s="1">
        <f t="shared" si="20"/>
        <v>2.4654069821732765E-6</v>
      </c>
      <c r="AE43" s="1">
        <f t="shared" si="21"/>
        <v>2.4654069821732766E-7</v>
      </c>
      <c r="AF43" s="27">
        <f t="shared" si="22"/>
        <v>24510.387999999999</v>
      </c>
      <c r="AG43" s="13"/>
      <c r="AH43" s="1">
        <f t="shared" si="23"/>
        <v>1.7017348942285199E-2</v>
      </c>
      <c r="AI43" s="1">
        <f t="shared" si="24"/>
        <v>0.68890024042081399</v>
      </c>
      <c r="AJ43" s="1">
        <f t="shared" si="25"/>
        <v>0.62863836195492862</v>
      </c>
      <c r="AK43" s="1">
        <f t="shared" si="26"/>
        <v>-2.729555214831255E-2</v>
      </c>
      <c r="AL43" s="1">
        <f t="shared" si="27"/>
        <v>-3.0540778561101485</v>
      </c>
      <c r="AM43" s="1">
        <f t="shared" si="28"/>
        <v>-22.838690384908283</v>
      </c>
      <c r="AN43" s="1">
        <f t="shared" si="44"/>
        <v>-3.0207710392027427</v>
      </c>
      <c r="AO43" s="1">
        <f t="shared" si="44"/>
        <v>-3.0207273459561232</v>
      </c>
      <c r="AP43" s="1">
        <f t="shared" si="44"/>
        <v>-3.0208682831544946</v>
      </c>
      <c r="AQ43" s="1">
        <f t="shared" si="44"/>
        <v>-3.0204136666179058</v>
      </c>
      <c r="AR43" s="1">
        <f t="shared" si="44"/>
        <v>-3.0218800185396288</v>
      </c>
      <c r="AS43" s="1">
        <f t="shared" si="44"/>
        <v>-3.0171493998876793</v>
      </c>
      <c r="AT43" s="1">
        <f t="shared" si="44"/>
        <v>-3.032401416317466</v>
      </c>
      <c r="AU43" s="1">
        <f>RADIANS($AB$9)+$AB$18*(F150-AB$15)</f>
        <v>-2.9831172530169399</v>
      </c>
      <c r="AW43" s="1">
        <v>-19000</v>
      </c>
      <c r="AX43" s="1">
        <f t="shared" si="36"/>
        <v>-5.1427369585958435E-4</v>
      </c>
      <c r="AY43" s="1">
        <f t="shared" si="37"/>
        <v>3.4488985558801845E-3</v>
      </c>
      <c r="AZ43" s="1">
        <f t="shared" si="38"/>
        <v>-3.9631722517397688E-3</v>
      </c>
      <c r="BA43" s="1">
        <f t="shared" si="39"/>
        <v>0.76185743738363476</v>
      </c>
      <c r="BB43" s="1">
        <f t="shared" si="40"/>
        <v>6.3732377830154216E-2</v>
      </c>
      <c r="BC43" s="1">
        <f t="shared" si="41"/>
        <v>-2.438052345530036</v>
      </c>
      <c r="BD43" s="1">
        <f t="shared" si="42"/>
        <v>-2.7245297678487135</v>
      </c>
      <c r="BE43" s="1">
        <f t="shared" si="45"/>
        <v>-2.2031008077129091</v>
      </c>
      <c r="BF43" s="1">
        <f t="shared" si="45"/>
        <v>-2.2030909458629444</v>
      </c>
      <c r="BG43" s="1">
        <f t="shared" si="45"/>
        <v>-2.2031443767204779</v>
      </c>
      <c r="BH43" s="1">
        <f t="shared" si="45"/>
        <v>-2.2028548451791061</v>
      </c>
      <c r="BI43" s="1">
        <f t="shared" si="45"/>
        <v>-2.2044223939084655</v>
      </c>
      <c r="BJ43" s="1">
        <f t="shared" si="45"/>
        <v>-2.1958950161728281</v>
      </c>
      <c r="BK43" s="1">
        <f t="shared" si="45"/>
        <v>-2.2411534567992204</v>
      </c>
      <c r="BL43" s="1">
        <f t="shared" si="43"/>
        <v>-1.9511807777313948</v>
      </c>
    </row>
    <row r="44" spans="1:64">
      <c r="A44" s="1" t="s">
        <v>67</v>
      </c>
      <c r="C44" s="25">
        <v>39529.938000000002</v>
      </c>
      <c r="D44" s="26"/>
      <c r="E44" s="1">
        <f t="shared" si="14"/>
        <v>-30544.977971217751</v>
      </c>
      <c r="F44" s="1">
        <f t="shared" si="15"/>
        <v>-30545</v>
      </c>
      <c r="G44" s="1">
        <f t="shared" si="16"/>
        <v>9.2480000021168962E-3</v>
      </c>
      <c r="I44" s="1">
        <f t="shared" si="31"/>
        <v>9.2480000021168962E-3</v>
      </c>
      <c r="L44" s="1">
        <v>0.1</v>
      </c>
      <c r="P44" s="248"/>
      <c r="V44" s="31"/>
      <c r="Z44" s="1">
        <f>F44</f>
        <v>-30545</v>
      </c>
      <c r="AA44" s="1">
        <f t="shared" si="17"/>
        <v>1.209078188836284E-2</v>
      </c>
      <c r="AB44" s="1">
        <f t="shared" si="18"/>
        <v>-1.0977567121168597E-2</v>
      </c>
      <c r="AC44" s="1">
        <f t="shared" si="19"/>
        <v>9.2480000021168962E-3</v>
      </c>
      <c r="AD44" s="1">
        <f t="shared" si="20"/>
        <v>8.0814088527680452E-6</v>
      </c>
      <c r="AE44" s="1">
        <f t="shared" si="21"/>
        <v>8.0814088527680456E-7</v>
      </c>
      <c r="AF44" s="27">
        <f t="shared" si="22"/>
        <v>24511.438000000002</v>
      </c>
      <c r="AG44" s="13"/>
      <c r="AH44" s="1">
        <f t="shared" si="23"/>
        <v>2.0225567123285493E-2</v>
      </c>
      <c r="AI44" s="1">
        <f t="shared" si="24"/>
        <v>0.68783724235856591</v>
      </c>
      <c r="AJ44" s="1">
        <f t="shared" si="25"/>
        <v>0.71484898640446015</v>
      </c>
      <c r="AK44" s="1">
        <f t="shared" si="26"/>
        <v>9.0840695177802199E-3</v>
      </c>
      <c r="AL44" s="1">
        <f t="shared" si="27"/>
        <v>3.1125004369110387</v>
      </c>
      <c r="AM44" s="1">
        <f t="shared" si="28"/>
        <v>68.742061169878014</v>
      </c>
      <c r="AN44" s="1">
        <f t="shared" si="44"/>
        <v>-3.1817776189062115</v>
      </c>
      <c r="AO44" s="1">
        <f t="shared" si="44"/>
        <v>-3.181792813427859</v>
      </c>
      <c r="AP44" s="1">
        <f t="shared" si="44"/>
        <v>-3.1817441197336134</v>
      </c>
      <c r="AQ44" s="1">
        <f t="shared" si="44"/>
        <v>-3.1819001681460546</v>
      </c>
      <c r="AR44" s="1">
        <f t="shared" si="44"/>
        <v>-3.181400084112838</v>
      </c>
      <c r="AS44" s="1">
        <f t="shared" si="44"/>
        <v>-3.183002725396832</v>
      </c>
      <c r="AT44" s="1">
        <f t="shared" si="44"/>
        <v>-3.177867025936675</v>
      </c>
      <c r="AU44" s="1">
        <f>RADIANS($AB$9)+$AB$18*(F44-AB$15)</f>
        <v>-3.1943285428664323</v>
      </c>
      <c r="AW44" s="1">
        <v>-18000</v>
      </c>
      <c r="AX44" s="1">
        <f t="shared" si="36"/>
        <v>-1.6422605858834108E-3</v>
      </c>
      <c r="AY44" s="1">
        <f t="shared" si="37"/>
        <v>4.783575074302408E-3</v>
      </c>
      <c r="AZ44" s="1">
        <f t="shared" si="38"/>
        <v>-6.4258356601858187E-3</v>
      </c>
      <c r="BA44" s="1">
        <f t="shared" si="39"/>
        <v>0.77752893182196914</v>
      </c>
      <c r="BB44" s="1">
        <f t="shared" si="40"/>
        <v>-1.0603702234671155E-2</v>
      </c>
      <c r="BC44" s="1">
        <f t="shared" si="41"/>
        <v>-2.3636728428271438</v>
      </c>
      <c r="BD44" s="1">
        <f t="shared" si="42"/>
        <v>-2.4399789641084406</v>
      </c>
      <c r="BE44" s="1">
        <f t="shared" si="45"/>
        <v>-2.1112828922045939</v>
      </c>
      <c r="BF44" s="1">
        <f t="shared" si="45"/>
        <v>-2.1112786960140384</v>
      </c>
      <c r="BG44" s="1">
        <f t="shared" si="45"/>
        <v>-2.1113048088208202</v>
      </c>
      <c r="BH44" s="1">
        <f t="shared" si="45"/>
        <v>-2.1111422908949633</v>
      </c>
      <c r="BI44" s="1">
        <f t="shared" si="45"/>
        <v>-2.1121530372258772</v>
      </c>
      <c r="BJ44" s="1">
        <f t="shared" si="45"/>
        <v>-2.1058390019705095</v>
      </c>
      <c r="BK44" s="1">
        <f t="shared" si="45"/>
        <v>-2.1442565548330301</v>
      </c>
      <c r="BL44" s="1">
        <f t="shared" si="43"/>
        <v>-1.843502322544297</v>
      </c>
    </row>
    <row r="45" spans="1:64">
      <c r="A45" s="1" t="s">
        <v>67</v>
      </c>
      <c r="C45" s="25">
        <v>39539.803999999996</v>
      </c>
      <c r="D45" s="26"/>
      <c r="E45" s="1">
        <f t="shared" si="14"/>
        <v>-30521.477109884756</v>
      </c>
      <c r="F45" s="1">
        <f t="shared" si="15"/>
        <v>-30521.5</v>
      </c>
      <c r="G45" s="1">
        <f t="shared" si="16"/>
        <v>9.609599997929763E-3</v>
      </c>
      <c r="I45" s="1">
        <f t="shared" si="31"/>
        <v>9.609599997929763E-3</v>
      </c>
      <c r="L45" s="1">
        <v>0.1</v>
      </c>
      <c r="P45" s="248"/>
      <c r="V45" s="31"/>
      <c r="Z45" s="1">
        <f>F45</f>
        <v>-30521.5</v>
      </c>
      <c r="AA45" s="1">
        <f t="shared" si="17"/>
        <v>1.20717262307138E-2</v>
      </c>
      <c r="AB45" s="1">
        <f t="shared" si="18"/>
        <v>-1.058048363951233E-2</v>
      </c>
      <c r="AC45" s="1">
        <f t="shared" si="19"/>
        <v>9.609599997929763E-3</v>
      </c>
      <c r="AD45" s="1">
        <f t="shared" si="20"/>
        <v>6.0620655861633141E-6</v>
      </c>
      <c r="AE45" s="1">
        <f t="shared" si="21"/>
        <v>6.0620655861633144E-7</v>
      </c>
      <c r="AF45" s="27">
        <f t="shared" si="22"/>
        <v>24521.303999999996</v>
      </c>
      <c r="AG45" s="13"/>
      <c r="AH45" s="1">
        <f t="shared" si="23"/>
        <v>2.0190083637442093E-2</v>
      </c>
      <c r="AI45" s="1">
        <f t="shared" si="24"/>
        <v>0.68782486279471444</v>
      </c>
      <c r="AJ45" s="1">
        <f t="shared" si="25"/>
        <v>0.71387190409778545</v>
      </c>
      <c r="AK45" s="1">
        <f t="shared" si="26"/>
        <v>8.6481956597740817E-3</v>
      </c>
      <c r="AL45" s="1">
        <f t="shared" si="27"/>
        <v>3.1138967121997547</v>
      </c>
      <c r="AM45" s="1">
        <f t="shared" si="28"/>
        <v>72.208130642923209</v>
      </c>
      <c r="AN45" s="1">
        <f t="shared" si="44"/>
        <v>-3.1798491788317986</v>
      </c>
      <c r="AO45" s="1">
        <f t="shared" si="44"/>
        <v>-3.1798636516790415</v>
      </c>
      <c r="AP45" s="1">
        <f t="shared" si="44"/>
        <v>-3.1798172742338622</v>
      </c>
      <c r="AQ45" s="1">
        <f t="shared" si="44"/>
        <v>-3.1799658885042414</v>
      </c>
      <c r="AR45" s="1">
        <f t="shared" si="44"/>
        <v>-3.179489664272102</v>
      </c>
      <c r="AS45" s="1">
        <f t="shared" si="44"/>
        <v>-3.1810157230545095</v>
      </c>
      <c r="AT45" s="1">
        <f t="shared" si="44"/>
        <v>-3.1761257801639808</v>
      </c>
      <c r="AU45" s="1">
        <f>RADIANS($AB$9)+$AB$18*(F45-AB$15)</f>
        <v>-3.1917980991695343</v>
      </c>
      <c r="AW45" s="1">
        <v>-17000</v>
      </c>
      <c r="AX45" s="1">
        <f t="shared" si="36"/>
        <v>-2.71465447223454E-3</v>
      </c>
      <c r="AY45" s="1">
        <f t="shared" si="37"/>
        <v>6.1710735651355226E-3</v>
      </c>
      <c r="AZ45" s="1">
        <f t="shared" si="38"/>
        <v>-8.8857280373700626E-3</v>
      </c>
      <c r="BA45" s="1">
        <f t="shared" si="39"/>
        <v>0.7951968772910295</v>
      </c>
      <c r="BB45" s="1">
        <f t="shared" si="40"/>
        <v>-8.8123604402710637E-2</v>
      </c>
      <c r="BC45" s="1">
        <f t="shared" si="41"/>
        <v>-2.2860386810057309</v>
      </c>
      <c r="BD45" s="1">
        <f t="shared" si="42"/>
        <v>-2.1933038906564595</v>
      </c>
      <c r="BE45" s="1">
        <f t="shared" si="45"/>
        <v>-2.0174782631355201</v>
      </c>
      <c r="BF45" s="1">
        <f t="shared" si="45"/>
        <v>-2.0174768924583426</v>
      </c>
      <c r="BG45" s="1">
        <f t="shared" si="45"/>
        <v>-2.0174870527903517</v>
      </c>
      <c r="BH45" s="1">
        <f t="shared" si="45"/>
        <v>-2.0174117328166563</v>
      </c>
      <c r="BI45" s="1">
        <f t="shared" si="45"/>
        <v>-2.0179698091591582</v>
      </c>
      <c r="BJ45" s="1">
        <f t="shared" si="45"/>
        <v>-2.0138192275674749</v>
      </c>
      <c r="BK45" s="1">
        <f t="shared" si="45"/>
        <v>-2.0438758809394706</v>
      </c>
      <c r="BL45" s="1">
        <f t="shared" si="43"/>
        <v>-1.7358238673572002</v>
      </c>
    </row>
    <row r="46" spans="1:64">
      <c r="A46" s="1" t="s">
        <v>63</v>
      </c>
      <c r="C46" s="25">
        <v>34771.133000000002</v>
      </c>
      <c r="D46" s="26"/>
      <c r="E46" s="1">
        <f t="shared" si="14"/>
        <v>-41880.475276693694</v>
      </c>
      <c r="F46" s="1">
        <f t="shared" si="15"/>
        <v>-41880.5</v>
      </c>
      <c r="G46" s="1">
        <f t="shared" si="16"/>
        <v>1.0379200000897981E-2</v>
      </c>
      <c r="I46" s="1">
        <f t="shared" si="31"/>
        <v>1.0379200000897981E-2</v>
      </c>
      <c r="L46" s="1">
        <v>0.1</v>
      </c>
      <c r="P46" s="248"/>
      <c r="V46" s="31"/>
      <c r="Z46" s="1">
        <f>F153</f>
        <v>0</v>
      </c>
      <c r="AA46" s="1">
        <f t="shared" si="17"/>
        <v>2.1182208570904453E-2</v>
      </c>
      <c r="AB46" s="1">
        <f t="shared" si="18"/>
        <v>2.7037301118158327E-2</v>
      </c>
      <c r="AC46" s="1">
        <f t="shared" si="19"/>
        <v>1.0379200000897981E-2</v>
      </c>
      <c r="AD46" s="1">
        <f t="shared" si="20"/>
        <v>1.1670499416363328E-4</v>
      </c>
      <c r="AE46" s="1">
        <f t="shared" si="21"/>
        <v>1.1670499416363328E-5</v>
      </c>
      <c r="AF46" s="27">
        <f t="shared" si="22"/>
        <v>19752.633000000002</v>
      </c>
      <c r="AG46" s="13"/>
      <c r="AH46" s="1">
        <f t="shared" si="23"/>
        <v>-1.6658101117260345E-2</v>
      </c>
      <c r="AI46" s="1">
        <f t="shared" si="24"/>
        <v>1.3066935492516953</v>
      </c>
      <c r="AJ46" s="1">
        <f t="shared" si="25"/>
        <v>-0.54604169468203123</v>
      </c>
      <c r="AK46" s="1">
        <f t="shared" si="26"/>
        <v>5.8882717538396488E-2</v>
      </c>
      <c r="AL46" s="1">
        <f t="shared" si="27"/>
        <v>0.18968386672245655</v>
      </c>
      <c r="AM46" s="1">
        <f t="shared" si="28"/>
        <v>9.5127327740846951E-2</v>
      </c>
      <c r="AN46" s="1">
        <f t="shared" si="44"/>
        <v>0.13751041502281036</v>
      </c>
      <c r="AO46" s="1">
        <f t="shared" si="44"/>
        <v>0.13748440071457951</v>
      </c>
      <c r="AP46" s="1">
        <f t="shared" si="44"/>
        <v>0.13740030722748162</v>
      </c>
      <c r="AQ46" s="1">
        <f t="shared" si="44"/>
        <v>0.13712847448927368</v>
      </c>
      <c r="AR46" s="1">
        <f t="shared" si="44"/>
        <v>0.13624984305755028</v>
      </c>
      <c r="AS46" s="1">
        <f t="shared" si="44"/>
        <v>0.13341060660387397</v>
      </c>
      <c r="AT46" s="1">
        <f t="shared" si="44"/>
        <v>0.12424308271626389</v>
      </c>
      <c r="AU46" s="1">
        <f>RADIANS($AB$9)+$AB$18*(F153-AB$15)</f>
        <v>9.4709870823451503E-2</v>
      </c>
      <c r="AW46" s="1">
        <v>-16000</v>
      </c>
      <c r="AX46" s="1">
        <f t="shared" si="36"/>
        <v>-3.7117328653304294E-3</v>
      </c>
      <c r="AY46" s="1">
        <f t="shared" si="37"/>
        <v>7.6113940283795284E-3</v>
      </c>
      <c r="AZ46" s="1">
        <f t="shared" si="38"/>
        <v>-1.1323126893709958E-2</v>
      </c>
      <c r="BA46" s="1">
        <f t="shared" si="39"/>
        <v>0.81503976245809728</v>
      </c>
      <c r="BB46" s="1">
        <f t="shared" si="40"/>
        <v>-0.16880563638892743</v>
      </c>
      <c r="BC46" s="1">
        <f t="shared" si="41"/>
        <v>-2.2046589537582735</v>
      </c>
      <c r="BD46" s="1">
        <f t="shared" si="42"/>
        <v>-1.9761336460775554</v>
      </c>
      <c r="BE46" s="1">
        <f t="shared" si="45"/>
        <v>-1.9214379836590778</v>
      </c>
      <c r="BF46" s="1">
        <f t="shared" si="45"/>
        <v>-1.9214376862517539</v>
      </c>
      <c r="BG46" s="1">
        <f t="shared" si="45"/>
        <v>-1.9214404586658904</v>
      </c>
      <c r="BH46" s="1">
        <f t="shared" si="45"/>
        <v>-1.9214146135640173</v>
      </c>
      <c r="BI46" s="1">
        <f t="shared" si="45"/>
        <v>-1.921655476932155</v>
      </c>
      <c r="BJ46" s="1">
        <f t="shared" si="45"/>
        <v>-1.9194045665271071</v>
      </c>
      <c r="BK46" s="1">
        <f t="shared" si="45"/>
        <v>-1.9399269016261638</v>
      </c>
      <c r="BL46" s="1">
        <f t="shared" si="43"/>
        <v>-1.6281454121701033</v>
      </c>
    </row>
    <row r="47" spans="1:64">
      <c r="A47" s="1" t="s">
        <v>62</v>
      </c>
      <c r="C47" s="25">
        <v>34445.989000000001</v>
      </c>
      <c r="D47" s="26"/>
      <c r="E47" s="1">
        <f t="shared" si="14"/>
        <v>-42654.969910512831</v>
      </c>
      <c r="F47" s="1">
        <f t="shared" si="15"/>
        <v>-42655</v>
      </c>
      <c r="G47" s="1">
        <f t="shared" si="16"/>
        <v>1.2631999998120591E-2</v>
      </c>
      <c r="I47" s="1">
        <f t="shared" si="31"/>
        <v>1.2631999998120591E-2</v>
      </c>
      <c r="L47" s="1">
        <v>0.1</v>
      </c>
      <c r="P47" s="248"/>
      <c r="Q47" s="1">
        <v>9.9771882497224414E-10</v>
      </c>
      <c r="R47" s="1">
        <v>1.817704244004838E-21</v>
      </c>
      <c r="S47" s="1">
        <v>7.1600587897957895E-30</v>
      </c>
      <c r="T47" s="1">
        <v>9.7708112781890859E-11</v>
      </c>
      <c r="U47" s="1">
        <v>1.5391865776895538E-5</v>
      </c>
      <c r="V47" s="31">
        <v>1.1476193053689998E-4</v>
      </c>
      <c r="W47" s="1">
        <v>8.1655130088629624E-2</v>
      </c>
      <c r="X47" s="1">
        <v>1547.5053062016498</v>
      </c>
      <c r="Y47" s="1">
        <v>2.9331713367244346E-6</v>
      </c>
      <c r="Z47" s="1">
        <f>F154</f>
        <v>0</v>
      </c>
      <c r="AA47" s="1">
        <f t="shared" si="17"/>
        <v>2.1182208570904453E-2</v>
      </c>
      <c r="AB47" s="1">
        <f t="shared" si="18"/>
        <v>2.9290101115380936E-2</v>
      </c>
      <c r="AC47" s="1">
        <f t="shared" si="19"/>
        <v>1.2631999998120591E-2</v>
      </c>
      <c r="AD47" s="1">
        <f t="shared" si="20"/>
        <v>7.3106066638106655E-5</v>
      </c>
      <c r="AE47" s="1">
        <f t="shared" si="21"/>
        <v>7.3106066638106657E-6</v>
      </c>
      <c r="AF47" s="27">
        <f t="shared" si="22"/>
        <v>19427.489000000001</v>
      </c>
      <c r="AG47" s="13"/>
      <c r="AH47" s="1">
        <f t="shared" si="23"/>
        <v>-1.6658101117260345E-2</v>
      </c>
      <c r="AI47" s="1">
        <f t="shared" si="24"/>
        <v>1.3066935492516953</v>
      </c>
      <c r="AJ47" s="1">
        <f t="shared" si="25"/>
        <v>-0.54604169468203123</v>
      </c>
      <c r="AK47" s="1">
        <f t="shared" si="26"/>
        <v>5.8882717538396488E-2</v>
      </c>
      <c r="AL47" s="1">
        <f t="shared" si="27"/>
        <v>0.18968386672245655</v>
      </c>
      <c r="AM47" s="1">
        <f t="shared" si="28"/>
        <v>9.5127327740846951E-2</v>
      </c>
      <c r="AN47" s="1">
        <f t="shared" si="44"/>
        <v>0.13751041502281036</v>
      </c>
      <c r="AO47" s="1">
        <f t="shared" si="44"/>
        <v>0.13748440071457951</v>
      </c>
      <c r="AP47" s="1">
        <f t="shared" si="44"/>
        <v>0.13740030722748162</v>
      </c>
      <c r="AQ47" s="1">
        <f t="shared" si="44"/>
        <v>0.13712847448927368</v>
      </c>
      <c r="AR47" s="1">
        <f t="shared" si="44"/>
        <v>0.13624984305755028</v>
      </c>
      <c r="AS47" s="1">
        <f t="shared" si="44"/>
        <v>0.13341060660387397</v>
      </c>
      <c r="AT47" s="1">
        <f t="shared" si="44"/>
        <v>0.12424308271626389</v>
      </c>
      <c r="AU47" s="1">
        <f>RADIANS($AB$9)+$AB$18*(F154-AB$15)</f>
        <v>9.4709870823451503E-2</v>
      </c>
      <c r="AW47" s="1">
        <v>-15000</v>
      </c>
      <c r="AX47" s="1">
        <f t="shared" si="36"/>
        <v>-4.610930145308648E-3</v>
      </c>
      <c r="AY47" s="1">
        <f t="shared" si="37"/>
        <v>9.1045364640344253E-3</v>
      </c>
      <c r="AZ47" s="1">
        <f t="shared" si="38"/>
        <v>-1.3715466609343073E-2</v>
      </c>
      <c r="BA47" s="1">
        <f t="shared" si="39"/>
        <v>0.83725274335266386</v>
      </c>
      <c r="BB47" s="1">
        <f t="shared" si="40"/>
        <v>-0.25253782986279771</v>
      </c>
      <c r="BC47" s="1">
        <f t="shared" si="41"/>
        <v>-2.1189745387153054</v>
      </c>
      <c r="BD47" s="1">
        <f t="shared" si="42"/>
        <v>-1.782281439271804</v>
      </c>
      <c r="BE47" s="1">
        <f t="shared" si="45"/>
        <v>-1.8228908769740275</v>
      </c>
      <c r="BF47" s="1">
        <f t="shared" si="45"/>
        <v>-1.8228908471823653</v>
      </c>
      <c r="BG47" s="1">
        <f t="shared" si="45"/>
        <v>-1.8228912296334674</v>
      </c>
      <c r="BH47" s="1">
        <f t="shared" si="45"/>
        <v>-1.8228863198661283</v>
      </c>
      <c r="BI47" s="1">
        <f t="shared" si="45"/>
        <v>-1.8229493425536039</v>
      </c>
      <c r="BJ47" s="1">
        <f t="shared" si="45"/>
        <v>-1.8221391966988745</v>
      </c>
      <c r="BK47" s="1">
        <f t="shared" si="45"/>
        <v>-1.832366416691888</v>
      </c>
      <c r="BL47" s="1">
        <f t="shared" si="43"/>
        <v>-1.5204669569830056</v>
      </c>
    </row>
    <row r="48" spans="1:64">
      <c r="A48" s="1" t="s">
        <v>62</v>
      </c>
      <c r="C48" s="25">
        <v>34770.089</v>
      </c>
      <c r="D48" s="26"/>
      <c r="E48" s="1">
        <f t="shared" si="14"/>
        <v>-41882.962089914021</v>
      </c>
      <c r="F48" s="1">
        <f t="shared" si="15"/>
        <v>-41883</v>
      </c>
      <c r="G48" s="1">
        <f t="shared" si="16"/>
        <v>1.5915200005110819E-2</v>
      </c>
      <c r="I48" s="1">
        <f t="shared" si="31"/>
        <v>1.5915200005110819E-2</v>
      </c>
      <c r="L48" s="1">
        <v>0.1</v>
      </c>
      <c r="P48" s="248"/>
      <c r="Q48" s="1">
        <v>9.9765684722091641E-10</v>
      </c>
      <c r="R48" s="1">
        <v>1.8176054403752007E-21</v>
      </c>
      <c r="S48" s="1">
        <v>7.159468565828448E-30</v>
      </c>
      <c r="T48" s="1">
        <v>9.7710192828188751E-11</v>
      </c>
      <c r="U48" s="1">
        <v>1.5391288350241818E-5</v>
      </c>
      <c r="V48" s="31">
        <v>1.1475158085216204E-4</v>
      </c>
      <c r="W48" s="1">
        <v>8.1649461087785202E-2</v>
      </c>
      <c r="X48" s="1">
        <v>1547.4001106182984</v>
      </c>
      <c r="Y48" s="1">
        <v>2.9332337791570987E-6</v>
      </c>
      <c r="Z48" s="1">
        <f>F155</f>
        <v>0</v>
      </c>
      <c r="AA48" s="1">
        <f t="shared" si="17"/>
        <v>2.1182208570904453E-2</v>
      </c>
      <c r="AB48" s="1">
        <f t="shared" si="18"/>
        <v>3.2573301122371168E-2</v>
      </c>
      <c r="AC48" s="1">
        <f t="shared" si="19"/>
        <v>1.5915200005110819E-2</v>
      </c>
      <c r="AD48" s="1">
        <f t="shared" si="20"/>
        <v>2.7741379232143515E-5</v>
      </c>
      <c r="AE48" s="1">
        <f t="shared" si="21"/>
        <v>2.7741379232143517E-6</v>
      </c>
      <c r="AF48" s="27">
        <f t="shared" si="22"/>
        <v>19751.589</v>
      </c>
      <c r="AG48" s="13"/>
      <c r="AH48" s="1">
        <f t="shared" si="23"/>
        <v>-1.6658101117260345E-2</v>
      </c>
      <c r="AI48" s="1">
        <f t="shared" si="24"/>
        <v>1.3066935492516953</v>
      </c>
      <c r="AJ48" s="1">
        <f t="shared" si="25"/>
        <v>-0.54604169468203123</v>
      </c>
      <c r="AK48" s="1">
        <f t="shared" si="26"/>
        <v>5.8882717538396488E-2</v>
      </c>
      <c r="AL48" s="1">
        <f t="shared" si="27"/>
        <v>0.18968386672245655</v>
      </c>
      <c r="AM48" s="1">
        <f t="shared" si="28"/>
        <v>9.5127327740846951E-2</v>
      </c>
      <c r="AN48" s="1">
        <f t="shared" si="44"/>
        <v>0.13751041502281036</v>
      </c>
      <c r="AO48" s="1">
        <f t="shared" si="44"/>
        <v>0.13748440071457951</v>
      </c>
      <c r="AP48" s="1">
        <f t="shared" si="44"/>
        <v>0.13740030722748162</v>
      </c>
      <c r="AQ48" s="1">
        <f t="shared" si="44"/>
        <v>0.13712847448927368</v>
      </c>
      <c r="AR48" s="1">
        <f t="shared" si="44"/>
        <v>0.13624984305755028</v>
      </c>
      <c r="AS48" s="1">
        <f t="shared" si="44"/>
        <v>0.13341060660387397</v>
      </c>
      <c r="AT48" s="1">
        <f t="shared" si="44"/>
        <v>0.12424308271626389</v>
      </c>
      <c r="AU48" s="1">
        <f>RADIANS($AB$9)+$AB$18*(F155-AB$15)</f>
        <v>9.4709870823451503E-2</v>
      </c>
      <c r="AW48" s="1">
        <v>-14000</v>
      </c>
      <c r="AX48" s="1">
        <f t="shared" si="36"/>
        <v>-5.3862858984336497E-3</v>
      </c>
      <c r="AY48" s="1">
        <f t="shared" si="37"/>
        <v>1.0650500872100213E-2</v>
      </c>
      <c r="AZ48" s="1">
        <f t="shared" si="38"/>
        <v>-1.6036786770533863E-2</v>
      </c>
      <c r="BA48" s="1">
        <f t="shared" si="39"/>
        <v>0.86204298476798935</v>
      </c>
      <c r="BB48" s="1">
        <f t="shared" si="40"/>
        <v>-0.33907115366120205</v>
      </c>
      <c r="BC48" s="1">
        <f t="shared" si="41"/>
        <v>-2.0283473575181188</v>
      </c>
      <c r="BD48" s="1">
        <f t="shared" si="42"/>
        <v>-1.607059270937657</v>
      </c>
      <c r="BE48" s="1">
        <f t="shared" si="45"/>
        <v>-1.7215417955604466</v>
      </c>
      <c r="BF48" s="1">
        <f t="shared" si="45"/>
        <v>-1.7215417956431915</v>
      </c>
      <c r="BG48" s="1">
        <f t="shared" si="45"/>
        <v>-1.7215417938788717</v>
      </c>
      <c r="BH48" s="1">
        <f t="shared" si="45"/>
        <v>-1.721541831498469</v>
      </c>
      <c r="BI48" s="1">
        <f t="shared" si="45"/>
        <v>-1.7215410293549143</v>
      </c>
      <c r="BJ48" s="1">
        <f t="shared" si="45"/>
        <v>-1.7215581321366995</v>
      </c>
      <c r="BK48" s="1">
        <f t="shared" si="45"/>
        <v>-1.7211930596339966</v>
      </c>
      <c r="BL48" s="1">
        <f t="shared" si="43"/>
        <v>-1.4127885017959088</v>
      </c>
    </row>
    <row r="49" spans="1:64">
      <c r="A49" s="37" t="s">
        <v>93</v>
      </c>
      <c r="B49" s="35" t="s">
        <v>65</v>
      </c>
      <c r="C49" s="36">
        <v>51608.635000000002</v>
      </c>
      <c r="D49" s="36"/>
      <c r="E49" s="1">
        <f t="shared" si="14"/>
        <v>-1773.4613200499959</v>
      </c>
      <c r="F49" s="1">
        <f t="shared" si="15"/>
        <v>-1773.5</v>
      </c>
      <c r="G49" s="1">
        <f t="shared" si="16"/>
        <v>1.6238399999565445E-2</v>
      </c>
      <c r="I49" s="1">
        <f t="shared" si="31"/>
        <v>1.6238399999565445E-2</v>
      </c>
      <c r="L49" s="1">
        <v>0.1</v>
      </c>
      <c r="P49" s="248"/>
      <c r="Q49" s="1">
        <v>2.3195056454962348E-8</v>
      </c>
      <c r="R49" s="1">
        <v>5.6496884664012757E-24</v>
      </c>
      <c r="S49" s="1">
        <v>2.1873243264543139E-28</v>
      </c>
      <c r="T49" s="1">
        <v>5.8005100155218404E-10</v>
      </c>
      <c r="U49" s="1">
        <v>4.3677290074135538E-5</v>
      </c>
      <c r="V49" s="31">
        <v>7.0314976442426827E-4</v>
      </c>
      <c r="W49" s="1">
        <v>0.10048191519351828</v>
      </c>
      <c r="X49" s="1">
        <v>2197.4170512618757</v>
      </c>
      <c r="Y49" s="1">
        <v>1.7412975475111523E-5</v>
      </c>
      <c r="Z49" s="1">
        <f>F49</f>
        <v>-1773.5</v>
      </c>
      <c r="AA49" s="1">
        <f t="shared" si="17"/>
        <v>1.1870788576426823E-2</v>
      </c>
      <c r="AB49" s="1">
        <f t="shared" si="18"/>
        <v>3.8190867130910078E-2</v>
      </c>
      <c r="AC49" s="1">
        <f t="shared" si="19"/>
        <v>1.6238399999565445E-2</v>
      </c>
      <c r="AD49" s="1">
        <f t="shared" si="20"/>
        <v>1.9076029543530977E-5</v>
      </c>
      <c r="AE49" s="1">
        <f t="shared" si="21"/>
        <v>1.9076029543530976E-6</v>
      </c>
      <c r="AF49" s="27">
        <f t="shared" si="22"/>
        <v>36590.135000000002</v>
      </c>
      <c r="AG49" s="13"/>
      <c r="AH49" s="1">
        <f t="shared" si="23"/>
        <v>-2.1952467131344633E-2</v>
      </c>
      <c r="AI49" s="1">
        <f t="shared" si="24"/>
        <v>1.3065105985317857</v>
      </c>
      <c r="AJ49" s="1">
        <f t="shared" si="25"/>
        <v>-0.81923863736162739</v>
      </c>
      <c r="AK49" s="1">
        <f t="shared" si="26"/>
        <v>-5.9827757479242308E-2</v>
      </c>
      <c r="AL49" s="1">
        <f t="shared" si="27"/>
        <v>-0.19276616548400444</v>
      </c>
      <c r="AM49" s="1">
        <f t="shared" si="28"/>
        <v>-9.6682652554094431E-2</v>
      </c>
      <c r="AN49" s="1">
        <f t="shared" si="44"/>
        <v>-0.13975144750282009</v>
      </c>
      <c r="AO49" s="1">
        <f t="shared" si="44"/>
        <v>-0.13972505442254643</v>
      </c>
      <c r="AP49" s="1">
        <f t="shared" si="44"/>
        <v>-0.13963970986602647</v>
      </c>
      <c r="AQ49" s="1">
        <f t="shared" si="44"/>
        <v>-0.13936374706085058</v>
      </c>
      <c r="AR49" s="1">
        <f t="shared" si="44"/>
        <v>-0.13847149051062768</v>
      </c>
      <c r="AS49" s="1">
        <f t="shared" si="44"/>
        <v>-0.13558735800900842</v>
      </c>
      <c r="AT49" s="1">
        <f t="shared" si="44"/>
        <v>-0.12627231128735805</v>
      </c>
      <c r="AU49" s="1">
        <f>RADIANS($AB$9)+$AB$18*(F49-AB$15)</f>
        <v>-9.6257869450864675E-2</v>
      </c>
      <c r="AW49" s="1">
        <v>-13000</v>
      </c>
      <c r="AX49" s="1">
        <f t="shared" si="36"/>
        <v>-6.0078192389385575E-3</v>
      </c>
      <c r="AY49" s="1">
        <f t="shared" si="37"/>
        <v>1.2249287252576894E-2</v>
      </c>
      <c r="AZ49" s="1">
        <f t="shared" si="38"/>
        <v>-1.8257106491515452E-2</v>
      </c>
      <c r="BA49" s="1">
        <f t="shared" si="39"/>
        <v>0.88962036664868405</v>
      </c>
      <c r="BB49" s="1">
        <f t="shared" si="40"/>
        <v>-0.42795351110356</v>
      </c>
      <c r="BC49" s="1">
        <f t="shared" si="41"/>
        <v>-1.9320494981774026</v>
      </c>
      <c r="BD49" s="1">
        <f t="shared" si="42"/>
        <v>-1.4468331799614378</v>
      </c>
      <c r="BE49" s="1">
        <f t="shared" si="45"/>
        <v>-1.6170706505145886</v>
      </c>
      <c r="BF49" s="1">
        <f t="shared" si="45"/>
        <v>-1.6170706505205996</v>
      </c>
      <c r="BG49" s="1">
        <f t="shared" si="45"/>
        <v>-1.6170706501045005</v>
      </c>
      <c r="BH49" s="1">
        <f t="shared" si="45"/>
        <v>-1.6170706789081004</v>
      </c>
      <c r="BI49" s="1">
        <f t="shared" si="45"/>
        <v>-1.6170686849965912</v>
      </c>
      <c r="BJ49" s="1">
        <f t="shared" si="45"/>
        <v>-1.6172065101537272</v>
      </c>
      <c r="BK49" s="1">
        <f t="shared" si="45"/>
        <v>-1.6064473134772275</v>
      </c>
      <c r="BL49" s="1">
        <f t="shared" si="43"/>
        <v>-1.305110046608811</v>
      </c>
    </row>
    <row r="50" spans="1:64">
      <c r="A50" s="1" t="s">
        <v>66</v>
      </c>
      <c r="C50" s="25">
        <v>34838.74</v>
      </c>
      <c r="D50" s="26"/>
      <c r="E50" s="1">
        <f t="shared" si="14"/>
        <v>-41719.435064638092</v>
      </c>
      <c r="F50" s="1">
        <f t="shared" si="15"/>
        <v>-41719.5</v>
      </c>
      <c r="G50" s="1">
        <f t="shared" si="16"/>
        <v>2.7260800001386087E-2</v>
      </c>
      <c r="I50" s="1">
        <f t="shared" si="31"/>
        <v>2.7260800001386087E-2</v>
      </c>
      <c r="L50" s="1">
        <v>0.1</v>
      </c>
      <c r="P50" s="248"/>
      <c r="V50" s="31"/>
      <c r="Z50" s="1">
        <f>F157</f>
        <v>0</v>
      </c>
      <c r="AA50" s="1">
        <f t="shared" si="17"/>
        <v>2.1182208570904453E-2</v>
      </c>
      <c r="AB50" s="1">
        <f t="shared" si="18"/>
        <v>4.3918901118646436E-2</v>
      </c>
      <c r="AC50" s="1">
        <f t="shared" si="19"/>
        <v>2.7260800001386087E-2</v>
      </c>
      <c r="AD50" s="1">
        <f t="shared" si="20"/>
        <v>3.6949273778724763E-5</v>
      </c>
      <c r="AE50" s="1">
        <f t="shared" si="21"/>
        <v>3.6949273778724766E-6</v>
      </c>
      <c r="AF50" s="27">
        <f t="shared" si="22"/>
        <v>19820.239999999998</v>
      </c>
      <c r="AG50" s="13"/>
      <c r="AH50" s="1">
        <f t="shared" si="23"/>
        <v>-1.6658101117260345E-2</v>
      </c>
      <c r="AI50" s="1">
        <f t="shared" si="24"/>
        <v>1.3066935492516953</v>
      </c>
      <c r="AJ50" s="1">
        <f t="shared" si="25"/>
        <v>-0.54604169468203123</v>
      </c>
      <c r="AK50" s="1">
        <f t="shared" si="26"/>
        <v>5.8882717538396488E-2</v>
      </c>
      <c r="AL50" s="1">
        <f t="shared" si="27"/>
        <v>0.18968386672245655</v>
      </c>
      <c r="AM50" s="1">
        <f t="shared" si="28"/>
        <v>9.5127327740846951E-2</v>
      </c>
      <c r="AN50" s="1">
        <f t="shared" si="44"/>
        <v>0.13751041502281036</v>
      </c>
      <c r="AO50" s="1">
        <f t="shared" si="44"/>
        <v>0.13748440071457951</v>
      </c>
      <c r="AP50" s="1">
        <f t="shared" si="44"/>
        <v>0.13740030722748162</v>
      </c>
      <c r="AQ50" s="1">
        <f t="shared" si="44"/>
        <v>0.13712847448927368</v>
      </c>
      <c r="AR50" s="1">
        <f t="shared" si="44"/>
        <v>0.13624984305755028</v>
      </c>
      <c r="AS50" s="1">
        <f t="shared" si="44"/>
        <v>0.13341060660387397</v>
      </c>
      <c r="AT50" s="1">
        <f t="shared" si="44"/>
        <v>0.12424308271626389</v>
      </c>
      <c r="AU50" s="1">
        <f>RADIANS($AB$9)+$AB$18*(F157-AB$15)</f>
        <v>9.4709870823451503E-2</v>
      </c>
      <c r="AW50" s="1">
        <v>-12000</v>
      </c>
      <c r="AX50" s="1">
        <f t="shared" si="36"/>
        <v>-6.4408431456983353E-3</v>
      </c>
      <c r="AY50" s="1">
        <f t="shared" si="37"/>
        <v>1.3900895605464465E-2</v>
      </c>
      <c r="AZ50" s="1">
        <f t="shared" si="38"/>
        <v>-2.03417387511628E-2</v>
      </c>
      <c r="BA50" s="1">
        <f t="shared" si="39"/>
        <v>0.92018072983733679</v>
      </c>
      <c r="BB50" s="1">
        <f t="shared" si="40"/>
        <v>-0.51843784748039901</v>
      </c>
      <c r="BC50" s="1">
        <f t="shared" si="41"/>
        <v>-1.8292536394863577</v>
      </c>
      <c r="BD50" s="1">
        <f t="shared" si="42"/>
        <v>-1.2987260453387175</v>
      </c>
      <c r="BE50" s="1">
        <f t="shared" si="45"/>
        <v>-1.5091329537146518</v>
      </c>
      <c r="BF50" s="1">
        <f t="shared" si="45"/>
        <v>-1.5091329536510636</v>
      </c>
      <c r="BG50" s="1">
        <f t="shared" si="45"/>
        <v>-1.5091329503469102</v>
      </c>
      <c r="BH50" s="1">
        <f t="shared" si="45"/>
        <v>-1.5091327786578375</v>
      </c>
      <c r="BI50" s="1">
        <f t="shared" si="45"/>
        <v>-1.5091238580769661</v>
      </c>
      <c r="BJ50" s="1">
        <f t="shared" si="45"/>
        <v>-1.5086621243531513</v>
      </c>
      <c r="BK50" s="1">
        <f t="shared" si="45"/>
        <v>-1.4882110418405756</v>
      </c>
      <c r="BL50" s="1">
        <f t="shared" si="43"/>
        <v>-1.1974315914217142</v>
      </c>
    </row>
    <row r="51" spans="1:64">
      <c r="A51" s="1" t="s">
        <v>75</v>
      </c>
      <c r="C51" s="25">
        <v>43973.667800000003</v>
      </c>
      <c r="D51" s="26"/>
      <c r="E51" s="1">
        <f t="shared" si="14"/>
        <v>-19959.991367613871</v>
      </c>
      <c r="F51" s="1">
        <f t="shared" si="15"/>
        <v>-19960</v>
      </c>
      <c r="G51" s="1">
        <f t="shared" ref="G51:G58" si="46">+C51-(C$7+F51*C$8)+P51*J$17</f>
        <v>3.6240000044927001E-3</v>
      </c>
      <c r="J51" s="1">
        <f t="shared" ref="J51:J58" si="47">G51</f>
        <v>3.6240000044927001E-3</v>
      </c>
      <c r="L51" s="1">
        <v>1</v>
      </c>
      <c r="P51" s="248"/>
      <c r="V51" s="31"/>
      <c r="Z51" s="1">
        <f t="shared" ref="Z51:Z82" si="48">F51</f>
        <v>-19960</v>
      </c>
      <c r="AA51" s="1">
        <f t="shared" si="17"/>
        <v>6.0476541893141359E-4</v>
      </c>
      <c r="AB51" s="1">
        <f t="shared" si="18"/>
        <v>5.2365385954003044E-3</v>
      </c>
      <c r="AC51" s="1">
        <f t="shared" si="19"/>
        <v>3.6240000044927001E-3</v>
      </c>
      <c r="AD51" s="1">
        <f t="shared" si="20"/>
        <v>9.1157774826494332E-6</v>
      </c>
      <c r="AE51" s="1">
        <f t="shared" si="21"/>
        <v>9.1157774826494332E-6</v>
      </c>
      <c r="AF51" s="27">
        <f t="shared" si="22"/>
        <v>28955.167800000003</v>
      </c>
      <c r="AG51" s="13"/>
      <c r="AH51" s="1">
        <f t="shared" si="23"/>
        <v>-1.6125385909076047E-3</v>
      </c>
      <c r="AI51" s="1">
        <f t="shared" si="24"/>
        <v>0.74854241228729079</v>
      </c>
      <c r="AJ51" s="1">
        <f t="shared" si="25"/>
        <v>0.13213244917764225</v>
      </c>
      <c r="AK51" s="1">
        <f t="shared" si="26"/>
        <v>-0.18519500306167475</v>
      </c>
      <c r="AL51" s="1">
        <f t="shared" si="27"/>
        <v>-2.5067967284931028</v>
      </c>
      <c r="AM51" s="1">
        <f t="shared" si="28"/>
        <v>-3.0441020719452507</v>
      </c>
      <c r="AN51" s="1">
        <f t="shared" ref="AN51:AT60" si="49">$AU51+$AB$7*SIN(AO51)</f>
        <v>-2.2895894038252291</v>
      </c>
      <c r="AO51" s="1">
        <f t="shared" si="49"/>
        <v>-2.2895706864189114</v>
      </c>
      <c r="AP51" s="1">
        <f t="shared" si="49"/>
        <v>-2.2896617043542715</v>
      </c>
      <c r="AQ51" s="1">
        <f t="shared" si="49"/>
        <v>-2.2892190185608183</v>
      </c>
      <c r="AR51" s="1">
        <f t="shared" si="49"/>
        <v>-2.2913700191378399</v>
      </c>
      <c r="AS51" s="1">
        <f t="shared" si="49"/>
        <v>-2.2808681706289122</v>
      </c>
      <c r="AT51" s="1">
        <f t="shared" si="49"/>
        <v>-2.3310125131801032</v>
      </c>
      <c r="AU51" s="1">
        <f t="shared" ref="AU51:AU82" si="50">RADIANS($AB$9)+$AB$18*(F51-AB$15)</f>
        <v>-2.0545520947110081</v>
      </c>
      <c r="AW51" s="1">
        <v>-11000</v>
      </c>
      <c r="AX51" s="1">
        <f t="shared" si="36"/>
        <v>-6.6452604254707299E-3</v>
      </c>
      <c r="AY51" s="1">
        <f t="shared" si="37"/>
        <v>1.5605325930762927E-2</v>
      </c>
      <c r="AZ51" s="1">
        <f t="shared" si="38"/>
        <v>-2.2250586356233656E-2</v>
      </c>
      <c r="BA51" s="1">
        <f t="shared" si="39"/>
        <v>0.95387751419735289</v>
      </c>
      <c r="BB51" s="1">
        <f t="shared" si="40"/>
        <v>-0.6093569278573534</v>
      </c>
      <c r="BC51" s="1">
        <f t="shared" si="41"/>
        <v>-1.719027448056448</v>
      </c>
      <c r="BD51" s="1">
        <f t="shared" si="42"/>
        <v>-1.1604141370908483</v>
      </c>
      <c r="BE51" s="1">
        <f t="shared" si="45"/>
        <v>-1.3973630249569995</v>
      </c>
      <c r="BF51" s="1">
        <f t="shared" si="45"/>
        <v>-1.3973630104926478</v>
      </c>
      <c r="BG51" s="1">
        <f t="shared" si="45"/>
        <v>-1.397362742093827</v>
      </c>
      <c r="BH51" s="1">
        <f t="shared" si="45"/>
        <v>-1.3973577617913095</v>
      </c>
      <c r="BI51" s="1">
        <f t="shared" si="45"/>
        <v>-1.3972653749369917</v>
      </c>
      <c r="BJ51" s="1">
        <f t="shared" si="45"/>
        <v>-1.3955603005638124</v>
      </c>
      <c r="BK51" s="1">
        <f t="shared" si="45"/>
        <v>-1.3666065406740635</v>
      </c>
      <c r="BL51" s="1">
        <f t="shared" si="43"/>
        <v>-1.0897531362346173</v>
      </c>
    </row>
    <row r="52" spans="1:64">
      <c r="A52" s="1" t="s">
        <v>74</v>
      </c>
      <c r="C52" s="25">
        <v>43965.691500000001</v>
      </c>
      <c r="D52" s="26"/>
      <c r="E52" s="1">
        <f t="shared" si="14"/>
        <v>-19978.990954097808</v>
      </c>
      <c r="F52" s="1">
        <f t="shared" si="15"/>
        <v>-19979</v>
      </c>
      <c r="G52" s="1">
        <f t="shared" si="46"/>
        <v>3.7976000021444634E-3</v>
      </c>
      <c r="J52" s="1">
        <f t="shared" si="47"/>
        <v>3.7976000021444634E-3</v>
      </c>
      <c r="L52" s="1">
        <v>1</v>
      </c>
      <c r="P52" s="248"/>
      <c r="V52" s="31"/>
      <c r="Z52" s="1">
        <f t="shared" si="48"/>
        <v>-19979</v>
      </c>
      <c r="AA52" s="1">
        <f t="shared" si="17"/>
        <v>6.2717334238142179E-4</v>
      </c>
      <c r="AB52" s="1">
        <f t="shared" si="18"/>
        <v>5.3638466316327325E-3</v>
      </c>
      <c r="AC52" s="1">
        <f t="shared" si="19"/>
        <v>3.7976000021444634E-3</v>
      </c>
      <c r="AD52" s="1">
        <f t="shared" si="20"/>
        <v>1.0051605204936238E-5</v>
      </c>
      <c r="AE52" s="1">
        <f t="shared" si="21"/>
        <v>1.0051605204936238E-5</v>
      </c>
      <c r="AF52" s="27">
        <f t="shared" si="22"/>
        <v>28947.191500000001</v>
      </c>
      <c r="AG52" s="13"/>
      <c r="AH52" s="1">
        <f t="shared" si="23"/>
        <v>-1.5662466294882691E-3</v>
      </c>
      <c r="AI52" s="1">
        <f t="shared" si="24"/>
        <v>0.74829508797969113</v>
      </c>
      <c r="AJ52" s="1">
        <f t="shared" si="25"/>
        <v>0.1334573045807701</v>
      </c>
      <c r="AK52" s="1">
        <f t="shared" si="26"/>
        <v>-0.18485871589448302</v>
      </c>
      <c r="AL52" s="1">
        <f t="shared" si="27"/>
        <v>-2.5081334223735028</v>
      </c>
      <c r="AM52" s="1">
        <f t="shared" si="28"/>
        <v>-3.0509776837543372</v>
      </c>
      <c r="AN52" s="1">
        <f t="shared" si="49"/>
        <v>-2.2912861003427647</v>
      </c>
      <c r="AO52" s="1">
        <f t="shared" si="49"/>
        <v>-2.2912671720578768</v>
      </c>
      <c r="AP52" s="1">
        <f t="shared" si="49"/>
        <v>-2.2913590374134452</v>
      </c>
      <c r="AQ52" s="1">
        <f t="shared" si="49"/>
        <v>-2.2909130939029412</v>
      </c>
      <c r="AR52" s="1">
        <f t="shared" si="49"/>
        <v>-2.2930757310154801</v>
      </c>
      <c r="AS52" s="1">
        <f t="shared" si="49"/>
        <v>-2.2825375224847049</v>
      </c>
      <c r="AT52" s="1">
        <f t="shared" si="49"/>
        <v>-2.3327606585511806</v>
      </c>
      <c r="AU52" s="1">
        <f t="shared" si="50"/>
        <v>-2.0565979853595628</v>
      </c>
      <c r="AW52" s="1">
        <v>-10000</v>
      </c>
      <c r="AX52" s="1">
        <f t="shared" si="36"/>
        <v>-6.5749319448016215E-3</v>
      </c>
      <c r="AY52" s="1">
        <f t="shared" si="37"/>
        <v>1.7362578228472276E-2</v>
      </c>
      <c r="AZ52" s="1">
        <f t="shared" si="38"/>
        <v>-2.3937510173273897E-2</v>
      </c>
      <c r="BA52" s="1">
        <f t="shared" si="39"/>
        <v>0.99077607464772277</v>
      </c>
      <c r="BB52" s="1">
        <f t="shared" si="40"/>
        <v>-0.69895852139429593</v>
      </c>
      <c r="BC52" s="1">
        <f t="shared" si="41"/>
        <v>-1.6003365685742084</v>
      </c>
      <c r="BD52" s="1">
        <f t="shared" si="42"/>
        <v>-1.0299853089454578</v>
      </c>
      <c r="BE52" s="1">
        <f t="shared" ref="BE52:BK61" si="51">$BL52+$AB$7*SIN(BF52)</f>
        <v>-1.2813815517119729</v>
      </c>
      <c r="BF52" s="1">
        <f t="shared" si="51"/>
        <v>-1.2813813340033424</v>
      </c>
      <c r="BG52" s="1">
        <f t="shared" si="51"/>
        <v>-1.281378891316546</v>
      </c>
      <c r="BH52" s="1">
        <f t="shared" si="51"/>
        <v>-1.2813514857895183</v>
      </c>
      <c r="BI52" s="1">
        <f t="shared" si="51"/>
        <v>-1.2810441843859528</v>
      </c>
      <c r="BJ52" s="1">
        <f t="shared" si="51"/>
        <v>-1.277619812323163</v>
      </c>
      <c r="BK52" s="1">
        <f t="shared" si="51"/>
        <v>-1.241795121649593</v>
      </c>
      <c r="BL52" s="1">
        <f t="shared" si="43"/>
        <v>-0.9820746810475196</v>
      </c>
    </row>
    <row r="53" spans="1:64">
      <c r="A53" s="1" t="s">
        <v>105</v>
      </c>
      <c r="C53" s="25">
        <v>52001.369500000001</v>
      </c>
      <c r="D53" s="26"/>
      <c r="E53" s="1">
        <f t="shared" ref="E53:E84" si="52">+(C53-C$7)/C$8</f>
        <v>-837.96577725775569</v>
      </c>
      <c r="F53" s="1">
        <f t="shared" ref="F53:F84" si="53">ROUND(2*E53,0)/2</f>
        <v>-838</v>
      </c>
      <c r="G53" s="1">
        <f t="shared" si="46"/>
        <v>1.4367200004926417E-2</v>
      </c>
      <c r="J53" s="1">
        <f t="shared" si="47"/>
        <v>1.4367200004926417E-2</v>
      </c>
      <c r="L53" s="1">
        <v>1</v>
      </c>
      <c r="P53" s="248"/>
      <c r="V53" s="31"/>
      <c r="Z53" s="1">
        <f t="shared" si="48"/>
        <v>-838</v>
      </c>
      <c r="AA53" s="1">
        <f t="shared" ref="AA53:AA84" si="54">AB$3+AB$4*Z53+AB$5*Z53^2+AH53</f>
        <v>1.6575889959528755E-2</v>
      </c>
      <c r="AB53" s="1">
        <f t="shared" ref="AB53:AB84" si="55">+G53-AH53</f>
        <v>3.3712808729435453E-2</v>
      </c>
      <c r="AC53" s="1">
        <f t="shared" ref="AC53:AC84" si="56">+G53-P53</f>
        <v>1.4367200004926417E-2</v>
      </c>
      <c r="AD53" s="1">
        <f t="shared" ref="AD53:AD84" si="57">+(G53-AA53)^2</f>
        <v>4.8783113155612779E-6</v>
      </c>
      <c r="AE53" s="1">
        <f t="shared" ref="AE53:AE84" si="58">+(G53-AA53)^2*L53</f>
        <v>4.8783113155612779E-6</v>
      </c>
      <c r="AF53" s="27">
        <f t="shared" ref="AF53:AF84" si="59">+C53-15018.5</f>
        <v>36982.869500000001</v>
      </c>
      <c r="AG53" s="13"/>
      <c r="AH53" s="1">
        <f t="shared" ref="AH53:AH84" si="60">$AB$6*($AB$11/AI53*AJ53+$AB$12)</f>
        <v>-1.9345608724509033E-2</v>
      </c>
      <c r="AI53" s="1">
        <f t="shared" ref="AI53:AI84" si="61">1+$AB$7*COS(AL53)</f>
        <v>1.3122822888182288</v>
      </c>
      <c r="AJ53" s="1">
        <f t="shared" ref="AJ53:AJ84" si="62">SIN(AL53+RADIANS($AB$9))</f>
        <v>-0.687708013029254</v>
      </c>
      <c r="AK53" s="1">
        <f t="shared" ref="AK53:AK84" si="63">$AB$7*SIN(AL53)</f>
        <v>2.8070745905478217E-3</v>
      </c>
      <c r="AL53" s="1">
        <f t="shared" ref="AL53:AL84" si="64">2*ATAN(AM53)</f>
        <v>8.9886589490550586E-3</v>
      </c>
      <c r="AM53" s="1">
        <f t="shared" ref="AM53:AM84" si="65">SQRT((1+$AB$7)/(1-$AB$7))*TAN(AN53/2)</f>
        <v>4.4943597350885177E-3</v>
      </c>
      <c r="AN53" s="1">
        <f t="shared" si="49"/>
        <v>6.5070132941331179E-3</v>
      </c>
      <c r="AO53" s="1">
        <f t="shared" si="49"/>
        <v>6.5057169291581844E-3</v>
      </c>
      <c r="AP53" s="1">
        <f t="shared" si="49"/>
        <v>6.5015657490658917E-3</v>
      </c>
      <c r="AQ53" s="1">
        <f t="shared" si="49"/>
        <v>6.4882729684715909E-3</v>
      </c>
      <c r="AR53" s="1">
        <f t="shared" si="49"/>
        <v>6.4457072449839361E-3</v>
      </c>
      <c r="AS53" s="1">
        <f t="shared" si="49"/>
        <v>6.3094047036339161E-3</v>
      </c>
      <c r="AT53" s="1">
        <f t="shared" si="49"/>
        <v>5.8729420238336294E-3</v>
      </c>
      <c r="AU53" s="1">
        <f t="shared" si="50"/>
        <v>4.4753253766645074E-3</v>
      </c>
      <c r="AW53" s="1">
        <v>-9000</v>
      </c>
      <c r="AX53" s="1">
        <f t="shared" si="36"/>
        <v>-6.1772872366788294E-3</v>
      </c>
      <c r="AY53" s="1">
        <f t="shared" si="37"/>
        <v>1.9172652498592516E-2</v>
      </c>
      <c r="AZ53" s="1">
        <f t="shared" si="38"/>
        <v>-2.5349939735271346E-2</v>
      </c>
      <c r="BA53" s="1">
        <f t="shared" si="39"/>
        <v>1.0307835977733792</v>
      </c>
      <c r="BB53" s="1">
        <f t="shared" si="40"/>
        <v>-0.78470058499299755</v>
      </c>
      <c r="BC53" s="1">
        <f t="shared" si="41"/>
        <v>-1.4720637893591599</v>
      </c>
      <c r="BD53" s="1">
        <f t="shared" si="42"/>
        <v>-0.90583932077477836</v>
      </c>
      <c r="BE53" s="1">
        <f t="shared" si="51"/>
        <v>-1.1608099154552163</v>
      </c>
      <c r="BF53" s="1">
        <f t="shared" si="51"/>
        <v>-1.1608086139119094</v>
      </c>
      <c r="BG53" s="1">
        <f t="shared" si="51"/>
        <v>-1.160798158206924</v>
      </c>
      <c r="BH53" s="1">
        <f t="shared" si="51"/>
        <v>-1.1607141733789321</v>
      </c>
      <c r="BI53" s="1">
        <f t="shared" si="51"/>
        <v>-1.1600401578653943</v>
      </c>
      <c r="BJ53" s="1">
        <f t="shared" si="51"/>
        <v>-1.1546681743350091</v>
      </c>
      <c r="BK53" s="1">
        <f t="shared" si="51"/>
        <v>-1.1139752436150936</v>
      </c>
      <c r="BL53" s="1">
        <f t="shared" si="43"/>
        <v>-0.87439622586042276</v>
      </c>
    </row>
    <row r="54" spans="1:64">
      <c r="A54" s="48" t="s">
        <v>108</v>
      </c>
      <c r="B54" s="46"/>
      <c r="C54" s="47">
        <v>52352.129000000001</v>
      </c>
      <c r="D54" s="47" t="s">
        <v>37</v>
      </c>
      <c r="E54" s="1">
        <f t="shared" si="52"/>
        <v>-2.4548943533100118</v>
      </c>
      <c r="F54" s="1">
        <f t="shared" si="53"/>
        <v>-2.5</v>
      </c>
      <c r="G54" s="1">
        <f t="shared" si="46"/>
        <v>1.8936000000394415E-2</v>
      </c>
      <c r="J54" s="1">
        <f t="shared" si="47"/>
        <v>1.8936000000394415E-2</v>
      </c>
      <c r="L54" s="1">
        <v>1</v>
      </c>
      <c r="P54" s="248"/>
      <c r="Q54" s="1">
        <v>6.0553673054151669E-8</v>
      </c>
      <c r="R54" s="1">
        <v>5.8438501789616663E-20</v>
      </c>
      <c r="S54" s="1">
        <v>9.4646780983567625E-28</v>
      </c>
      <c r="T54" s="1">
        <v>1.943560958025086E-9</v>
      </c>
      <c r="U54" s="1">
        <v>7.8245838915471993E-4</v>
      </c>
      <c r="V54" s="31">
        <v>1.4437056609311135E-2</v>
      </c>
      <c r="W54" s="1">
        <v>4.8748375869659277</v>
      </c>
      <c r="X54" s="1">
        <v>89325.836260739699</v>
      </c>
      <c r="Y54" s="1">
        <v>5.8345178623824727E-5</v>
      </c>
      <c r="Z54" s="1">
        <f t="shared" si="48"/>
        <v>-2.5</v>
      </c>
      <c r="AA54" s="1">
        <f t="shared" si="54"/>
        <v>2.1167985942105779E-2</v>
      </c>
      <c r="AB54" s="1">
        <f t="shared" si="55"/>
        <v>3.5602544204002037E-2</v>
      </c>
      <c r="AC54" s="1">
        <f t="shared" si="56"/>
        <v>1.8936000000394415E-2</v>
      </c>
      <c r="AD54" s="1">
        <f t="shared" si="57"/>
        <v>4.981761243997164E-6</v>
      </c>
      <c r="AE54" s="1">
        <f t="shared" si="58"/>
        <v>4.981761243997164E-6</v>
      </c>
      <c r="AF54" s="27">
        <f t="shared" si="59"/>
        <v>37333.629000000001</v>
      </c>
      <c r="AG54" s="13"/>
      <c r="AH54" s="1">
        <f t="shared" si="60"/>
        <v>-1.6666544203607626E-2</v>
      </c>
      <c r="AI54" s="1">
        <f t="shared" si="61"/>
        <v>1.3067250720707984</v>
      </c>
      <c r="AJ54" s="1">
        <f t="shared" si="62"/>
        <v>-0.54649073637634915</v>
      </c>
      <c r="AK54" s="1">
        <f t="shared" si="63"/>
        <v>5.8718291361995655E-2</v>
      </c>
      <c r="AL54" s="1">
        <f t="shared" si="64"/>
        <v>0.18914776896882682</v>
      </c>
      <c r="AM54" s="1">
        <f t="shared" si="65"/>
        <v>9.4856860123976872E-2</v>
      </c>
      <c r="AN54" s="1">
        <f t="shared" si="49"/>
        <v>0.13712066886568769</v>
      </c>
      <c r="AO54" s="1">
        <f t="shared" si="49"/>
        <v>0.13709472064566636</v>
      </c>
      <c r="AP54" s="1">
        <f t="shared" si="49"/>
        <v>0.13701084530749871</v>
      </c>
      <c r="AQ54" s="1">
        <f t="shared" si="49"/>
        <v>0.13673973228833311</v>
      </c>
      <c r="AR54" s="1">
        <f t="shared" si="49"/>
        <v>0.13586347381377326</v>
      </c>
      <c r="AS54" s="1">
        <f t="shared" si="49"/>
        <v>0.13303205210488597</v>
      </c>
      <c r="AT54" s="1">
        <f t="shared" si="49"/>
        <v>0.12389019369107565</v>
      </c>
      <c r="AU54" s="1">
        <f t="shared" si="50"/>
        <v>9.4440674685484005E-2</v>
      </c>
      <c r="AW54" s="1">
        <v>-8000</v>
      </c>
      <c r="AX54" s="1">
        <f t="shared" si="36"/>
        <v>-5.3934672590180976E-3</v>
      </c>
      <c r="AY54" s="1">
        <f t="shared" si="37"/>
        <v>2.103554874112365E-2</v>
      </c>
      <c r="AZ54" s="1">
        <f t="shared" si="38"/>
        <v>-2.6429016000141747E-2</v>
      </c>
      <c r="BA54" s="1">
        <f t="shared" si="39"/>
        <v>1.073547644813948</v>
      </c>
      <c r="BB54" s="1">
        <f t="shared" si="40"/>
        <v>-0.86302150436670644</v>
      </c>
      <c r="BC54" s="1">
        <f t="shared" si="41"/>
        <v>-1.3330560898135386</v>
      </c>
      <c r="BD54" s="1">
        <f t="shared" si="42"/>
        <v>-0.78661846844586025</v>
      </c>
      <c r="BE54" s="1">
        <f t="shared" si="51"/>
        <v>-1.0352946109140695</v>
      </c>
      <c r="BF54" s="1">
        <f t="shared" si="51"/>
        <v>-1.0352898915088542</v>
      </c>
      <c r="BG54" s="1">
        <f t="shared" si="51"/>
        <v>-1.0352602769109371</v>
      </c>
      <c r="BH54" s="1">
        <f t="shared" si="51"/>
        <v>-1.0350744769624087</v>
      </c>
      <c r="BI54" s="1">
        <f t="shared" si="51"/>
        <v>-1.0339101049726491</v>
      </c>
      <c r="BJ54" s="1">
        <f t="shared" si="51"/>
        <v>-1.0266643912318558</v>
      </c>
      <c r="BK54" s="1">
        <f t="shared" si="51"/>
        <v>-0.9833802137561658</v>
      </c>
      <c r="BL54" s="1">
        <f t="shared" si="43"/>
        <v>-0.76671777067332592</v>
      </c>
    </row>
    <row r="55" spans="1:64">
      <c r="A55" s="48" t="s">
        <v>108</v>
      </c>
      <c r="B55" s="46"/>
      <c r="C55" s="47">
        <v>52353.179799999998</v>
      </c>
      <c r="D55" s="47" t="s">
        <v>37</v>
      </c>
      <c r="E55" s="1">
        <f t="shared" si="52"/>
        <v>4.8116501003829582E-2</v>
      </c>
      <c r="F55" s="1">
        <f t="shared" si="53"/>
        <v>0</v>
      </c>
      <c r="G55" s="1">
        <f t="shared" si="46"/>
        <v>2.0199999999022111E-2</v>
      </c>
      <c r="J55" s="1">
        <f t="shared" si="47"/>
        <v>2.0199999999022111E-2</v>
      </c>
      <c r="L55" s="1">
        <v>1</v>
      </c>
      <c r="P55" s="248"/>
      <c r="Q55" s="1">
        <v>6.0270632061454556E-8</v>
      </c>
      <c r="R55" s="1">
        <v>5.8515404929959305E-20</v>
      </c>
      <c r="S55" s="1">
        <v>9.4287220480254582E-28</v>
      </c>
      <c r="T55" s="1">
        <v>1.9486468687484205E-9</v>
      </c>
      <c r="U55" s="1">
        <v>7.8123640881915283E-4</v>
      </c>
      <c r="V55" s="31">
        <v>1.4418924327989149E-2</v>
      </c>
      <c r="W55" s="1">
        <v>4.8862985196261715</v>
      </c>
      <c r="X55" s="1">
        <v>89548.110836752239</v>
      </c>
      <c r="Y55" s="1">
        <v>5.8497856299510905E-5</v>
      </c>
      <c r="Z55" s="1">
        <f t="shared" si="48"/>
        <v>0</v>
      </c>
      <c r="AA55" s="1">
        <f t="shared" si="54"/>
        <v>2.1182208570904453E-2</v>
      </c>
      <c r="AB55" s="1">
        <f t="shared" si="55"/>
        <v>3.685810111628246E-2</v>
      </c>
      <c r="AC55" s="1">
        <f t="shared" si="56"/>
        <v>2.0199999999022111E-2</v>
      </c>
      <c r="AD55" s="1">
        <f t="shared" si="57"/>
        <v>9.6473367867914957E-7</v>
      </c>
      <c r="AE55" s="1">
        <f t="shared" si="58"/>
        <v>9.6473367867914957E-7</v>
      </c>
      <c r="AF55" s="27">
        <f t="shared" si="59"/>
        <v>37334.679799999998</v>
      </c>
      <c r="AG55" s="13"/>
      <c r="AH55" s="1">
        <f t="shared" si="60"/>
        <v>-1.6658101117260345E-2</v>
      </c>
      <c r="AI55" s="1">
        <f t="shared" si="61"/>
        <v>1.3066935492516953</v>
      </c>
      <c r="AJ55" s="1">
        <f t="shared" si="62"/>
        <v>-0.54604169468203123</v>
      </c>
      <c r="AK55" s="1">
        <f t="shared" si="63"/>
        <v>5.8882717538396488E-2</v>
      </c>
      <c r="AL55" s="1">
        <f t="shared" si="64"/>
        <v>0.18968386672245655</v>
      </c>
      <c r="AM55" s="1">
        <f t="shared" si="65"/>
        <v>9.5127327740846951E-2</v>
      </c>
      <c r="AN55" s="1">
        <f t="shared" si="49"/>
        <v>0.13751041502281036</v>
      </c>
      <c r="AO55" s="1">
        <f t="shared" si="49"/>
        <v>0.13748440071457951</v>
      </c>
      <c r="AP55" s="1">
        <f t="shared" si="49"/>
        <v>0.13740030722748162</v>
      </c>
      <c r="AQ55" s="1">
        <f t="shared" si="49"/>
        <v>0.13712847448927368</v>
      </c>
      <c r="AR55" s="1">
        <f t="shared" si="49"/>
        <v>0.13624984305755028</v>
      </c>
      <c r="AS55" s="1">
        <f t="shared" si="49"/>
        <v>0.13341060660387397</v>
      </c>
      <c r="AT55" s="1">
        <f t="shared" si="49"/>
        <v>0.12424308271626389</v>
      </c>
      <c r="AU55" s="1">
        <f t="shared" si="50"/>
        <v>9.4709870823451503E-2</v>
      </c>
      <c r="AW55" s="1">
        <v>-7000</v>
      </c>
      <c r="AX55" s="1">
        <f t="shared" si="36"/>
        <v>-4.1594531221933115E-3</v>
      </c>
      <c r="AY55" s="1">
        <f t="shared" si="37"/>
        <v>2.2951266956065676E-2</v>
      </c>
      <c r="AZ55" s="1">
        <f t="shared" si="38"/>
        <v>-2.7110720078258987E-2</v>
      </c>
      <c r="BA55" s="1">
        <f t="shared" si="39"/>
        <v>1.1183207250125931</v>
      </c>
      <c r="BB55" s="1">
        <f t="shared" si="40"/>
        <v>-0.92913289667440679</v>
      </c>
      <c r="BC55" s="1">
        <f t="shared" si="41"/>
        <v>-1.182215985309929</v>
      </c>
      <c r="BD55" s="1">
        <f t="shared" si="42"/>
        <v>-0.67116154873127276</v>
      </c>
      <c r="BE55" s="1">
        <f t="shared" si="51"/>
        <v>-0.90454590222027687</v>
      </c>
      <c r="BF55" s="1">
        <f t="shared" si="51"/>
        <v>-0.90453366795183876</v>
      </c>
      <c r="BG55" s="1">
        <f t="shared" si="51"/>
        <v>-0.90447028529927043</v>
      </c>
      <c r="BH55" s="1">
        <f t="shared" si="51"/>
        <v>-0.90414199755783098</v>
      </c>
      <c r="BI55" s="1">
        <f t="shared" si="51"/>
        <v>-0.90244383169824227</v>
      </c>
      <c r="BJ55" s="1">
        <f t="shared" si="51"/>
        <v>-0.89371712926006563</v>
      </c>
      <c r="BK55" s="1">
        <f t="shared" si="51"/>
        <v>-0.85027548509372075</v>
      </c>
      <c r="BL55" s="1">
        <f t="shared" si="43"/>
        <v>-0.65903931548622818</v>
      </c>
    </row>
    <row r="56" spans="1:64">
      <c r="A56" s="48" t="s">
        <v>112</v>
      </c>
      <c r="C56" s="26">
        <v>53078.210800000001</v>
      </c>
      <c r="D56" s="26" t="s">
        <v>37</v>
      </c>
      <c r="E56" s="1">
        <f t="shared" si="52"/>
        <v>1727.0755838770699</v>
      </c>
      <c r="F56" s="1">
        <f t="shared" si="53"/>
        <v>1727</v>
      </c>
      <c r="G56" s="1">
        <f t="shared" si="46"/>
        <v>3.173120000428753E-2</v>
      </c>
      <c r="J56" s="1">
        <f t="shared" si="47"/>
        <v>3.173120000428753E-2</v>
      </c>
      <c r="L56" s="1">
        <v>1</v>
      </c>
      <c r="P56" s="248"/>
      <c r="Q56" s="1">
        <v>2.1848380837225745E-8</v>
      </c>
      <c r="R56" s="1">
        <v>8.8333520952596128E-20</v>
      </c>
      <c r="S56" s="1">
        <v>7.590352688248733E-28</v>
      </c>
      <c r="T56" s="1">
        <v>4.5738842296641886E-9</v>
      </c>
      <c r="U56" s="1">
        <v>8.4778636437945036E-5</v>
      </c>
      <c r="V56" s="31">
        <v>5.439601417480136E-3</v>
      </c>
      <c r="W56" s="1">
        <v>13.151748432055321</v>
      </c>
      <c r="X56" s="1">
        <v>252334.73707492879</v>
      </c>
      <c r="Y56" s="1">
        <v>1.3730677768688398E-4</v>
      </c>
      <c r="Z56" s="1">
        <f t="shared" si="48"/>
        <v>1727</v>
      </c>
      <c r="AA56" s="1">
        <f t="shared" si="54"/>
        <v>3.1526742360523809E-2</v>
      </c>
      <c r="AB56" s="1">
        <f t="shared" si="55"/>
        <v>4.2116160819061804E-2</v>
      </c>
      <c r="AC56" s="1">
        <f t="shared" si="56"/>
        <v>3.173120000428753E-2</v>
      </c>
      <c r="AD56" s="1">
        <f t="shared" si="57"/>
        <v>4.1802928093412664E-8</v>
      </c>
      <c r="AE56" s="1">
        <f t="shared" si="58"/>
        <v>4.1802928093412664E-8</v>
      </c>
      <c r="AF56" s="27">
        <f t="shared" si="59"/>
        <v>38059.710800000001</v>
      </c>
      <c r="AG56" s="13"/>
      <c r="AH56" s="1">
        <f t="shared" si="60"/>
        <v>-1.0384960814774273E-2</v>
      </c>
      <c r="AI56" s="1">
        <f t="shared" si="61"/>
        <v>1.2661898367556539</v>
      </c>
      <c r="AJ56" s="1">
        <f t="shared" si="62"/>
        <v>-0.21531501894138699</v>
      </c>
      <c r="AK56" s="1">
        <f t="shared" si="63"/>
        <v>0.16331282370134587</v>
      </c>
      <c r="AL56" s="1">
        <f t="shared" si="64"/>
        <v>0.55030150613677598</v>
      </c>
      <c r="AM56" s="1">
        <f t="shared" si="65"/>
        <v>0.2823113765389389</v>
      </c>
      <c r="AN56" s="1">
        <f t="shared" si="49"/>
        <v>0.40318481942789153</v>
      </c>
      <c r="AO56" s="1">
        <f t="shared" si="49"/>
        <v>0.40313406608284608</v>
      </c>
      <c r="AP56" s="1">
        <f t="shared" si="49"/>
        <v>0.40295739193490743</v>
      </c>
      <c r="AQ56" s="1">
        <f t="shared" si="49"/>
        <v>0.4023424868350744</v>
      </c>
      <c r="AR56" s="1">
        <f t="shared" si="49"/>
        <v>0.40020359385625998</v>
      </c>
      <c r="AS56" s="1">
        <f t="shared" si="49"/>
        <v>0.39277860820370736</v>
      </c>
      <c r="AT56" s="1">
        <f t="shared" si="49"/>
        <v>0.36717626235235479</v>
      </c>
      <c r="AU56" s="1">
        <f t="shared" si="50"/>
        <v>0.28067056293156867</v>
      </c>
      <c r="AW56" s="1">
        <v>-6000</v>
      </c>
      <c r="AX56" s="1">
        <f t="shared" si="36"/>
        <v>-2.4088187226452736E-3</v>
      </c>
      <c r="AY56" s="1">
        <f t="shared" si="37"/>
        <v>2.4919807143418592E-2</v>
      </c>
      <c r="AZ56" s="1">
        <f t="shared" si="38"/>
        <v>-2.7328625866063865E-2</v>
      </c>
      <c r="BA56" s="1">
        <f t="shared" si="39"/>
        <v>1.1638019347449808</v>
      </c>
      <c r="BB56" s="1">
        <f t="shared" si="40"/>
        <v>-0.9769388483361312</v>
      </c>
      <c r="BC56" s="1">
        <f t="shared" si="41"/>
        <v>-1.0186563307759964</v>
      </c>
      <c r="BD56" s="1">
        <f t="shared" si="42"/>
        <v>-0.55847700717014226</v>
      </c>
      <c r="BE56" s="1">
        <f t="shared" si="51"/>
        <v>-0.76839466302417636</v>
      </c>
      <c r="BF56" s="1">
        <f t="shared" si="51"/>
        <v>-0.76837021831627661</v>
      </c>
      <c r="BG56" s="1">
        <f t="shared" si="51"/>
        <v>-0.7682613650455079</v>
      </c>
      <c r="BH56" s="1">
        <f t="shared" si="51"/>
        <v>-0.76777677596946026</v>
      </c>
      <c r="BI56" s="1">
        <f t="shared" si="51"/>
        <v>-0.76562224337204554</v>
      </c>
      <c r="BJ56" s="1">
        <f t="shared" si="51"/>
        <v>-0.75609636446729356</v>
      </c>
      <c r="BK56" s="1">
        <f t="shared" si="51"/>
        <v>-0.71495558162191031</v>
      </c>
      <c r="BL56" s="1">
        <f t="shared" si="43"/>
        <v>-0.55136086029913134</v>
      </c>
    </row>
    <row r="57" spans="1:64">
      <c r="A57" s="48" t="s">
        <v>112</v>
      </c>
      <c r="C57" s="26">
        <v>53836.198600000003</v>
      </c>
      <c r="D57" s="26" t="s">
        <v>37</v>
      </c>
      <c r="E57" s="1">
        <f t="shared" si="52"/>
        <v>3532.6063136471839</v>
      </c>
      <c r="F57" s="1">
        <f t="shared" si="53"/>
        <v>3532.5</v>
      </c>
      <c r="G57" s="1">
        <f t="shared" si="46"/>
        <v>4.4632000004639849E-2</v>
      </c>
      <c r="J57" s="1">
        <f t="shared" si="47"/>
        <v>4.4632000004639849E-2</v>
      </c>
      <c r="L57" s="1">
        <v>1</v>
      </c>
      <c r="P57" s="248"/>
      <c r="V57" s="31"/>
      <c r="Z57" s="1">
        <f t="shared" si="48"/>
        <v>3532.5</v>
      </c>
      <c r="AA57" s="1">
        <f t="shared" si="54"/>
        <v>4.2948732569727838E-2</v>
      </c>
      <c r="AB57" s="1">
        <f t="shared" si="55"/>
        <v>4.8019874825903183E-2</v>
      </c>
      <c r="AC57" s="1">
        <f t="shared" si="56"/>
        <v>4.4632000004639849E-2</v>
      </c>
      <c r="AD57" s="1">
        <f t="shared" si="57"/>
        <v>2.8333892574352624E-6</v>
      </c>
      <c r="AE57" s="1">
        <f t="shared" si="58"/>
        <v>2.8333892574352624E-6</v>
      </c>
      <c r="AF57" s="27">
        <f t="shared" si="59"/>
        <v>38817.698600000003</v>
      </c>
      <c r="AG57" s="13"/>
      <c r="AH57" s="1">
        <f t="shared" si="60"/>
        <v>-3.3878748212633376E-3</v>
      </c>
      <c r="AI57" s="1">
        <f t="shared" si="61"/>
        <v>1.1953880057740229</v>
      </c>
      <c r="AJ57" s="1">
        <f t="shared" si="62"/>
        <v>0.12716780161163838</v>
      </c>
      <c r="AK57" s="1">
        <f t="shared" si="63"/>
        <v>0.24362190947646506</v>
      </c>
      <c r="AL57" s="1">
        <f t="shared" si="64"/>
        <v>0.89482898217858731</v>
      </c>
      <c r="AM57" s="1">
        <f t="shared" si="65"/>
        <v>0.47987021897352244</v>
      </c>
      <c r="AN57" s="1">
        <f t="shared" si="49"/>
        <v>0.66868394167320466</v>
      </c>
      <c r="AO57" s="1">
        <f t="shared" si="49"/>
        <v>0.66864919421126545</v>
      </c>
      <c r="AP57" s="1">
        <f t="shared" si="49"/>
        <v>0.66850740196834457</v>
      </c>
      <c r="AQ57" s="1">
        <f t="shared" si="49"/>
        <v>0.66792896190624429</v>
      </c>
      <c r="AR57" s="1">
        <f t="shared" si="49"/>
        <v>0.66557194904696415</v>
      </c>
      <c r="AS57" s="1">
        <f t="shared" si="49"/>
        <v>0.65601227482438484</v>
      </c>
      <c r="AT57" s="1">
        <f t="shared" si="49"/>
        <v>0.61793181253859975</v>
      </c>
      <c r="AU57" s="1">
        <f t="shared" si="50"/>
        <v>0.47508401377187237</v>
      </c>
      <c r="AW57" s="1">
        <v>-5000</v>
      </c>
      <c r="AX57" s="1">
        <f t="shared" si="36"/>
        <v>-7.7847455493135209E-5</v>
      </c>
      <c r="AY57" s="1">
        <f t="shared" si="37"/>
        <v>2.69411693031824E-2</v>
      </c>
      <c r="AZ57" s="1">
        <f t="shared" si="38"/>
        <v>-2.7019016758675535E-2</v>
      </c>
      <c r="BA57" s="1">
        <f t="shared" si="39"/>
        <v>1.2079954810526203</v>
      </c>
      <c r="BB57" s="1">
        <f t="shared" si="40"/>
        <v>-0.9992608146633043</v>
      </c>
      <c r="BC57" s="1">
        <f t="shared" si="41"/>
        <v>-0.84193237195692461</v>
      </c>
      <c r="BD57" s="1">
        <f t="shared" si="42"/>
        <v>-0.44773191646864646</v>
      </c>
      <c r="BE57" s="1">
        <f t="shared" si="51"/>
        <v>-0.62686831686511169</v>
      </c>
      <c r="BF57" s="1">
        <f t="shared" si="51"/>
        <v>-0.62682942926938801</v>
      </c>
      <c r="BG57" s="1">
        <f t="shared" si="51"/>
        <v>-0.62667568630645176</v>
      </c>
      <c r="BH57" s="1">
        <f t="shared" si="51"/>
        <v>-0.62606802759908442</v>
      </c>
      <c r="BI57" s="1">
        <f t="shared" si="51"/>
        <v>-0.62366890402549391</v>
      </c>
      <c r="BJ57" s="1">
        <f t="shared" si="51"/>
        <v>-0.61423686733917959</v>
      </c>
      <c r="BK57" s="1">
        <f t="shared" si="51"/>
        <v>-0.57774068670384993</v>
      </c>
      <c r="BL57" s="1">
        <f t="shared" si="43"/>
        <v>-0.44368240511203361</v>
      </c>
    </row>
    <row r="58" spans="1:64">
      <c r="A58" s="48" t="s">
        <v>112</v>
      </c>
      <c r="C58" s="26">
        <v>54164.287499999999</v>
      </c>
      <c r="D58" s="26" t="s">
        <v>37</v>
      </c>
      <c r="E58" s="1">
        <f t="shared" si="52"/>
        <v>4314.1157139917059</v>
      </c>
      <c r="F58" s="1">
        <f t="shared" si="53"/>
        <v>4314</v>
      </c>
      <c r="G58" s="1">
        <f t="shared" si="46"/>
        <v>4.857839999749558E-2</v>
      </c>
      <c r="J58" s="1">
        <f t="shared" si="47"/>
        <v>4.857839999749558E-2</v>
      </c>
      <c r="L58" s="1">
        <v>1</v>
      </c>
      <c r="P58" s="248"/>
      <c r="V58" s="31"/>
      <c r="Z58" s="1">
        <f t="shared" si="48"/>
        <v>4314</v>
      </c>
      <c r="AA58" s="1">
        <f t="shared" si="54"/>
        <v>4.7910897191954821E-2</v>
      </c>
      <c r="AB58" s="1">
        <f t="shared" si="55"/>
        <v>4.8972799984550945E-2</v>
      </c>
      <c r="AC58" s="1">
        <f t="shared" si="56"/>
        <v>4.857839999749558E-2</v>
      </c>
      <c r="AD58" s="1">
        <f t="shared" si="57"/>
        <v>4.4555999540478493E-7</v>
      </c>
      <c r="AE58" s="1">
        <f t="shared" si="58"/>
        <v>4.4555999540478493E-7</v>
      </c>
      <c r="AF58" s="27">
        <f t="shared" si="59"/>
        <v>39145.787499999999</v>
      </c>
      <c r="AG58" s="13"/>
      <c r="AH58" s="1">
        <f t="shared" si="60"/>
        <v>-3.9439998705536461E-4</v>
      </c>
      <c r="AI58" s="1">
        <f t="shared" si="61"/>
        <v>1.1604912242353518</v>
      </c>
      <c r="AJ58" s="1">
        <f t="shared" si="62"/>
        <v>0.26069769106175561</v>
      </c>
      <c r="AK58" s="1">
        <f t="shared" si="63"/>
        <v>0.26790049369261459</v>
      </c>
      <c r="AL58" s="1">
        <f t="shared" si="64"/>
        <v>1.0310607232974616</v>
      </c>
      <c r="AM58" s="1">
        <f t="shared" si="65"/>
        <v>0.56664203373983957</v>
      </c>
      <c r="AN58" s="1">
        <f t="shared" si="49"/>
        <v>0.77853449950041576</v>
      </c>
      <c r="AO58" s="1">
        <f t="shared" si="49"/>
        <v>0.77851107610628434</v>
      </c>
      <c r="AP58" s="1">
        <f t="shared" si="49"/>
        <v>0.7784057328239733</v>
      </c>
      <c r="AQ58" s="1">
        <f t="shared" si="49"/>
        <v>0.77793210204624708</v>
      </c>
      <c r="AR58" s="1">
        <f t="shared" si="49"/>
        <v>0.7758053482015177</v>
      </c>
      <c r="AS58" s="1">
        <f t="shared" si="49"/>
        <v>0.76630959655121833</v>
      </c>
      <c r="AT58" s="1">
        <f t="shared" si="49"/>
        <v>0.72491893470850932</v>
      </c>
      <c r="AU58" s="1">
        <f t="shared" si="50"/>
        <v>0.55923472650058947</v>
      </c>
      <c r="AW58" s="1">
        <v>-4000</v>
      </c>
      <c r="AX58" s="1">
        <f t="shared" si="36"/>
        <v>2.8864602559315819E-3</v>
      </c>
      <c r="AY58" s="1">
        <f t="shared" si="37"/>
        <v>2.9015353435357098E-2</v>
      </c>
      <c r="AZ58" s="1">
        <f t="shared" si="38"/>
        <v>-2.6128893179425516E-2</v>
      </c>
      <c r="BA58" s="1">
        <f t="shared" si="39"/>
        <v>1.2481696930954269</v>
      </c>
      <c r="BB58" s="1">
        <f t="shared" si="40"/>
        <v>-0.98860024245329392</v>
      </c>
      <c r="BC58" s="1">
        <f t="shared" si="41"/>
        <v>-0.65234152252414213</v>
      </c>
      <c r="BD58" s="1">
        <f t="shared" si="42"/>
        <v>-0.33825195343478454</v>
      </c>
      <c r="BE58" s="1">
        <f t="shared" si="51"/>
        <v>-0.4802787625528761</v>
      </c>
      <c r="BF58" s="1">
        <f t="shared" si="51"/>
        <v>-0.48022935679113377</v>
      </c>
      <c r="BG58" s="1">
        <f t="shared" si="51"/>
        <v>-0.48005098619422454</v>
      </c>
      <c r="BH58" s="1">
        <f t="shared" si="51"/>
        <v>-0.47940714908688931</v>
      </c>
      <c r="BI58" s="1">
        <f t="shared" si="51"/>
        <v>-0.47708497724440457</v>
      </c>
      <c r="BJ58" s="1">
        <f t="shared" si="51"/>
        <v>-0.46873240777393049</v>
      </c>
      <c r="BK58" s="1">
        <f t="shared" si="51"/>
        <v>-0.43897293424331507</v>
      </c>
      <c r="BL58" s="1">
        <f t="shared" si="43"/>
        <v>-0.33600394992493676</v>
      </c>
    </row>
    <row r="59" spans="1:64">
      <c r="A59" s="1" t="s">
        <v>76</v>
      </c>
      <c r="B59" s="13" t="s">
        <v>77</v>
      </c>
      <c r="C59" s="26">
        <v>45001.362399999998</v>
      </c>
      <c r="D59" s="30">
        <v>2.0000000000000001E-4</v>
      </c>
      <c r="E59" s="1">
        <f t="shared" si="52"/>
        <v>-17512.017691627541</v>
      </c>
      <c r="F59" s="1">
        <f t="shared" si="53"/>
        <v>-17512</v>
      </c>
      <c r="G59" s="1">
        <f t="shared" ref="G59:G99" si="66">+C59-(C$7+F59*C$8)+P59*K$17</f>
        <v>-7.427199998346623E-3</v>
      </c>
      <c r="K59" s="1">
        <f t="shared" ref="K59:K99" si="67">G59</f>
        <v>-7.427199998346623E-3</v>
      </c>
      <c r="L59" s="1">
        <v>1</v>
      </c>
      <c r="P59" s="248"/>
      <c r="V59" s="31"/>
      <c r="Z59" s="1">
        <f t="shared" si="48"/>
        <v>-17512</v>
      </c>
      <c r="AA59" s="1">
        <f t="shared" si="54"/>
        <v>-2.1736953913931052E-3</v>
      </c>
      <c r="AB59" s="1">
        <f t="shared" si="55"/>
        <v>2.0057078750610607E-4</v>
      </c>
      <c r="AC59" s="1">
        <f t="shared" si="56"/>
        <v>-7.427199998346623E-3</v>
      </c>
      <c r="AD59" s="1">
        <f t="shared" si="57"/>
        <v>2.7599310655281835E-5</v>
      </c>
      <c r="AE59" s="1">
        <f t="shared" si="58"/>
        <v>2.7599310655281835E-5</v>
      </c>
      <c r="AF59" s="27">
        <f t="shared" si="59"/>
        <v>29982.862399999998</v>
      </c>
      <c r="AG59" s="13"/>
      <c r="AH59" s="1">
        <f t="shared" si="60"/>
        <v>-7.6277707858527291E-3</v>
      </c>
      <c r="AI59" s="1">
        <f t="shared" si="61"/>
        <v>0.78589083920852687</v>
      </c>
      <c r="AJ59" s="1">
        <f t="shared" si="62"/>
        <v>-4.8035339406635201E-2</v>
      </c>
      <c r="AK59" s="1">
        <f t="shared" si="63"/>
        <v>-0.22734417705866078</v>
      </c>
      <c r="AL59" s="1">
        <f t="shared" si="64"/>
        <v>-2.3262229124278537</v>
      </c>
      <c r="AM59" s="1">
        <f t="shared" si="65"/>
        <v>-2.3154499597185163</v>
      </c>
      <c r="AN59" s="1">
        <f t="shared" si="49"/>
        <v>-2.0657693569028281</v>
      </c>
      <c r="AO59" s="1">
        <f t="shared" si="49"/>
        <v>-2.0657668281330546</v>
      </c>
      <c r="AP59" s="1">
        <f t="shared" si="49"/>
        <v>-2.0657838747703519</v>
      </c>
      <c r="AQ59" s="1">
        <f t="shared" si="49"/>
        <v>-2.0656689516192914</v>
      </c>
      <c r="AR59" s="1">
        <f t="shared" si="49"/>
        <v>-2.0664432550139438</v>
      </c>
      <c r="AS59" s="1">
        <f t="shared" si="49"/>
        <v>-2.0612046609334893</v>
      </c>
      <c r="AT59" s="1">
        <f t="shared" si="49"/>
        <v>-2.0957122036108031</v>
      </c>
      <c r="AU59" s="1">
        <f t="shared" si="50"/>
        <v>-1.7909552364129944</v>
      </c>
      <c r="AW59" s="1">
        <v>-3000</v>
      </c>
      <c r="AX59" s="1">
        <f t="shared" si="36"/>
        <v>6.5158143178486831E-3</v>
      </c>
      <c r="AY59" s="1">
        <f t="shared" si="37"/>
        <v>3.1142359539942686E-2</v>
      </c>
      <c r="AZ59" s="1">
        <f t="shared" si="38"/>
        <v>-2.4626545222094003E-2</v>
      </c>
      <c r="BA59" s="1">
        <f t="shared" si="39"/>
        <v>1.2810373676374009</v>
      </c>
      <c r="BB59" s="1">
        <f t="shared" si="40"/>
        <v>-0.93859963869111385</v>
      </c>
      <c r="BC59" s="1">
        <f t="shared" si="41"/>
        <v>-0.45123280256241544</v>
      </c>
      <c r="BD59" s="1">
        <f t="shared" si="42"/>
        <v>-0.22952415262545814</v>
      </c>
      <c r="BE59" s="1">
        <f t="shared" si="51"/>
        <v>-0.32930187781173775</v>
      </c>
      <c r="BF59" s="1">
        <f t="shared" si="51"/>
        <v>-0.32925341079270443</v>
      </c>
      <c r="BG59" s="1">
        <f t="shared" si="51"/>
        <v>-0.32908940932145658</v>
      </c>
      <c r="BH59" s="1">
        <f t="shared" si="51"/>
        <v>-0.32853453338505628</v>
      </c>
      <c r="BI59" s="1">
        <f t="shared" si="51"/>
        <v>-0.32665796537778902</v>
      </c>
      <c r="BJ59" s="1">
        <f t="shared" si="51"/>
        <v>-0.32032027097851523</v>
      </c>
      <c r="BK59" s="1">
        <f t="shared" si="51"/>
        <v>-0.29901244559340612</v>
      </c>
      <c r="BL59" s="1">
        <f t="shared" si="43"/>
        <v>-0.22832549473783992</v>
      </c>
    </row>
    <row r="60" spans="1:64">
      <c r="A60" s="190" t="s">
        <v>87</v>
      </c>
      <c r="B60" s="35"/>
      <c r="C60" s="33">
        <v>48068.525999999998</v>
      </c>
      <c r="D60" s="36">
        <v>1E-3</v>
      </c>
      <c r="E60" s="1">
        <f t="shared" si="52"/>
        <v>-10206.018659674373</v>
      </c>
      <c r="F60" s="1">
        <f t="shared" si="53"/>
        <v>-10206</v>
      </c>
      <c r="G60" s="1">
        <f t="shared" si="66"/>
        <v>-7.8336000005947426E-3</v>
      </c>
      <c r="K60" s="1">
        <f t="shared" si="67"/>
        <v>-7.8336000005947426E-3</v>
      </c>
      <c r="L60" s="1">
        <v>1</v>
      </c>
      <c r="P60" s="248"/>
      <c r="V60" s="31"/>
      <c r="Z60" s="1">
        <f t="shared" si="48"/>
        <v>-10206</v>
      </c>
      <c r="AA60" s="1">
        <f t="shared" si="54"/>
        <v>-6.614363972857043E-3</v>
      </c>
      <c r="AB60" s="1">
        <f t="shared" si="55"/>
        <v>1.5777028340858743E-2</v>
      </c>
      <c r="AC60" s="1">
        <f t="shared" si="56"/>
        <v>-7.8336000005947426E-3</v>
      </c>
      <c r="AD60" s="1">
        <f t="shared" si="57"/>
        <v>1.4865364913336046E-6</v>
      </c>
      <c r="AE60" s="1">
        <f t="shared" si="58"/>
        <v>1.4865364913336046E-6</v>
      </c>
      <c r="AF60" s="27">
        <f t="shared" si="59"/>
        <v>33050.025999999998</v>
      </c>
      <c r="AG60" s="13"/>
      <c r="AH60" s="1">
        <f t="shared" si="60"/>
        <v>-2.3610628341453485E-2</v>
      </c>
      <c r="AI60" s="1">
        <f t="shared" si="61"/>
        <v>0.98291459900367828</v>
      </c>
      <c r="AJ60" s="1">
        <f t="shared" si="62"/>
        <v>-0.68071914773153286</v>
      </c>
      <c r="AK60" s="1">
        <f t="shared" si="63"/>
        <v>-0.31182719036367484</v>
      </c>
      <c r="AL60" s="1">
        <f t="shared" si="64"/>
        <v>-1.6255328443353383</v>
      </c>
      <c r="AM60" s="1">
        <f t="shared" si="65"/>
        <v>-1.0562911638122936</v>
      </c>
      <c r="AN60" s="1">
        <f t="shared" si="49"/>
        <v>-1.3056368547538524</v>
      </c>
      <c r="AO60" s="1">
        <f t="shared" si="49"/>
        <v>-1.305636717282552</v>
      </c>
      <c r="AP60" s="1">
        <f t="shared" si="49"/>
        <v>-1.3056350375521286</v>
      </c>
      <c r="AQ60" s="1">
        <f t="shared" si="49"/>
        <v>-1.3056145141487008</v>
      </c>
      <c r="AR60" s="1">
        <f t="shared" si="49"/>
        <v>-1.3053638787469724</v>
      </c>
      <c r="AS60" s="1">
        <f t="shared" si="49"/>
        <v>-1.3023215059300646</v>
      </c>
      <c r="AT60" s="1">
        <f t="shared" si="49"/>
        <v>-1.2677593664272868</v>
      </c>
      <c r="AU60" s="1">
        <f t="shared" si="50"/>
        <v>-1.0042564428160619</v>
      </c>
      <c r="AW60" s="1">
        <v>-2000</v>
      </c>
      <c r="AX60" s="1">
        <f t="shared" si="36"/>
        <v>1.0809430591432405E-2</v>
      </c>
      <c r="AY60" s="1">
        <f t="shared" si="37"/>
        <v>3.3322187616939163E-2</v>
      </c>
      <c r="AZ60" s="1">
        <f t="shared" si="38"/>
        <v>-2.2512757025506758E-2</v>
      </c>
      <c r="BA60" s="1">
        <f t="shared" si="39"/>
        <v>1.3032541926935006</v>
      </c>
      <c r="BB60" s="1">
        <f t="shared" si="40"/>
        <v>-0.84604450840951606</v>
      </c>
      <c r="BC60" s="1">
        <f t="shared" si="41"/>
        <v>-0.24120548731130914</v>
      </c>
      <c r="BD60" s="1">
        <f t="shared" si="42"/>
        <v>-0.12119088890461613</v>
      </c>
      <c r="BE60" s="1">
        <f t="shared" si="51"/>
        <v>-0.17501482489426207</v>
      </c>
      <c r="BF60" s="1">
        <f t="shared" si="51"/>
        <v>-0.17498276918815331</v>
      </c>
      <c r="BG60" s="1">
        <f t="shared" si="51"/>
        <v>-0.17487853276920287</v>
      </c>
      <c r="BH60" s="1">
        <f t="shared" si="51"/>
        <v>-0.17453959760987867</v>
      </c>
      <c r="BI60" s="1">
        <f t="shared" si="51"/>
        <v>-0.17343765577294251</v>
      </c>
      <c r="BJ60" s="1">
        <f t="shared" si="51"/>
        <v>-0.16985649829994065</v>
      </c>
      <c r="BK60" s="1">
        <f t="shared" si="51"/>
        <v>-0.15823315810848709</v>
      </c>
      <c r="BL60" s="1">
        <f t="shared" si="43"/>
        <v>-0.12064703955074219</v>
      </c>
    </row>
    <row r="61" spans="1:64">
      <c r="A61" s="1" t="s">
        <v>92</v>
      </c>
      <c r="B61" s="13" t="s">
        <v>77</v>
      </c>
      <c r="C61" s="26">
        <v>49789.36</v>
      </c>
      <c r="D61" s="26">
        <v>2E-3</v>
      </c>
      <c r="E61" s="1">
        <f t="shared" si="52"/>
        <v>-6106.983466979691</v>
      </c>
      <c r="F61" s="1">
        <f t="shared" si="53"/>
        <v>-6107</v>
      </c>
      <c r="G61" s="1">
        <f t="shared" si="66"/>
        <v>6.9407999981194735E-3</v>
      </c>
      <c r="K61" s="1">
        <f t="shared" si="67"/>
        <v>6.9407999981194735E-3</v>
      </c>
      <c r="L61" s="1">
        <v>1</v>
      </c>
      <c r="P61" s="248"/>
      <c r="V61" s="31"/>
      <c r="Z61" s="1">
        <f t="shared" si="48"/>
        <v>-6107</v>
      </c>
      <c r="AA61" s="1">
        <f t="shared" si="54"/>
        <v>-2.6227954090736784E-3</v>
      </c>
      <c r="AB61" s="1">
        <f t="shared" si="55"/>
        <v>3.4270245154422063E-2</v>
      </c>
      <c r="AC61" s="1">
        <f t="shared" si="56"/>
        <v>6.9407999981194735E-3</v>
      </c>
      <c r="AD61" s="1">
        <f t="shared" si="57"/>
        <v>9.1462357112485944E-5</v>
      </c>
      <c r="AE61" s="1">
        <f t="shared" si="58"/>
        <v>9.1462357112485944E-5</v>
      </c>
      <c r="AF61" s="27">
        <f t="shared" si="59"/>
        <v>34770.86</v>
      </c>
      <c r="AG61" s="13"/>
      <c r="AH61" s="1">
        <f t="shared" si="60"/>
        <v>-2.7329445156302593E-2</v>
      </c>
      <c r="AI61" s="1">
        <f t="shared" si="61"/>
        <v>1.1589555076263804</v>
      </c>
      <c r="AJ61" s="1">
        <f t="shared" si="62"/>
        <v>-0.97290808866009038</v>
      </c>
      <c r="AK61" s="1">
        <f t="shared" si="63"/>
        <v>-0.26881453489822366</v>
      </c>
      <c r="AL61" s="1">
        <f t="shared" si="64"/>
        <v>-1.0367833594679381</v>
      </c>
      <c r="AM61" s="1">
        <f t="shared" si="65"/>
        <v>-0.57042822201901267</v>
      </c>
      <c r="AN61" s="1">
        <f t="shared" ref="AN61:AT70" si="68">$AU61+$AB$7*SIN(AO61)</f>
        <v>-0.78322218504205221</v>
      </c>
      <c r="AO61" s="1">
        <f t="shared" si="68"/>
        <v>-0.7831992296529191</v>
      </c>
      <c r="AP61" s="1">
        <f t="shared" si="68"/>
        <v>-0.78309551038366954</v>
      </c>
      <c r="AQ61" s="1">
        <f t="shared" si="68"/>
        <v>-0.7826270093228459</v>
      </c>
      <c r="AR61" s="1">
        <f t="shared" si="68"/>
        <v>-0.78051349757618116</v>
      </c>
      <c r="AS61" s="1">
        <f t="shared" si="68"/>
        <v>-0.77103332180615736</v>
      </c>
      <c r="AT61" s="1">
        <f t="shared" si="68"/>
        <v>-0.72953118665795214</v>
      </c>
      <c r="AU61" s="1">
        <f t="shared" si="50"/>
        <v>-0.56288245500415091</v>
      </c>
      <c r="AW61" s="1">
        <v>-1000</v>
      </c>
      <c r="AX61" s="1">
        <f t="shared" si="36"/>
        <v>1.572588884183589E-2</v>
      </c>
      <c r="AY61" s="1">
        <f t="shared" si="37"/>
        <v>3.5554837666346539E-2</v>
      </c>
      <c r="AZ61" s="1">
        <f t="shared" si="38"/>
        <v>-1.982894882451065E-2</v>
      </c>
      <c r="BA61" s="1">
        <f t="shared" si="39"/>
        <v>1.3121889806749529</v>
      </c>
      <c r="BB61" s="1">
        <f t="shared" si="40"/>
        <v>-0.71271557169162825</v>
      </c>
      <c r="BC61" s="1">
        <f t="shared" si="41"/>
        <v>-2.6046076441276343E-2</v>
      </c>
      <c r="BD61" s="1">
        <f t="shared" si="42"/>
        <v>-1.3023774504284127E-2</v>
      </c>
      <c r="BE61" s="1">
        <f t="shared" si="51"/>
        <v>-1.885555830174138E-2</v>
      </c>
      <c r="BF61" s="1">
        <f t="shared" si="51"/>
        <v>-1.8851805000608519E-2</v>
      </c>
      <c r="BG61" s="1">
        <f t="shared" si="51"/>
        <v>-1.8839784414642312E-2</v>
      </c>
      <c r="BH61" s="1">
        <f t="shared" si="51"/>
        <v>-1.8801286459610635E-2</v>
      </c>
      <c r="BI61" s="1">
        <f t="shared" si="51"/>
        <v>-1.8677990449357976E-2</v>
      </c>
      <c r="BJ61" s="1">
        <f t="shared" si="51"/>
        <v>-1.828311667190324E-2</v>
      </c>
      <c r="BK61" s="1">
        <f t="shared" si="51"/>
        <v>-1.7018493659149446E-2</v>
      </c>
      <c r="BL61" s="1">
        <f t="shared" si="43"/>
        <v>-1.2968584363645341E-2</v>
      </c>
    </row>
    <row r="62" spans="1:64">
      <c r="A62" s="1" t="s">
        <v>94</v>
      </c>
      <c r="B62" s="13" t="s">
        <v>77</v>
      </c>
      <c r="C62" s="38">
        <v>50548.378900000003</v>
      </c>
      <c r="D62" s="38">
        <v>4.0000000000000002E-4</v>
      </c>
      <c r="E62" s="1">
        <f t="shared" si="52"/>
        <v>-4298.9966518537613</v>
      </c>
      <c r="F62" s="1">
        <f t="shared" si="53"/>
        <v>-4299</v>
      </c>
      <c r="G62" s="1">
        <f t="shared" si="66"/>
        <v>1.4056000072741881E-3</v>
      </c>
      <c r="K62" s="1">
        <f t="shared" si="67"/>
        <v>1.4056000072741881E-3</v>
      </c>
      <c r="L62" s="1">
        <v>1</v>
      </c>
      <c r="P62" s="248"/>
      <c r="Q62" s="1">
        <v>5.968168286527616E-8</v>
      </c>
      <c r="R62" s="1">
        <v>3.277133477868322E-22</v>
      </c>
      <c r="S62" s="1">
        <v>8.1876392354965487E-28</v>
      </c>
      <c r="T62" s="1">
        <v>4.1322598360498886E-8</v>
      </c>
      <c r="U62" s="1">
        <v>1.8965317696566404E-6</v>
      </c>
      <c r="V62" s="31">
        <v>3.2316351988609404E-3</v>
      </c>
      <c r="W62" s="1">
        <v>3.8593805274352158</v>
      </c>
      <c r="X62" s="1">
        <v>69569.464429103289</v>
      </c>
      <c r="Y62" s="1">
        <v>1.2404933185083302E-3</v>
      </c>
      <c r="Z62" s="1">
        <f t="shared" si="48"/>
        <v>-4299</v>
      </c>
      <c r="AA62" s="1">
        <f t="shared" si="54"/>
        <v>1.9313430458790942E-3</v>
      </c>
      <c r="AB62" s="1">
        <f t="shared" si="55"/>
        <v>2.7863893624934279E-2</v>
      </c>
      <c r="AC62" s="1">
        <f t="shared" si="56"/>
        <v>1.4056000072741881E-3</v>
      </c>
      <c r="AD62" s="1">
        <f t="shared" si="57"/>
        <v>2.7640574264151982E-7</v>
      </c>
      <c r="AE62" s="1">
        <f t="shared" si="58"/>
        <v>2.7640574264151982E-7</v>
      </c>
      <c r="AF62" s="27">
        <f t="shared" si="59"/>
        <v>35529.878900000003</v>
      </c>
      <c r="AG62" s="13"/>
      <c r="AH62" s="1">
        <f t="shared" si="60"/>
        <v>-2.6458293617660091E-2</v>
      </c>
      <c r="AI62" s="1">
        <f t="shared" si="61"/>
        <v>1.2367672749707783</v>
      </c>
      <c r="AJ62" s="1">
        <f t="shared" si="62"/>
        <v>-0.99566376170801107</v>
      </c>
      <c r="AK62" s="1">
        <f t="shared" si="63"/>
        <v>-0.20364028353992347</v>
      </c>
      <c r="AL62" s="1">
        <f t="shared" si="64"/>
        <v>-0.71032060002916886</v>
      </c>
      <c r="AM62" s="1">
        <f t="shared" si="65"/>
        <v>-0.37088747146463541</v>
      </c>
      <c r="AN62" s="1">
        <f t="shared" si="68"/>
        <v>-0.52460716309304967</v>
      </c>
      <c r="AO62" s="1">
        <f t="shared" si="68"/>
        <v>-0.52456002433849469</v>
      </c>
      <c r="AP62" s="1">
        <f t="shared" si="68"/>
        <v>-0.52438564221709927</v>
      </c>
      <c r="AQ62" s="1">
        <f t="shared" si="68"/>
        <v>-0.52374069683361502</v>
      </c>
      <c r="AR62" s="1">
        <f t="shared" si="68"/>
        <v>-0.52135747411408317</v>
      </c>
      <c r="AS62" s="1">
        <f t="shared" si="68"/>
        <v>-0.51257896739984887</v>
      </c>
      <c r="AT62" s="1">
        <f t="shared" si="68"/>
        <v>-0.48060613639095029</v>
      </c>
      <c r="AU62" s="1">
        <f t="shared" si="50"/>
        <v>-0.36819980802587882</v>
      </c>
      <c r="AW62" s="1">
        <v>0</v>
      </c>
      <c r="AX62" s="1">
        <f t="shared" si="36"/>
        <v>2.1182208570904453E-2</v>
      </c>
      <c r="AY62" s="1">
        <f t="shared" si="37"/>
        <v>3.7840309688164799E-2</v>
      </c>
      <c r="AZ62" s="1">
        <f t="shared" si="38"/>
        <v>-1.6658101117260345E-2</v>
      </c>
      <c r="BA62" s="1">
        <f t="shared" si="39"/>
        <v>1.3066935492516953</v>
      </c>
      <c r="BB62" s="1">
        <f t="shared" si="40"/>
        <v>-0.54604169468203123</v>
      </c>
      <c r="BC62" s="1">
        <f t="shared" si="41"/>
        <v>0.18968386672245655</v>
      </c>
      <c r="BD62" s="1">
        <f t="shared" si="42"/>
        <v>9.5127327740846951E-2</v>
      </c>
      <c r="BE62" s="1">
        <f t="shared" ref="BE62:BK71" si="69">$BL62+$AB$7*SIN(BF62)</f>
        <v>0.13751041502281036</v>
      </c>
      <c r="BF62" s="1">
        <f t="shared" si="69"/>
        <v>0.13748440071457951</v>
      </c>
      <c r="BG62" s="1">
        <f t="shared" si="69"/>
        <v>0.13740030722748162</v>
      </c>
      <c r="BH62" s="1">
        <f t="shared" si="69"/>
        <v>0.13712847448927368</v>
      </c>
      <c r="BI62" s="1">
        <f t="shared" si="69"/>
        <v>0.13624984305755028</v>
      </c>
      <c r="BJ62" s="1">
        <f t="shared" si="69"/>
        <v>0.13341060660387397</v>
      </c>
      <c r="BK62" s="1">
        <f t="shared" si="69"/>
        <v>0.12424308271626389</v>
      </c>
      <c r="BL62" s="1">
        <f t="shared" si="43"/>
        <v>9.4709870823451503E-2</v>
      </c>
    </row>
    <row r="63" spans="1:64">
      <c r="A63" s="1" t="s">
        <v>95</v>
      </c>
      <c r="B63" s="13" t="s">
        <v>65</v>
      </c>
      <c r="C63" s="38">
        <v>50823.570099999997</v>
      </c>
      <c r="D63" s="38">
        <v>2.0000000000000001E-4</v>
      </c>
      <c r="E63" s="1">
        <f t="shared" si="52"/>
        <v>-3643.4898374138716</v>
      </c>
      <c r="F63" s="1">
        <f t="shared" si="53"/>
        <v>-3643.5</v>
      </c>
      <c r="G63" s="1">
        <f t="shared" si="66"/>
        <v>4.2663999993237667E-3</v>
      </c>
      <c r="K63" s="1">
        <f t="shared" si="67"/>
        <v>4.2663999993237667E-3</v>
      </c>
      <c r="L63" s="1">
        <v>1</v>
      </c>
      <c r="P63" s="248"/>
      <c r="V63" s="31"/>
      <c r="Z63" s="1">
        <f t="shared" si="48"/>
        <v>-3643.5</v>
      </c>
      <c r="AA63" s="1">
        <f t="shared" si="54"/>
        <v>4.1032850594908479E-3</v>
      </c>
      <c r="AB63" s="1">
        <f t="shared" si="55"/>
        <v>2.9930687166554108E-2</v>
      </c>
      <c r="AC63" s="1">
        <f t="shared" si="56"/>
        <v>4.2663999993237667E-3</v>
      </c>
      <c r="AD63" s="1">
        <f t="shared" si="57"/>
        <v>2.6606483596696703E-8</v>
      </c>
      <c r="AE63" s="1">
        <f t="shared" si="58"/>
        <v>2.6606483596696703E-8</v>
      </c>
      <c r="AF63" s="27">
        <f t="shared" si="59"/>
        <v>35805.070099999997</v>
      </c>
      <c r="AG63" s="13"/>
      <c r="AH63" s="1">
        <f t="shared" si="60"/>
        <v>-2.5664287167230342E-2</v>
      </c>
      <c r="AI63" s="1">
        <f t="shared" si="61"/>
        <v>1.2609042305010663</v>
      </c>
      <c r="AJ63" s="1">
        <f t="shared" si="62"/>
        <v>-0.97554256012937457</v>
      </c>
      <c r="AK63" s="1">
        <f t="shared" si="63"/>
        <v>-0.1716306793203215</v>
      </c>
      <c r="AL63" s="1">
        <f t="shared" si="64"/>
        <v>-0.58186006762252096</v>
      </c>
      <c r="AM63" s="1">
        <f t="shared" si="65"/>
        <v>-0.29942592154088654</v>
      </c>
      <c r="AN63" s="1">
        <f t="shared" si="68"/>
        <v>-0.42691143224312844</v>
      </c>
      <c r="AO63" s="1">
        <f t="shared" si="68"/>
        <v>-0.42686070925827035</v>
      </c>
      <c r="AP63" s="1">
        <f t="shared" si="68"/>
        <v>-0.42668228574783895</v>
      </c>
      <c r="AQ63" s="1">
        <f t="shared" si="68"/>
        <v>-0.42605477693752514</v>
      </c>
      <c r="AR63" s="1">
        <f t="shared" si="68"/>
        <v>-0.4238492683856061</v>
      </c>
      <c r="AS63" s="1">
        <f t="shared" si="68"/>
        <v>-0.4161148374312364</v>
      </c>
      <c r="AT63" s="1">
        <f t="shared" si="68"/>
        <v>-0.38919468866203394</v>
      </c>
      <c r="AU63" s="1">
        <f t="shared" si="50"/>
        <v>-0.29761658065073693</v>
      </c>
      <c r="AW63" s="1">
        <v>1000</v>
      </c>
      <c r="AX63" s="1">
        <f t="shared" si="36"/>
        <v>2.7062197222232423E-2</v>
      </c>
      <c r="AY63" s="1">
        <f t="shared" si="37"/>
        <v>4.0178603682393954E-2</v>
      </c>
      <c r="AZ63" s="1">
        <f t="shared" si="38"/>
        <v>-1.3116406460161533E-2</v>
      </c>
      <c r="BA63" s="1">
        <f t="shared" si="39"/>
        <v>1.2874803694020902</v>
      </c>
      <c r="BB63" s="1">
        <f t="shared" si="40"/>
        <v>-0.35786789414291831</v>
      </c>
      <c r="BC63" s="1">
        <f t="shared" si="41"/>
        <v>0.40133234370052795</v>
      </c>
      <c r="BD63" s="1">
        <f t="shared" si="42"/>
        <v>0.20340367503675172</v>
      </c>
      <c r="BE63" s="1">
        <f t="shared" si="69"/>
        <v>0.29239139144530046</v>
      </c>
      <c r="BF63" s="1">
        <f t="shared" si="69"/>
        <v>0.29234545634114861</v>
      </c>
      <c r="BG63" s="1">
        <f t="shared" si="69"/>
        <v>0.29219185359218325</v>
      </c>
      <c r="BH63" s="1">
        <f t="shared" si="69"/>
        <v>0.2916782716915583</v>
      </c>
      <c r="BI63" s="1">
        <f t="shared" si="69"/>
        <v>0.28996164746410269</v>
      </c>
      <c r="BJ63" s="1">
        <f t="shared" si="69"/>
        <v>0.28423025019754888</v>
      </c>
      <c r="BK63" s="1">
        <f t="shared" si="69"/>
        <v>0.26516256257741061</v>
      </c>
      <c r="BL63" s="1">
        <f t="shared" si="43"/>
        <v>0.20238832601054924</v>
      </c>
    </row>
    <row r="64" spans="1:64">
      <c r="A64" s="1" t="s">
        <v>97</v>
      </c>
      <c r="B64" s="13" t="s">
        <v>65</v>
      </c>
      <c r="C64" s="26">
        <v>50897.456200000001</v>
      </c>
      <c r="D64" s="26">
        <v>6.9999999999999999E-4</v>
      </c>
      <c r="E64" s="1">
        <f t="shared" si="52"/>
        <v>-3467.4927777608359</v>
      </c>
      <c r="F64" s="1">
        <f t="shared" si="53"/>
        <v>-3467.5</v>
      </c>
      <c r="G64" s="1">
        <f t="shared" si="66"/>
        <v>3.0320000005303882E-3</v>
      </c>
      <c r="K64" s="1">
        <f t="shared" si="67"/>
        <v>3.0320000005303882E-3</v>
      </c>
      <c r="L64" s="1">
        <v>1</v>
      </c>
      <c r="P64" s="248"/>
      <c r="V64" s="31"/>
      <c r="Z64" s="1">
        <f t="shared" si="48"/>
        <v>-3467.5</v>
      </c>
      <c r="AA64" s="1">
        <f t="shared" si="54"/>
        <v>4.7354815876715119E-3</v>
      </c>
      <c r="AB64" s="1">
        <f t="shared" si="55"/>
        <v>2.8437927748960617E-2</v>
      </c>
      <c r="AC64" s="1">
        <f t="shared" si="56"/>
        <v>3.0320000005303882E-3</v>
      </c>
      <c r="AD64" s="1">
        <f t="shared" si="57"/>
        <v>2.9018495177288416E-6</v>
      </c>
      <c r="AE64" s="1">
        <f t="shared" si="58"/>
        <v>2.9018495177288416E-6</v>
      </c>
      <c r="AF64" s="27">
        <f t="shared" si="59"/>
        <v>35878.956200000001</v>
      </c>
      <c r="AG64" s="13"/>
      <c r="AH64" s="1">
        <f t="shared" si="60"/>
        <v>-2.5405927748430229E-2</v>
      </c>
      <c r="AI64" s="1">
        <f t="shared" si="61"/>
        <v>1.2668007049650298</v>
      </c>
      <c r="AJ64" s="1">
        <f t="shared" si="62"/>
        <v>-0.96717443872868825</v>
      </c>
      <c r="AK64" s="1">
        <f t="shared" si="63"/>
        <v>-0.16231294282179651</v>
      </c>
      <c r="AL64" s="1">
        <f t="shared" si="64"/>
        <v>-0.54654954572351888</v>
      </c>
      <c r="AM64" s="1">
        <f t="shared" si="65"/>
        <v>-0.28028695102990292</v>
      </c>
      <c r="AN64" s="1">
        <f t="shared" si="68"/>
        <v>-0.40037051276685465</v>
      </c>
      <c r="AO64" s="1">
        <f t="shared" si="68"/>
        <v>-0.40031977976833677</v>
      </c>
      <c r="AP64" s="1">
        <f t="shared" si="68"/>
        <v>-0.40014338740497879</v>
      </c>
      <c r="AQ64" s="1">
        <f t="shared" si="68"/>
        <v>-0.39953019532698519</v>
      </c>
      <c r="AR64" s="1">
        <f t="shared" si="68"/>
        <v>-0.39739979079155574</v>
      </c>
      <c r="AS64" s="1">
        <f t="shared" si="68"/>
        <v>-0.39001285587916207</v>
      </c>
      <c r="AT64" s="1">
        <f t="shared" si="68"/>
        <v>-0.36456893134235802</v>
      </c>
      <c r="AU64" s="1">
        <f t="shared" si="50"/>
        <v>-0.27866517253780732</v>
      </c>
      <c r="AW64" s="1">
        <v>2000</v>
      </c>
      <c r="AX64" s="1">
        <f t="shared" si="36"/>
        <v>3.3232093167725053E-2</v>
      </c>
      <c r="AY64" s="1">
        <f t="shared" si="37"/>
        <v>4.2569719649033992E-2</v>
      </c>
      <c r="AZ64" s="1">
        <f t="shared" si="38"/>
        <v>-9.3376264813089388E-3</v>
      </c>
      <c r="BA64" s="1">
        <f t="shared" si="39"/>
        <v>1.2568853375963454</v>
      </c>
      <c r="BB64" s="1">
        <f t="shared" si="40"/>
        <v>-0.16172703238190775</v>
      </c>
      <c r="BC64" s="1">
        <f t="shared" si="41"/>
        <v>0.60487543572149172</v>
      </c>
      <c r="BD64" s="1">
        <f t="shared" si="42"/>
        <v>0.31200925098524795</v>
      </c>
      <c r="BE64" s="1">
        <f t="shared" si="69"/>
        <v>0.44427911028035127</v>
      </c>
      <c r="BF64" s="1">
        <f t="shared" si="69"/>
        <v>0.44422863220352043</v>
      </c>
      <c r="BG64" s="1">
        <f t="shared" si="69"/>
        <v>0.44404962960369559</v>
      </c>
      <c r="BH64" s="1">
        <f t="shared" si="69"/>
        <v>0.44341498315466654</v>
      </c>
      <c r="BI64" s="1">
        <f t="shared" si="69"/>
        <v>0.44116640804115248</v>
      </c>
      <c r="BJ64" s="1">
        <f t="shared" si="69"/>
        <v>0.43321869205511621</v>
      </c>
      <c r="BK64" s="1">
        <f t="shared" si="69"/>
        <v>0.40535490014217185</v>
      </c>
      <c r="BL64" s="1">
        <f t="shared" si="43"/>
        <v>0.31006678119764608</v>
      </c>
    </row>
    <row r="65" spans="1:64">
      <c r="A65" s="1" t="s">
        <v>97</v>
      </c>
      <c r="B65" s="13" t="s">
        <v>77</v>
      </c>
      <c r="C65" s="26">
        <v>50904.383699999998</v>
      </c>
      <c r="D65" s="26">
        <v>4.0000000000000002E-4</v>
      </c>
      <c r="E65" s="1">
        <f t="shared" si="52"/>
        <v>-3450.9914381212284</v>
      </c>
      <c r="F65" s="1">
        <f t="shared" si="53"/>
        <v>-3451</v>
      </c>
      <c r="G65" s="1">
        <f t="shared" si="66"/>
        <v>3.5943999973824248E-3</v>
      </c>
      <c r="K65" s="1">
        <f t="shared" si="67"/>
        <v>3.5943999973824248E-3</v>
      </c>
      <c r="L65" s="1">
        <v>1</v>
      </c>
      <c r="P65" s="248"/>
      <c r="V65" s="31"/>
      <c r="Z65" s="1">
        <f t="shared" si="48"/>
        <v>-3451</v>
      </c>
      <c r="AA65" s="1">
        <f t="shared" si="54"/>
        <v>4.7958179612678543E-3</v>
      </c>
      <c r="AB65" s="1">
        <f t="shared" si="55"/>
        <v>2.8975122489115674E-2</v>
      </c>
      <c r="AC65" s="1">
        <f t="shared" si="56"/>
        <v>3.5943999973824248E-3</v>
      </c>
      <c r="AD65" s="1">
        <f t="shared" si="57"/>
        <v>1.4434051239466113E-6</v>
      </c>
      <c r="AE65" s="1">
        <f t="shared" si="58"/>
        <v>1.4434051239466113E-6</v>
      </c>
      <c r="AF65" s="27">
        <f t="shared" si="59"/>
        <v>35885.883699999998</v>
      </c>
      <c r="AG65" s="13"/>
      <c r="AH65" s="1">
        <f t="shared" si="60"/>
        <v>-2.5380722491733249E-2</v>
      </c>
      <c r="AI65" s="1">
        <f t="shared" si="61"/>
        <v>1.2673392585682146</v>
      </c>
      <c r="AJ65" s="1">
        <f t="shared" si="62"/>
        <v>-0.96632362675322503</v>
      </c>
      <c r="AK65" s="1">
        <f t="shared" si="63"/>
        <v>-0.16142437364136134</v>
      </c>
      <c r="AL65" s="1">
        <f t="shared" si="64"/>
        <v>-0.54322244638093242</v>
      </c>
      <c r="AM65" s="1">
        <f t="shared" si="65"/>
        <v>-0.27849354616611882</v>
      </c>
      <c r="AN65" s="1">
        <f t="shared" si="68"/>
        <v>-0.39787602182770132</v>
      </c>
      <c r="AO65" s="1">
        <f t="shared" si="68"/>
        <v>-0.39782531117538944</v>
      </c>
      <c r="AP65" s="1">
        <f t="shared" si="68"/>
        <v>-0.3976491818229041</v>
      </c>
      <c r="AQ65" s="1">
        <f t="shared" si="68"/>
        <v>-0.39703754664155944</v>
      </c>
      <c r="AR65" s="1">
        <f t="shared" si="68"/>
        <v>-0.39491476880274079</v>
      </c>
      <c r="AS65" s="1">
        <f t="shared" si="68"/>
        <v>-0.38756179468533863</v>
      </c>
      <c r="AT65" s="1">
        <f t="shared" si="68"/>
        <v>-0.36225865317572903</v>
      </c>
      <c r="AU65" s="1">
        <f t="shared" si="50"/>
        <v>-0.27688847802722005</v>
      </c>
      <c r="AW65" s="1">
        <v>3000</v>
      </c>
      <c r="AX65" s="1">
        <f t="shared" si="36"/>
        <v>3.9558242530906874E-2</v>
      </c>
      <c r="AY65" s="1">
        <f t="shared" si="37"/>
        <v>4.5013657588084934E-2</v>
      </c>
      <c r="AZ65" s="1">
        <f t="shared" si="38"/>
        <v>-5.4554150571780582E-3</v>
      </c>
      <c r="BA65" s="1">
        <f t="shared" si="39"/>
        <v>1.2181575827512403</v>
      </c>
      <c r="BB65" s="1">
        <f t="shared" si="40"/>
        <v>3.0088972455609965E-2</v>
      </c>
      <c r="BC65" s="1">
        <f t="shared" si="41"/>
        <v>0.79740942426994954</v>
      </c>
      <c r="BD65" s="1">
        <f t="shared" si="42"/>
        <v>0.42126722768773445</v>
      </c>
      <c r="BE65" s="1">
        <f t="shared" si="69"/>
        <v>0.59200228785842623</v>
      </c>
      <c r="BF65" s="1">
        <f t="shared" si="69"/>
        <v>0.59196021492717854</v>
      </c>
      <c r="BG65" s="1">
        <f t="shared" si="69"/>
        <v>0.59179787873282064</v>
      </c>
      <c r="BH65" s="1">
        <f t="shared" si="69"/>
        <v>0.59117167897883749</v>
      </c>
      <c r="BI65" s="1">
        <f t="shared" si="69"/>
        <v>0.58875861995373757</v>
      </c>
      <c r="BJ65" s="1">
        <f t="shared" si="69"/>
        <v>0.57949591781366161</v>
      </c>
      <c r="BK65" s="1">
        <f t="shared" si="69"/>
        <v>0.54444347244562896</v>
      </c>
      <c r="BL65" s="1">
        <f t="shared" si="43"/>
        <v>0.41774523638474381</v>
      </c>
    </row>
    <row r="66" spans="1:64">
      <c r="A66" s="40" t="s">
        <v>101</v>
      </c>
      <c r="B66" s="41" t="s">
        <v>77</v>
      </c>
      <c r="C66" s="30">
        <v>51600.443800000001</v>
      </c>
      <c r="D66" s="30">
        <v>6.9999999999999999E-4</v>
      </c>
      <c r="E66" s="1">
        <f t="shared" si="52"/>
        <v>-1792.9727994084963</v>
      </c>
      <c r="F66" s="1">
        <f t="shared" si="53"/>
        <v>-1793</v>
      </c>
      <c r="G66" s="1">
        <f t="shared" si="66"/>
        <v>1.1419200003729202E-2</v>
      </c>
      <c r="K66" s="1">
        <f t="shared" si="67"/>
        <v>1.1419200003729202E-2</v>
      </c>
      <c r="L66" s="1">
        <v>1</v>
      </c>
      <c r="P66" s="248"/>
      <c r="Q66" s="1">
        <v>9.4843337698705675E-8</v>
      </c>
      <c r="R66" s="1">
        <v>3.4013064210494147E-22</v>
      </c>
      <c r="S66" s="1">
        <v>6.954426941219499E-30</v>
      </c>
      <c r="T66" s="1">
        <v>3.0693714339662885E-11</v>
      </c>
      <c r="U66" s="1">
        <v>1.8815353401642129E-4</v>
      </c>
      <c r="V66" s="31">
        <v>2.7283252190567118E-3</v>
      </c>
      <c r="W66" s="1">
        <v>0.6550096736128419</v>
      </c>
      <c r="X66" s="1">
        <v>13127.886999449436</v>
      </c>
      <c r="Y66" s="1">
        <v>9.2141707126719132E-7</v>
      </c>
      <c r="Z66" s="1">
        <f t="shared" si="48"/>
        <v>-1793</v>
      </c>
      <c r="AA66" s="1">
        <f t="shared" si="54"/>
        <v>1.1778168546815578E-2</v>
      </c>
      <c r="AB66" s="1">
        <f t="shared" si="55"/>
        <v>3.3421042244283501E-2</v>
      </c>
      <c r="AC66" s="1">
        <f t="shared" si="56"/>
        <v>1.1419200003729202E-2</v>
      </c>
      <c r="AD66" s="1">
        <f t="shared" si="57"/>
        <v>1.2885841492555515E-7</v>
      </c>
      <c r="AE66" s="1">
        <f t="shared" si="58"/>
        <v>1.2885841492555515E-7</v>
      </c>
      <c r="AF66" s="27">
        <f t="shared" si="59"/>
        <v>36581.943800000001</v>
      </c>
      <c r="AG66" s="13"/>
      <c r="AH66" s="1">
        <f t="shared" si="60"/>
        <v>-2.2001842240554299E-2</v>
      </c>
      <c r="AI66" s="1">
        <f t="shared" si="61"/>
        <v>1.3062578727430953</v>
      </c>
      <c r="AJ66" s="1">
        <f t="shared" si="62"/>
        <v>-0.82162821440889622</v>
      </c>
      <c r="AK66" s="1">
        <f t="shared" si="63"/>
        <v>-6.1108288800968552E-2</v>
      </c>
      <c r="AL66" s="1">
        <f t="shared" si="64"/>
        <v>-0.19694565420678853</v>
      </c>
      <c r="AM66" s="1">
        <f t="shared" si="65"/>
        <v>-9.879236019534729E-2</v>
      </c>
      <c r="AN66" s="1">
        <f t="shared" si="68"/>
        <v>-0.14279071497530094</v>
      </c>
      <c r="AO66" s="1">
        <f t="shared" si="68"/>
        <v>-0.14276381160522289</v>
      </c>
      <c r="AP66" s="1">
        <f t="shared" si="68"/>
        <v>-0.14267677940254117</v>
      </c>
      <c r="AQ66" s="1">
        <f t="shared" si="68"/>
        <v>-0.14239523832231921</v>
      </c>
      <c r="AR66" s="1">
        <f t="shared" si="68"/>
        <v>-0.14148455683204728</v>
      </c>
      <c r="AS66" s="1">
        <f t="shared" si="68"/>
        <v>-0.13853964314391343</v>
      </c>
      <c r="AT66" s="1">
        <f t="shared" si="68"/>
        <v>-0.12902467392440331</v>
      </c>
      <c r="AU66" s="1">
        <f t="shared" si="50"/>
        <v>-9.8357599327012935E-2</v>
      </c>
      <c r="AW66" s="1">
        <v>4000</v>
      </c>
      <c r="AX66" s="1">
        <f t="shared" ref="AX66:AX75" si="70">AB$3+AB$4*AW66+AB$5*AW66^2+AZ66</f>
        <v>4.5921353342044439E-2</v>
      </c>
      <c r="AY66" s="1">
        <f t="shared" ref="AY66:AY75" si="71">AB$3+AB$4*AW66+AB$5*AW66^2</f>
        <v>4.7510417499546757E-2</v>
      </c>
      <c r="AZ66" s="1">
        <f t="shared" ref="AZ66:AZ75" si="72">$AB$6*($AB$11/BA66*BB66+$AB$12)</f>
        <v>-1.5890641575023146E-3</v>
      </c>
      <c r="BA66" s="1">
        <f t="shared" ref="BA66:BA75" si="73">1+$AB$7*COS(BC66)</f>
        <v>1.1746562760673038</v>
      </c>
      <c r="BB66" s="1">
        <f t="shared" ref="BB66:BB75" si="74">SIN(BC66+RADIANS($AB$9))</f>
        <v>0.20843929427785712</v>
      </c>
      <c r="BC66" s="1">
        <f t="shared" ref="BC66:BC75" si="75">2*ATAN(BD66)</f>
        <v>0.97729484143228862</v>
      </c>
      <c r="BD66" s="1">
        <f t="shared" ref="BD66:BD75" si="76">SQRT((1+$AB$7)/(1-$AB$7))*TAN(BE66/2)</f>
        <v>0.5316520060837997</v>
      </c>
      <c r="BE66" s="1">
        <f t="shared" si="69"/>
        <v>0.73478938060672894</v>
      </c>
      <c r="BF66" s="1">
        <f t="shared" si="69"/>
        <v>0.73476148417393217</v>
      </c>
      <c r="BG66" s="1">
        <f t="shared" si="69"/>
        <v>0.73464110213148981</v>
      </c>
      <c r="BH66" s="1">
        <f t="shared" si="69"/>
        <v>0.73412176510068994</v>
      </c>
      <c r="BI66" s="1">
        <f t="shared" si="69"/>
        <v>0.73188408912990899</v>
      </c>
      <c r="BJ66" s="1">
        <f t="shared" si="69"/>
        <v>0.72229344290969943</v>
      </c>
      <c r="BK66" s="1">
        <f t="shared" si="69"/>
        <v>0.68206444193373206</v>
      </c>
      <c r="BL66" s="1">
        <f t="shared" ref="BL66:BL75" si="77">RADIANS($AB$9)+$AB$18*(AW66-AB$15)</f>
        <v>0.52542369157184066</v>
      </c>
    </row>
    <row r="67" spans="1:64">
      <c r="A67" s="190" t="s">
        <v>87</v>
      </c>
      <c r="C67" s="26">
        <v>51663.418400000002</v>
      </c>
      <c r="D67" s="26">
        <v>1E-4</v>
      </c>
      <c r="E67" s="1">
        <f t="shared" si="52"/>
        <v>-1642.966987316292</v>
      </c>
      <c r="F67" s="1">
        <f t="shared" si="53"/>
        <v>-1643</v>
      </c>
      <c r="G67" s="1">
        <f t="shared" si="66"/>
        <v>1.3859200000297278E-2</v>
      </c>
      <c r="K67" s="1">
        <f t="shared" si="67"/>
        <v>1.3859200000297278E-2</v>
      </c>
      <c r="L67" s="1">
        <v>1</v>
      </c>
      <c r="P67" s="248"/>
      <c r="V67" s="31"/>
      <c r="Z67" s="1">
        <f t="shared" si="48"/>
        <v>-1643</v>
      </c>
      <c r="AA67" s="1">
        <f t="shared" si="54"/>
        <v>1.2496583802962341E-2</v>
      </c>
      <c r="AB67" s="1">
        <f t="shared" si="55"/>
        <v>3.5475797213618085E-2</v>
      </c>
      <c r="AC67" s="1">
        <f t="shared" si="56"/>
        <v>1.3859200000297278E-2</v>
      </c>
      <c r="AD67" s="1">
        <f t="shared" si="57"/>
        <v>1.8567229012395243E-6</v>
      </c>
      <c r="AE67" s="1">
        <f t="shared" si="58"/>
        <v>1.8567229012395243E-6</v>
      </c>
      <c r="AF67" s="27">
        <f t="shared" si="59"/>
        <v>36644.918400000002</v>
      </c>
      <c r="AG67" s="13"/>
      <c r="AH67" s="1">
        <f t="shared" si="60"/>
        <v>-2.1616597213320807E-2</v>
      </c>
      <c r="AI67" s="1">
        <f t="shared" si="61"/>
        <v>1.3080659201407245</v>
      </c>
      <c r="AJ67" s="1">
        <f t="shared" si="62"/>
        <v>-0.80285703003838294</v>
      </c>
      <c r="AK67" s="1">
        <f t="shared" si="63"/>
        <v>-5.1220078340016094E-2</v>
      </c>
      <c r="AL67" s="1">
        <f t="shared" si="64"/>
        <v>-0.16475625588330078</v>
      </c>
      <c r="AM67" s="1">
        <f t="shared" si="65"/>
        <v>-8.2564978765634234E-2</v>
      </c>
      <c r="AN67" s="1">
        <f t="shared" si="68"/>
        <v>-0.11939741024176534</v>
      </c>
      <c r="AO67" s="1">
        <f t="shared" si="68"/>
        <v>-0.11937453164114462</v>
      </c>
      <c r="AP67" s="1">
        <f t="shared" si="68"/>
        <v>-0.11930074726268472</v>
      </c>
      <c r="AQ67" s="1">
        <f t="shared" si="68"/>
        <v>-0.1190627942110645</v>
      </c>
      <c r="AR67" s="1">
        <f t="shared" si="68"/>
        <v>-0.1182954467535311</v>
      </c>
      <c r="AS67" s="1">
        <f t="shared" si="68"/>
        <v>-0.11582139039451023</v>
      </c>
      <c r="AT67" s="1">
        <f t="shared" si="68"/>
        <v>-0.10784938811219252</v>
      </c>
      <c r="AU67" s="1">
        <f t="shared" si="50"/>
        <v>-8.2205831048948852E-2</v>
      </c>
      <c r="AW67" s="1">
        <v>5000</v>
      </c>
      <c r="AX67" s="1">
        <f t="shared" si="70"/>
        <v>5.2224467907826692E-2</v>
      </c>
      <c r="AY67" s="1">
        <f t="shared" si="71"/>
        <v>5.0059999383419471E-2</v>
      </c>
      <c r="AZ67" s="1">
        <f t="shared" si="72"/>
        <v>2.1644685244072222E-3</v>
      </c>
      <c r="BA67" s="1">
        <f t="shared" si="73"/>
        <v>1.1292744138746877</v>
      </c>
      <c r="BB67" s="1">
        <f t="shared" si="74"/>
        <v>0.36784605221269207</v>
      </c>
      <c r="BC67" s="1">
        <f t="shared" si="75"/>
        <v>1.1440075111302994</v>
      </c>
      <c r="BD67" s="1">
        <f t="shared" si="76"/>
        <v>0.64379917086175309</v>
      </c>
      <c r="BE67" s="1">
        <f t="shared" si="69"/>
        <v>0.87224712610261956</v>
      </c>
      <c r="BF67" s="1">
        <f t="shared" si="69"/>
        <v>0.87223235009514299</v>
      </c>
      <c r="BG67" s="1">
        <f t="shared" si="69"/>
        <v>0.87215878326381713</v>
      </c>
      <c r="BH67" s="1">
        <f t="shared" si="69"/>
        <v>0.8717926043477302</v>
      </c>
      <c r="BI67" s="1">
        <f t="shared" si="69"/>
        <v>0.86997231567323319</v>
      </c>
      <c r="BJ67" s="1">
        <f t="shared" si="69"/>
        <v>0.8609811483224169</v>
      </c>
      <c r="BK67" s="1">
        <f t="shared" si="69"/>
        <v>0.81787097095780525</v>
      </c>
      <c r="BL67" s="1">
        <f t="shared" si="77"/>
        <v>0.6331021467589375</v>
      </c>
    </row>
    <row r="68" spans="1:64">
      <c r="A68" s="45" t="s">
        <v>104</v>
      </c>
      <c r="B68" s="46" t="s">
        <v>65</v>
      </c>
      <c r="C68" s="47">
        <v>51965.470099999999</v>
      </c>
      <c r="D68" s="47">
        <v>3.5999999999999999E-3</v>
      </c>
      <c r="E68" s="1">
        <f t="shared" si="52"/>
        <v>-923.47832756570619</v>
      </c>
      <c r="F68" s="1">
        <f t="shared" si="53"/>
        <v>-923.5</v>
      </c>
      <c r="G68" s="1">
        <f t="shared" si="66"/>
        <v>9.0983999980380759E-3</v>
      </c>
      <c r="K68" s="1">
        <f t="shared" si="67"/>
        <v>9.0983999980380759E-3</v>
      </c>
      <c r="L68" s="1">
        <v>1</v>
      </c>
      <c r="P68" s="248"/>
      <c r="Q68" s="1">
        <v>8.6405155844858195E-8</v>
      </c>
      <c r="R68" s="1">
        <v>1.4662613665870099E-21</v>
      </c>
      <c r="S68" s="1">
        <v>5.9591561640771962E-29</v>
      </c>
      <c r="T68" s="1">
        <v>5.7526688631459048E-9</v>
      </c>
      <c r="U68" s="1">
        <v>2.2307961997580005E-4</v>
      </c>
      <c r="V68" s="31">
        <v>1.1769757736928274E-4</v>
      </c>
      <c r="W68" s="1">
        <v>6.5778089468242376E-7</v>
      </c>
      <c r="X68" s="1">
        <v>58.207126351523222</v>
      </c>
      <c r="Y68" s="1">
        <v>1.7269357618961964E-4</v>
      </c>
      <c r="Z68" s="1">
        <f t="shared" si="48"/>
        <v>-923.5</v>
      </c>
      <c r="AA68" s="1">
        <f t="shared" si="54"/>
        <v>1.6125530518503881E-2</v>
      </c>
      <c r="AB68" s="1">
        <f t="shared" si="55"/>
        <v>2.8700679878799127E-2</v>
      </c>
      <c r="AC68" s="1">
        <f t="shared" si="56"/>
        <v>9.0983999980380759E-3</v>
      </c>
      <c r="AD68" s="1">
        <f t="shared" si="57"/>
        <v>4.9380563351662023E-5</v>
      </c>
      <c r="AE68" s="1">
        <f t="shared" si="58"/>
        <v>4.9380563351662023E-5</v>
      </c>
      <c r="AF68" s="27">
        <f t="shared" si="59"/>
        <v>36946.970099999999</v>
      </c>
      <c r="AG68" s="13"/>
      <c r="AH68" s="1">
        <f t="shared" si="60"/>
        <v>-1.9602279880761051E-2</v>
      </c>
      <c r="AI68" s="1">
        <f t="shared" si="61"/>
        <v>1.3122808050857979</v>
      </c>
      <c r="AJ68" s="1">
        <f t="shared" si="62"/>
        <v>-0.70101405587231591</v>
      </c>
      <c r="AK68" s="1">
        <f t="shared" si="63"/>
        <v>-2.9675498773283604E-3</v>
      </c>
      <c r="AL68" s="1">
        <f t="shared" si="64"/>
        <v>-9.5025390832333603E-3</v>
      </c>
      <c r="AM68" s="1">
        <f t="shared" si="65"/>
        <v>-4.7513052945495453E-3</v>
      </c>
      <c r="AN68" s="1">
        <f t="shared" si="68"/>
        <v>-6.8790207523813495E-3</v>
      </c>
      <c r="AO68" s="1">
        <f t="shared" si="68"/>
        <v>-6.8776502925628922E-3</v>
      </c>
      <c r="AP68" s="1">
        <f t="shared" si="68"/>
        <v>-6.8732618373237714E-3</v>
      </c>
      <c r="AQ68" s="1">
        <f t="shared" si="68"/>
        <v>-6.8592092267280936E-3</v>
      </c>
      <c r="AR68" s="1">
        <f t="shared" si="68"/>
        <v>-6.8142102888650779E-3</v>
      </c>
      <c r="AS68" s="1">
        <f t="shared" si="68"/>
        <v>-6.6701158448647848E-3</v>
      </c>
      <c r="AT68" s="1">
        <f t="shared" si="68"/>
        <v>-6.2087012312593828E-3</v>
      </c>
      <c r="AU68" s="1">
        <f t="shared" si="50"/>
        <v>-4.7311825418319131E-3</v>
      </c>
      <c r="AW68" s="1">
        <v>6000</v>
      </c>
      <c r="AX68" s="1">
        <f t="shared" si="70"/>
        <v>5.8394901147223663E-2</v>
      </c>
      <c r="AY68" s="1">
        <f t="shared" si="71"/>
        <v>5.266240323970308E-2</v>
      </c>
      <c r="AZ68" s="1">
        <f t="shared" si="72"/>
        <v>5.7324979075205861E-3</v>
      </c>
      <c r="BA68" s="1">
        <f t="shared" si="73"/>
        <v>1.0841875134945056</v>
      </c>
      <c r="BB68" s="1">
        <f t="shared" si="74"/>
        <v>0.50598771844276402</v>
      </c>
      <c r="BC68" s="1">
        <f t="shared" si="75"/>
        <v>1.2978426178017362</v>
      </c>
      <c r="BD68" s="1">
        <f t="shared" si="76"/>
        <v>0.75850371482091106</v>
      </c>
      <c r="BE68" s="1">
        <f t="shared" si="69"/>
        <v>1.004287750993395</v>
      </c>
      <c r="BF68" s="1">
        <f t="shared" si="69"/>
        <v>1.0042816527037122</v>
      </c>
      <c r="BG68" s="1">
        <f t="shared" si="69"/>
        <v>1.0042452692766335</v>
      </c>
      <c r="BH68" s="1">
        <f t="shared" si="69"/>
        <v>1.0040282428287939</v>
      </c>
      <c r="BI68" s="1">
        <f t="shared" si="69"/>
        <v>1.0027352181242191</v>
      </c>
      <c r="BJ68" s="1">
        <f t="shared" si="69"/>
        <v>0.99508506911395567</v>
      </c>
      <c r="BK68" s="1">
        <f t="shared" si="69"/>
        <v>0.95153723935146806</v>
      </c>
      <c r="BL68" s="1">
        <f t="shared" si="77"/>
        <v>0.74078060194603523</v>
      </c>
    </row>
    <row r="69" spans="1:64">
      <c r="A69" s="40" t="s">
        <v>101</v>
      </c>
      <c r="B69" s="46"/>
      <c r="C69" s="30">
        <v>51971.360999999997</v>
      </c>
      <c r="D69" s="30">
        <v>5.0000000000000001E-4</v>
      </c>
      <c r="E69" s="1">
        <f t="shared" si="52"/>
        <v>-909.44617430941366</v>
      </c>
      <c r="F69" s="1">
        <f t="shared" si="53"/>
        <v>-909.5</v>
      </c>
      <c r="G69" s="1">
        <f t="shared" si="66"/>
        <v>2.2596800001338124E-2</v>
      </c>
      <c r="K69" s="1">
        <f t="shared" si="67"/>
        <v>2.2596800001338124E-2</v>
      </c>
      <c r="L69" s="1">
        <v>1</v>
      </c>
      <c r="P69" s="248"/>
      <c r="Q69" s="1">
        <v>9.7554645883052625E-8</v>
      </c>
      <c r="R69" s="1">
        <v>3.4749299598154403E-21</v>
      </c>
      <c r="S69" s="1">
        <v>1.2599607460553987E-28</v>
      </c>
      <c r="T69" s="1">
        <v>8.124417867646094E-9</v>
      </c>
      <c r="U69" s="1">
        <v>2.2770063810902567E-4</v>
      </c>
      <c r="V69" s="31">
        <v>8.0576819714147549E-7</v>
      </c>
      <c r="W69" s="1">
        <v>3.2676035473351898E-3</v>
      </c>
      <c r="X69" s="1">
        <v>260.49397813685499</v>
      </c>
      <c r="Y69" s="1">
        <v>2.4389284511250756E-4</v>
      </c>
      <c r="Z69" s="1">
        <f t="shared" si="48"/>
        <v>-909.5</v>
      </c>
      <c r="AA69" s="1">
        <f t="shared" si="54"/>
        <v>1.6199007704450406E-2</v>
      </c>
      <c r="AB69" s="1">
        <f t="shared" si="55"/>
        <v>4.2157291299536978E-2</v>
      </c>
      <c r="AC69" s="1">
        <f t="shared" si="56"/>
        <v>2.2596800001338124E-2</v>
      </c>
      <c r="AD69" s="1">
        <f t="shared" si="57"/>
        <v>4.0931746274115832E-5</v>
      </c>
      <c r="AE69" s="1">
        <f t="shared" si="58"/>
        <v>4.0931746274115832E-5</v>
      </c>
      <c r="AF69" s="27">
        <f t="shared" si="59"/>
        <v>36952.860999999997</v>
      </c>
      <c r="AG69" s="13"/>
      <c r="AH69" s="1">
        <f t="shared" si="60"/>
        <v>-1.9560491298198857E-2</v>
      </c>
      <c r="AI69" s="1">
        <f t="shared" si="61"/>
        <v>1.312288358736772</v>
      </c>
      <c r="AJ69" s="1">
        <f t="shared" si="62"/>
        <v>-0.69885159760477544</v>
      </c>
      <c r="AK69" s="1">
        <f t="shared" si="63"/>
        <v>-2.0220224533228285E-3</v>
      </c>
      <c r="AL69" s="1">
        <f t="shared" si="64"/>
        <v>-6.4747664795323954E-3</v>
      </c>
      <c r="AM69" s="1">
        <f t="shared" si="65"/>
        <v>-3.2373945497740897E-3</v>
      </c>
      <c r="AN69" s="1">
        <f t="shared" si="68"/>
        <v>-4.6871648861513387E-3</v>
      </c>
      <c r="AO69" s="1">
        <f t="shared" si="68"/>
        <v>-4.6862310299773668E-3</v>
      </c>
      <c r="AP69" s="1">
        <f t="shared" si="68"/>
        <v>-4.6832406948575708E-3</v>
      </c>
      <c r="AQ69" s="1">
        <f t="shared" si="68"/>
        <v>-4.6736652333304986E-3</v>
      </c>
      <c r="AR69" s="1">
        <f t="shared" si="68"/>
        <v>-4.643003300411677E-3</v>
      </c>
      <c r="AS69" s="1">
        <f t="shared" si="68"/>
        <v>-4.5448196412943547E-3</v>
      </c>
      <c r="AT69" s="1">
        <f t="shared" si="68"/>
        <v>-4.2304225663147219E-3</v>
      </c>
      <c r="AU69" s="1">
        <f t="shared" si="50"/>
        <v>-3.2236841692130369E-3</v>
      </c>
      <c r="AW69" s="1">
        <v>7000</v>
      </c>
      <c r="AX69" s="1">
        <f t="shared" si="70"/>
        <v>6.4382151368150481E-2</v>
      </c>
      <c r="AY69" s="1">
        <f t="shared" si="71"/>
        <v>5.5317629068397579E-2</v>
      </c>
      <c r="AZ69" s="1">
        <f t="shared" si="72"/>
        <v>9.0645222997528998E-3</v>
      </c>
      <c r="BA69" s="1">
        <f t="shared" si="73"/>
        <v>1.0408529740384822</v>
      </c>
      <c r="BB69" s="1">
        <f t="shared" si="74"/>
        <v>0.62277855986585018</v>
      </c>
      <c r="BC69" s="1">
        <f t="shared" si="75"/>
        <v>1.439604952543363</v>
      </c>
      <c r="BD69" s="1">
        <f t="shared" si="76"/>
        <v>0.8767184919210973</v>
      </c>
      <c r="BE69" s="1">
        <f t="shared" si="69"/>
        <v>1.1310406360086758</v>
      </c>
      <c r="BF69" s="1">
        <f t="shared" si="69"/>
        <v>1.1310387936307063</v>
      </c>
      <c r="BG69" s="1">
        <f t="shared" si="69"/>
        <v>1.1310249361812841</v>
      </c>
      <c r="BH69" s="1">
        <f t="shared" si="69"/>
        <v>1.1309207204255325</v>
      </c>
      <c r="BI69" s="1">
        <f t="shared" si="69"/>
        <v>1.1301376978504523</v>
      </c>
      <c r="BJ69" s="1">
        <f t="shared" si="69"/>
        <v>1.1242955156948373</v>
      </c>
      <c r="BK69" s="1">
        <f t="shared" si="69"/>
        <v>1.0827622185525803</v>
      </c>
      <c r="BL69" s="1">
        <f t="shared" si="77"/>
        <v>0.84845905713313208</v>
      </c>
    </row>
    <row r="70" spans="1:64">
      <c r="A70" s="40" t="s">
        <v>107</v>
      </c>
      <c r="B70" s="46" t="s">
        <v>77</v>
      </c>
      <c r="C70" s="47">
        <v>52341.425799999997</v>
      </c>
      <c r="D70" s="47">
        <v>4.0000000000000002E-4</v>
      </c>
      <c r="E70" s="1">
        <f t="shared" si="52"/>
        <v>-27.949970272581869</v>
      </c>
      <c r="F70" s="1">
        <f t="shared" si="53"/>
        <v>-28</v>
      </c>
      <c r="G70" s="1">
        <f t="shared" si="66"/>
        <v>2.1003199995902833E-2</v>
      </c>
      <c r="K70" s="1">
        <f t="shared" si="67"/>
        <v>2.1003199995902833E-2</v>
      </c>
      <c r="L70" s="1">
        <v>1</v>
      </c>
      <c r="P70" s="248"/>
      <c r="V70" s="31"/>
      <c r="Z70" s="1">
        <f t="shared" si="48"/>
        <v>-28</v>
      </c>
      <c r="AA70" s="1">
        <f t="shared" si="54"/>
        <v>2.1023067378556137E-2</v>
      </c>
      <c r="AB70" s="1">
        <f t="shared" si="55"/>
        <v>3.7755730287500018E-2</v>
      </c>
      <c r="AC70" s="1">
        <f t="shared" si="56"/>
        <v>2.1003199995902833E-2</v>
      </c>
      <c r="AD70" s="1">
        <f t="shared" si="57"/>
        <v>3.9471289349283158E-10</v>
      </c>
      <c r="AE70" s="1">
        <f t="shared" si="58"/>
        <v>3.9471289349283158E-10</v>
      </c>
      <c r="AF70" s="27">
        <f t="shared" si="59"/>
        <v>37322.925799999997</v>
      </c>
      <c r="AG70" s="13"/>
      <c r="AH70" s="1">
        <f t="shared" si="60"/>
        <v>-1.6752530291597185E-2</v>
      </c>
      <c r="AI70" s="1">
        <f t="shared" si="61"/>
        <v>1.3070416512532606</v>
      </c>
      <c r="AJ70" s="1">
        <f t="shared" si="62"/>
        <v>-0.55106318636664453</v>
      </c>
      <c r="AK70" s="1">
        <f t="shared" si="63"/>
        <v>5.7039740295513758E-2</v>
      </c>
      <c r="AL70" s="1">
        <f t="shared" si="64"/>
        <v>0.18367811146572868</v>
      </c>
      <c r="AM70" s="1">
        <f t="shared" si="65"/>
        <v>9.2098132648659931E-2</v>
      </c>
      <c r="AN70" s="1">
        <f t="shared" si="68"/>
        <v>0.13314472820562373</v>
      </c>
      <c r="AO70" s="1">
        <f t="shared" si="68"/>
        <v>0.1331194577583634</v>
      </c>
      <c r="AP70" s="1">
        <f t="shared" si="68"/>
        <v>0.13303781736359599</v>
      </c>
      <c r="AQ70" s="1">
        <f t="shared" si="68"/>
        <v>0.13277407054418339</v>
      </c>
      <c r="AR70" s="1">
        <f t="shared" si="68"/>
        <v>0.13192207552605698</v>
      </c>
      <c r="AS70" s="1">
        <f t="shared" si="68"/>
        <v>0.12917048662890496</v>
      </c>
      <c r="AT70" s="1">
        <f t="shared" si="68"/>
        <v>0.12029060479651985</v>
      </c>
      <c r="AU70" s="1">
        <f t="shared" si="50"/>
        <v>9.1694874078212862E-2</v>
      </c>
      <c r="AW70" s="1">
        <v>8000</v>
      </c>
      <c r="AX70" s="1">
        <f t="shared" si="70"/>
        <v>7.015396487548374E-2</v>
      </c>
      <c r="AY70" s="1">
        <f t="shared" si="71"/>
        <v>5.8025676869502968E-2</v>
      </c>
      <c r="AZ70" s="1">
        <f t="shared" si="72"/>
        <v>1.2128288005980771E-2</v>
      </c>
      <c r="BA70" s="1">
        <f t="shared" si="73"/>
        <v>1.0001368015679408</v>
      </c>
      <c r="BB70" s="1">
        <f t="shared" si="74"/>
        <v>0.71947240344669516</v>
      </c>
      <c r="BC70" s="1">
        <f t="shared" si="75"/>
        <v>1.5703582742676088</v>
      </c>
      <c r="BD70" s="1">
        <f t="shared" si="76"/>
        <v>0.99956204338970878</v>
      </c>
      <c r="BE70" s="1">
        <f t="shared" si="69"/>
        <v>1.2527724085955683</v>
      </c>
      <c r="BF70" s="1">
        <f t="shared" si="69"/>
        <v>1.2527720526573729</v>
      </c>
      <c r="BG70" s="1">
        <f t="shared" si="69"/>
        <v>1.2527684076989545</v>
      </c>
      <c r="BH70" s="1">
        <f t="shared" si="69"/>
        <v>1.2527310840978436</v>
      </c>
      <c r="BI70" s="1">
        <f t="shared" si="69"/>
        <v>1.2523491415305013</v>
      </c>
      <c r="BJ70" s="1">
        <f t="shared" si="69"/>
        <v>1.2484657464699682</v>
      </c>
      <c r="BK70" s="1">
        <f t="shared" si="69"/>
        <v>1.2112731585528635</v>
      </c>
      <c r="BL70" s="1">
        <f t="shared" si="77"/>
        <v>0.95613751232022981</v>
      </c>
    </row>
    <row r="71" spans="1:64">
      <c r="A71" s="49" t="s">
        <v>113</v>
      </c>
      <c r="B71" s="50" t="s">
        <v>77</v>
      </c>
      <c r="C71" s="45">
        <v>53091.2258</v>
      </c>
      <c r="D71" s="45">
        <v>1E-4</v>
      </c>
      <c r="E71" s="1">
        <f t="shared" si="52"/>
        <v>1758.0773789560367</v>
      </c>
      <c r="F71" s="1">
        <f t="shared" si="53"/>
        <v>1758</v>
      </c>
      <c r="G71" s="1">
        <f t="shared" si="66"/>
        <v>3.2484800001839176E-2</v>
      </c>
      <c r="K71" s="1">
        <f t="shared" si="67"/>
        <v>3.2484800001839176E-2</v>
      </c>
      <c r="L71" s="1">
        <v>1</v>
      </c>
      <c r="P71" s="248"/>
      <c r="Q71" s="1">
        <v>2.4124113366978699E-9</v>
      </c>
      <c r="R71" s="1">
        <v>1.2623506832871138E-20</v>
      </c>
      <c r="S71" s="1">
        <v>2.7634346653075188E-28</v>
      </c>
      <c r="T71" s="1">
        <v>3.528411918591357E-10</v>
      </c>
      <c r="U71" s="1">
        <v>1.4039818328228359E-5</v>
      </c>
      <c r="V71" s="31">
        <v>6.0461545040638252E-4</v>
      </c>
      <c r="W71" s="1">
        <v>1.7179553490085613</v>
      </c>
      <c r="X71" s="1">
        <v>32738.318951743233</v>
      </c>
      <c r="Y71" s="1">
        <v>1.0592197934344065E-5</v>
      </c>
      <c r="Z71" s="1">
        <f t="shared" si="48"/>
        <v>1758</v>
      </c>
      <c r="AA71" s="1">
        <f t="shared" si="54"/>
        <v>3.1719724737576976E-2</v>
      </c>
      <c r="AB71" s="1">
        <f t="shared" si="55"/>
        <v>4.2751300123703727E-2</v>
      </c>
      <c r="AC71" s="1">
        <f t="shared" si="56"/>
        <v>3.2484800001839176E-2</v>
      </c>
      <c r="AD71" s="1">
        <f t="shared" si="57"/>
        <v>5.8534015998587427E-7</v>
      </c>
      <c r="AE71" s="1">
        <f t="shared" si="58"/>
        <v>5.8534015998587427E-7</v>
      </c>
      <c r="AF71" s="27">
        <f t="shared" si="59"/>
        <v>38072.7258</v>
      </c>
      <c r="AG71" s="13"/>
      <c r="AH71" s="1">
        <f t="shared" si="60"/>
        <v>-1.0266500121864553E-2</v>
      </c>
      <c r="AI71" s="1">
        <f t="shared" si="61"/>
        <v>1.2651660503489019</v>
      </c>
      <c r="AJ71" s="1">
        <f t="shared" si="62"/>
        <v>-0.20921996284273123</v>
      </c>
      <c r="AK71" s="1">
        <f t="shared" si="63"/>
        <v>0.16496991640802941</v>
      </c>
      <c r="AL71" s="1">
        <f t="shared" si="64"/>
        <v>0.55653870939274885</v>
      </c>
      <c r="AM71" s="1">
        <f t="shared" si="65"/>
        <v>0.28568150786822022</v>
      </c>
      <c r="AN71" s="1">
        <f t="shared" ref="AN71:AT80" si="78">$AU71+$AB$7*SIN(AO71)</f>
        <v>0.40786630032412829</v>
      </c>
      <c r="AO71" s="1">
        <f t="shared" si="78"/>
        <v>0.40781552450252229</v>
      </c>
      <c r="AP71" s="1">
        <f t="shared" si="78"/>
        <v>0.40763841666188155</v>
      </c>
      <c r="AQ71" s="1">
        <f t="shared" si="78"/>
        <v>0.40702076427955769</v>
      </c>
      <c r="AR71" s="1">
        <f t="shared" si="78"/>
        <v>0.40486802484865902</v>
      </c>
      <c r="AS71" s="1">
        <f t="shared" si="78"/>
        <v>0.39738036795219583</v>
      </c>
      <c r="AT71" s="1">
        <f t="shared" si="78"/>
        <v>0.37151546990026463</v>
      </c>
      <c r="AU71" s="1">
        <f t="shared" si="50"/>
        <v>0.28400859504236919</v>
      </c>
      <c r="AW71" s="1">
        <v>9000</v>
      </c>
      <c r="AX71" s="1">
        <f t="shared" si="70"/>
        <v>7.569208236305007E-2</v>
      </c>
      <c r="AY71" s="1">
        <f t="shared" si="71"/>
        <v>6.0786546643019253E-2</v>
      </c>
      <c r="AZ71" s="1">
        <f t="shared" si="72"/>
        <v>1.4905535720030819E-2</v>
      </c>
      <c r="BA71" s="1">
        <f t="shared" si="73"/>
        <v>0.96247300658564705</v>
      </c>
      <c r="BB71" s="1">
        <f t="shared" si="74"/>
        <v>0.79798040990903085</v>
      </c>
      <c r="BC71" s="1">
        <f t="shared" si="75"/>
        <v>1.6912526575515596</v>
      </c>
      <c r="BD71" s="1">
        <f t="shared" si="76"/>
        <v>1.1283413132622218</v>
      </c>
      <c r="BE71" s="1">
        <f t="shared" si="69"/>
        <v>1.3698253789939163</v>
      </c>
      <c r="BF71" s="1">
        <f t="shared" si="69"/>
        <v>1.3698253473249735</v>
      </c>
      <c r="BG71" s="1">
        <f t="shared" si="69"/>
        <v>1.3698248393267429</v>
      </c>
      <c r="BH71" s="1">
        <f t="shared" si="69"/>
        <v>1.3698166907528715</v>
      </c>
      <c r="BI71" s="1">
        <f t="shared" si="69"/>
        <v>1.3696860276147584</v>
      </c>
      <c r="BJ71" s="1">
        <f t="shared" si="69"/>
        <v>1.3676021524519206</v>
      </c>
      <c r="BK71" s="1">
        <f t="shared" si="69"/>
        <v>1.3368287472842619</v>
      </c>
      <c r="BL71" s="1">
        <f t="shared" si="77"/>
        <v>1.0638159675073267</v>
      </c>
    </row>
    <row r="72" spans="1:64">
      <c r="A72" s="51" t="s">
        <v>114</v>
      </c>
      <c r="B72" s="52"/>
      <c r="C72" s="33">
        <v>53094.376100000001</v>
      </c>
      <c r="D72" s="33">
        <v>5.0000000000000001E-4</v>
      </c>
      <c r="E72" s="1">
        <f t="shared" si="52"/>
        <v>1765.5814093084998</v>
      </c>
      <c r="F72" s="1">
        <f t="shared" si="53"/>
        <v>1765.5</v>
      </c>
      <c r="G72" s="1">
        <f t="shared" si="66"/>
        <v>3.4176799999841023E-2</v>
      </c>
      <c r="K72" s="1">
        <f t="shared" si="67"/>
        <v>3.4176799999841023E-2</v>
      </c>
      <c r="L72" s="1">
        <v>1</v>
      </c>
      <c r="P72" s="248"/>
      <c r="V72" s="31"/>
      <c r="Z72" s="1">
        <f t="shared" si="48"/>
        <v>1765.5</v>
      </c>
      <c r="AA72" s="1">
        <f t="shared" si="54"/>
        <v>3.1766441127560857E-2</v>
      </c>
      <c r="AB72" s="1">
        <f t="shared" si="55"/>
        <v>4.441462079760608E-2</v>
      </c>
      <c r="AC72" s="1">
        <f t="shared" si="56"/>
        <v>3.4176799999841023E-2</v>
      </c>
      <c r="AD72" s="1">
        <f t="shared" si="57"/>
        <v>5.8098298931797139E-6</v>
      </c>
      <c r="AE72" s="1">
        <f t="shared" si="58"/>
        <v>5.8098298931797139E-6</v>
      </c>
      <c r="AF72" s="27">
        <f t="shared" si="59"/>
        <v>38075.876100000001</v>
      </c>
      <c r="AG72" s="13"/>
      <c r="AH72" s="1">
        <f t="shared" si="60"/>
        <v>-1.0237820797765057E-2</v>
      </c>
      <c r="AI72" s="1">
        <f t="shared" si="61"/>
        <v>1.2649170597647952</v>
      </c>
      <c r="AJ72" s="1">
        <f t="shared" si="62"/>
        <v>-0.2077456051508956</v>
      </c>
      <c r="AK72" s="1">
        <f t="shared" si="63"/>
        <v>0.16536946218357407</v>
      </c>
      <c r="AL72" s="1">
        <f t="shared" si="64"/>
        <v>0.55804619262417943</v>
      </c>
      <c r="AM72" s="1">
        <f t="shared" si="65"/>
        <v>0.28649694103651019</v>
      </c>
      <c r="AN72" s="1">
        <f t="shared" si="78"/>
        <v>0.40899834749749459</v>
      </c>
      <c r="AO72" s="1">
        <f t="shared" si="78"/>
        <v>0.40894756836341406</v>
      </c>
      <c r="AP72" s="1">
        <f t="shared" si="78"/>
        <v>0.40877036221132201</v>
      </c>
      <c r="AQ72" s="1">
        <f t="shared" si="78"/>
        <v>0.40815206469438647</v>
      </c>
      <c r="AR72" s="1">
        <f t="shared" si="78"/>
        <v>0.40599602850997535</v>
      </c>
      <c r="AS72" s="1">
        <f t="shared" si="78"/>
        <v>0.39849333464504688</v>
      </c>
      <c r="AT72" s="1">
        <f t="shared" si="78"/>
        <v>0.37256513211683639</v>
      </c>
      <c r="AU72" s="1">
        <f t="shared" si="50"/>
        <v>0.28481618345627169</v>
      </c>
      <c r="AW72" s="1">
        <v>10000</v>
      </c>
      <c r="AX72" s="1">
        <f t="shared" si="70"/>
        <v>8.0988450185346797E-2</v>
      </c>
      <c r="AY72" s="1">
        <f t="shared" si="71"/>
        <v>6.360023838894642E-2</v>
      </c>
      <c r="AZ72" s="1">
        <f t="shared" si="72"/>
        <v>1.738821179640038E-2</v>
      </c>
      <c r="BA72" s="1">
        <f t="shared" si="73"/>
        <v>0.92800636254509528</v>
      </c>
      <c r="BB72" s="1">
        <f t="shared" si="74"/>
        <v>0.86042529993622219</v>
      </c>
      <c r="BC72" s="1">
        <f t="shared" si="75"/>
        <v>1.8034196094694706</v>
      </c>
      <c r="BD72" s="1">
        <f t="shared" si="76"/>
        <v>1.2645927491095925</v>
      </c>
      <c r="BE72" s="1">
        <f t="shared" ref="BE72:BK75" si="79">$BL72+$AB$7*SIN(BF72)</f>
        <v>1.4825748144014721</v>
      </c>
      <c r="BF72" s="1">
        <f t="shared" si="79"/>
        <v>1.4825748139943273</v>
      </c>
      <c r="BG72" s="1">
        <f t="shared" si="79"/>
        <v>1.4825747991973481</v>
      </c>
      <c r="BH72" s="1">
        <f t="shared" si="79"/>
        <v>1.4825742614283361</v>
      </c>
      <c r="BI72" s="1">
        <f t="shared" si="79"/>
        <v>1.4825547194202293</v>
      </c>
      <c r="BJ72" s="1">
        <f t="shared" si="79"/>
        <v>1.4818474868109051</v>
      </c>
      <c r="BK72" s="1">
        <f t="shared" si="79"/>
        <v>1.4592219058454772</v>
      </c>
      <c r="BL72" s="1">
        <f t="shared" si="77"/>
        <v>1.1714944226944235</v>
      </c>
    </row>
    <row r="73" spans="1:64">
      <c r="A73" s="33" t="s">
        <v>115</v>
      </c>
      <c r="B73" s="32" t="s">
        <v>77</v>
      </c>
      <c r="C73" s="33">
        <v>53386.55732</v>
      </c>
      <c r="D73" s="33">
        <v>4.0000000000000002E-4</v>
      </c>
      <c r="E73" s="1">
        <f t="shared" si="52"/>
        <v>2461.5585363436817</v>
      </c>
      <c r="F73" s="1">
        <f t="shared" si="53"/>
        <v>2461.5</v>
      </c>
      <c r="G73" s="1">
        <f t="shared" si="66"/>
        <v>2.4574399998527952E-2</v>
      </c>
      <c r="K73" s="1">
        <f t="shared" si="67"/>
        <v>2.4574399998527952E-2</v>
      </c>
      <c r="L73" s="1">
        <v>1</v>
      </c>
      <c r="P73" s="248"/>
      <c r="V73" s="31"/>
      <c r="Z73" s="1">
        <f t="shared" si="48"/>
        <v>2461.5</v>
      </c>
      <c r="AA73" s="1">
        <f t="shared" si="54"/>
        <v>3.6139875020205992E-2</v>
      </c>
      <c r="AB73" s="1">
        <f t="shared" si="55"/>
        <v>3.2125558387360899E-2</v>
      </c>
      <c r="AC73" s="1">
        <f t="shared" si="56"/>
        <v>2.4574399998527952E-2</v>
      </c>
      <c r="AD73" s="1">
        <f t="shared" si="57"/>
        <v>1.3376021247705865E-4</v>
      </c>
      <c r="AE73" s="1">
        <f t="shared" si="58"/>
        <v>1.3376021247705865E-4</v>
      </c>
      <c r="AF73" s="27">
        <f t="shared" si="59"/>
        <v>38368.05732</v>
      </c>
      <c r="AG73" s="13"/>
      <c r="AH73" s="1">
        <f t="shared" si="60"/>
        <v>-7.5511583888329447E-3</v>
      </c>
      <c r="AI73" s="1">
        <f t="shared" si="61"/>
        <v>1.2398140686876669</v>
      </c>
      <c r="AJ73" s="1">
        <f t="shared" si="62"/>
        <v>-7.2027557751385599E-2</v>
      </c>
      <c r="AK73" s="1">
        <f t="shared" si="63"/>
        <v>0.20004329540570862</v>
      </c>
      <c r="AL73" s="1">
        <f t="shared" si="64"/>
        <v>0.69522592675143136</v>
      </c>
      <c r="AM73" s="1">
        <f t="shared" si="65"/>
        <v>0.36232574546713237</v>
      </c>
      <c r="AN73" s="1">
        <f t="shared" si="78"/>
        <v>0.51302694895261136</v>
      </c>
      <c r="AO73" s="1">
        <f t="shared" si="78"/>
        <v>0.51297912550999003</v>
      </c>
      <c r="AP73" s="1">
        <f t="shared" si="78"/>
        <v>0.51280337622757444</v>
      </c>
      <c r="AQ73" s="1">
        <f t="shared" si="78"/>
        <v>0.51215765378140055</v>
      </c>
      <c r="AR73" s="1">
        <f t="shared" si="78"/>
        <v>0.50978720562990254</v>
      </c>
      <c r="AS73" s="1">
        <f t="shared" si="78"/>
        <v>0.50111198997545636</v>
      </c>
      <c r="AT73" s="1">
        <f t="shared" si="78"/>
        <v>0.46970380054726735</v>
      </c>
      <c r="AU73" s="1">
        <f t="shared" si="50"/>
        <v>0.35976038826649148</v>
      </c>
      <c r="AW73" s="1">
        <v>11000</v>
      </c>
      <c r="AX73" s="1">
        <f t="shared" si="70"/>
        <v>8.6042165268507664E-2</v>
      </c>
      <c r="AY73" s="1">
        <f t="shared" si="71"/>
        <v>6.6466752107284477E-2</v>
      </c>
      <c r="AZ73" s="1">
        <f t="shared" si="72"/>
        <v>1.9575413161223194E-2</v>
      </c>
      <c r="BA73" s="1">
        <f t="shared" si="73"/>
        <v>0.89670212370491864</v>
      </c>
      <c r="BB73" s="1">
        <f t="shared" si="74"/>
        <v>0.90888393533893574</v>
      </c>
      <c r="BC73" s="1">
        <f t="shared" si="75"/>
        <v>1.9079160203210972</v>
      </c>
      <c r="BD73" s="1">
        <f t="shared" si="76"/>
        <v>1.4101455520978603</v>
      </c>
      <c r="BE73" s="1">
        <f t="shared" si="79"/>
        <v>1.5914014891007506</v>
      </c>
      <c r="BF73" s="1">
        <f t="shared" si="79"/>
        <v>1.5914014891008501</v>
      </c>
      <c r="BG73" s="1">
        <f t="shared" si="79"/>
        <v>1.5914014890854005</v>
      </c>
      <c r="BH73" s="1">
        <f t="shared" si="79"/>
        <v>1.5914014914864643</v>
      </c>
      <c r="BI73" s="1">
        <f t="shared" si="79"/>
        <v>1.591401118324504</v>
      </c>
      <c r="BJ73" s="1">
        <f t="shared" si="79"/>
        <v>1.5914590325361575</v>
      </c>
      <c r="BK73" s="1">
        <f t="shared" si="79"/>
        <v>1.5782821871902817</v>
      </c>
      <c r="BL73" s="1">
        <f t="shared" si="77"/>
        <v>1.2791728778815212</v>
      </c>
    </row>
    <row r="74" spans="1:64">
      <c r="A74" s="33" t="s">
        <v>115</v>
      </c>
      <c r="B74" s="32" t="s">
        <v>77</v>
      </c>
      <c r="C74" s="33">
        <v>53400.432979999998</v>
      </c>
      <c r="D74" s="33">
        <v>4.0000000000000002E-4</v>
      </c>
      <c r="E74" s="1">
        <f t="shared" si="52"/>
        <v>2494.6104278462071</v>
      </c>
      <c r="F74" s="1">
        <f t="shared" si="53"/>
        <v>2494.5</v>
      </c>
      <c r="G74" s="1">
        <f t="shared" si="66"/>
        <v>4.6359200001461431E-2</v>
      </c>
      <c r="K74" s="1">
        <f t="shared" si="67"/>
        <v>4.6359200001461431E-2</v>
      </c>
      <c r="L74" s="1">
        <v>1</v>
      </c>
      <c r="P74" s="248"/>
      <c r="V74" s="31"/>
      <c r="Z74" s="1">
        <f t="shared" si="48"/>
        <v>2494.5</v>
      </c>
      <c r="AA74" s="1">
        <f t="shared" si="54"/>
        <v>3.6348734912496836E-2</v>
      </c>
      <c r="AB74" s="1">
        <f t="shared" si="55"/>
        <v>5.3782110101240246E-2</v>
      </c>
      <c r="AC74" s="1">
        <f t="shared" si="56"/>
        <v>4.6359200001461431E-2</v>
      </c>
      <c r="AD74" s="1">
        <f t="shared" si="57"/>
        <v>1.0020941129737896E-4</v>
      </c>
      <c r="AE74" s="1">
        <f t="shared" si="58"/>
        <v>1.0020941129737896E-4</v>
      </c>
      <c r="AF74" s="27">
        <f t="shared" si="59"/>
        <v>38381.932979999998</v>
      </c>
      <c r="AG74" s="13"/>
      <c r="AH74" s="1">
        <f t="shared" si="60"/>
        <v>-7.4229100997788185E-3</v>
      </c>
      <c r="AI74" s="1">
        <f t="shared" si="61"/>
        <v>1.238536022787379</v>
      </c>
      <c r="AJ74" s="1">
        <f t="shared" si="62"/>
        <v>-6.5678064270358799E-2</v>
      </c>
      <c r="AK74" s="1">
        <f t="shared" si="63"/>
        <v>0.20156555611038218</v>
      </c>
      <c r="AL74" s="1">
        <f t="shared" si="64"/>
        <v>0.70159053540573491</v>
      </c>
      <c r="AM74" s="1">
        <f t="shared" si="65"/>
        <v>0.36592999050626923</v>
      </c>
      <c r="AN74" s="1">
        <f t="shared" si="78"/>
        <v>0.51790622785963414</v>
      </c>
      <c r="AO74" s="1">
        <f t="shared" si="78"/>
        <v>0.51785868536074542</v>
      </c>
      <c r="AP74" s="1">
        <f t="shared" si="78"/>
        <v>0.51768348497785255</v>
      </c>
      <c r="AQ74" s="1">
        <f t="shared" si="78"/>
        <v>0.51703799925171434</v>
      </c>
      <c r="AR74" s="1">
        <f t="shared" si="78"/>
        <v>0.51466189437138044</v>
      </c>
      <c r="AS74" s="1">
        <f t="shared" si="78"/>
        <v>0.50594245842392882</v>
      </c>
      <c r="AT74" s="1">
        <f t="shared" si="78"/>
        <v>0.47429515657096932</v>
      </c>
      <c r="AU74" s="1">
        <f t="shared" si="50"/>
        <v>0.36331377728766601</v>
      </c>
      <c r="AW74" s="1">
        <v>12000</v>
      </c>
      <c r="AX74" s="1">
        <f t="shared" si="70"/>
        <v>9.0857154418289593E-2</v>
      </c>
      <c r="AY74" s="1">
        <f t="shared" si="71"/>
        <v>6.938608779803343E-2</v>
      </c>
      <c r="AZ74" s="1">
        <f t="shared" si="72"/>
        <v>2.1471066620256156E-2</v>
      </c>
      <c r="BA74" s="1">
        <f t="shared" si="73"/>
        <v>0.86842309324935185</v>
      </c>
      <c r="BB74" s="1">
        <f t="shared" si="74"/>
        <v>0.94525777010748846</v>
      </c>
      <c r="BC74" s="1">
        <f t="shared" si="75"/>
        <v>2.0056995303122718</v>
      </c>
      <c r="BD74" s="1">
        <f t="shared" si="76"/>
        <v>1.5672131944658871</v>
      </c>
      <c r="BE74" s="1">
        <f t="shared" si="79"/>
        <v>1.6966752676148968</v>
      </c>
      <c r="BF74" s="1">
        <f t="shared" si="79"/>
        <v>1.6966752678813855</v>
      </c>
      <c r="BG74" s="1">
        <f t="shared" si="79"/>
        <v>1.6966752610845264</v>
      </c>
      <c r="BH74" s="1">
        <f t="shared" si="79"/>
        <v>1.6966754344399968</v>
      </c>
      <c r="BI74" s="1">
        <f t="shared" si="79"/>
        <v>1.6966710128941835</v>
      </c>
      <c r="BJ74" s="1">
        <f t="shared" si="79"/>
        <v>1.6967837391033167</v>
      </c>
      <c r="BK74" s="1">
        <f t="shared" si="79"/>
        <v>1.6938777504925322</v>
      </c>
      <c r="BL74" s="1">
        <f t="shared" si="77"/>
        <v>1.3868513330686181</v>
      </c>
    </row>
    <row r="75" spans="1:64">
      <c r="A75" s="53" t="s">
        <v>116</v>
      </c>
      <c r="B75" s="32" t="s">
        <v>65</v>
      </c>
      <c r="C75" s="33">
        <v>53410.7111</v>
      </c>
      <c r="D75" s="33">
        <v>8.9999999999999998E-4</v>
      </c>
      <c r="E75" s="1">
        <f t="shared" si="52"/>
        <v>2519.0929610799471</v>
      </c>
      <c r="F75" s="1">
        <f t="shared" si="53"/>
        <v>2519</v>
      </c>
      <c r="G75" s="1">
        <f t="shared" si="66"/>
        <v>3.9026400001603179E-2</v>
      </c>
      <c r="K75" s="1">
        <f t="shared" si="67"/>
        <v>3.9026400001603179E-2</v>
      </c>
      <c r="L75" s="1">
        <v>1</v>
      </c>
      <c r="P75" s="248"/>
      <c r="Q75" s="1">
        <v>2.8909703739271639E-8</v>
      </c>
      <c r="R75" s="1">
        <v>1.8913431362832577E-20</v>
      </c>
      <c r="S75" s="1">
        <v>4.3227148315193328E-27</v>
      </c>
      <c r="T75" s="1">
        <v>9.1210625699160445E-9</v>
      </c>
      <c r="U75" s="1">
        <v>1.2259771580679596E-5</v>
      </c>
      <c r="V75" s="31">
        <v>1.517489894035203E-3</v>
      </c>
      <c r="W75" s="1">
        <v>1.904587153676558</v>
      </c>
      <c r="X75" s="1">
        <v>38740.512736991062</v>
      </c>
      <c r="Y75" s="1">
        <v>2.7381185173709014E-4</v>
      </c>
      <c r="Z75" s="1">
        <f t="shared" si="48"/>
        <v>2519</v>
      </c>
      <c r="AA75" s="1">
        <f t="shared" si="54"/>
        <v>3.6503863408794149E-2</v>
      </c>
      <c r="AB75" s="1">
        <f t="shared" si="55"/>
        <v>4.6354066820025117E-2</v>
      </c>
      <c r="AC75" s="1">
        <f t="shared" si="56"/>
        <v>3.9026400001603179E-2</v>
      </c>
      <c r="AD75" s="1">
        <f t="shared" si="57"/>
        <v>6.3631908620605895E-6</v>
      </c>
      <c r="AE75" s="1">
        <f t="shared" si="58"/>
        <v>6.3631908620605895E-6</v>
      </c>
      <c r="AF75" s="27">
        <f t="shared" si="59"/>
        <v>38392.2111</v>
      </c>
      <c r="AG75" s="13"/>
      <c r="AH75" s="1">
        <f t="shared" si="60"/>
        <v>-7.3276668184219396E-3</v>
      </c>
      <c r="AI75" s="1">
        <f t="shared" si="61"/>
        <v>1.2375826414495594</v>
      </c>
      <c r="AJ75" s="1">
        <f t="shared" si="62"/>
        <v>-6.097079956643086E-2</v>
      </c>
      <c r="AK75" s="1">
        <f t="shared" si="63"/>
        <v>0.20268842112749968</v>
      </c>
      <c r="AL75" s="1">
        <f t="shared" si="64"/>
        <v>0.70630727104205981</v>
      </c>
      <c r="AM75" s="1">
        <f t="shared" si="65"/>
        <v>0.36860646975332301</v>
      </c>
      <c r="AN75" s="1">
        <f t="shared" si="78"/>
        <v>0.52152546288733537</v>
      </c>
      <c r="AO75" s="1">
        <f t="shared" si="78"/>
        <v>0.521478135913785</v>
      </c>
      <c r="AP75" s="1">
        <f t="shared" si="78"/>
        <v>0.52130336829302071</v>
      </c>
      <c r="AQ75" s="1">
        <f t="shared" si="78"/>
        <v>0.52065814358285611</v>
      </c>
      <c r="AR75" s="1">
        <f t="shared" si="78"/>
        <v>0.51827810073682823</v>
      </c>
      <c r="AS75" s="1">
        <f t="shared" si="78"/>
        <v>0.50952652087430628</v>
      </c>
      <c r="AT75" s="1">
        <f t="shared" si="78"/>
        <v>0.47770298493381602</v>
      </c>
      <c r="AU75" s="1">
        <f t="shared" si="50"/>
        <v>0.36595189943975015</v>
      </c>
      <c r="AW75" s="1">
        <v>13000</v>
      </c>
      <c r="AX75" s="1">
        <f t="shared" si="70"/>
        <v>9.5440480753592002E-2</v>
      </c>
      <c r="AY75" s="1">
        <f t="shared" si="71"/>
        <v>7.235824546119328E-2</v>
      </c>
      <c r="AZ75" s="1">
        <f t="shared" si="72"/>
        <v>2.3082235292398719E-2</v>
      </c>
      <c r="BA75" s="1">
        <f t="shared" si="73"/>
        <v>0.84298050268186309</v>
      </c>
      <c r="BB75" s="1">
        <f t="shared" si="74"/>
        <v>0.97122144033454194</v>
      </c>
      <c r="BC75" s="1">
        <f t="shared" si="75"/>
        <v>2.0976224732898534</v>
      </c>
      <c r="BD75" s="1">
        <f t="shared" si="76"/>
        <v>1.7385236464694018</v>
      </c>
      <c r="BE75" s="1">
        <f t="shared" si="79"/>
        <v>1.7987461678112091</v>
      </c>
      <c r="BF75" s="1">
        <f t="shared" si="79"/>
        <v>1.7987461541788994</v>
      </c>
      <c r="BG75" s="1">
        <f t="shared" si="79"/>
        <v>1.7987463473457952</v>
      </c>
      <c r="BH75" s="1">
        <f t="shared" si="79"/>
        <v>1.7987436101974084</v>
      </c>
      <c r="BI75" s="1">
        <f t="shared" si="79"/>
        <v>1.7987823922012516</v>
      </c>
      <c r="BJ75" s="1">
        <f t="shared" si="79"/>
        <v>1.7982322929993848</v>
      </c>
      <c r="BK75" s="1">
        <f t="shared" si="79"/>
        <v>1.8059168883179317</v>
      </c>
      <c r="BL75" s="1">
        <f t="shared" si="77"/>
        <v>1.4945297882557149</v>
      </c>
    </row>
    <row r="76" spans="1:64">
      <c r="A76" s="53" t="s">
        <v>116</v>
      </c>
      <c r="B76" s="32" t="s">
        <v>77</v>
      </c>
      <c r="C76" s="33">
        <v>53411.759599999998</v>
      </c>
      <c r="D76" s="33">
        <v>1.4E-3</v>
      </c>
      <c r="E76" s="1">
        <f t="shared" si="52"/>
        <v>2521.5904933227603</v>
      </c>
      <c r="F76" s="1">
        <f t="shared" si="53"/>
        <v>2521.5</v>
      </c>
      <c r="G76" s="1">
        <f t="shared" si="66"/>
        <v>3.7990400000126101E-2</v>
      </c>
      <c r="K76" s="1">
        <f t="shared" si="67"/>
        <v>3.7990400000126101E-2</v>
      </c>
      <c r="L76" s="1">
        <v>1</v>
      </c>
      <c r="P76" s="248"/>
      <c r="V76" s="31"/>
      <c r="Z76" s="1">
        <f t="shared" si="48"/>
        <v>2521.5</v>
      </c>
      <c r="AA76" s="1">
        <f t="shared" si="54"/>
        <v>3.6519695921134895E-2</v>
      </c>
      <c r="AB76" s="1">
        <f t="shared" si="55"/>
        <v>4.5308346825167274E-2</v>
      </c>
      <c r="AC76" s="1">
        <f t="shared" si="56"/>
        <v>3.7990400000126101E-2</v>
      </c>
      <c r="AD76" s="1">
        <f t="shared" si="57"/>
        <v>2.1629704879613706E-6</v>
      </c>
      <c r="AE76" s="1">
        <f t="shared" si="58"/>
        <v>2.1629704879613706E-6</v>
      </c>
      <c r="AF76" s="27">
        <f t="shared" si="59"/>
        <v>38393.259599999998</v>
      </c>
      <c r="AG76" s="13"/>
      <c r="AH76" s="1">
        <f t="shared" si="60"/>
        <v>-7.3179468250411722E-3</v>
      </c>
      <c r="AI76" s="1">
        <f t="shared" si="61"/>
        <v>1.2374851429468792</v>
      </c>
      <c r="AJ76" s="1">
        <f t="shared" si="62"/>
        <v>-6.0490796219951432E-2</v>
      </c>
      <c r="AK76" s="1">
        <f t="shared" si="63"/>
        <v>0.20280264903794751</v>
      </c>
      <c r="AL76" s="1">
        <f t="shared" si="64"/>
        <v>0.7067881620306653</v>
      </c>
      <c r="AM76" s="1">
        <f t="shared" si="65"/>
        <v>0.36887960896588018</v>
      </c>
      <c r="AN76" s="1">
        <f t="shared" si="78"/>
        <v>0.52189461586690544</v>
      </c>
      <c r="AO76" s="1">
        <f t="shared" si="78"/>
        <v>0.52184731121321648</v>
      </c>
      <c r="AP76" s="1">
        <f t="shared" si="78"/>
        <v>0.52167258894913016</v>
      </c>
      <c r="AQ76" s="1">
        <f t="shared" si="78"/>
        <v>0.52102739493617634</v>
      </c>
      <c r="AR76" s="1">
        <f t="shared" si="78"/>
        <v>0.51864696277720856</v>
      </c>
      <c r="AS76" s="1">
        <f t="shared" si="78"/>
        <v>0.50989213586580284</v>
      </c>
      <c r="AT76" s="1">
        <f t="shared" si="78"/>
        <v>0.47805067888162339</v>
      </c>
      <c r="AU76" s="1">
        <f t="shared" si="50"/>
        <v>0.36622109557771765</v>
      </c>
    </row>
    <row r="77" spans="1:64">
      <c r="A77" s="53" t="s">
        <v>116</v>
      </c>
      <c r="B77" s="32" t="s">
        <v>65</v>
      </c>
      <c r="C77" s="33">
        <v>53412.807500000003</v>
      </c>
      <c r="D77" s="33">
        <v>1E-3</v>
      </c>
      <c r="E77" s="1">
        <f t="shared" si="52"/>
        <v>2524.0865963625915</v>
      </c>
      <c r="F77" s="1">
        <f t="shared" si="53"/>
        <v>2524</v>
      </c>
      <c r="G77" s="1">
        <f t="shared" si="66"/>
        <v>3.6354400006530341E-2</v>
      </c>
      <c r="K77" s="1">
        <f t="shared" si="67"/>
        <v>3.6354400006530341E-2</v>
      </c>
      <c r="L77" s="1">
        <v>1</v>
      </c>
      <c r="P77" s="248"/>
      <c r="V77" s="31"/>
      <c r="Z77" s="1">
        <f t="shared" si="48"/>
        <v>2524</v>
      </c>
      <c r="AA77" s="1">
        <f t="shared" si="54"/>
        <v>3.6535528995350786E-2</v>
      </c>
      <c r="AB77" s="1">
        <f t="shared" si="55"/>
        <v>4.3662626606452926E-2</v>
      </c>
      <c r="AC77" s="1">
        <f t="shared" si="56"/>
        <v>3.6354400006530341E-2</v>
      </c>
      <c r="AD77" s="1">
        <f t="shared" si="57"/>
        <v>3.2807710591116823E-8</v>
      </c>
      <c r="AE77" s="1">
        <f t="shared" si="58"/>
        <v>3.2807710591116823E-8</v>
      </c>
      <c r="AF77" s="27">
        <f t="shared" si="59"/>
        <v>38394.307500000003</v>
      </c>
      <c r="AG77" s="13"/>
      <c r="AH77" s="1">
        <f t="shared" si="60"/>
        <v>-7.3082265999225883E-3</v>
      </c>
      <c r="AI77" s="1">
        <f t="shared" si="61"/>
        <v>1.2373876048970109</v>
      </c>
      <c r="AJ77" s="1">
        <f t="shared" si="62"/>
        <v>-6.0010854506738466E-2</v>
      </c>
      <c r="AK77" s="1">
        <f t="shared" si="63"/>
        <v>0.20291681206486861</v>
      </c>
      <c r="AL77" s="1">
        <f t="shared" si="64"/>
        <v>0.70726897726059823</v>
      </c>
      <c r="AM77" s="1">
        <f t="shared" si="65"/>
        <v>0.36915275359384508</v>
      </c>
      <c r="AN77" s="1">
        <f t="shared" si="78"/>
        <v>0.52226373977794704</v>
      </c>
      <c r="AO77" s="1">
        <f t="shared" si="78"/>
        <v>0.52221645750427637</v>
      </c>
      <c r="AP77" s="1">
        <f t="shared" si="78"/>
        <v>0.52204178081745023</v>
      </c>
      <c r="AQ77" s="1">
        <f t="shared" si="78"/>
        <v>0.52139661825199912</v>
      </c>
      <c r="AR77" s="1">
        <f t="shared" si="78"/>
        <v>0.51901579909673279</v>
      </c>
      <c r="AS77" s="1">
        <f t="shared" si="78"/>
        <v>0.51025773124206908</v>
      </c>
      <c r="AT77" s="1">
        <f t="shared" si="78"/>
        <v>0.47839836472552555</v>
      </c>
      <c r="AU77" s="1">
        <f t="shared" si="50"/>
        <v>0.36649029171568515</v>
      </c>
    </row>
    <row r="78" spans="1:64">
      <c r="A78" s="53" t="s">
        <v>116</v>
      </c>
      <c r="B78" s="32" t="s">
        <v>65</v>
      </c>
      <c r="C78" s="33">
        <v>53413.650099999999</v>
      </c>
      <c r="D78" s="33">
        <v>1.1000000000000001E-3</v>
      </c>
      <c r="E78" s="1">
        <f t="shared" si="52"/>
        <v>2526.0936737758398</v>
      </c>
      <c r="F78" s="1">
        <f t="shared" si="53"/>
        <v>2526</v>
      </c>
      <c r="G78" s="1">
        <f t="shared" si="66"/>
        <v>3.9325600002484862E-2</v>
      </c>
      <c r="K78" s="1">
        <f t="shared" si="67"/>
        <v>3.9325600002484862E-2</v>
      </c>
      <c r="L78" s="1">
        <v>1</v>
      </c>
      <c r="P78" s="248"/>
      <c r="Q78" s="1">
        <v>3.1712428705435294E-8</v>
      </c>
      <c r="R78" s="1">
        <v>1.9892852134058408E-20</v>
      </c>
      <c r="S78" s="1">
        <v>4.9351993558775205E-27</v>
      </c>
      <c r="T78" s="1">
        <v>1.0824369982084246E-8</v>
      </c>
      <c r="U78" s="1">
        <v>1.5973298059077027E-5</v>
      </c>
      <c r="V78" s="31">
        <v>2.0540790568625228E-3</v>
      </c>
      <c r="W78" s="1">
        <v>1.9261651541457601</v>
      </c>
      <c r="X78" s="1">
        <v>39299.120500621117</v>
      </c>
      <c r="Y78" s="1">
        <v>3.2494468335935551E-4</v>
      </c>
      <c r="Z78" s="1">
        <f t="shared" si="48"/>
        <v>2526</v>
      </c>
      <c r="AA78" s="1">
        <f t="shared" si="54"/>
        <v>3.6548195858015553E-2</v>
      </c>
      <c r="AB78" s="1">
        <f t="shared" si="55"/>
        <v>4.6626050256719412E-2</v>
      </c>
      <c r="AC78" s="1">
        <f t="shared" si="56"/>
        <v>3.9325600002484862E-2</v>
      </c>
      <c r="AD78" s="1">
        <f t="shared" si="57"/>
        <v>7.7139737817152929E-6</v>
      </c>
      <c r="AE78" s="1">
        <f t="shared" si="58"/>
        <v>7.7139737817152929E-6</v>
      </c>
      <c r="AF78" s="27">
        <f t="shared" si="59"/>
        <v>38395.150099999999</v>
      </c>
      <c r="AG78" s="13"/>
      <c r="AH78" s="1">
        <f t="shared" si="60"/>
        <v>-7.3004502542345509E-3</v>
      </c>
      <c r="AI78" s="1">
        <f t="shared" si="61"/>
        <v>1.2373095460191181</v>
      </c>
      <c r="AJ78" s="1">
        <f t="shared" si="62"/>
        <v>-5.9626945607766685E-2</v>
      </c>
      <c r="AK78" s="1">
        <f t="shared" si="63"/>
        <v>0.20300809576346618</v>
      </c>
      <c r="AL78" s="1">
        <f t="shared" si="64"/>
        <v>0.70765357488161285</v>
      </c>
      <c r="AM78" s="1">
        <f t="shared" si="65"/>
        <v>0.36937127320031943</v>
      </c>
      <c r="AN78" s="1">
        <f t="shared" si="78"/>
        <v>0.52255901796947157</v>
      </c>
      <c r="AO78" s="1">
        <f t="shared" si="78"/>
        <v>0.52251175364304525</v>
      </c>
      <c r="AP78" s="1">
        <f t="shared" si="78"/>
        <v>0.52233711357665169</v>
      </c>
      <c r="AQ78" s="1">
        <f t="shared" si="78"/>
        <v>0.5216919767090511</v>
      </c>
      <c r="AR78" s="1">
        <f t="shared" si="78"/>
        <v>0.51931084962439023</v>
      </c>
      <c r="AS78" s="1">
        <f t="shared" si="78"/>
        <v>0.51055019341204211</v>
      </c>
      <c r="AT78" s="1">
        <f t="shared" si="78"/>
        <v>0.47867650756201319</v>
      </c>
      <c r="AU78" s="1">
        <f t="shared" si="50"/>
        <v>0.36670564862605914</v>
      </c>
    </row>
    <row r="79" spans="1:64">
      <c r="A79" s="54" t="s">
        <v>118</v>
      </c>
      <c r="B79" s="13" t="s">
        <v>77</v>
      </c>
      <c r="C79" s="26">
        <v>53464.446400000001</v>
      </c>
      <c r="D79" s="26">
        <v>8.0000000000000004E-4</v>
      </c>
      <c r="E79" s="1">
        <f t="shared" si="52"/>
        <v>2647.0907143728318</v>
      </c>
      <c r="F79" s="1">
        <f t="shared" si="53"/>
        <v>2647</v>
      </c>
      <c r="G79" s="1">
        <f t="shared" si="66"/>
        <v>3.8083200000983197E-2</v>
      </c>
      <c r="K79" s="1">
        <f t="shared" si="67"/>
        <v>3.8083200000983197E-2</v>
      </c>
      <c r="L79" s="1">
        <v>1</v>
      </c>
      <c r="P79" s="248"/>
      <c r="Q79" s="1">
        <v>1.3372514415581744E-8</v>
      </c>
      <c r="R79" s="1">
        <v>1.2988879690296952E-20</v>
      </c>
      <c r="S79" s="1">
        <v>9.7543543242803286E-28</v>
      </c>
      <c r="T79" s="1">
        <v>8.8544146322924185E-10</v>
      </c>
      <c r="U79" s="1">
        <v>5.6852033228445516E-7</v>
      </c>
      <c r="V79" s="31">
        <v>1.5266910469626156E-4</v>
      </c>
      <c r="W79" s="1">
        <v>1.6919985760978948</v>
      </c>
      <c r="X79" s="1">
        <v>33539.844149121011</v>
      </c>
      <c r="Y79" s="1">
        <v>2.6580715217474363E-5</v>
      </c>
      <c r="Z79" s="1">
        <f t="shared" si="48"/>
        <v>2647</v>
      </c>
      <c r="AA79" s="1">
        <f t="shared" si="54"/>
        <v>3.7315170867113168E-2</v>
      </c>
      <c r="AB79" s="1">
        <f t="shared" si="55"/>
        <v>4.4912944597919537E-2</v>
      </c>
      <c r="AC79" s="1">
        <f t="shared" si="56"/>
        <v>3.8083200000983197E-2</v>
      </c>
      <c r="AD79" s="1">
        <f t="shared" si="57"/>
        <v>5.8986875047314783E-7</v>
      </c>
      <c r="AE79" s="1">
        <f t="shared" si="58"/>
        <v>5.8986875047314783E-7</v>
      </c>
      <c r="AF79" s="27">
        <f t="shared" si="59"/>
        <v>38445.946400000001</v>
      </c>
      <c r="AG79" s="13"/>
      <c r="AH79" s="1">
        <f t="shared" si="60"/>
        <v>-6.8297445969363367E-3</v>
      </c>
      <c r="AI79" s="1">
        <f t="shared" si="61"/>
        <v>1.2325410205597054</v>
      </c>
      <c r="AJ79" s="1">
        <f t="shared" si="62"/>
        <v>-3.6476796154732101E-2</v>
      </c>
      <c r="AK79" s="1">
        <f t="shared" si="63"/>
        <v>0.20845330732410869</v>
      </c>
      <c r="AL79" s="1">
        <f t="shared" si="64"/>
        <v>0.7308310197312875</v>
      </c>
      <c r="AM79" s="1">
        <f t="shared" si="65"/>
        <v>0.38259831559080626</v>
      </c>
      <c r="AN79" s="1">
        <f t="shared" si="78"/>
        <v>0.54038849305542069</v>
      </c>
      <c r="AO79" s="1">
        <f t="shared" si="78"/>
        <v>0.54034238353391417</v>
      </c>
      <c r="AP79" s="1">
        <f t="shared" si="78"/>
        <v>0.54017021544727162</v>
      </c>
      <c r="AQ79" s="1">
        <f t="shared" si="78"/>
        <v>0.53952751497654161</v>
      </c>
      <c r="AR79" s="1">
        <f t="shared" si="78"/>
        <v>0.53713050504203697</v>
      </c>
      <c r="AS79" s="1">
        <f t="shared" si="78"/>
        <v>0.52822054856291079</v>
      </c>
      <c r="AT79" s="1">
        <f t="shared" si="78"/>
        <v>0.49549438084355096</v>
      </c>
      <c r="AU79" s="1">
        <f t="shared" si="50"/>
        <v>0.37973474170369848</v>
      </c>
    </row>
    <row r="80" spans="1:64">
      <c r="A80" s="54" t="s">
        <v>119</v>
      </c>
      <c r="B80" s="55" t="s">
        <v>77</v>
      </c>
      <c r="C80" s="38">
        <v>53498.660400000001</v>
      </c>
      <c r="D80" s="38">
        <v>1.2999999999999999E-3</v>
      </c>
      <c r="E80" s="1">
        <f t="shared" si="52"/>
        <v>2728.5886334532634</v>
      </c>
      <c r="F80" s="1">
        <f t="shared" si="53"/>
        <v>2728.5</v>
      </c>
      <c r="G80" s="1">
        <f t="shared" si="66"/>
        <v>3.7209599999187049E-2</v>
      </c>
      <c r="K80" s="1">
        <f t="shared" si="67"/>
        <v>3.7209599999187049E-2</v>
      </c>
      <c r="L80" s="1">
        <v>1</v>
      </c>
      <c r="P80" s="248"/>
      <c r="V80" s="31"/>
      <c r="Z80" s="1">
        <f t="shared" si="48"/>
        <v>2728.5</v>
      </c>
      <c r="AA80" s="1">
        <f t="shared" si="54"/>
        <v>3.78324017291648E-2</v>
      </c>
      <c r="AB80" s="1">
        <f t="shared" si="55"/>
        <v>4.3722102938117999E-2</v>
      </c>
      <c r="AC80" s="1">
        <f t="shared" si="56"/>
        <v>3.7209599999187049E-2</v>
      </c>
      <c r="AD80" s="1">
        <f t="shared" si="57"/>
        <v>3.8788199486327955E-7</v>
      </c>
      <c r="AE80" s="1">
        <f t="shared" si="58"/>
        <v>3.8788199486327955E-7</v>
      </c>
      <c r="AF80" s="27">
        <f t="shared" si="59"/>
        <v>38480.160400000001</v>
      </c>
      <c r="AG80" s="13"/>
      <c r="AH80" s="1">
        <f t="shared" si="60"/>
        <v>-6.5125029389309494E-3</v>
      </c>
      <c r="AI80" s="1">
        <f t="shared" si="61"/>
        <v>1.2292801061419412</v>
      </c>
      <c r="AJ80" s="1">
        <f t="shared" si="62"/>
        <v>-2.097352301302775E-2</v>
      </c>
      <c r="AK80" s="1">
        <f t="shared" si="63"/>
        <v>0.21203476249155198</v>
      </c>
      <c r="AL80" s="1">
        <f t="shared" si="64"/>
        <v>0.74634084882052143</v>
      </c>
      <c r="AM80" s="1">
        <f t="shared" si="65"/>
        <v>0.39151504075945331</v>
      </c>
      <c r="AN80" s="1">
        <f t="shared" si="78"/>
        <v>0.55235854338694779</v>
      </c>
      <c r="AO80" s="1">
        <f t="shared" si="78"/>
        <v>0.55231328365469556</v>
      </c>
      <c r="AP80" s="1">
        <f t="shared" si="78"/>
        <v>0.55214305409430553</v>
      </c>
      <c r="AQ80" s="1">
        <f t="shared" si="78"/>
        <v>0.55150295146988793</v>
      </c>
      <c r="AR80" s="1">
        <f t="shared" si="78"/>
        <v>0.54909826752582691</v>
      </c>
      <c r="AS80" s="1">
        <f t="shared" si="78"/>
        <v>0.5400958787082939</v>
      </c>
      <c r="AT80" s="1">
        <f t="shared" si="78"/>
        <v>0.50681108579998713</v>
      </c>
      <c r="AU80" s="1">
        <f t="shared" si="50"/>
        <v>0.3885105358014469</v>
      </c>
    </row>
    <row r="81" spans="1:47">
      <c r="A81" s="33" t="s">
        <v>120</v>
      </c>
      <c r="B81" s="55"/>
      <c r="C81" s="26">
        <v>53769.442900000002</v>
      </c>
      <c r="D81" s="26">
        <v>5.0000000000000001E-4</v>
      </c>
      <c r="E81" s="1">
        <f t="shared" si="52"/>
        <v>3373.5939024483268</v>
      </c>
      <c r="F81" s="1">
        <f t="shared" si="53"/>
        <v>3373.5</v>
      </c>
      <c r="G81" s="1">
        <f t="shared" si="66"/>
        <v>3.9421600005880464E-2</v>
      </c>
      <c r="K81" s="1">
        <f t="shared" si="67"/>
        <v>3.9421600005880464E-2</v>
      </c>
      <c r="L81" s="1">
        <v>1</v>
      </c>
      <c r="P81" s="248"/>
      <c r="Q81" s="1">
        <v>2.0236381529158809E-8</v>
      </c>
      <c r="R81" s="1">
        <v>1.2432932316101102E-20</v>
      </c>
      <c r="S81" s="1">
        <v>1.3953461965438209E-27</v>
      </c>
      <c r="T81" s="1">
        <v>1.1143094253830356E-9</v>
      </c>
      <c r="U81" s="1">
        <v>1.1459619121313583E-5</v>
      </c>
      <c r="V81" s="31">
        <v>1.4671473064837917E-4</v>
      </c>
      <c r="W81" s="1">
        <v>1.4145771158350995</v>
      </c>
      <c r="X81" s="1">
        <v>28632.247425828551</v>
      </c>
      <c r="Y81" s="1">
        <v>3.3451270050344149E-5</v>
      </c>
      <c r="Z81" s="1">
        <f t="shared" si="48"/>
        <v>3373.5</v>
      </c>
      <c r="AA81" s="1">
        <f t="shared" si="54"/>
        <v>4.1936263911240279E-2</v>
      </c>
      <c r="AB81" s="1">
        <f t="shared" si="55"/>
        <v>4.3425353398308754E-2</v>
      </c>
      <c r="AC81" s="1">
        <f t="shared" si="56"/>
        <v>3.9421600005880464E-2</v>
      </c>
      <c r="AD81" s="1">
        <f t="shared" si="57"/>
        <v>6.3235345569194781E-6</v>
      </c>
      <c r="AE81" s="1">
        <f t="shared" si="58"/>
        <v>6.3235345569194781E-6</v>
      </c>
      <c r="AF81" s="27">
        <f t="shared" si="59"/>
        <v>38750.942900000002</v>
      </c>
      <c r="AG81" s="13"/>
      <c r="AH81" s="1">
        <f t="shared" si="60"/>
        <v>-4.0037533924282926E-3</v>
      </c>
      <c r="AI81" s="1">
        <f t="shared" si="61"/>
        <v>1.2022992091122888</v>
      </c>
      <c r="AJ81" s="1">
        <f t="shared" si="62"/>
        <v>9.8649511076408014E-2</v>
      </c>
      <c r="AK81" s="1">
        <f t="shared" si="63"/>
        <v>0.23791413907090733</v>
      </c>
      <c r="AL81" s="1">
        <f t="shared" si="64"/>
        <v>0.86612613067839295</v>
      </c>
      <c r="AM81" s="1">
        <f t="shared" si="65"/>
        <v>0.46233358025085819</v>
      </c>
      <c r="AN81" s="1">
        <f t="shared" ref="AN81:AT90" si="80">$AU81+$AB$7*SIN(AO81)</f>
        <v>0.64593948264988477</v>
      </c>
      <c r="AO81" s="1">
        <f t="shared" si="80"/>
        <v>0.64590244954439269</v>
      </c>
      <c r="AP81" s="1">
        <f t="shared" si="80"/>
        <v>0.64575396027502441</v>
      </c>
      <c r="AQ81" s="1">
        <f t="shared" si="80"/>
        <v>0.64515873912827471</v>
      </c>
      <c r="AR81" s="1">
        <f t="shared" si="80"/>
        <v>0.64277545716903328</v>
      </c>
      <c r="AS81" s="1">
        <f t="shared" si="80"/>
        <v>0.633274908303468</v>
      </c>
      <c r="AT81" s="1">
        <f t="shared" si="80"/>
        <v>0.59603560394286925</v>
      </c>
      <c r="AU81" s="1">
        <f t="shared" si="50"/>
        <v>0.45796313939712441</v>
      </c>
    </row>
    <row r="82" spans="1:47">
      <c r="A82" s="33" t="s">
        <v>115</v>
      </c>
      <c r="B82" s="32" t="s">
        <v>65</v>
      </c>
      <c r="C82" s="33">
        <v>53818.354140000003</v>
      </c>
      <c r="D82" s="33">
        <v>2.0000000000000001E-4</v>
      </c>
      <c r="E82" s="1">
        <f t="shared" si="52"/>
        <v>3490.1007206994427</v>
      </c>
      <c r="F82" s="1">
        <f t="shared" si="53"/>
        <v>3490</v>
      </c>
      <c r="G82" s="1">
        <f t="shared" si="66"/>
        <v>4.2284000002837274E-2</v>
      </c>
      <c r="K82" s="1">
        <f t="shared" si="67"/>
        <v>4.2284000002837274E-2</v>
      </c>
      <c r="L82" s="1">
        <v>1</v>
      </c>
      <c r="P82" s="248"/>
      <c r="Q82" s="1">
        <v>2.6206008759724023E-8</v>
      </c>
      <c r="R82" s="1">
        <v>1.9116360233847896E-20</v>
      </c>
      <c r="S82" s="1">
        <v>2.2455761611097651E-27</v>
      </c>
      <c r="T82" s="1">
        <v>4.3101567795087085E-9</v>
      </c>
      <c r="U82" s="1">
        <v>2.2120808651214307E-5</v>
      </c>
      <c r="V82" s="31">
        <v>2.2873486273239105E-6</v>
      </c>
      <c r="W82" s="1">
        <v>1.3965388710182436</v>
      </c>
      <c r="X82" s="1">
        <v>28689.014956603394</v>
      </c>
      <c r="Y82" s="1">
        <v>1.2938975037484E-4</v>
      </c>
      <c r="Z82" s="1">
        <f t="shared" si="48"/>
        <v>3490</v>
      </c>
      <c r="AA82" s="1">
        <f t="shared" si="54"/>
        <v>4.2678136857707605E-2</v>
      </c>
      <c r="AB82" s="1">
        <f t="shared" si="55"/>
        <v>4.5836332984378156E-2</v>
      </c>
      <c r="AC82" s="1">
        <f t="shared" si="56"/>
        <v>4.2284000002837274E-2</v>
      </c>
      <c r="AD82" s="1">
        <f t="shared" si="57"/>
        <v>1.5534386036707601E-7</v>
      </c>
      <c r="AE82" s="1">
        <f t="shared" si="58"/>
        <v>1.5534386036707601E-7</v>
      </c>
      <c r="AF82" s="27">
        <f t="shared" si="59"/>
        <v>38799.854140000003</v>
      </c>
      <c r="AG82" s="13"/>
      <c r="AH82" s="1">
        <f t="shared" si="60"/>
        <v>-3.5523329815408794E-3</v>
      </c>
      <c r="AI82" s="1">
        <f t="shared" si="61"/>
        <v>1.1972434893612016</v>
      </c>
      <c r="AJ82" s="1">
        <f t="shared" si="62"/>
        <v>0.11958646769843642</v>
      </c>
      <c r="AK82" s="1">
        <f t="shared" si="63"/>
        <v>0.2421221044884711</v>
      </c>
      <c r="AL82" s="1">
        <f t="shared" si="64"/>
        <v>0.88718926039442325</v>
      </c>
      <c r="AM82" s="1">
        <f t="shared" si="65"/>
        <v>0.47517931377272743</v>
      </c>
      <c r="AN82" s="1">
        <f t="shared" si="80"/>
        <v>0.66261730052672752</v>
      </c>
      <c r="AO82" s="1">
        <f t="shared" si="80"/>
        <v>0.66258193700335333</v>
      </c>
      <c r="AP82" s="1">
        <f t="shared" si="80"/>
        <v>0.66243831662604058</v>
      </c>
      <c r="AQ82" s="1">
        <f t="shared" si="80"/>
        <v>0.6618552025324882</v>
      </c>
      <c r="AR82" s="1">
        <f t="shared" si="80"/>
        <v>0.65949041104897121</v>
      </c>
      <c r="AS82" s="1">
        <f t="shared" si="80"/>
        <v>0.64994409356973037</v>
      </c>
      <c r="AT82" s="1">
        <f t="shared" si="80"/>
        <v>0.61208309489785884</v>
      </c>
      <c r="AU82" s="1">
        <f t="shared" si="50"/>
        <v>0.47050767942642135</v>
      </c>
    </row>
    <row r="83" spans="1:47">
      <c r="A83" s="33" t="s">
        <v>120</v>
      </c>
      <c r="B83" s="56"/>
      <c r="C83" s="33">
        <v>54173.312700000002</v>
      </c>
      <c r="D83" s="33">
        <v>2.8999999999999998E-3</v>
      </c>
      <c r="E83" s="1">
        <f t="shared" si="52"/>
        <v>4335.6137855204661</v>
      </c>
      <c r="F83" s="1">
        <f t="shared" si="53"/>
        <v>4335.5</v>
      </c>
      <c r="G83" s="1">
        <f t="shared" si="66"/>
        <v>4.7768800002813805E-2</v>
      </c>
      <c r="K83" s="1">
        <f t="shared" si="67"/>
        <v>4.7768800002813805E-2</v>
      </c>
      <c r="L83" s="1">
        <v>1</v>
      </c>
      <c r="P83" s="248"/>
      <c r="V83" s="31"/>
      <c r="Z83" s="1">
        <f t="shared" ref="Z83:Z99" si="81">F83</f>
        <v>4335.5</v>
      </c>
      <c r="AA83" s="1">
        <f t="shared" si="54"/>
        <v>4.8046836335628583E-2</v>
      </c>
      <c r="AB83" s="1">
        <f t="shared" si="55"/>
        <v>4.8081877830109379E-2</v>
      </c>
      <c r="AC83" s="1">
        <f t="shared" si="56"/>
        <v>4.7768800002813805E-2</v>
      </c>
      <c r="AD83" s="1">
        <f t="shared" si="57"/>
        <v>7.730420236509004E-8</v>
      </c>
      <c r="AE83" s="1">
        <f t="shared" si="58"/>
        <v>7.730420236509004E-8</v>
      </c>
      <c r="AF83" s="27">
        <f t="shared" si="59"/>
        <v>39154.812700000002</v>
      </c>
      <c r="AG83" s="13"/>
      <c r="AH83" s="1">
        <f t="shared" si="60"/>
        <v>-3.1307782729557426E-4</v>
      </c>
      <c r="AI83" s="1">
        <f t="shared" si="61"/>
        <v>1.1595166925000759</v>
      </c>
      <c r="AJ83" s="1">
        <f t="shared" si="62"/>
        <v>0.26420402614678157</v>
      </c>
      <c r="AK83" s="1">
        <f t="shared" si="63"/>
        <v>0.26848190328427129</v>
      </c>
      <c r="AL83" s="1">
        <f t="shared" si="64"/>
        <v>1.0346944393495434</v>
      </c>
      <c r="AM83" s="1">
        <f t="shared" si="65"/>
        <v>0.56904473058432892</v>
      </c>
      <c r="AN83" s="1">
        <f t="shared" si="80"/>
        <v>0.78151033087412303</v>
      </c>
      <c r="AO83" s="1">
        <f t="shared" si="80"/>
        <v>0.78148720490126444</v>
      </c>
      <c r="AP83" s="1">
        <f t="shared" si="80"/>
        <v>0.78138289254505988</v>
      </c>
      <c r="AQ83" s="1">
        <f t="shared" si="80"/>
        <v>0.78091251375451476</v>
      </c>
      <c r="AR83" s="1">
        <f t="shared" si="80"/>
        <v>0.77879413738900283</v>
      </c>
      <c r="AS83" s="1">
        <f t="shared" si="80"/>
        <v>0.76930815308329248</v>
      </c>
      <c r="AT83" s="1">
        <f t="shared" si="80"/>
        <v>0.72784642747269168</v>
      </c>
      <c r="AU83" s="1">
        <f t="shared" ref="AU83:AU99" si="82">RADIANS($AB$9)+$AB$18*(F83-AB$15)</f>
        <v>0.56154981328711173</v>
      </c>
    </row>
    <row r="84" spans="1:47">
      <c r="A84" s="33" t="s">
        <v>120</v>
      </c>
      <c r="B84" s="32" t="s">
        <v>77</v>
      </c>
      <c r="C84" s="33">
        <v>54173.523399999998</v>
      </c>
      <c r="D84" s="33">
        <v>1.8E-3</v>
      </c>
      <c r="E84" s="1">
        <f t="shared" si="52"/>
        <v>4336.1156739740209</v>
      </c>
      <c r="F84" s="1">
        <f t="shared" si="53"/>
        <v>4336</v>
      </c>
      <c r="G84" s="1">
        <f t="shared" si="66"/>
        <v>4.8561600000539329E-2</v>
      </c>
      <c r="K84" s="1">
        <f t="shared" si="67"/>
        <v>4.8561600000539329E-2</v>
      </c>
      <c r="L84" s="1">
        <v>1</v>
      </c>
      <c r="P84" s="248"/>
      <c r="V84" s="31"/>
      <c r="Z84" s="1">
        <f t="shared" si="81"/>
        <v>4336</v>
      </c>
      <c r="AA84" s="1">
        <f t="shared" si="54"/>
        <v>4.8049997224112656E-2</v>
      </c>
      <c r="AB84" s="1">
        <f t="shared" si="55"/>
        <v>4.8872787392288279E-2</v>
      </c>
      <c r="AC84" s="1">
        <f t="shared" si="56"/>
        <v>4.8561600000539329E-2</v>
      </c>
      <c r="AD84" s="1">
        <f t="shared" si="57"/>
        <v>2.6173740084748019E-7</v>
      </c>
      <c r="AE84" s="1">
        <f t="shared" si="58"/>
        <v>2.6173740084748019E-7</v>
      </c>
      <c r="AF84" s="27">
        <f t="shared" si="59"/>
        <v>39155.023399999998</v>
      </c>
      <c r="AG84" s="13"/>
      <c r="AH84" s="1">
        <f t="shared" si="60"/>
        <v>-3.1118739174894805E-4</v>
      </c>
      <c r="AI84" s="1">
        <f t="shared" si="61"/>
        <v>1.1594940233675672</v>
      </c>
      <c r="AJ84" s="1">
        <f t="shared" si="62"/>
        <v>0.26428545742572229</v>
      </c>
      <c r="AK84" s="1">
        <f t="shared" si="63"/>
        <v>0.26849537070000767</v>
      </c>
      <c r="AL84" s="1">
        <f t="shared" si="64"/>
        <v>1.0347788717216146</v>
      </c>
      <c r="AM84" s="1">
        <f t="shared" si="65"/>
        <v>0.56910061821661972</v>
      </c>
      <c r="AN84" s="1">
        <f t="shared" si="80"/>
        <v>0.78157950649617425</v>
      </c>
      <c r="AO84" s="1">
        <f t="shared" si="80"/>
        <v>0.7815563874238598</v>
      </c>
      <c r="AP84" s="1">
        <f t="shared" si="80"/>
        <v>0.78145209903389012</v>
      </c>
      <c r="AQ84" s="1">
        <f t="shared" si="80"/>
        <v>0.78098179602369933</v>
      </c>
      <c r="AR84" s="1">
        <f t="shared" si="80"/>
        <v>0.77886361559499973</v>
      </c>
      <c r="AS84" s="1">
        <f t="shared" si="80"/>
        <v>0.76937786332391389</v>
      </c>
      <c r="AT84" s="1">
        <f t="shared" si="80"/>
        <v>0.72791449810764564</v>
      </c>
      <c r="AU84" s="1">
        <f t="shared" si="82"/>
        <v>0.56160365251470523</v>
      </c>
    </row>
    <row r="85" spans="1:47">
      <c r="A85" s="33" t="s">
        <v>115</v>
      </c>
      <c r="B85" s="32" t="s">
        <v>77</v>
      </c>
      <c r="C85" s="33">
        <v>54191.364099999999</v>
      </c>
      <c r="D85" s="33">
        <v>2E-3</v>
      </c>
      <c r="E85" s="1">
        <f t="shared" ref="E85:E99" si="83">+(C85-C$7)/C$8</f>
        <v>4378.612310582962</v>
      </c>
      <c r="F85" s="1">
        <f t="shared" ref="F85:F99" si="84">ROUND(2*E85,0)/2</f>
        <v>4378.5</v>
      </c>
      <c r="G85" s="1">
        <f t="shared" si="66"/>
        <v>4.7149600002740044E-2</v>
      </c>
      <c r="K85" s="1">
        <f t="shared" si="67"/>
        <v>4.7149600002740044E-2</v>
      </c>
      <c r="L85" s="1">
        <v>1</v>
      </c>
      <c r="P85" s="248"/>
      <c r="V85" s="31"/>
      <c r="Z85" s="1">
        <f t="shared" si="81"/>
        <v>4378.5</v>
      </c>
      <c r="AA85" s="1">
        <f t="shared" ref="AA85:AA99" si="85">AB$3+AB$4*Z85+AB$5*Z85^2+AH85</f>
        <v>4.8318590347462401E-2</v>
      </c>
      <c r="AB85" s="1">
        <f t="shared" ref="AB85:AB99" si="86">+G85-AH85</f>
        <v>4.7300231036899974E-2</v>
      </c>
      <c r="AC85" s="1">
        <f t="shared" ref="AC85:AC99" si="87">+G85-P85</f>
        <v>4.7149600002740044E-2</v>
      </c>
      <c r="AD85" s="1">
        <f t="shared" ref="AD85:AD99" si="88">+(G85-AA85)^2</f>
        <v>1.3665384260540939E-6</v>
      </c>
      <c r="AE85" s="1">
        <f t="shared" ref="AE85:AE99" si="89">+(G85-AA85)^2*L85</f>
        <v>1.3665384260540939E-6</v>
      </c>
      <c r="AF85" s="27">
        <f t="shared" ref="AF85:AF99" si="90">+C85-15018.5</f>
        <v>39172.864099999999</v>
      </c>
      <c r="AG85" s="13"/>
      <c r="AH85" s="1">
        <f t="shared" ref="AH85:AH99" si="91">$AB$6*($AB$11/AI85*AJ85+$AB$12)</f>
        <v>-1.5063103415992969E-4</v>
      </c>
      <c r="AI85" s="1">
        <f t="shared" ref="AI85:AI99" si="92">1+$AB$7*COS(AL85)</f>
        <v>1.1575662612187159</v>
      </c>
      <c r="AJ85" s="1">
        <f t="shared" ref="AJ85:AJ99" si="93">SIN(AL85+RADIANS($AB$9))</f>
        <v>0.27118855700094291</v>
      </c>
      <c r="AK85" s="1">
        <f t="shared" ref="AK85:AK99" si="94">$AB$7*SIN(AL85)</f>
        <v>0.26963119423179499</v>
      </c>
      <c r="AL85" s="1">
        <f t="shared" ref="AL85:AL99" si="95">2*ATAN(AM85)</f>
        <v>1.0419435576079108</v>
      </c>
      <c r="AM85" s="1">
        <f t="shared" ref="AM85:AM99" si="96">SQRT((1+$AB$7)/(1-$AB$7))*TAN(AN85/2)</f>
        <v>0.57385290319750548</v>
      </c>
      <c r="AN85" s="1">
        <f t="shared" si="80"/>
        <v>0.78745448802535778</v>
      </c>
      <c r="AO85" s="1">
        <f t="shared" si="80"/>
        <v>0.78743195272384825</v>
      </c>
      <c r="AP85" s="1">
        <f t="shared" si="80"/>
        <v>0.78732969968081656</v>
      </c>
      <c r="AQ85" s="1">
        <f t="shared" si="80"/>
        <v>0.78686586231139866</v>
      </c>
      <c r="AR85" s="1">
        <f t="shared" si="80"/>
        <v>0.78476451856366536</v>
      </c>
      <c r="AS85" s="1">
        <f t="shared" si="80"/>
        <v>0.77529929776768103</v>
      </c>
      <c r="AT85" s="1">
        <f t="shared" si="80"/>
        <v>0.73369873586137768</v>
      </c>
      <c r="AU85" s="1">
        <f t="shared" si="82"/>
        <v>0.56617998686015714</v>
      </c>
    </row>
    <row r="86" spans="1:47">
      <c r="A86" s="40" t="s">
        <v>123</v>
      </c>
      <c r="B86" s="57" t="s">
        <v>65</v>
      </c>
      <c r="C86" s="40">
        <v>54213.405299999999</v>
      </c>
      <c r="D86" s="40">
        <v>2.0000000000000001E-4</v>
      </c>
      <c r="E86" s="1">
        <f t="shared" si="83"/>
        <v>4431.114559195682</v>
      </c>
      <c r="F86" s="1">
        <f t="shared" si="84"/>
        <v>4431</v>
      </c>
      <c r="G86" s="1">
        <f t="shared" si="66"/>
        <v>4.8093600002175663E-2</v>
      </c>
      <c r="K86" s="1">
        <f t="shared" si="67"/>
        <v>4.8093600002175663E-2</v>
      </c>
      <c r="L86" s="1">
        <v>1</v>
      </c>
      <c r="P86" s="248"/>
      <c r="V86" s="31"/>
      <c r="Z86" s="1">
        <f t="shared" si="81"/>
        <v>4431</v>
      </c>
      <c r="AA86" s="1">
        <f t="shared" si="85"/>
        <v>4.8650150982631937E-2</v>
      </c>
      <c r="AB86" s="1">
        <f t="shared" si="86"/>
        <v>4.8046259307193584E-2</v>
      </c>
      <c r="AC86" s="1">
        <f t="shared" si="87"/>
        <v>4.8093600002175663E-2</v>
      </c>
      <c r="AD86" s="1">
        <f t="shared" si="88"/>
        <v>3.0974899384684054E-7</v>
      </c>
      <c r="AE86" s="1">
        <f t="shared" si="89"/>
        <v>3.0974899384684054E-7</v>
      </c>
      <c r="AF86" s="27">
        <f t="shared" si="90"/>
        <v>39194.905299999999</v>
      </c>
      <c r="AG86" s="13"/>
      <c r="AH86" s="1">
        <f t="shared" si="91"/>
        <v>4.7340694982075582E-5</v>
      </c>
      <c r="AI86" s="1">
        <f t="shared" si="92"/>
        <v>1.1551826707399742</v>
      </c>
      <c r="AJ86" s="1">
        <f t="shared" si="93"/>
        <v>0.27966506154374343</v>
      </c>
      <c r="AK86" s="1">
        <f t="shared" si="94"/>
        <v>0.27101004829953695</v>
      </c>
      <c r="AL86" s="1">
        <f t="shared" si="95"/>
        <v>1.0507611425332508</v>
      </c>
      <c r="AM86" s="1">
        <f t="shared" si="96"/>
        <v>0.57972844574241644</v>
      </c>
      <c r="AN86" s="1">
        <f t="shared" si="80"/>
        <v>0.79469831008167213</v>
      </c>
      <c r="AO86" s="1">
        <f t="shared" si="80"/>
        <v>0.79467648802457869</v>
      </c>
      <c r="AP86" s="1">
        <f t="shared" si="80"/>
        <v>0.79457674308560178</v>
      </c>
      <c r="AQ86" s="1">
        <f t="shared" si="80"/>
        <v>0.79412095474844602</v>
      </c>
      <c r="AR86" s="1">
        <f t="shared" si="80"/>
        <v>0.79204089536839428</v>
      </c>
      <c r="AS86" s="1">
        <f t="shared" si="80"/>
        <v>0.78260322961213735</v>
      </c>
      <c r="AT86" s="1">
        <f t="shared" si="80"/>
        <v>0.74083912434573573</v>
      </c>
      <c r="AU86" s="1">
        <f t="shared" si="82"/>
        <v>0.57183310575747992</v>
      </c>
    </row>
    <row r="87" spans="1:47">
      <c r="A87" s="40" t="s">
        <v>123</v>
      </c>
      <c r="B87" s="57" t="s">
        <v>77</v>
      </c>
      <c r="C87" s="40">
        <v>54507.496800000001</v>
      </c>
      <c r="D87" s="40">
        <v>4.0000000000000002E-4</v>
      </c>
      <c r="E87" s="1">
        <f t="shared" si="83"/>
        <v>5131.6419827428545</v>
      </c>
      <c r="F87" s="1">
        <f t="shared" si="84"/>
        <v>5131.5</v>
      </c>
      <c r="G87" s="1">
        <f t="shared" si="66"/>
        <v>5.9606400005577598E-2</v>
      </c>
      <c r="K87" s="1">
        <f t="shared" si="67"/>
        <v>5.9606400005577598E-2</v>
      </c>
      <c r="L87" s="1">
        <v>1</v>
      </c>
      <c r="P87" s="248"/>
      <c r="V87" s="31"/>
      <c r="Z87" s="1">
        <f t="shared" si="81"/>
        <v>5131.5</v>
      </c>
      <c r="AA87" s="1">
        <f t="shared" si="85"/>
        <v>5.3044752510157556E-2</v>
      </c>
      <c r="AB87" s="1">
        <f t="shared" si="86"/>
        <v>5.6960846646631008E-2</v>
      </c>
      <c r="AC87" s="1">
        <f t="shared" si="87"/>
        <v>5.9606400005577598E-2</v>
      </c>
      <c r="AD87" s="1">
        <f t="shared" si="88"/>
        <v>4.3055217854152111E-5</v>
      </c>
      <c r="AE87" s="1">
        <f t="shared" si="89"/>
        <v>4.3055217854152111E-5</v>
      </c>
      <c r="AF87" s="27">
        <f t="shared" si="90"/>
        <v>39488.996800000001</v>
      </c>
      <c r="AG87" s="13"/>
      <c r="AH87" s="1">
        <f t="shared" si="91"/>
        <v>2.6455533589465913E-3</v>
      </c>
      <c r="AI87" s="1">
        <f t="shared" si="92"/>
        <v>1.1232904193152664</v>
      </c>
      <c r="AJ87" s="1">
        <f t="shared" si="93"/>
        <v>0.38724617215551099</v>
      </c>
      <c r="AK87" s="1">
        <f t="shared" si="94"/>
        <v>0.28692783079090534</v>
      </c>
      <c r="AL87" s="1">
        <f t="shared" si="95"/>
        <v>1.1649587474342638</v>
      </c>
      <c r="AM87" s="1">
        <f t="shared" si="96"/>
        <v>0.65871785593259535</v>
      </c>
      <c r="AN87" s="1">
        <f t="shared" si="80"/>
        <v>0.88991883031939878</v>
      </c>
      <c r="AO87" s="1">
        <f t="shared" si="80"/>
        <v>0.88990547700082612</v>
      </c>
      <c r="AP87" s="1">
        <f t="shared" si="80"/>
        <v>0.88983755344822235</v>
      </c>
      <c r="AQ87" s="1">
        <f t="shared" si="80"/>
        <v>0.88949213874668864</v>
      </c>
      <c r="AR87" s="1">
        <f t="shared" si="80"/>
        <v>0.88773785686397522</v>
      </c>
      <c r="AS87" s="1">
        <f t="shared" si="80"/>
        <v>0.87888590160516766</v>
      </c>
      <c r="AT87" s="1">
        <f t="shared" si="80"/>
        <v>0.83557705088913437</v>
      </c>
      <c r="AU87" s="1">
        <f t="shared" si="82"/>
        <v>0.64726186361604121</v>
      </c>
    </row>
    <row r="88" spans="1:47">
      <c r="A88" s="40" t="s">
        <v>125</v>
      </c>
      <c r="B88" s="57" t="s">
        <v>77</v>
      </c>
      <c r="C88" s="40">
        <v>54838.517999999996</v>
      </c>
      <c r="D88" s="40" t="s">
        <v>126</v>
      </c>
      <c r="E88" s="1">
        <f t="shared" si="83"/>
        <v>5920.1361363497717</v>
      </c>
      <c r="F88" s="1">
        <f t="shared" si="84"/>
        <v>5920</v>
      </c>
      <c r="G88" s="1">
        <f t="shared" si="66"/>
        <v>5.7151999993948266E-2</v>
      </c>
      <c r="K88" s="1">
        <f t="shared" si="67"/>
        <v>5.7151999993948266E-2</v>
      </c>
      <c r="L88" s="1">
        <v>1</v>
      </c>
      <c r="P88" s="248"/>
      <c r="Q88" s="1">
        <v>2.036073614993785E-9</v>
      </c>
      <c r="R88" s="1">
        <v>1.3473420221047496E-22</v>
      </c>
      <c r="S88" s="1">
        <v>1.3066821861262803E-27</v>
      </c>
      <c r="T88" s="1">
        <v>1.0640811818274358E-10</v>
      </c>
      <c r="U88" s="1">
        <v>6.5997142164831351E-5</v>
      </c>
      <c r="V88" s="31">
        <v>2.5738455699989888E-4</v>
      </c>
      <c r="W88" s="1">
        <v>0.25509350556857568</v>
      </c>
      <c r="X88" s="1">
        <v>3160.3726157374572</v>
      </c>
      <c r="Y88" s="1">
        <v>3.1943431651884452E-6</v>
      </c>
      <c r="Z88" s="1">
        <f t="shared" si="81"/>
        <v>5920</v>
      </c>
      <c r="AA88" s="1">
        <f t="shared" si="85"/>
        <v>5.7907466074915509E-2</v>
      </c>
      <c r="AB88" s="1">
        <f t="shared" si="86"/>
        <v>5.1696801001648425E-2</v>
      </c>
      <c r="AC88" s="1">
        <f t="shared" si="87"/>
        <v>5.7151999993948266E-2</v>
      </c>
      <c r="AD88" s="1">
        <f t="shared" si="88"/>
        <v>5.7072899949200507E-7</v>
      </c>
      <c r="AE88" s="1">
        <f t="shared" si="89"/>
        <v>5.7072899949200507E-7</v>
      </c>
      <c r="AF88" s="27">
        <f t="shared" si="90"/>
        <v>39820.017999999996</v>
      </c>
      <c r="AG88" s="13"/>
      <c r="AH88" s="1">
        <f t="shared" si="91"/>
        <v>5.4551989922998418E-3</v>
      </c>
      <c r="AI88" s="1">
        <f t="shared" si="92"/>
        <v>1.0877451079390705</v>
      </c>
      <c r="AJ88" s="1">
        <f t="shared" si="93"/>
        <v>0.4957316203666392</v>
      </c>
      <c r="AK88" s="1">
        <f t="shared" si="94"/>
        <v>0.2997147036934783</v>
      </c>
      <c r="AL88" s="1">
        <f t="shared" si="95"/>
        <v>1.2859929579541627</v>
      </c>
      <c r="AM88" s="1">
        <f t="shared" si="96"/>
        <v>0.74921181415183835</v>
      </c>
      <c r="AN88" s="1">
        <f t="shared" si="80"/>
        <v>0.99392186663259685</v>
      </c>
      <c r="AO88" s="1">
        <f t="shared" si="80"/>
        <v>0.99391525293554372</v>
      </c>
      <c r="AP88" s="1">
        <f t="shared" si="80"/>
        <v>0.99387642525687292</v>
      </c>
      <c r="AQ88" s="1">
        <f t="shared" si="80"/>
        <v>0.99364852250730207</v>
      </c>
      <c r="AR88" s="1">
        <f t="shared" si="80"/>
        <v>0.99231243025891047</v>
      </c>
      <c r="AS88" s="1">
        <f t="shared" si="80"/>
        <v>0.98453378389352819</v>
      </c>
      <c r="AT88" s="1">
        <f t="shared" si="80"/>
        <v>0.94092996029591025</v>
      </c>
      <c r="AU88" s="1">
        <f t="shared" si="82"/>
        <v>0.73216632553106731</v>
      </c>
    </row>
    <row r="89" spans="1:47">
      <c r="A89" s="33" t="s">
        <v>127</v>
      </c>
      <c r="B89" s="32" t="s">
        <v>65</v>
      </c>
      <c r="C89" s="33">
        <v>54862.868699999999</v>
      </c>
      <c r="D89" s="33">
        <v>2.9999999999999997E-4</v>
      </c>
      <c r="E89" s="1">
        <f t="shared" si="83"/>
        <v>5978.139625510702</v>
      </c>
      <c r="F89" s="1">
        <f t="shared" si="84"/>
        <v>5978</v>
      </c>
      <c r="G89" s="1">
        <f t="shared" si="66"/>
        <v>5.8616800000891089E-2</v>
      </c>
      <c r="K89" s="1">
        <f t="shared" si="67"/>
        <v>5.8616800000891089E-2</v>
      </c>
      <c r="L89" s="1">
        <v>1</v>
      </c>
      <c r="P89" s="248"/>
      <c r="V89" s="31"/>
      <c r="Z89" s="1">
        <f t="shared" si="81"/>
        <v>5978</v>
      </c>
      <c r="AA89" s="1">
        <f t="shared" si="85"/>
        <v>5.8260973462258767E-2</v>
      </c>
      <c r="AB89" s="1">
        <f t="shared" si="86"/>
        <v>5.2960408634717966E-2</v>
      </c>
      <c r="AC89" s="1">
        <f t="shared" si="87"/>
        <v>5.8616800000891089E-2</v>
      </c>
      <c r="AD89" s="1">
        <f t="shared" si="88"/>
        <v>1.2661252559505994E-7</v>
      </c>
      <c r="AE89" s="1">
        <f t="shared" si="89"/>
        <v>1.2661252559505994E-7</v>
      </c>
      <c r="AF89" s="27">
        <f t="shared" si="90"/>
        <v>39844.368699999999</v>
      </c>
      <c r="AG89" s="13"/>
      <c r="AH89" s="1">
        <f t="shared" si="91"/>
        <v>5.6563913661731207E-3</v>
      </c>
      <c r="AI89" s="1">
        <f t="shared" si="92"/>
        <v>1.0851647269528326</v>
      </c>
      <c r="AJ89" s="1">
        <f t="shared" si="93"/>
        <v>0.50318099925913762</v>
      </c>
      <c r="AK89" s="1">
        <f t="shared" si="94"/>
        <v>0.30045811165677999</v>
      </c>
      <c r="AL89" s="1">
        <f t="shared" si="95"/>
        <v>1.2945916982540644</v>
      </c>
      <c r="AM89" s="1">
        <f t="shared" si="96"/>
        <v>0.75594623362295932</v>
      </c>
      <c r="AN89" s="1">
        <f t="shared" si="80"/>
        <v>1.0014405181498414</v>
      </c>
      <c r="AO89" s="1">
        <f t="shared" si="80"/>
        <v>1.0014342810575518</v>
      </c>
      <c r="AP89" s="1">
        <f t="shared" si="80"/>
        <v>1.0013972352108538</v>
      </c>
      <c r="AQ89" s="1">
        <f t="shared" si="80"/>
        <v>1.0011772417891014</v>
      </c>
      <c r="AR89" s="1">
        <f t="shared" si="80"/>
        <v>0.99987238400566369</v>
      </c>
      <c r="AS89" s="1">
        <f t="shared" si="80"/>
        <v>0.99218659144492571</v>
      </c>
      <c r="AT89" s="1">
        <f t="shared" si="80"/>
        <v>0.94862179040522765</v>
      </c>
      <c r="AU89" s="1">
        <f t="shared" si="82"/>
        <v>0.73841167593191859</v>
      </c>
    </row>
    <row r="90" spans="1:47">
      <c r="A90" s="53" t="s">
        <v>130</v>
      </c>
      <c r="B90" s="32" t="s">
        <v>65</v>
      </c>
      <c r="C90" s="33">
        <v>55244.482450000003</v>
      </c>
      <c r="D90" s="33">
        <v>2.9999999999999997E-4</v>
      </c>
      <c r="E90" s="1">
        <f t="shared" si="83"/>
        <v>6887.1454861958146</v>
      </c>
      <c r="F90" s="1">
        <f t="shared" si="84"/>
        <v>6887</v>
      </c>
      <c r="G90" s="1">
        <f t="shared" si="66"/>
        <v>6.1077200007275678E-2</v>
      </c>
      <c r="K90" s="1">
        <f t="shared" si="67"/>
        <v>6.1077200007275678E-2</v>
      </c>
      <c r="L90" s="1">
        <v>1</v>
      </c>
      <c r="P90" s="248"/>
      <c r="Q90" s="1">
        <v>3.6552620488100336E-9</v>
      </c>
      <c r="R90" s="1">
        <v>1.2958845240105171E-20</v>
      </c>
      <c r="S90" s="1">
        <v>3.4625388373436482E-28</v>
      </c>
      <c r="T90" s="1">
        <v>7.0288865620508881E-9</v>
      </c>
      <c r="U90" s="1">
        <v>3.3589534767660526E-5</v>
      </c>
      <c r="V90" s="31">
        <v>1.4558926144283559E-3</v>
      </c>
      <c r="W90" s="1">
        <v>1.2163431253488708</v>
      </c>
      <c r="X90" s="1">
        <v>19325.086355861182</v>
      </c>
      <c r="Y90" s="1">
        <v>2.1100528918123663E-4</v>
      </c>
      <c r="Z90" s="1">
        <f t="shared" si="81"/>
        <v>6887</v>
      </c>
      <c r="AA90" s="1">
        <f t="shared" si="85"/>
        <v>6.3715927181958981E-2</v>
      </c>
      <c r="AB90" s="1">
        <f t="shared" si="86"/>
        <v>5.2376214175513441E-2</v>
      </c>
      <c r="AC90" s="1">
        <f t="shared" si="87"/>
        <v>6.1077200007275678E-2</v>
      </c>
      <c r="AD90" s="1">
        <f t="shared" si="88"/>
        <v>6.9628811024121266E-6</v>
      </c>
      <c r="AE90" s="1">
        <f t="shared" si="89"/>
        <v>6.9628811024121266E-6</v>
      </c>
      <c r="AF90" s="27">
        <f t="shared" si="90"/>
        <v>40225.982450000003</v>
      </c>
      <c r="AG90" s="13"/>
      <c r="AH90" s="1">
        <f t="shared" si="91"/>
        <v>8.7009858317622386E-3</v>
      </c>
      <c r="AI90" s="1">
        <f t="shared" si="92"/>
        <v>1.0456302842070255</v>
      </c>
      <c r="AJ90" s="1">
        <f t="shared" si="93"/>
        <v>0.61061952719174872</v>
      </c>
      <c r="AK90" s="1">
        <f t="shared" si="94"/>
        <v>0.3089433358085179</v>
      </c>
      <c r="AL90" s="1">
        <f t="shared" si="95"/>
        <v>1.4241585712747509</v>
      </c>
      <c r="AM90" s="1">
        <f t="shared" si="96"/>
        <v>0.86315058363807617</v>
      </c>
      <c r="AN90" s="1">
        <f t="shared" si="80"/>
        <v>1.1169750093716959</v>
      </c>
      <c r="AO90" s="1">
        <f t="shared" si="80"/>
        <v>1.1169728598717761</v>
      </c>
      <c r="AP90" s="1">
        <f t="shared" si="80"/>
        <v>1.1169571602253188</v>
      </c>
      <c r="AQ90" s="1">
        <f t="shared" si="80"/>
        <v>1.1168425075248238</v>
      </c>
      <c r="AR90" s="1">
        <f t="shared" si="80"/>
        <v>1.1160060273933101</v>
      </c>
      <c r="AS90" s="1">
        <f t="shared" si="80"/>
        <v>1.1099459931566809</v>
      </c>
      <c r="AT90" s="1">
        <f t="shared" si="80"/>
        <v>1.0680650047931675</v>
      </c>
      <c r="AU90" s="1">
        <f t="shared" si="82"/>
        <v>0.83629139169699052</v>
      </c>
    </row>
    <row r="91" spans="1:47">
      <c r="A91" s="53" t="s">
        <v>130</v>
      </c>
      <c r="B91" s="32" t="s">
        <v>65</v>
      </c>
      <c r="C91" s="33">
        <v>55244.482550000001</v>
      </c>
      <c r="D91" s="33">
        <v>4.0000000000000002E-4</v>
      </c>
      <c r="E91" s="1">
        <f t="shared" si="83"/>
        <v>6887.1457243963087</v>
      </c>
      <c r="F91" s="1">
        <f t="shared" si="84"/>
        <v>6887</v>
      </c>
      <c r="G91" s="1">
        <f t="shared" si="66"/>
        <v>6.1177200004749466E-2</v>
      </c>
      <c r="K91" s="1">
        <f t="shared" si="67"/>
        <v>6.1177200004749466E-2</v>
      </c>
      <c r="L91" s="1">
        <v>1</v>
      </c>
      <c r="P91" s="248"/>
      <c r="Q91" s="1">
        <v>3.6554054256472271E-9</v>
      </c>
      <c r="R91" s="1">
        <v>1.2958952865100617E-20</v>
      </c>
      <c r="S91" s="1">
        <v>3.4626098948525446E-28</v>
      </c>
      <c r="T91" s="1">
        <v>7.0288906459803947E-9</v>
      </c>
      <c r="U91" s="1">
        <v>3.3589094946658066E-5</v>
      </c>
      <c r="V91" s="31">
        <v>1.4559144360300385E-3</v>
      </c>
      <c r="W91" s="1">
        <v>1.2163682686200659</v>
      </c>
      <c r="X91" s="1">
        <v>19325.469369552178</v>
      </c>
      <c r="Y91" s="1">
        <v>2.1100541177969577E-4</v>
      </c>
      <c r="Z91" s="1">
        <f t="shared" si="81"/>
        <v>6887</v>
      </c>
      <c r="AA91" s="1">
        <f t="shared" si="85"/>
        <v>6.3715927181958981E-2</v>
      </c>
      <c r="AB91" s="1">
        <f t="shared" si="86"/>
        <v>5.2476214172987229E-2</v>
      </c>
      <c r="AC91" s="1">
        <f t="shared" si="87"/>
        <v>6.1177200004749466E-2</v>
      </c>
      <c r="AD91" s="1">
        <f t="shared" si="88"/>
        <v>6.4451356803021944E-6</v>
      </c>
      <c r="AE91" s="1">
        <f t="shared" si="89"/>
        <v>6.4451356803021944E-6</v>
      </c>
      <c r="AF91" s="27">
        <f t="shared" si="90"/>
        <v>40225.982550000001</v>
      </c>
      <c r="AG91" s="13"/>
      <c r="AH91" s="1">
        <f t="shared" si="91"/>
        <v>8.7009858317622386E-3</v>
      </c>
      <c r="AI91" s="1">
        <f t="shared" si="92"/>
        <v>1.0456302842070255</v>
      </c>
      <c r="AJ91" s="1">
        <f t="shared" si="93"/>
        <v>0.61061952719174872</v>
      </c>
      <c r="AK91" s="1">
        <f t="shared" si="94"/>
        <v>0.3089433358085179</v>
      </c>
      <c r="AL91" s="1">
        <f t="shared" si="95"/>
        <v>1.4241585712747509</v>
      </c>
      <c r="AM91" s="1">
        <f t="shared" si="96"/>
        <v>0.86315058363807617</v>
      </c>
      <c r="AN91" s="1">
        <f t="shared" ref="AN91:AT99" si="97">$AU91+$AB$7*SIN(AO91)</f>
        <v>1.1169750093716959</v>
      </c>
      <c r="AO91" s="1">
        <f t="shared" si="97"/>
        <v>1.1169728598717761</v>
      </c>
      <c r="AP91" s="1">
        <f t="shared" si="97"/>
        <v>1.1169571602253188</v>
      </c>
      <c r="AQ91" s="1">
        <f t="shared" si="97"/>
        <v>1.1168425075248238</v>
      </c>
      <c r="AR91" s="1">
        <f t="shared" si="97"/>
        <v>1.1160060273933101</v>
      </c>
      <c r="AS91" s="1">
        <f t="shared" si="97"/>
        <v>1.1099459931566809</v>
      </c>
      <c r="AT91" s="1">
        <f t="shared" si="97"/>
        <v>1.0680650047931675</v>
      </c>
      <c r="AU91" s="1">
        <f t="shared" si="82"/>
        <v>0.83629139169699052</v>
      </c>
    </row>
    <row r="92" spans="1:47">
      <c r="A92" s="52" t="s">
        <v>131</v>
      </c>
      <c r="B92" s="56" t="s">
        <v>65</v>
      </c>
      <c r="C92" s="43">
        <v>55265.474399999999</v>
      </c>
      <c r="D92" s="43">
        <v>4.0000000000000002E-4</v>
      </c>
      <c r="E92" s="1">
        <f t="shared" si="83"/>
        <v>6937.1484160619557</v>
      </c>
      <c r="F92" s="1">
        <f t="shared" si="84"/>
        <v>6937</v>
      </c>
      <c r="G92" s="1">
        <f t="shared" si="66"/>
        <v>6.2307200001669116E-2</v>
      </c>
      <c r="K92" s="1">
        <f t="shared" si="67"/>
        <v>6.2307200001669116E-2</v>
      </c>
      <c r="L92" s="1">
        <v>1</v>
      </c>
      <c r="P92" s="248"/>
      <c r="V92" s="31"/>
      <c r="Z92" s="1">
        <f t="shared" si="81"/>
        <v>6937</v>
      </c>
      <c r="AA92" s="1">
        <f t="shared" si="85"/>
        <v>6.401105550271062E-2</v>
      </c>
      <c r="AB92" s="1">
        <f t="shared" si="86"/>
        <v>5.3444935273221625E-2</v>
      </c>
      <c r="AC92" s="1">
        <f t="shared" si="87"/>
        <v>6.2307200001669116E-2</v>
      </c>
      <c r="AD92" s="1">
        <f t="shared" si="88"/>
        <v>2.903123568429395E-6</v>
      </c>
      <c r="AE92" s="1">
        <f t="shared" si="89"/>
        <v>2.903123568429395E-6</v>
      </c>
      <c r="AF92" s="27">
        <f t="shared" si="90"/>
        <v>40246.974399999999</v>
      </c>
      <c r="AG92" s="13"/>
      <c r="AH92" s="1">
        <f t="shared" si="91"/>
        <v>8.8622647284474949E-3</v>
      </c>
      <c r="AI92" s="1">
        <f t="shared" si="92"/>
        <v>1.043512307676268</v>
      </c>
      <c r="AJ92" s="1">
        <f t="shared" si="93"/>
        <v>0.61603152198860311</v>
      </c>
      <c r="AK92" s="1">
        <f t="shared" si="94"/>
        <v>0.30924874560456084</v>
      </c>
      <c r="AL92" s="1">
        <f t="shared" si="95"/>
        <v>1.4310107077143299</v>
      </c>
      <c r="AM92" s="1">
        <f t="shared" si="96"/>
        <v>0.86914692772487023</v>
      </c>
      <c r="AN92" s="1">
        <f t="shared" si="97"/>
        <v>1.1232066849104043</v>
      </c>
      <c r="AO92" s="1">
        <f t="shared" si="97"/>
        <v>1.1232046758206384</v>
      </c>
      <c r="AP92" s="1">
        <f t="shared" si="97"/>
        <v>1.1231898115091168</v>
      </c>
      <c r="AQ92" s="1">
        <f t="shared" si="97"/>
        <v>1.1230798517442002</v>
      </c>
      <c r="AR92" s="1">
        <f t="shared" si="97"/>
        <v>1.1222671974493199</v>
      </c>
      <c r="AS92" s="1">
        <f t="shared" si="97"/>
        <v>1.1163032913219477</v>
      </c>
      <c r="AT92" s="1">
        <f t="shared" si="97"/>
        <v>1.0745724515494381</v>
      </c>
      <c r="AU92" s="1">
        <f t="shared" si="82"/>
        <v>0.84167531445634491</v>
      </c>
    </row>
    <row r="93" spans="1:47">
      <c r="A93" s="58" t="s">
        <v>132</v>
      </c>
      <c r="B93" s="59" t="s">
        <v>77</v>
      </c>
      <c r="C93" s="58">
        <v>55298.847999999998</v>
      </c>
      <c r="D93" s="58">
        <v>5.0000000000000001E-3</v>
      </c>
      <c r="E93" s="1">
        <f t="shared" si="83"/>
        <v>7016.6444981401291</v>
      </c>
      <c r="F93" s="1">
        <f t="shared" si="84"/>
        <v>7016.5</v>
      </c>
      <c r="G93" s="1">
        <f t="shared" si="66"/>
        <v>6.0662399999273475E-2</v>
      </c>
      <c r="K93" s="1">
        <f t="shared" si="67"/>
        <v>6.0662399999273475E-2</v>
      </c>
      <c r="L93" s="1">
        <v>1</v>
      </c>
      <c r="P93" s="248"/>
      <c r="Q93" s="1">
        <v>6.5598981858331013E-9</v>
      </c>
      <c r="R93" s="1">
        <v>1.7323520812265999E-20</v>
      </c>
      <c r="S93" s="1">
        <v>2.6695616005505077E-28</v>
      </c>
      <c r="T93" s="1">
        <v>9.2887841665138366E-9</v>
      </c>
      <c r="U93" s="1">
        <v>2.800900107201702E-5</v>
      </c>
      <c r="V93" s="31">
        <v>1.8442027228000699E-3</v>
      </c>
      <c r="W93" s="1">
        <v>1.4699233018196025</v>
      </c>
      <c r="X93" s="1">
        <v>23839.965121365996</v>
      </c>
      <c r="Y93" s="1">
        <v>2.788468090777143E-4</v>
      </c>
      <c r="Z93" s="1">
        <f t="shared" si="81"/>
        <v>7016.5</v>
      </c>
      <c r="AA93" s="1">
        <f t="shared" si="85"/>
        <v>6.4479201330689365E-2</v>
      </c>
      <c r="AB93" s="1">
        <f t="shared" si="86"/>
        <v>5.1545081934818542E-2</v>
      </c>
      <c r="AC93" s="1">
        <f t="shared" si="87"/>
        <v>6.0662399999273475E-2</v>
      </c>
      <c r="AD93" s="1">
        <f t="shared" si="88"/>
        <v>1.4567972403498105E-5</v>
      </c>
      <c r="AE93" s="1">
        <f t="shared" si="89"/>
        <v>1.4567972403498105E-5</v>
      </c>
      <c r="AF93" s="27">
        <f t="shared" si="90"/>
        <v>40280.347999999998</v>
      </c>
      <c r="AG93" s="13"/>
      <c r="AH93" s="1">
        <f t="shared" si="91"/>
        <v>9.1173180644549354E-3</v>
      </c>
      <c r="AI93" s="1">
        <f t="shared" si="92"/>
        <v>1.040158216385805</v>
      </c>
      <c r="AJ93" s="1">
        <f t="shared" si="93"/>
        <v>0.62453240857093262</v>
      </c>
      <c r="AK93" s="1">
        <f t="shared" si="94"/>
        <v>0.30970215568190584</v>
      </c>
      <c r="AL93" s="1">
        <f t="shared" si="95"/>
        <v>1.4418485898550641</v>
      </c>
      <c r="AM93" s="1">
        <f t="shared" si="96"/>
        <v>0.87870453415554439</v>
      </c>
      <c r="AN93" s="1">
        <f t="shared" si="97"/>
        <v>1.1330890846752519</v>
      </c>
      <c r="AO93" s="1">
        <f t="shared" si="97"/>
        <v>1.1330872841346944</v>
      </c>
      <c r="AP93" s="1">
        <f t="shared" si="97"/>
        <v>1.1330736821110603</v>
      </c>
      <c r="AQ93" s="1">
        <f t="shared" si="97"/>
        <v>1.1329709396031222</v>
      </c>
      <c r="AR93" s="1">
        <f t="shared" si="97"/>
        <v>1.1321956040839751</v>
      </c>
      <c r="AS93" s="1">
        <f t="shared" si="97"/>
        <v>1.1263854038496115</v>
      </c>
      <c r="AT93" s="1">
        <f t="shared" si="97"/>
        <v>1.084905378364281</v>
      </c>
      <c r="AU93" s="1">
        <f t="shared" si="82"/>
        <v>0.85023575164371934</v>
      </c>
    </row>
    <row r="94" spans="1:47">
      <c r="A94" s="40" t="s">
        <v>133</v>
      </c>
      <c r="B94" s="57" t="s">
        <v>65</v>
      </c>
      <c r="C94" s="40">
        <v>55579.921199999997</v>
      </c>
      <c r="D94" s="40">
        <v>8.9999999999999998E-4</v>
      </c>
      <c r="E94" s="1">
        <f t="shared" si="83"/>
        <v>7686.1622659918248</v>
      </c>
      <c r="F94" s="1">
        <f t="shared" si="84"/>
        <v>7686</v>
      </c>
      <c r="G94" s="1">
        <f t="shared" si="66"/>
        <v>6.8121600001177285E-2</v>
      </c>
      <c r="K94" s="1">
        <f t="shared" si="67"/>
        <v>6.8121600001177285E-2</v>
      </c>
      <c r="L94" s="1">
        <v>1</v>
      </c>
      <c r="P94" s="248"/>
      <c r="Q94" s="1">
        <v>7.6689229653250751E-8</v>
      </c>
      <c r="R94" s="1">
        <v>5.7683956534882547E-20</v>
      </c>
      <c r="S94" s="1">
        <v>4.1578685991069516E-28</v>
      </c>
      <c r="T94" s="1">
        <v>6.9791522281611158E-8</v>
      </c>
      <c r="U94" s="1">
        <v>4.0064659008800055E-6</v>
      </c>
      <c r="V94" s="31">
        <v>9.9369203020319499E-3</v>
      </c>
      <c r="W94" s="1">
        <v>2.6424331199388353</v>
      </c>
      <c r="X94" s="1">
        <v>48336.843736682124</v>
      </c>
      <c r="Y94" s="1">
        <v>2.095122778184712E-3</v>
      </c>
      <c r="Z94" s="1">
        <f t="shared" si="81"/>
        <v>7686</v>
      </c>
      <c r="AA94" s="1">
        <f t="shared" si="85"/>
        <v>6.8366158568010843E-2</v>
      </c>
      <c r="AB94" s="1">
        <f t="shared" si="86"/>
        <v>5.6925102261049715E-2</v>
      </c>
      <c r="AC94" s="1">
        <f t="shared" si="87"/>
        <v>6.8121600001177285E-2</v>
      </c>
      <c r="AD94" s="1">
        <f t="shared" si="88"/>
        <v>5.9808892611683925E-8</v>
      </c>
      <c r="AE94" s="1">
        <f t="shared" si="89"/>
        <v>5.9808892611683925E-8</v>
      </c>
      <c r="AF94" s="27">
        <f t="shared" si="90"/>
        <v>40561.421199999997</v>
      </c>
      <c r="AG94" s="13"/>
      <c r="AH94" s="1">
        <f t="shared" si="91"/>
        <v>1.1196497740127572E-2</v>
      </c>
      <c r="AI94" s="1">
        <f t="shared" si="92"/>
        <v>1.0126064669082586</v>
      </c>
      <c r="AJ94" s="1">
        <f t="shared" si="93"/>
        <v>0.69116675512066572</v>
      </c>
      <c r="AK94" s="1">
        <f t="shared" si="94"/>
        <v>0.31204035727674645</v>
      </c>
      <c r="AL94" s="1">
        <f t="shared" si="95"/>
        <v>1.5304181683507943</v>
      </c>
      <c r="AM94" s="1">
        <f t="shared" si="96"/>
        <v>0.96041563510706962</v>
      </c>
      <c r="AN94" s="1">
        <f t="shared" si="97"/>
        <v>1.2150696733311666</v>
      </c>
      <c r="AO94" s="1">
        <f t="shared" si="97"/>
        <v>1.2150690389445229</v>
      </c>
      <c r="AP94" s="1">
        <f t="shared" si="97"/>
        <v>1.2150632062813316</v>
      </c>
      <c r="AQ94" s="1">
        <f t="shared" si="97"/>
        <v>1.2150095840330299</v>
      </c>
      <c r="AR94" s="1">
        <f t="shared" si="97"/>
        <v>1.21451697308869</v>
      </c>
      <c r="AS94" s="1">
        <f t="shared" si="97"/>
        <v>1.2100216389510954</v>
      </c>
      <c r="AT94" s="1">
        <f t="shared" si="97"/>
        <v>1.1712282936376694</v>
      </c>
      <c r="AU94" s="1">
        <f t="shared" si="82"/>
        <v>0.92232647739148099</v>
      </c>
    </row>
    <row r="95" spans="1:47">
      <c r="A95" s="53" t="s">
        <v>135</v>
      </c>
      <c r="B95" s="56" t="s">
        <v>65</v>
      </c>
      <c r="C95" s="43">
        <v>55648.350899999998</v>
      </c>
      <c r="D95" s="43">
        <v>2.9999999999999997E-4</v>
      </c>
      <c r="E95" s="1">
        <f t="shared" si="83"/>
        <v>7849.1621535611903</v>
      </c>
      <c r="F95" s="1">
        <f t="shared" si="84"/>
        <v>7849</v>
      </c>
      <c r="G95" s="1">
        <f t="shared" si="66"/>
        <v>6.8074399998295121E-2</v>
      </c>
      <c r="K95" s="1">
        <f t="shared" si="67"/>
        <v>6.8074399998295121E-2</v>
      </c>
      <c r="L95" s="1">
        <v>1</v>
      </c>
      <c r="P95" s="248"/>
      <c r="V95" s="31"/>
      <c r="Z95" s="1">
        <f t="shared" si="81"/>
        <v>7849</v>
      </c>
      <c r="AA95" s="1">
        <f t="shared" si="85"/>
        <v>6.9297084726860803E-2</v>
      </c>
      <c r="AB95" s="1">
        <f t="shared" si="86"/>
        <v>5.6390691060949821E-2</v>
      </c>
      <c r="AC95" s="1">
        <f t="shared" si="87"/>
        <v>6.8074399998295121E-2</v>
      </c>
      <c r="AD95" s="1">
        <f t="shared" si="88"/>
        <v>1.4949579454677347E-6</v>
      </c>
      <c r="AE95" s="1">
        <f t="shared" si="89"/>
        <v>1.4949579454677347E-6</v>
      </c>
      <c r="AF95" s="27">
        <f t="shared" si="90"/>
        <v>40629.850899999998</v>
      </c>
      <c r="AG95" s="13"/>
      <c r="AH95" s="1">
        <f t="shared" si="91"/>
        <v>1.1683708937345296E-2</v>
      </c>
      <c r="AI95" s="1">
        <f t="shared" si="92"/>
        <v>1.0060960463605073</v>
      </c>
      <c r="AJ95" s="1">
        <f t="shared" si="93"/>
        <v>0.7060884195282523</v>
      </c>
      <c r="AK95" s="1">
        <f t="shared" si="94"/>
        <v>0.31223540125373223</v>
      </c>
      <c r="AL95" s="1">
        <f t="shared" si="95"/>
        <v>1.5512749274094315</v>
      </c>
      <c r="AM95" s="1">
        <f t="shared" si="96"/>
        <v>0.98066669324247435</v>
      </c>
      <c r="AN95" s="1">
        <f t="shared" si="97"/>
        <v>1.23469978174953</v>
      </c>
      <c r="AO95" s="1">
        <f t="shared" si="97"/>
        <v>1.2346993079196391</v>
      </c>
      <c r="AP95" s="1">
        <f t="shared" si="97"/>
        <v>1.2346947074999837</v>
      </c>
      <c r="AQ95" s="1">
        <f t="shared" si="97"/>
        <v>1.2346500451235605</v>
      </c>
      <c r="AR95" s="1">
        <f t="shared" si="97"/>
        <v>1.2342167445546117</v>
      </c>
      <c r="AS95" s="1">
        <f t="shared" si="97"/>
        <v>1.2300405104891823</v>
      </c>
      <c r="AT95" s="1">
        <f t="shared" si="97"/>
        <v>1.1920518849851578</v>
      </c>
      <c r="AU95" s="1">
        <f t="shared" si="82"/>
        <v>0.93987806558697784</v>
      </c>
    </row>
    <row r="96" spans="1:47">
      <c r="A96" s="40" t="s">
        <v>133</v>
      </c>
      <c r="B96" s="57" t="s">
        <v>77</v>
      </c>
      <c r="C96" s="40">
        <v>55668.712699999996</v>
      </c>
      <c r="D96" s="40">
        <v>5.9999999999999995E-4</v>
      </c>
      <c r="E96" s="1">
        <f t="shared" si="83"/>
        <v>7897.6640629763951</v>
      </c>
      <c r="F96" s="1">
        <f t="shared" si="84"/>
        <v>7897.5</v>
      </c>
      <c r="G96" s="1">
        <f t="shared" si="66"/>
        <v>6.8875999997544568E-2</v>
      </c>
      <c r="K96" s="1">
        <f t="shared" si="67"/>
        <v>6.8875999997544568E-2</v>
      </c>
      <c r="L96" s="1">
        <v>1</v>
      </c>
      <c r="P96" s="248"/>
      <c r="V96" s="31"/>
      <c r="Z96" s="1">
        <f t="shared" si="81"/>
        <v>7897.5</v>
      </c>
      <c r="AA96" s="1">
        <f t="shared" si="85"/>
        <v>6.957288810859133E-2</v>
      </c>
      <c r="AB96" s="1">
        <f t="shared" si="86"/>
        <v>5.7048784213180659E-2</v>
      </c>
      <c r="AC96" s="1">
        <f t="shared" si="87"/>
        <v>6.8875999997544568E-2</v>
      </c>
      <c r="AD96" s="1">
        <f t="shared" si="88"/>
        <v>4.8565303931832374E-7</v>
      </c>
      <c r="AE96" s="1">
        <f t="shared" si="89"/>
        <v>4.8565303931832374E-7</v>
      </c>
      <c r="AF96" s="27">
        <f t="shared" si="90"/>
        <v>40650.212699999996</v>
      </c>
      <c r="AG96" s="13"/>
      <c r="AH96" s="1">
        <f t="shared" si="91"/>
        <v>1.1827215784363909E-2</v>
      </c>
      <c r="AI96" s="1">
        <f t="shared" si="92"/>
        <v>1.0041743952991025</v>
      </c>
      <c r="AJ96" s="1">
        <f t="shared" si="93"/>
        <v>0.71043292994935603</v>
      </c>
      <c r="AK96" s="1">
        <f t="shared" si="94"/>
        <v>0.31226700434275062</v>
      </c>
      <c r="AL96" s="1">
        <f t="shared" si="95"/>
        <v>1.5574290910417004</v>
      </c>
      <c r="AM96" s="1">
        <f t="shared" si="96"/>
        <v>0.98672131617191328</v>
      </c>
      <c r="AN96" s="1">
        <f t="shared" si="97"/>
        <v>1.2405162788475272</v>
      </c>
      <c r="AO96" s="1">
        <f t="shared" si="97"/>
        <v>1.2405158458719876</v>
      </c>
      <c r="AP96" s="1">
        <f t="shared" si="97"/>
        <v>1.2405115708573273</v>
      </c>
      <c r="AQ96" s="1">
        <f t="shared" si="97"/>
        <v>1.2404693640584041</v>
      </c>
      <c r="AR96" s="1">
        <f t="shared" si="97"/>
        <v>1.240052938986649</v>
      </c>
      <c r="AS96" s="1">
        <f t="shared" si="97"/>
        <v>1.235971105754553</v>
      </c>
      <c r="AT96" s="1">
        <f t="shared" si="97"/>
        <v>1.1982329107287497</v>
      </c>
      <c r="AU96" s="1">
        <f t="shared" si="82"/>
        <v>0.94510047066355174</v>
      </c>
    </row>
    <row r="97" spans="1:48">
      <c r="A97" s="33" t="s">
        <v>136</v>
      </c>
      <c r="B97" s="32" t="s">
        <v>77</v>
      </c>
      <c r="C97" s="33">
        <v>55952.933100000002</v>
      </c>
      <c r="D97" s="33">
        <v>2.9999999999999997E-4</v>
      </c>
      <c r="E97" s="1">
        <f t="shared" si="83"/>
        <v>8574.6784769650658</v>
      </c>
      <c r="F97" s="1">
        <f t="shared" si="84"/>
        <v>8574.5</v>
      </c>
      <c r="G97" s="1">
        <f t="shared" si="66"/>
        <v>7.4927200003003236E-2</v>
      </c>
      <c r="K97" s="1">
        <f t="shared" si="67"/>
        <v>7.4927200003003236E-2</v>
      </c>
      <c r="L97" s="1">
        <v>1</v>
      </c>
      <c r="P97" s="248"/>
      <c r="V97" s="31"/>
      <c r="Z97" s="1">
        <f t="shared" si="81"/>
        <v>8574.5</v>
      </c>
      <c r="AA97" s="1">
        <f t="shared" si="85"/>
        <v>7.3364887143309729E-2</v>
      </c>
      <c r="AB97" s="1">
        <f t="shared" si="86"/>
        <v>6.1167653255106404E-2</v>
      </c>
      <c r="AC97" s="1">
        <f t="shared" si="87"/>
        <v>7.4927200003003236E-2</v>
      </c>
      <c r="AD97" s="1">
        <f t="shared" si="88"/>
        <v>2.4408214715637039E-6</v>
      </c>
      <c r="AE97" s="1">
        <f t="shared" si="89"/>
        <v>2.4408214715637039E-6</v>
      </c>
      <c r="AF97" s="27">
        <f t="shared" si="90"/>
        <v>40934.433100000002</v>
      </c>
      <c r="AG97" s="13"/>
      <c r="AH97" s="1">
        <f t="shared" si="91"/>
        <v>1.3759546747896832E-2</v>
      </c>
      <c r="AI97" s="1">
        <f t="shared" si="92"/>
        <v>0.97811143391644251</v>
      </c>
      <c r="AJ97" s="1">
        <f t="shared" si="93"/>
        <v>0.76666290975096696</v>
      </c>
      <c r="AK97" s="1">
        <f t="shared" si="94"/>
        <v>0.31152688206977314</v>
      </c>
      <c r="AL97" s="1">
        <f t="shared" si="95"/>
        <v>1.6409432514999616</v>
      </c>
      <c r="AM97" s="1">
        <f t="shared" si="96"/>
        <v>1.0727275562368705</v>
      </c>
      <c r="AN97" s="1">
        <f t="shared" si="97"/>
        <v>1.3205675018937966</v>
      </c>
      <c r="AO97" s="1">
        <f t="shared" si="97"/>
        <v>1.3205674006348307</v>
      </c>
      <c r="AP97" s="1">
        <f t="shared" si="97"/>
        <v>1.3205660912368973</v>
      </c>
      <c r="AQ97" s="1">
        <f t="shared" si="97"/>
        <v>1.3205491597804602</v>
      </c>
      <c r="AR97" s="1">
        <f t="shared" si="97"/>
        <v>1.3203303248055314</v>
      </c>
      <c r="AS97" s="1">
        <f t="shared" si="97"/>
        <v>1.3175185925446939</v>
      </c>
      <c r="AT97" s="1">
        <f t="shared" si="97"/>
        <v>1.2837801581373649</v>
      </c>
      <c r="AU97" s="1">
        <f t="shared" si="82"/>
        <v>1.0179987848252168</v>
      </c>
    </row>
    <row r="98" spans="1:48">
      <c r="A98" s="36" t="s">
        <v>138</v>
      </c>
      <c r="B98" s="35" t="s">
        <v>65</v>
      </c>
      <c r="C98" s="36">
        <v>56009.394</v>
      </c>
      <c r="D98" s="36">
        <v>2E-3</v>
      </c>
      <c r="E98" s="1">
        <f t="shared" si="83"/>
        <v>8709.1686230867763</v>
      </c>
      <c r="F98" s="1">
        <f t="shared" si="84"/>
        <v>8709</v>
      </c>
      <c r="G98" s="1">
        <f t="shared" si="66"/>
        <v>7.0790400000987574E-2</v>
      </c>
      <c r="K98" s="1">
        <f t="shared" si="67"/>
        <v>7.0790400000987574E-2</v>
      </c>
      <c r="L98" s="1">
        <v>1</v>
      </c>
      <c r="P98" s="248"/>
      <c r="V98" s="31"/>
      <c r="Z98" s="1">
        <f t="shared" si="81"/>
        <v>8709</v>
      </c>
      <c r="AA98" s="1">
        <f t="shared" si="85"/>
        <v>7.4105230578528927E-2</v>
      </c>
      <c r="AB98" s="1">
        <f t="shared" si="86"/>
        <v>5.6662853873121734E-2</v>
      </c>
      <c r="AC98" s="1">
        <f t="shared" si="87"/>
        <v>7.0790400000987574E-2</v>
      </c>
      <c r="AD98" s="1">
        <f t="shared" si="88"/>
        <v>1.0988101757803139E-5</v>
      </c>
      <c r="AE98" s="1">
        <f t="shared" si="89"/>
        <v>1.0988101757803139E-5</v>
      </c>
      <c r="AF98" s="27">
        <f t="shared" si="90"/>
        <v>40990.894</v>
      </c>
      <c r="AG98" s="13"/>
      <c r="AH98" s="1">
        <f t="shared" si="91"/>
        <v>1.4127546127865839E-2</v>
      </c>
      <c r="AI98" s="1">
        <f t="shared" si="92"/>
        <v>0.9731055600804791</v>
      </c>
      <c r="AJ98" s="1">
        <f t="shared" si="93"/>
        <v>0.77688663575574912</v>
      </c>
      <c r="AK98" s="1">
        <f t="shared" si="94"/>
        <v>0.31113469218125434</v>
      </c>
      <c r="AL98" s="1">
        <f t="shared" si="95"/>
        <v>1.6570218604862827</v>
      </c>
      <c r="AM98" s="1">
        <f t="shared" si="96"/>
        <v>1.0901688344775295</v>
      </c>
      <c r="AN98" s="1">
        <f t="shared" si="97"/>
        <v>1.336223866575931</v>
      </c>
      <c r="AO98" s="1">
        <f t="shared" si="97"/>
        <v>1.3362237946322539</v>
      </c>
      <c r="AP98" s="1">
        <f t="shared" si="97"/>
        <v>1.3362228034813173</v>
      </c>
      <c r="AQ98" s="1">
        <f t="shared" si="97"/>
        <v>1.336209149048877</v>
      </c>
      <c r="AR98" s="1">
        <f t="shared" si="97"/>
        <v>1.3360211202837089</v>
      </c>
      <c r="AS98" s="1">
        <f t="shared" si="97"/>
        <v>1.3334467337238316</v>
      </c>
      <c r="AT98" s="1">
        <f t="shared" si="97"/>
        <v>1.300609788395104</v>
      </c>
      <c r="AU98" s="1">
        <f t="shared" si="82"/>
        <v>1.0324815370478815</v>
      </c>
    </row>
    <row r="99" spans="1:48">
      <c r="A99" s="33" t="s">
        <v>136</v>
      </c>
      <c r="B99" s="32" t="s">
        <v>77</v>
      </c>
      <c r="C99" s="33">
        <v>56035.642999999996</v>
      </c>
      <c r="D99" s="33">
        <v>2E-3</v>
      </c>
      <c r="E99" s="1">
        <f t="shared" si="83"/>
        <v>8771.6938723397707</v>
      </c>
      <c r="F99" s="1">
        <f t="shared" si="84"/>
        <v>8771.5</v>
      </c>
      <c r="G99" s="1">
        <f t="shared" si="66"/>
        <v>8.1390399995143525E-2</v>
      </c>
      <c r="K99" s="1">
        <f t="shared" si="67"/>
        <v>8.1390399995143525E-2</v>
      </c>
      <c r="L99" s="1">
        <v>1</v>
      </c>
      <c r="P99" s="248"/>
      <c r="Q99" s="1">
        <v>3.475004379950707E-7</v>
      </c>
      <c r="R99" s="1">
        <v>4.4073576327650965E-19</v>
      </c>
      <c r="S99" s="1">
        <v>3.8371230349005193E-27</v>
      </c>
      <c r="T99" s="1">
        <v>2.6801753308873584E-7</v>
      </c>
      <c r="U99" s="1">
        <v>1.5786249552866182E-4</v>
      </c>
      <c r="V99" s="31">
        <v>1.7400268045826027E-2</v>
      </c>
      <c r="W99" s="1">
        <v>5.3217012180099932</v>
      </c>
      <c r="X99" s="1">
        <v>106458.68012623432</v>
      </c>
      <c r="Y99" s="1">
        <v>8.0458144509486761E-3</v>
      </c>
      <c r="Z99" s="1">
        <f t="shared" si="81"/>
        <v>8771.5</v>
      </c>
      <c r="AA99" s="1">
        <f t="shared" si="85"/>
        <v>7.4447774114444726E-2</v>
      </c>
      <c r="AB99" s="1">
        <f t="shared" si="86"/>
        <v>6.709365784713614E-2</v>
      </c>
      <c r="AC99" s="1">
        <f t="shared" si="87"/>
        <v>8.1390399995143525E-2</v>
      </c>
      <c r="AD99" s="1">
        <f t="shared" si="88"/>
        <v>4.8200054119348779E-5</v>
      </c>
      <c r="AE99" s="1">
        <f t="shared" si="89"/>
        <v>4.8200054119348779E-5</v>
      </c>
      <c r="AF99" s="27">
        <f t="shared" si="90"/>
        <v>41017.142999999996</v>
      </c>
      <c r="AG99" s="13"/>
      <c r="AH99" s="1">
        <f t="shared" si="91"/>
        <v>1.4296742148007382E-2</v>
      </c>
      <c r="AI99" s="1">
        <f t="shared" si="92"/>
        <v>0.97079906359309232</v>
      </c>
      <c r="AJ99" s="1">
        <f t="shared" si="93"/>
        <v>0.78153440760612869</v>
      </c>
      <c r="AK99" s="1">
        <f t="shared" si="94"/>
        <v>0.31092670018875562</v>
      </c>
      <c r="AL99" s="1">
        <f t="shared" si="95"/>
        <v>1.6644374819856083</v>
      </c>
      <c r="AM99" s="1">
        <f t="shared" si="96"/>
        <v>1.0983162302267264</v>
      </c>
      <c r="AN99" s="1">
        <f t="shared" si="97"/>
        <v>1.343471891888063</v>
      </c>
      <c r="AO99" s="1">
        <f t="shared" si="97"/>
        <v>1.3434718309682703</v>
      </c>
      <c r="AP99" s="1">
        <f t="shared" si="97"/>
        <v>1.3434709654158019</v>
      </c>
      <c r="AQ99" s="1">
        <f t="shared" si="97"/>
        <v>1.3434586679386546</v>
      </c>
      <c r="AR99" s="1">
        <f t="shared" si="97"/>
        <v>1.3432840201048006</v>
      </c>
      <c r="AS99" s="1">
        <f t="shared" si="97"/>
        <v>1.3408177537990738</v>
      </c>
      <c r="AT99" s="1">
        <f t="shared" si="97"/>
        <v>1.3084111394605333</v>
      </c>
      <c r="AU99" s="1">
        <f t="shared" si="82"/>
        <v>1.0392114404970751</v>
      </c>
    </row>
    <row r="100" spans="1:48">
      <c r="V100" s="31"/>
      <c r="AF100" s="27"/>
      <c r="AG100" s="13"/>
    </row>
    <row r="101" spans="1:48">
      <c r="V101" s="31"/>
      <c r="AF101" s="27"/>
      <c r="AG101" s="13"/>
    </row>
    <row r="102" spans="1:48">
      <c r="V102" s="31"/>
      <c r="AF102" s="27"/>
      <c r="AG102" s="13"/>
      <c r="AV102" s="5"/>
    </row>
    <row r="103" spans="1:48">
      <c r="V103" s="31"/>
      <c r="AF103" s="27"/>
      <c r="AG103" s="13"/>
    </row>
    <row r="104" spans="1:48">
      <c r="V104" s="31"/>
      <c r="AF104" s="27"/>
      <c r="AG104" s="13"/>
    </row>
    <row r="105" spans="1:48">
      <c r="V105" s="31"/>
      <c r="AF105" s="27"/>
      <c r="AG105" s="13"/>
    </row>
    <row r="106" spans="1:48">
      <c r="V106" s="31"/>
      <c r="AF106" s="27"/>
      <c r="AG106" s="13"/>
    </row>
    <row r="107" spans="1:48">
      <c r="V107" s="31"/>
      <c r="AF107" s="27"/>
      <c r="AG107" s="13"/>
    </row>
    <row r="108" spans="1:48">
      <c r="V108" s="31"/>
      <c r="AF108" s="27"/>
      <c r="AG108" s="13"/>
    </row>
    <row r="109" spans="1:48">
      <c r="V109" s="31"/>
      <c r="AF109" s="27"/>
      <c r="AG109" s="13"/>
    </row>
    <row r="110" spans="1:48">
      <c r="V110" s="31"/>
      <c r="AF110" s="27"/>
      <c r="AG110" s="13"/>
    </row>
    <row r="111" spans="1:48">
      <c r="V111" s="31"/>
      <c r="AF111" s="27"/>
      <c r="AG111" s="13"/>
    </row>
    <row r="112" spans="1:48">
      <c r="V112" s="31"/>
      <c r="AF112" s="27"/>
      <c r="AG112" s="13"/>
    </row>
    <row r="113" spans="1:64">
      <c r="V113" s="31"/>
      <c r="AF113" s="27"/>
      <c r="AG113" s="13"/>
    </row>
    <row r="114" spans="1:64">
      <c r="V114" s="31"/>
      <c r="AF114" s="27"/>
      <c r="AG114" s="13"/>
    </row>
    <row r="115" spans="1:64">
      <c r="V115" s="31"/>
      <c r="AF115" s="27"/>
      <c r="AG115" s="13"/>
    </row>
    <row r="116" spans="1:64">
      <c r="V116" s="31"/>
      <c r="AF116" s="27"/>
      <c r="AG116" s="13"/>
    </row>
    <row r="117" spans="1:64">
      <c r="V117" s="31"/>
      <c r="AF117" s="27"/>
      <c r="AG117" s="13"/>
    </row>
    <row r="118" spans="1:64">
      <c r="V118" s="31"/>
      <c r="AF118" s="27"/>
      <c r="AG118" s="13"/>
    </row>
    <row r="119" spans="1:64">
      <c r="V119" s="31"/>
      <c r="AF119" s="27"/>
      <c r="AG119" s="13"/>
    </row>
    <row r="120" spans="1:64">
      <c r="V120" s="31"/>
      <c r="AF120" s="27"/>
      <c r="AG120" s="13"/>
    </row>
    <row r="121" spans="1:64">
      <c r="A121" s="1" t="s">
        <v>83</v>
      </c>
      <c r="B121" s="13"/>
      <c r="C121" s="26">
        <v>47214.411</v>
      </c>
      <c r="D121" s="26"/>
      <c r="E121" s="1">
        <f t="shared" ref="E121:E150" si="98">+(C121-C$7)/C$8</f>
        <v>-12240.524860509786</v>
      </c>
      <c r="F121" s="1">
        <f t="shared" ref="F121:F150" si="99">ROUND(2*E121,0)/2</f>
        <v>-12240.5</v>
      </c>
      <c r="G121" s="1">
        <f>+C121-(C$7+F121*C$8)</f>
        <v>-1.0436799995659385E-2</v>
      </c>
      <c r="L121" s="1">
        <v>0.1</v>
      </c>
      <c r="V121" s="31"/>
      <c r="AF121" s="27"/>
      <c r="AG121" s="13"/>
    </row>
    <row r="122" spans="1:64">
      <c r="A122" s="10" t="s">
        <v>72</v>
      </c>
      <c r="B122" s="10"/>
      <c r="C122" s="249">
        <v>43222.440999999999</v>
      </c>
      <c r="D122" s="176"/>
      <c r="E122" s="10">
        <f t="shared" si="98"/>
        <v>-21749.417361576929</v>
      </c>
      <c r="F122" s="10">
        <f t="shared" si="99"/>
        <v>-21749.5</v>
      </c>
      <c r="V122" s="31"/>
      <c r="AF122" s="27"/>
      <c r="AG122" s="13"/>
      <c r="AW122" s="1">
        <v>-9000</v>
      </c>
      <c r="AX122" s="1">
        <f t="shared" ref="AX122:AX128" si="100">AB$3+AB$4*AW122+AB$5*AW122^2+AZ122</f>
        <v>-6.1772872366788294E-3</v>
      </c>
      <c r="AY122" s="1">
        <f t="shared" ref="AY122:AY128" si="101">AB$3+AB$4*AW122+AB$5*AW122^2</f>
        <v>1.9172652498592516E-2</v>
      </c>
      <c r="AZ122" s="1">
        <f t="shared" ref="AZ122:AZ128" si="102">$AB$6*($AB$11/BA122*BB122+$AB$12)</f>
        <v>-2.5349939735271346E-2</v>
      </c>
      <c r="BA122" s="1">
        <f t="shared" ref="BA122:BA128" si="103">1+$AB$7*COS(BC122)</f>
        <v>1.0307835977733792</v>
      </c>
      <c r="BB122" s="1">
        <f t="shared" ref="BB122:BB128" si="104">SIN(BC122+RADIANS($AB$9))</f>
        <v>-0.78470058499299755</v>
      </c>
      <c r="BC122" s="1">
        <f t="shared" ref="BC122:BC128" si="105">2*ATAN(BD122)</f>
        <v>-1.4720637893591599</v>
      </c>
      <c r="BD122" s="1">
        <f t="shared" ref="BD122:BD128" si="106">SQRT((1+$AB$7)/(1-$AB$7))*TAN(BE122/2)</f>
        <v>-0.90583932077477836</v>
      </c>
      <c r="BE122" s="1">
        <f t="shared" ref="BE122:BK128" si="107">$BL122+$AB$7*SIN(BF122)</f>
        <v>-1.1608099154552163</v>
      </c>
      <c r="BF122" s="1">
        <f t="shared" si="107"/>
        <v>-1.1608086139119094</v>
      </c>
      <c r="BG122" s="1">
        <f t="shared" si="107"/>
        <v>-1.160798158206924</v>
      </c>
      <c r="BH122" s="1">
        <f t="shared" si="107"/>
        <v>-1.1607141733789321</v>
      </c>
      <c r="BI122" s="1">
        <f t="shared" si="107"/>
        <v>-1.1600401578653943</v>
      </c>
      <c r="BJ122" s="1">
        <f t="shared" si="107"/>
        <v>-1.1546681743350091</v>
      </c>
      <c r="BK122" s="1">
        <f t="shared" si="107"/>
        <v>-1.1139752436150936</v>
      </c>
      <c r="BL122" s="1">
        <f t="shared" ref="BL122:BL128" si="108">RADIANS($AB$9)+$AB$18*(AW122-AB$15)</f>
        <v>-0.87439622586042276</v>
      </c>
    </row>
    <row r="123" spans="1:64">
      <c r="A123" s="10" t="s">
        <v>73</v>
      </c>
      <c r="B123" s="175"/>
      <c r="C123" s="176">
        <v>43606.372000000003</v>
      </c>
      <c r="D123" s="176"/>
      <c r="E123" s="10">
        <f t="shared" si="98"/>
        <v>-20834.891799804856</v>
      </c>
      <c r="F123" s="10">
        <f t="shared" si="99"/>
        <v>-20835</v>
      </c>
      <c r="V123" s="31"/>
      <c r="AF123" s="27"/>
      <c r="AG123" s="13"/>
      <c r="AW123" s="1">
        <v>-8000</v>
      </c>
      <c r="AX123" s="1">
        <f t="shared" si="100"/>
        <v>-5.3934672590180976E-3</v>
      </c>
      <c r="AY123" s="1">
        <f t="shared" si="101"/>
        <v>2.103554874112365E-2</v>
      </c>
      <c r="AZ123" s="1">
        <f t="shared" si="102"/>
        <v>-2.6429016000141747E-2</v>
      </c>
      <c r="BA123" s="1">
        <f t="shared" si="103"/>
        <v>1.073547644813948</v>
      </c>
      <c r="BB123" s="1">
        <f t="shared" si="104"/>
        <v>-0.86302150436670644</v>
      </c>
      <c r="BC123" s="1">
        <f t="shared" si="105"/>
        <v>-1.3330560898135386</v>
      </c>
      <c r="BD123" s="1">
        <f t="shared" si="106"/>
        <v>-0.78661846844586025</v>
      </c>
      <c r="BE123" s="1">
        <f t="shared" si="107"/>
        <v>-1.0352946109140695</v>
      </c>
      <c r="BF123" s="1">
        <f t="shared" si="107"/>
        <v>-1.0352898915088542</v>
      </c>
      <c r="BG123" s="1">
        <f t="shared" si="107"/>
        <v>-1.0352602769109371</v>
      </c>
      <c r="BH123" s="1">
        <f t="shared" si="107"/>
        <v>-1.0350744769624087</v>
      </c>
      <c r="BI123" s="1">
        <f t="shared" si="107"/>
        <v>-1.0339101049726491</v>
      </c>
      <c r="BJ123" s="1">
        <f t="shared" si="107"/>
        <v>-1.0266643912318558</v>
      </c>
      <c r="BK123" s="1">
        <f t="shared" si="107"/>
        <v>-0.9833802137561658</v>
      </c>
      <c r="BL123" s="1">
        <f t="shared" si="108"/>
        <v>-0.76671777067332592</v>
      </c>
    </row>
    <row r="124" spans="1:64">
      <c r="A124" s="10" t="s">
        <v>78</v>
      </c>
      <c r="B124" s="175" t="s">
        <v>77</v>
      </c>
      <c r="C124" s="176">
        <v>45021.387999999999</v>
      </c>
      <c r="D124" s="176"/>
      <c r="E124" s="10">
        <f t="shared" si="98"/>
        <v>-17464.316612293434</v>
      </c>
      <c r="F124" s="10">
        <f t="shared" si="99"/>
        <v>-17464.5</v>
      </c>
      <c r="V124" s="31"/>
      <c r="AF124" s="27"/>
      <c r="AG124" s="13"/>
      <c r="AW124" s="1">
        <v>-4000</v>
      </c>
      <c r="AX124" s="1">
        <f t="shared" si="100"/>
        <v>2.8864602559315819E-3</v>
      </c>
      <c r="AY124" s="1">
        <f t="shared" si="101"/>
        <v>2.9015353435357098E-2</v>
      </c>
      <c r="AZ124" s="1">
        <f t="shared" si="102"/>
        <v>-2.6128893179425516E-2</v>
      </c>
      <c r="BA124" s="1">
        <f t="shared" si="103"/>
        <v>1.2481696930954269</v>
      </c>
      <c r="BB124" s="1">
        <f t="shared" si="104"/>
        <v>-0.98860024245329392</v>
      </c>
      <c r="BC124" s="1">
        <f t="shared" si="105"/>
        <v>-0.65234152252414213</v>
      </c>
      <c r="BD124" s="1">
        <f t="shared" si="106"/>
        <v>-0.33825195343478454</v>
      </c>
      <c r="BE124" s="1">
        <f t="shared" si="107"/>
        <v>-0.4802787625528761</v>
      </c>
      <c r="BF124" s="1">
        <f t="shared" si="107"/>
        <v>-0.48022935679113377</v>
      </c>
      <c r="BG124" s="1">
        <f t="shared" si="107"/>
        <v>-0.48005098619422454</v>
      </c>
      <c r="BH124" s="1">
        <f t="shared" si="107"/>
        <v>-0.47940714908688931</v>
      </c>
      <c r="BI124" s="1">
        <f t="shared" si="107"/>
        <v>-0.47708497724440457</v>
      </c>
      <c r="BJ124" s="1">
        <f t="shared" si="107"/>
        <v>-0.46873240777393049</v>
      </c>
      <c r="BK124" s="1">
        <f t="shared" si="107"/>
        <v>-0.43897293424331507</v>
      </c>
      <c r="BL124" s="1">
        <f t="shared" si="108"/>
        <v>-0.33600394992493676</v>
      </c>
    </row>
    <row r="125" spans="1:64">
      <c r="A125" s="10" t="s">
        <v>78</v>
      </c>
      <c r="B125" s="175"/>
      <c r="C125" s="176">
        <v>45035.440999999999</v>
      </c>
      <c r="D125" s="176"/>
      <c r="E125" s="10">
        <f t="shared" si="98"/>
        <v>-17430.842296024148</v>
      </c>
      <c r="F125" s="10">
        <f t="shared" si="99"/>
        <v>-17431</v>
      </c>
      <c r="V125" s="31"/>
      <c r="AF125" s="27"/>
      <c r="AG125" s="13"/>
      <c r="AW125" s="1">
        <v>-3000</v>
      </c>
      <c r="AX125" s="1">
        <f t="shared" si="100"/>
        <v>6.5158143178486831E-3</v>
      </c>
      <c r="AY125" s="1">
        <f t="shared" si="101"/>
        <v>3.1142359539942686E-2</v>
      </c>
      <c r="AZ125" s="1">
        <f t="shared" si="102"/>
        <v>-2.4626545222094003E-2</v>
      </c>
      <c r="BA125" s="1">
        <f t="shared" si="103"/>
        <v>1.2810373676374009</v>
      </c>
      <c r="BB125" s="1">
        <f t="shared" si="104"/>
        <v>-0.93859963869111385</v>
      </c>
      <c r="BC125" s="1">
        <f t="shared" si="105"/>
        <v>-0.45123280256241544</v>
      </c>
      <c r="BD125" s="1">
        <f t="shared" si="106"/>
        <v>-0.22952415262545814</v>
      </c>
      <c r="BE125" s="1">
        <f t="shared" si="107"/>
        <v>-0.32930187781173775</v>
      </c>
      <c r="BF125" s="1">
        <f t="shared" si="107"/>
        <v>-0.32925341079270443</v>
      </c>
      <c r="BG125" s="1">
        <f t="shared" si="107"/>
        <v>-0.32908940932145658</v>
      </c>
      <c r="BH125" s="1">
        <f t="shared" si="107"/>
        <v>-0.32853453338505628</v>
      </c>
      <c r="BI125" s="1">
        <f t="shared" si="107"/>
        <v>-0.32665796537778902</v>
      </c>
      <c r="BJ125" s="1">
        <f t="shared" si="107"/>
        <v>-0.32032027097851523</v>
      </c>
      <c r="BK125" s="1">
        <f t="shared" si="107"/>
        <v>-0.29901244559340612</v>
      </c>
      <c r="BL125" s="1">
        <f t="shared" si="108"/>
        <v>-0.22832549473783992</v>
      </c>
    </row>
    <row r="126" spans="1:64">
      <c r="A126" s="10" t="s">
        <v>78</v>
      </c>
      <c r="B126" s="175"/>
      <c r="C126" s="176">
        <v>45035.453000000001</v>
      </c>
      <c r="D126" s="176"/>
      <c r="E126" s="10">
        <f t="shared" si="98"/>
        <v>-17430.81371196414</v>
      </c>
      <c r="F126" s="10">
        <f t="shared" si="99"/>
        <v>-17431</v>
      </c>
      <c r="V126" s="31"/>
      <c r="AF126" s="27"/>
      <c r="AG126" s="13"/>
      <c r="AW126" s="1">
        <v>-2000</v>
      </c>
      <c r="AX126" s="1">
        <f t="shared" si="100"/>
        <v>1.0809430591432405E-2</v>
      </c>
      <c r="AY126" s="1">
        <f t="shared" si="101"/>
        <v>3.3322187616939163E-2</v>
      </c>
      <c r="AZ126" s="1">
        <f t="shared" si="102"/>
        <v>-2.2512757025506758E-2</v>
      </c>
      <c r="BA126" s="1">
        <f t="shared" si="103"/>
        <v>1.3032541926935006</v>
      </c>
      <c r="BB126" s="1">
        <f t="shared" si="104"/>
        <v>-0.84604450840951606</v>
      </c>
      <c r="BC126" s="1">
        <f t="shared" si="105"/>
        <v>-0.24120548731130914</v>
      </c>
      <c r="BD126" s="1">
        <f t="shared" si="106"/>
        <v>-0.12119088890461613</v>
      </c>
      <c r="BE126" s="1">
        <f t="shared" si="107"/>
        <v>-0.17501482489426207</v>
      </c>
      <c r="BF126" s="1">
        <f t="shared" si="107"/>
        <v>-0.17498276918815331</v>
      </c>
      <c r="BG126" s="1">
        <f t="shared" si="107"/>
        <v>-0.17487853276920287</v>
      </c>
      <c r="BH126" s="1">
        <f t="shared" si="107"/>
        <v>-0.17453959760987867</v>
      </c>
      <c r="BI126" s="1">
        <f t="shared" si="107"/>
        <v>-0.17343765577294251</v>
      </c>
      <c r="BJ126" s="1">
        <f t="shared" si="107"/>
        <v>-0.16985649829994065</v>
      </c>
      <c r="BK126" s="1">
        <f t="shared" si="107"/>
        <v>-0.15823315810848709</v>
      </c>
      <c r="BL126" s="1">
        <f t="shared" si="108"/>
        <v>-0.12064703955074219</v>
      </c>
    </row>
    <row r="127" spans="1:64">
      <c r="A127" s="10" t="s">
        <v>80</v>
      </c>
      <c r="B127" s="175"/>
      <c r="C127" s="176">
        <v>45715.534</v>
      </c>
      <c r="D127" s="176"/>
      <c r="E127" s="10">
        <f t="shared" si="98"/>
        <v>-15810.857369351788</v>
      </c>
      <c r="F127" s="10">
        <f t="shared" si="99"/>
        <v>-15811</v>
      </c>
      <c r="V127" s="31"/>
      <c r="AF127" s="27"/>
      <c r="AG127" s="13"/>
      <c r="AW127" s="1">
        <v>0</v>
      </c>
      <c r="AX127" s="1">
        <f t="shared" si="100"/>
        <v>2.1182208570904453E-2</v>
      </c>
      <c r="AY127" s="1">
        <f t="shared" si="101"/>
        <v>3.7840309688164799E-2</v>
      </c>
      <c r="AZ127" s="1">
        <f t="shared" si="102"/>
        <v>-1.6658101117260345E-2</v>
      </c>
      <c r="BA127" s="1">
        <f t="shared" si="103"/>
        <v>1.3066935492516953</v>
      </c>
      <c r="BB127" s="1">
        <f t="shared" si="104"/>
        <v>-0.54604169468203123</v>
      </c>
      <c r="BC127" s="1">
        <f t="shared" si="105"/>
        <v>0.18968386672245655</v>
      </c>
      <c r="BD127" s="1">
        <f t="shared" si="106"/>
        <v>9.5127327740846951E-2</v>
      </c>
      <c r="BE127" s="1">
        <f t="shared" si="107"/>
        <v>0.13751041502281036</v>
      </c>
      <c r="BF127" s="1">
        <f t="shared" si="107"/>
        <v>0.13748440071457951</v>
      </c>
      <c r="BG127" s="1">
        <f t="shared" si="107"/>
        <v>0.13740030722748162</v>
      </c>
      <c r="BH127" s="1">
        <f t="shared" si="107"/>
        <v>0.13712847448927368</v>
      </c>
      <c r="BI127" s="1">
        <f t="shared" si="107"/>
        <v>0.13624984305755028</v>
      </c>
      <c r="BJ127" s="1">
        <f t="shared" si="107"/>
        <v>0.13341060660387397</v>
      </c>
      <c r="BK127" s="1">
        <f t="shared" si="107"/>
        <v>0.12424308271626389</v>
      </c>
      <c r="BL127" s="1">
        <f t="shared" si="108"/>
        <v>9.4709870823451503E-2</v>
      </c>
    </row>
    <row r="128" spans="1:64">
      <c r="A128" s="10" t="s">
        <v>81</v>
      </c>
      <c r="B128" s="175" t="s">
        <v>77</v>
      </c>
      <c r="C128" s="176">
        <v>45809.366000000002</v>
      </c>
      <c r="D128" s="176"/>
      <c r="E128" s="10">
        <f t="shared" si="98"/>
        <v>-15587.349076163175</v>
      </c>
      <c r="F128" s="10">
        <f t="shared" si="99"/>
        <v>-15587.5</v>
      </c>
      <c r="V128" s="31"/>
      <c r="AF128" s="27"/>
      <c r="AG128" s="13"/>
      <c r="AW128" s="1">
        <v>1000</v>
      </c>
      <c r="AX128" s="1">
        <f t="shared" si="100"/>
        <v>2.7062197222232423E-2</v>
      </c>
      <c r="AY128" s="1">
        <f t="shared" si="101"/>
        <v>4.0178603682393954E-2</v>
      </c>
      <c r="AZ128" s="1">
        <f t="shared" si="102"/>
        <v>-1.3116406460161533E-2</v>
      </c>
      <c r="BA128" s="1">
        <f t="shared" si="103"/>
        <v>1.2874803694020902</v>
      </c>
      <c r="BB128" s="1">
        <f t="shared" si="104"/>
        <v>-0.35786789414291831</v>
      </c>
      <c r="BC128" s="1">
        <f t="shared" si="105"/>
        <v>0.40133234370052795</v>
      </c>
      <c r="BD128" s="1">
        <f t="shared" si="106"/>
        <v>0.20340367503675172</v>
      </c>
      <c r="BE128" s="1">
        <f t="shared" si="107"/>
        <v>0.29239139144530046</v>
      </c>
      <c r="BF128" s="1">
        <f t="shared" si="107"/>
        <v>0.29234545634114861</v>
      </c>
      <c r="BG128" s="1">
        <f t="shared" si="107"/>
        <v>0.29219185359218325</v>
      </c>
      <c r="BH128" s="1">
        <f t="shared" si="107"/>
        <v>0.2916782716915583</v>
      </c>
      <c r="BI128" s="1">
        <f t="shared" si="107"/>
        <v>0.28996164746410269</v>
      </c>
      <c r="BJ128" s="1">
        <f t="shared" si="107"/>
        <v>0.28423025019754888</v>
      </c>
      <c r="BK128" s="1">
        <f t="shared" si="107"/>
        <v>0.26516256257741061</v>
      </c>
      <c r="BL128" s="1">
        <f t="shared" si="108"/>
        <v>0.20238832601054924</v>
      </c>
    </row>
    <row r="129" spans="1:33">
      <c r="A129" s="190" t="s">
        <v>87</v>
      </c>
      <c r="B129" s="42"/>
      <c r="C129" s="43">
        <v>51655.468050000003</v>
      </c>
      <c r="D129" s="44">
        <v>5.0000000000000001E-4</v>
      </c>
      <c r="E129" s="1">
        <f t="shared" si="98"/>
        <v>-1661.9047607704642</v>
      </c>
      <c r="F129" s="1">
        <f t="shared" si="99"/>
        <v>-1662</v>
      </c>
      <c r="V129" s="31"/>
      <c r="AF129" s="27"/>
      <c r="AG129" s="13"/>
    </row>
    <row r="130" spans="1:33">
      <c r="A130" s="1" t="s">
        <v>50</v>
      </c>
      <c r="C130" s="25">
        <v>31150.455000000002</v>
      </c>
      <c r="D130" s="26"/>
      <c r="E130" s="1">
        <f t="shared" si="98"/>
        <v>-50504.948377187633</v>
      </c>
      <c r="F130" s="1">
        <f t="shared" si="99"/>
        <v>-50505</v>
      </c>
      <c r="V130" s="31"/>
      <c r="AF130" s="27"/>
      <c r="AG130" s="13"/>
    </row>
    <row r="131" spans="1:33">
      <c r="A131" s="1" t="s">
        <v>50</v>
      </c>
      <c r="C131" s="25">
        <v>31156.31</v>
      </c>
      <c r="D131" s="26"/>
      <c r="E131" s="1">
        <f t="shared" si="98"/>
        <v>-50491.001737910847</v>
      </c>
      <c r="F131" s="1">
        <f t="shared" si="99"/>
        <v>-50491</v>
      </c>
      <c r="V131" s="31"/>
      <c r="AF131" s="27"/>
      <c r="AG131" s="13"/>
    </row>
    <row r="132" spans="1:33">
      <c r="A132" s="1" t="s">
        <v>50</v>
      </c>
      <c r="C132" s="25">
        <v>31157.119999999999</v>
      </c>
      <c r="D132" s="26"/>
      <c r="E132" s="1">
        <f t="shared" si="98"/>
        <v>-50489.072313860604</v>
      </c>
      <c r="F132" s="1">
        <f t="shared" si="99"/>
        <v>-50489</v>
      </c>
      <c r="V132" s="31"/>
      <c r="AF132" s="27"/>
      <c r="AG132" s="13"/>
    </row>
    <row r="133" spans="1:33">
      <c r="A133" s="1" t="s">
        <v>50</v>
      </c>
      <c r="C133" s="25">
        <v>31157.32</v>
      </c>
      <c r="D133" s="26"/>
      <c r="E133" s="1">
        <f t="shared" si="98"/>
        <v>-50488.595912860539</v>
      </c>
      <c r="F133" s="1">
        <f t="shared" si="99"/>
        <v>-50488.5</v>
      </c>
      <c r="V133" s="31"/>
      <c r="AF133" s="27"/>
      <c r="AG133" s="13"/>
    </row>
    <row r="134" spans="1:33">
      <c r="A134" s="1" t="s">
        <v>50</v>
      </c>
      <c r="C134" s="25">
        <v>31162.386999999999</v>
      </c>
      <c r="D134" s="26"/>
      <c r="E134" s="1">
        <f t="shared" si="98"/>
        <v>-50476.526293523995</v>
      </c>
      <c r="F134" s="1">
        <f t="shared" si="99"/>
        <v>-50476.5</v>
      </c>
      <c r="V134" s="31"/>
      <c r="AF134" s="27"/>
      <c r="AG134" s="13"/>
    </row>
    <row r="135" spans="1:33">
      <c r="A135" s="1" t="s">
        <v>50</v>
      </c>
      <c r="C135" s="25">
        <v>31163.215</v>
      </c>
      <c r="D135" s="26"/>
      <c r="E135" s="1">
        <f t="shared" si="98"/>
        <v>-50474.553993383743</v>
      </c>
      <c r="F135" s="1">
        <f t="shared" si="99"/>
        <v>-50474.5</v>
      </c>
      <c r="V135" s="31"/>
      <c r="AF135" s="27"/>
      <c r="AG135" s="13"/>
    </row>
    <row r="136" spans="1:33">
      <c r="A136" s="1" t="s">
        <v>50</v>
      </c>
      <c r="C136" s="25">
        <v>31170.16</v>
      </c>
      <c r="D136" s="26"/>
      <c r="E136" s="1">
        <f t="shared" si="98"/>
        <v>-50458.010968656628</v>
      </c>
      <c r="F136" s="1">
        <f t="shared" si="99"/>
        <v>-50458</v>
      </c>
      <c r="V136" s="31"/>
      <c r="AF136" s="27"/>
      <c r="AG136" s="13"/>
    </row>
    <row r="137" spans="1:33">
      <c r="A137" s="1" t="s">
        <v>50</v>
      </c>
      <c r="C137" s="25">
        <v>31170.365000000002</v>
      </c>
      <c r="D137" s="26"/>
      <c r="E137" s="1">
        <f t="shared" si="98"/>
        <v>-50457.522657631562</v>
      </c>
      <c r="F137" s="1">
        <f t="shared" si="99"/>
        <v>-50457.5</v>
      </c>
      <c r="V137" s="31"/>
      <c r="AF137" s="27"/>
      <c r="AG137" s="13"/>
    </row>
    <row r="138" spans="1:33">
      <c r="A138" s="1" t="s">
        <v>50</v>
      </c>
      <c r="C138" s="25">
        <v>31176.26</v>
      </c>
      <c r="D138" s="26"/>
      <c r="E138" s="1">
        <f t="shared" si="98"/>
        <v>-50443.480738154773</v>
      </c>
      <c r="F138" s="1">
        <f t="shared" si="99"/>
        <v>-50443.5</v>
      </c>
      <c r="V138" s="31"/>
      <c r="AF138" s="27"/>
      <c r="AG138" s="13"/>
    </row>
    <row r="139" spans="1:33">
      <c r="A139" s="1" t="s">
        <v>50</v>
      </c>
      <c r="C139" s="25">
        <v>31178.134999999998</v>
      </c>
      <c r="D139" s="26"/>
      <c r="E139" s="1">
        <f t="shared" si="98"/>
        <v>-50439.014478779201</v>
      </c>
      <c r="F139" s="1">
        <f t="shared" si="99"/>
        <v>-50439</v>
      </c>
      <c r="V139" s="31"/>
      <c r="AF139" s="27"/>
      <c r="AG139" s="13"/>
    </row>
    <row r="140" spans="1:33">
      <c r="A140" s="1" t="s">
        <v>50</v>
      </c>
      <c r="C140" s="25">
        <v>31178.334999999999</v>
      </c>
      <c r="D140" s="26"/>
      <c r="E140" s="1">
        <f t="shared" si="98"/>
        <v>-50438.538077779136</v>
      </c>
      <c r="F140" s="1">
        <f t="shared" si="99"/>
        <v>-50438.5</v>
      </c>
      <c r="V140" s="31"/>
      <c r="AF140" s="27"/>
      <c r="AG140" s="13"/>
    </row>
    <row r="141" spans="1:33">
      <c r="A141" s="1" t="s">
        <v>50</v>
      </c>
      <c r="C141" s="25">
        <v>31179.17</v>
      </c>
      <c r="D141" s="26"/>
      <c r="E141" s="1">
        <f t="shared" si="98"/>
        <v>-50436.54910360388</v>
      </c>
      <c r="F141" s="1">
        <f t="shared" si="99"/>
        <v>-50436.5</v>
      </c>
      <c r="V141" s="31"/>
      <c r="AF141" s="27"/>
      <c r="AG141" s="13"/>
    </row>
    <row r="142" spans="1:33">
      <c r="A142" s="1" t="s">
        <v>50</v>
      </c>
      <c r="C142" s="25">
        <v>31197.24</v>
      </c>
      <c r="D142" s="26"/>
      <c r="E142" s="1">
        <f t="shared" si="98"/>
        <v>-50393.506273248364</v>
      </c>
      <c r="F142" s="1">
        <f t="shared" si="99"/>
        <v>-50393.5</v>
      </c>
      <c r="V142" s="31"/>
      <c r="AF142" s="27"/>
      <c r="AG142" s="13"/>
    </row>
    <row r="143" spans="1:33">
      <c r="A143" s="1" t="s">
        <v>50</v>
      </c>
      <c r="C143" s="25">
        <v>31206.264999999999</v>
      </c>
      <c r="D143" s="26"/>
      <c r="E143" s="1">
        <f t="shared" si="98"/>
        <v>-50372.008678120619</v>
      </c>
      <c r="F143" s="1">
        <f t="shared" si="99"/>
        <v>-50372</v>
      </c>
      <c r="V143" s="31"/>
      <c r="AF143" s="27"/>
      <c r="AG143" s="13"/>
    </row>
    <row r="144" spans="1:33">
      <c r="A144" s="1" t="s">
        <v>50</v>
      </c>
      <c r="C144" s="25">
        <v>31215.307000000001</v>
      </c>
      <c r="D144" s="26"/>
      <c r="E144" s="1">
        <f t="shared" si="98"/>
        <v>-50350.470588907861</v>
      </c>
      <c r="F144" s="1">
        <f t="shared" si="99"/>
        <v>-50350.5</v>
      </c>
      <c r="V144" s="31"/>
      <c r="AF144" s="27"/>
      <c r="AG144" s="13"/>
    </row>
    <row r="145" spans="1:33">
      <c r="A145" s="1" t="s">
        <v>50</v>
      </c>
      <c r="C145" s="25">
        <v>31216.316999999999</v>
      </c>
      <c r="D145" s="26"/>
      <c r="E145" s="1">
        <f t="shared" si="98"/>
        <v>-50348.064763857554</v>
      </c>
      <c r="F145" s="1">
        <f t="shared" si="99"/>
        <v>-50348</v>
      </c>
      <c r="V145" s="31"/>
      <c r="AF145" s="27"/>
      <c r="AG145" s="13"/>
    </row>
    <row r="146" spans="1:33">
      <c r="A146" s="1" t="s">
        <v>50</v>
      </c>
      <c r="C146" s="25">
        <v>31219.272000000001</v>
      </c>
      <c r="D146" s="26"/>
      <c r="E146" s="1">
        <f t="shared" si="98"/>
        <v>-50341.02593908165</v>
      </c>
      <c r="F146" s="1">
        <f t="shared" si="99"/>
        <v>-50341</v>
      </c>
      <c r="V146" s="31"/>
      <c r="AF146" s="27"/>
      <c r="AG146" s="13"/>
    </row>
    <row r="147" spans="1:33">
      <c r="A147" s="1" t="s">
        <v>61</v>
      </c>
      <c r="C147" s="25">
        <v>31219.29</v>
      </c>
      <c r="D147" s="26"/>
      <c r="E147" s="1">
        <f t="shared" si="98"/>
        <v>-50340.983062991647</v>
      </c>
      <c r="F147" s="1">
        <f t="shared" si="99"/>
        <v>-50341</v>
      </c>
      <c r="V147" s="31"/>
      <c r="AF147" s="27"/>
      <c r="AG147" s="13"/>
    </row>
    <row r="148" spans="1:33">
      <c r="A148" s="10" t="s">
        <v>68</v>
      </c>
      <c r="B148" s="175"/>
      <c r="C148" s="176">
        <v>40319.368000000002</v>
      </c>
      <c r="D148" s="176"/>
      <c r="E148" s="10">
        <f t="shared" si="98"/>
        <v>-28664.551763827058</v>
      </c>
      <c r="F148" s="10">
        <f t="shared" si="99"/>
        <v>-28664.5</v>
      </c>
      <c r="V148" s="31"/>
      <c r="AF148" s="27"/>
      <c r="AG148" s="13"/>
    </row>
    <row r="149" spans="1:33">
      <c r="A149" s="10" t="s">
        <v>68</v>
      </c>
      <c r="B149" s="175"/>
      <c r="C149" s="176">
        <v>40321.438999999998</v>
      </c>
      <c r="D149" s="176"/>
      <c r="E149" s="10">
        <f t="shared" si="98"/>
        <v>-28659.618631471432</v>
      </c>
      <c r="F149" s="10">
        <f t="shared" si="99"/>
        <v>-28659.5</v>
      </c>
      <c r="V149" s="31"/>
      <c r="AF149" s="27"/>
      <c r="AG149" s="13"/>
    </row>
    <row r="150" spans="1:33">
      <c r="A150" s="10" t="s">
        <v>68</v>
      </c>
      <c r="B150" s="175"/>
      <c r="C150" s="176">
        <v>40353.374000000003</v>
      </c>
      <c r="D150" s="176"/>
      <c r="E150" s="10">
        <f t="shared" si="98"/>
        <v>-28583.549301786687</v>
      </c>
      <c r="F150" s="10">
        <f t="shared" si="99"/>
        <v>-28583.5</v>
      </c>
      <c r="V150" s="31"/>
      <c r="AF150" s="27"/>
      <c r="AG150" s="13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1A901-AEBE-4892-B717-1B76F539A84B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5"/>
  </sheetPr>
  <dimension ref="A1:BL862"/>
  <sheetViews>
    <sheetView workbookViewId="0">
      <pane xSplit="16" ySplit="22" topLeftCell="Q195" activePane="bottomRight" state="frozen"/>
      <selection pane="topRight" activeCell="Q1" sqref="Q1"/>
      <selection pane="bottomLeft" activeCell="A23" sqref="A23"/>
      <selection pane="bottomRight" activeCell="A216" sqref="A216"/>
    </sheetView>
  </sheetViews>
  <sheetFormatPr defaultColWidth="10.28515625" defaultRowHeight="12.95" customHeight="1"/>
  <cols>
    <col min="1" max="1" width="17.42578125" style="54" customWidth="1"/>
    <col min="2" max="2" width="5.140625" style="54" customWidth="1"/>
    <col min="3" max="3" width="11.85546875" style="54" customWidth="1"/>
    <col min="4" max="4" width="7.5703125" style="54" customWidth="1"/>
    <col min="5" max="5" width="7.28515625" style="54" customWidth="1"/>
    <col min="6" max="6" width="16.7109375" style="54" customWidth="1"/>
    <col min="7" max="7" width="10.7109375" style="363" customWidth="1"/>
    <col min="8" max="11" width="6.85546875" style="318" customWidth="1"/>
    <col min="12" max="12" width="2.85546875" style="54" customWidth="1"/>
    <col min="13" max="13" width="5.85546875" style="54" customWidth="1"/>
    <col min="14" max="14" width="5.140625" style="54" customWidth="1"/>
    <col min="15" max="15" width="8" style="54" customWidth="1"/>
    <col min="16" max="16" width="7.7109375" style="54" customWidth="1"/>
    <col min="17" max="17" width="10.85546875" style="54" customWidth="1"/>
    <col min="18" max="18" width="9.85546875" style="54" customWidth="1"/>
    <col min="19" max="19" width="6.7109375" style="54" customWidth="1"/>
    <col min="20" max="21" width="10.28515625" style="54"/>
    <col min="22" max="25" width="7" style="318" customWidth="1"/>
    <col min="26" max="26" width="10.28515625" style="54"/>
    <col min="27" max="27" width="12.140625" style="54" customWidth="1"/>
    <col min="28" max="28" width="9.42578125" style="54" customWidth="1"/>
    <col min="29" max="30" width="10.42578125" style="54" customWidth="1"/>
    <col min="31" max="31" width="10.42578125" style="369" customWidth="1"/>
    <col min="32" max="32" width="10.5703125" style="54" customWidth="1"/>
    <col min="33" max="33" width="11.28515625" style="54" customWidth="1"/>
    <col min="34" max="34" width="11.42578125" style="54" customWidth="1"/>
    <col min="35" max="35" width="10.28515625" style="54"/>
    <col min="36" max="36" width="11.140625" style="54" customWidth="1"/>
    <col min="37" max="37" width="13.28515625" style="54" customWidth="1"/>
    <col min="38" max="52" width="10.28515625" style="54"/>
    <col min="53" max="53" width="11.85546875" style="54" customWidth="1"/>
    <col min="54" max="54" width="14.7109375" style="54" customWidth="1"/>
    <col min="55" max="16384" width="10.28515625" style="54"/>
  </cols>
  <sheetData>
    <row r="1" spans="1:64" s="1" customFormat="1" ht="20.25">
      <c r="A1" s="2" t="s">
        <v>0</v>
      </c>
      <c r="E1" s="182" t="s">
        <v>449</v>
      </c>
      <c r="F1" s="183"/>
      <c r="G1" s="234"/>
      <c r="H1" s="181"/>
      <c r="I1" s="181"/>
      <c r="J1" s="181"/>
      <c r="K1" s="181"/>
      <c r="V1" s="181"/>
      <c r="W1" s="181"/>
      <c r="X1" s="181"/>
      <c r="Y1" s="181"/>
      <c r="AA1" s="107" t="s">
        <v>237</v>
      </c>
      <c r="AB1" s="108"/>
      <c r="AC1" s="108" t="s">
        <v>238</v>
      </c>
      <c r="AD1" s="108" t="s">
        <v>239</v>
      </c>
      <c r="AE1" s="236"/>
      <c r="AW1" s="109" t="s">
        <v>34</v>
      </c>
      <c r="AX1" s="110" t="s">
        <v>450</v>
      </c>
      <c r="AY1" s="24" t="s">
        <v>241</v>
      </c>
      <c r="AZ1" s="111" t="s">
        <v>242</v>
      </c>
      <c r="BA1" s="112" t="s">
        <v>243</v>
      </c>
      <c r="BB1" s="111" t="s">
        <v>244</v>
      </c>
      <c r="BC1" s="112" t="s">
        <v>245</v>
      </c>
      <c r="BD1" s="111" t="s">
        <v>246</v>
      </c>
      <c r="BE1" s="113" t="s">
        <v>247</v>
      </c>
      <c r="BF1" s="112" t="s">
        <v>248</v>
      </c>
      <c r="BG1" s="111" t="s">
        <v>249</v>
      </c>
      <c r="BH1" s="113" t="s">
        <v>250</v>
      </c>
      <c r="BI1" s="112" t="s">
        <v>251</v>
      </c>
      <c r="BJ1" s="111" t="s">
        <v>252</v>
      </c>
      <c r="BK1" s="113" t="s">
        <v>253</v>
      </c>
      <c r="BL1" s="112" t="s">
        <v>192</v>
      </c>
    </row>
    <row r="2" spans="1:64" ht="12.95" customHeight="1">
      <c r="A2" s="54" t="s">
        <v>1</v>
      </c>
      <c r="B2" s="261" t="s">
        <v>2</v>
      </c>
      <c r="F2" s="54">
        <f>AVERAGE(C22:C38)</f>
        <v>31179.625470588238</v>
      </c>
      <c r="AA2" s="319" t="s">
        <v>254</v>
      </c>
      <c r="AB2" s="320">
        <f>C7</f>
        <v>52353.159599999999</v>
      </c>
      <c r="AC2" s="321" t="s">
        <v>255</v>
      </c>
      <c r="AD2" s="320">
        <f>C8</f>
        <v>0.41981439999999998</v>
      </c>
      <c r="AE2" s="364" t="s">
        <v>256</v>
      </c>
      <c r="AF2" s="41" t="s">
        <v>388</v>
      </c>
      <c r="AG2" s="41" t="s">
        <v>390</v>
      </c>
      <c r="AH2" s="54" t="s">
        <v>451</v>
      </c>
      <c r="AK2" s="41" t="s">
        <v>388</v>
      </c>
      <c r="AW2" s="54">
        <v>-60000</v>
      </c>
      <c r="AX2" s="54">
        <f t="shared" ref="AX2:AX37" si="0">AB$3+AB$4*AW2+AB$5*AW2^2+AZ2</f>
        <v>-4.0589017347422068E-2</v>
      </c>
      <c r="AY2" s="54">
        <f t="shared" ref="AY2:AY37" si="1">AB$3+AB$4*AW2+AB$5*AW2^2</f>
        <v>-0.12296703961766096</v>
      </c>
      <c r="AZ2" s="54">
        <f t="shared" ref="AZ2:AZ37" si="2">$AB$6*($AB$11/BA2*BB2+$AB$12)</f>
        <v>8.2378022270238896E-2</v>
      </c>
      <c r="BA2" s="54">
        <f t="shared" ref="BA2:BA37" si="3">1+$AB$7*COS(BC2)</f>
        <v>0.60531845075553692</v>
      </c>
      <c r="BB2" s="54">
        <f>SIN(BC2+RADIANS($AB$9))</f>
        <v>0.99996394727408344</v>
      </c>
      <c r="BC2" s="54">
        <f t="shared" ref="BC2:BC37" si="4">2*ATAN(BD2)</f>
        <v>-2.9169484559902701</v>
      </c>
      <c r="BD2" s="54">
        <f t="shared" ref="BD2:BD37" si="5">SQRT((1+$AB$7)/(1-$AB$7))*TAN(BE2/2)</f>
        <v>-8.865495314970941</v>
      </c>
      <c r="BE2" s="54">
        <f t="shared" ref="BE2:BK17" si="6">$BL2+$AB$7*SIN(BF2)</f>
        <v>3.4847858850877516</v>
      </c>
      <c r="BF2" s="54">
        <f t="shared" si="6"/>
        <v>3.4853512708956202</v>
      </c>
      <c r="BG2" s="54">
        <f t="shared" si="6"/>
        <v>3.4838683656509422</v>
      </c>
      <c r="BH2" s="54">
        <f t="shared" si="6"/>
        <v>3.4877594374482537</v>
      </c>
      <c r="BI2" s="54">
        <f t="shared" si="6"/>
        <v>3.477560894697667</v>
      </c>
      <c r="BJ2" s="54">
        <f t="shared" si="6"/>
        <v>3.5043720435620029</v>
      </c>
      <c r="BK2" s="54">
        <f t="shared" si="6"/>
        <v>3.4344090420858979</v>
      </c>
      <c r="BL2" s="54">
        <f>RADIANS($AB$9)+$AB$18*(AW2-AB$15)</f>
        <v>3.6212331421147708</v>
      </c>
    </row>
    <row r="3" spans="1:64" ht="12.95" customHeight="1">
      <c r="A3" s="262" t="s">
        <v>393</v>
      </c>
      <c r="AA3" s="323" t="s">
        <v>258</v>
      </c>
      <c r="AB3" s="324">
        <f t="shared" ref="AB3:AB10" si="7">AC3*AD3</f>
        <v>9.5785119564149077E-2</v>
      </c>
      <c r="AC3" s="325">
        <v>9.578511956414907</v>
      </c>
      <c r="AD3" s="54">
        <v>0.01</v>
      </c>
      <c r="AE3" s="365"/>
      <c r="AF3" s="325">
        <v>5.1481813775916994</v>
      </c>
      <c r="AG3" s="325">
        <v>9.560650724673545</v>
      </c>
      <c r="AH3" s="325">
        <v>9.5786286803999072</v>
      </c>
      <c r="AI3" s="325">
        <v>5.1481813775916994</v>
      </c>
      <c r="AJ3" s="325">
        <v>5.1481813775916994</v>
      </c>
      <c r="AK3" s="325">
        <v>5.1481813775916994</v>
      </c>
      <c r="AW3" s="54">
        <v>-59000</v>
      </c>
      <c r="AX3" s="54">
        <f t="shared" si="0"/>
        <v>-3.6373220440341039E-2</v>
      </c>
      <c r="AY3" s="54">
        <f t="shared" si="1"/>
        <v>-0.11824619609754622</v>
      </c>
      <c r="AZ3" s="54">
        <f t="shared" si="2"/>
        <v>8.187297565720518E-2</v>
      </c>
      <c r="BA3" s="54">
        <f t="shared" si="3"/>
        <v>0.60766583187230316</v>
      </c>
      <c r="BB3" s="54">
        <f t="shared" ref="BB3:BB37" si="8">SIN(BC3+RADIANS($AB$9))</f>
        <v>0.99944932976563627</v>
      </c>
      <c r="BC3" s="54">
        <f t="shared" si="4"/>
        <v>-2.8922520012467108</v>
      </c>
      <c r="BD3" s="54">
        <f t="shared" si="5"/>
        <v>-7.9795550193035272</v>
      </c>
      <c r="BE3" s="54">
        <f t="shared" si="6"/>
        <v>3.5220209080243712</v>
      </c>
      <c r="BF3" s="54">
        <f t="shared" si="6"/>
        <v>3.5225889379400908</v>
      </c>
      <c r="BG3" s="54">
        <f t="shared" si="6"/>
        <v>3.5210779690055714</v>
      </c>
      <c r="BH3" s="54">
        <f t="shared" si="6"/>
        <v>3.525099194064492</v>
      </c>
      <c r="BI3" s="54">
        <f t="shared" si="6"/>
        <v>3.5144114734818674</v>
      </c>
      <c r="BJ3" s="54">
        <f t="shared" si="6"/>
        <v>3.5429204665093534</v>
      </c>
      <c r="BK3" s="54">
        <f t="shared" si="6"/>
        <v>3.4675575904784393</v>
      </c>
      <c r="BL3" s="54">
        <f t="shared" ref="BL3:BL37" si="9">RADIANS($AB$9)+$AB$18*(AW3-AB$15)</f>
        <v>3.6725641002221829</v>
      </c>
    </row>
    <row r="4" spans="1:64" ht="12.95" customHeight="1">
      <c r="A4" s="263" t="s">
        <v>4</v>
      </c>
      <c r="C4" s="264">
        <v>41766.288</v>
      </c>
      <c r="D4" s="265">
        <v>0.4198228</v>
      </c>
      <c r="AA4" s="329" t="s">
        <v>259</v>
      </c>
      <c r="AB4" s="330">
        <f t="shared" si="7"/>
        <v>2.5526752175769412E-6</v>
      </c>
      <c r="AC4" s="331">
        <v>25.526752175769413</v>
      </c>
      <c r="AD4" s="54">
        <v>9.9999999999999995E-8</v>
      </c>
      <c r="AE4" s="365"/>
      <c r="AF4" s="331">
        <v>31.705561592268641</v>
      </c>
      <c r="AG4" s="331">
        <v>25.529171862725157</v>
      </c>
      <c r="AH4" s="331">
        <v>25.526783318267732</v>
      </c>
      <c r="AI4" s="331">
        <v>31.705561592268641</v>
      </c>
      <c r="AJ4" s="331">
        <v>31.705561592268641</v>
      </c>
      <c r="AK4" s="331">
        <v>31.705561592268641</v>
      </c>
      <c r="AW4" s="54">
        <v>-58000</v>
      </c>
      <c r="AX4" s="54">
        <f t="shared" si="0"/>
        <v>-3.2310183649839952E-2</v>
      </c>
      <c r="AY4" s="54">
        <f t="shared" si="1"/>
        <v>-0.1135617923808355</v>
      </c>
      <c r="AZ4" s="54">
        <f t="shared" si="2"/>
        <v>8.1251608730995545E-2</v>
      </c>
      <c r="BA4" s="54">
        <f t="shared" si="3"/>
        <v>0.61027490398935891</v>
      </c>
      <c r="BB4" s="54">
        <f t="shared" si="8"/>
        <v>0.99831331301365167</v>
      </c>
      <c r="BC4" s="54">
        <f t="shared" si="4"/>
        <v>-2.8673510537488585</v>
      </c>
      <c r="BD4" s="54">
        <f t="shared" si="5"/>
        <v>-7.2470752740423032</v>
      </c>
      <c r="BE4" s="54">
        <f t="shared" si="6"/>
        <v>3.5594114802709425</v>
      </c>
      <c r="BF4" s="54">
        <f t="shared" si="6"/>
        <v>3.5599703454702318</v>
      </c>
      <c r="BG4" s="54">
        <f t="shared" si="6"/>
        <v>3.5584601407596379</v>
      </c>
      <c r="BH4" s="54">
        <f t="shared" si="6"/>
        <v>3.562543458668693</v>
      </c>
      <c r="BI4" s="54">
        <f t="shared" si="6"/>
        <v>3.5515198306767632</v>
      </c>
      <c r="BJ4" s="54">
        <f t="shared" si="6"/>
        <v>3.5814066603165706</v>
      </c>
      <c r="BK4" s="54">
        <f t="shared" si="6"/>
        <v>3.5012461852168113</v>
      </c>
      <c r="BL4" s="54">
        <f t="shared" si="9"/>
        <v>3.7238950583295956</v>
      </c>
    </row>
    <row r="5" spans="1:64" ht="12.95" customHeight="1">
      <c r="A5" s="266" t="s">
        <v>292</v>
      </c>
      <c r="C5" s="270">
        <v>-9.5</v>
      </c>
      <c r="D5" s="30" t="s">
        <v>293</v>
      </c>
      <c r="AA5" s="329" t="s">
        <v>28</v>
      </c>
      <c r="AB5" s="330">
        <f t="shared" si="7"/>
        <v>-1.8219901701998214E-11</v>
      </c>
      <c r="AC5" s="331">
        <v>-1.8219901701998216</v>
      </c>
      <c r="AD5" s="54">
        <v>9.9999999999999994E-12</v>
      </c>
      <c r="AE5" s="365"/>
      <c r="AF5" s="331">
        <v>3.7023003011780093</v>
      </c>
      <c r="AG5" s="331">
        <v>-1.8228419460776053</v>
      </c>
      <c r="AH5" s="331">
        <v>-1.8219170437986694</v>
      </c>
      <c r="AI5" s="331">
        <v>3.7023003011780093</v>
      </c>
      <c r="AJ5" s="331">
        <v>3.7023003011780093</v>
      </c>
      <c r="AK5" s="331">
        <v>3.7023003011780093</v>
      </c>
      <c r="AW5" s="54">
        <v>-57000</v>
      </c>
      <c r="AX5" s="54">
        <f t="shared" si="0"/>
        <v>-2.8400796604571205E-2</v>
      </c>
      <c r="AY5" s="54">
        <f t="shared" si="1"/>
        <v>-0.10891382846752877</v>
      </c>
      <c r="AZ5" s="54">
        <f t="shared" si="2"/>
        <v>8.0513031862957565E-2</v>
      </c>
      <c r="BA5" s="54">
        <f t="shared" si="3"/>
        <v>0.61315268812117463</v>
      </c>
      <c r="BB5" s="54">
        <f t="shared" si="8"/>
        <v>0.99653948868439679</v>
      </c>
      <c r="BC5" s="54">
        <f t="shared" si="4"/>
        <v>-2.8422232811842809</v>
      </c>
      <c r="BD5" s="54">
        <f t="shared" si="5"/>
        <v>-6.6307405510575652</v>
      </c>
      <c r="BE5" s="54">
        <f t="shared" si="6"/>
        <v>3.5969734492180128</v>
      </c>
      <c r="BF5" s="54">
        <f t="shared" si="6"/>
        <v>3.5975124639949172</v>
      </c>
      <c r="BG5" s="54">
        <f t="shared" si="6"/>
        <v>3.5960301591427188</v>
      </c>
      <c r="BH5" s="54">
        <f t="shared" si="6"/>
        <v>3.6001091345805794</v>
      </c>
      <c r="BI5" s="54">
        <f t="shared" si="6"/>
        <v>3.5889041783302535</v>
      </c>
      <c r="BJ5" s="54">
        <f t="shared" si="6"/>
        <v>3.6198352567486509</v>
      </c>
      <c r="BK5" s="54">
        <f t="shared" si="6"/>
        <v>3.5355213013806637</v>
      </c>
      <c r="BL5" s="54">
        <f t="shared" si="9"/>
        <v>3.7752260164370082</v>
      </c>
    </row>
    <row r="6" spans="1:64" ht="12.95" customHeight="1">
      <c r="A6" s="263" t="s">
        <v>5</v>
      </c>
      <c r="C6" s="266"/>
      <c r="AA6" s="329" t="s">
        <v>261</v>
      </c>
      <c r="AB6" s="330">
        <f t="shared" si="7"/>
        <v>8.3567849312520759E-2</v>
      </c>
      <c r="AC6" s="331">
        <v>8.3567849312520757</v>
      </c>
      <c r="AD6" s="54">
        <v>0.01</v>
      </c>
      <c r="AE6" s="365" t="s">
        <v>256</v>
      </c>
      <c r="AF6" s="331">
        <v>3.4714192842999489</v>
      </c>
      <c r="AG6" s="331">
        <v>8.3761439342059809</v>
      </c>
      <c r="AH6" s="331">
        <v>8.3566904119235694</v>
      </c>
      <c r="AI6" s="331">
        <v>3.4714192842999489</v>
      </c>
      <c r="AJ6" s="331">
        <v>3.4714192842999489</v>
      </c>
      <c r="AK6" s="331">
        <v>3.4714192842999489</v>
      </c>
      <c r="AW6" s="54">
        <v>-56000</v>
      </c>
      <c r="AX6" s="54">
        <f t="shared" si="0"/>
        <v>-2.4645971315744433E-2</v>
      </c>
      <c r="AY6" s="54">
        <f t="shared" si="1"/>
        <v>-0.10430230435762604</v>
      </c>
      <c r="AZ6" s="54">
        <f t="shared" si="2"/>
        <v>7.9656333041881605E-2</v>
      </c>
      <c r="BA6" s="54">
        <f t="shared" si="3"/>
        <v>0.61630699887505636</v>
      </c>
      <c r="BB6" s="54">
        <f t="shared" si="8"/>
        <v>0.9941094132383429</v>
      </c>
      <c r="BC6" s="54">
        <f t="shared" si="4"/>
        <v>-2.8168455083285049</v>
      </c>
      <c r="BD6" s="54">
        <f t="shared" si="5"/>
        <v>-6.1044177665154322</v>
      </c>
      <c r="BE6" s="54">
        <f t="shared" si="6"/>
        <v>3.6347230267420394</v>
      </c>
      <c r="BF6" s="54">
        <f t="shared" si="6"/>
        <v>3.6352329453281822</v>
      </c>
      <c r="BG6" s="54">
        <f t="shared" si="6"/>
        <v>3.6338032289461402</v>
      </c>
      <c r="BH6" s="54">
        <f t="shared" si="6"/>
        <v>3.6378146735671346</v>
      </c>
      <c r="BI6" s="54">
        <f t="shared" si="6"/>
        <v>3.6265812441802101</v>
      </c>
      <c r="BJ6" s="54">
        <f t="shared" si="6"/>
        <v>3.6582138550875385</v>
      </c>
      <c r="BK6" s="54">
        <f t="shared" si="6"/>
        <v>3.5704278689828448</v>
      </c>
      <c r="BL6" s="54">
        <f t="shared" si="9"/>
        <v>3.8265569745444203</v>
      </c>
    </row>
    <row r="7" spans="1:64" ht="12.95" customHeight="1">
      <c r="A7" s="54" t="s">
        <v>6</v>
      </c>
      <c r="C7" s="267">
        <v>52353.159599999999</v>
      </c>
      <c r="D7" s="268" t="s">
        <v>7</v>
      </c>
      <c r="Z7" s="54">
        <f>-AB7</f>
        <v>-0.40485414645121071</v>
      </c>
      <c r="AA7" s="329" t="s">
        <v>262</v>
      </c>
      <c r="AB7" s="330">
        <f t="shared" si="7"/>
        <v>0.40485414645121071</v>
      </c>
      <c r="AC7" s="331">
        <v>0.40485414645121071</v>
      </c>
      <c r="AD7" s="54">
        <v>1</v>
      </c>
      <c r="AE7" s="365"/>
      <c r="AF7" s="331">
        <v>-1.8489524434160538E-2</v>
      </c>
      <c r="AG7" s="331">
        <v>-0.40945445089734211</v>
      </c>
      <c r="AH7" s="331">
        <v>-0.40486834319494674</v>
      </c>
      <c r="AI7" s="331">
        <v>-1.8489524434160538E-2</v>
      </c>
      <c r="AJ7" s="331">
        <v>1.8489524434160538E-2</v>
      </c>
      <c r="AK7" s="331">
        <v>1.8489524434160538E-2</v>
      </c>
      <c r="AW7" s="54">
        <v>-55000</v>
      </c>
      <c r="AX7" s="54">
        <f t="shared" si="0"/>
        <v>-2.1046641146729925E-2</v>
      </c>
      <c r="AY7" s="54">
        <f t="shared" si="1"/>
        <v>-9.9727220051127274E-2</v>
      </c>
      <c r="AZ7" s="54">
        <f t="shared" si="2"/>
        <v>7.868057890439735E-2</v>
      </c>
      <c r="BA7" s="54">
        <f t="shared" si="3"/>
        <v>0.61974649189836495</v>
      </c>
      <c r="BB7" s="54">
        <f t="shared" si="8"/>
        <v>0.99100247913511419</v>
      </c>
      <c r="BC7" s="54">
        <f t="shared" si="4"/>
        <v>-2.7911935897628344</v>
      </c>
      <c r="BD7" s="54">
        <f t="shared" si="5"/>
        <v>-5.649258107236987</v>
      </c>
      <c r="BE7" s="54">
        <f t="shared" si="6"/>
        <v>3.6726768690312421</v>
      </c>
      <c r="BF7" s="54">
        <f t="shared" si="6"/>
        <v>3.6731501272630216</v>
      </c>
      <c r="BG7" s="54">
        <f t="shared" si="6"/>
        <v>3.6717945945601578</v>
      </c>
      <c r="BH7" s="54">
        <f t="shared" si="6"/>
        <v>3.6756800780302674</v>
      </c>
      <c r="BI7" s="54">
        <f t="shared" si="6"/>
        <v>3.66456629989879</v>
      </c>
      <c r="BJ7" s="54">
        <f t="shared" si="6"/>
        <v>3.6965532822560667</v>
      </c>
      <c r="BK7" s="54">
        <f t="shared" si="6"/>
        <v>3.6060091546107715</v>
      </c>
      <c r="BL7" s="54">
        <f t="shared" si="9"/>
        <v>3.8778879326518325</v>
      </c>
    </row>
    <row r="8" spans="1:64" ht="12.95" customHeight="1">
      <c r="A8" s="54" t="s">
        <v>8</v>
      </c>
      <c r="C8" s="54">
        <v>0.41981439999999998</v>
      </c>
      <c r="D8" s="268" t="s">
        <v>7</v>
      </c>
      <c r="Z8" s="54">
        <v>14.069442176517903</v>
      </c>
      <c r="AA8" s="329" t="s">
        <v>263</v>
      </c>
      <c r="AB8" s="330">
        <f t="shared" si="7"/>
        <v>140.69442176517902</v>
      </c>
      <c r="AC8" s="331">
        <v>14.069442176517903</v>
      </c>
      <c r="AD8" s="54">
        <v>10</v>
      </c>
      <c r="AE8" s="365" t="s">
        <v>294</v>
      </c>
      <c r="AF8" s="331">
        <v>7.1247178161173323</v>
      </c>
      <c r="AG8" s="331">
        <v>14.064262329513944</v>
      </c>
      <c r="AH8" s="331">
        <v>14.069456309417836</v>
      </c>
      <c r="AI8" s="331">
        <v>7.1247178161173323</v>
      </c>
      <c r="AJ8" s="331">
        <v>7.1247178161173323</v>
      </c>
      <c r="AK8" s="331">
        <v>7.1247178161173323</v>
      </c>
      <c r="AW8" s="54">
        <v>-54000</v>
      </c>
      <c r="AX8" s="54">
        <f t="shared" si="0"/>
        <v>-1.7603760110343189E-2</v>
      </c>
      <c r="AY8" s="54">
        <f t="shared" si="1"/>
        <v>-9.5188575548032534E-2</v>
      </c>
      <c r="AZ8" s="54">
        <f t="shared" si="2"/>
        <v>7.7584815437689345E-2</v>
      </c>
      <c r="BA8" s="54">
        <f t="shared" si="3"/>
        <v>0.62348071835658114</v>
      </c>
      <c r="BB8" s="54">
        <f t="shared" si="8"/>
        <v>0.98719576648551444</v>
      </c>
      <c r="BC8" s="54">
        <f t="shared" si="4"/>
        <v>-2.7652422719804521</v>
      </c>
      <c r="BD8" s="54">
        <f t="shared" si="5"/>
        <v>-5.2513231796426769</v>
      </c>
      <c r="BE8" s="54">
        <f t="shared" si="6"/>
        <v>3.710852161560783</v>
      </c>
      <c r="BF8" s="54">
        <f t="shared" si="6"/>
        <v>3.7112830343526131</v>
      </c>
      <c r="BG8" s="54">
        <f t="shared" si="6"/>
        <v>3.7100196725618972</v>
      </c>
      <c r="BH8" s="54">
        <f t="shared" si="6"/>
        <v>3.7137268768842637</v>
      </c>
      <c r="BI8" s="54">
        <f t="shared" si="6"/>
        <v>3.7028732269907629</v>
      </c>
      <c r="BJ8" s="54">
        <f t="shared" si="6"/>
        <v>3.7348678460595179</v>
      </c>
      <c r="BK8" s="54">
        <f t="shared" si="6"/>
        <v>3.6423066474497441</v>
      </c>
      <c r="BL8" s="54">
        <f t="shared" si="9"/>
        <v>3.9292188907592451</v>
      </c>
    </row>
    <row r="9" spans="1:64" ht="12.95" customHeight="1">
      <c r="A9" s="266" t="s">
        <v>9</v>
      </c>
      <c r="B9" s="266"/>
      <c r="C9" s="266">
        <v>86</v>
      </c>
      <c r="D9" s="266" t="str">
        <f>"F"&amp;C9</f>
        <v>F86</v>
      </c>
      <c r="E9" s="266" t="str">
        <f>"G"&amp;C9</f>
        <v>G86</v>
      </c>
      <c r="X9" s="330">
        <v>77.615363752657572</v>
      </c>
      <c r="Y9" s="318">
        <f>X9+180</f>
        <v>257.61536375265757</v>
      </c>
      <c r="Z9" s="54">
        <f>Y9/AD9</f>
        <v>2.5761536375265757</v>
      </c>
      <c r="AA9" s="329" t="s">
        <v>394</v>
      </c>
      <c r="AB9" s="330">
        <f t="shared" si="7"/>
        <v>257.61536375265757</v>
      </c>
      <c r="AC9" s="331">
        <v>2.5761536375265757</v>
      </c>
      <c r="AD9" s="54">
        <v>100</v>
      </c>
      <c r="AE9" s="365" t="s">
        <v>395</v>
      </c>
      <c r="AF9" s="331">
        <v>3.4572251742175957</v>
      </c>
      <c r="AG9" s="331">
        <v>4.3836133704988161</v>
      </c>
      <c r="AH9" s="331">
        <v>4.3762157636082719</v>
      </c>
      <c r="AI9" s="331">
        <v>3.4572251742175957</v>
      </c>
      <c r="AJ9" s="331">
        <v>1.6572251742175956</v>
      </c>
      <c r="AK9" s="331">
        <v>1.6572251742175956</v>
      </c>
      <c r="AW9" s="54">
        <v>-53000</v>
      </c>
      <c r="AX9" s="54">
        <f t="shared" si="0"/>
        <v>-1.4318302421832255E-2</v>
      </c>
      <c r="AY9" s="54">
        <f t="shared" si="1"/>
        <v>-9.0686370848341802E-2</v>
      </c>
      <c r="AZ9" s="54">
        <f t="shared" si="2"/>
        <v>7.6368068426509547E-2</v>
      </c>
      <c r="BA9" s="54">
        <f t="shared" si="3"/>
        <v>0.62752018686093836</v>
      </c>
      <c r="BB9" s="54">
        <f t="shared" si="8"/>
        <v>0.98266387336424177</v>
      </c>
      <c r="BC9" s="54">
        <f t="shared" si="4"/>
        <v>-2.7389650446545519</v>
      </c>
      <c r="BD9" s="54">
        <f t="shared" si="5"/>
        <v>-4.9000826320523139</v>
      </c>
      <c r="BE9" s="54">
        <f t="shared" si="6"/>
        <v>3.7492667077951389</v>
      </c>
      <c r="BF9" s="54">
        <f t="shared" si="6"/>
        <v>3.7496513777181506</v>
      </c>
      <c r="BG9" s="54">
        <f t="shared" si="6"/>
        <v>3.7484942016342546</v>
      </c>
      <c r="BH9" s="54">
        <f t="shared" si="6"/>
        <v>3.7519780763336974</v>
      </c>
      <c r="BI9" s="54">
        <f t="shared" si="6"/>
        <v>3.7415146223904028</v>
      </c>
      <c r="BJ9" s="54">
        <f t="shared" si="6"/>
        <v>3.7731755784123497</v>
      </c>
      <c r="BK9" s="54">
        <f t="shared" si="6"/>
        <v>3.6793599499884526</v>
      </c>
      <c r="BL9" s="54">
        <f t="shared" si="9"/>
        <v>3.9805498488666577</v>
      </c>
    </row>
    <row r="10" spans="1:64" ht="12.95" customHeight="1">
      <c r="C10" s="269" t="s">
        <v>10</v>
      </c>
      <c r="D10" s="269" t="s">
        <v>11</v>
      </c>
      <c r="W10" s="334"/>
      <c r="X10" s="318">
        <v>85707.81043974981</v>
      </c>
      <c r="Y10" s="318">
        <f>X10-Y11*AB16</f>
        <v>34320.579834235825</v>
      </c>
      <c r="Z10" s="54">
        <f>Y10/AD10</f>
        <v>3.4320579834235825</v>
      </c>
      <c r="AA10" s="335" t="s">
        <v>266</v>
      </c>
      <c r="AB10" s="336">
        <f t="shared" si="7"/>
        <v>34320.579834235825</v>
      </c>
      <c r="AC10" s="337">
        <v>3.4320579834235825</v>
      </c>
      <c r="AD10" s="54">
        <v>10000</v>
      </c>
      <c r="AE10" s="365" t="s">
        <v>267</v>
      </c>
      <c r="AF10" s="337">
        <v>5.457550563313629</v>
      </c>
      <c r="AG10" s="337">
        <v>8.5884419563201746</v>
      </c>
      <c r="AH10" s="337">
        <v>8.5709670671623375</v>
      </c>
      <c r="AI10" s="337">
        <v>5.457550563313629</v>
      </c>
      <c r="AJ10" s="337">
        <v>5.457550563313629</v>
      </c>
      <c r="AK10" s="337">
        <v>5.457550563313629</v>
      </c>
      <c r="AW10" s="54">
        <v>-52000</v>
      </c>
      <c r="AX10" s="54">
        <f t="shared" si="0"/>
        <v>-1.1191262175698796E-2</v>
      </c>
      <c r="AY10" s="54">
        <f t="shared" si="1"/>
        <v>-8.6220605952055024E-2</v>
      </c>
      <c r="AZ10" s="54">
        <f t="shared" si="2"/>
        <v>7.5029343776356228E-2</v>
      </c>
      <c r="BA10" s="54">
        <f t="shared" si="3"/>
        <v>0.63187643322106402</v>
      </c>
      <c r="BB10" s="54">
        <f t="shared" si="8"/>
        <v>0.97737872301162509</v>
      </c>
      <c r="BC10" s="54">
        <f t="shared" si="4"/>
        <v>-2.7123339807432418</v>
      </c>
      <c r="BD10" s="54">
        <f t="shared" si="5"/>
        <v>-4.5874315279286364</v>
      </c>
      <c r="BE10" s="54">
        <f t="shared" si="6"/>
        <v>3.7879390202117342</v>
      </c>
      <c r="BF10" s="54">
        <f t="shared" si="6"/>
        <v>3.7882755571086917</v>
      </c>
      <c r="BG10" s="54">
        <f t="shared" si="6"/>
        <v>3.7872344070022019</v>
      </c>
      <c r="BH10" s="54">
        <f t="shared" si="6"/>
        <v>3.7904580876088634</v>
      </c>
      <c r="BI10" s="54">
        <f t="shared" si="6"/>
        <v>3.780501945580228</v>
      </c>
      <c r="BJ10" s="54">
        <f t="shared" si="6"/>
        <v>3.8114984648721499</v>
      </c>
      <c r="BK10" s="54">
        <f t="shared" si="6"/>
        <v>3.7172066736945832</v>
      </c>
      <c r="BL10" s="54">
        <f t="shared" si="9"/>
        <v>4.0318808069740699</v>
      </c>
    </row>
    <row r="11" spans="1:64" ht="12.95" customHeight="1">
      <c r="A11" s="54" t="s">
        <v>13</v>
      </c>
      <c r="C11" s="271">
        <f ca="1">INTERCEPT(INDIRECT(E9):G1004,INDIRECT(D9):$F1004)</f>
        <v>4.1858610947516514E-2</v>
      </c>
      <c r="D11" s="366">
        <f>AB3</f>
        <v>9.5785119564149077E-2</v>
      </c>
      <c r="E11" s="272">
        <v>-1.0476465119365679</v>
      </c>
      <c r="F11" s="54">
        <v>0.01</v>
      </c>
      <c r="W11" s="339"/>
      <c r="Y11" s="318">
        <v>1</v>
      </c>
      <c r="AA11" s="340" t="s">
        <v>268</v>
      </c>
      <c r="AB11" s="277">
        <f>1-AB7^2</f>
        <v>0.83609312010126158</v>
      </c>
      <c r="AC11" s="277">
        <f>SUM(AE21:AE999)</f>
        <v>1.0999214797682566</v>
      </c>
      <c r="AD11" s="340" t="s">
        <v>396</v>
      </c>
      <c r="AE11" s="365"/>
      <c r="AF11" s="277">
        <v>1.5976964560325581E-3</v>
      </c>
      <c r="AG11" s="277">
        <v>1.4621701501318165E-3</v>
      </c>
      <c r="AH11" s="277">
        <v>1.1942500899889785E-3</v>
      </c>
      <c r="AI11" s="277"/>
      <c r="AJ11" s="277"/>
      <c r="AK11" s="54">
        <v>1.5959233116048172E-3</v>
      </c>
      <c r="AW11" s="54">
        <v>-51000</v>
      </c>
      <c r="AX11" s="54">
        <f t="shared" si="0"/>
        <v>-8.2236529577780909E-3</v>
      </c>
      <c r="AY11" s="54">
        <f t="shared" si="1"/>
        <v>-8.1791280859172283E-2</v>
      </c>
      <c r="AZ11" s="54">
        <f t="shared" si="2"/>
        <v>7.3567627901394192E-2</v>
      </c>
      <c r="BA11" s="54">
        <f t="shared" si="3"/>
        <v>0.63656209835787547</v>
      </c>
      <c r="BB11" s="54">
        <f t="shared" si="8"/>
        <v>0.97130934615960474</v>
      </c>
      <c r="BC11" s="54">
        <f t="shared" si="4"/>
        <v>-2.6853195649259156</v>
      </c>
      <c r="BD11" s="54">
        <f t="shared" si="5"/>
        <v>-4.3070291350439645</v>
      </c>
      <c r="BE11" s="54">
        <f t="shared" si="6"/>
        <v>3.8268884123712019</v>
      </c>
      <c r="BF11" s="54">
        <f t="shared" si="6"/>
        <v>3.827176668620913</v>
      </c>
      <c r="BG11" s="54">
        <f t="shared" si="6"/>
        <v>3.8262571760467119</v>
      </c>
      <c r="BH11" s="54">
        <f t="shared" si="6"/>
        <v>3.8291926346187224</v>
      </c>
      <c r="BI11" s="54">
        <f t="shared" si="6"/>
        <v>3.8198457088061626</v>
      </c>
      <c r="BJ11" s="54">
        <f t="shared" si="6"/>
        <v>3.8498626562512657</v>
      </c>
      <c r="BK11" s="54">
        <f t="shared" si="6"/>
        <v>3.7558823399353551</v>
      </c>
      <c r="BL11" s="54">
        <f t="shared" si="9"/>
        <v>4.083211765081483</v>
      </c>
    </row>
    <row r="12" spans="1:64" ht="12.95" customHeight="1">
      <c r="A12" s="54" t="s">
        <v>15</v>
      </c>
      <c r="C12" s="271">
        <f ca="1">SLOPE(INDIRECT(E9):G1004,INDIRECT(D9):$F1004)</f>
        <v>-3.3308571826424085E-6</v>
      </c>
      <c r="D12" s="366">
        <f>AB4</f>
        <v>2.5526752175769412E-6</v>
      </c>
      <c r="E12" s="273">
        <v>-0.85054207282590855</v>
      </c>
      <c r="F12" s="54">
        <v>1.0000000000000001E-5</v>
      </c>
      <c r="W12" s="339"/>
      <c r="AA12" s="341" t="s">
        <v>269</v>
      </c>
      <c r="AB12" s="277">
        <f>AB7*SIN(RADIANS(AB9))</f>
        <v>-0.3954331192429098</v>
      </c>
      <c r="AE12" s="365"/>
      <c r="AW12" s="54">
        <v>-50000</v>
      </c>
      <c r="AX12" s="54">
        <f t="shared" si="0"/>
        <v>-5.4165071540554499E-3</v>
      </c>
      <c r="AY12" s="54">
        <f t="shared" si="1"/>
        <v>-7.7398395569693523E-2</v>
      </c>
      <c r="AZ12" s="54">
        <f t="shared" si="2"/>
        <v>7.1981888415638073E-2</v>
      </c>
      <c r="BA12" s="54">
        <f t="shared" si="3"/>
        <v>0.64159101467896629</v>
      </c>
      <c r="BB12" s="54">
        <f t="shared" si="8"/>
        <v>0.96442163670291592</v>
      </c>
      <c r="BC12" s="54">
        <f t="shared" si="4"/>
        <v>-2.6578905095985674</v>
      </c>
      <c r="BD12" s="54">
        <f t="shared" si="5"/>
        <v>-4.053842818072896</v>
      </c>
      <c r="BE12" s="54">
        <f t="shared" si="6"/>
        <v>3.8661350910057344</v>
      </c>
      <c r="BF12" s="54">
        <f t="shared" si="6"/>
        <v>3.8663765215272217</v>
      </c>
      <c r="BG12" s="54">
        <f t="shared" si="6"/>
        <v>3.8655802413232005</v>
      </c>
      <c r="BH12" s="54">
        <f t="shared" si="6"/>
        <v>3.8682086454263658</v>
      </c>
      <c r="BI12" s="54">
        <f t="shared" si="6"/>
        <v>3.8595557116760517</v>
      </c>
      <c r="BJ12" s="54">
        <f t="shared" si="6"/>
        <v>3.888298657532431</v>
      </c>
      <c r="BK12" s="54">
        <f t="shared" si="6"/>
        <v>3.7954202864039783</v>
      </c>
      <c r="BL12" s="54">
        <f t="shared" si="9"/>
        <v>4.1345427231888952</v>
      </c>
    </row>
    <row r="13" spans="1:64" ht="12.95" customHeight="1">
      <c r="A13" s="54" t="s">
        <v>17</v>
      </c>
      <c r="C13" s="41" t="s">
        <v>18</v>
      </c>
      <c r="D13" s="366">
        <f>AB5</f>
        <v>-1.8219901701998214E-11</v>
      </c>
      <c r="E13" s="274">
        <v>2.5780882356585582E-2</v>
      </c>
      <c r="F13" s="54">
        <v>1E-8</v>
      </c>
      <c r="W13" s="339"/>
      <c r="AA13" s="342" t="s">
        <v>270</v>
      </c>
      <c r="AB13" s="343">
        <f>AB6*86400*300000</f>
        <v>2166078654.1805382</v>
      </c>
      <c r="AC13" s="54" t="s">
        <v>271</v>
      </c>
      <c r="AD13" s="54">
        <f>AB13/149600000</f>
        <v>14.479135388907341</v>
      </c>
      <c r="AE13" s="365" t="s">
        <v>397</v>
      </c>
      <c r="AW13" s="54">
        <v>-49000</v>
      </c>
      <c r="AX13" s="54">
        <f t="shared" si="0"/>
        <v>-2.7708746774880028E-3</v>
      </c>
      <c r="AY13" s="54">
        <f t="shared" si="1"/>
        <v>-7.3041950083618773E-2</v>
      </c>
      <c r="AZ13" s="54">
        <f t="shared" si="2"/>
        <v>7.027107540613077E-2</v>
      </c>
      <c r="BA13" s="54">
        <f t="shared" si="3"/>
        <v>0.64697830119580524</v>
      </c>
      <c r="BB13" s="54">
        <f t="shared" si="8"/>
        <v>0.95667807888862033</v>
      </c>
      <c r="BC13" s="54">
        <f t="shared" si="4"/>
        <v>-2.6300135572980845</v>
      </c>
      <c r="BD13" s="54">
        <f t="shared" si="5"/>
        <v>-3.8238264587727366</v>
      </c>
      <c r="BE13" s="54">
        <f t="shared" si="6"/>
        <v>3.9057002474503433</v>
      </c>
      <c r="BF13" s="54">
        <f t="shared" si="6"/>
        <v>3.9058976675456516</v>
      </c>
      <c r="BG13" s="54">
        <f t="shared" si="6"/>
        <v>3.905222366898244</v>
      </c>
      <c r="BH13" s="54">
        <f t="shared" si="6"/>
        <v>3.9075341324210249</v>
      </c>
      <c r="BI13" s="54">
        <f t="shared" si="6"/>
        <v>3.8996413210860732</v>
      </c>
      <c r="BJ13" s="54">
        <f t="shared" si="6"/>
        <v>3.9268414887941416</v>
      </c>
      <c r="BK13" s="54">
        <f t="shared" si="6"/>
        <v>3.8358515792985446</v>
      </c>
      <c r="BL13" s="54">
        <f t="shared" si="9"/>
        <v>4.1858736812963073</v>
      </c>
    </row>
    <row r="14" spans="1:64" ht="12.95" customHeight="1">
      <c r="A14" s="54" t="s">
        <v>20</v>
      </c>
      <c r="E14" s="54">
        <f>SUM(U21:U981)</f>
        <v>-11.63058503212282</v>
      </c>
      <c r="W14" s="339"/>
      <c r="AA14" s="342" t="s">
        <v>272</v>
      </c>
      <c r="AB14" s="277">
        <f>2*AB5*365.24/C8</f>
        <v>-3.1702756730773544E-8</v>
      </c>
      <c r="AC14" s="54" t="s">
        <v>189</v>
      </c>
      <c r="AE14" s="365"/>
      <c r="AW14" s="54">
        <v>-48000</v>
      </c>
      <c r="AX14" s="54">
        <f t="shared" si="0"/>
        <v>-2.8782080566246149E-4</v>
      </c>
      <c r="AY14" s="54">
        <f t="shared" si="1"/>
        <v>-6.8721944400947976E-2</v>
      </c>
      <c r="AZ14" s="54">
        <f t="shared" si="2"/>
        <v>6.8434123595285515E-2</v>
      </c>
      <c r="BA14" s="54">
        <f t="shared" si="3"/>
        <v>0.65274046765020877</v>
      </c>
      <c r="BB14" s="54">
        <f t="shared" si="8"/>
        <v>0.94803744410609181</v>
      </c>
      <c r="BC14" s="54">
        <f t="shared" si="4"/>
        <v>-2.6016532679785871</v>
      </c>
      <c r="BD14" s="54">
        <f t="shared" si="5"/>
        <v>-3.6136892792114228</v>
      </c>
      <c r="BE14" s="54">
        <f t="shared" si="6"/>
        <v>3.9456061481869766</v>
      </c>
      <c r="BF14" s="54">
        <f t="shared" si="6"/>
        <v>3.9457634456066</v>
      </c>
      <c r="BG14" s="54">
        <f t="shared" si="6"/>
        <v>3.9452035337540381</v>
      </c>
      <c r="BH14" s="54">
        <f t="shared" si="6"/>
        <v>3.9471980670310325</v>
      </c>
      <c r="BI14" s="54">
        <f t="shared" si="6"/>
        <v>3.9401117970015127</v>
      </c>
      <c r="BJ14" s="54">
        <f t="shared" si="6"/>
        <v>3.9655308123728901</v>
      </c>
      <c r="BK14" s="54">
        <f t="shared" si="6"/>
        <v>3.877204931484691</v>
      </c>
      <c r="BL14" s="54">
        <f t="shared" si="9"/>
        <v>4.2372046394037195</v>
      </c>
    </row>
    <row r="15" spans="1:64" ht="12.95" customHeight="1">
      <c r="A15" s="263" t="s">
        <v>22</v>
      </c>
      <c r="C15" s="276">
        <f ca="1">(C7+C11)+(C8+C12)*INT(MAX(F21:F3524))</f>
        <v>60047.498733860499</v>
      </c>
      <c r="D15" s="277">
        <f>+C7+INT(MAX(F21:F1579))*C8+D11+D12*INT(MAX(F21:F4014))+D13*INT(MAX(F21:F4041)^2)</f>
        <v>60047.654373068101</v>
      </c>
      <c r="E15" s="271" t="s">
        <v>299</v>
      </c>
      <c r="F15" s="262">
        <v>1</v>
      </c>
      <c r="W15" s="339"/>
      <c r="AA15" s="341" t="s">
        <v>273</v>
      </c>
      <c r="AB15" s="277">
        <f>(AB10-AB2)/AD2</f>
        <v>-42953.695170447165</v>
      </c>
      <c r="AC15" s="54" t="s">
        <v>274</v>
      </c>
      <c r="AE15" s="365"/>
      <c r="AW15" s="54">
        <v>-47000</v>
      </c>
      <c r="AX15" s="54">
        <f t="shared" si="0"/>
        <v>2.0315771938479027E-3</v>
      </c>
      <c r="AY15" s="54">
        <f t="shared" si="1"/>
        <v>-6.4438378521681217E-2</v>
      </c>
      <c r="AZ15" s="54">
        <f t="shared" si="2"/>
        <v>6.6469955715529119E-2</v>
      </c>
      <c r="BA15" s="54">
        <f t="shared" si="3"/>
        <v>0.65889552791451478</v>
      </c>
      <c r="BB15" s="54">
        <f t="shared" si="8"/>
        <v>0.93845445522085802</v>
      </c>
      <c r="BC15" s="54">
        <f t="shared" si="4"/>
        <v>-2.5727717890316075</v>
      </c>
      <c r="BD15" s="54">
        <f t="shared" si="5"/>
        <v>-3.4207267405907822</v>
      </c>
      <c r="BE15" s="54">
        <f t="shared" si="6"/>
        <v>3.9858762247847954</v>
      </c>
      <c r="BF15" s="54">
        <f t="shared" si="6"/>
        <v>3.9859980447292087</v>
      </c>
      <c r="BG15" s="54">
        <f t="shared" si="6"/>
        <v>3.9855451200242937</v>
      </c>
      <c r="BH15" s="54">
        <f t="shared" si="6"/>
        <v>3.9872302557671877</v>
      </c>
      <c r="BI15" s="54">
        <f t="shared" si="6"/>
        <v>3.9809766640981321</v>
      </c>
      <c r="BJ15" s="54">
        <f t="shared" si="6"/>
        <v>4.0044110200736318</v>
      </c>
      <c r="BK15" s="54">
        <f t="shared" si="6"/>
        <v>3.9195066268576211</v>
      </c>
      <c r="BL15" s="54">
        <f t="shared" si="9"/>
        <v>4.2885355975111326</v>
      </c>
    </row>
    <row r="16" spans="1:64" ht="12.95" customHeight="1">
      <c r="A16" s="263" t="s">
        <v>24</v>
      </c>
      <c r="C16" s="276">
        <f ca="1">+C8+C12</f>
        <v>0.41981106914281735</v>
      </c>
      <c r="D16" s="48">
        <f>+C8+D12+2*D13*MAX(F21:F121)</f>
        <v>0.41981693097531464</v>
      </c>
      <c r="E16" s="271" t="s">
        <v>302</v>
      </c>
      <c r="F16" s="367">
        <f ca="1">NOW()+15018.5+$C$5/24</f>
        <v>60368.637276041663</v>
      </c>
      <c r="W16" s="339"/>
      <c r="AA16" s="340" t="s">
        <v>290</v>
      </c>
      <c r="AB16" s="54">
        <f>AB8*365.24</f>
        <v>51387.230605513985</v>
      </c>
      <c r="AC16" s="54" t="s">
        <v>256</v>
      </c>
      <c r="AD16" s="277"/>
      <c r="AE16" s="365"/>
      <c r="AW16" s="54">
        <v>-46000</v>
      </c>
      <c r="AX16" s="54">
        <f t="shared" si="0"/>
        <v>4.1862349779849331E-3</v>
      </c>
      <c r="AY16" s="54">
        <f t="shared" si="1"/>
        <v>-6.0191252445818431E-2</v>
      </c>
      <c r="AZ16" s="54">
        <f t="shared" si="2"/>
        <v>6.4377487423803365E-2</v>
      </c>
      <c r="BA16" s="54">
        <f t="shared" si="3"/>
        <v>0.66546312292906951</v>
      </c>
      <c r="BB16" s="54">
        <f t="shared" si="8"/>
        <v>0.92787941621310621</v>
      </c>
      <c r="BC16" s="54">
        <f t="shared" si="4"/>
        <v>-2.5433286053363666</v>
      </c>
      <c r="BD16" s="54">
        <f t="shared" si="5"/>
        <v>-3.2426948971440073</v>
      </c>
      <c r="BE16" s="54">
        <f t="shared" si="6"/>
        <v>4.0265351640699558</v>
      </c>
      <c r="BF16" s="54">
        <f t="shared" si="6"/>
        <v>4.026626587022009</v>
      </c>
      <c r="BG16" s="54">
        <f t="shared" si="6"/>
        <v>4.0262700720469482</v>
      </c>
      <c r="BH16" s="54">
        <f t="shared" si="6"/>
        <v>4.0276612252736337</v>
      </c>
      <c r="BI16" s="54">
        <f t="shared" si="6"/>
        <v>4.0222461286154072</v>
      </c>
      <c r="BJ16" s="54">
        <f t="shared" si="6"/>
        <v>4.0435312739096458</v>
      </c>
      <c r="BK16" s="54">
        <f t="shared" si="6"/>
        <v>3.9627804511027311</v>
      </c>
      <c r="BL16" s="54">
        <f t="shared" si="9"/>
        <v>4.3398665556185447</v>
      </c>
    </row>
    <row r="17" spans="1:64" ht="12.95" customHeight="1">
      <c r="A17" s="271" t="s">
        <v>25</v>
      </c>
      <c r="C17" s="54">
        <f>COUNT(C21:C4730)</f>
        <v>196</v>
      </c>
      <c r="E17" s="271" t="s">
        <v>304</v>
      </c>
      <c r="F17" s="277">
        <f ca="1">ROUND(2*(F16-$C$7)/$C$8,0)/2+F15</f>
        <v>19094</v>
      </c>
      <c r="AA17" s="340" t="s">
        <v>400</v>
      </c>
      <c r="AB17" s="277">
        <f>AD13^3/AB8^2</f>
        <v>0.15334659225596306</v>
      </c>
      <c r="AE17" s="365"/>
      <c r="AW17" s="54">
        <v>-45000</v>
      </c>
      <c r="AX17" s="54">
        <f t="shared" si="0"/>
        <v>6.1750679058017385E-3</v>
      </c>
      <c r="AY17" s="54">
        <f t="shared" si="1"/>
        <v>-5.5980566173359662E-2</v>
      </c>
      <c r="AZ17" s="54">
        <f t="shared" si="2"/>
        <v>6.2155634079161401E-2</v>
      </c>
      <c r="BA17" s="54">
        <f t="shared" si="3"/>
        <v>0.67246465342937145</v>
      </c>
      <c r="BB17" s="54">
        <f t="shared" si="8"/>
        <v>0.91625780467100071</v>
      </c>
      <c r="BC17" s="54">
        <f t="shared" si="4"/>
        <v>-2.5132802659622349</v>
      </c>
      <c r="BD17" s="54">
        <f t="shared" si="5"/>
        <v>-3.0777157031182543</v>
      </c>
      <c r="BE17" s="54">
        <f t="shared" si="6"/>
        <v>4.0676089999062253</v>
      </c>
      <c r="BF17" s="54">
        <f t="shared" si="6"/>
        <v>4.067675232086077</v>
      </c>
      <c r="BG17" s="54">
        <f t="shared" si="6"/>
        <v>4.0674030626754458</v>
      </c>
      <c r="BH17" s="54">
        <f t="shared" si="6"/>
        <v>4.0685221248561394</v>
      </c>
      <c r="BI17" s="54">
        <f t="shared" si="6"/>
        <v>4.0639315389447921</v>
      </c>
      <c r="BJ17" s="54">
        <f t="shared" si="6"/>
        <v>4.0829454936329075</v>
      </c>
      <c r="BK17" s="54">
        <f t="shared" si="6"/>
        <v>4.0070476290372516</v>
      </c>
      <c r="BL17" s="54">
        <f t="shared" si="9"/>
        <v>4.3911975137259569</v>
      </c>
    </row>
    <row r="18" spans="1:64" ht="12.95" customHeight="1">
      <c r="A18" s="263" t="s">
        <v>401</v>
      </c>
      <c r="C18" s="278">
        <f ca="1">+C15</f>
        <v>60047.498733860499</v>
      </c>
      <c r="D18" s="279">
        <f ca="1">C16</f>
        <v>0.41981106914281735</v>
      </c>
      <c r="E18" s="271" t="s">
        <v>306</v>
      </c>
      <c r="F18" s="277">
        <f ca="1">ROUND(2*(F16-$C$15)/$C$16,0)/2+F15</f>
        <v>766</v>
      </c>
      <c r="AA18" s="345" t="s">
        <v>276</v>
      </c>
      <c r="AB18" s="346">
        <f>2*PI()/(AB8*365.2422)*AD2</f>
        <v>5.1330958107412437E-5</v>
      </c>
      <c r="AC18" s="347" t="s">
        <v>277</v>
      </c>
      <c r="AD18" s="347"/>
      <c r="AE18" s="368"/>
      <c r="AW18" s="54">
        <v>-44000</v>
      </c>
      <c r="AX18" s="54">
        <f t="shared" si="0"/>
        <v>7.9969999941260153E-3</v>
      </c>
      <c r="AY18" s="54">
        <f t="shared" si="1"/>
        <v>-5.1806319704304875E-2</v>
      </c>
      <c r="AZ18" s="54">
        <f t="shared" si="2"/>
        <v>5.980331969843089E-2</v>
      </c>
      <c r="BA18" s="54">
        <f t="shared" si="3"/>
        <v>0.67992342267289096</v>
      </c>
      <c r="BB18" s="54">
        <f t="shared" si="8"/>
        <v>0.90352982448276986</v>
      </c>
      <c r="BC18" s="54">
        <f t="shared" si="4"/>
        <v>-2.4825800834439407</v>
      </c>
      <c r="BD18" s="54">
        <f t="shared" si="5"/>
        <v>-2.9242047169079064</v>
      </c>
      <c r="BE18" s="54">
        <f t="shared" ref="BE18:BK33" si="10">$BL18+$AB$7*SIN(BF18)</f>
        <v>4.1091252084691172</v>
      </c>
      <c r="BF18" s="54">
        <f t="shared" si="10"/>
        <v>4.1091713032527659</v>
      </c>
      <c r="BG18" s="54">
        <f t="shared" si="10"/>
        <v>4.1089706340037457</v>
      </c>
      <c r="BH18" s="54">
        <f t="shared" si="10"/>
        <v>4.1098446556111199</v>
      </c>
      <c r="BI18" s="54">
        <f t="shared" si="10"/>
        <v>4.1060458874309544</v>
      </c>
      <c r="BJ18" s="54">
        <f t="shared" si="10"/>
        <v>4.1227122842316115</v>
      </c>
      <c r="BK18" s="54">
        <f t="shared" si="10"/>
        <v>4.0523267686979469</v>
      </c>
      <c r="BL18" s="54">
        <f t="shared" si="9"/>
        <v>4.44252847183337</v>
      </c>
    </row>
    <row r="19" spans="1:64" ht="12.95" customHeight="1">
      <c r="A19" s="263" t="s">
        <v>307</v>
      </c>
      <c r="C19" s="281">
        <f>+D15</f>
        <v>60047.654373068101</v>
      </c>
      <c r="D19" s="282">
        <f>+D16</f>
        <v>0.41981693097531464</v>
      </c>
      <c r="E19" s="271" t="s">
        <v>308</v>
      </c>
      <c r="F19" s="349">
        <f ca="1">+$C$15+$C$16*F18-15018.5-$C$5/24</f>
        <v>45350.969846157233</v>
      </c>
      <c r="S19" s="54">
        <f>COUNT(S21:S513)</f>
        <v>184</v>
      </c>
      <c r="AA19" s="350"/>
      <c r="AC19" s="350"/>
      <c r="AW19" s="54">
        <v>-43000</v>
      </c>
      <c r="AX19" s="54">
        <f t="shared" si="0"/>
        <v>9.6509753608113452E-3</v>
      </c>
      <c r="AY19" s="54">
        <f t="shared" si="1"/>
        <v>-4.7668513038654083E-2</v>
      </c>
      <c r="AZ19" s="54">
        <f t="shared" si="2"/>
        <v>5.7319488399465428E-2</v>
      </c>
      <c r="BA19" s="54">
        <f t="shared" si="3"/>
        <v>0.68786478927144046</v>
      </c>
      <c r="BB19" s="54">
        <f t="shared" si="8"/>
        <v>0.88962991592463003</v>
      </c>
      <c r="BC19" s="54">
        <f t="shared" si="4"/>
        <v>-2.4511778008382317</v>
      </c>
      <c r="BD19" s="54">
        <f t="shared" si="5"/>
        <v>-2.780815244671297</v>
      </c>
      <c r="BE19" s="54">
        <f t="shared" si="10"/>
        <v>4.1511128093027025</v>
      </c>
      <c r="BF19" s="54">
        <f t="shared" si="10"/>
        <v>4.151143435171992</v>
      </c>
      <c r="BG19" s="54">
        <f t="shared" si="10"/>
        <v>4.151001322645655</v>
      </c>
      <c r="BH19" s="54">
        <f t="shared" si="10"/>
        <v>4.1516610357402959</v>
      </c>
      <c r="BI19" s="54">
        <f t="shared" si="10"/>
        <v>4.1486043495535725</v>
      </c>
      <c r="BJ19" s="54">
        <f t="shared" si="10"/>
        <v>4.1628947966485663</v>
      </c>
      <c r="BK19" s="54">
        <f t="shared" si="10"/>
        <v>4.0986338123221717</v>
      </c>
      <c r="BL19" s="54">
        <f t="shared" si="9"/>
        <v>4.4938594299407821</v>
      </c>
    </row>
    <row r="20" spans="1:64" ht="12.95" customHeight="1">
      <c r="A20" s="269" t="s">
        <v>29</v>
      </c>
      <c r="B20" s="269" t="s">
        <v>30</v>
      </c>
      <c r="C20" s="269" t="s">
        <v>31</v>
      </c>
      <c r="D20" s="269" t="s">
        <v>32</v>
      </c>
      <c r="E20" s="269" t="s">
        <v>33</v>
      </c>
      <c r="F20" s="269" t="s">
        <v>34</v>
      </c>
      <c r="G20" s="370" t="s">
        <v>35</v>
      </c>
      <c r="H20" s="352" t="s">
        <v>23</v>
      </c>
      <c r="I20" s="352" t="s">
        <v>36</v>
      </c>
      <c r="J20" s="352" t="s">
        <v>37</v>
      </c>
      <c r="K20" s="352" t="s">
        <v>38</v>
      </c>
      <c r="L20" s="284"/>
      <c r="M20" s="353" t="s">
        <v>404</v>
      </c>
      <c r="N20" s="284" t="s">
        <v>41</v>
      </c>
      <c r="O20" s="284" t="s">
        <v>42</v>
      </c>
      <c r="P20" s="284" t="s">
        <v>43</v>
      </c>
      <c r="Q20" s="269" t="s">
        <v>44</v>
      </c>
      <c r="R20" s="284" t="s">
        <v>45</v>
      </c>
      <c r="S20" s="284" t="s">
        <v>46</v>
      </c>
      <c r="T20" s="284" t="s">
        <v>47</v>
      </c>
      <c r="U20" s="284" t="s">
        <v>48</v>
      </c>
      <c r="V20" s="352" t="s">
        <v>405</v>
      </c>
      <c r="W20" s="352" t="s">
        <v>406</v>
      </c>
      <c r="X20" s="352" t="s">
        <v>407</v>
      </c>
      <c r="Y20" s="352" t="s">
        <v>408</v>
      </c>
      <c r="Z20" s="269" t="s">
        <v>34</v>
      </c>
      <c r="AA20" s="284" t="s">
        <v>409</v>
      </c>
      <c r="AB20" s="284" t="s">
        <v>282</v>
      </c>
      <c r="AC20" s="284" t="s">
        <v>283</v>
      </c>
      <c r="AE20" s="371" t="s">
        <v>410</v>
      </c>
      <c r="AF20" s="269" t="s">
        <v>44</v>
      </c>
      <c r="AG20" s="354" t="s">
        <v>285</v>
      </c>
      <c r="AH20" s="284" t="s">
        <v>242</v>
      </c>
      <c r="AI20" s="284" t="s">
        <v>243</v>
      </c>
      <c r="AJ20" s="284" t="s">
        <v>244</v>
      </c>
      <c r="AK20" s="284" t="s">
        <v>286</v>
      </c>
      <c r="AL20" s="284" t="s">
        <v>245</v>
      </c>
      <c r="AM20" s="284" t="s">
        <v>246</v>
      </c>
      <c r="AN20" s="269" t="s">
        <v>247</v>
      </c>
      <c r="AO20" s="269" t="s">
        <v>248</v>
      </c>
      <c r="AP20" s="269" t="s">
        <v>249</v>
      </c>
      <c r="AQ20" s="269" t="s">
        <v>250</v>
      </c>
      <c r="AR20" s="269" t="s">
        <v>251</v>
      </c>
      <c r="AS20" s="269" t="s">
        <v>252</v>
      </c>
      <c r="AT20" s="269" t="s">
        <v>253</v>
      </c>
      <c r="AU20" s="269" t="s">
        <v>192</v>
      </c>
      <c r="AV20" s="290"/>
      <c r="AW20" s="54">
        <v>-42000</v>
      </c>
      <c r="AX20" s="54">
        <f t="shared" si="0"/>
        <v>1.1135972470948406E-2</v>
      </c>
      <c r="AY20" s="54">
        <f t="shared" si="1"/>
        <v>-4.3567146176407306E-2</v>
      </c>
      <c r="AZ20" s="54">
        <f t="shared" si="2"/>
        <v>5.4703118647355713E-2</v>
      </c>
      <c r="BA20" s="54">
        <f t="shared" si="3"/>
        <v>0.69631633002545668</v>
      </c>
      <c r="BB20" s="54">
        <f t="shared" si="8"/>
        <v>0.87448622033799717</v>
      </c>
      <c r="BC20" s="54">
        <f t="shared" si="4"/>
        <v>-2.4190192210811552</v>
      </c>
      <c r="BD20" s="54">
        <f t="shared" si="5"/>
        <v>-2.6463947091607314</v>
      </c>
      <c r="BE20" s="54">
        <f t="shared" si="10"/>
        <v>4.1936024747107155</v>
      </c>
      <c r="BF20" s="54">
        <f t="shared" si="10"/>
        <v>4.1936217413322039</v>
      </c>
      <c r="BG20" s="54">
        <f t="shared" si="10"/>
        <v>4.1935257669693886</v>
      </c>
      <c r="BH20" s="54">
        <f t="shared" si="10"/>
        <v>4.1940040118427584</v>
      </c>
      <c r="BI20" s="54">
        <f t="shared" si="10"/>
        <v>4.1916248550318294</v>
      </c>
      <c r="BJ20" s="54">
        <f t="shared" si="10"/>
        <v>4.2035605152379629</v>
      </c>
      <c r="BK20" s="54">
        <f t="shared" si="10"/>
        <v>4.1459819943514162</v>
      </c>
      <c r="BL20" s="54">
        <f t="shared" si="9"/>
        <v>4.5451903880481943</v>
      </c>
    </row>
    <row r="21" spans="1:64" ht="12.95" customHeight="1">
      <c r="A21" s="54" t="s">
        <v>49</v>
      </c>
      <c r="C21" s="30">
        <v>28122.7</v>
      </c>
      <c r="D21" s="30"/>
      <c r="E21" s="54">
        <f t="shared" ref="E21:E52" si="11">+(C21-C$7)/C$8</f>
        <v>-57717.075926885787</v>
      </c>
      <c r="F21" s="54">
        <f t="shared" ref="F21:F52" si="12">ROUND(2*E21,0)/2</f>
        <v>-57717</v>
      </c>
      <c r="G21" s="372">
        <f>+C21-(C$7+F21*C$8)</f>
        <v>-3.1875199998466996E-2</v>
      </c>
      <c r="H21" s="317">
        <f>G21</f>
        <v>-3.1875199998466996E-2</v>
      </c>
      <c r="I21" s="317"/>
      <c r="J21" s="317"/>
      <c r="K21" s="317"/>
      <c r="M21" s="268"/>
      <c r="O21" s="54">
        <f t="shared" ref="O21:O52" ca="1" si="13">+C$11+C$12*$F21</f>
        <v>0.23410569495808842</v>
      </c>
      <c r="P21" s="54">
        <f t="shared" ref="P21:P52" si="14">+D$11+D$12*F21+D$13*F21^2</f>
        <v>-0.11224272157489545</v>
      </c>
      <c r="Q21" s="286">
        <f t="shared" ref="Q21:Q52" si="15">+C21-15018.5</f>
        <v>13104.2</v>
      </c>
      <c r="R21" s="54">
        <f>+(P21-G21)^2</f>
        <v>6.4589385243376939E-3</v>
      </c>
      <c r="S21" s="54">
        <v>1</v>
      </c>
      <c r="T21" s="54">
        <f>S21*R21</f>
        <v>6.4589385243376939E-3</v>
      </c>
      <c r="U21" s="54">
        <f>+G21-P21</f>
        <v>8.0367521576428458E-2</v>
      </c>
      <c r="V21" s="317">
        <f>+G21-AH21</f>
        <v>-0.11292972223366751</v>
      </c>
      <c r="W21" s="317"/>
      <c r="X21" s="317"/>
      <c r="Y21" s="317"/>
      <c r="Z21" s="54">
        <f t="shared" ref="Z21:Z52" si="16">F21</f>
        <v>-57717</v>
      </c>
      <c r="AA21" s="54">
        <f t="shared" ref="AA21:AA52" si="17">AB$3+AB$4*Z21+AB$5*Z21^2+AH21</f>
        <v>-3.1188199339694939E-2</v>
      </c>
      <c r="AB21" s="54">
        <f t="shared" ref="AB21:AB52" si="18">+G21-AH21</f>
        <v>-0.11292972223366751</v>
      </c>
      <c r="AC21" s="54">
        <f t="shared" ref="AC21:AC52" si="19">+G21-P21</f>
        <v>8.0367521576428458E-2</v>
      </c>
      <c r="AD21" s="54">
        <f>SUM(V21:Y21)</f>
        <v>-0.11292972223366751</v>
      </c>
      <c r="AE21" s="373">
        <f t="shared" ref="AE21:AE52" si="20">+(G21-AA21)^2*S21</f>
        <v>4.7196990515324148E-7</v>
      </c>
      <c r="AF21" s="356">
        <f t="shared" ref="AF21:AF52" si="21">+C21-15018.5</f>
        <v>13104.2</v>
      </c>
      <c r="AG21" s="41"/>
      <c r="AH21" s="54">
        <f t="shared" ref="AH21:AH52" si="22">$AB$6*($AB$11/AI21*AJ21+$AB$12)</f>
        <v>8.1054522235200516E-2</v>
      </c>
      <c r="AI21" s="54">
        <f t="shared" ref="AI21:AI52" si="23">1+$AB$7*COS(AL21)</f>
        <v>0.61106173067561897</v>
      </c>
      <c r="AJ21" s="54">
        <f t="shared" ref="AJ21:AJ52" si="24">SIN(AL21+RADIANS($AB$9))</f>
        <v>0.9978767911354347</v>
      </c>
      <c r="AK21" s="54">
        <f t="shared" ref="AK21:AK52" si="25">$AB$7*SIN(AL21)</f>
        <v>-0.11240063413385895</v>
      </c>
      <c r="AL21" s="54">
        <f t="shared" ref="AL21:AL52" si="26">2*ATAN(AM21)</f>
        <v>-2.8602638955755846</v>
      </c>
      <c r="AM21" s="54">
        <f t="shared" ref="AM21:AM52" si="27">SQRT((1+$AB$7)/(1-$AB$7))*TAN(AN21/2)</f>
        <v>-7.062170261693157</v>
      </c>
      <c r="AN21" s="54">
        <f t="shared" ref="AN21:AT30" si="28">$AU21+$AB$7*SIN(AO21)</f>
        <v>3.5700234323703577</v>
      </c>
      <c r="AO21" s="54">
        <f t="shared" si="28"/>
        <v>3.5705777068508748</v>
      </c>
      <c r="AP21" s="54">
        <f t="shared" si="28"/>
        <v>3.5690727376800613</v>
      </c>
      <c r="AQ21" s="54">
        <f t="shared" si="28"/>
        <v>3.5731614554615385</v>
      </c>
      <c r="AR21" s="54">
        <f t="shared" si="28"/>
        <v>3.5620708469653066</v>
      </c>
      <c r="AS21" s="54">
        <f t="shared" si="28"/>
        <v>3.5922875244532966</v>
      </c>
      <c r="AT21" s="54">
        <f t="shared" si="28"/>
        <v>3.5108845579929664</v>
      </c>
      <c r="AU21" s="54">
        <f t="shared" ref="AU21:AU52" si="29">RADIANS($AB$9)+$AB$18*(F21-AB$15)</f>
        <v>3.738421719473993</v>
      </c>
      <c r="AW21" s="54">
        <v>-41000</v>
      </c>
      <c r="AX21" s="54">
        <f t="shared" si="0"/>
        <v>1.2451021528337512E-2</v>
      </c>
      <c r="AY21" s="54">
        <f t="shared" si="1"/>
        <v>-3.9502219117564505E-2</v>
      </c>
      <c r="AZ21" s="54">
        <f t="shared" si="2"/>
        <v>5.1953240645902017E-2</v>
      </c>
      <c r="BA21" s="54">
        <f t="shared" si="3"/>
        <v>0.70530801228219442</v>
      </c>
      <c r="BB21" s="54">
        <f t="shared" si="8"/>
        <v>0.85801999685044883</v>
      </c>
      <c r="BC21" s="54">
        <f t="shared" si="4"/>
        <v>-2.3860457925357572</v>
      </c>
      <c r="BD21" s="54">
        <f t="shared" si="5"/>
        <v>-2.5199502196246675</v>
      </c>
      <c r="BE21" s="54">
        <f t="shared" si="10"/>
        <v>4.2366266501055199</v>
      </c>
      <c r="BF21" s="54">
        <f t="shared" si="10"/>
        <v>4.2366379992013048</v>
      </c>
      <c r="BG21" s="54">
        <f t="shared" si="10"/>
        <v>4.2365767972094028</v>
      </c>
      <c r="BH21" s="54">
        <f t="shared" si="10"/>
        <v>4.2369069258530558</v>
      </c>
      <c r="BI21" s="54">
        <f t="shared" si="10"/>
        <v>4.2351286834046888</v>
      </c>
      <c r="BJ21" s="54">
        <f t="shared" si="10"/>
        <v>4.2447809659522235</v>
      </c>
      <c r="BK21" s="54">
        <f t="shared" si="10"/>
        <v>4.1943818065679661</v>
      </c>
      <c r="BL21" s="54">
        <f t="shared" si="9"/>
        <v>4.5965213461556065</v>
      </c>
    </row>
    <row r="22" spans="1:64" ht="12.95" customHeight="1">
      <c r="A22" s="54" t="s">
        <v>50</v>
      </c>
      <c r="C22" s="30">
        <v>31150.455000000002</v>
      </c>
      <c r="D22" s="30"/>
      <c r="E22" s="54">
        <f t="shared" si="11"/>
        <v>-50504.948377187633</v>
      </c>
      <c r="F22" s="54">
        <f t="shared" si="12"/>
        <v>-50505</v>
      </c>
      <c r="G22" s="372">
        <f t="shared" ref="G22:G39" si="30">+C22-(C$7+F22*C$8)</f>
        <v>2.1672000002581626E-2</v>
      </c>
      <c r="I22" s="318">
        <f>G22</f>
        <v>2.1672000002581626E-2</v>
      </c>
      <c r="M22" s="268"/>
      <c r="O22" s="54">
        <f t="shared" ca="1" si="13"/>
        <v>0.21008355295687137</v>
      </c>
      <c r="P22" s="54">
        <f t="shared" si="14"/>
        <v>-7.9612248120952356E-2</v>
      </c>
      <c r="Q22" s="286">
        <f t="shared" si="15"/>
        <v>16131.955000000002</v>
      </c>
      <c r="R22" s="54">
        <f t="shared" ref="R22:R39" si="31">+(P22-M22)^2</f>
        <v>6.3381100508720818E-3</v>
      </c>
      <c r="S22" s="54">
        <v>0.01</v>
      </c>
      <c r="T22" s="54">
        <f t="shared" ref="T22:T39" si="32">S22*R22</f>
        <v>6.3381100508720821E-5</v>
      </c>
      <c r="U22" s="54">
        <f t="shared" ref="U22:U39" si="33">+G22-P22</f>
        <v>0.10128424812353398</v>
      </c>
      <c r="W22" s="318">
        <f t="shared" ref="W22:W41" si="34">+G22-AH22</f>
        <v>-5.1126253258130638E-2</v>
      </c>
      <c r="Z22" s="54">
        <f t="shared" si="16"/>
        <v>-50505</v>
      </c>
      <c r="AA22" s="54">
        <f t="shared" si="17"/>
        <v>-6.8139948602400913E-3</v>
      </c>
      <c r="AB22" s="54">
        <f t="shared" si="18"/>
        <v>-5.1126253258130638E-2</v>
      </c>
      <c r="AC22" s="54">
        <f t="shared" si="19"/>
        <v>0.10128424812353398</v>
      </c>
      <c r="AD22" s="54">
        <f t="shared" ref="AD22:AD85" si="35">SUM(V22:Y22)</f>
        <v>-5.1126253258130638E-2</v>
      </c>
      <c r="AE22" s="373">
        <f t="shared" si="20"/>
        <v>8.1145190332470531E-6</v>
      </c>
      <c r="AF22" s="356">
        <f t="shared" si="21"/>
        <v>16131.955000000002</v>
      </c>
      <c r="AG22" s="41"/>
      <c r="AH22" s="54">
        <f t="shared" si="22"/>
        <v>7.2798253260712265E-2</v>
      </c>
      <c r="AI22" s="54">
        <f t="shared" si="23"/>
        <v>0.63900759945963059</v>
      </c>
      <c r="AJ22" s="54">
        <f t="shared" si="24"/>
        <v>0.96800446471283241</v>
      </c>
      <c r="AK22" s="54">
        <f t="shared" si="25"/>
        <v>-0.18327947689482282</v>
      </c>
      <c r="AL22" s="54">
        <f t="shared" si="26"/>
        <v>-2.6717960301777262</v>
      </c>
      <c r="AM22" s="54">
        <f t="shared" si="27"/>
        <v>-4.1785723091684206</v>
      </c>
      <c r="AN22" s="54">
        <f t="shared" si="28"/>
        <v>3.8462770654275262</v>
      </c>
      <c r="AO22" s="54">
        <f t="shared" si="28"/>
        <v>3.8465418700659693</v>
      </c>
      <c r="AP22" s="54">
        <f t="shared" si="28"/>
        <v>3.8456834177116588</v>
      </c>
      <c r="AQ22" s="54">
        <f t="shared" si="28"/>
        <v>3.8484686597052122</v>
      </c>
      <c r="AR22" s="54">
        <f t="shared" si="28"/>
        <v>3.8394557948726571</v>
      </c>
      <c r="AS22" s="54">
        <f t="shared" si="28"/>
        <v>3.8688774277817566</v>
      </c>
      <c r="AT22" s="54">
        <f t="shared" si="28"/>
        <v>3.7753438599965898</v>
      </c>
      <c r="AU22" s="54">
        <f t="shared" si="29"/>
        <v>4.1086205893446515</v>
      </c>
      <c r="AW22" s="54">
        <v>-40000</v>
      </c>
      <c r="AX22" s="54">
        <f t="shared" si="0"/>
        <v>1.3595225412896615E-2</v>
      </c>
      <c r="AY22" s="54">
        <f t="shared" si="1"/>
        <v>-3.5473731862125712E-2</v>
      </c>
      <c r="AZ22" s="54">
        <f t="shared" si="2"/>
        <v>4.9068957275022328E-2</v>
      </c>
      <c r="BA22" s="54">
        <f t="shared" si="3"/>
        <v>0.71487237472161547</v>
      </c>
      <c r="BB22" s="54">
        <f t="shared" si="8"/>
        <v>0.84014498928916059</v>
      </c>
      <c r="BC22" s="54">
        <f t="shared" si="4"/>
        <v>-2.3521941440931653</v>
      </c>
      <c r="BD22" s="54">
        <f t="shared" si="5"/>
        <v>-2.4006211440208087</v>
      </c>
      <c r="BE22" s="54">
        <f t="shared" si="10"/>
        <v>4.2802196877805336</v>
      </c>
      <c r="BF22" s="54">
        <f t="shared" si="10"/>
        <v>4.2802258498990193</v>
      </c>
      <c r="BG22" s="54">
        <f t="shared" si="10"/>
        <v>4.2801895111222708</v>
      </c>
      <c r="BH22" s="54">
        <f t="shared" si="10"/>
        <v>4.2804038467505929</v>
      </c>
      <c r="BI22" s="54">
        <f t="shared" si="10"/>
        <v>4.2791410742454739</v>
      </c>
      <c r="BJ22" s="54">
        <f t="shared" si="10"/>
        <v>4.2866313399559122</v>
      </c>
      <c r="BK22" s="54">
        <f t="shared" si="10"/>
        <v>4.2438409704565183</v>
      </c>
      <c r="BL22" s="54">
        <f t="shared" si="9"/>
        <v>4.6478523042630195</v>
      </c>
    </row>
    <row r="23" spans="1:64" ht="12.95" customHeight="1">
      <c r="A23" s="54" t="s">
        <v>50</v>
      </c>
      <c r="C23" s="30">
        <v>31156.31</v>
      </c>
      <c r="D23" s="30"/>
      <c r="E23" s="54">
        <f t="shared" si="11"/>
        <v>-50491.001737910847</v>
      </c>
      <c r="F23" s="54">
        <f t="shared" si="12"/>
        <v>-50491</v>
      </c>
      <c r="G23" s="372">
        <f t="shared" si="30"/>
        <v>-7.2960000034072436E-4</v>
      </c>
      <c r="I23" s="318">
        <f t="shared" ref="I23:I39" si="36">G23</f>
        <v>-7.2960000034072436E-4</v>
      </c>
      <c r="M23" s="268"/>
      <c r="O23" s="54">
        <f t="shared" ca="1" si="13"/>
        <v>0.21003692095631438</v>
      </c>
      <c r="P23" s="54">
        <f t="shared" si="14"/>
        <v>-7.9550748747214128E-2</v>
      </c>
      <c r="Q23" s="286">
        <f t="shared" si="15"/>
        <v>16137.810000000001</v>
      </c>
      <c r="R23" s="54">
        <f t="shared" si="31"/>
        <v>6.32832162624239E-3</v>
      </c>
      <c r="S23" s="54">
        <v>0.01</v>
      </c>
      <c r="T23" s="54">
        <f t="shared" si="32"/>
        <v>6.32832162624239E-5</v>
      </c>
      <c r="U23" s="54">
        <f t="shared" si="33"/>
        <v>7.8821148746873404E-2</v>
      </c>
      <c r="W23" s="318">
        <f t="shared" si="34"/>
        <v>-7.350565003342828E-2</v>
      </c>
      <c r="Z23" s="54">
        <f t="shared" si="16"/>
        <v>-50491</v>
      </c>
      <c r="AA23" s="51">
        <f t="shared" si="17"/>
        <v>-6.774698714126573E-3</v>
      </c>
      <c r="AB23" s="51">
        <f t="shared" si="18"/>
        <v>-7.350565003342828E-2</v>
      </c>
      <c r="AC23" s="51">
        <f t="shared" si="19"/>
        <v>7.8821148746873404E-2</v>
      </c>
      <c r="AD23" s="51">
        <f t="shared" si="35"/>
        <v>-7.350565003342828E-2</v>
      </c>
      <c r="AE23" s="362">
        <f t="shared" si="20"/>
        <v>3.6543218459415326E-7</v>
      </c>
      <c r="AF23" s="374">
        <f t="shared" si="21"/>
        <v>16137.810000000001</v>
      </c>
      <c r="AG23" s="57"/>
      <c r="AH23" s="51">
        <f t="shared" si="22"/>
        <v>7.2776050033087555E-2</v>
      </c>
      <c r="AI23" s="51">
        <f t="shared" si="23"/>
        <v>0.63907800529258552</v>
      </c>
      <c r="AJ23" s="51">
        <f t="shared" si="24"/>
        <v>0.96790803522161573</v>
      </c>
      <c r="AK23" s="51">
        <f t="shared" si="25"/>
        <v>-0.18341808426422807</v>
      </c>
      <c r="AL23" s="51">
        <f t="shared" si="26"/>
        <v>-2.6714120307212408</v>
      </c>
      <c r="AM23" s="51">
        <f t="shared" si="27"/>
        <v>-4.175030745907609</v>
      </c>
      <c r="AN23" s="51">
        <f t="shared" si="28"/>
        <v>3.8468265151904428</v>
      </c>
      <c r="AO23" s="51">
        <f t="shared" si="28"/>
        <v>3.847090663533653</v>
      </c>
      <c r="AP23" s="51">
        <f t="shared" si="28"/>
        <v>3.8462339383591302</v>
      </c>
      <c r="AQ23" s="51">
        <f t="shared" si="28"/>
        <v>3.8490148757788574</v>
      </c>
      <c r="AR23" s="51">
        <f t="shared" si="28"/>
        <v>3.8400117398589977</v>
      </c>
      <c r="AS23" s="51">
        <f t="shared" si="28"/>
        <v>3.8694155138589061</v>
      </c>
      <c r="AT23" s="51">
        <f t="shared" si="28"/>
        <v>3.7758973977165216</v>
      </c>
      <c r="AU23" s="51">
        <f t="shared" si="29"/>
        <v>4.1093392227581553</v>
      </c>
      <c r="AW23" s="54">
        <v>-39000</v>
      </c>
      <c r="AX23" s="54">
        <f t="shared" si="0"/>
        <v>1.4567784664564848E-2</v>
      </c>
      <c r="AY23" s="54">
        <f t="shared" si="1"/>
        <v>-3.1481684410090915E-2</v>
      </c>
      <c r="AZ23" s="54">
        <f t="shared" si="2"/>
        <v>4.6049469074655763E-2</v>
      </c>
      <c r="BA23" s="54">
        <f t="shared" si="3"/>
        <v>0.72504471450864882</v>
      </c>
      <c r="BB23" s="54">
        <f t="shared" si="8"/>
        <v>0.82076674279137807</v>
      </c>
      <c r="BC23" s="54">
        <f t="shared" si="4"/>
        <v>-2.3173955628124605</v>
      </c>
      <c r="BD23" s="54">
        <f t="shared" si="5"/>
        <v>-2.2876570655645252</v>
      </c>
      <c r="BE23" s="54">
        <f t="shared" si="10"/>
        <v>4.3244179961553826</v>
      </c>
      <c r="BF23" s="54">
        <f t="shared" si="10"/>
        <v>4.3244210087196295</v>
      </c>
      <c r="BG23" s="54">
        <f t="shared" si="10"/>
        <v>4.3244013397535328</v>
      </c>
      <c r="BH23" s="54">
        <f t="shared" si="10"/>
        <v>4.3245297750937786</v>
      </c>
      <c r="BI23" s="54">
        <f t="shared" si="10"/>
        <v>4.3236918393402233</v>
      </c>
      <c r="BJ23" s="54">
        <f t="shared" si="10"/>
        <v>4.329190028316571</v>
      </c>
      <c r="BK23" s="54">
        <f t="shared" si="10"/>
        <v>4.2943644168635551</v>
      </c>
      <c r="BL23" s="54">
        <f t="shared" si="9"/>
        <v>4.6991832623704317</v>
      </c>
    </row>
    <row r="24" spans="1:64" ht="12.95" customHeight="1">
      <c r="A24" s="54" t="s">
        <v>50</v>
      </c>
      <c r="C24" s="30">
        <v>31157.119999999999</v>
      </c>
      <c r="D24" s="30"/>
      <c r="E24" s="54">
        <f t="shared" si="11"/>
        <v>-50489.072313860604</v>
      </c>
      <c r="F24" s="54">
        <f t="shared" si="12"/>
        <v>-50489</v>
      </c>
      <c r="G24" s="372">
        <f t="shared" si="30"/>
        <v>-3.0358400003024144E-2</v>
      </c>
      <c r="I24" s="318">
        <f t="shared" si="36"/>
        <v>-3.0358400003024144E-2</v>
      </c>
      <c r="M24" s="268"/>
      <c r="O24" s="54">
        <f t="shared" ca="1" si="13"/>
        <v>0.21003025924194907</v>
      </c>
      <c r="P24" s="54">
        <f t="shared" si="14"/>
        <v>-7.9541963705431235E-2</v>
      </c>
      <c r="Q24" s="286">
        <f t="shared" si="15"/>
        <v>16138.619999999999</v>
      </c>
      <c r="R24" s="54">
        <f t="shared" si="31"/>
        <v>6.32692399011614E-3</v>
      </c>
      <c r="S24" s="54">
        <v>0.01</v>
      </c>
      <c r="T24" s="54">
        <f t="shared" si="32"/>
        <v>6.3269239901161403E-5</v>
      </c>
      <c r="U24" s="54">
        <f t="shared" si="33"/>
        <v>4.918356370240709E-2</v>
      </c>
      <c r="W24" s="318">
        <f t="shared" si="34"/>
        <v>-0.10313127615364544</v>
      </c>
      <c r="Z24" s="54">
        <f t="shared" si="16"/>
        <v>-50489</v>
      </c>
      <c r="AA24" s="54">
        <f t="shared" si="17"/>
        <v>-6.7690875548099411E-3</v>
      </c>
      <c r="AB24" s="54">
        <f t="shared" si="18"/>
        <v>-0.10313127615364544</v>
      </c>
      <c r="AC24" s="54">
        <f t="shared" si="19"/>
        <v>4.918356370240709E-2</v>
      </c>
      <c r="AD24" s="54">
        <f t="shared" si="35"/>
        <v>-0.10313127615364544</v>
      </c>
      <c r="AE24" s="369">
        <f t="shared" si="20"/>
        <v>5.5645566177947351E-6</v>
      </c>
      <c r="AF24" s="356">
        <f t="shared" si="21"/>
        <v>16138.619999999999</v>
      </c>
      <c r="AG24" s="41"/>
      <c r="AH24" s="54">
        <f t="shared" si="22"/>
        <v>7.2772876150621293E-2</v>
      </c>
      <c r="AI24" s="54">
        <f t="shared" si="23"/>
        <v>0.63908806887844638</v>
      </c>
      <c r="AJ24" s="54">
        <f t="shared" si="24"/>
        <v>0.96789424619541442</v>
      </c>
      <c r="AK24" s="54">
        <f t="shared" si="25"/>
        <v>-0.18343788559850249</v>
      </c>
      <c r="AL24" s="54">
        <f t="shared" si="26"/>
        <v>-2.6713571667599862</v>
      </c>
      <c r="AM24" s="54">
        <f t="shared" si="27"/>
        <v>-4.1745252082158535</v>
      </c>
      <c r="AN24" s="54">
        <f t="shared" si="28"/>
        <v>3.8469050129380924</v>
      </c>
      <c r="AO24" s="54">
        <f t="shared" si="28"/>
        <v>3.8471690675600079</v>
      </c>
      <c r="AP24" s="54">
        <f t="shared" si="28"/>
        <v>3.8463125891185146</v>
      </c>
      <c r="AQ24" s="54">
        <f t="shared" si="28"/>
        <v>3.8490929113728765</v>
      </c>
      <c r="AR24" s="54">
        <f t="shared" si="28"/>
        <v>3.8400911665077806</v>
      </c>
      <c r="AS24" s="54">
        <f t="shared" si="28"/>
        <v>3.869492384715131</v>
      </c>
      <c r="AT24" s="54">
        <f t="shared" si="28"/>
        <v>3.7759764885888658</v>
      </c>
      <c r="AU24" s="54">
        <f t="shared" si="29"/>
        <v>4.1094418846743705</v>
      </c>
      <c r="AW24" s="54">
        <v>-38000</v>
      </c>
      <c r="AX24" s="54">
        <f t="shared" si="0"/>
        <v>1.5368027164320609E-2</v>
      </c>
      <c r="AY24" s="54">
        <f t="shared" si="1"/>
        <v>-2.7526076761460117E-2</v>
      </c>
      <c r="AZ24" s="54">
        <f t="shared" si="2"/>
        <v>4.2894103925780726E-2</v>
      </c>
      <c r="BA24" s="54">
        <f t="shared" si="3"/>
        <v>0.73586327730596945</v>
      </c>
      <c r="BB24" s="54">
        <f t="shared" si="8"/>
        <v>0.79978187193715544</v>
      </c>
      <c r="BC24" s="54">
        <f t="shared" si="4"/>
        <v>-2.2815754069072942</v>
      </c>
      <c r="BD24" s="54">
        <f t="shared" si="5"/>
        <v>-2.1803999197898447</v>
      </c>
      <c r="BE24" s="54">
        <f t="shared" si="10"/>
        <v>4.3692602058556913</v>
      </c>
      <c r="BF24" s="54">
        <f t="shared" si="10"/>
        <v>4.3692614824912246</v>
      </c>
      <c r="BG24" s="54">
        <f t="shared" si="10"/>
        <v>4.3692521098311934</v>
      </c>
      <c r="BH24" s="54">
        <f t="shared" si="10"/>
        <v>4.3693209267039244</v>
      </c>
      <c r="BI24" s="54">
        <f t="shared" si="10"/>
        <v>4.3688159608882193</v>
      </c>
      <c r="BJ24" s="54">
        <f t="shared" si="10"/>
        <v>4.3725380646336669</v>
      </c>
      <c r="BK24" s="54">
        <f t="shared" si="10"/>
        <v>4.3459542730080809</v>
      </c>
      <c r="BL24" s="54">
        <f t="shared" si="9"/>
        <v>4.7505142204778439</v>
      </c>
    </row>
    <row r="25" spans="1:64" ht="12.95" customHeight="1">
      <c r="A25" s="54" t="s">
        <v>50</v>
      </c>
      <c r="C25" s="30">
        <v>31157.32</v>
      </c>
      <c r="D25" s="30"/>
      <c r="E25" s="54">
        <f t="shared" si="11"/>
        <v>-50488.595912860539</v>
      </c>
      <c r="F25" s="54">
        <f t="shared" si="12"/>
        <v>-50488.5</v>
      </c>
      <c r="G25" s="372">
        <f t="shared" si="30"/>
        <v>-4.0265600000566337E-2</v>
      </c>
      <c r="I25" s="318">
        <f t="shared" si="36"/>
        <v>-4.0265600000566337E-2</v>
      </c>
      <c r="M25" s="268"/>
      <c r="O25" s="54">
        <f t="shared" ca="1" si="13"/>
        <v>0.21002859381335776</v>
      </c>
      <c r="P25" s="54">
        <f t="shared" si="14"/>
        <v>-7.9539767467760397E-2</v>
      </c>
      <c r="Q25" s="286">
        <f t="shared" si="15"/>
        <v>16138.82</v>
      </c>
      <c r="R25" s="54">
        <f t="shared" si="31"/>
        <v>6.3265746088253952E-3</v>
      </c>
      <c r="S25" s="54">
        <v>0.01</v>
      </c>
      <c r="T25" s="54">
        <f t="shared" si="32"/>
        <v>6.3265746088253947E-5</v>
      </c>
      <c r="U25" s="54">
        <f t="shared" si="33"/>
        <v>3.927416746719406E-2</v>
      </c>
      <c r="W25" s="318">
        <f t="shared" si="34"/>
        <v>-0.11303768260272352</v>
      </c>
      <c r="Z25" s="54">
        <f t="shared" si="16"/>
        <v>-50488.5</v>
      </c>
      <c r="AA25" s="54">
        <f t="shared" si="17"/>
        <v>-6.7676848656032101E-3</v>
      </c>
      <c r="AB25" s="54">
        <f t="shared" si="18"/>
        <v>-0.11303768260272352</v>
      </c>
      <c r="AC25" s="54">
        <f t="shared" si="19"/>
        <v>3.927416746719406E-2</v>
      </c>
      <c r="AD25" s="54">
        <f t="shared" si="35"/>
        <v>-0.11303768260272352</v>
      </c>
      <c r="AE25" s="369">
        <f t="shared" si="20"/>
        <v>1.1221103183891917E-5</v>
      </c>
      <c r="AF25" s="356">
        <f t="shared" si="21"/>
        <v>16138.82</v>
      </c>
      <c r="AG25" s="41"/>
      <c r="AH25" s="54">
        <f t="shared" si="22"/>
        <v>7.2772082602157187E-2</v>
      </c>
      <c r="AI25" s="54">
        <f t="shared" si="23"/>
        <v>0.63909058499409332</v>
      </c>
      <c r="AJ25" s="54">
        <f t="shared" si="24"/>
        <v>0.96789079841589942</v>
      </c>
      <c r="AK25" s="54">
        <f t="shared" si="25"/>
        <v>-0.18344283594306032</v>
      </c>
      <c r="AL25" s="54">
        <f t="shared" si="26"/>
        <v>-2.6713434505001823</v>
      </c>
      <c r="AM25" s="54">
        <f t="shared" si="27"/>
        <v>-4.1743988394008804</v>
      </c>
      <c r="AN25" s="54">
        <f t="shared" si="28"/>
        <v>3.8469246375674357</v>
      </c>
      <c r="AO25" s="54">
        <f t="shared" si="28"/>
        <v>3.8471886687604058</v>
      </c>
      <c r="AP25" s="54">
        <f t="shared" si="28"/>
        <v>3.8463322520018854</v>
      </c>
      <c r="AQ25" s="54">
        <f t="shared" si="28"/>
        <v>3.8491124204561</v>
      </c>
      <c r="AR25" s="54">
        <f t="shared" si="28"/>
        <v>3.8401110234019002</v>
      </c>
      <c r="AS25" s="54">
        <f t="shared" si="28"/>
        <v>3.8695116024846445</v>
      </c>
      <c r="AT25" s="54">
        <f t="shared" si="28"/>
        <v>3.7759962618560898</v>
      </c>
      <c r="AU25" s="54">
        <f t="shared" si="29"/>
        <v>4.1094675501534237</v>
      </c>
      <c r="AW25" s="54">
        <v>-37000</v>
      </c>
      <c r="AX25" s="54">
        <f t="shared" si="0"/>
        <v>1.5995443369267361E-2</v>
      </c>
      <c r="AY25" s="54">
        <f t="shared" si="1"/>
        <v>-2.3606908916233304E-2</v>
      </c>
      <c r="AZ25" s="54">
        <f t="shared" si="2"/>
        <v>3.9602352285500665E-2</v>
      </c>
      <c r="BA25" s="54">
        <f t="shared" si="3"/>
        <v>0.74736944454865029</v>
      </c>
      <c r="BB25" s="54">
        <f t="shared" si="8"/>
        <v>0.77707728591313463</v>
      </c>
      <c r="BC25" s="54">
        <f t="shared" si="4"/>
        <v>-2.2446524469664255</v>
      </c>
      <c r="BD25" s="54">
        <f t="shared" si="5"/>
        <v>-2.0782694072456578</v>
      </c>
      <c r="BE25" s="54">
        <f t="shared" si="10"/>
        <v>4.4147873530366555</v>
      </c>
      <c r="BF25" s="54">
        <f t="shared" si="10"/>
        <v>4.4147877897420953</v>
      </c>
      <c r="BG25" s="54">
        <f t="shared" si="10"/>
        <v>4.4147841111432609</v>
      </c>
      <c r="BH25" s="54">
        <f t="shared" si="10"/>
        <v>4.4148150992891049</v>
      </c>
      <c r="BI25" s="54">
        <f t="shared" si="10"/>
        <v>4.4145541560940504</v>
      </c>
      <c r="BJ25" s="54">
        <f t="shared" si="10"/>
        <v>4.4167584739404084</v>
      </c>
      <c r="BK25" s="54">
        <f t="shared" si="10"/>
        <v>4.3986098568779042</v>
      </c>
      <c r="BL25" s="54">
        <f t="shared" si="9"/>
        <v>4.8018451785852569</v>
      </c>
    </row>
    <row r="26" spans="1:64" ht="12.95" customHeight="1">
      <c r="A26" s="54" t="s">
        <v>50</v>
      </c>
      <c r="C26" s="30">
        <v>31162.386999999999</v>
      </c>
      <c r="D26" s="30"/>
      <c r="E26" s="54">
        <f t="shared" si="11"/>
        <v>-50476.526293523995</v>
      </c>
      <c r="F26" s="54">
        <f t="shared" si="12"/>
        <v>-50476.5</v>
      </c>
      <c r="G26" s="372">
        <f t="shared" si="30"/>
        <v>-1.1038399999961257E-2</v>
      </c>
      <c r="I26" s="318">
        <f t="shared" si="36"/>
        <v>-1.1038399999961257E-2</v>
      </c>
      <c r="M26" s="268"/>
      <c r="O26" s="54">
        <f t="shared" ca="1" si="13"/>
        <v>0.20998862352716602</v>
      </c>
      <c r="P26" s="54">
        <f t="shared" si="14"/>
        <v>-7.9487060496645362E-2</v>
      </c>
      <c r="Q26" s="286">
        <f t="shared" si="15"/>
        <v>16143.886999999999</v>
      </c>
      <c r="R26" s="54">
        <f t="shared" si="31"/>
        <v>6.3181927863973598E-3</v>
      </c>
      <c r="S26" s="54">
        <v>0.01</v>
      </c>
      <c r="T26" s="54">
        <f t="shared" si="32"/>
        <v>6.3181927863973606E-5</v>
      </c>
      <c r="U26" s="54">
        <f t="shared" si="33"/>
        <v>6.8448660496684105E-2</v>
      </c>
      <c r="W26" s="318">
        <f t="shared" si="34"/>
        <v>-8.3791428096889511E-2</v>
      </c>
      <c r="Z26" s="54">
        <f t="shared" si="16"/>
        <v>-50476.5</v>
      </c>
      <c r="AA26" s="54">
        <f t="shared" si="17"/>
        <v>-6.7340323997171075E-3</v>
      </c>
      <c r="AB26" s="54">
        <f t="shared" si="18"/>
        <v>-8.3791428096889511E-2</v>
      </c>
      <c r="AC26" s="54">
        <f t="shared" si="19"/>
        <v>6.8448660496684105E-2</v>
      </c>
      <c r="AD26" s="54">
        <f t="shared" si="35"/>
        <v>-8.3791428096889511E-2</v>
      </c>
      <c r="AE26" s="369">
        <f t="shared" si="20"/>
        <v>1.8527580438031576E-7</v>
      </c>
      <c r="AF26" s="356">
        <f t="shared" si="21"/>
        <v>16143.886999999999</v>
      </c>
      <c r="AG26" s="41"/>
      <c r="AH26" s="54">
        <f t="shared" si="22"/>
        <v>7.2753028096928254E-2</v>
      </c>
      <c r="AI26" s="54">
        <f t="shared" si="23"/>
        <v>0.639150998076921</v>
      </c>
      <c r="AJ26" s="54">
        <f t="shared" si="24"/>
        <v>0.96780798893815789</v>
      </c>
      <c r="AK26" s="54">
        <f t="shared" si="25"/>
        <v>-0.18356164553047605</v>
      </c>
      <c r="AL26" s="54">
        <f t="shared" si="26"/>
        <v>-2.67101422791391</v>
      </c>
      <c r="AM26" s="54">
        <f t="shared" si="27"/>
        <v>-4.171367859344902</v>
      </c>
      <c r="AN26" s="54">
        <f t="shared" si="28"/>
        <v>3.8473956517711141</v>
      </c>
      <c r="AO26" s="54">
        <f t="shared" si="28"/>
        <v>3.8476591208353015</v>
      </c>
      <c r="AP26" s="54">
        <f t="shared" si="28"/>
        <v>3.8468041844326568</v>
      </c>
      <c r="AQ26" s="54">
        <f t="shared" si="28"/>
        <v>3.8495806606300036</v>
      </c>
      <c r="AR26" s="54">
        <f t="shared" si="28"/>
        <v>3.8405876166951094</v>
      </c>
      <c r="AS26" s="54">
        <f t="shared" si="28"/>
        <v>3.8699728356206031</v>
      </c>
      <c r="AT26" s="54">
        <f t="shared" si="28"/>
        <v>3.7764708861773468</v>
      </c>
      <c r="AU26" s="54">
        <f t="shared" si="29"/>
        <v>4.1100835216507132</v>
      </c>
      <c r="AW26" s="54">
        <v>-36000</v>
      </c>
      <c r="AX26" s="54">
        <f t="shared" si="0"/>
        <v>1.6449728223786892E-2</v>
      </c>
      <c r="AY26" s="54">
        <f t="shared" si="1"/>
        <v>-1.9724180874410486E-2</v>
      </c>
      <c r="AZ26" s="54">
        <f t="shared" si="2"/>
        <v>3.6173909098197378E-2</v>
      </c>
      <c r="BA26" s="54">
        <f t="shared" si="3"/>
        <v>0.75960790942667045</v>
      </c>
      <c r="BB26" s="54">
        <f t="shared" si="8"/>
        <v>0.75252938178134021</v>
      </c>
      <c r="BC26" s="54">
        <f t="shared" si="4"/>
        <v>-2.2065381286973111</v>
      </c>
      <c r="BD26" s="54">
        <f t="shared" si="5"/>
        <v>-1.9807509951320241</v>
      </c>
      <c r="BE26" s="54">
        <f t="shared" si="10"/>
        <v>4.4610430791666769</v>
      </c>
      <c r="BF26" s="54">
        <f t="shared" si="10"/>
        <v>4.4610431799780272</v>
      </c>
      <c r="BG26" s="54">
        <f t="shared" si="10"/>
        <v>4.4610421787782055</v>
      </c>
      <c r="BH26" s="54">
        <f t="shared" si="10"/>
        <v>4.4610521222869597</v>
      </c>
      <c r="BI26" s="54">
        <f t="shared" si="10"/>
        <v>4.4609533844809555</v>
      </c>
      <c r="BJ26" s="54">
        <f t="shared" si="10"/>
        <v>4.4619355279443331</v>
      </c>
      <c r="BK26" s="54">
        <f t="shared" si="10"/>
        <v>4.4523276790262569</v>
      </c>
      <c r="BL26" s="54">
        <f t="shared" si="9"/>
        <v>4.8531761366926691</v>
      </c>
    </row>
    <row r="27" spans="1:64" ht="12.95" customHeight="1">
      <c r="A27" s="54" t="s">
        <v>50</v>
      </c>
      <c r="C27" s="30">
        <v>31163.215</v>
      </c>
      <c r="D27" s="30"/>
      <c r="E27" s="54">
        <f t="shared" si="11"/>
        <v>-50474.553993383743</v>
      </c>
      <c r="F27" s="54">
        <f t="shared" si="12"/>
        <v>-50474.5</v>
      </c>
      <c r="G27" s="372">
        <f t="shared" si="30"/>
        <v>-2.2667199998977594E-2</v>
      </c>
      <c r="I27" s="318">
        <f t="shared" si="36"/>
        <v>-2.2667199998977594E-2</v>
      </c>
      <c r="M27" s="268"/>
      <c r="O27" s="54">
        <f t="shared" ca="1" si="13"/>
        <v>0.20998196181280077</v>
      </c>
      <c r="P27" s="54">
        <f t="shared" si="14"/>
        <v>-7.9478276511616763E-2</v>
      </c>
      <c r="Q27" s="286">
        <f t="shared" si="15"/>
        <v>16144.715</v>
      </c>
      <c r="R27" s="54">
        <f t="shared" si="31"/>
        <v>6.3167964372570131E-3</v>
      </c>
      <c r="S27" s="54">
        <v>0.01</v>
      </c>
      <c r="T27" s="54">
        <f t="shared" si="32"/>
        <v>6.3167964372570136E-5</v>
      </c>
      <c r="U27" s="54">
        <f t="shared" si="33"/>
        <v>5.6811076512639169E-2</v>
      </c>
      <c r="W27" s="318">
        <f t="shared" si="34"/>
        <v>-9.5417050601106515E-2</v>
      </c>
      <c r="Z27" s="54">
        <f t="shared" si="16"/>
        <v>-50474.5</v>
      </c>
      <c r="AA27" s="54">
        <f t="shared" si="17"/>
        <v>-6.7284259094878424E-3</v>
      </c>
      <c r="AB27" s="54">
        <f t="shared" si="18"/>
        <v>-9.5417050601106515E-2</v>
      </c>
      <c r="AC27" s="54">
        <f t="shared" si="19"/>
        <v>5.6811076512639169E-2</v>
      </c>
      <c r="AD27" s="54">
        <f t="shared" si="35"/>
        <v>-9.5417050601106515E-2</v>
      </c>
      <c r="AE27" s="369">
        <f t="shared" si="20"/>
        <v>2.5404451947578985E-6</v>
      </c>
      <c r="AF27" s="356">
        <f t="shared" si="21"/>
        <v>16144.715</v>
      </c>
      <c r="AG27" s="41"/>
      <c r="AH27" s="54">
        <f t="shared" si="22"/>
        <v>7.2749850602128921E-2</v>
      </c>
      <c r="AI27" s="54">
        <f t="shared" si="23"/>
        <v>0.63916107183577875</v>
      </c>
      <c r="AJ27" s="54">
        <f t="shared" si="24"/>
        <v>0.96779417563904324</v>
      </c>
      <c r="AK27" s="54">
        <f t="shared" si="25"/>
        <v>-0.18358144737427681</v>
      </c>
      <c r="AL27" s="54">
        <f t="shared" si="26"/>
        <v>-2.6709593514417667</v>
      </c>
      <c r="AM27" s="54">
        <f t="shared" si="27"/>
        <v>-4.1708630450787041</v>
      </c>
      <c r="AN27" s="54">
        <f t="shared" si="28"/>
        <v>3.847474158451722</v>
      </c>
      <c r="AO27" s="54">
        <f t="shared" si="28"/>
        <v>3.8477375338588398</v>
      </c>
      <c r="AP27" s="54">
        <f t="shared" si="28"/>
        <v>3.846882844175294</v>
      </c>
      <c r="AQ27" s="54">
        <f t="shared" si="28"/>
        <v>3.8496587048005022</v>
      </c>
      <c r="AR27" s="54">
        <f t="shared" si="28"/>
        <v>3.8406670541070151</v>
      </c>
      <c r="AS27" s="54">
        <f t="shared" si="28"/>
        <v>3.8700497090569268</v>
      </c>
      <c r="AT27" s="54">
        <f t="shared" si="28"/>
        <v>3.7765500025357914</v>
      </c>
      <c r="AU27" s="54">
        <f t="shared" si="29"/>
        <v>4.1101861835669276</v>
      </c>
      <c r="AW27" s="54">
        <v>-35000</v>
      </c>
      <c r="AX27" s="54">
        <f t="shared" si="0"/>
        <v>1.6730831190469281E-2</v>
      </c>
      <c r="AY27" s="54">
        <f t="shared" si="1"/>
        <v>-1.5877892635991681E-2</v>
      </c>
      <c r="AZ27" s="54">
        <f t="shared" si="2"/>
        <v>3.2608723826460961E-2</v>
      </c>
      <c r="BA27" s="54">
        <f t="shared" si="3"/>
        <v>0.77262682893178503</v>
      </c>
      <c r="BB27" s="54">
        <f t="shared" si="8"/>
        <v>0.72600322504836912</v>
      </c>
      <c r="BC27" s="54">
        <f t="shared" si="4"/>
        <v>-2.1671357512904641</v>
      </c>
      <c r="BD27" s="54">
        <f t="shared" si="5"/>
        <v>-1.8873859820080856</v>
      </c>
      <c r="BE27" s="54">
        <f t="shared" si="10"/>
        <v>4.5080738450962308</v>
      </c>
      <c r="BF27" s="54">
        <f t="shared" si="10"/>
        <v>4.508073849040203</v>
      </c>
      <c r="BG27" s="54">
        <f t="shared" si="10"/>
        <v>4.5080738010270194</v>
      </c>
      <c r="BH27" s="54">
        <f t="shared" si="10"/>
        <v>4.5080743855312946</v>
      </c>
      <c r="BI27" s="54">
        <f t="shared" si="10"/>
        <v>4.5080672699885351</v>
      </c>
      <c r="BJ27" s="54">
        <f t="shared" si="10"/>
        <v>4.5081539086469986</v>
      </c>
      <c r="BK27" s="54">
        <f t="shared" si="10"/>
        <v>4.507101451764008</v>
      </c>
      <c r="BL27" s="54">
        <f t="shared" si="9"/>
        <v>4.9045070948000813</v>
      </c>
    </row>
    <row r="28" spans="1:64" ht="12.95" customHeight="1">
      <c r="A28" s="54" t="s">
        <v>50</v>
      </c>
      <c r="C28" s="30">
        <v>31170.16</v>
      </c>
      <c r="D28" s="30"/>
      <c r="E28" s="54">
        <f t="shared" si="11"/>
        <v>-50458.010968656628</v>
      </c>
      <c r="F28" s="54">
        <f t="shared" si="12"/>
        <v>-50458</v>
      </c>
      <c r="G28" s="372">
        <f t="shared" si="30"/>
        <v>-4.6048000003793277E-3</v>
      </c>
      <c r="I28" s="318">
        <f t="shared" si="36"/>
        <v>-4.6048000003793277E-3</v>
      </c>
      <c r="M28" s="268"/>
      <c r="O28" s="54">
        <f t="shared" ca="1" si="13"/>
        <v>0.20992700266928715</v>
      </c>
      <c r="P28" s="54">
        <f t="shared" si="14"/>
        <v>-7.9405814196755894E-2</v>
      </c>
      <c r="Q28" s="286">
        <f t="shared" si="15"/>
        <v>16151.66</v>
      </c>
      <c r="R28" s="54">
        <f t="shared" si="31"/>
        <v>6.30528332824972E-3</v>
      </c>
      <c r="S28" s="54">
        <v>0.01</v>
      </c>
      <c r="T28" s="54">
        <f t="shared" si="32"/>
        <v>6.3052833282497195E-5</v>
      </c>
      <c r="U28" s="54">
        <f t="shared" si="33"/>
        <v>7.4801014196376567E-2</v>
      </c>
      <c r="W28" s="318">
        <f t="shared" si="34"/>
        <v>-7.7328417256855506E-2</v>
      </c>
      <c r="Z28" s="54">
        <f t="shared" si="16"/>
        <v>-50458</v>
      </c>
      <c r="AA28" s="54">
        <f t="shared" si="17"/>
        <v>-6.6821969402797166E-3</v>
      </c>
      <c r="AB28" s="54">
        <f t="shared" si="18"/>
        <v>-7.7328417256855506E-2</v>
      </c>
      <c r="AC28" s="54">
        <f t="shared" si="19"/>
        <v>7.4801014196376567E-2</v>
      </c>
      <c r="AD28" s="54">
        <f t="shared" si="35"/>
        <v>-7.7328417256855506E-2</v>
      </c>
      <c r="AE28" s="369">
        <f t="shared" si="20"/>
        <v>4.3155780459074998E-8</v>
      </c>
      <c r="AF28" s="356">
        <f t="shared" si="21"/>
        <v>16151.66</v>
      </c>
      <c r="AG28" s="41"/>
      <c r="AH28" s="54">
        <f t="shared" si="22"/>
        <v>7.2723617256476178E-2</v>
      </c>
      <c r="AI28" s="54">
        <f t="shared" si="23"/>
        <v>0.63924423391636487</v>
      </c>
      <c r="AJ28" s="54">
        <f t="shared" si="24"/>
        <v>0.96768008809967054</v>
      </c>
      <c r="AK28" s="54">
        <f t="shared" si="25"/>
        <v>-0.18374481526330982</v>
      </c>
      <c r="AL28" s="54">
        <f t="shared" si="26"/>
        <v>-2.6705065546361801</v>
      </c>
      <c r="AM28" s="54">
        <f t="shared" si="27"/>
        <v>-4.1667021267387199</v>
      </c>
      <c r="AN28" s="54">
        <f t="shared" si="28"/>
        <v>3.8481218856226276</v>
      </c>
      <c r="AO28" s="54">
        <f t="shared" si="28"/>
        <v>3.8483844886996468</v>
      </c>
      <c r="AP28" s="54">
        <f t="shared" si="28"/>
        <v>3.8475318343677762</v>
      </c>
      <c r="AQ28" s="54">
        <f t="shared" si="28"/>
        <v>3.850302614400555</v>
      </c>
      <c r="AR28" s="54">
        <f t="shared" si="28"/>
        <v>3.8413224694194308</v>
      </c>
      <c r="AS28" s="54">
        <f t="shared" si="28"/>
        <v>3.8706839285556005</v>
      </c>
      <c r="AT28" s="54">
        <f t="shared" si="28"/>
        <v>3.777202846686496</v>
      </c>
      <c r="AU28" s="54">
        <f t="shared" si="29"/>
        <v>4.1110331443756998</v>
      </c>
      <c r="AW28" s="54">
        <v>-34000</v>
      </c>
      <c r="AX28" s="54">
        <f t="shared" si="0"/>
        <v>1.683901621614586E-2</v>
      </c>
      <c r="AY28" s="54">
        <f t="shared" si="1"/>
        <v>-1.2068044200976857E-2</v>
      </c>
      <c r="AZ28" s="54">
        <f t="shared" si="2"/>
        <v>2.8907060417122717E-2</v>
      </c>
      <c r="BA28" s="54">
        <f t="shared" si="3"/>
        <v>0.78647793375654185</v>
      </c>
      <c r="BB28" s="54">
        <f t="shared" si="8"/>
        <v>0.69735174828649937</v>
      </c>
      <c r="BC28" s="54">
        <f t="shared" si="4"/>
        <v>-2.1263395568353762</v>
      </c>
      <c r="BD28" s="54">
        <f t="shared" si="5"/>
        <v>-1.7977632193097108</v>
      </c>
      <c r="BE28" s="54">
        <f t="shared" si="10"/>
        <v>4.5559291556972452</v>
      </c>
      <c r="BF28" s="54">
        <f t="shared" si="10"/>
        <v>4.5559291484246538</v>
      </c>
      <c r="BG28" s="54">
        <f t="shared" si="10"/>
        <v>4.5559292637065791</v>
      </c>
      <c r="BH28" s="54">
        <f t="shared" si="10"/>
        <v>4.5559274363179503</v>
      </c>
      <c r="BI28" s="54">
        <f t="shared" si="10"/>
        <v>4.5559564056164437</v>
      </c>
      <c r="BJ28" s="54">
        <f t="shared" si="10"/>
        <v>4.5554977845756675</v>
      </c>
      <c r="BK28" s="54">
        <f t="shared" si="10"/>
        <v>4.5629221057232492</v>
      </c>
      <c r="BL28" s="54">
        <f t="shared" si="9"/>
        <v>4.9558380529074935</v>
      </c>
    </row>
    <row r="29" spans="1:64" ht="12.95" customHeight="1">
      <c r="A29" s="54" t="s">
        <v>50</v>
      </c>
      <c r="C29" s="30">
        <v>31170.365000000002</v>
      </c>
      <c r="D29" s="30"/>
      <c r="E29" s="54">
        <f t="shared" si="11"/>
        <v>-50457.522657631562</v>
      </c>
      <c r="F29" s="54">
        <f t="shared" si="12"/>
        <v>-50457.5</v>
      </c>
      <c r="G29" s="372">
        <f t="shared" si="30"/>
        <v>-9.5119999969028868E-3</v>
      </c>
      <c r="I29" s="318">
        <f t="shared" si="36"/>
        <v>-9.5119999969028868E-3</v>
      </c>
      <c r="M29" s="268"/>
      <c r="O29" s="54">
        <f t="shared" ca="1" si="13"/>
        <v>0.20992533724069584</v>
      </c>
      <c r="P29" s="54">
        <f t="shared" si="14"/>
        <v>-7.9403618523901986E-2</v>
      </c>
      <c r="Q29" s="286">
        <f t="shared" si="15"/>
        <v>16151.865000000002</v>
      </c>
      <c r="R29" s="54">
        <f t="shared" si="31"/>
        <v>6.3049346346893504E-3</v>
      </c>
      <c r="S29" s="54">
        <v>0.01</v>
      </c>
      <c r="T29" s="54">
        <f t="shared" si="32"/>
        <v>6.3049346346893506E-5</v>
      </c>
      <c r="U29" s="54">
        <f t="shared" si="33"/>
        <v>6.98916185269991E-2</v>
      </c>
      <c r="W29" s="318">
        <f t="shared" si="34"/>
        <v>-8.2234821774030478E-2</v>
      </c>
      <c r="Z29" s="54">
        <f t="shared" si="16"/>
        <v>-50457.5</v>
      </c>
      <c r="AA29" s="54">
        <f t="shared" si="17"/>
        <v>-6.6807967467743951E-3</v>
      </c>
      <c r="AB29" s="54">
        <f t="shared" si="18"/>
        <v>-8.2234821774030478E-2</v>
      </c>
      <c r="AC29" s="54">
        <f t="shared" si="19"/>
        <v>6.98916185269991E-2</v>
      </c>
      <c r="AD29" s="54">
        <f t="shared" si="35"/>
        <v>-8.2234821774030478E-2</v>
      </c>
      <c r="AE29" s="369">
        <f t="shared" si="20"/>
        <v>8.0157118435381353E-8</v>
      </c>
      <c r="AF29" s="356">
        <f t="shared" si="21"/>
        <v>16151.865000000002</v>
      </c>
      <c r="AG29" s="41"/>
      <c r="AH29" s="54">
        <f t="shared" si="22"/>
        <v>7.2722821777127591E-2</v>
      </c>
      <c r="AI29" s="54">
        <f t="shared" si="23"/>
        <v>0.63924675547153265</v>
      </c>
      <c r="AJ29" s="54">
        <f t="shared" si="24"/>
        <v>0.96767662734116988</v>
      </c>
      <c r="AK29" s="54">
        <f t="shared" si="25"/>
        <v>-0.18374976587991126</v>
      </c>
      <c r="AL29" s="54">
        <f t="shared" si="26"/>
        <v>-2.6704928316846201</v>
      </c>
      <c r="AM29" s="54">
        <f t="shared" si="27"/>
        <v>-4.1665761439937663</v>
      </c>
      <c r="AN29" s="54">
        <f t="shared" si="28"/>
        <v>3.8481415150296066</v>
      </c>
      <c r="AO29" s="54">
        <f t="shared" si="28"/>
        <v>3.8484040947122073</v>
      </c>
      <c r="AP29" s="54">
        <f t="shared" si="28"/>
        <v>3.8475515020553059</v>
      </c>
      <c r="AQ29" s="54">
        <f t="shared" si="28"/>
        <v>3.8503221280718911</v>
      </c>
      <c r="AR29" s="54">
        <f t="shared" si="28"/>
        <v>3.8413423320676277</v>
      </c>
      <c r="AS29" s="54">
        <f t="shared" si="28"/>
        <v>3.8707031477093046</v>
      </c>
      <c r="AT29" s="54">
        <f t="shared" si="28"/>
        <v>3.7772226335801697</v>
      </c>
      <c r="AU29" s="54">
        <f t="shared" si="29"/>
        <v>4.1110588098547538</v>
      </c>
      <c r="AW29" s="54">
        <v>-33000</v>
      </c>
      <c r="AX29" s="54">
        <f t="shared" si="0"/>
        <v>1.6774933858955135E-2</v>
      </c>
      <c r="AY29" s="54">
        <f t="shared" si="1"/>
        <v>-8.294635569366042E-3</v>
      </c>
      <c r="AZ29" s="54">
        <f t="shared" si="2"/>
        <v>2.5069569428321177E-2</v>
      </c>
      <c r="BA29" s="54">
        <f t="shared" si="3"/>
        <v>0.80121657034517857</v>
      </c>
      <c r="BB29" s="54">
        <f t="shared" si="8"/>
        <v>0.66641501469767106</v>
      </c>
      <c r="BC29" s="54">
        <f t="shared" si="4"/>
        <v>-2.0840337282551271</v>
      </c>
      <c r="BD29" s="54">
        <f t="shared" si="5"/>
        <v>-1.7115121730898539</v>
      </c>
      <c r="BE29" s="54">
        <f t="shared" si="10"/>
        <v>4.6046617897103514</v>
      </c>
      <c r="BF29" s="54">
        <f t="shared" si="10"/>
        <v>4.6046617874112705</v>
      </c>
      <c r="BG29" s="54">
        <f t="shared" si="10"/>
        <v>4.604661840227922</v>
      </c>
      <c r="BH29" s="54">
        <f t="shared" si="10"/>
        <v>4.604660626880869</v>
      </c>
      <c r="BI29" s="54">
        <f t="shared" si="10"/>
        <v>4.6046885043122927</v>
      </c>
      <c r="BJ29" s="54">
        <f t="shared" si="10"/>
        <v>4.6040498062342108</v>
      </c>
      <c r="BK29" s="54">
        <f t="shared" si="10"/>
        <v>4.6197778137486303</v>
      </c>
      <c r="BL29" s="54">
        <f t="shared" si="9"/>
        <v>5.0071690110149065</v>
      </c>
    </row>
    <row r="30" spans="1:64" ht="12.95" customHeight="1">
      <c r="A30" s="54" t="s">
        <v>50</v>
      </c>
      <c r="C30" s="30">
        <v>31176.26</v>
      </c>
      <c r="D30" s="30"/>
      <c r="E30" s="54">
        <f t="shared" si="11"/>
        <v>-50443.480738154773</v>
      </c>
      <c r="F30" s="54">
        <f t="shared" si="12"/>
        <v>-50443.5</v>
      </c>
      <c r="G30" s="372">
        <f t="shared" si="30"/>
        <v>8.0863999974098988E-3</v>
      </c>
      <c r="I30" s="318">
        <f t="shared" si="36"/>
        <v>8.0863999974098988E-3</v>
      </c>
      <c r="M30" s="268"/>
      <c r="O30" s="54">
        <f t="shared" ca="1" si="13"/>
        <v>0.20987870524013885</v>
      </c>
      <c r="P30" s="54">
        <f t="shared" si="14"/>
        <v>-7.934214338263304E-2</v>
      </c>
      <c r="Q30" s="286">
        <f t="shared" si="15"/>
        <v>16157.759999999998</v>
      </c>
      <c r="R30" s="54">
        <f t="shared" si="31"/>
        <v>6.2951757165503001E-3</v>
      </c>
      <c r="S30" s="54">
        <v>0.01</v>
      </c>
      <c r="T30" s="54">
        <f t="shared" si="32"/>
        <v>6.2951757165502999E-5</v>
      </c>
      <c r="U30" s="54">
        <f t="shared" si="33"/>
        <v>8.7428543380042939E-2</v>
      </c>
      <c r="W30" s="318">
        <f t="shared" si="34"/>
        <v>-6.4614135711617698E-2</v>
      </c>
      <c r="Z30" s="54">
        <f t="shared" si="16"/>
        <v>-50443.5</v>
      </c>
      <c r="AA30" s="54">
        <f t="shared" si="17"/>
        <v>-6.641607673605443E-3</v>
      </c>
      <c r="AB30" s="54">
        <f t="shared" si="18"/>
        <v>-6.4614135711617698E-2</v>
      </c>
      <c r="AC30" s="54">
        <f t="shared" si="19"/>
        <v>8.7428543380042939E-2</v>
      </c>
      <c r="AD30" s="54">
        <f t="shared" si="35"/>
        <v>-6.4614135711617698E-2</v>
      </c>
      <c r="AE30" s="369">
        <f t="shared" si="20"/>
        <v>2.1691420995748673E-6</v>
      </c>
      <c r="AF30" s="356">
        <f t="shared" si="21"/>
        <v>16157.759999999998</v>
      </c>
      <c r="AG30" s="41"/>
      <c r="AH30" s="54">
        <f t="shared" si="22"/>
        <v>7.2700535709027597E-2</v>
      </c>
      <c r="AI30" s="54">
        <f t="shared" si="23"/>
        <v>0.63931739466746573</v>
      </c>
      <c r="AJ30" s="54">
        <f t="shared" si="24"/>
        <v>0.96757964103443861</v>
      </c>
      <c r="AK30" s="54">
        <f t="shared" si="25"/>
        <v>-0.18388838492214157</v>
      </c>
      <c r="AL30" s="54">
        <f t="shared" si="26"/>
        <v>-2.6701085451522801</v>
      </c>
      <c r="AM30" s="54">
        <f t="shared" si="27"/>
        <v>-4.1630511470742091</v>
      </c>
      <c r="AN30" s="54">
        <f t="shared" si="28"/>
        <v>3.8486911697544204</v>
      </c>
      <c r="AO30" s="54">
        <f t="shared" si="28"/>
        <v>3.8489530946222041</v>
      </c>
      <c r="AP30" s="54">
        <f t="shared" si="28"/>
        <v>3.8481022288042199</v>
      </c>
      <c r="AQ30" s="54">
        <f t="shared" si="28"/>
        <v>3.8508685409717094</v>
      </c>
      <c r="AR30" s="54">
        <f t="shared" si="28"/>
        <v>3.8418985239161993</v>
      </c>
      <c r="AS30" s="54">
        <f t="shared" si="28"/>
        <v>3.8712412931495028</v>
      </c>
      <c r="AT30" s="54">
        <f t="shared" si="28"/>
        <v>3.7777767558979889</v>
      </c>
      <c r="AU30" s="54">
        <f t="shared" si="29"/>
        <v>4.1117774432682577</v>
      </c>
      <c r="AW30" s="54">
        <v>-32000</v>
      </c>
      <c r="AX30" s="54">
        <f t="shared" si="0"/>
        <v>1.6539708238625887E-2</v>
      </c>
      <c r="AY30" s="54">
        <f t="shared" si="1"/>
        <v>-4.5576667411592123E-3</v>
      </c>
      <c r="AZ30" s="54">
        <f t="shared" si="2"/>
        <v>2.1097374979785099E-2</v>
      </c>
      <c r="BA30" s="54">
        <f t="shared" si="3"/>
        <v>0.81690163942495453</v>
      </c>
      <c r="BB30" s="54">
        <f t="shared" si="8"/>
        <v>0.63301961574337651</v>
      </c>
      <c r="BC30" s="54">
        <f t="shared" si="4"/>
        <v>-2.0400912962515094</v>
      </c>
      <c r="BD30" s="54">
        <f t="shared" si="5"/>
        <v>-1.6282970771712593</v>
      </c>
      <c r="BE30" s="54">
        <f t="shared" si="10"/>
        <v>4.6543280276847305</v>
      </c>
      <c r="BF30" s="54">
        <f t="shared" si="10"/>
        <v>4.6543280275476713</v>
      </c>
      <c r="BG30" s="54">
        <f t="shared" si="10"/>
        <v>4.6543280333816988</v>
      </c>
      <c r="BH30" s="54">
        <f t="shared" si="10"/>
        <v>4.654327785051894</v>
      </c>
      <c r="BI30" s="54">
        <f t="shared" si="10"/>
        <v>4.6543383563376137</v>
      </c>
      <c r="BJ30" s="54">
        <f t="shared" si="10"/>
        <v>4.6538900298882355</v>
      </c>
      <c r="BK30" s="54">
        <f t="shared" si="10"/>
        <v>4.677654022053499</v>
      </c>
      <c r="BL30" s="54">
        <f t="shared" si="9"/>
        <v>5.0584999691223187</v>
      </c>
    </row>
    <row r="31" spans="1:64" ht="12.95" customHeight="1">
      <c r="A31" s="54" t="s">
        <v>50</v>
      </c>
      <c r="C31" s="30">
        <v>31178.134999999998</v>
      </c>
      <c r="D31" s="30"/>
      <c r="E31" s="54">
        <f t="shared" si="11"/>
        <v>-50439.014478779201</v>
      </c>
      <c r="F31" s="54">
        <f t="shared" si="12"/>
        <v>-50439</v>
      </c>
      <c r="G31" s="372">
        <f t="shared" si="30"/>
        <v>-6.0784000015701167E-3</v>
      </c>
      <c r="I31" s="318">
        <f t="shared" si="36"/>
        <v>-6.0784000015701167E-3</v>
      </c>
      <c r="M31" s="268"/>
      <c r="O31" s="54">
        <f t="shared" ca="1" si="13"/>
        <v>0.20986371638281698</v>
      </c>
      <c r="P31" s="54">
        <f t="shared" si="14"/>
        <v>-7.9322385032603429E-2</v>
      </c>
      <c r="Q31" s="286">
        <f t="shared" si="15"/>
        <v>16159.634999999998</v>
      </c>
      <c r="R31" s="54">
        <f t="shared" si="31"/>
        <v>6.2920407672605889E-3</v>
      </c>
      <c r="S31" s="54">
        <v>0.01</v>
      </c>
      <c r="T31" s="54">
        <f t="shared" si="32"/>
        <v>6.2920407672605893E-5</v>
      </c>
      <c r="U31" s="54">
        <f t="shared" si="33"/>
        <v>7.3243985031033312E-2</v>
      </c>
      <c r="W31" s="318">
        <f t="shared" si="34"/>
        <v>-7.8771767145043636E-2</v>
      </c>
      <c r="Z31" s="54">
        <f t="shared" si="16"/>
        <v>-50439</v>
      </c>
      <c r="AA31" s="54">
        <f t="shared" si="17"/>
        <v>-6.6290178891299095E-3</v>
      </c>
      <c r="AB31" s="54">
        <f t="shared" si="18"/>
        <v>-7.8771767145043636E-2</v>
      </c>
      <c r="AC31" s="54">
        <f t="shared" si="19"/>
        <v>7.3243985031033312E-2</v>
      </c>
      <c r="AD31" s="54">
        <f t="shared" si="35"/>
        <v>-7.8771767145043636E-2</v>
      </c>
      <c r="AE31" s="369">
        <f t="shared" si="20"/>
        <v>3.0318005810080862E-9</v>
      </c>
      <c r="AF31" s="356">
        <f t="shared" si="21"/>
        <v>16159.634999999998</v>
      </c>
      <c r="AG31" s="41"/>
      <c r="AH31" s="54">
        <f t="shared" si="22"/>
        <v>7.269336714347352E-2</v>
      </c>
      <c r="AI31" s="54">
        <f t="shared" si="23"/>
        <v>0.63934011474781971</v>
      </c>
      <c r="AJ31" s="54">
        <f t="shared" si="24"/>
        <v>0.96754843196793794</v>
      </c>
      <c r="AK31" s="54">
        <f t="shared" si="25"/>
        <v>-0.18393294177124037</v>
      </c>
      <c r="AL31" s="54">
        <f t="shared" si="26"/>
        <v>-2.6699850064737087</v>
      </c>
      <c r="AM31" s="54">
        <f t="shared" si="27"/>
        <v>-4.1619191447254185</v>
      </c>
      <c r="AN31" s="54">
        <f t="shared" ref="AN31:AT40" si="37">$AU31+$AB$7*SIN(AO31)</f>
        <v>3.8488678573411392</v>
      </c>
      <c r="AO31" s="54">
        <f t="shared" si="37"/>
        <v>3.8491295718269543</v>
      </c>
      <c r="AP31" s="54">
        <f t="shared" si="37"/>
        <v>3.8482792610386456</v>
      </c>
      <c r="AQ31" s="54">
        <f t="shared" si="37"/>
        <v>3.8510441860418658</v>
      </c>
      <c r="AR31" s="54">
        <f t="shared" si="37"/>
        <v>3.8420773153303136</v>
      </c>
      <c r="AS31" s="54">
        <f t="shared" si="37"/>
        <v>3.8714142722257172</v>
      </c>
      <c r="AT31" s="54">
        <f t="shared" si="37"/>
        <v>3.7779549032708983</v>
      </c>
      <c r="AU31" s="54">
        <f t="shared" si="29"/>
        <v>4.1120084325797412</v>
      </c>
      <c r="AW31" s="54">
        <v>-31000</v>
      </c>
      <c r="AX31" s="54">
        <f t="shared" si="0"/>
        <v>1.6135041921027712E-2</v>
      </c>
      <c r="AY31" s="54">
        <f t="shared" si="1"/>
        <v>-8.5713771635637787E-4</v>
      </c>
      <c r="AZ31" s="54">
        <f t="shared" si="2"/>
        <v>1.699217963738409E-2</v>
      </c>
      <c r="BA31" s="54">
        <f t="shared" si="3"/>
        <v>0.83359538216979634</v>
      </c>
      <c r="BB31" s="54">
        <f t="shared" si="8"/>
        <v>0.5969783022777928</v>
      </c>
      <c r="BC31" s="54">
        <f t="shared" si="4"/>
        <v>-1.9943729602253564</v>
      </c>
      <c r="BD31" s="54">
        <f t="shared" si="5"/>
        <v>-1.5478119806167538</v>
      </c>
      <c r="BE31" s="54">
        <f t="shared" si="10"/>
        <v>4.7049878689644125</v>
      </c>
      <c r="BF31" s="54">
        <f t="shared" si="10"/>
        <v>4.7049878689644213</v>
      </c>
      <c r="BG31" s="54">
        <f t="shared" si="10"/>
        <v>4.704987868961557</v>
      </c>
      <c r="BH31" s="54">
        <f t="shared" si="10"/>
        <v>4.7049878699173675</v>
      </c>
      <c r="BI31" s="54">
        <f t="shared" si="10"/>
        <v>4.7049875509318433</v>
      </c>
      <c r="BJ31" s="54">
        <f t="shared" si="10"/>
        <v>4.7050947813808985</v>
      </c>
      <c r="BK31" s="54">
        <f t="shared" si="10"/>
        <v>4.7365334885587815</v>
      </c>
      <c r="BL31" s="54">
        <f t="shared" si="9"/>
        <v>5.1098309272297309</v>
      </c>
    </row>
    <row r="32" spans="1:64" ht="12.95" customHeight="1">
      <c r="A32" s="54" t="s">
        <v>50</v>
      </c>
      <c r="C32" s="30">
        <v>31178.334999999999</v>
      </c>
      <c r="D32" s="30"/>
      <c r="E32" s="54">
        <f t="shared" si="11"/>
        <v>-50438.538077779136</v>
      </c>
      <c r="F32" s="54">
        <f t="shared" si="12"/>
        <v>-50438.5</v>
      </c>
      <c r="G32" s="372">
        <f t="shared" si="30"/>
        <v>-1.5985600002750289E-2</v>
      </c>
      <c r="I32" s="318">
        <f t="shared" si="36"/>
        <v>-1.5985600002750289E-2</v>
      </c>
      <c r="M32" s="268"/>
      <c r="O32" s="54">
        <f t="shared" ca="1" si="13"/>
        <v>0.20986205095422561</v>
      </c>
      <c r="P32" s="54">
        <f t="shared" si="14"/>
        <v>-7.9320189705927663E-2</v>
      </c>
      <c r="Q32" s="286">
        <f t="shared" si="15"/>
        <v>16159.834999999999</v>
      </c>
      <c r="R32" s="54">
        <f t="shared" si="31"/>
        <v>6.2916924949843528E-3</v>
      </c>
      <c r="S32" s="54">
        <v>0.01</v>
      </c>
      <c r="T32" s="54">
        <f t="shared" si="32"/>
        <v>6.2916924949843529E-5</v>
      </c>
      <c r="U32" s="54">
        <f t="shared" si="33"/>
        <v>6.3334589703177374E-2</v>
      </c>
      <c r="W32" s="318">
        <f t="shared" si="34"/>
        <v>-8.8678170483180316E-2</v>
      </c>
      <c r="Z32" s="54">
        <f t="shared" si="16"/>
        <v>-50438.5</v>
      </c>
      <c r="AA32" s="54">
        <f t="shared" si="17"/>
        <v>-6.6276192254976357E-3</v>
      </c>
      <c r="AB32" s="54">
        <f t="shared" si="18"/>
        <v>-8.8678170483180316E-2</v>
      </c>
      <c r="AC32" s="54">
        <f t="shared" si="19"/>
        <v>6.3334589703177374E-2</v>
      </c>
      <c r="AD32" s="54">
        <f t="shared" si="35"/>
        <v>-8.8678170483180316E-2</v>
      </c>
      <c r="AE32" s="369">
        <f t="shared" si="20"/>
        <v>8.7571804227430172E-7</v>
      </c>
      <c r="AF32" s="356">
        <f t="shared" si="21"/>
        <v>16159.834999999999</v>
      </c>
      <c r="AG32" s="41"/>
      <c r="AH32" s="54">
        <f t="shared" si="22"/>
        <v>7.2692570480430027E-2</v>
      </c>
      <c r="AI32" s="54">
        <f t="shared" si="23"/>
        <v>0.63934263964048721</v>
      </c>
      <c r="AJ32" s="54">
        <f t="shared" si="24"/>
        <v>0.96754496324564176</v>
      </c>
      <c r="AK32" s="54">
        <f t="shared" si="25"/>
        <v>-0.18393789255410892</v>
      </c>
      <c r="AL32" s="54">
        <f t="shared" si="26"/>
        <v>-2.669971279412839</v>
      </c>
      <c r="AM32" s="54">
        <f t="shared" si="27"/>
        <v>-4.1617933976574921</v>
      </c>
      <c r="AN32" s="54">
        <f t="shared" si="37"/>
        <v>3.8488874896813852</v>
      </c>
      <c r="AO32" s="54">
        <f t="shared" si="37"/>
        <v>3.8491491807942659</v>
      </c>
      <c r="AP32" s="54">
        <f t="shared" si="37"/>
        <v>3.8482989316751199</v>
      </c>
      <c r="AQ32" s="54">
        <f t="shared" si="37"/>
        <v>3.8510637025319361</v>
      </c>
      <c r="AR32" s="54">
        <f t="shared" si="37"/>
        <v>3.8420971815074139</v>
      </c>
      <c r="AS32" s="54">
        <f t="shared" si="37"/>
        <v>3.8714334922361502</v>
      </c>
      <c r="AT32" s="54">
        <f t="shared" si="37"/>
        <v>3.7779746985236251</v>
      </c>
      <c r="AU32" s="54">
        <f t="shared" si="29"/>
        <v>4.1120340980587944</v>
      </c>
      <c r="AV32" s="263"/>
      <c r="AW32" s="54">
        <v>-30000</v>
      </c>
      <c r="AX32" s="54">
        <f t="shared" si="0"/>
        <v>1.5563342300378476E-2</v>
      </c>
      <c r="AY32" s="54">
        <f t="shared" si="1"/>
        <v>2.8069515050424473E-3</v>
      </c>
      <c r="AZ32" s="54">
        <f t="shared" si="2"/>
        <v>1.2756390795336029E-2</v>
      </c>
      <c r="BA32" s="54">
        <f t="shared" si="3"/>
        <v>0.85136294784585009</v>
      </c>
      <c r="BB32" s="54">
        <f t="shared" si="8"/>
        <v>0.55808998963755929</v>
      </c>
      <c r="BC32" s="54">
        <f t="shared" si="4"/>
        <v>-1.9467258347942134</v>
      </c>
      <c r="BD32" s="54">
        <f t="shared" si="5"/>
        <v>-1.4697765324374532</v>
      </c>
      <c r="BE32" s="54">
        <f t="shared" si="10"/>
        <v>4.7567052263608982</v>
      </c>
      <c r="BF32" s="54">
        <f t="shared" si="10"/>
        <v>4.7567052264668401</v>
      </c>
      <c r="BG32" s="54">
        <f t="shared" si="10"/>
        <v>4.7567052323735917</v>
      </c>
      <c r="BH32" s="54">
        <f t="shared" si="10"/>
        <v>4.7567055617008096</v>
      </c>
      <c r="BI32" s="54">
        <f t="shared" si="10"/>
        <v>4.7567239192654442</v>
      </c>
      <c r="BJ32" s="54">
        <f t="shared" si="10"/>
        <v>4.7577354742604152</v>
      </c>
      <c r="BK32" s="54">
        <f t="shared" si="10"/>
        <v>4.7963963283135982</v>
      </c>
      <c r="BL32" s="54">
        <f t="shared" si="9"/>
        <v>5.1611618853371439</v>
      </c>
    </row>
    <row r="33" spans="1:64" ht="12.95" customHeight="1">
      <c r="A33" s="54" t="s">
        <v>50</v>
      </c>
      <c r="C33" s="30">
        <v>31179.17</v>
      </c>
      <c r="D33" s="30"/>
      <c r="E33" s="54">
        <f t="shared" si="11"/>
        <v>-50436.54910360388</v>
      </c>
      <c r="F33" s="54">
        <f t="shared" si="12"/>
        <v>-50436.5</v>
      </c>
      <c r="G33" s="372">
        <f t="shared" si="30"/>
        <v>-2.0614400000340538E-2</v>
      </c>
      <c r="I33" s="318">
        <f t="shared" si="36"/>
        <v>-2.0614400000340538E-2</v>
      </c>
      <c r="M33" s="268"/>
      <c r="O33" s="54">
        <f t="shared" ca="1" si="13"/>
        <v>0.20985538923986036</v>
      </c>
      <c r="P33" s="54">
        <f t="shared" si="14"/>
        <v>-7.9311408490324115E-2</v>
      </c>
      <c r="Q33" s="286">
        <f t="shared" si="15"/>
        <v>16160.669999999998</v>
      </c>
      <c r="R33" s="54">
        <f t="shared" si="31"/>
        <v>6.2902995167190556E-3</v>
      </c>
      <c r="S33" s="54">
        <v>0.01</v>
      </c>
      <c r="T33" s="54">
        <f t="shared" si="32"/>
        <v>6.2902995167190558E-5</v>
      </c>
      <c r="U33" s="54">
        <f t="shared" si="33"/>
        <v>5.8697008489983576E-2</v>
      </c>
      <c r="W33" s="318">
        <f t="shared" si="34"/>
        <v>-9.3303783517070915E-2</v>
      </c>
      <c r="Z33" s="54">
        <f t="shared" si="16"/>
        <v>-50436.5</v>
      </c>
      <c r="AA33" s="54">
        <f t="shared" si="17"/>
        <v>-6.6220249735937375E-3</v>
      </c>
      <c r="AB33" s="54">
        <f t="shared" si="18"/>
        <v>-9.3303783517070915E-2</v>
      </c>
      <c r="AC33" s="54">
        <f t="shared" si="19"/>
        <v>5.8697008489983576E-2</v>
      </c>
      <c r="AD33" s="54">
        <f t="shared" si="35"/>
        <v>-9.3303783517070915E-2</v>
      </c>
      <c r="AE33" s="369">
        <f t="shared" si="20"/>
        <v>1.9578655888912752E-6</v>
      </c>
      <c r="AF33" s="356">
        <f t="shared" si="21"/>
        <v>16160.669999999998</v>
      </c>
      <c r="AG33" s="41"/>
      <c r="AH33" s="54">
        <f t="shared" si="22"/>
        <v>7.2689383516730377E-2</v>
      </c>
      <c r="AI33" s="54">
        <f t="shared" si="23"/>
        <v>0.63935274008983578</v>
      </c>
      <c r="AJ33" s="54">
        <f t="shared" si="24"/>
        <v>0.9675310862597557</v>
      </c>
      <c r="AK33" s="54">
        <f t="shared" si="25"/>
        <v>-0.18395769572928677</v>
      </c>
      <c r="AL33" s="54">
        <f t="shared" si="26"/>
        <v>-2.6699163700871078</v>
      </c>
      <c r="AM33" s="54">
        <f t="shared" si="27"/>
        <v>-4.1612904713042882</v>
      </c>
      <c r="AN33" s="54">
        <f t="shared" si="37"/>
        <v>3.848966019814827</v>
      </c>
      <c r="AO33" s="54">
        <f t="shared" si="37"/>
        <v>3.8492276174416595</v>
      </c>
      <c r="AP33" s="54">
        <f t="shared" si="37"/>
        <v>3.8483776149975393</v>
      </c>
      <c r="AQ33" s="54">
        <f t="shared" si="37"/>
        <v>3.851141769234709</v>
      </c>
      <c r="AR33" s="54">
        <f t="shared" si="37"/>
        <v>3.8421766471447159</v>
      </c>
      <c r="AS33" s="54">
        <f t="shared" si="37"/>
        <v>3.8715103725042432</v>
      </c>
      <c r="AT33" s="54">
        <f t="shared" si="37"/>
        <v>3.7780538817350791</v>
      </c>
      <c r="AU33" s="54">
        <f t="shared" si="29"/>
        <v>4.1121367599750096</v>
      </c>
      <c r="AW33" s="54">
        <v>-29000</v>
      </c>
      <c r="AX33" s="54">
        <f t="shared" si="0"/>
        <v>1.4827873496191997E-2</v>
      </c>
      <c r="AY33" s="54">
        <f t="shared" si="1"/>
        <v>6.4346009230372876E-3</v>
      </c>
      <c r="AZ33" s="54">
        <f t="shared" si="2"/>
        <v>8.3932725731547097E-3</v>
      </c>
      <c r="BA33" s="54">
        <f t="shared" si="3"/>
        <v>0.87027165421057362</v>
      </c>
      <c r="BB33" s="54">
        <f t="shared" si="8"/>
        <v>0.51614033227477574</v>
      </c>
      <c r="BC33" s="54">
        <f t="shared" si="4"/>
        <v>-1.8969821435249929</v>
      </c>
      <c r="BD33" s="54">
        <f t="shared" si="5"/>
        <v>-1.3939323781465063</v>
      </c>
      <c r="BE33" s="54">
        <f t="shared" si="10"/>
        <v>4.8095480840550398</v>
      </c>
      <c r="BF33" s="54">
        <f t="shared" si="10"/>
        <v>4.8095480894451228</v>
      </c>
      <c r="BG33" s="54">
        <f t="shared" si="10"/>
        <v>4.8095482266901222</v>
      </c>
      <c r="BH33" s="54">
        <f t="shared" si="10"/>
        <v>4.8095517212260894</v>
      </c>
      <c r="BI33" s="54">
        <f t="shared" si="10"/>
        <v>4.8096406570279369</v>
      </c>
      <c r="BJ33" s="54">
        <f t="shared" si="10"/>
        <v>4.8118773990077583</v>
      </c>
      <c r="BK33" s="54">
        <f t="shared" si="10"/>
        <v>4.8572200658779581</v>
      </c>
      <c r="BL33" s="54">
        <f t="shared" si="9"/>
        <v>5.2124928434445561</v>
      </c>
    </row>
    <row r="34" spans="1:64" ht="12.95" customHeight="1">
      <c r="A34" s="54" t="s">
        <v>50</v>
      </c>
      <c r="C34" s="30">
        <v>31197.24</v>
      </c>
      <c r="D34" s="30"/>
      <c r="E34" s="54">
        <f t="shared" si="11"/>
        <v>-50393.506273248364</v>
      </c>
      <c r="F34" s="54">
        <f t="shared" si="12"/>
        <v>-50393.5</v>
      </c>
      <c r="G34" s="372">
        <f t="shared" si="30"/>
        <v>-2.6335999973525759E-3</v>
      </c>
      <c r="I34" s="318">
        <f t="shared" si="36"/>
        <v>-2.6335999973525759E-3</v>
      </c>
      <c r="M34" s="268"/>
      <c r="O34" s="54">
        <f t="shared" ca="1" si="13"/>
        <v>0.20971216238100671</v>
      </c>
      <c r="P34" s="54">
        <f t="shared" si="14"/>
        <v>-7.9122647610357977E-2</v>
      </c>
      <c r="Q34" s="286">
        <f t="shared" si="15"/>
        <v>16178.740000000002</v>
      </c>
      <c r="R34" s="54">
        <f t="shared" si="31"/>
        <v>6.2603933648728866E-3</v>
      </c>
      <c r="S34" s="54">
        <v>0.01</v>
      </c>
      <c r="T34" s="54">
        <f t="shared" si="32"/>
        <v>6.2603933648728869E-5</v>
      </c>
      <c r="U34" s="54">
        <f t="shared" si="33"/>
        <v>7.6489047613005401E-2</v>
      </c>
      <c r="W34" s="318">
        <f t="shared" si="34"/>
        <v>-7.5254343218708178E-2</v>
      </c>
      <c r="Z34" s="54">
        <f t="shared" si="16"/>
        <v>-50393.5</v>
      </c>
      <c r="AA34" s="54">
        <f t="shared" si="17"/>
        <v>-6.5019043890023748E-3</v>
      </c>
      <c r="AB34" s="54">
        <f t="shared" si="18"/>
        <v>-7.5254343218708178E-2</v>
      </c>
      <c r="AC34" s="54">
        <f t="shared" si="19"/>
        <v>7.6489047613005401E-2</v>
      </c>
      <c r="AD34" s="54">
        <f t="shared" si="35"/>
        <v>-7.5254343218708178E-2</v>
      </c>
      <c r="AE34" s="369">
        <f t="shared" si="20"/>
        <v>1.496377886645712E-7</v>
      </c>
      <c r="AF34" s="356">
        <f t="shared" si="21"/>
        <v>16178.740000000002</v>
      </c>
      <c r="AG34" s="41"/>
      <c r="AH34" s="54">
        <f t="shared" si="22"/>
        <v>7.2620743221355602E-2</v>
      </c>
      <c r="AI34" s="54">
        <f t="shared" si="23"/>
        <v>0.63957024002246787</v>
      </c>
      <c r="AJ34" s="54">
        <f t="shared" si="24"/>
        <v>0.96723191908612127</v>
      </c>
      <c r="AK34" s="54">
        <f t="shared" si="25"/>
        <v>-0.18438348087959758</v>
      </c>
      <c r="AL34" s="54">
        <f t="shared" si="26"/>
        <v>-2.6687354002625789</v>
      </c>
      <c r="AM34" s="54">
        <f t="shared" si="27"/>
        <v>-4.1505014591218918</v>
      </c>
      <c r="AN34" s="54">
        <f t="shared" si="37"/>
        <v>3.8506547169364778</v>
      </c>
      <c r="AO34" s="54">
        <f t="shared" si="37"/>
        <v>3.850914306834389</v>
      </c>
      <c r="AP34" s="54">
        <f t="shared" si="37"/>
        <v>3.8500696072190097</v>
      </c>
      <c r="AQ34" s="54">
        <f t="shared" si="37"/>
        <v>3.8528204911010504</v>
      </c>
      <c r="AR34" s="54">
        <f t="shared" si="37"/>
        <v>3.8438855179666551</v>
      </c>
      <c r="AS34" s="54">
        <f t="shared" si="37"/>
        <v>3.8731633863876231</v>
      </c>
      <c r="AT34" s="54">
        <f t="shared" si="37"/>
        <v>3.779757172845414</v>
      </c>
      <c r="AU34" s="54">
        <f t="shared" si="29"/>
        <v>4.1143439911736284</v>
      </c>
      <c r="AW34" s="54">
        <v>-28000</v>
      </c>
      <c r="AX34" s="54">
        <f t="shared" si="0"/>
        <v>1.3932938242494563E-2</v>
      </c>
      <c r="AY34" s="54">
        <f t="shared" si="1"/>
        <v>1.0025810537628119E-2</v>
      </c>
      <c r="AZ34" s="54">
        <f t="shared" si="2"/>
        <v>3.9071277048664445E-3</v>
      </c>
      <c r="BA34" s="54">
        <f t="shared" si="3"/>
        <v>0.89038982270273237</v>
      </c>
      <c r="BB34" s="54">
        <f t="shared" si="8"/>
        <v>0.4709031371191898</v>
      </c>
      <c r="BC34" s="54">
        <f t="shared" si="4"/>
        <v>-1.8449578965850104</v>
      </c>
      <c r="BD34" s="54">
        <f t="shared" si="5"/>
        <v>-1.320040068840715</v>
      </c>
      <c r="BE34" s="54">
        <f t="shared" ref="BE34:BK37" si="38">$BL34+$AB$7*SIN(BF34)</f>
        <v>4.8635885997308606</v>
      </c>
      <c r="BF34" s="54">
        <f t="shared" si="38"/>
        <v>4.86358865226389</v>
      </c>
      <c r="BG34" s="54">
        <f t="shared" si="38"/>
        <v>4.8635895137292211</v>
      </c>
      <c r="BH34" s="54">
        <f t="shared" si="38"/>
        <v>4.8636036398136744</v>
      </c>
      <c r="BI34" s="54">
        <f t="shared" si="38"/>
        <v>4.8638350891617739</v>
      </c>
      <c r="BJ34" s="54">
        <f t="shared" si="38"/>
        <v>4.8675785024958493</v>
      </c>
      <c r="BK34" s="54">
        <f t="shared" si="38"/>
        <v>4.9189796945295701</v>
      </c>
      <c r="BL34" s="54">
        <f t="shared" si="9"/>
        <v>5.2638238015519683</v>
      </c>
    </row>
    <row r="35" spans="1:64" ht="12.95" customHeight="1">
      <c r="A35" s="54" t="s">
        <v>50</v>
      </c>
      <c r="C35" s="30">
        <v>31206.264999999999</v>
      </c>
      <c r="D35" s="30"/>
      <c r="E35" s="54">
        <f t="shared" si="11"/>
        <v>-50372.008678120619</v>
      </c>
      <c r="F35" s="54">
        <f t="shared" si="12"/>
        <v>-50372</v>
      </c>
      <c r="G35" s="372">
        <f t="shared" si="30"/>
        <v>-3.6432000015338417E-3</v>
      </c>
      <c r="I35" s="318">
        <f t="shared" si="36"/>
        <v>-3.6432000015338417E-3</v>
      </c>
      <c r="M35" s="268"/>
      <c r="O35" s="54">
        <f t="shared" ca="1" si="13"/>
        <v>0.20964054895157991</v>
      </c>
      <c r="P35" s="54">
        <f t="shared" si="14"/>
        <v>-7.9028292436823605E-2</v>
      </c>
      <c r="Q35" s="286">
        <f t="shared" si="15"/>
        <v>16187.764999999999</v>
      </c>
      <c r="R35" s="54">
        <f t="shared" si="31"/>
        <v>6.245471005480111E-3</v>
      </c>
      <c r="S35" s="54">
        <v>0.01</v>
      </c>
      <c r="T35" s="54">
        <f t="shared" si="32"/>
        <v>6.2454710054801112E-5</v>
      </c>
      <c r="U35" s="54">
        <f t="shared" si="33"/>
        <v>7.5385092435289763E-2</v>
      </c>
      <c r="W35" s="318">
        <f t="shared" si="34"/>
        <v>-7.6229536646358315E-2</v>
      </c>
      <c r="Z35" s="54">
        <f t="shared" si="16"/>
        <v>-50372</v>
      </c>
      <c r="AA35" s="54">
        <f t="shared" si="17"/>
        <v>-6.4419557919991322E-3</v>
      </c>
      <c r="AB35" s="54">
        <f t="shared" si="18"/>
        <v>-7.6229536646358315E-2</v>
      </c>
      <c r="AC35" s="54">
        <f t="shared" si="19"/>
        <v>7.5385092435289763E-2</v>
      </c>
      <c r="AD35" s="54">
        <f t="shared" si="35"/>
        <v>-7.6229536646358315E-2</v>
      </c>
      <c r="AE35" s="369">
        <f t="shared" si="20"/>
        <v>7.8330339746629923E-8</v>
      </c>
      <c r="AF35" s="356">
        <f t="shared" si="21"/>
        <v>16187.764999999999</v>
      </c>
      <c r="AG35" s="41"/>
      <c r="AH35" s="54">
        <f t="shared" si="22"/>
        <v>7.2586336644824473E-2</v>
      </c>
      <c r="AI35" s="54">
        <f t="shared" si="23"/>
        <v>0.63967923408415173</v>
      </c>
      <c r="AJ35" s="54">
        <f t="shared" si="24"/>
        <v>0.9670817530014395</v>
      </c>
      <c r="AK35" s="54">
        <f t="shared" si="25"/>
        <v>-0.18459638552408017</v>
      </c>
      <c r="AL35" s="54">
        <f t="shared" si="26"/>
        <v>-2.6681446143230856</v>
      </c>
      <c r="AM35" s="54">
        <f t="shared" si="27"/>
        <v>-4.1451240239329801</v>
      </c>
      <c r="AN35" s="54">
        <f t="shared" si="37"/>
        <v>3.8514992802886656</v>
      </c>
      <c r="AO35" s="54">
        <f t="shared" si="37"/>
        <v>3.8517578679345372</v>
      </c>
      <c r="AP35" s="54">
        <f t="shared" si="37"/>
        <v>3.8509158191851389</v>
      </c>
      <c r="AQ35" s="54">
        <f t="shared" si="37"/>
        <v>3.8536600586920642</v>
      </c>
      <c r="AR35" s="54">
        <f t="shared" si="37"/>
        <v>3.8447402112482285</v>
      </c>
      <c r="AS35" s="54">
        <f t="shared" si="37"/>
        <v>3.8739899570258909</v>
      </c>
      <c r="AT35" s="54">
        <f t="shared" si="37"/>
        <v>3.7806094295209487</v>
      </c>
      <c r="AU35" s="54">
        <f t="shared" si="29"/>
        <v>4.1154476067729373</v>
      </c>
      <c r="AW35" s="54">
        <v>-27000</v>
      </c>
      <c r="AX35" s="54">
        <f t="shared" si="0"/>
        <v>1.2884094721050411E-2</v>
      </c>
      <c r="AY35" s="54">
        <f t="shared" si="1"/>
        <v>1.3580580348814967E-2</v>
      </c>
      <c r="AZ35" s="54">
        <f t="shared" si="2"/>
        <v>-6.9648562776455556E-4</v>
      </c>
      <c r="BA35" s="54">
        <f t="shared" si="3"/>
        <v>0.91178503304140224</v>
      </c>
      <c r="BB35" s="54">
        <f t="shared" si="8"/>
        <v>0.4221429822099862</v>
      </c>
      <c r="BC35" s="54">
        <f t="shared" si="4"/>
        <v>-1.7904516117556821</v>
      </c>
      <c r="BD35" s="54">
        <f t="shared" si="5"/>
        <v>-1.2478764062209369</v>
      </c>
      <c r="BE35" s="54">
        <f t="shared" si="38"/>
        <v>4.9189031249905364</v>
      </c>
      <c r="BF35" s="54">
        <f t="shared" si="38"/>
        <v>4.9189033897100423</v>
      </c>
      <c r="BG35" s="54">
        <f t="shared" si="38"/>
        <v>4.9189065784937913</v>
      </c>
      <c r="BH35" s="54">
        <f t="shared" si="38"/>
        <v>4.9189449864395547</v>
      </c>
      <c r="BI35" s="54">
        <f t="shared" si="38"/>
        <v>4.9194070468317923</v>
      </c>
      <c r="BJ35" s="54">
        <f t="shared" si="38"/>
        <v>4.924888178897219</v>
      </c>
      <c r="BK35" s="54">
        <f t="shared" si="38"/>
        <v>4.9816477421387635</v>
      </c>
      <c r="BL35" s="54">
        <f t="shared" si="9"/>
        <v>5.3151547596593813</v>
      </c>
    </row>
    <row r="36" spans="1:64" ht="12.95" customHeight="1">
      <c r="A36" s="54" t="s">
        <v>50</v>
      </c>
      <c r="C36" s="30">
        <v>31215.307000000001</v>
      </c>
      <c r="D36" s="30"/>
      <c r="E36" s="54">
        <f t="shared" si="11"/>
        <v>-50350.470588907861</v>
      </c>
      <c r="F36" s="54">
        <f t="shared" si="12"/>
        <v>-50350.5</v>
      </c>
      <c r="G36" s="372">
        <f t="shared" si="30"/>
        <v>1.2347200001386227E-2</v>
      </c>
      <c r="I36" s="318">
        <f t="shared" si="36"/>
        <v>1.2347200001386227E-2</v>
      </c>
      <c r="M36" s="268"/>
      <c r="O36" s="54">
        <f t="shared" ca="1" si="13"/>
        <v>0.20956893552215311</v>
      </c>
      <c r="P36" s="54">
        <f t="shared" si="14"/>
        <v>-7.8933954107588328E-2</v>
      </c>
      <c r="Q36" s="286">
        <f t="shared" si="15"/>
        <v>16196.807000000001</v>
      </c>
      <c r="R36" s="54">
        <f t="shared" si="31"/>
        <v>6.2305691110588601E-3</v>
      </c>
      <c r="S36" s="54">
        <v>0.01</v>
      </c>
      <c r="T36" s="54">
        <f t="shared" si="32"/>
        <v>6.2305691110588606E-5</v>
      </c>
      <c r="U36" s="54">
        <f t="shared" si="33"/>
        <v>9.1281154108974555E-2</v>
      </c>
      <c r="W36" s="318">
        <f t="shared" si="34"/>
        <v>-6.0204672433737158E-2</v>
      </c>
      <c r="Z36" s="54">
        <f t="shared" si="16"/>
        <v>-50350.5</v>
      </c>
      <c r="AA36" s="54">
        <f t="shared" si="17"/>
        <v>-6.3820816724649426E-3</v>
      </c>
      <c r="AB36" s="54">
        <f t="shared" si="18"/>
        <v>-6.0204672433737158E-2</v>
      </c>
      <c r="AC36" s="54">
        <f t="shared" si="19"/>
        <v>9.1281154108974555E-2</v>
      </c>
      <c r="AD36" s="54">
        <f t="shared" si="35"/>
        <v>-6.0204672433737158E-2</v>
      </c>
      <c r="AE36" s="369">
        <f t="shared" si="20"/>
        <v>3.5078599201845729E-6</v>
      </c>
      <c r="AF36" s="356">
        <f t="shared" si="21"/>
        <v>16196.807000000001</v>
      </c>
      <c r="AG36" s="41"/>
      <c r="AH36" s="54">
        <f t="shared" si="22"/>
        <v>7.2551872435123385E-2</v>
      </c>
      <c r="AI36" s="54">
        <f t="shared" si="23"/>
        <v>0.6397883910782427</v>
      </c>
      <c r="AJ36" s="54">
        <f t="shared" si="24"/>
        <v>0.96693119808293038</v>
      </c>
      <c r="AK36" s="54">
        <f t="shared" si="25"/>
        <v>-0.18480929818798972</v>
      </c>
      <c r="AL36" s="54">
        <f t="shared" si="26"/>
        <v>-2.6675536272553342</v>
      </c>
      <c r="AM36" s="54">
        <f t="shared" si="27"/>
        <v>-4.1397579173464312</v>
      </c>
      <c r="AN36" s="54">
        <f t="shared" si="37"/>
        <v>3.8523439871172913</v>
      </c>
      <c r="AO36" s="54">
        <f t="shared" si="37"/>
        <v>3.8526015736037689</v>
      </c>
      <c r="AP36" s="54">
        <f t="shared" si="37"/>
        <v>3.8517621753048861</v>
      </c>
      <c r="AQ36" s="54">
        <f t="shared" si="37"/>
        <v>3.854499764427886</v>
      </c>
      <c r="AR36" s="54">
        <f t="shared" si="37"/>
        <v>3.8455950765667293</v>
      </c>
      <c r="AS36" s="54">
        <f t="shared" si="37"/>
        <v>3.8748165705992035</v>
      </c>
      <c r="AT36" s="54">
        <f t="shared" si="37"/>
        <v>3.781462094018424</v>
      </c>
      <c r="AU36" s="54">
        <f t="shared" si="29"/>
        <v>4.1165512223722471</v>
      </c>
      <c r="AW36" s="54">
        <v>-26000</v>
      </c>
      <c r="AX36" s="54">
        <f t="shared" si="0"/>
        <v>1.1688413768664287E-2</v>
      </c>
      <c r="AY36" s="54">
        <f t="shared" si="1"/>
        <v>1.7098910356597819E-2</v>
      </c>
      <c r="AZ36" s="54">
        <f t="shared" si="2"/>
        <v>-5.4104965879335333E-3</v>
      </c>
      <c r="BA36" s="54">
        <f t="shared" si="3"/>
        <v>0.93452159483713859</v>
      </c>
      <c r="BB36" s="54">
        <f t="shared" si="8"/>
        <v>0.3696195341272035</v>
      </c>
      <c r="BC36" s="54">
        <f t="shared" si="4"/>
        <v>-1.7332431722330428</v>
      </c>
      <c r="BD36" s="54">
        <f t="shared" si="5"/>
        <v>-1.1772321682620097</v>
      </c>
      <c r="BE36" s="54">
        <f t="shared" si="38"/>
        <v>4.9755721074560251</v>
      </c>
      <c r="BF36" s="54">
        <f t="shared" si="38"/>
        <v>4.975573034113558</v>
      </c>
      <c r="BG36" s="54">
        <f t="shared" si="38"/>
        <v>4.9755818320184462</v>
      </c>
      <c r="BH36" s="54">
        <f t="shared" si="38"/>
        <v>4.9756653470932202</v>
      </c>
      <c r="BI36" s="54">
        <f t="shared" si="38"/>
        <v>4.9764568382202947</v>
      </c>
      <c r="BJ36" s="54">
        <f t="shared" si="38"/>
        <v>4.983846094991442</v>
      </c>
      <c r="BK36" s="54">
        <f t="shared" si="38"/>
        <v>5.0451943435380073</v>
      </c>
      <c r="BL36" s="54">
        <f t="shared" si="9"/>
        <v>5.3664857177667935</v>
      </c>
    </row>
    <row r="37" spans="1:64" ht="12.95" customHeight="1">
      <c r="A37" s="54" t="s">
        <v>50</v>
      </c>
      <c r="C37" s="30">
        <v>31216.316999999999</v>
      </c>
      <c r="D37" s="30"/>
      <c r="E37" s="54">
        <f t="shared" si="11"/>
        <v>-50348.064763857554</v>
      </c>
      <c r="F37" s="54">
        <f t="shared" si="12"/>
        <v>-50348</v>
      </c>
      <c r="G37" s="372">
        <f t="shared" si="30"/>
        <v>-2.7188800002477365E-2</v>
      </c>
      <c r="I37" s="318">
        <f t="shared" si="36"/>
        <v>-2.7188800002477365E-2</v>
      </c>
      <c r="M37" s="268"/>
      <c r="O37" s="54">
        <f t="shared" ca="1" si="13"/>
        <v>0.20956060837919649</v>
      </c>
      <c r="P37" s="54">
        <f t="shared" si="14"/>
        <v>-7.8922985627615558E-2</v>
      </c>
      <c r="Q37" s="286">
        <f t="shared" si="15"/>
        <v>16197.816999999999</v>
      </c>
      <c r="R37" s="54">
        <f t="shared" si="31"/>
        <v>6.2288376603768115E-3</v>
      </c>
      <c r="S37" s="54">
        <v>0.01</v>
      </c>
      <c r="T37" s="54">
        <f t="shared" si="32"/>
        <v>6.228837660376812E-5</v>
      </c>
      <c r="U37" s="54">
        <f t="shared" si="33"/>
        <v>5.1734185625138193E-2</v>
      </c>
      <c r="W37" s="318">
        <f t="shared" si="34"/>
        <v>-9.973666123048798E-2</v>
      </c>
      <c r="Z37" s="54">
        <f t="shared" si="16"/>
        <v>-50348</v>
      </c>
      <c r="AA37" s="54">
        <f t="shared" si="17"/>
        <v>-6.3751243996049423E-3</v>
      </c>
      <c r="AB37" s="54">
        <f t="shared" si="18"/>
        <v>-9.973666123048798E-2</v>
      </c>
      <c r="AC37" s="54">
        <f t="shared" si="19"/>
        <v>5.1734185625138193E-2</v>
      </c>
      <c r="AD37" s="54">
        <f t="shared" si="35"/>
        <v>-9.973666123048798E-2</v>
      </c>
      <c r="AE37" s="369">
        <f t="shared" si="20"/>
        <v>4.3320909210160674E-6</v>
      </c>
      <c r="AF37" s="356">
        <f t="shared" si="21"/>
        <v>16197.816999999999</v>
      </c>
      <c r="AG37" s="41"/>
      <c r="AH37" s="54">
        <f t="shared" si="22"/>
        <v>7.2547861228010616E-2</v>
      </c>
      <c r="AI37" s="54">
        <f t="shared" si="23"/>
        <v>0.63980109433323373</v>
      </c>
      <c r="AJ37" s="54">
        <f t="shared" si="24"/>
        <v>0.96691366644449261</v>
      </c>
      <c r="AK37" s="54">
        <f t="shared" si="25"/>
        <v>-0.18483405599402492</v>
      </c>
      <c r="AL37" s="54">
        <f t="shared" si="26"/>
        <v>-2.6674848947603911</v>
      </c>
      <c r="AM37" s="54">
        <f t="shared" si="27"/>
        <v>-4.1391346849127659</v>
      </c>
      <c r="AN37" s="54">
        <f t="shared" si="37"/>
        <v>3.8524422181628633</v>
      </c>
      <c r="AO37" s="54">
        <f t="shared" si="37"/>
        <v>3.8526996883069748</v>
      </c>
      <c r="AP37" s="54">
        <f t="shared" si="37"/>
        <v>3.8518605981713407</v>
      </c>
      <c r="AQ37" s="54">
        <f t="shared" si="37"/>
        <v>3.8545974136081309</v>
      </c>
      <c r="AR37" s="54">
        <f t="shared" si="37"/>
        <v>3.8456944906801556</v>
      </c>
      <c r="AS37" s="54">
        <f t="shared" si="37"/>
        <v>3.8749126912592544</v>
      </c>
      <c r="AT37" s="54">
        <f t="shared" si="37"/>
        <v>3.7815612675346344</v>
      </c>
      <c r="AU37" s="54">
        <f t="shared" si="29"/>
        <v>4.1166795497675155</v>
      </c>
      <c r="AW37" s="54">
        <v>-25000</v>
      </c>
      <c r="AX37" s="54">
        <f t="shared" si="0"/>
        <v>1.0354782307224983E-2</v>
      </c>
      <c r="AY37" s="54">
        <f t="shared" si="1"/>
        <v>2.0580800560976661E-2</v>
      </c>
      <c r="AZ37" s="54">
        <f t="shared" si="2"/>
        <v>-1.0226018253751678E-2</v>
      </c>
      <c r="BA37" s="54">
        <f t="shared" si="3"/>
        <v>0.9586569765366002</v>
      </c>
      <c r="BB37" s="54">
        <f t="shared" si="8"/>
        <v>0.31309421973802365</v>
      </c>
      <c r="BC37" s="54">
        <f t="shared" si="4"/>
        <v>-1.6730929645789256</v>
      </c>
      <c r="BD37" s="54">
        <f t="shared" si="5"/>
        <v>-1.1079101816776187</v>
      </c>
      <c r="BE37" s="54">
        <f t="shared" si="38"/>
        <v>5.0336798221476498</v>
      </c>
      <c r="BF37" s="54">
        <f t="shared" si="38"/>
        <v>5.0336823860675937</v>
      </c>
      <c r="BG37" s="54">
        <f t="shared" si="38"/>
        <v>5.0337024395061363</v>
      </c>
      <c r="BH37" s="54">
        <f t="shared" si="38"/>
        <v>5.0338592437725973</v>
      </c>
      <c r="BI37" s="54">
        <f t="shared" si="38"/>
        <v>5.0350828104846537</v>
      </c>
      <c r="BJ37" s="54">
        <f t="shared" si="38"/>
        <v>5.0444810741145316</v>
      </c>
      <c r="BK37" s="54">
        <f t="shared" si="38"/>
        <v>5.1095873191953958</v>
      </c>
      <c r="BL37" s="54">
        <f t="shared" si="9"/>
        <v>5.4178166758742057</v>
      </c>
    </row>
    <row r="38" spans="1:64" ht="12.95" customHeight="1">
      <c r="A38" s="54" t="s">
        <v>50</v>
      </c>
      <c r="C38" s="30">
        <v>31219.272000000001</v>
      </c>
      <c r="D38" s="30"/>
      <c r="E38" s="54">
        <f t="shared" si="11"/>
        <v>-50341.02593908165</v>
      </c>
      <c r="F38" s="54">
        <f t="shared" si="12"/>
        <v>-50341</v>
      </c>
      <c r="G38" s="372">
        <f t="shared" si="30"/>
        <v>-1.0889599998336053E-2</v>
      </c>
      <c r="I38" s="318">
        <f t="shared" si="36"/>
        <v>-1.0889599998336053E-2</v>
      </c>
      <c r="M38" s="268"/>
      <c r="O38" s="54">
        <f t="shared" ca="1" si="13"/>
        <v>0.20953729237891799</v>
      </c>
      <c r="P38" s="54">
        <f t="shared" si="14"/>
        <v>-7.8892275095315212E-2</v>
      </c>
      <c r="Q38" s="286">
        <f t="shared" si="15"/>
        <v>16200.772000000001</v>
      </c>
      <c r="R38" s="54">
        <f t="shared" si="31"/>
        <v>6.2239910697148926E-3</v>
      </c>
      <c r="S38" s="54">
        <v>0.01</v>
      </c>
      <c r="T38" s="54">
        <f t="shared" si="32"/>
        <v>6.223991069714893E-5</v>
      </c>
      <c r="U38" s="54">
        <f t="shared" si="33"/>
        <v>6.8002675096979159E-2</v>
      </c>
      <c r="W38" s="318">
        <f t="shared" si="34"/>
        <v>-8.3426225699940057E-2</v>
      </c>
      <c r="Z38" s="54">
        <f t="shared" si="16"/>
        <v>-50341</v>
      </c>
      <c r="AA38" s="54">
        <f t="shared" si="17"/>
        <v>-6.3556493937112074E-3</v>
      </c>
      <c r="AB38" s="54">
        <f t="shared" si="18"/>
        <v>-8.3426225699940057E-2</v>
      </c>
      <c r="AC38" s="54">
        <f t="shared" si="19"/>
        <v>6.8002675096979159E-2</v>
      </c>
      <c r="AD38" s="54">
        <f t="shared" si="35"/>
        <v>-8.3426225699940057E-2</v>
      </c>
      <c r="AE38" s="369">
        <f t="shared" si="20"/>
        <v>2.0556708085178001E-7</v>
      </c>
      <c r="AF38" s="356">
        <f t="shared" si="21"/>
        <v>16200.772000000001</v>
      </c>
      <c r="AG38" s="41"/>
      <c r="AH38" s="54">
        <f t="shared" si="22"/>
        <v>7.2536625701604004E-2</v>
      </c>
      <c r="AI38" s="54">
        <f t="shared" si="23"/>
        <v>0.63983667518002929</v>
      </c>
      <c r="AJ38" s="54">
        <f t="shared" si="24"/>
        <v>0.96686454985555026</v>
      </c>
      <c r="AK38" s="54">
        <f t="shared" si="25"/>
        <v>-0.18490337842603788</v>
      </c>
      <c r="AL38" s="54">
        <f t="shared" si="26"/>
        <v>-2.6672924292788176</v>
      </c>
      <c r="AM38" s="54">
        <f t="shared" si="27"/>
        <v>-4.1373904456656074</v>
      </c>
      <c r="AN38" s="54">
        <f t="shared" si="37"/>
        <v>3.8527172754289158</v>
      </c>
      <c r="AO38" s="54">
        <f t="shared" si="37"/>
        <v>3.8529744198941254</v>
      </c>
      <c r="AP38" s="54">
        <f t="shared" si="37"/>
        <v>3.852136192582519</v>
      </c>
      <c r="AQ38" s="54">
        <f t="shared" si="37"/>
        <v>3.8548708412735628</v>
      </c>
      <c r="AR38" s="54">
        <f t="shared" si="37"/>
        <v>3.8459728625803757</v>
      </c>
      <c r="AS38" s="54">
        <f t="shared" si="37"/>
        <v>3.8751818322259708</v>
      </c>
      <c r="AT38" s="54">
        <f t="shared" si="37"/>
        <v>3.7818389827410455</v>
      </c>
      <c r="AU38" s="54">
        <f t="shared" si="29"/>
        <v>4.1170388664742674</v>
      </c>
      <c r="AW38" s="54">
        <v>-24000</v>
      </c>
      <c r="AX38" s="54">
        <f t="shared" ref="AX38:AX72" si="39">AB$3+AB$4*AW38+AB$5*AW38^2+AZ38</f>
        <v>8.8942590212243433E-3</v>
      </c>
      <c r="AY38" s="54">
        <f t="shared" ref="AY38:AY72" si="40">AB$3+AB$4*AW38+AB$5*AW38^2</f>
        <v>2.4026250961951521E-2</v>
      </c>
      <c r="AZ38" s="54">
        <f t="shared" ref="AZ38:AZ72" si="41">$AB$6*($AB$11/BA38*BB38+$AB$12)</f>
        <v>-1.5131991940727178E-2</v>
      </c>
      <c r="BA38" s="54">
        <f t="shared" ref="BA38:BA72" si="42">1+$AB$7*COS(BC38)</f>
        <v>0.98423686580066905</v>
      </c>
      <c r="BB38" s="54">
        <f t="shared" ref="BB38:BB72" si="43">SIN(BC38+RADIANS($AB$9))</f>
        <v>0.25234010700566212</v>
      </c>
      <c r="BC38" s="54">
        <f t="shared" ref="BC38:BC72" si="44">2*ATAN(BD38)</f>
        <v>-1.6097415118014975</v>
      </c>
      <c r="BD38" s="54">
        <f t="shared" ref="BD38:BD72" si="45">SQRT((1+$AB$7)/(1-$AB$7))*TAN(BE38/2)</f>
        <v>-1.0397237299793831</v>
      </c>
      <c r="BE38" s="54">
        <f t="shared" ref="BE38:BE72" si="46">$BL38+$AB$7*SIN(BF38)</f>
        <v>5.0933138573388801</v>
      </c>
      <c r="BF38" s="54">
        <f t="shared" ref="BF38:BF72" si="47">$BL38+$AB$7*SIN(BG38)</f>
        <v>5.0933198592243265</v>
      </c>
      <c r="BG38" s="54">
        <f t="shared" ref="BG38:BG72" si="48">$BL38+$AB$7*SIN(BH38)</f>
        <v>5.0933597319460766</v>
      </c>
      <c r="BH38" s="54">
        <f t="shared" ref="BH38:BH72" si="49">$BL38+$AB$7*SIN(BI38)</f>
        <v>5.0936245203255899</v>
      </c>
      <c r="BI38" s="54">
        <f t="shared" ref="BI38:BI72" si="50">$BL38+$AB$7*SIN(BJ38)</f>
        <v>5.0953785202509172</v>
      </c>
      <c r="BJ38" s="54">
        <f t="shared" ref="BJ38:BJ72" si="51">$BL38+$AB$7*SIN(BK38)</f>
        <v>5.106810063753711</v>
      </c>
      <c r="BK38" s="54">
        <f t="shared" ref="BK38:BK72" si="52">$BL38+$AB$7*SIN(BL38)</f>
        <v>5.1747922599848186</v>
      </c>
      <c r="BL38" s="54">
        <f t="shared" ref="BL38:BL72" si="53">RADIANS($AB$9)+$AB$18*(AW38-AB$15)</f>
        <v>5.4691476339816187</v>
      </c>
    </row>
    <row r="39" spans="1:64" ht="12.95" customHeight="1">
      <c r="A39" s="54" t="s">
        <v>61</v>
      </c>
      <c r="C39" s="30">
        <v>31219.29</v>
      </c>
      <c r="D39" s="30"/>
      <c r="E39" s="54">
        <f t="shared" si="11"/>
        <v>-50340.983062991647</v>
      </c>
      <c r="F39" s="54">
        <f t="shared" si="12"/>
        <v>-50341</v>
      </c>
      <c r="G39" s="372">
        <f t="shared" si="30"/>
        <v>7.1104000016930513E-3</v>
      </c>
      <c r="I39" s="318">
        <f t="shared" si="36"/>
        <v>7.1104000016930513E-3</v>
      </c>
      <c r="M39" s="268"/>
      <c r="O39" s="54">
        <f t="shared" ca="1" si="13"/>
        <v>0.20953729237891799</v>
      </c>
      <c r="P39" s="54">
        <f t="shared" si="14"/>
        <v>-7.8892275095315212E-2</v>
      </c>
      <c r="Q39" s="286">
        <f t="shared" si="15"/>
        <v>16200.79</v>
      </c>
      <c r="R39" s="54">
        <f t="shared" si="31"/>
        <v>6.2239910697148926E-3</v>
      </c>
      <c r="S39" s="54">
        <v>0.01</v>
      </c>
      <c r="T39" s="54">
        <f t="shared" si="32"/>
        <v>6.223991069714893E-5</v>
      </c>
      <c r="U39" s="54">
        <f t="shared" si="33"/>
        <v>8.6002675097008263E-2</v>
      </c>
      <c r="W39" s="318">
        <f t="shared" si="34"/>
        <v>-6.5426225699910953E-2</v>
      </c>
      <c r="Z39" s="54">
        <f t="shared" si="16"/>
        <v>-50341</v>
      </c>
      <c r="AA39" s="54">
        <f t="shared" si="17"/>
        <v>-6.3556493937112074E-3</v>
      </c>
      <c r="AB39" s="54">
        <f t="shared" si="18"/>
        <v>-6.5426225699910953E-2</v>
      </c>
      <c r="AC39" s="54">
        <f t="shared" si="19"/>
        <v>8.6002675097008263E-2</v>
      </c>
      <c r="AD39" s="54">
        <f t="shared" si="35"/>
        <v>-6.5426225699910953E-2</v>
      </c>
      <c r="AE39" s="369">
        <f t="shared" si="20"/>
        <v>1.8133448631946741E-6</v>
      </c>
      <c r="AF39" s="356">
        <f t="shared" si="21"/>
        <v>16200.79</v>
      </c>
      <c r="AG39" s="41"/>
      <c r="AH39" s="54">
        <f t="shared" si="22"/>
        <v>7.2536625701604004E-2</v>
      </c>
      <c r="AI39" s="54">
        <f t="shared" si="23"/>
        <v>0.63983667518002929</v>
      </c>
      <c r="AJ39" s="54">
        <f t="shared" si="24"/>
        <v>0.96686454985555026</v>
      </c>
      <c r="AK39" s="54">
        <f t="shared" si="25"/>
        <v>-0.18490337842603788</v>
      </c>
      <c r="AL39" s="54">
        <f t="shared" si="26"/>
        <v>-2.6672924292788176</v>
      </c>
      <c r="AM39" s="54">
        <f t="shared" si="27"/>
        <v>-4.1373904456656074</v>
      </c>
      <c r="AN39" s="54">
        <f t="shared" si="37"/>
        <v>3.8527172754289158</v>
      </c>
      <c r="AO39" s="54">
        <f t="shared" si="37"/>
        <v>3.8529744198941254</v>
      </c>
      <c r="AP39" s="54">
        <f t="shared" si="37"/>
        <v>3.852136192582519</v>
      </c>
      <c r="AQ39" s="54">
        <f t="shared" si="37"/>
        <v>3.8548708412735628</v>
      </c>
      <c r="AR39" s="54">
        <f t="shared" si="37"/>
        <v>3.8459728625803757</v>
      </c>
      <c r="AS39" s="54">
        <f t="shared" si="37"/>
        <v>3.8751818322259708</v>
      </c>
      <c r="AT39" s="54">
        <f t="shared" si="37"/>
        <v>3.7818389827410455</v>
      </c>
      <c r="AU39" s="54">
        <f t="shared" si="29"/>
        <v>4.1170388664742674</v>
      </c>
      <c r="AW39" s="54">
        <v>-23000</v>
      </c>
      <c r="AX39" s="54">
        <f t="shared" si="39"/>
        <v>7.320487843927366E-3</v>
      </c>
      <c r="AY39" s="54">
        <f t="shared" si="40"/>
        <v>2.7435261559522375E-2</v>
      </c>
      <c r="AZ39" s="54">
        <f t="shared" si="41"/>
        <v>-2.0114773715595009E-2</v>
      </c>
      <c r="BA39" s="54">
        <f t="shared" si="42"/>
        <v>1.0112884658840233</v>
      </c>
      <c r="BB39" s="54">
        <f t="shared" si="43"/>
        <v>0.18715608005589432</v>
      </c>
      <c r="BC39" s="54">
        <f t="shared" si="44"/>
        <v>-1.5429099158526118</v>
      </c>
      <c r="BD39" s="54">
        <f t="shared" si="45"/>
        <v>-0.97249531015366575</v>
      </c>
      <c r="BE39" s="54">
        <f t="shared" si="46"/>
        <v>5.1545642503387965</v>
      </c>
      <c r="BF39" s="54">
        <f t="shared" si="47"/>
        <v>5.1545766228655392</v>
      </c>
      <c r="BG39" s="54">
        <f t="shared" si="48"/>
        <v>5.1546480341411005</v>
      </c>
      <c r="BH39" s="54">
        <f t="shared" si="49"/>
        <v>5.1550599927456711</v>
      </c>
      <c r="BI39" s="54">
        <f t="shared" si="50"/>
        <v>5.1574295540045556</v>
      </c>
      <c r="BJ39" s="54">
        <f t="shared" si="51"/>
        <v>5.1708372119470667</v>
      </c>
      <c r="BK39" s="54">
        <f t="shared" si="52"/>
        <v>5.2407726178295393</v>
      </c>
      <c r="BL39" s="54">
        <f t="shared" si="53"/>
        <v>5.5204785920890309</v>
      </c>
    </row>
    <row r="40" spans="1:64" ht="12.95" customHeight="1">
      <c r="A40" s="54" t="s">
        <v>62</v>
      </c>
      <c r="C40" s="30">
        <v>34445.989000000001</v>
      </c>
      <c r="D40" s="30"/>
      <c r="E40" s="54">
        <f t="shared" si="11"/>
        <v>-42654.969910512831</v>
      </c>
      <c r="F40" s="54">
        <f t="shared" si="12"/>
        <v>-42655</v>
      </c>
      <c r="G40" s="363">
        <f t="shared" ref="G40:G48" si="54">+C40-(C$7+F40*C$8)</f>
        <v>1.2631999998120591E-2</v>
      </c>
      <c r="I40" s="318">
        <f>G40</f>
        <v>1.2631999998120591E-2</v>
      </c>
      <c r="M40" s="268"/>
      <c r="O40" s="54">
        <f t="shared" ca="1" si="13"/>
        <v>0.18393632407312843</v>
      </c>
      <c r="P40" s="54">
        <f t="shared" si="14"/>
        <v>-4.624942422889184E-2</v>
      </c>
      <c r="Q40" s="286">
        <f t="shared" si="15"/>
        <v>19427.489000000001</v>
      </c>
      <c r="R40" s="54">
        <f t="shared" ref="R40:R48" si="55">+(P40-G40)^2</f>
        <v>3.4670221190014065E-3</v>
      </c>
      <c r="S40" s="54">
        <v>0.1</v>
      </c>
      <c r="T40" s="54">
        <f t="shared" ref="T40:T71" si="56">S40*R40</f>
        <v>3.4670221190014067E-4</v>
      </c>
      <c r="U40" s="54">
        <f t="shared" ref="U40:U48" si="57">+G40-P40</f>
        <v>5.8881424227012431E-2</v>
      </c>
      <c r="W40" s="318">
        <f t="shared" si="34"/>
        <v>-4.3799866425248919E-2</v>
      </c>
      <c r="Z40" s="54">
        <f t="shared" si="16"/>
        <v>-42655</v>
      </c>
      <c r="AA40" s="54">
        <f t="shared" si="17"/>
        <v>1.018244219447767E-2</v>
      </c>
      <c r="AB40" s="54">
        <f t="shared" si="18"/>
        <v>-4.3799866425248919E-2</v>
      </c>
      <c r="AC40" s="54">
        <f t="shared" si="19"/>
        <v>5.8881424227012431E-2</v>
      </c>
      <c r="AD40" s="54">
        <f t="shared" si="35"/>
        <v>-4.3799866425248919E-2</v>
      </c>
      <c r="AE40" s="369">
        <f t="shared" si="20"/>
        <v>6.0003334333879318E-7</v>
      </c>
      <c r="AF40" s="356">
        <f t="shared" si="21"/>
        <v>19427.489000000001</v>
      </c>
      <c r="AG40" s="41"/>
      <c r="AH40" s="54">
        <f t="shared" si="22"/>
        <v>5.643186642336951E-2</v>
      </c>
      <c r="AI40" s="54">
        <f t="shared" si="23"/>
        <v>0.69072146134831258</v>
      </c>
      <c r="AJ40" s="54">
        <f t="shared" si="24"/>
        <v>0.88454971178898334</v>
      </c>
      <c r="AK40" s="54">
        <f t="shared" si="25"/>
        <v>-0.26125402471199383</v>
      </c>
      <c r="AL40" s="54">
        <f t="shared" si="26"/>
        <v>-2.4401714133384411</v>
      </c>
      <c r="AM40" s="54">
        <f t="shared" si="27"/>
        <v>-2.7334801287373747</v>
      </c>
      <c r="AN40" s="54">
        <f t="shared" si="37"/>
        <v>4.1657134117047985</v>
      </c>
      <c r="AO40" s="54">
        <f t="shared" si="37"/>
        <v>4.1657396864957814</v>
      </c>
      <c r="AP40" s="54">
        <f t="shared" si="37"/>
        <v>4.1656148514049578</v>
      </c>
      <c r="AQ40" s="54">
        <f t="shared" si="37"/>
        <v>4.1662081882345054</v>
      </c>
      <c r="AR40" s="54">
        <f t="shared" si="37"/>
        <v>4.1633932170490064</v>
      </c>
      <c r="AS40" s="54">
        <f t="shared" si="37"/>
        <v>4.1768663314671697</v>
      </c>
      <c r="AT40" s="54">
        <f t="shared" si="37"/>
        <v>4.1148507102378247</v>
      </c>
      <c r="AU40" s="54">
        <f t="shared" si="29"/>
        <v>4.5115686104878394</v>
      </c>
      <c r="AW40" s="54">
        <v>-22000</v>
      </c>
      <c r="AX40" s="54">
        <f t="shared" si="39"/>
        <v>5.6501729793978911E-3</v>
      </c>
      <c r="AY40" s="54">
        <f t="shared" si="40"/>
        <v>3.0807832353689238E-2</v>
      </c>
      <c r="AZ40" s="54">
        <f t="shared" si="41"/>
        <v>-2.5157659374291347E-2</v>
      </c>
      <c r="BA40" s="54">
        <f t="shared" si="42"/>
        <v>1.0398115735135138</v>
      </c>
      <c r="BB40" s="54">
        <f t="shared" si="43"/>
        <v>0.1173866317540803</v>
      </c>
      <c r="BC40" s="54">
        <f t="shared" si="44"/>
        <v>-1.4723015554529275</v>
      </c>
      <c r="BD40" s="54">
        <f t="shared" si="45"/>
        <v>-0.90605577600736842</v>
      </c>
      <c r="BE40" s="54">
        <f t="shared" si="46"/>
        <v>5.2175221322946239</v>
      </c>
      <c r="BF40" s="54">
        <f t="shared" si="47"/>
        <v>5.2175451676012621</v>
      </c>
      <c r="BG40" s="54">
        <f t="shared" si="48"/>
        <v>5.2176627260987614</v>
      </c>
      <c r="BH40" s="54">
        <f t="shared" si="49"/>
        <v>5.2182622860791676</v>
      </c>
      <c r="BI40" s="54">
        <f t="shared" si="50"/>
        <v>5.2213100668688366</v>
      </c>
      <c r="BJ40" s="54">
        <f t="shared" si="51"/>
        <v>5.236553077137267</v>
      </c>
      <c r="BK40" s="54">
        <f t="shared" si="52"/>
        <v>5.3074898019803829</v>
      </c>
      <c r="BL40" s="54">
        <f t="shared" si="53"/>
        <v>5.5718095501964431</v>
      </c>
    </row>
    <row r="41" spans="1:64" ht="12.95" customHeight="1">
      <c r="A41" s="54" t="s">
        <v>62</v>
      </c>
      <c r="C41" s="30">
        <v>34770.089</v>
      </c>
      <c r="D41" s="30"/>
      <c r="E41" s="54">
        <f t="shared" si="11"/>
        <v>-41882.962089914021</v>
      </c>
      <c r="F41" s="54">
        <f t="shared" si="12"/>
        <v>-41883</v>
      </c>
      <c r="G41" s="363">
        <f t="shared" si="54"/>
        <v>1.5915200005110819E-2</v>
      </c>
      <c r="I41" s="318">
        <f>G41</f>
        <v>1.5915200005110819E-2</v>
      </c>
      <c r="M41" s="268"/>
      <c r="O41" s="54">
        <f t="shared" ca="1" si="13"/>
        <v>0.18136490232812852</v>
      </c>
      <c r="P41" s="54">
        <f t="shared" si="14"/>
        <v>-4.3089667394257965E-2</v>
      </c>
      <c r="Q41" s="286">
        <f t="shared" si="15"/>
        <v>19751.589</v>
      </c>
      <c r="R41" s="54">
        <f t="shared" si="55"/>
        <v>3.481574376817093E-3</v>
      </c>
      <c r="S41" s="54">
        <v>0.1</v>
      </c>
      <c r="T41" s="54">
        <f t="shared" si="56"/>
        <v>3.4815743768170932E-4</v>
      </c>
      <c r="U41" s="54">
        <f t="shared" si="57"/>
        <v>5.9004867399368784E-2</v>
      </c>
      <c r="W41" s="318">
        <f t="shared" si="34"/>
        <v>-3.8473097351681133E-2</v>
      </c>
      <c r="Z41" s="54">
        <f t="shared" si="16"/>
        <v>-41883</v>
      </c>
      <c r="AA41" s="54">
        <f t="shared" si="17"/>
        <v>1.1298629962533988E-2</v>
      </c>
      <c r="AB41" s="54">
        <f t="shared" si="18"/>
        <v>-3.8473097351681133E-2</v>
      </c>
      <c r="AC41" s="54">
        <f t="shared" si="19"/>
        <v>5.9004867399368784E-2</v>
      </c>
      <c r="AD41" s="54">
        <f t="shared" si="35"/>
        <v>-3.8473097351681133E-2</v>
      </c>
      <c r="AE41" s="369">
        <f t="shared" si="20"/>
        <v>2.1312718958017849E-6</v>
      </c>
      <c r="AF41" s="356">
        <f t="shared" si="21"/>
        <v>19751.589</v>
      </c>
      <c r="AG41" s="41"/>
      <c r="AH41" s="54">
        <f t="shared" si="22"/>
        <v>5.4388297356791952E-2</v>
      </c>
      <c r="AI41" s="54">
        <f t="shared" si="23"/>
        <v>0.69733985374023844</v>
      </c>
      <c r="AJ41" s="54">
        <f t="shared" si="24"/>
        <v>0.87262957642976058</v>
      </c>
      <c r="AK41" s="54">
        <f t="shared" si="25"/>
        <v>-0.26889350264511436</v>
      </c>
      <c r="AL41" s="54">
        <f t="shared" si="26"/>
        <v>-2.4152045946574932</v>
      </c>
      <c r="AM41" s="54">
        <f t="shared" si="27"/>
        <v>-2.631206354006812</v>
      </c>
      <c r="AN41" s="54">
        <f t="shared" ref="AN41:AT50" si="58">$AU41+$AB$7*SIN(AO41)</f>
        <v>4.1986080499584277</v>
      </c>
      <c r="AO41" s="54">
        <f t="shared" si="58"/>
        <v>4.1986262259802585</v>
      </c>
      <c r="AP41" s="54">
        <f t="shared" si="58"/>
        <v>4.1985348822070794</v>
      </c>
      <c r="AQ41" s="54">
        <f t="shared" si="58"/>
        <v>4.1989940808850479</v>
      </c>
      <c r="AR41" s="54">
        <f t="shared" si="58"/>
        <v>4.1966893894401736</v>
      </c>
      <c r="AS41" s="54">
        <f t="shared" si="58"/>
        <v>4.2083532384176001</v>
      </c>
      <c r="AT41" s="54">
        <f t="shared" si="58"/>
        <v>4.1515902762161527</v>
      </c>
      <c r="AU41" s="54">
        <f t="shared" si="29"/>
        <v>4.551196110146762</v>
      </c>
      <c r="AW41" s="54">
        <v>-21000</v>
      </c>
      <c r="AX41" s="54">
        <f t="shared" si="39"/>
        <v>3.9036148050760784E-3</v>
      </c>
      <c r="AY41" s="54">
        <f t="shared" si="40"/>
        <v>3.4143963344452098E-2</v>
      </c>
      <c r="AZ41" s="54">
        <f t="shared" si="41"/>
        <v>-3.024034853937602E-2</v>
      </c>
      <c r="BA41" s="54">
        <f t="shared" si="42"/>
        <v>1.0697669628527569</v>
      </c>
      <c r="BB41" s="54">
        <f t="shared" si="43"/>
        <v>4.2948786509167482E-2</v>
      </c>
      <c r="BC41" s="54">
        <f t="shared" si="44"/>
        <v>-1.3976056489744466</v>
      </c>
      <c r="BD41" s="54">
        <f t="shared" si="45"/>
        <v>-0.84024392970293105</v>
      </c>
      <c r="BE41" s="54">
        <f t="shared" si="46"/>
        <v>5.2822777017024309</v>
      </c>
      <c r="BF41" s="54">
        <f t="shared" si="47"/>
        <v>5.2823170866548059</v>
      </c>
      <c r="BG41" s="54">
        <f t="shared" si="48"/>
        <v>5.2824973558999062</v>
      </c>
      <c r="BH41" s="54">
        <f t="shared" si="49"/>
        <v>5.2833218219650391</v>
      </c>
      <c r="BI41" s="54">
        <f t="shared" si="50"/>
        <v>5.2870791371937012</v>
      </c>
      <c r="BJ41" s="54">
        <f t="shared" si="51"/>
        <v>5.303933994909519</v>
      </c>
      <c r="BK41" s="54">
        <f t="shared" si="52"/>
        <v>5.3749032806749124</v>
      </c>
      <c r="BL41" s="54">
        <f t="shared" si="53"/>
        <v>5.6231405083038553</v>
      </c>
    </row>
    <row r="42" spans="1:64" ht="12.95" customHeight="1">
      <c r="A42" s="54" t="s">
        <v>63</v>
      </c>
      <c r="C42" s="30">
        <v>34771.133000000002</v>
      </c>
      <c r="D42" s="30"/>
      <c r="E42" s="54">
        <f t="shared" si="11"/>
        <v>-41880.475276693694</v>
      </c>
      <c r="F42" s="54">
        <f t="shared" si="12"/>
        <v>-41880.5</v>
      </c>
      <c r="G42" s="363">
        <f t="shared" si="54"/>
        <v>1.0379200000897981E-2</v>
      </c>
      <c r="I42" s="318">
        <f>G42</f>
        <v>1.0379200000897981E-2</v>
      </c>
      <c r="M42" s="268"/>
      <c r="O42" s="54">
        <f t="shared" ca="1" si="13"/>
        <v>0.1813565751851719</v>
      </c>
      <c r="P42" s="54">
        <f t="shared" si="14"/>
        <v>-4.3079470299373486E-2</v>
      </c>
      <c r="Q42" s="286">
        <f t="shared" si="15"/>
        <v>19752.633000000002</v>
      </c>
      <c r="R42" s="54">
        <f t="shared" si="55"/>
        <v>2.8578294302731267E-3</v>
      </c>
      <c r="S42" s="54">
        <v>0.1</v>
      </c>
      <c r="T42" s="54">
        <f t="shared" si="56"/>
        <v>2.857829430273127E-4</v>
      </c>
      <c r="U42" s="54">
        <f t="shared" si="57"/>
        <v>5.3458670300271467E-2</v>
      </c>
      <c r="W42" s="318">
        <f>+G42-AH42</f>
        <v>-4.4002350450526806E-2</v>
      </c>
      <c r="Z42" s="54">
        <f t="shared" si="16"/>
        <v>-41880.5</v>
      </c>
      <c r="AA42" s="54">
        <f t="shared" si="17"/>
        <v>1.1302080152051301E-2</v>
      </c>
      <c r="AB42" s="54">
        <f t="shared" si="18"/>
        <v>-4.4002350450526806E-2</v>
      </c>
      <c r="AC42" s="54">
        <f t="shared" si="19"/>
        <v>5.3458670300271467E-2</v>
      </c>
      <c r="AD42" s="54">
        <f t="shared" si="35"/>
        <v>-4.4002350450526806E-2</v>
      </c>
      <c r="AE42" s="369">
        <f t="shared" si="20"/>
        <v>8.5170777339277473E-8</v>
      </c>
      <c r="AF42" s="356">
        <f t="shared" si="21"/>
        <v>19752.633000000002</v>
      </c>
      <c r="AG42" s="41"/>
      <c r="AH42" s="54">
        <f t="shared" si="22"/>
        <v>5.4381550451424787E-2</v>
      </c>
      <c r="AI42" s="54">
        <f t="shared" si="23"/>
        <v>0.69736180492555311</v>
      </c>
      <c r="AJ42" s="54">
        <f t="shared" si="24"/>
        <v>0.87258970611876707</v>
      </c>
      <c r="AK42" s="54">
        <f t="shared" si="25"/>
        <v>-0.26891820834748137</v>
      </c>
      <c r="AL42" s="54">
        <f t="shared" si="26"/>
        <v>-2.4151229631688</v>
      </c>
      <c r="AM42" s="54">
        <f t="shared" si="27"/>
        <v>-2.630882995514662</v>
      </c>
      <c r="AN42" s="54">
        <f t="shared" si="58"/>
        <v>4.1987150869070851</v>
      </c>
      <c r="AO42" s="54">
        <f t="shared" si="58"/>
        <v>4.1987332401318103</v>
      </c>
      <c r="AP42" s="54">
        <f t="shared" si="58"/>
        <v>4.1986419936154142</v>
      </c>
      <c r="AQ42" s="54">
        <f t="shared" si="58"/>
        <v>4.1991007903205224</v>
      </c>
      <c r="AR42" s="54">
        <f t="shared" si="58"/>
        <v>4.1967976784085952</v>
      </c>
      <c r="AS42" s="54">
        <f t="shared" si="58"/>
        <v>4.2084557307168904</v>
      </c>
      <c r="AT42" s="54">
        <f t="shared" si="58"/>
        <v>4.1517102685263483</v>
      </c>
      <c r="AU42" s="54">
        <f t="shared" si="29"/>
        <v>4.5513244375420303</v>
      </c>
      <c r="AW42" s="54">
        <v>-20000</v>
      </c>
      <c r="AX42" s="54">
        <f t="shared" si="39"/>
        <v>2.1052974026528476E-3</v>
      </c>
      <c r="AY42" s="54">
        <f t="shared" si="40"/>
        <v>3.7443654531810963E-2</v>
      </c>
      <c r="AZ42" s="54">
        <f t="shared" si="41"/>
        <v>-3.5338357129158116E-2</v>
      </c>
      <c r="BA42" s="54">
        <f t="shared" si="42"/>
        <v>1.101061666541463</v>
      </c>
      <c r="BB42" s="54">
        <f t="shared" si="43"/>
        <v>-3.6132303369245715E-2</v>
      </c>
      <c r="BC42" s="54">
        <f t="shared" si="44"/>
        <v>-1.3185034775771434</v>
      </c>
      <c r="BD42" s="54">
        <f t="shared" si="45"/>
        <v>-0.77490664049342461</v>
      </c>
      <c r="BE42" s="54">
        <f t="shared" si="46"/>
        <v>5.3489173118368294</v>
      </c>
      <c r="BF42" s="54">
        <f t="shared" si="47"/>
        <v>5.3489798487821894</v>
      </c>
      <c r="BG42" s="54">
        <f t="shared" si="48"/>
        <v>5.3492396498555985</v>
      </c>
      <c r="BH42" s="54">
        <f t="shared" si="49"/>
        <v>5.3503179820229487</v>
      </c>
      <c r="BI42" s="54">
        <f t="shared" si="50"/>
        <v>5.3547770632352476</v>
      </c>
      <c r="BJ42" s="54">
        <f t="shared" si="51"/>
        <v>5.3729416230961959</v>
      </c>
      <c r="BK42" s="54">
        <f t="shared" si="52"/>
        <v>5.4429706879097992</v>
      </c>
      <c r="BL42" s="54">
        <f t="shared" si="53"/>
        <v>5.6744714664112683</v>
      </c>
    </row>
    <row r="43" spans="1:64" ht="12.95" customHeight="1">
      <c r="A43" s="287" t="s">
        <v>64</v>
      </c>
      <c r="B43" s="357" t="s">
        <v>65</v>
      </c>
      <c r="C43" s="190">
        <v>34771.135000000002</v>
      </c>
      <c r="D43" s="358" t="s">
        <v>36</v>
      </c>
      <c r="E43" s="54">
        <f t="shared" si="11"/>
        <v>-41880.470512683693</v>
      </c>
      <c r="F43" s="54">
        <f t="shared" si="12"/>
        <v>-41880.5</v>
      </c>
      <c r="G43" s="363">
        <f t="shared" si="54"/>
        <v>1.2379200001305435E-2</v>
      </c>
      <c r="J43" s="318">
        <f>G43</f>
        <v>1.2379200001305435E-2</v>
      </c>
      <c r="M43" s="268"/>
      <c r="O43" s="54">
        <f t="shared" ca="1" si="13"/>
        <v>0.1813565751851719</v>
      </c>
      <c r="P43" s="54">
        <f t="shared" si="14"/>
        <v>-4.3079470299373486E-2</v>
      </c>
      <c r="Q43" s="286">
        <f t="shared" si="15"/>
        <v>19752.635000000002</v>
      </c>
      <c r="R43" s="54">
        <f t="shared" si="55"/>
        <v>3.0756641115194062E-3</v>
      </c>
      <c r="S43" s="54">
        <v>1</v>
      </c>
      <c r="T43" s="54">
        <f t="shared" si="56"/>
        <v>3.0756641115194062E-3</v>
      </c>
      <c r="U43" s="54">
        <f t="shared" si="57"/>
        <v>5.5458670300678921E-2</v>
      </c>
      <c r="Y43" s="318">
        <f>+G43-AH43</f>
        <v>-4.2002350450119352E-2</v>
      </c>
      <c r="Z43" s="54">
        <f t="shared" si="16"/>
        <v>-41880.5</v>
      </c>
      <c r="AA43" s="54">
        <f t="shared" si="17"/>
        <v>1.1302080152051301E-2</v>
      </c>
      <c r="AB43" s="54">
        <f t="shared" si="18"/>
        <v>-4.2002350450119352E-2</v>
      </c>
      <c r="AC43" s="54">
        <f t="shared" si="19"/>
        <v>5.5458670300678921E-2</v>
      </c>
      <c r="AD43" s="54">
        <f t="shared" si="35"/>
        <v>-4.2002350450119352E-2</v>
      </c>
      <c r="AE43" s="369">
        <f t="shared" si="20"/>
        <v>1.1601871696572477E-6</v>
      </c>
      <c r="AF43" s="356">
        <f t="shared" si="21"/>
        <v>19752.635000000002</v>
      </c>
      <c r="AG43" s="41"/>
      <c r="AH43" s="54">
        <f t="shared" si="22"/>
        <v>5.4381550451424787E-2</v>
      </c>
      <c r="AI43" s="54">
        <f t="shared" si="23"/>
        <v>0.69736180492555311</v>
      </c>
      <c r="AJ43" s="54">
        <f t="shared" si="24"/>
        <v>0.87258970611876707</v>
      </c>
      <c r="AK43" s="54">
        <f t="shared" si="25"/>
        <v>-0.26891820834748137</v>
      </c>
      <c r="AL43" s="54">
        <f t="shared" si="26"/>
        <v>-2.4151229631688</v>
      </c>
      <c r="AM43" s="54">
        <f t="shared" si="27"/>
        <v>-2.630882995514662</v>
      </c>
      <c r="AN43" s="54">
        <f t="shared" si="58"/>
        <v>4.1987150869070851</v>
      </c>
      <c r="AO43" s="54">
        <f t="shared" si="58"/>
        <v>4.1987332401318103</v>
      </c>
      <c r="AP43" s="54">
        <f t="shared" si="58"/>
        <v>4.1986419936154142</v>
      </c>
      <c r="AQ43" s="54">
        <f t="shared" si="58"/>
        <v>4.1991007903205224</v>
      </c>
      <c r="AR43" s="54">
        <f t="shared" si="58"/>
        <v>4.1967976784085952</v>
      </c>
      <c r="AS43" s="54">
        <f t="shared" si="58"/>
        <v>4.2084557307168904</v>
      </c>
      <c r="AT43" s="54">
        <f t="shared" si="58"/>
        <v>4.1517102685263483</v>
      </c>
      <c r="AU43" s="54">
        <f t="shared" si="29"/>
        <v>4.5513244375420303</v>
      </c>
      <c r="AW43" s="54">
        <v>-19000</v>
      </c>
      <c r="AX43" s="54">
        <f t="shared" si="39"/>
        <v>2.8450365166837049E-4</v>
      </c>
      <c r="AY43" s="54">
        <f t="shared" si="40"/>
        <v>4.0706905915765833E-2</v>
      </c>
      <c r="AZ43" s="54">
        <f t="shared" si="41"/>
        <v>-4.0422402264097462E-2</v>
      </c>
      <c r="BA43" s="54">
        <f t="shared" si="42"/>
        <v>1.1335309765287365</v>
      </c>
      <c r="BB43" s="54">
        <f t="shared" si="43"/>
        <v>-0.11967786213610353</v>
      </c>
      <c r="BC43" s="54">
        <f t="shared" si="44"/>
        <v>-1.2346782414751587</v>
      </c>
      <c r="BD43" s="54">
        <f t="shared" si="45"/>
        <v>-0.70989957447861829</v>
      </c>
      <c r="BE43" s="54">
        <f t="shared" si="46"/>
        <v>5.4175194416391683</v>
      </c>
      <c r="BF43" s="54">
        <f t="shared" si="47"/>
        <v>5.4176123540964669</v>
      </c>
      <c r="BG43" s="54">
        <f t="shared" si="48"/>
        <v>5.4179663297666192</v>
      </c>
      <c r="BH43" s="54">
        <f t="shared" si="49"/>
        <v>5.4193135527394345</v>
      </c>
      <c r="BI43" s="54">
        <f t="shared" si="50"/>
        <v>5.4244217546261373</v>
      </c>
      <c r="BJ43" s="54">
        <f t="shared" si="51"/>
        <v>5.4435226840590767</v>
      </c>
      <c r="BK43" s="54">
        <f t="shared" si="52"/>
        <v>5.5116479350451</v>
      </c>
      <c r="BL43" s="54">
        <f t="shared" si="53"/>
        <v>5.7258024245186805</v>
      </c>
    </row>
    <row r="44" spans="1:64" ht="12.95" customHeight="1">
      <c r="A44" s="54" t="s">
        <v>66</v>
      </c>
      <c r="C44" s="30">
        <v>34838.74</v>
      </c>
      <c r="D44" s="30"/>
      <c r="E44" s="54">
        <f t="shared" si="11"/>
        <v>-41719.435064638092</v>
      </c>
      <c r="F44" s="54">
        <f t="shared" si="12"/>
        <v>-41719.5</v>
      </c>
      <c r="G44" s="363">
        <f t="shared" si="54"/>
        <v>2.7260800001386087E-2</v>
      </c>
      <c r="I44" s="318">
        <f>G44</f>
        <v>2.7260800001386087E-2</v>
      </c>
      <c r="M44" s="268"/>
      <c r="O44" s="54">
        <f t="shared" ca="1" si="13"/>
        <v>0.18082030717876646</v>
      </c>
      <c r="P44" s="54">
        <f t="shared" si="14"/>
        <v>-4.2423257000395384E-2</v>
      </c>
      <c r="Q44" s="286">
        <f t="shared" si="15"/>
        <v>19820.239999999998</v>
      </c>
      <c r="R44" s="54">
        <f t="shared" si="55"/>
        <v>4.855867800227529E-3</v>
      </c>
      <c r="S44" s="54">
        <v>0.1</v>
      </c>
      <c r="T44" s="54">
        <f t="shared" si="56"/>
        <v>4.8558678002275291E-4</v>
      </c>
      <c r="U44" s="54">
        <f t="shared" si="57"/>
        <v>6.9684057001781471E-2</v>
      </c>
      <c r="W44" s="318">
        <f>+G44-AH44</f>
        <v>-2.6684490347908318E-2</v>
      </c>
      <c r="Z44" s="54">
        <f t="shared" si="16"/>
        <v>-41719.5</v>
      </c>
      <c r="AA44" s="54">
        <f t="shared" si="17"/>
        <v>1.1522033348899022E-2</v>
      </c>
      <c r="AB44" s="54">
        <f t="shared" si="18"/>
        <v>-2.6684490347908318E-2</v>
      </c>
      <c r="AC44" s="54">
        <f t="shared" si="19"/>
        <v>6.9684057001781471E-2</v>
      </c>
      <c r="AD44" s="54">
        <f t="shared" si="35"/>
        <v>-2.6684490347908318E-2</v>
      </c>
      <c r="AE44" s="369">
        <f t="shared" si="20"/>
        <v>2.4770877574143896E-5</v>
      </c>
      <c r="AF44" s="356">
        <f t="shared" si="21"/>
        <v>19820.239999999998</v>
      </c>
      <c r="AG44" s="41"/>
      <c r="AH44" s="54">
        <f t="shared" si="22"/>
        <v>5.3945290349294406E-2</v>
      </c>
      <c r="AI44" s="54">
        <f t="shared" si="23"/>
        <v>0.69878263896109072</v>
      </c>
      <c r="AJ44" s="54">
        <f t="shared" si="24"/>
        <v>0.87000447124612468</v>
      </c>
      <c r="AK44" s="54">
        <f t="shared" si="25"/>
        <v>-0.27050874534383129</v>
      </c>
      <c r="AL44" s="54">
        <f t="shared" si="26"/>
        <v>-2.4098550367516625</v>
      </c>
      <c r="AM44" s="54">
        <f t="shared" si="27"/>
        <v>-2.6101614814436584</v>
      </c>
      <c r="AN44" s="54">
        <f t="shared" si="58"/>
        <v>4.2056153754661514</v>
      </c>
      <c r="AO44" s="54">
        <f t="shared" si="58"/>
        <v>4.205632104294323</v>
      </c>
      <c r="AP44" s="54">
        <f t="shared" si="58"/>
        <v>4.2055469740801001</v>
      </c>
      <c r="AQ44" s="54">
        <f t="shared" si="58"/>
        <v>4.2059803234465623</v>
      </c>
      <c r="AR44" s="54">
        <f t="shared" si="58"/>
        <v>4.2037778982360132</v>
      </c>
      <c r="AS44" s="54">
        <f t="shared" si="58"/>
        <v>4.2150636993834416</v>
      </c>
      <c r="AT44" s="54">
        <f t="shared" si="58"/>
        <v>4.1594516377368356</v>
      </c>
      <c r="AU44" s="54">
        <f t="shared" si="29"/>
        <v>4.5595887217973239</v>
      </c>
      <c r="AW44" s="54">
        <v>-18000</v>
      </c>
      <c r="AX44" s="54">
        <f t="shared" si="39"/>
        <v>-1.5240890358512379E-3</v>
      </c>
      <c r="AY44" s="54">
        <f t="shared" si="40"/>
        <v>4.3933717496316714E-2</v>
      </c>
      <c r="AZ44" s="54">
        <f t="shared" si="41"/>
        <v>-4.5457806532167952E-2</v>
      </c>
      <c r="BA44" s="54">
        <f t="shared" si="42"/>
        <v>1.1669174934185673</v>
      </c>
      <c r="BB44" s="54">
        <f t="shared" si="43"/>
        <v>-0.20729982298940922</v>
      </c>
      <c r="BC44" s="54">
        <f t="shared" si="44"/>
        <v>-1.1458296331571767</v>
      </c>
      <c r="BD44" s="54">
        <f t="shared" si="45"/>
        <v>-0.64508860271067237</v>
      </c>
      <c r="BE44" s="54">
        <f t="shared" si="46"/>
        <v>5.4881493431426245</v>
      </c>
      <c r="BF44" s="54">
        <f t="shared" si="47"/>
        <v>5.4882791289273616</v>
      </c>
      <c r="BG44" s="54">
        <f t="shared" si="48"/>
        <v>5.4887367553281567</v>
      </c>
      <c r="BH44" s="54">
        <f t="shared" si="49"/>
        <v>5.4903486539421795</v>
      </c>
      <c r="BI44" s="54">
        <f t="shared" si="50"/>
        <v>5.4960053926122061</v>
      </c>
      <c r="BJ44" s="54">
        <f t="shared" si="51"/>
        <v>5.5156089195972111</v>
      </c>
      <c r="BK44" s="54">
        <f t="shared" si="52"/>
        <v>5.5808893269464752</v>
      </c>
      <c r="BL44" s="54">
        <f t="shared" si="53"/>
        <v>5.7771333826260927</v>
      </c>
    </row>
    <row r="45" spans="1:64" ht="12.95" customHeight="1">
      <c r="A45" s="54" t="s">
        <v>67</v>
      </c>
      <c r="C45" s="30">
        <v>39521.96</v>
      </c>
      <c r="D45" s="30"/>
      <c r="E45" s="54">
        <f t="shared" si="11"/>
        <v>-30563.981607110192</v>
      </c>
      <c r="F45" s="54">
        <f t="shared" si="12"/>
        <v>-30564</v>
      </c>
      <c r="G45" s="363">
        <f t="shared" si="54"/>
        <v>7.721599999058526E-3</v>
      </c>
      <c r="I45" s="318">
        <f>G45</f>
        <v>7.721599999058526E-3</v>
      </c>
      <c r="M45" s="268"/>
      <c r="O45" s="54">
        <f t="shared" ca="1" si="13"/>
        <v>0.14366292987779911</v>
      </c>
      <c r="P45" s="54">
        <f t="shared" si="14"/>
        <v>7.4488553088163101E-4</v>
      </c>
      <c r="Q45" s="286">
        <f t="shared" si="15"/>
        <v>24503.46</v>
      </c>
      <c r="R45" s="54">
        <f t="shared" si="55"/>
        <v>4.8674544770468816E-5</v>
      </c>
      <c r="S45" s="54">
        <v>0.1</v>
      </c>
      <c r="T45" s="54">
        <f t="shared" si="56"/>
        <v>4.8674544770468819E-6</v>
      </c>
      <c r="U45" s="54">
        <f t="shared" si="57"/>
        <v>6.976714468176895E-3</v>
      </c>
      <c r="W45" s="318">
        <f>+G45-AH45</f>
        <v>-7.4396619307879955E-3</v>
      </c>
      <c r="Z45" s="54">
        <f t="shared" si="16"/>
        <v>-30564</v>
      </c>
      <c r="AA45" s="54">
        <f t="shared" si="17"/>
        <v>1.5906147460728152E-2</v>
      </c>
      <c r="AB45" s="54">
        <f t="shared" si="18"/>
        <v>-7.4396619307879955E-3</v>
      </c>
      <c r="AC45" s="54">
        <f t="shared" si="19"/>
        <v>6.976714468176895E-3</v>
      </c>
      <c r="AD45" s="54">
        <f t="shared" si="35"/>
        <v>-7.4396619307879955E-3</v>
      </c>
      <c r="AE45" s="369">
        <f t="shared" si="20"/>
        <v>6.6986817152322723E-6</v>
      </c>
      <c r="AF45" s="356">
        <f t="shared" si="21"/>
        <v>24503.46</v>
      </c>
      <c r="AG45" s="41"/>
      <c r="AH45" s="54">
        <f t="shared" si="22"/>
        <v>1.5161261929846521E-2</v>
      </c>
      <c r="AI45" s="54">
        <f t="shared" si="23"/>
        <v>0.84120608947397701</v>
      </c>
      <c r="AJ45" s="54">
        <f t="shared" si="24"/>
        <v>0.5803853630207001</v>
      </c>
      <c r="AK45" s="54">
        <f t="shared" si="25"/>
        <v>-0.37241290777655894</v>
      </c>
      <c r="AL45" s="54">
        <f t="shared" si="26"/>
        <v>-1.9738454786776123</v>
      </c>
      <c r="AM45" s="54">
        <f t="shared" si="27"/>
        <v>-1.51350301025391</v>
      </c>
      <c r="AN45" s="54">
        <f t="shared" si="58"/>
        <v>4.7274027071459042</v>
      </c>
      <c r="AO45" s="54">
        <f t="shared" si="58"/>
        <v>4.7274027071465419</v>
      </c>
      <c r="AP45" s="54">
        <f t="shared" si="58"/>
        <v>4.7274027072514491</v>
      </c>
      <c r="AQ45" s="54">
        <f t="shared" si="58"/>
        <v>4.7274027245112045</v>
      </c>
      <c r="AR45" s="54">
        <f t="shared" si="58"/>
        <v>4.7274055638831571</v>
      </c>
      <c r="AS45" s="54">
        <f t="shared" si="58"/>
        <v>4.7278655744827489</v>
      </c>
      <c r="AT45" s="54">
        <f t="shared" si="58"/>
        <v>4.7625140427520254</v>
      </c>
      <c r="AU45" s="54">
        <f t="shared" si="29"/>
        <v>5.1322112249645633</v>
      </c>
      <c r="AW45" s="54">
        <v>-17000</v>
      </c>
      <c r="AX45" s="54">
        <f t="shared" si="39"/>
        <v>-3.2799107704010802E-3</v>
      </c>
      <c r="AY45" s="54">
        <f t="shared" si="40"/>
        <v>4.7124089273463593E-2</v>
      </c>
      <c r="AZ45" s="54">
        <f t="shared" si="41"/>
        <v>-5.0404000043864673E-2</v>
      </c>
      <c r="BA45" s="54">
        <f t="shared" si="42"/>
        <v>1.2008484590650912</v>
      </c>
      <c r="BB45" s="54">
        <f t="shared" si="43"/>
        <v>-0.29833667272629072</v>
      </c>
      <c r="BC45" s="54">
        <f t="shared" si="44"/>
        <v>-1.0516941574430785</v>
      </c>
      <c r="BD45" s="54">
        <f t="shared" si="45"/>
        <v>-0.58035190804748316</v>
      </c>
      <c r="BE45" s="54">
        <f t="shared" si="46"/>
        <v>5.5608522466278387</v>
      </c>
      <c r="BF45" s="54">
        <f t="shared" si="47"/>
        <v>5.5610231477753702</v>
      </c>
      <c r="BG45" s="54">
        <f t="shared" si="48"/>
        <v>5.5615855649673556</v>
      </c>
      <c r="BH45" s="54">
        <f t="shared" si="49"/>
        <v>5.5634344581721713</v>
      </c>
      <c r="BI45" s="54">
        <f t="shared" si="50"/>
        <v>5.5694915463253301</v>
      </c>
      <c r="BJ45" s="54">
        <f t="shared" si="51"/>
        <v>5.5891172699341372</v>
      </c>
      <c r="BK45" s="54">
        <f t="shared" si="52"/>
        <v>5.6506476823593683</v>
      </c>
      <c r="BL45" s="54">
        <f t="shared" si="53"/>
        <v>5.8284643407335057</v>
      </c>
    </row>
    <row r="46" spans="1:64" ht="12.95" customHeight="1">
      <c r="A46" s="54" t="s">
        <v>67</v>
      </c>
      <c r="C46" s="30">
        <v>39528.887999999999</v>
      </c>
      <c r="D46" s="30"/>
      <c r="E46" s="54">
        <f t="shared" si="11"/>
        <v>-30547.47907646808</v>
      </c>
      <c r="F46" s="54">
        <f t="shared" si="12"/>
        <v>-30547.5</v>
      </c>
      <c r="G46" s="363">
        <f t="shared" si="54"/>
        <v>8.7839999978314154E-3</v>
      </c>
      <c r="I46" s="318">
        <f>G46</f>
        <v>8.7839999978314154E-3</v>
      </c>
      <c r="M46" s="268"/>
      <c r="O46" s="54">
        <f t="shared" ca="1" si="13"/>
        <v>0.14360797073428549</v>
      </c>
      <c r="P46" s="54">
        <f t="shared" si="14"/>
        <v>8.0537652309886978E-4</v>
      </c>
      <c r="Q46" s="286">
        <f t="shared" si="15"/>
        <v>24510.387999999999</v>
      </c>
      <c r="R46" s="54">
        <f t="shared" si="55"/>
        <v>6.3658432551553243E-5</v>
      </c>
      <c r="S46" s="54">
        <v>0.1</v>
      </c>
      <c r="T46" s="54">
        <f t="shared" si="56"/>
        <v>6.3658432551553247E-6</v>
      </c>
      <c r="U46" s="54">
        <f t="shared" si="57"/>
        <v>7.9786234747325456E-3</v>
      </c>
      <c r="W46" s="318">
        <f>+G46-AH46</f>
        <v>-6.307488077995714E-3</v>
      </c>
      <c r="Z46" s="54">
        <f t="shared" si="16"/>
        <v>-30547.5</v>
      </c>
      <c r="AA46" s="54">
        <f t="shared" si="17"/>
        <v>1.5896864598925999E-2</v>
      </c>
      <c r="AB46" s="54">
        <f t="shared" si="18"/>
        <v>-6.307488077995714E-3</v>
      </c>
      <c r="AC46" s="54">
        <f t="shared" si="19"/>
        <v>7.9786234747325456E-3</v>
      </c>
      <c r="AD46" s="54">
        <f t="shared" si="35"/>
        <v>-6.307488077995714E-3</v>
      </c>
      <c r="AE46" s="369">
        <f t="shared" si="20"/>
        <v>5.0592842833504411E-6</v>
      </c>
      <c r="AF46" s="356">
        <f t="shared" si="21"/>
        <v>24510.387999999999</v>
      </c>
      <c r="AG46" s="41"/>
      <c r="AH46" s="54">
        <f t="shared" si="22"/>
        <v>1.5091488075827129E-2</v>
      </c>
      <c r="AI46" s="54">
        <f t="shared" si="23"/>
        <v>0.84149819125945946</v>
      </c>
      <c r="AJ46" s="54">
        <f t="shared" si="24"/>
        <v>0.57974656281724413</v>
      </c>
      <c r="AK46" s="54">
        <f t="shared" si="25"/>
        <v>-0.37253732232450948</v>
      </c>
      <c r="AL46" s="54">
        <f t="shared" si="26"/>
        <v>-1.9730612604608526</v>
      </c>
      <c r="AM46" s="54">
        <f t="shared" si="27"/>
        <v>-1.5122134654229988</v>
      </c>
      <c r="AN46" s="54">
        <f t="shared" si="58"/>
        <v>4.7282549953072763</v>
      </c>
      <c r="AO46" s="54">
        <f t="shared" si="58"/>
        <v>4.7282549953080961</v>
      </c>
      <c r="AP46" s="54">
        <f t="shared" si="58"/>
        <v>4.728254995435794</v>
      </c>
      <c r="AQ46" s="54">
        <f t="shared" si="58"/>
        <v>4.7282550153166607</v>
      </c>
      <c r="AR46" s="54">
        <f t="shared" si="58"/>
        <v>4.728258110199226</v>
      </c>
      <c r="AS46" s="54">
        <f t="shared" si="58"/>
        <v>4.7287327504204759</v>
      </c>
      <c r="AT46" s="54">
        <f t="shared" si="58"/>
        <v>4.7635008997507526</v>
      </c>
      <c r="AU46" s="54">
        <f t="shared" si="29"/>
        <v>5.1330581857733355</v>
      </c>
      <c r="AW46" s="54">
        <v>-16000</v>
      </c>
      <c r="AX46" s="54">
        <f t="shared" si="39"/>
        <v>-4.9362153969715952E-3</v>
      </c>
      <c r="AY46" s="54">
        <f t="shared" si="40"/>
        <v>5.0278021247206477E-2</v>
      </c>
      <c r="AZ46" s="54">
        <f t="shared" si="41"/>
        <v>-5.5214236644178072E-2</v>
      </c>
      <c r="BA46" s="54">
        <f t="shared" si="42"/>
        <v>1.2348140084215331</v>
      </c>
      <c r="BB46" s="54">
        <f t="shared" si="43"/>
        <v>-0.39178581542527346</v>
      </c>
      <c r="BC46" s="54">
        <f t="shared" si="44"/>
        <v>-0.95207187055088571</v>
      </c>
      <c r="BD46" s="54">
        <f t="shared" si="45"/>
        <v>-0.51558272696804719</v>
      </c>
      <c r="BE46" s="54">
        <f t="shared" si="46"/>
        <v>5.635645182357135</v>
      </c>
      <c r="BF46" s="54">
        <f t="shared" si="47"/>
        <v>5.6358574800967087</v>
      </c>
      <c r="BG46" s="54">
        <f t="shared" si="48"/>
        <v>5.6365146843536351</v>
      </c>
      <c r="BH46" s="54">
        <f t="shared" si="49"/>
        <v>5.6385471106899674</v>
      </c>
      <c r="BI46" s="54">
        <f t="shared" si="50"/>
        <v>5.6448129350126628</v>
      </c>
      <c r="BJ46" s="54">
        <f t="shared" si="51"/>
        <v>5.6639502837003501</v>
      </c>
      <c r="BK46" s="54">
        <f t="shared" si="52"/>
        <v>5.7208744581980433</v>
      </c>
      <c r="BL46" s="54">
        <f t="shared" si="53"/>
        <v>5.8797952988409179</v>
      </c>
    </row>
    <row r="47" spans="1:64" ht="12.95" customHeight="1">
      <c r="A47" s="54" t="s">
        <v>67</v>
      </c>
      <c r="C47" s="30">
        <v>39529.938000000002</v>
      </c>
      <c r="D47" s="30"/>
      <c r="E47" s="54">
        <f t="shared" si="11"/>
        <v>-30544.977971217751</v>
      </c>
      <c r="F47" s="54">
        <f t="shared" si="12"/>
        <v>-30545</v>
      </c>
      <c r="G47" s="363">
        <f t="shared" si="54"/>
        <v>9.2480000021168962E-3</v>
      </c>
      <c r="I47" s="318">
        <f>G47</f>
        <v>9.2480000021168962E-3</v>
      </c>
      <c r="M47" s="268"/>
      <c r="O47" s="54">
        <f t="shared" ca="1" si="13"/>
        <v>0.14359964359132887</v>
      </c>
      <c r="P47" s="54">
        <f t="shared" si="14"/>
        <v>8.1454095950463448E-4</v>
      </c>
      <c r="Q47" s="286">
        <f t="shared" si="15"/>
        <v>24511.438000000002</v>
      </c>
      <c r="R47" s="54">
        <f t="shared" si="55"/>
        <v>7.1123231423418531E-5</v>
      </c>
      <c r="S47" s="54">
        <v>0.1</v>
      </c>
      <c r="T47" s="54">
        <f t="shared" si="56"/>
        <v>7.1123231423418531E-6</v>
      </c>
      <c r="U47" s="54">
        <f t="shared" si="57"/>
        <v>8.4334590426122617E-3</v>
      </c>
      <c r="W47" s="318">
        <f>+G47-AH47</f>
        <v>-5.8329132061724857E-3</v>
      </c>
      <c r="Z47" s="54">
        <f t="shared" si="16"/>
        <v>-30545</v>
      </c>
      <c r="AA47" s="54">
        <f t="shared" si="17"/>
        <v>1.5895454167794018E-2</v>
      </c>
      <c r="AB47" s="54">
        <f t="shared" si="18"/>
        <v>-5.8329132061724857E-3</v>
      </c>
      <c r="AC47" s="54">
        <f t="shared" si="19"/>
        <v>8.4334590426122617E-3</v>
      </c>
      <c r="AD47" s="54">
        <f t="shared" si="35"/>
        <v>-5.8329132061724857E-3</v>
      </c>
      <c r="AE47" s="369">
        <f t="shared" si="20"/>
        <v>4.4188646884778121E-6</v>
      </c>
      <c r="AF47" s="356">
        <f t="shared" si="21"/>
        <v>24511.438000000002</v>
      </c>
      <c r="AG47" s="41"/>
      <c r="AH47" s="54">
        <f t="shared" si="22"/>
        <v>1.5080913208289382E-2</v>
      </c>
      <c r="AI47" s="54">
        <f t="shared" si="23"/>
        <v>0.84154247531653881</v>
      </c>
      <c r="AJ47" s="54">
        <f t="shared" si="24"/>
        <v>0.57964970507458558</v>
      </c>
      <c r="AK47" s="54">
        <f t="shared" si="25"/>
        <v>-0.37255616055828239</v>
      </c>
      <c r="AL47" s="54">
        <f t="shared" si="26"/>
        <v>-1.9729423920019422</v>
      </c>
      <c r="AM47" s="54">
        <f t="shared" si="27"/>
        <v>-1.5120181351733355</v>
      </c>
      <c r="AN47" s="54">
        <f t="shared" si="58"/>
        <v>4.7283841556959532</v>
      </c>
      <c r="AO47" s="54">
        <f t="shared" si="58"/>
        <v>4.728384155696804</v>
      </c>
      <c r="AP47" s="54">
        <f t="shared" si="58"/>
        <v>4.7283841558282527</v>
      </c>
      <c r="AQ47" s="54">
        <f t="shared" si="58"/>
        <v>4.7283841761278049</v>
      </c>
      <c r="AR47" s="54">
        <f t="shared" si="58"/>
        <v>4.7283873106711694</v>
      </c>
      <c r="AS47" s="54">
        <f t="shared" si="58"/>
        <v>4.7288641755450191</v>
      </c>
      <c r="AT47" s="54">
        <f t="shared" si="58"/>
        <v>4.763650446667107</v>
      </c>
      <c r="AU47" s="54">
        <f t="shared" si="29"/>
        <v>5.1331865131686039</v>
      </c>
      <c r="AW47" s="54">
        <v>-15000</v>
      </c>
      <c r="AX47" s="54">
        <f t="shared" si="39"/>
        <v>-6.4401646249448233E-3</v>
      </c>
      <c r="AY47" s="54">
        <f t="shared" si="40"/>
        <v>5.3395513417545358E-2</v>
      </c>
      <c r="AZ47" s="54">
        <f t="shared" si="41"/>
        <v>-5.9835678042490181E-2</v>
      </c>
      <c r="BA47" s="54">
        <f t="shared" si="42"/>
        <v>1.2681508389809832</v>
      </c>
      <c r="BB47" s="54">
        <f t="shared" si="43"/>
        <v>-0.48624227407406456</v>
      </c>
      <c r="BC47" s="54">
        <f t="shared" si="44"/>
        <v>-0.84685938890124823</v>
      </c>
      <c r="BD47" s="54">
        <f t="shared" si="45"/>
        <v>-0.45069254091294453</v>
      </c>
      <c r="BE47" s="54">
        <f t="shared" si="46"/>
        <v>5.7125077590706184</v>
      </c>
      <c r="BF47" s="54">
        <f t="shared" si="47"/>
        <v>5.7127562423467184</v>
      </c>
      <c r="BG47" s="54">
        <f t="shared" si="48"/>
        <v>5.7134852893637911</v>
      </c>
      <c r="BH47" s="54">
        <f t="shared" si="49"/>
        <v>5.7156223440637586</v>
      </c>
      <c r="BI47" s="54">
        <f t="shared" si="50"/>
        <v>5.7218700159993663</v>
      </c>
      <c r="BJ47" s="54">
        <f t="shared" si="51"/>
        <v>5.7399967608589542</v>
      </c>
      <c r="BK47" s="54">
        <f t="shared" si="52"/>
        <v>5.7915198774221057</v>
      </c>
      <c r="BL47" s="54">
        <f t="shared" si="53"/>
        <v>5.9311262569483301</v>
      </c>
    </row>
    <row r="48" spans="1:64" ht="12.95" customHeight="1">
      <c r="A48" s="54" t="s">
        <v>67</v>
      </c>
      <c r="C48" s="30">
        <v>39539.803999999996</v>
      </c>
      <c r="D48" s="30"/>
      <c r="E48" s="54">
        <f t="shared" si="11"/>
        <v>-30521.477109884756</v>
      </c>
      <c r="F48" s="54">
        <f t="shared" si="12"/>
        <v>-30521.5</v>
      </c>
      <c r="G48" s="363">
        <f t="shared" si="54"/>
        <v>9.609599997929763E-3</v>
      </c>
      <c r="I48" s="318">
        <f>G48</f>
        <v>9.609599997929763E-3</v>
      </c>
      <c r="M48" s="268"/>
      <c r="O48" s="54">
        <f t="shared" ca="1" si="13"/>
        <v>0.14352136844753677</v>
      </c>
      <c r="P48" s="54">
        <f t="shared" si="14"/>
        <v>9.0067552935889708E-4</v>
      </c>
      <c r="Q48" s="286">
        <f t="shared" si="15"/>
        <v>24521.303999999996</v>
      </c>
      <c r="R48" s="54">
        <f t="shared" si="55"/>
        <v>7.5845365399272339E-5</v>
      </c>
      <c r="S48" s="54">
        <v>0.1</v>
      </c>
      <c r="T48" s="54">
        <f t="shared" si="56"/>
        <v>7.5845365399272339E-6</v>
      </c>
      <c r="U48" s="54">
        <f t="shared" si="57"/>
        <v>8.708924468570866E-3</v>
      </c>
      <c r="W48" s="318">
        <f>+G48-AH48</f>
        <v>-5.3718699604946313E-3</v>
      </c>
      <c r="Z48" s="54">
        <f t="shared" si="16"/>
        <v>-30521.5</v>
      </c>
      <c r="AA48" s="54">
        <f t="shared" si="17"/>
        <v>1.5882145487783293E-2</v>
      </c>
      <c r="AB48" s="54">
        <f t="shared" si="18"/>
        <v>-5.3718699604946313E-3</v>
      </c>
      <c r="AC48" s="54">
        <f t="shared" si="19"/>
        <v>8.708924468570866E-3</v>
      </c>
      <c r="AD48" s="54">
        <f t="shared" si="35"/>
        <v>-5.3718699604946313E-3</v>
      </c>
      <c r="AE48" s="369">
        <f t="shared" si="20"/>
        <v>3.934482692228187E-6</v>
      </c>
      <c r="AF48" s="356">
        <f t="shared" si="21"/>
        <v>24521.303999999996</v>
      </c>
      <c r="AG48" s="41"/>
      <c r="AH48" s="54">
        <f t="shared" si="22"/>
        <v>1.4981469958424394E-2</v>
      </c>
      <c r="AI48" s="54">
        <f t="shared" si="23"/>
        <v>0.84195908289829791</v>
      </c>
      <c r="AJ48" s="54">
        <f t="shared" si="24"/>
        <v>0.57873834309418615</v>
      </c>
      <c r="AK48" s="54">
        <f t="shared" si="25"/>
        <v>-0.37273307932137079</v>
      </c>
      <c r="AL48" s="54">
        <f t="shared" si="26"/>
        <v>-1.9718244165473813</v>
      </c>
      <c r="AM48" s="54">
        <f t="shared" si="27"/>
        <v>-1.510182741434613</v>
      </c>
      <c r="AN48" s="54">
        <f t="shared" si="58"/>
        <v>4.7295985957538438</v>
      </c>
      <c r="AO48" s="54">
        <f t="shared" si="58"/>
        <v>4.7295985957550348</v>
      </c>
      <c r="AP48" s="54">
        <f t="shared" si="58"/>
        <v>4.7295985959258937</v>
      </c>
      <c r="AQ48" s="54">
        <f t="shared" si="58"/>
        <v>4.7295986204498748</v>
      </c>
      <c r="AR48" s="54">
        <f t="shared" si="58"/>
        <v>4.7296021400847881</v>
      </c>
      <c r="AS48" s="54">
        <f t="shared" si="58"/>
        <v>4.7301000200362511</v>
      </c>
      <c r="AT48" s="54">
        <f t="shared" si="58"/>
        <v>4.7650564850917547</v>
      </c>
      <c r="AU48" s="54">
        <f t="shared" si="29"/>
        <v>5.134392790684128</v>
      </c>
      <c r="AW48" s="54">
        <v>-14000</v>
      </c>
      <c r="AX48" s="54">
        <f t="shared" si="39"/>
        <v>-7.7334576396636129E-3</v>
      </c>
      <c r="AY48" s="54">
        <f t="shared" si="40"/>
        <v>5.6476565784480251E-2</v>
      </c>
      <c r="AZ48" s="54">
        <f t="shared" si="41"/>
        <v>-6.4210023424143864E-2</v>
      </c>
      <c r="BA48" s="54">
        <f t="shared" si="42"/>
        <v>1.300037803864813</v>
      </c>
      <c r="BB48" s="54">
        <f t="shared" si="43"/>
        <v>-0.57985934589230892</v>
      </c>
      <c r="BC48" s="54">
        <f t="shared" si="44"/>
        <v>-0.73608760931335737</v>
      </c>
      <c r="BD48" s="54">
        <f t="shared" si="45"/>
        <v>-0.38561438388620994</v>
      </c>
      <c r="BE48" s="54">
        <f t="shared" si="46"/>
        <v>5.7913726127806697</v>
      </c>
      <c r="BF48" s="54">
        <f t="shared" si="47"/>
        <v>5.7916456620015815</v>
      </c>
      <c r="BG48" s="54">
        <f t="shared" si="48"/>
        <v>5.7924105156598014</v>
      </c>
      <c r="BH48" s="54">
        <f t="shared" si="49"/>
        <v>5.7945513296411004</v>
      </c>
      <c r="BI48" s="54">
        <f t="shared" si="50"/>
        <v>5.8005305539521705</v>
      </c>
      <c r="BJ48" s="54">
        <f t="shared" si="51"/>
        <v>5.8171326252603937</v>
      </c>
      <c r="BK48" s="54">
        <f t="shared" si="52"/>
        <v>5.8625330601635897</v>
      </c>
      <c r="BL48" s="54">
        <f t="shared" si="53"/>
        <v>5.9824572150557422</v>
      </c>
    </row>
    <row r="49" spans="1:64" ht="12.95" customHeight="1">
      <c r="A49" s="268" t="s">
        <v>68</v>
      </c>
      <c r="B49" s="359"/>
      <c r="C49" s="34">
        <v>40319.368000000002</v>
      </c>
      <c r="D49" s="34"/>
      <c r="E49" s="268">
        <f t="shared" si="11"/>
        <v>-28664.551763827058</v>
      </c>
      <c r="F49" s="268">
        <f t="shared" si="12"/>
        <v>-28664.5</v>
      </c>
      <c r="M49" s="268">
        <f>+C49-(C$7+F49*C$8)</f>
        <v>-2.1731199994974304E-2</v>
      </c>
      <c r="O49" s="54">
        <f t="shared" ca="1" si="13"/>
        <v>0.13733596665936981</v>
      </c>
      <c r="P49" s="54">
        <f t="shared" si="14"/>
        <v>7.6435136890629779E-3</v>
      </c>
      <c r="Q49" s="286">
        <f t="shared" si="15"/>
        <v>25300.868000000002</v>
      </c>
      <c r="R49" s="54">
        <f>+(P49-M49)^2</f>
        <v>8.6287380401916711E-4</v>
      </c>
      <c r="T49" s="54">
        <f t="shared" si="56"/>
        <v>0</v>
      </c>
      <c r="Z49" s="54">
        <f t="shared" si="16"/>
        <v>-28664.5</v>
      </c>
      <c r="AA49" s="54">
        <f t="shared" si="17"/>
        <v>1.4545150832267076E-2</v>
      </c>
      <c r="AB49" s="54">
        <f t="shared" si="18"/>
        <v>-6.9016371432040983E-3</v>
      </c>
      <c r="AC49" s="54">
        <f t="shared" si="19"/>
        <v>-7.6435136890629779E-3</v>
      </c>
      <c r="AD49" s="54">
        <f t="shared" si="35"/>
        <v>0</v>
      </c>
      <c r="AE49" s="369">
        <f t="shared" si="20"/>
        <v>0</v>
      </c>
      <c r="AF49" s="356">
        <f t="shared" si="21"/>
        <v>25300.868000000002</v>
      </c>
      <c r="AG49" s="41"/>
      <c r="AH49" s="54">
        <f t="shared" si="22"/>
        <v>6.9016371432040983E-3</v>
      </c>
      <c r="AI49" s="54">
        <f t="shared" si="23"/>
        <v>0.87688309178396284</v>
      </c>
      <c r="AJ49" s="54">
        <f t="shared" si="24"/>
        <v>0.5013412396209066</v>
      </c>
      <c r="AK49" s="54">
        <f t="shared" si="25"/>
        <v>-0.38568005757371254</v>
      </c>
      <c r="AL49" s="54">
        <f t="shared" si="26"/>
        <v>-1.8797918469738391</v>
      </c>
      <c r="AM49" s="54">
        <f t="shared" si="27"/>
        <v>-1.3689353242391593</v>
      </c>
      <c r="AN49" s="54">
        <f t="shared" si="58"/>
        <v>4.827541471761406</v>
      </c>
      <c r="AO49" s="54">
        <f t="shared" si="58"/>
        <v>4.8275414846366331</v>
      </c>
      <c r="AP49" s="54">
        <f t="shared" si="58"/>
        <v>4.8275417614216778</v>
      </c>
      <c r="AQ49" s="54">
        <f t="shared" si="58"/>
        <v>4.8275477114448266</v>
      </c>
      <c r="AR49" s="54">
        <f t="shared" si="58"/>
        <v>4.8276755446290114</v>
      </c>
      <c r="AS49" s="54">
        <f t="shared" si="58"/>
        <v>4.8303886785650567</v>
      </c>
      <c r="AT49" s="54">
        <f t="shared" si="58"/>
        <v>4.8778374106303657</v>
      </c>
      <c r="AU49" s="54">
        <f t="shared" si="29"/>
        <v>5.2297143798895931</v>
      </c>
      <c r="AW49" s="54">
        <v>-13000</v>
      </c>
      <c r="AX49" s="54">
        <f t="shared" si="39"/>
        <v>-8.7536756157288592E-3</v>
      </c>
      <c r="AY49" s="54">
        <f t="shared" si="40"/>
        <v>5.9521178348011156E-2</v>
      </c>
      <c r="AZ49" s="54">
        <f t="shared" si="41"/>
        <v>-6.8274853963740015E-2</v>
      </c>
      <c r="BA49" s="54">
        <f t="shared" si="42"/>
        <v>1.3295113351808363</v>
      </c>
      <c r="BB49" s="54">
        <f t="shared" si="43"/>
        <v>-0.67035199475804186</v>
      </c>
      <c r="BC49" s="54">
        <f t="shared" si="44"/>
        <v>-0.61996060293174715</v>
      </c>
      <c r="BD49" s="54">
        <f t="shared" si="45"/>
        <v>-0.32030578541996141</v>
      </c>
      <c r="BE49" s="54">
        <f t="shared" si="46"/>
        <v>5.8721166517306953</v>
      </c>
      <c r="BF49" s="54">
        <f t="shared" si="47"/>
        <v>5.8723963701892252</v>
      </c>
      <c r="BG49" s="54">
        <f t="shared" si="48"/>
        <v>5.8731498538513423</v>
      </c>
      <c r="BH49" s="54">
        <f t="shared" si="49"/>
        <v>5.8751783036550824</v>
      </c>
      <c r="BI49" s="54">
        <f t="shared" si="50"/>
        <v>5.880630288651056</v>
      </c>
      <c r="BJ49" s="54">
        <f t="shared" si="51"/>
        <v>5.8952220181105632</v>
      </c>
      <c r="BK49" s="54">
        <f t="shared" si="52"/>
        <v>5.9338621577592283</v>
      </c>
      <c r="BL49" s="54">
        <f t="shared" si="53"/>
        <v>6.0337881731631553</v>
      </c>
    </row>
    <row r="50" spans="1:64" ht="12.95" customHeight="1">
      <c r="A50" s="268" t="s">
        <v>68</v>
      </c>
      <c r="B50" s="359"/>
      <c r="C50" s="34">
        <v>40321.438999999998</v>
      </c>
      <c r="D50" s="34"/>
      <c r="E50" s="268">
        <f t="shared" si="11"/>
        <v>-28659.618631471432</v>
      </c>
      <c r="F50" s="268">
        <f t="shared" si="12"/>
        <v>-28659.5</v>
      </c>
      <c r="M50" s="268">
        <f>+C50-(C$7+F50*C$8)</f>
        <v>-4.9803200003225356E-2</v>
      </c>
      <c r="O50" s="54">
        <f t="shared" ca="1" si="13"/>
        <v>0.13731931237345663</v>
      </c>
      <c r="P50" s="54">
        <f t="shared" si="14"/>
        <v>7.6614992533766864E-3</v>
      </c>
      <c r="Q50" s="286">
        <f t="shared" si="15"/>
        <v>25302.938999999998</v>
      </c>
      <c r="R50" s="54">
        <f>+(P50-M50)^2</f>
        <v>3.302191660651719E-3</v>
      </c>
      <c r="T50" s="54">
        <f t="shared" si="56"/>
        <v>0</v>
      </c>
      <c r="Z50" s="54">
        <f t="shared" si="16"/>
        <v>-28659.5</v>
      </c>
      <c r="AA50" s="54">
        <f t="shared" si="17"/>
        <v>1.4540802510572447E-2</v>
      </c>
      <c r="AB50" s="54">
        <f t="shared" si="18"/>
        <v>-6.8793032571957619E-3</v>
      </c>
      <c r="AC50" s="54">
        <f t="shared" si="19"/>
        <v>-7.6614992533766864E-3</v>
      </c>
      <c r="AD50" s="54">
        <f t="shared" si="35"/>
        <v>0</v>
      </c>
      <c r="AE50" s="369">
        <f t="shared" si="20"/>
        <v>0</v>
      </c>
      <c r="AF50" s="356">
        <f t="shared" si="21"/>
        <v>25302.938999999998</v>
      </c>
      <c r="AG50" s="41"/>
      <c r="AH50" s="54">
        <f t="shared" si="22"/>
        <v>6.8793032571957619E-3</v>
      </c>
      <c r="AI50" s="54">
        <f t="shared" si="23"/>
        <v>0.87698266560958849</v>
      </c>
      <c r="AJ50" s="54">
        <f t="shared" si="24"/>
        <v>0.50111784432220807</v>
      </c>
      <c r="AK50" s="54">
        <f t="shared" si="25"/>
        <v>-0.38571182939886101</v>
      </c>
      <c r="AL50" s="54">
        <f t="shared" si="26"/>
        <v>-1.8795336803357028</v>
      </c>
      <c r="AM50" s="54">
        <f t="shared" si="27"/>
        <v>-1.3685644063971791</v>
      </c>
      <c r="AN50" s="54">
        <f t="shared" si="58"/>
        <v>4.8278106631060149</v>
      </c>
      <c r="AO50" s="54">
        <f t="shared" si="58"/>
        <v>4.8278106761367532</v>
      </c>
      <c r="AP50" s="54">
        <f t="shared" si="58"/>
        <v>4.8278109556144715</v>
      </c>
      <c r="AQ50" s="54">
        <f t="shared" si="58"/>
        <v>4.8278169495710488</v>
      </c>
      <c r="AR50" s="54">
        <f t="shared" si="58"/>
        <v>4.8279454274076894</v>
      </c>
      <c r="AS50" s="54">
        <f t="shared" si="58"/>
        <v>4.8306658925638812</v>
      </c>
      <c r="AT50" s="54">
        <f t="shared" si="58"/>
        <v>4.87814546534839</v>
      </c>
      <c r="AU50" s="54">
        <f t="shared" si="29"/>
        <v>5.2299710346801298</v>
      </c>
      <c r="AW50" s="54">
        <v>-12000</v>
      </c>
      <c r="AX50" s="54">
        <f t="shared" si="39"/>
        <v>-9.4364513886066731E-3</v>
      </c>
      <c r="AY50" s="54">
        <f t="shared" si="40"/>
        <v>6.2529351108138037E-2</v>
      </c>
      <c r="AZ50" s="54">
        <f t="shared" si="41"/>
        <v>-7.196580249674471E-2</v>
      </c>
      <c r="BA50" s="54">
        <f t="shared" si="42"/>
        <v>1.3555081893085532</v>
      </c>
      <c r="BB50" s="54">
        <f t="shared" si="43"/>
        <v>-0.75506533060688719</v>
      </c>
      <c r="BC50" s="54">
        <f t="shared" si="44"/>
        <v>-0.49888989125985489</v>
      </c>
      <c r="BD50" s="54">
        <f t="shared" si="45"/>
        <v>-0.25475076130896218</v>
      </c>
      <c r="BE50" s="54">
        <f t="shared" si="46"/>
        <v>5.9545545726022988</v>
      </c>
      <c r="BF50" s="54">
        <f t="shared" si="47"/>
        <v>5.9548182455837981</v>
      </c>
      <c r="BG50" s="54">
        <f t="shared" si="48"/>
        <v>5.9555062058244452</v>
      </c>
      <c r="BH50" s="54">
        <f t="shared" si="49"/>
        <v>5.9573004355226589</v>
      </c>
      <c r="BI50" s="54">
        <f t="shared" si="50"/>
        <v>5.9619747672897843</v>
      </c>
      <c r="BJ50" s="54">
        <f t="shared" si="51"/>
        <v>5.9741185982622111</v>
      </c>
      <c r="BK50" s="54">
        <f t="shared" si="52"/>
        <v>6.0054544893348005</v>
      </c>
      <c r="BL50" s="54">
        <f t="shared" si="53"/>
        <v>6.0851191312705675</v>
      </c>
    </row>
    <row r="51" spans="1:64" ht="12.95" customHeight="1">
      <c r="A51" s="268" t="s">
        <v>68</v>
      </c>
      <c r="B51" s="359"/>
      <c r="C51" s="34">
        <v>40353.374000000003</v>
      </c>
      <c r="D51" s="34"/>
      <c r="E51" s="268">
        <f t="shared" si="11"/>
        <v>-28583.549301786687</v>
      </c>
      <c r="F51" s="268">
        <f t="shared" si="12"/>
        <v>-28583.5</v>
      </c>
      <c r="M51" s="268">
        <f>+C51-(C$7+F51*C$8)</f>
        <v>-2.0697599997220095E-2</v>
      </c>
      <c r="O51" s="54">
        <f t="shared" ca="1" si="13"/>
        <v>0.13706616722757581</v>
      </c>
      <c r="P51" s="54">
        <f t="shared" si="14"/>
        <v>7.9347676692302256E-3</v>
      </c>
      <c r="Q51" s="286">
        <f t="shared" si="15"/>
        <v>25334.874000000003</v>
      </c>
      <c r="R51" s="54">
        <f>+(P51-M51)^2</f>
        <v>8.1981247818678981E-4</v>
      </c>
      <c r="T51" s="54">
        <f t="shared" si="56"/>
        <v>0</v>
      </c>
      <c r="Z51" s="54">
        <f t="shared" si="16"/>
        <v>-28583.5</v>
      </c>
      <c r="AA51" s="54">
        <f t="shared" si="17"/>
        <v>1.44742225844522E-2</v>
      </c>
      <c r="AB51" s="54">
        <f t="shared" si="18"/>
        <v>-6.5394549152219747E-3</v>
      </c>
      <c r="AC51" s="54">
        <f t="shared" si="19"/>
        <v>-7.9347676692302256E-3</v>
      </c>
      <c r="AD51" s="54">
        <f t="shared" si="35"/>
        <v>0</v>
      </c>
      <c r="AE51" s="369">
        <f t="shared" si="20"/>
        <v>0</v>
      </c>
      <c r="AF51" s="356">
        <f t="shared" si="21"/>
        <v>25334.874000000003</v>
      </c>
      <c r="AG51" s="41"/>
      <c r="AH51" s="54">
        <f t="shared" si="22"/>
        <v>6.5394549152219747E-3</v>
      </c>
      <c r="AI51" s="54">
        <f t="shared" si="23"/>
        <v>0.87849998721865274</v>
      </c>
      <c r="AJ51" s="54">
        <f t="shared" si="24"/>
        <v>0.49771185765729375</v>
      </c>
      <c r="AK51" s="54">
        <f t="shared" si="25"/>
        <v>-0.38619247376518206</v>
      </c>
      <c r="AL51" s="54">
        <f t="shared" si="26"/>
        <v>-1.8756023130701533</v>
      </c>
      <c r="AM51" s="54">
        <f t="shared" si="27"/>
        <v>-1.3629322034706428</v>
      </c>
      <c r="AN51" s="54">
        <f t="shared" ref="AN51:AT60" si="59">$AU51+$AB$7*SIN(AO51)</f>
        <v>4.8319061409573303</v>
      </c>
      <c r="AO51" s="54">
        <f t="shared" si="59"/>
        <v>4.8319061565486177</v>
      </c>
      <c r="AP51" s="54">
        <f t="shared" si="59"/>
        <v>4.8319064795370048</v>
      </c>
      <c r="AQ51" s="54">
        <f t="shared" si="59"/>
        <v>4.8319131703540465</v>
      </c>
      <c r="AR51" s="54">
        <f t="shared" si="59"/>
        <v>4.8320516892180034</v>
      </c>
      <c r="AS51" s="54">
        <f t="shared" si="59"/>
        <v>4.8348844054070845</v>
      </c>
      <c r="AT51" s="54">
        <f t="shared" si="59"/>
        <v>4.8828307484334807</v>
      </c>
      <c r="AU51" s="54">
        <f t="shared" si="29"/>
        <v>5.233872187496293</v>
      </c>
      <c r="AW51" s="54">
        <v>-11000</v>
      </c>
      <c r="AX51" s="54">
        <f t="shared" si="39"/>
        <v>-9.7184536257991505E-3</v>
      </c>
      <c r="AY51" s="54">
        <f t="shared" si="40"/>
        <v>6.5501084064860937E-2</v>
      </c>
      <c r="AZ51" s="54">
        <f t="shared" si="41"/>
        <v>-7.5219537690660088E-2</v>
      </c>
      <c r="BA51" s="54">
        <f t="shared" si="42"/>
        <v>1.3769394443172998</v>
      </c>
      <c r="BB51" s="54">
        <f t="shared" si="43"/>
        <v>-0.83112471279899369</v>
      </c>
      <c r="BC51" s="54">
        <f t="shared" si="44"/>
        <v>-0.37351645798975208</v>
      </c>
      <c r="BD51" s="54">
        <f t="shared" si="45"/>
        <v>-0.18896024621731716</v>
      </c>
      <c r="BE51" s="54">
        <f t="shared" si="46"/>
        <v>6.0384362696111289</v>
      </c>
      <c r="BF51" s="54">
        <f t="shared" si="47"/>
        <v>6.0386591362445925</v>
      </c>
      <c r="BG51" s="54">
        <f t="shared" si="48"/>
        <v>6.0392264602161321</v>
      </c>
      <c r="BH51" s="54">
        <f t="shared" si="49"/>
        <v>6.0406702655601716</v>
      </c>
      <c r="BI51" s="54">
        <f t="shared" si="50"/>
        <v>6.0443423461095165</v>
      </c>
      <c r="BJ51" s="54">
        <f t="shared" si="51"/>
        <v>6.0536670300659488</v>
      </c>
      <c r="BK51" s="54">
        <f t="shared" si="52"/>
        <v>6.0772566805817698</v>
      </c>
      <c r="BL51" s="54">
        <f t="shared" si="53"/>
        <v>6.1364500893779796</v>
      </c>
    </row>
    <row r="52" spans="1:64" ht="12.95" customHeight="1">
      <c r="A52" s="54" t="s">
        <v>70</v>
      </c>
      <c r="C52" s="30">
        <v>41766.288</v>
      </c>
      <c r="D52" s="30" t="s">
        <v>18</v>
      </c>
      <c r="E52" s="54">
        <f t="shared" si="11"/>
        <v>-25217.981088785898</v>
      </c>
      <c r="F52" s="54">
        <f t="shared" si="12"/>
        <v>-25218</v>
      </c>
      <c r="G52" s="363">
        <f>+C52-(C$7+F52*C$8)</f>
        <v>7.9392000043299049E-3</v>
      </c>
      <c r="H52" s="318">
        <f>G52</f>
        <v>7.9392000043299049E-3</v>
      </c>
      <c r="M52" s="268"/>
      <c r="O52" s="54">
        <f t="shared" ca="1" si="13"/>
        <v>0.12585616737939276</v>
      </c>
      <c r="P52" s="54">
        <f t="shared" si="14"/>
        <v>1.982485455238462E-2</v>
      </c>
      <c r="Q52" s="286">
        <f t="shared" si="15"/>
        <v>26747.788</v>
      </c>
      <c r="R52" s="54">
        <f>+(P52-G52)^2</f>
        <v>1.4126878403569374E-4</v>
      </c>
      <c r="S52" s="54">
        <v>0.1</v>
      </c>
      <c r="T52" s="54">
        <f t="shared" si="56"/>
        <v>1.4126878403569375E-5</v>
      </c>
      <c r="U52" s="54">
        <f>+G52-P52</f>
        <v>-1.1885654548054715E-2</v>
      </c>
      <c r="V52" s="318">
        <f>+G52-AH52</f>
        <v>1.7107305043885117E-2</v>
      </c>
      <c r="Z52" s="54">
        <f t="shared" si="16"/>
        <v>-25218</v>
      </c>
      <c r="AA52" s="54">
        <f t="shared" si="17"/>
        <v>1.0656749512829407E-2</v>
      </c>
      <c r="AB52" s="54">
        <f t="shared" si="18"/>
        <v>1.7107305043885117E-2</v>
      </c>
      <c r="AC52" s="54">
        <f t="shared" si="19"/>
        <v>-1.1885654548054715E-2</v>
      </c>
      <c r="AD52" s="54">
        <f t="shared" si="35"/>
        <v>1.7107305043885117E-2</v>
      </c>
      <c r="AE52" s="369">
        <f t="shared" si="20"/>
        <v>7.3850753311458885E-7</v>
      </c>
      <c r="AF52" s="356">
        <f t="shared" si="21"/>
        <v>26747.788</v>
      </c>
      <c r="AG52" s="41"/>
      <c r="AH52" s="54">
        <f t="shared" si="22"/>
        <v>-9.1681050395552126E-3</v>
      </c>
      <c r="AI52" s="54">
        <f t="shared" si="23"/>
        <v>0.95327368469410001</v>
      </c>
      <c r="AJ52" s="54">
        <f t="shared" si="24"/>
        <v>0.32576962457918368</v>
      </c>
      <c r="AK52" s="54">
        <f t="shared" si="25"/>
        <v>-0.40214864336047684</v>
      </c>
      <c r="AL52" s="54">
        <f t="shared" si="26"/>
        <v>-1.6864692922824343</v>
      </c>
      <c r="AM52" s="54">
        <f t="shared" si="27"/>
        <v>-1.1229192717985235</v>
      </c>
      <c r="AN52" s="54">
        <f t="shared" si="59"/>
        <v>5.020885315965284</v>
      </c>
      <c r="AO52" s="54">
        <f t="shared" si="59"/>
        <v>5.0208874029420647</v>
      </c>
      <c r="AP52" s="54">
        <f t="shared" si="59"/>
        <v>5.0209043801091493</v>
      </c>
      <c r="AQ52" s="54">
        <f t="shared" si="59"/>
        <v>5.0210424526107911</v>
      </c>
      <c r="AR52" s="54">
        <f t="shared" si="59"/>
        <v>5.0221631610056248</v>
      </c>
      <c r="AS52" s="54">
        <f t="shared" si="59"/>
        <v>5.0311186496890956</v>
      </c>
      <c r="AT52" s="54">
        <f t="shared" si="59"/>
        <v>5.0954792158194442</v>
      </c>
      <c r="AU52" s="54">
        <f t="shared" si="29"/>
        <v>5.4066265270067895</v>
      </c>
      <c r="AW52" s="54">
        <v>-10000</v>
      </c>
      <c r="AX52" s="54">
        <f t="shared" si="39"/>
        <v>-9.5410011023782243E-3</v>
      </c>
      <c r="AY52" s="54">
        <f t="shared" si="40"/>
        <v>6.8436377218179842E-2</v>
      </c>
      <c r="AZ52" s="54">
        <f t="shared" si="41"/>
        <v>-7.7977378320558066E-2</v>
      </c>
      <c r="BA52" s="54">
        <f t="shared" si="42"/>
        <v>1.3927923461123255</v>
      </c>
      <c r="BB52" s="54">
        <f t="shared" si="43"/>
        <v>-0.89566811843062799</v>
      </c>
      <c r="BC52" s="54">
        <f t="shared" si="44"/>
        <v>-0.24471238559457828</v>
      </c>
      <c r="BD52" s="54">
        <f t="shared" si="45"/>
        <v>-0.1229704713485722</v>
      </c>
      <c r="BE52" s="54">
        <f t="shared" si="46"/>
        <v>6.1234495639929341</v>
      </c>
      <c r="BF52" s="54">
        <f t="shared" si="47"/>
        <v>6.1236085107294702</v>
      </c>
      <c r="BG52" s="54">
        <f t="shared" si="48"/>
        <v>6.1240061528383709</v>
      </c>
      <c r="BH52" s="54">
        <f t="shared" si="49"/>
        <v>6.125000835724669</v>
      </c>
      <c r="BI52" s="54">
        <f t="shared" si="50"/>
        <v>6.1274882990691699</v>
      </c>
      <c r="BJ52" s="54">
        <f t="shared" si="51"/>
        <v>6.133704634716568</v>
      </c>
      <c r="BK52" s="54">
        <f t="shared" si="52"/>
        <v>6.1492148043606276</v>
      </c>
      <c r="BL52" s="54">
        <f t="shared" si="53"/>
        <v>6.1877810474853927</v>
      </c>
    </row>
    <row r="53" spans="1:64" ht="12.95" customHeight="1">
      <c r="A53" s="268" t="s">
        <v>72</v>
      </c>
      <c r="B53" s="268"/>
      <c r="C53" s="34">
        <v>43222.440999999999</v>
      </c>
      <c r="D53" s="34"/>
      <c r="E53" s="268">
        <f t="shared" ref="E53:E84" si="60">+(C53-C$7)/C$8</f>
        <v>-21749.417361576929</v>
      </c>
      <c r="F53" s="268">
        <f t="shared" ref="F53:F84" si="61">ROUND(2*E53,0)/2</f>
        <v>-21749.5</v>
      </c>
      <c r="M53" s="268">
        <f>+C53-(C$7+F53*C$8)</f>
        <v>3.4692799999902491E-2</v>
      </c>
      <c r="O53" s="54">
        <f t="shared" ref="O53:O84" ca="1" si="62">+C$11+C$12*$F53</f>
        <v>0.11430308924139758</v>
      </c>
      <c r="P53" s="54">
        <f t="shared" ref="P53:P84" si="63">+D$11+D$12*F53+D$13*F53^2</f>
        <v>3.1646953948864909E-2</v>
      </c>
      <c r="Q53" s="286">
        <f t="shared" ref="Q53:Q84" si="64">+C53-15018.5</f>
        <v>28203.940999999999</v>
      </c>
      <c r="R53" s="54">
        <f>+(P53-M53)^2</f>
        <v>9.2771781666212314E-6</v>
      </c>
      <c r="T53" s="54">
        <f t="shared" si="56"/>
        <v>0</v>
      </c>
      <c r="Z53" s="54">
        <f t="shared" ref="Z53:Z84" si="65">F53</f>
        <v>-21749.5</v>
      </c>
      <c r="AA53" s="54">
        <f t="shared" ref="AA53:AA84" si="66">AB$3+AB$4*Z53+AB$5*Z53^2+AH53</f>
        <v>5.2189357208089794E-3</v>
      </c>
      <c r="AB53" s="54">
        <f t="shared" ref="AB53:AB84" si="67">+G53-AH53</f>
        <v>2.6428018228055929E-2</v>
      </c>
      <c r="AC53" s="54">
        <f t="shared" ref="AC53:AC84" si="68">+G53-P53</f>
        <v>-3.1646953948864909E-2</v>
      </c>
      <c r="AD53" s="54">
        <f t="shared" si="35"/>
        <v>0</v>
      </c>
      <c r="AE53" s="369">
        <f t="shared" ref="AE53:AE84" si="69">+(G53-AA53)^2*S53</f>
        <v>0</v>
      </c>
      <c r="AF53" s="356">
        <f t="shared" ref="AF53:AF84" si="70">+C53-15018.5</f>
        <v>28203.940999999999</v>
      </c>
      <c r="AG53" s="41"/>
      <c r="AH53" s="54">
        <f t="shared" ref="AH53:AH84" si="71">$AB$6*($AB$11/AI53*AJ53+$AB$12)</f>
        <v>-2.6428018228055929E-2</v>
      </c>
      <c r="AI53" s="54">
        <f t="shared" ref="AI53:AI84" si="72">1+$AB$7*COS(AL53)</f>
        <v>1.0471835342432587</v>
      </c>
      <c r="AJ53" s="54">
        <f t="shared" ref="AJ53:AJ84" si="73">SIN(AL53+RADIANS($AB$9))</f>
        <v>9.9179377091571611E-2</v>
      </c>
      <c r="AK53" s="54">
        <f t="shared" ref="AK53:AK84" si="74">$AB$7*SIN(AL53)</f>
        <v>-0.40209525487756453</v>
      </c>
      <c r="AL53" s="54">
        <f t="shared" ref="AL53:AL84" si="75">2*ATAN(AM53)</f>
        <v>-1.4539863458096907</v>
      </c>
      <c r="AM53" s="54">
        <f t="shared" ref="AM53:AM84" si="76">SQRT((1+$AB$7)/(1-$AB$7))*TAN(AN53/2)</f>
        <v>-0.88951711782040388</v>
      </c>
      <c r="AN53" s="54">
        <f t="shared" si="59"/>
        <v>5.2335711731983956</v>
      </c>
      <c r="AO53" s="54">
        <f t="shared" si="59"/>
        <v>5.2335977188981122</v>
      </c>
      <c r="AP53" s="54">
        <f t="shared" si="59"/>
        <v>5.2337293864009338</v>
      </c>
      <c r="AQ53" s="54">
        <f t="shared" si="59"/>
        <v>5.234382015735644</v>
      </c>
      <c r="AR53" s="54">
        <f t="shared" si="59"/>
        <v>5.2376060041953982</v>
      </c>
      <c r="AS53" s="54">
        <f t="shared" si="59"/>
        <v>5.25327693685926</v>
      </c>
      <c r="AT53" s="54">
        <f t="shared" si="59"/>
        <v>5.3243131410702276</v>
      </c>
      <c r="AU53" s="54">
        <f t="shared" ref="AU53:AU84" si="77">RADIANS($AB$9)+$AB$18*(F53-AB$15)</f>
        <v>5.5846679552023497</v>
      </c>
      <c r="AW53" s="54">
        <v>-9000</v>
      </c>
      <c r="AX53" s="54">
        <f t="shared" si="39"/>
        <v>-8.8539323131313769E-3</v>
      </c>
      <c r="AY53" s="54">
        <f t="shared" si="40"/>
        <v>7.1335230568094751E-2</v>
      </c>
      <c r="AZ53" s="54">
        <f t="shared" si="41"/>
        <v>-8.0189162881226128E-2</v>
      </c>
      <c r="BA53" s="54">
        <f t="shared" si="42"/>
        <v>1.4022466649857397</v>
      </c>
      <c r="BB53" s="54">
        <f t="shared" si="43"/>
        <v>-0.94613673791820962</v>
      </c>
      <c r="BC53" s="54">
        <f t="shared" si="44"/>
        <v>-0.11355589481946131</v>
      </c>
      <c r="BD53" s="54">
        <f t="shared" si="45"/>
        <v>-5.6839038545604646E-2</v>
      </c>
      <c r="BE53" s="54">
        <f t="shared" si="46"/>
        <v>6.2092290721234473</v>
      </c>
      <c r="BF53" s="54">
        <f t="shared" si="47"/>
        <v>6.209306516664582</v>
      </c>
      <c r="BG53" s="54">
        <f t="shared" si="48"/>
        <v>6.2094983285105707</v>
      </c>
      <c r="BH53" s="54">
        <f t="shared" si="49"/>
        <v>6.2099733894933768</v>
      </c>
      <c r="BI53" s="54">
        <f t="shared" si="50"/>
        <v>6.2111499034450111</v>
      </c>
      <c r="BJ53" s="54">
        <f t="shared" si="51"/>
        <v>6.214063176767386</v>
      </c>
      <c r="BK53" s="54">
        <f t="shared" si="52"/>
        <v>6.2212745227605426</v>
      </c>
      <c r="BL53" s="54">
        <f t="shared" si="53"/>
        <v>6.2391120055928049</v>
      </c>
    </row>
    <row r="54" spans="1:64" ht="12.95" customHeight="1">
      <c r="A54" s="268" t="s">
        <v>73</v>
      </c>
      <c r="B54" s="359"/>
      <c r="C54" s="34">
        <v>43606.372000000003</v>
      </c>
      <c r="D54" s="34"/>
      <c r="E54" s="268">
        <f t="shared" si="60"/>
        <v>-20834.891799804856</v>
      </c>
      <c r="F54" s="268">
        <f t="shared" si="61"/>
        <v>-20835</v>
      </c>
      <c r="M54" s="268">
        <f>+C54-(C$7+F54*C$8)</f>
        <v>4.5424000003549736E-2</v>
      </c>
      <c r="O54" s="54">
        <f t="shared" ca="1" si="62"/>
        <v>0.11125702034787109</v>
      </c>
      <c r="P54" s="54">
        <f t="shared" si="63"/>
        <v>3.4690922637323304E-2</v>
      </c>
      <c r="Q54" s="286">
        <f t="shared" si="64"/>
        <v>28587.872000000003</v>
      </c>
      <c r="R54" s="54">
        <f>+(P54-M54)^2</f>
        <v>1.1519894974940212E-4</v>
      </c>
      <c r="T54" s="54">
        <f t="shared" si="56"/>
        <v>0</v>
      </c>
      <c r="Z54" s="54">
        <f t="shared" si="65"/>
        <v>-20835</v>
      </c>
      <c r="AA54" s="54">
        <f t="shared" si="66"/>
        <v>3.6097368177092116E-3</v>
      </c>
      <c r="AB54" s="54">
        <f t="shared" si="67"/>
        <v>3.1081185819614093E-2</v>
      </c>
      <c r="AC54" s="54">
        <f t="shared" si="68"/>
        <v>-3.4690922637323304E-2</v>
      </c>
      <c r="AD54" s="54">
        <f t="shared" si="35"/>
        <v>0</v>
      </c>
      <c r="AE54" s="369">
        <f t="shared" si="69"/>
        <v>0</v>
      </c>
      <c r="AF54" s="356">
        <f t="shared" si="70"/>
        <v>28587.872000000003</v>
      </c>
      <c r="AG54" s="41"/>
      <c r="AH54" s="54">
        <f t="shared" si="71"/>
        <v>-3.1081185819614093E-2</v>
      </c>
      <c r="AI54" s="54">
        <f t="shared" si="72"/>
        <v>1.0748417479774524</v>
      </c>
      <c r="AJ54" s="54">
        <f t="shared" si="73"/>
        <v>3.0217641811518103E-2</v>
      </c>
      <c r="AK54" s="54">
        <f t="shared" si="74"/>
        <v>-0.39787635347984412</v>
      </c>
      <c r="AL54" s="54">
        <f t="shared" si="75"/>
        <v>-1.3848658899701098</v>
      </c>
      <c r="AM54" s="54">
        <f t="shared" si="76"/>
        <v>-0.82943456073087873</v>
      </c>
      <c r="AN54" s="54">
        <f t="shared" si="59"/>
        <v>5.2931412295520248</v>
      </c>
      <c r="AO54" s="54">
        <f t="shared" si="59"/>
        <v>5.2931839437899146</v>
      </c>
      <c r="AP54" s="54">
        <f t="shared" si="59"/>
        <v>5.2933762017960699</v>
      </c>
      <c r="AQ54" s="54">
        <f t="shared" si="59"/>
        <v>5.294240864640603</v>
      </c>
      <c r="AR54" s="54">
        <f t="shared" si="59"/>
        <v>5.2981156484497758</v>
      </c>
      <c r="AS54" s="54">
        <f t="shared" si="59"/>
        <v>5.3152094347140455</v>
      </c>
      <c r="AT54" s="54">
        <f t="shared" si="59"/>
        <v>5.3860905142609594</v>
      </c>
      <c r="AU54" s="54">
        <f t="shared" si="77"/>
        <v>5.6316101163915784</v>
      </c>
      <c r="AW54" s="54">
        <v>-8000</v>
      </c>
      <c r="AX54" s="54">
        <f t="shared" si="39"/>
        <v>-7.6192081077397777E-3</v>
      </c>
      <c r="AY54" s="54">
        <f t="shared" si="40"/>
        <v>7.4197644114605651E-2</v>
      </c>
      <c r="AZ54" s="54">
        <f t="shared" si="41"/>
        <v>-8.1816852222345429E-2</v>
      </c>
      <c r="BA54" s="54">
        <f t="shared" si="42"/>
        <v>1.4047831962475454</v>
      </c>
      <c r="BB54" s="54">
        <f t="shared" si="43"/>
        <v>-0.98057375909796862</v>
      </c>
      <c r="BC54" s="54">
        <f t="shared" si="44"/>
        <v>1.8721854594648604E-2</v>
      </c>
      <c r="BD54" s="54">
        <f t="shared" si="45"/>
        <v>9.3612007301085362E-3</v>
      </c>
      <c r="BE54" s="54">
        <f t="shared" si="46"/>
        <v>6.2953710572520709</v>
      </c>
      <c r="BF54" s="54">
        <f t="shared" si="47"/>
        <v>6.2953581237421847</v>
      </c>
      <c r="BG54" s="54">
        <f t="shared" si="48"/>
        <v>6.2953261752842691</v>
      </c>
      <c r="BH54" s="54">
        <f t="shared" si="49"/>
        <v>6.2952472560051218</v>
      </c>
      <c r="BI54" s="54">
        <f t="shared" si="50"/>
        <v>6.2950523094326432</v>
      </c>
      <c r="BJ54" s="54">
        <f t="shared" si="51"/>
        <v>6.2945707539090323</v>
      </c>
      <c r="BK54" s="54">
        <f t="shared" si="52"/>
        <v>6.2933812302411187</v>
      </c>
      <c r="BL54" s="54">
        <f t="shared" si="53"/>
        <v>6.290442963700217</v>
      </c>
    </row>
    <row r="55" spans="1:64" ht="12.95" customHeight="1">
      <c r="A55" s="54" t="s">
        <v>74</v>
      </c>
      <c r="C55" s="30">
        <v>43965.691500000001</v>
      </c>
      <c r="D55" s="30"/>
      <c r="E55" s="54">
        <f t="shared" si="60"/>
        <v>-19978.990954097808</v>
      </c>
      <c r="F55" s="54">
        <f t="shared" si="61"/>
        <v>-19979</v>
      </c>
      <c r="G55" s="363">
        <f>+C55-(C$7+F55*C$8)</f>
        <v>3.7976000021444634E-3</v>
      </c>
      <c r="I55" s="318">
        <f>G55</f>
        <v>3.7976000021444634E-3</v>
      </c>
      <c r="M55" s="268"/>
      <c r="O55" s="54">
        <f t="shared" ca="1" si="62"/>
        <v>0.1084058065995292</v>
      </c>
      <c r="P55" s="54">
        <f t="shared" si="63"/>
        <v>3.7512557393833114E-2</v>
      </c>
      <c r="Q55" s="286">
        <f t="shared" si="64"/>
        <v>28947.191500000001</v>
      </c>
      <c r="R55" s="54">
        <f>+(P55-G55)^2</f>
        <v>1.1366983519233811E-3</v>
      </c>
      <c r="S55" s="54">
        <v>1</v>
      </c>
      <c r="T55" s="54">
        <f t="shared" si="56"/>
        <v>1.1366983519233811E-3</v>
      </c>
      <c r="U55" s="54">
        <f>+G55-P55</f>
        <v>-3.3714957391688651E-2</v>
      </c>
      <c r="W55" s="318">
        <f>+G55-AH55</f>
        <v>3.9242977199887251E-2</v>
      </c>
      <c r="Z55" s="54">
        <f t="shared" si="65"/>
        <v>-19979</v>
      </c>
      <c r="AA55" s="54">
        <f t="shared" si="66"/>
        <v>2.0671801960903263E-3</v>
      </c>
      <c r="AB55" s="54">
        <f t="shared" si="67"/>
        <v>3.9242977199887251E-2</v>
      </c>
      <c r="AC55" s="54">
        <f t="shared" si="68"/>
        <v>-3.3714957391688651E-2</v>
      </c>
      <c r="AD55" s="54">
        <f t="shared" si="35"/>
        <v>3.9242977199887251E-2</v>
      </c>
      <c r="AE55" s="369">
        <f t="shared" si="69"/>
        <v>2.9943527051844371E-6</v>
      </c>
      <c r="AF55" s="356">
        <f t="shared" si="70"/>
        <v>28947.191500000001</v>
      </c>
      <c r="AG55" s="41"/>
      <c r="AH55" s="54">
        <f t="shared" si="71"/>
        <v>-3.5445377197742788E-2</v>
      </c>
      <c r="AI55" s="54">
        <f t="shared" si="72"/>
        <v>1.1017321722150848</v>
      </c>
      <c r="AJ55" s="54">
        <f t="shared" si="73"/>
        <v>-3.7841820588442314E-2</v>
      </c>
      <c r="AK55" s="54">
        <f t="shared" si="74"/>
        <v>-0.39186406448555433</v>
      </c>
      <c r="AL55" s="54">
        <f t="shared" si="75"/>
        <v>-1.3167927896010174</v>
      </c>
      <c r="AM55" s="54">
        <f t="shared" si="76"/>
        <v>-0.77353858571867118</v>
      </c>
      <c r="AN55" s="54">
        <f t="shared" si="59"/>
        <v>5.3503375274213996</v>
      </c>
      <c r="AO55" s="54">
        <f t="shared" si="59"/>
        <v>5.3504006282407994</v>
      </c>
      <c r="AP55" s="54">
        <f t="shared" si="59"/>
        <v>5.350662269079324</v>
      </c>
      <c r="AQ55" s="54">
        <f t="shared" si="59"/>
        <v>5.3517461521003185</v>
      </c>
      <c r="AR55" s="54">
        <f t="shared" si="59"/>
        <v>5.3562195705967746</v>
      </c>
      <c r="AS55" s="54">
        <f t="shared" si="59"/>
        <v>5.3744078641892576</v>
      </c>
      <c r="AT55" s="54">
        <f t="shared" si="59"/>
        <v>5.4444067984149971</v>
      </c>
      <c r="AU55" s="54">
        <f t="shared" si="77"/>
        <v>5.6755494165315241</v>
      </c>
      <c r="AW55" s="54">
        <v>-7000</v>
      </c>
      <c r="AX55" s="54">
        <f t="shared" si="39"/>
        <v>-5.813683355601923E-3</v>
      </c>
      <c r="AY55" s="54">
        <f t="shared" si="40"/>
        <v>7.7023617857712584E-2</v>
      </c>
      <c r="AZ55" s="54">
        <f t="shared" si="41"/>
        <v>-8.2837301213314507E-2</v>
      </c>
      <c r="BA55" s="54">
        <f t="shared" si="42"/>
        <v>1.4002587260322661</v>
      </c>
      <c r="BB55" s="54">
        <f t="shared" si="43"/>
        <v>-0.99786614981318533</v>
      </c>
      <c r="BC55" s="54">
        <f t="shared" si="44"/>
        <v>0.15081341831527836</v>
      </c>
      <c r="BD55" s="54">
        <f t="shared" si="45"/>
        <v>7.5549960153734608E-2</v>
      </c>
      <c r="BE55" s="54">
        <f t="shared" si="46"/>
        <v>6.3814529738297843</v>
      </c>
      <c r="BF55" s="54">
        <f t="shared" si="47"/>
        <v>6.3813511582188438</v>
      </c>
      <c r="BG55" s="54">
        <f t="shared" si="48"/>
        <v>6.3810984576049954</v>
      </c>
      <c r="BH55" s="54">
        <f t="shared" si="49"/>
        <v>6.3804712959767587</v>
      </c>
      <c r="BI55" s="54">
        <f t="shared" si="50"/>
        <v>6.3789149486094203</v>
      </c>
      <c r="BJ55" s="54">
        <f t="shared" si="51"/>
        <v>6.3750537553465954</v>
      </c>
      <c r="BK55" s="54">
        <f t="shared" si="52"/>
        <v>6.3654801974791511</v>
      </c>
      <c r="BL55" s="54">
        <f t="shared" si="53"/>
        <v>6.3417739218076292</v>
      </c>
    </row>
    <row r="56" spans="1:64" ht="12.95" customHeight="1">
      <c r="A56" s="54" t="s">
        <v>75</v>
      </c>
      <c r="C56" s="30">
        <v>43973.667800000003</v>
      </c>
      <c r="D56" s="30"/>
      <c r="E56" s="54">
        <f t="shared" si="60"/>
        <v>-19959.991367613871</v>
      </c>
      <c r="F56" s="54">
        <f t="shared" si="61"/>
        <v>-19960</v>
      </c>
      <c r="G56" s="363">
        <f>+C56-(C$7+F56*C$8)</f>
        <v>3.6240000044927001E-3</v>
      </c>
      <c r="I56" s="318">
        <f>G56</f>
        <v>3.6240000044927001E-3</v>
      </c>
      <c r="M56" s="268"/>
      <c r="O56" s="54">
        <f t="shared" ca="1" si="62"/>
        <v>0.10834252031305899</v>
      </c>
      <c r="P56" s="54">
        <f t="shared" si="63"/>
        <v>3.7574884231394517E-2</v>
      </c>
      <c r="Q56" s="286">
        <f t="shared" si="64"/>
        <v>28955.167800000003</v>
      </c>
      <c r="R56" s="54">
        <f>+(P56-G56)^2</f>
        <v>1.1526625397884906E-3</v>
      </c>
      <c r="S56" s="54">
        <v>1</v>
      </c>
      <c r="T56" s="54">
        <f t="shared" si="56"/>
        <v>1.1526625397884906E-3</v>
      </c>
      <c r="U56" s="54">
        <f>+G56-P56</f>
        <v>-3.3950884226901817E-2</v>
      </c>
      <c r="W56" s="318">
        <f>+G56-AH56</f>
        <v>3.9166199501942091E-2</v>
      </c>
      <c r="Z56" s="54">
        <f t="shared" si="65"/>
        <v>-19960</v>
      </c>
      <c r="AA56" s="54">
        <f t="shared" si="66"/>
        <v>2.0326847339451268E-3</v>
      </c>
      <c r="AB56" s="54">
        <f t="shared" si="67"/>
        <v>3.9166199501942091E-2</v>
      </c>
      <c r="AC56" s="54">
        <f t="shared" si="68"/>
        <v>-3.3950884226901817E-2</v>
      </c>
      <c r="AD56" s="54">
        <f t="shared" si="35"/>
        <v>3.9166199501942091E-2</v>
      </c>
      <c r="AE56" s="369">
        <f t="shared" si="69"/>
        <v>2.5322842902778965E-6</v>
      </c>
      <c r="AF56" s="356">
        <f t="shared" si="70"/>
        <v>28955.167800000003</v>
      </c>
      <c r="AG56" s="41"/>
      <c r="AH56" s="54">
        <f t="shared" si="71"/>
        <v>-3.5542199497449391E-2</v>
      </c>
      <c r="AI56" s="54">
        <f t="shared" si="72"/>
        <v>1.102339267886683</v>
      </c>
      <c r="AJ56" s="54">
        <f t="shared" si="73"/>
        <v>-3.9390227639737749E-2</v>
      </c>
      <c r="AK56" s="54">
        <f t="shared" si="74"/>
        <v>-0.39170595367846539</v>
      </c>
      <c r="AL56" s="54">
        <f t="shared" si="75"/>
        <v>-1.3152432266109897</v>
      </c>
      <c r="AM56" s="54">
        <f t="shared" si="76"/>
        <v>-0.77230094596123777</v>
      </c>
      <c r="AN56" s="54">
        <f t="shared" si="59"/>
        <v>5.3516232311147851</v>
      </c>
      <c r="AO56" s="54">
        <f t="shared" si="59"/>
        <v>5.3516868448870412</v>
      </c>
      <c r="AP56" s="54">
        <f t="shared" si="59"/>
        <v>5.3519501559075531</v>
      </c>
      <c r="AQ56" s="54">
        <f t="shared" si="59"/>
        <v>5.3530390668803021</v>
      </c>
      <c r="AR56" s="54">
        <f t="shared" si="59"/>
        <v>5.3575254369350365</v>
      </c>
      <c r="AS56" s="54">
        <f t="shared" si="59"/>
        <v>5.3757350611822163</v>
      </c>
      <c r="AT56" s="54">
        <f t="shared" si="59"/>
        <v>5.4457063679339415</v>
      </c>
      <c r="AU56" s="54">
        <f t="shared" si="77"/>
        <v>5.6765247047355647</v>
      </c>
      <c r="AW56" s="54">
        <v>-6000</v>
      </c>
      <c r="AX56" s="54">
        <f t="shared" si="39"/>
        <v>-3.4305846336368934E-3</v>
      </c>
      <c r="AY56" s="54">
        <f t="shared" si="40"/>
        <v>7.9813151797415507E-2</v>
      </c>
      <c r="AZ56" s="54">
        <f t="shared" si="41"/>
        <v>-8.3243736431052401E-2</v>
      </c>
      <c r="BA56" s="54">
        <f t="shared" si="42"/>
        <v>1.388927542962167</v>
      </c>
      <c r="BB56" s="54">
        <f t="shared" si="43"/>
        <v>-0.99787057228596532</v>
      </c>
      <c r="BC56" s="54">
        <f t="shared" si="44"/>
        <v>0.28142417199384967</v>
      </c>
      <c r="BD56" s="54">
        <f t="shared" si="45"/>
        <v>0.14164819530338321</v>
      </c>
      <c r="BE56" s="54">
        <f t="shared" si="46"/>
        <v>6.4670554229648642</v>
      </c>
      <c r="BF56" s="54">
        <f t="shared" si="47"/>
        <v>6.4668763095758273</v>
      </c>
      <c r="BG56" s="54">
        <f t="shared" si="48"/>
        <v>6.4664263432977318</v>
      </c>
      <c r="BH56" s="54">
        <f t="shared" si="49"/>
        <v>6.4652961092821677</v>
      </c>
      <c r="BI56" s="54">
        <f t="shared" si="50"/>
        <v>6.462458199369622</v>
      </c>
      <c r="BJ56" s="54">
        <f t="shared" si="51"/>
        <v>6.4553388522600219</v>
      </c>
      <c r="BK56" s="54">
        <f t="shared" si="52"/>
        <v>6.4375167155414701</v>
      </c>
      <c r="BL56" s="54">
        <f t="shared" si="53"/>
        <v>6.3931048799150423</v>
      </c>
    </row>
    <row r="57" spans="1:64" ht="12.95" customHeight="1">
      <c r="A57" s="54" t="s">
        <v>76</v>
      </c>
      <c r="B57" s="41" t="s">
        <v>77</v>
      </c>
      <c r="C57" s="30">
        <v>45001.362399999998</v>
      </c>
      <c r="D57" s="30">
        <v>2.0000000000000001E-4</v>
      </c>
      <c r="E57" s="54">
        <f t="shared" si="60"/>
        <v>-17512.017691627541</v>
      </c>
      <c r="F57" s="54">
        <f t="shared" si="61"/>
        <v>-17512</v>
      </c>
      <c r="G57" s="363">
        <f>+C57-(C$7+F57*C$8)</f>
        <v>-7.427199998346623E-3</v>
      </c>
      <c r="J57" s="318">
        <f>G57</f>
        <v>-7.427199998346623E-3</v>
      </c>
      <c r="M57" s="268"/>
      <c r="O57" s="54">
        <f t="shared" ca="1" si="62"/>
        <v>0.10018858192995037</v>
      </c>
      <c r="P57" s="54">
        <f t="shared" si="63"/>
        <v>4.5495171275324042E-2</v>
      </c>
      <c r="Q57" s="286">
        <f t="shared" si="64"/>
        <v>29982.862399999998</v>
      </c>
      <c r="R57" s="54">
        <f>+(P57-G57)^2</f>
        <v>2.8007773812282421E-3</v>
      </c>
      <c r="S57" s="54">
        <v>1</v>
      </c>
      <c r="T57" s="54">
        <f t="shared" si="56"/>
        <v>2.8007773812282421E-3</v>
      </c>
      <c r="U57" s="54">
        <f>+G57-P57</f>
        <v>-5.2922371273670665E-2</v>
      </c>
      <c r="X57" s="318">
        <f>+G57-AH57</f>
        <v>4.0458244584327487E-2</v>
      </c>
      <c r="Z57" s="54">
        <f t="shared" si="65"/>
        <v>-17512</v>
      </c>
      <c r="AA57" s="54">
        <f t="shared" si="66"/>
        <v>-2.3902733073500673E-3</v>
      </c>
      <c r="AB57" s="54">
        <f t="shared" si="67"/>
        <v>4.0458244584327487E-2</v>
      </c>
      <c r="AC57" s="54">
        <f t="shared" si="68"/>
        <v>-5.2922371273670665E-2</v>
      </c>
      <c r="AD57" s="54">
        <f t="shared" si="35"/>
        <v>4.0458244584327487E-2</v>
      </c>
      <c r="AE57" s="369">
        <f t="shared" si="69"/>
        <v>2.5370630490473513E-5</v>
      </c>
      <c r="AF57" s="356">
        <f t="shared" si="70"/>
        <v>29982.862399999998</v>
      </c>
      <c r="AG57" s="41"/>
      <c r="AH57" s="54">
        <f t="shared" si="71"/>
        <v>-4.788544458267411E-2</v>
      </c>
      <c r="AI57" s="54">
        <f t="shared" si="72"/>
        <v>1.183435939270933</v>
      </c>
      <c r="AJ57" s="54">
        <f t="shared" si="73"/>
        <v>-0.25135254962756698</v>
      </c>
      <c r="AK57" s="54">
        <f t="shared" si="74"/>
        <v>-0.360912920359647</v>
      </c>
      <c r="AL57" s="54">
        <f t="shared" si="75"/>
        <v>-1.1005662327624293</v>
      </c>
      <c r="AM57" s="54">
        <f t="shared" si="76"/>
        <v>-0.61349482018996715</v>
      </c>
      <c r="AN57" s="54">
        <f t="shared" si="59"/>
        <v>5.5233675645853184</v>
      </c>
      <c r="AO57" s="54">
        <f t="shared" si="59"/>
        <v>5.523517090226215</v>
      </c>
      <c r="AP57" s="54">
        <f t="shared" si="59"/>
        <v>5.5240263453533238</v>
      </c>
      <c r="AQ57" s="54">
        <f t="shared" si="59"/>
        <v>5.5257589264463167</v>
      </c>
      <c r="AR57" s="54">
        <f t="shared" si="59"/>
        <v>5.5316323836636174</v>
      </c>
      <c r="AS57" s="54">
        <f t="shared" si="59"/>
        <v>5.5513090403806586</v>
      </c>
      <c r="AT57" s="54">
        <f t="shared" si="59"/>
        <v>5.6148697986843628</v>
      </c>
      <c r="AU57" s="54">
        <f t="shared" si="77"/>
        <v>5.8021828901825101</v>
      </c>
      <c r="AW57" s="54">
        <v>-5000</v>
      </c>
      <c r="AX57" s="54">
        <f t="shared" si="39"/>
        <v>-4.7946102479812236E-4</v>
      </c>
      <c r="AY57" s="54">
        <f t="shared" si="40"/>
        <v>8.2566245933714422E-2</v>
      </c>
      <c r="AZ57" s="54">
        <f t="shared" si="41"/>
        <v>-8.3045706958512544E-2</v>
      </c>
      <c r="BA57" s="54">
        <f t="shared" si="42"/>
        <v>1.3714034886787649</v>
      </c>
      <c r="BB57" s="54">
        <f t="shared" si="43"/>
        <v>-0.98139359061514653</v>
      </c>
      <c r="BC57" s="54">
        <f t="shared" si="44"/>
        <v>0.40935928953505485</v>
      </c>
      <c r="BD57" s="54">
        <f t="shared" si="45"/>
        <v>0.20758663483024892</v>
      </c>
      <c r="BE57" s="54">
        <f t="shared" si="46"/>
        <v>6.5517836995972223</v>
      </c>
      <c r="BF57" s="54">
        <f t="shared" si="47"/>
        <v>6.5515468044327037</v>
      </c>
      <c r="BG57" s="54">
        <f t="shared" si="48"/>
        <v>6.5509399964599133</v>
      </c>
      <c r="BH57" s="54">
        <f t="shared" si="49"/>
        <v>6.549386115307569</v>
      </c>
      <c r="BI57" s="54">
        <f t="shared" si="50"/>
        <v>6.5454100096879104</v>
      </c>
      <c r="BJ57" s="54">
        <f t="shared" si="51"/>
        <v>6.535254982964088</v>
      </c>
      <c r="BK57" s="54">
        <f t="shared" si="52"/>
        <v>6.5094362400040637</v>
      </c>
      <c r="BL57" s="54">
        <f t="shared" si="53"/>
        <v>6.4444358380224545</v>
      </c>
    </row>
    <row r="58" spans="1:64" ht="12.95" customHeight="1">
      <c r="A58" s="268" t="s">
        <v>78</v>
      </c>
      <c r="B58" s="359" t="s">
        <v>77</v>
      </c>
      <c r="C58" s="34">
        <v>45021.387999999999</v>
      </c>
      <c r="D58" s="34"/>
      <c r="E58" s="268">
        <f t="shared" si="60"/>
        <v>-17464.316612293434</v>
      </c>
      <c r="F58" s="268">
        <f t="shared" si="61"/>
        <v>-17464.5</v>
      </c>
      <c r="M58" s="268">
        <f>+C58-(C$7+F58*C$8)</f>
        <v>7.6988799999526236E-2</v>
      </c>
      <c r="O58" s="54">
        <f t="shared" ca="1" si="62"/>
        <v>0.10003036621377485</v>
      </c>
      <c r="P58" s="54">
        <f t="shared" si="63"/>
        <v>4.5646693596773251E-2</v>
      </c>
      <c r="Q58" s="286">
        <f t="shared" si="64"/>
        <v>30002.887999999999</v>
      </c>
      <c r="R58" s="54">
        <f>+(P58-M58)^2</f>
        <v>9.8232763376148976E-4</v>
      </c>
      <c r="T58" s="54">
        <f t="shared" si="56"/>
        <v>0</v>
      </c>
      <c r="Z58" s="54">
        <f t="shared" si="65"/>
        <v>-17464.5</v>
      </c>
      <c r="AA58" s="54">
        <f t="shared" si="66"/>
        <v>-2.4737252351208633E-3</v>
      </c>
      <c r="AB58" s="54">
        <f t="shared" si="67"/>
        <v>4.8120418831894114E-2</v>
      </c>
      <c r="AC58" s="54">
        <f t="shared" si="68"/>
        <v>-4.5646693596773251E-2</v>
      </c>
      <c r="AD58" s="54">
        <f t="shared" si="35"/>
        <v>0</v>
      </c>
      <c r="AE58" s="369">
        <f t="shared" si="69"/>
        <v>0</v>
      </c>
      <c r="AF58" s="356">
        <f t="shared" si="70"/>
        <v>30002.887999999999</v>
      </c>
      <c r="AG58" s="41"/>
      <c r="AH58" s="54">
        <f t="shared" si="71"/>
        <v>-4.8120418831894114E-2</v>
      </c>
      <c r="AI58" s="54">
        <f t="shared" si="72"/>
        <v>1.1850488401357286</v>
      </c>
      <c r="AJ58" s="54">
        <f t="shared" si="73"/>
        <v>-0.25568043209211139</v>
      </c>
      <c r="AK58" s="54">
        <f t="shared" si="74"/>
        <v>-0.36008860946044918</v>
      </c>
      <c r="AL58" s="54">
        <f t="shared" si="75"/>
        <v>-1.0960921835194868</v>
      </c>
      <c r="AM58" s="54">
        <f t="shared" si="76"/>
        <v>-0.61042004812325112</v>
      </c>
      <c r="AN58" s="54">
        <f t="shared" si="59"/>
        <v>5.5268220823996606</v>
      </c>
      <c r="AO58" s="54">
        <f t="shared" si="59"/>
        <v>5.5269735703244356</v>
      </c>
      <c r="AP58" s="54">
        <f t="shared" si="59"/>
        <v>5.5274878230185145</v>
      </c>
      <c r="AQ58" s="54">
        <f t="shared" si="59"/>
        <v>5.5292316902621375</v>
      </c>
      <c r="AR58" s="54">
        <f t="shared" si="59"/>
        <v>5.5351241550415384</v>
      </c>
      <c r="AS58" s="54">
        <f t="shared" si="59"/>
        <v>5.5548016474458226</v>
      </c>
      <c r="AT58" s="54">
        <f t="shared" si="59"/>
        <v>5.6181836914283716</v>
      </c>
      <c r="AU58" s="54">
        <f t="shared" si="77"/>
        <v>5.8046211106926124</v>
      </c>
      <c r="AW58" s="54">
        <v>-4000</v>
      </c>
      <c r="AX58" s="54">
        <f t="shared" si="39"/>
        <v>3.0153310202357259E-3</v>
      </c>
      <c r="AY58" s="54">
        <f t="shared" si="40"/>
        <v>8.5282900266609341E-2</v>
      </c>
      <c r="AZ58" s="54">
        <f t="shared" si="41"/>
        <v>-8.2267569246373615E-2</v>
      </c>
      <c r="BA58" s="54">
        <f t="shared" si="42"/>
        <v>1.3485730595758363</v>
      </c>
      <c r="BB58" s="54">
        <f t="shared" si="43"/>
        <v>-0.95003698488426702</v>
      </c>
      <c r="BC58" s="54">
        <f t="shared" si="44"/>
        <v>0.5335946406947778</v>
      </c>
      <c r="BD58" s="54">
        <f t="shared" si="45"/>
        <v>0.27331318847524705</v>
      </c>
      <c r="BE58" s="54">
        <f t="shared" si="46"/>
        <v>6.6352862043647338</v>
      </c>
      <c r="BF58" s="54">
        <f t="shared" si="47"/>
        <v>6.6350155086318301</v>
      </c>
      <c r="BG58" s="54">
        <f t="shared" si="48"/>
        <v>6.634303346111512</v>
      </c>
      <c r="BH58" s="54">
        <f t="shared" si="49"/>
        <v>6.6324306321194255</v>
      </c>
      <c r="BI58" s="54">
        <f t="shared" si="50"/>
        <v>6.6275121805253914</v>
      </c>
      <c r="BJ58" s="54">
        <f t="shared" si="51"/>
        <v>6.6146352955279264</v>
      </c>
      <c r="BK58" s="54">
        <f t="shared" si="52"/>
        <v>6.5811845346378526</v>
      </c>
      <c r="BL58" s="54">
        <f t="shared" si="53"/>
        <v>6.4957667961298675</v>
      </c>
    </row>
    <row r="59" spans="1:64" ht="12.95" customHeight="1">
      <c r="A59" s="268" t="s">
        <v>78</v>
      </c>
      <c r="B59" s="359"/>
      <c r="C59" s="34">
        <v>45035.440999999999</v>
      </c>
      <c r="D59" s="34"/>
      <c r="E59" s="268">
        <f t="shared" si="60"/>
        <v>-17430.842296024148</v>
      </c>
      <c r="F59" s="268">
        <f t="shared" si="61"/>
        <v>-17431</v>
      </c>
      <c r="M59" s="268">
        <f>+C59-(C$7+F59*C$8)</f>
        <v>6.6206399998918641E-2</v>
      </c>
      <c r="O59" s="54">
        <f t="shared" ca="1" si="62"/>
        <v>9.9918782498156333E-2</v>
      </c>
      <c r="P59" s="54">
        <f t="shared" si="63"/>
        <v>4.5753507267986784E-2</v>
      </c>
      <c r="Q59" s="286">
        <f t="shared" si="64"/>
        <v>30016.940999999999</v>
      </c>
      <c r="R59" s="54">
        <f>+(P59-M59)^2</f>
        <v>4.183208210630052E-4</v>
      </c>
      <c r="T59" s="54">
        <f t="shared" si="56"/>
        <v>0</v>
      </c>
      <c r="Z59" s="54">
        <f t="shared" si="65"/>
        <v>-17431</v>
      </c>
      <c r="AA59" s="54">
        <f t="shared" si="66"/>
        <v>-2.5324772973378054E-3</v>
      </c>
      <c r="AB59" s="54">
        <f t="shared" si="67"/>
        <v>4.828598456532459E-2</v>
      </c>
      <c r="AC59" s="54">
        <f t="shared" si="68"/>
        <v>-4.5753507267986784E-2</v>
      </c>
      <c r="AD59" s="54">
        <f t="shared" si="35"/>
        <v>0</v>
      </c>
      <c r="AE59" s="369">
        <f t="shared" si="69"/>
        <v>0</v>
      </c>
      <c r="AF59" s="356">
        <f t="shared" si="70"/>
        <v>30016.940999999999</v>
      </c>
      <c r="AG59" s="41"/>
      <c r="AH59" s="54">
        <f t="shared" si="71"/>
        <v>-4.828598456532459E-2</v>
      </c>
      <c r="AI59" s="54">
        <f t="shared" si="72"/>
        <v>1.1861867726973272</v>
      </c>
      <c r="AJ59" s="54">
        <f t="shared" si="73"/>
        <v>-0.25873674509257616</v>
      </c>
      <c r="AK59" s="54">
        <f t="shared" si="74"/>
        <v>-0.35950155155616809</v>
      </c>
      <c r="AL59" s="54">
        <f t="shared" si="75"/>
        <v>-1.0929294620852543</v>
      </c>
      <c r="AM59" s="54">
        <f t="shared" si="76"/>
        <v>-0.60825154385938496</v>
      </c>
      <c r="AN59" s="54">
        <f t="shared" si="59"/>
        <v>5.5292612606014551</v>
      </c>
      <c r="AO59" s="54">
        <f t="shared" si="59"/>
        <v>5.5294141358357942</v>
      </c>
      <c r="AP59" s="54">
        <f t="shared" si="59"/>
        <v>5.5299319073352189</v>
      </c>
      <c r="AQ59" s="54">
        <f t="shared" si="59"/>
        <v>5.5316836784657353</v>
      </c>
      <c r="AR59" s="54">
        <f t="shared" si="59"/>
        <v>5.537589314488276</v>
      </c>
      <c r="AS59" s="54">
        <f t="shared" si="59"/>
        <v>5.5572667177789405</v>
      </c>
      <c r="AT59" s="54">
        <f t="shared" si="59"/>
        <v>5.6205215246843725</v>
      </c>
      <c r="AU59" s="54">
        <f t="shared" si="77"/>
        <v>5.8063406977892109</v>
      </c>
      <c r="AW59" s="54">
        <v>-3000</v>
      </c>
      <c r="AX59" s="54">
        <f t="shared" si="39"/>
        <v>7.0172812421552128E-3</v>
      </c>
      <c r="AY59" s="54">
        <f t="shared" si="40"/>
        <v>8.7963114796100264E-2</v>
      </c>
      <c r="AZ59" s="54">
        <f t="shared" si="41"/>
        <v>-8.0945833553945051E-2</v>
      </c>
      <c r="BA59" s="54">
        <f t="shared" si="42"/>
        <v>1.321482071465635</v>
      </c>
      <c r="BB59" s="54">
        <f t="shared" si="43"/>
        <v>-0.90595365258352623</v>
      </c>
      <c r="BC59" s="54">
        <f t="shared" si="44"/>
        <v>0.65332219422776638</v>
      </c>
      <c r="BD59" s="54">
        <f t="shared" si="45"/>
        <v>0.33879848145036623</v>
      </c>
      <c r="BE59" s="54">
        <f t="shared" si="46"/>
        <v>6.7172676848147539</v>
      </c>
      <c r="BF59" s="54">
        <f t="shared" si="47"/>
        <v>6.7169877165046996</v>
      </c>
      <c r="BG59" s="54">
        <f t="shared" si="48"/>
        <v>6.7162257299269204</v>
      </c>
      <c r="BH59" s="54">
        <f t="shared" si="49"/>
        <v>6.714153196586401</v>
      </c>
      <c r="BI59" s="54">
        <f t="shared" si="50"/>
        <v>6.7085260365781751</v>
      </c>
      <c r="BJ59" s="54">
        <f t="shared" si="51"/>
        <v>6.693319011764677</v>
      </c>
      <c r="BK59" s="54">
        <f t="shared" si="52"/>
        <v>6.6527078142825653</v>
      </c>
      <c r="BL59" s="54">
        <f t="shared" si="53"/>
        <v>6.5470977542372797</v>
      </c>
    </row>
    <row r="60" spans="1:64" ht="12.95" customHeight="1">
      <c r="A60" s="268" t="s">
        <v>78</v>
      </c>
      <c r="B60" s="359"/>
      <c r="C60" s="34">
        <v>45035.453000000001</v>
      </c>
      <c r="D60" s="34"/>
      <c r="E60" s="268">
        <f t="shared" si="60"/>
        <v>-17430.81371196414</v>
      </c>
      <c r="F60" s="268">
        <f t="shared" si="61"/>
        <v>-17431</v>
      </c>
      <c r="M60" s="268">
        <f>+C60-(C$7+F60*C$8)</f>
        <v>7.8206400001363363E-2</v>
      </c>
      <c r="O60" s="54">
        <f t="shared" ca="1" si="62"/>
        <v>9.9918782498156333E-2</v>
      </c>
      <c r="P60" s="54">
        <f t="shared" si="63"/>
        <v>4.5753507267986784E-2</v>
      </c>
      <c r="Q60" s="286">
        <f t="shared" si="64"/>
        <v>30016.953000000001</v>
      </c>
      <c r="R60" s="54">
        <f>+(P60-M60)^2</f>
        <v>1.0531902467640463E-3</v>
      </c>
      <c r="T60" s="54">
        <f t="shared" si="56"/>
        <v>0</v>
      </c>
      <c r="Z60" s="54">
        <f t="shared" si="65"/>
        <v>-17431</v>
      </c>
      <c r="AA60" s="54">
        <f t="shared" si="66"/>
        <v>-2.5324772973378054E-3</v>
      </c>
      <c r="AB60" s="54">
        <f t="shared" si="67"/>
        <v>4.828598456532459E-2</v>
      </c>
      <c r="AC60" s="54">
        <f t="shared" si="68"/>
        <v>-4.5753507267986784E-2</v>
      </c>
      <c r="AD60" s="54">
        <f t="shared" si="35"/>
        <v>0</v>
      </c>
      <c r="AE60" s="369">
        <f t="shared" si="69"/>
        <v>0</v>
      </c>
      <c r="AF60" s="356">
        <f t="shared" si="70"/>
        <v>30016.953000000001</v>
      </c>
      <c r="AG60" s="41"/>
      <c r="AH60" s="54">
        <f t="shared" si="71"/>
        <v>-4.828598456532459E-2</v>
      </c>
      <c r="AI60" s="54">
        <f t="shared" si="72"/>
        <v>1.1861867726973272</v>
      </c>
      <c r="AJ60" s="54">
        <f t="shared" si="73"/>
        <v>-0.25873674509257616</v>
      </c>
      <c r="AK60" s="54">
        <f t="shared" si="74"/>
        <v>-0.35950155155616809</v>
      </c>
      <c r="AL60" s="54">
        <f t="shared" si="75"/>
        <v>-1.0929294620852543</v>
      </c>
      <c r="AM60" s="54">
        <f t="shared" si="76"/>
        <v>-0.60825154385938496</v>
      </c>
      <c r="AN60" s="54">
        <f t="shared" si="59"/>
        <v>5.5292612606014551</v>
      </c>
      <c r="AO60" s="54">
        <f t="shared" si="59"/>
        <v>5.5294141358357942</v>
      </c>
      <c r="AP60" s="54">
        <f t="shared" si="59"/>
        <v>5.5299319073352189</v>
      </c>
      <c r="AQ60" s="54">
        <f t="shared" si="59"/>
        <v>5.5316836784657353</v>
      </c>
      <c r="AR60" s="54">
        <f t="shared" si="59"/>
        <v>5.537589314488276</v>
      </c>
      <c r="AS60" s="54">
        <f t="shared" si="59"/>
        <v>5.5572667177789405</v>
      </c>
      <c r="AT60" s="54">
        <f t="shared" si="59"/>
        <v>5.6205215246843725</v>
      </c>
      <c r="AU60" s="54">
        <f t="shared" si="77"/>
        <v>5.8063406977892109</v>
      </c>
      <c r="AW60" s="54">
        <v>-2000</v>
      </c>
      <c r="AX60" s="54">
        <f t="shared" si="39"/>
        <v>1.1481027563793655E-2</v>
      </c>
      <c r="AY60" s="54">
        <f t="shared" si="40"/>
        <v>9.0606889522187206E-2</v>
      </c>
      <c r="AZ60" s="54">
        <f t="shared" si="41"/>
        <v>-7.9125861958393551E-2</v>
      </c>
      <c r="BA60" s="54">
        <f t="shared" si="42"/>
        <v>1.2912214645386555</v>
      </c>
      <c r="BB60" s="54">
        <f t="shared" si="43"/>
        <v>-0.85157477329421849</v>
      </c>
      <c r="BC60" s="54">
        <f t="shared" si="44"/>
        <v>0.76796704541873129</v>
      </c>
      <c r="BD60" s="54">
        <f t="shared" si="45"/>
        <v>0.40403912301845657</v>
      </c>
      <c r="BE60" s="54">
        <f t="shared" si="46"/>
        <v>6.7974963358722862</v>
      </c>
      <c r="BF60" s="54">
        <f t="shared" si="47"/>
        <v>6.7972286754073661</v>
      </c>
      <c r="BG60" s="54">
        <f t="shared" si="48"/>
        <v>6.7964695869385885</v>
      </c>
      <c r="BH60" s="54">
        <f t="shared" si="49"/>
        <v>6.7943185655826168</v>
      </c>
      <c r="BI60" s="54">
        <f t="shared" si="50"/>
        <v>6.7882372526136976</v>
      </c>
      <c r="BJ60" s="54">
        <f t="shared" si="51"/>
        <v>6.7711531786175421</v>
      </c>
      <c r="BK60" s="54">
        <f t="shared" si="52"/>
        <v>6.7239528865323921</v>
      </c>
      <c r="BL60" s="54">
        <f t="shared" si="53"/>
        <v>6.5984287123446919</v>
      </c>
    </row>
    <row r="61" spans="1:64" ht="12.95" customHeight="1">
      <c r="A61" s="51" t="s">
        <v>79</v>
      </c>
      <c r="B61" s="57" t="s">
        <v>77</v>
      </c>
      <c r="C61" s="40">
        <v>45044.398999999998</v>
      </c>
      <c r="D61" s="40"/>
      <c r="E61" s="51">
        <f t="shared" si="60"/>
        <v>-17409.504295231422</v>
      </c>
      <c r="F61" s="51">
        <f t="shared" si="61"/>
        <v>-17409.5</v>
      </c>
      <c r="G61" s="375">
        <f>+C61-(C$7+F61*C$8)</f>
        <v>-1.8032000007224269E-3</v>
      </c>
      <c r="I61" s="318">
        <f>G61</f>
        <v>-1.8032000007224269E-3</v>
      </c>
      <c r="M61" s="268"/>
      <c r="O61" s="54">
        <f t="shared" ca="1" si="62"/>
        <v>9.9847169068729522E-2</v>
      </c>
      <c r="P61" s="54">
        <f t="shared" si="63"/>
        <v>4.5822037780597527E-2</v>
      </c>
      <c r="Q61" s="286">
        <f t="shared" si="64"/>
        <v>30025.898999999998</v>
      </c>
      <c r="R61" s="54">
        <f>+(P61-G61)^2</f>
        <v>2.2681632737272654E-3</v>
      </c>
      <c r="S61" s="54">
        <v>0.1</v>
      </c>
      <c r="T61" s="54">
        <f t="shared" si="56"/>
        <v>2.2681632737272655E-4</v>
      </c>
      <c r="U61" s="54">
        <f>+G61-P61</f>
        <v>-4.7625237781319954E-2</v>
      </c>
      <c r="W61" s="318">
        <f>+G61-AH61</f>
        <v>4.6588975567264435E-2</v>
      </c>
      <c r="Z61" s="54">
        <f t="shared" si="65"/>
        <v>-17409.5</v>
      </c>
      <c r="AA61" s="54">
        <f t="shared" si="66"/>
        <v>-2.5701377873893344E-3</v>
      </c>
      <c r="AB61" s="54">
        <f t="shared" si="67"/>
        <v>4.6588975567264435E-2</v>
      </c>
      <c r="AC61" s="54">
        <f t="shared" si="68"/>
        <v>-4.7625237781319954E-2</v>
      </c>
      <c r="AD61" s="54">
        <f t="shared" si="35"/>
        <v>4.6588975567264435E-2</v>
      </c>
      <c r="AE61" s="369">
        <f t="shared" si="69"/>
        <v>5.8819356861753493E-8</v>
      </c>
      <c r="AF61" s="356">
        <f t="shared" si="70"/>
        <v>30025.898999999998</v>
      </c>
      <c r="AG61" s="41"/>
      <c r="AH61" s="54">
        <f t="shared" si="71"/>
        <v>-4.8392175567986861E-2</v>
      </c>
      <c r="AI61" s="54">
        <f t="shared" si="72"/>
        <v>1.186917257212722</v>
      </c>
      <c r="AJ61" s="54">
        <f t="shared" si="73"/>
        <v>-0.26069998948639628</v>
      </c>
      <c r="AK61" s="54">
        <f t="shared" si="74"/>
        <v>-0.35912228955442393</v>
      </c>
      <c r="AL61" s="54">
        <f t="shared" si="75"/>
        <v>-1.0908964533760881</v>
      </c>
      <c r="AM61" s="54">
        <f t="shared" si="76"/>
        <v>-0.60685982345704836</v>
      </c>
      <c r="AN61" s="54">
        <f t="shared" ref="AN61:AT70" si="78">$AU61+$AB$7*SIN(AO61)</f>
        <v>5.5308279387029398</v>
      </c>
      <c r="AO61" s="54">
        <f t="shared" si="78"/>
        <v>5.5309817056923949</v>
      </c>
      <c r="AP61" s="54">
        <f t="shared" si="78"/>
        <v>5.5315017327744629</v>
      </c>
      <c r="AQ61" s="54">
        <f t="shared" si="78"/>
        <v>5.5332585516950186</v>
      </c>
      <c r="AR61" s="54">
        <f t="shared" si="78"/>
        <v>5.5391725380090833</v>
      </c>
      <c r="AS61" s="54">
        <f t="shared" si="78"/>
        <v>5.5588495878326469</v>
      </c>
      <c r="AT61" s="54">
        <f t="shared" si="78"/>
        <v>5.6220222147284877</v>
      </c>
      <c r="AU61" s="54">
        <f t="shared" si="77"/>
        <v>5.8074443133885199</v>
      </c>
      <c r="AW61" s="54">
        <v>-1000</v>
      </c>
      <c r="AX61" s="54">
        <f t="shared" si="39"/>
        <v>1.635578978277967E-2</v>
      </c>
      <c r="AY61" s="54">
        <f t="shared" si="40"/>
        <v>9.3214224444870125E-2</v>
      </c>
      <c r="AZ61" s="54">
        <f t="shared" si="41"/>
        <v>-7.6858434662090455E-2</v>
      </c>
      <c r="BA61" s="54">
        <f t="shared" si="42"/>
        <v>1.258832431929398</v>
      </c>
      <c r="BB61" s="54">
        <f t="shared" si="43"/>
        <v>-0.7893624050646898</v>
      </c>
      <c r="BC61" s="54">
        <f t="shared" si="44"/>
        <v>0.87717925392032536</v>
      </c>
      <c r="BD61" s="54">
        <f t="shared" si="45"/>
        <v>0.46905870929394744</v>
      </c>
      <c r="BE61" s="54">
        <f t="shared" si="46"/>
        <v>6.8758049076450574</v>
      </c>
      <c r="BF61" s="54">
        <f t="shared" si="47"/>
        <v>6.875565764384306</v>
      </c>
      <c r="BG61" s="54">
        <f t="shared" si="48"/>
        <v>6.8748539290560533</v>
      </c>
      <c r="BH61" s="54">
        <f t="shared" si="49"/>
        <v>6.8727370864846273</v>
      </c>
      <c r="BI61" s="54">
        <f t="shared" si="50"/>
        <v>6.8664596593915403</v>
      </c>
      <c r="BJ61" s="54">
        <f t="shared" si="51"/>
        <v>6.8479942759724031</v>
      </c>
      <c r="BK61" s="54">
        <f t="shared" si="52"/>
        <v>6.7948672918601387</v>
      </c>
      <c r="BL61" s="54">
        <f t="shared" si="53"/>
        <v>6.649759670452104</v>
      </c>
    </row>
    <row r="62" spans="1:64" ht="12.95" customHeight="1">
      <c r="A62" s="268" t="s">
        <v>80</v>
      </c>
      <c r="B62" s="359"/>
      <c r="C62" s="34">
        <v>45715.534</v>
      </c>
      <c r="D62" s="34"/>
      <c r="E62" s="268">
        <f t="shared" si="60"/>
        <v>-15810.857369351788</v>
      </c>
      <c r="F62" s="268">
        <f t="shared" si="61"/>
        <v>-15811</v>
      </c>
      <c r="M62" s="268">
        <f>+C62-(C$7+F62*C$8)</f>
        <v>5.9878400003071874E-2</v>
      </c>
      <c r="O62" s="54">
        <f t="shared" ca="1" si="62"/>
        <v>9.4522793862275634E-2</v>
      </c>
      <c r="P62" s="54">
        <f t="shared" si="63"/>
        <v>5.0870019995713507E-2</v>
      </c>
      <c r="Q62" s="286">
        <f t="shared" si="64"/>
        <v>30697.034</v>
      </c>
      <c r="R62" s="54">
        <f>+(P62-M62)^2</f>
        <v>8.1150910356973934E-5</v>
      </c>
      <c r="T62" s="54">
        <f t="shared" si="56"/>
        <v>0</v>
      </c>
      <c r="Z62" s="54">
        <f t="shared" si="65"/>
        <v>-15811</v>
      </c>
      <c r="AA62" s="54">
        <f t="shared" si="66"/>
        <v>-5.233839879356196E-3</v>
      </c>
      <c r="AB62" s="54">
        <f t="shared" si="67"/>
        <v>5.6103859875069703E-2</v>
      </c>
      <c r="AC62" s="54">
        <f t="shared" si="68"/>
        <v>-5.0870019995713507E-2</v>
      </c>
      <c r="AD62" s="54">
        <f t="shared" si="35"/>
        <v>0</v>
      </c>
      <c r="AE62" s="369">
        <f t="shared" si="69"/>
        <v>0</v>
      </c>
      <c r="AF62" s="356">
        <f t="shared" si="70"/>
        <v>30697.034</v>
      </c>
      <c r="AG62" s="41"/>
      <c r="AH62" s="54">
        <f t="shared" si="71"/>
        <v>-5.6103859875069703E-2</v>
      </c>
      <c r="AI62" s="54">
        <f t="shared" si="72"/>
        <v>1.2411856518661932</v>
      </c>
      <c r="AJ62" s="54">
        <f t="shared" si="73"/>
        <v>-0.40961077497265336</v>
      </c>
      <c r="AK62" s="54">
        <f t="shared" si="74"/>
        <v>-0.32517127983974509</v>
      </c>
      <c r="AL62" s="54">
        <f t="shared" si="75"/>
        <v>-0.93261628633107119</v>
      </c>
      <c r="AM62" s="54">
        <f t="shared" si="76"/>
        <v>-0.50333010549295321</v>
      </c>
      <c r="AN62" s="54">
        <f t="shared" si="78"/>
        <v>5.6500149366189021</v>
      </c>
      <c r="AO62" s="54">
        <f t="shared" si="78"/>
        <v>5.6502346600439699</v>
      </c>
      <c r="AP62" s="54">
        <f t="shared" si="78"/>
        <v>5.650907608321261</v>
      </c>
      <c r="AQ62" s="54">
        <f t="shared" si="78"/>
        <v>5.6529665914531773</v>
      </c>
      <c r="AR62" s="54">
        <f t="shared" si="78"/>
        <v>5.659247268556336</v>
      </c>
      <c r="AS62" s="54">
        <f t="shared" si="78"/>
        <v>5.6782336663429467</v>
      </c>
      <c r="AT62" s="54">
        <f t="shared" si="78"/>
        <v>5.7341958889098201</v>
      </c>
      <c r="AU62" s="54">
        <f t="shared" si="77"/>
        <v>5.8894968499232192</v>
      </c>
      <c r="AW62" s="54">
        <v>0</v>
      </c>
      <c r="AX62" s="54">
        <f t="shared" si="39"/>
        <v>2.1588508048205876E-2</v>
      </c>
      <c r="AY62" s="54">
        <f t="shared" si="40"/>
        <v>9.5785119564149077E-2</v>
      </c>
      <c r="AZ62" s="54">
        <f t="shared" si="41"/>
        <v>-7.41966115159432E-2</v>
      </c>
      <c r="BA62" s="54">
        <f t="shared" si="42"/>
        <v>1.2252412999572153</v>
      </c>
      <c r="BB62" s="54">
        <f t="shared" si="43"/>
        <v>-0.72162134672078582</v>
      </c>
      <c r="BC62" s="54">
        <f t="shared" si="44"/>
        <v>0.98080752468203058</v>
      </c>
      <c r="BD62" s="54">
        <f t="shared" si="45"/>
        <v>0.53390689228750787</v>
      </c>
      <c r="BE62" s="54">
        <f t="shared" si="46"/>
        <v>6.9520868530334115</v>
      </c>
      <c r="BF62" s="54">
        <f t="shared" si="47"/>
        <v>6.9518859951643099</v>
      </c>
      <c r="BG62" s="54">
        <f t="shared" si="48"/>
        <v>6.95125384811372</v>
      </c>
      <c r="BH62" s="54">
        <f t="shared" si="49"/>
        <v>6.9492663859166397</v>
      </c>
      <c r="BI62" s="54">
        <f t="shared" si="50"/>
        <v>6.943037917981794</v>
      </c>
      <c r="BJ62" s="54">
        <f t="shared" si="51"/>
        <v>6.92370965371172</v>
      </c>
      <c r="BK62" s="54">
        <f t="shared" si="52"/>
        <v>6.8653994418107684</v>
      </c>
      <c r="BL62" s="54">
        <f t="shared" si="53"/>
        <v>6.7010906285595162</v>
      </c>
    </row>
    <row r="63" spans="1:64" ht="12.95" customHeight="1">
      <c r="A63" s="268" t="s">
        <v>81</v>
      </c>
      <c r="B63" s="359" t="s">
        <v>77</v>
      </c>
      <c r="C63" s="34">
        <v>45809.366000000002</v>
      </c>
      <c r="D63" s="34"/>
      <c r="E63" s="268">
        <f t="shared" si="60"/>
        <v>-15587.349076163175</v>
      </c>
      <c r="F63" s="268">
        <f t="shared" si="61"/>
        <v>-15587.5</v>
      </c>
      <c r="M63" s="268">
        <f>+C63-(C$7+F63*C$8)</f>
        <v>6.3360000000102445E-2</v>
      </c>
      <c r="O63" s="54">
        <f t="shared" ca="1" si="62"/>
        <v>9.3778347281955055E-2</v>
      </c>
      <c r="P63" s="54">
        <f t="shared" si="63"/>
        <v>5.1568402246774357E-2</v>
      </c>
      <c r="Q63" s="286">
        <f t="shared" si="64"/>
        <v>30790.866000000002</v>
      </c>
      <c r="R63" s="54">
        <f>+(P63-M63)^2</f>
        <v>1.3904177757629202E-4</v>
      </c>
      <c r="T63" s="54">
        <f t="shared" si="56"/>
        <v>0</v>
      </c>
      <c r="Z63" s="54">
        <f t="shared" si="65"/>
        <v>-15587.5</v>
      </c>
      <c r="AA63" s="54">
        <f t="shared" si="66"/>
        <v>-5.5782690981061242E-3</v>
      </c>
      <c r="AB63" s="54">
        <f t="shared" si="67"/>
        <v>5.7146671344880481E-2</v>
      </c>
      <c r="AC63" s="54">
        <f t="shared" si="68"/>
        <v>-5.1568402246774357E-2</v>
      </c>
      <c r="AD63" s="54">
        <f t="shared" si="35"/>
        <v>0</v>
      </c>
      <c r="AE63" s="369">
        <f t="shared" si="69"/>
        <v>0</v>
      </c>
      <c r="AF63" s="356">
        <f t="shared" si="70"/>
        <v>30790.866000000002</v>
      </c>
      <c r="AG63" s="41"/>
      <c r="AH63" s="54">
        <f t="shared" si="71"/>
        <v>-5.7146671344880481E-2</v>
      </c>
      <c r="AI63" s="54">
        <f t="shared" si="72"/>
        <v>1.2486849640909981</v>
      </c>
      <c r="AJ63" s="54">
        <f t="shared" si="73"/>
        <v>-0.43072218531278667</v>
      </c>
      <c r="AK63" s="54">
        <f t="shared" si="74"/>
        <v>-0.31947248478358414</v>
      </c>
      <c r="AL63" s="54">
        <f t="shared" si="75"/>
        <v>-0.90935080433110083</v>
      </c>
      <c r="AM63" s="54">
        <f t="shared" si="76"/>
        <v>-0.48883453129306031</v>
      </c>
      <c r="AN63" s="54">
        <f t="shared" si="78"/>
        <v>5.6671028901354514</v>
      </c>
      <c r="AO63" s="54">
        <f t="shared" si="78"/>
        <v>5.667331100313004</v>
      </c>
      <c r="AP63" s="54">
        <f t="shared" si="78"/>
        <v>5.668021484849505</v>
      </c>
      <c r="AQ63" s="54">
        <f t="shared" si="78"/>
        <v>5.6701079992692716</v>
      </c>
      <c r="AR63" s="54">
        <f t="shared" si="78"/>
        <v>5.6763954697564083</v>
      </c>
      <c r="AS63" s="54">
        <f t="shared" si="78"/>
        <v>5.6951792160420842</v>
      </c>
      <c r="AT63" s="54">
        <f t="shared" si="78"/>
        <v>5.7499678450906426</v>
      </c>
      <c r="AU63" s="54">
        <f t="shared" si="77"/>
        <v>5.9009693190602253</v>
      </c>
      <c r="AW63" s="54">
        <v>1000</v>
      </c>
      <c r="AX63" s="54">
        <f t="shared" si="39"/>
        <v>2.7126413807796151E-2</v>
      </c>
      <c r="AY63" s="54">
        <f t="shared" si="40"/>
        <v>9.8319574880024019E-2</v>
      </c>
      <c r="AZ63" s="54">
        <f t="shared" si="41"/>
        <v>-7.1193161072227867E-2</v>
      </c>
      <c r="BA63" s="54">
        <f t="shared" si="42"/>
        <v>1.1912251317605664</v>
      </c>
      <c r="BB63" s="54">
        <f t="shared" si="43"/>
        <v>-0.65038114284862536</v>
      </c>
      <c r="BC63" s="54">
        <f t="shared" si="44"/>
        <v>1.0788629144338797</v>
      </c>
      <c r="BD63" s="54">
        <f t="shared" si="45"/>
        <v>0.59865705714125494</v>
      </c>
      <c r="BE63" s="54">
        <f t="shared" si="46"/>
        <v>7.0262890382958547</v>
      </c>
      <c r="BF63" s="54">
        <f t="shared" si="47"/>
        <v>7.0261299955497707</v>
      </c>
      <c r="BG63" s="54">
        <f t="shared" si="48"/>
        <v>7.0255967243720168</v>
      </c>
      <c r="BH63" s="54">
        <f t="shared" si="49"/>
        <v>7.0238105634515975</v>
      </c>
      <c r="BI63" s="54">
        <f t="shared" si="50"/>
        <v>7.0178490194703116</v>
      </c>
      <c r="BJ63" s="54">
        <f t="shared" si="51"/>
        <v>6.9981787752553233</v>
      </c>
      <c r="BK63" s="54">
        <f t="shared" si="52"/>
        <v>6.9354987549002916</v>
      </c>
      <c r="BL63" s="54">
        <f t="shared" si="53"/>
        <v>6.7524215866669293</v>
      </c>
    </row>
    <row r="64" spans="1:64" ht="12.95" customHeight="1">
      <c r="A64" s="54" t="s">
        <v>82</v>
      </c>
      <c r="B64" s="41"/>
      <c r="C64" s="30">
        <v>46095.608</v>
      </c>
      <c r="D64" s="30"/>
      <c r="E64" s="54">
        <f t="shared" si="60"/>
        <v>-14905.519200865905</v>
      </c>
      <c r="F64" s="54">
        <f t="shared" si="61"/>
        <v>-14905.5</v>
      </c>
      <c r="G64" s="363">
        <f t="shared" ref="G64:G98" si="79">+C64-(C$7+F64*C$8)</f>
        <v>-8.0607999989297241E-3</v>
      </c>
      <c r="I64" s="318">
        <f t="shared" ref="I64:I70" si="80">G64</f>
        <v>-8.0607999989297241E-3</v>
      </c>
      <c r="M64" s="268"/>
      <c r="O64" s="54">
        <f t="shared" ca="1" si="62"/>
        <v>9.1506702683392935E-2</v>
      </c>
      <c r="P64" s="54">
        <f t="shared" si="63"/>
        <v>5.3688231938654372E-2</v>
      </c>
      <c r="Q64" s="286">
        <f t="shared" si="64"/>
        <v>31077.108</v>
      </c>
      <c r="R64" s="54">
        <f t="shared" ref="R64:R98" si="81">+(P64-G64)^2</f>
        <v>3.8129429452287808E-3</v>
      </c>
      <c r="S64" s="54">
        <v>0.1</v>
      </c>
      <c r="T64" s="54">
        <f t="shared" si="56"/>
        <v>3.812942945228781E-4</v>
      </c>
      <c r="U64" s="54">
        <f t="shared" ref="U64:U98" si="82">+G64-P64</f>
        <v>-6.1749031937584097E-2</v>
      </c>
      <c r="W64" s="318">
        <f t="shared" ref="W64:W70" si="83">+G64-AH64</f>
        <v>5.2199774822456697E-2</v>
      </c>
      <c r="Z64" s="54">
        <f t="shared" si="65"/>
        <v>-14905.5</v>
      </c>
      <c r="AA64" s="54">
        <f t="shared" si="66"/>
        <v>-6.572342882732049E-3</v>
      </c>
      <c r="AB64" s="54">
        <f t="shared" si="67"/>
        <v>5.2199774822456697E-2</v>
      </c>
      <c r="AC64" s="54">
        <f t="shared" si="68"/>
        <v>-6.1749031937584097E-2</v>
      </c>
      <c r="AD64" s="54">
        <f t="shared" si="35"/>
        <v>5.2199774822456697E-2</v>
      </c>
      <c r="AE64" s="369">
        <f t="shared" si="69"/>
        <v>2.2155045867594991E-7</v>
      </c>
      <c r="AF64" s="356">
        <f t="shared" si="70"/>
        <v>31077.108</v>
      </c>
      <c r="AG64" s="41"/>
      <c r="AH64" s="54">
        <f t="shared" si="71"/>
        <v>-6.0260574821386421E-2</v>
      </c>
      <c r="AI64" s="54">
        <f t="shared" si="72"/>
        <v>1.2712402587218088</v>
      </c>
      <c r="AJ64" s="54">
        <f t="shared" si="73"/>
        <v>-0.49515750977400053</v>
      </c>
      <c r="AK64" s="54">
        <f t="shared" si="74"/>
        <v>-0.3005588161196816</v>
      </c>
      <c r="AL64" s="54">
        <f t="shared" si="75"/>
        <v>-0.83662753024100356</v>
      </c>
      <c r="AM64" s="54">
        <f t="shared" si="76"/>
        <v>-0.44455155052313367</v>
      </c>
      <c r="AN64" s="54">
        <f t="shared" si="78"/>
        <v>5.7198763028736925</v>
      </c>
      <c r="AO64" s="54">
        <f t="shared" si="78"/>
        <v>5.7201277076011134</v>
      </c>
      <c r="AP64" s="54">
        <f t="shared" si="78"/>
        <v>5.7208618755628304</v>
      </c>
      <c r="AQ64" s="54">
        <f t="shared" si="78"/>
        <v>5.7230038989439489</v>
      </c>
      <c r="AR64" s="54">
        <f t="shared" si="78"/>
        <v>5.7292371629176317</v>
      </c>
      <c r="AS64" s="54">
        <f t="shared" si="78"/>
        <v>5.7472415275500559</v>
      </c>
      <c r="AT64" s="54">
        <f t="shared" si="78"/>
        <v>5.7982156910168774</v>
      </c>
      <c r="AU64" s="54">
        <f t="shared" si="77"/>
        <v>5.9359770324894807</v>
      </c>
      <c r="AW64" s="54">
        <v>2000</v>
      </c>
      <c r="AX64" s="54">
        <f t="shared" si="39"/>
        <v>3.2918923486903728E-2</v>
      </c>
      <c r="AY64" s="54">
        <f t="shared" si="40"/>
        <v>0.10081759039249497</v>
      </c>
      <c r="AZ64" s="54">
        <f t="shared" si="41"/>
        <v>-6.7898666905591237E-2</v>
      </c>
      <c r="BA64" s="54">
        <f t="shared" si="42"/>
        <v>1.157402737288219</v>
      </c>
      <c r="BB64" s="54">
        <f t="shared" si="43"/>
        <v>-0.57734171014314783</v>
      </c>
      <c r="BC64" s="54">
        <f t="shared" si="44"/>
        <v>1.1714797799118972</v>
      </c>
      <c r="BD64" s="54">
        <f t="shared" si="45"/>
        <v>0.66340321985071504</v>
      </c>
      <c r="BE64" s="54">
        <f t="shared" si="46"/>
        <v>7.098402625929582</v>
      </c>
      <c r="BF64" s="54">
        <f t="shared" si="47"/>
        <v>7.0982838264900776</v>
      </c>
      <c r="BG64" s="54">
        <f t="shared" si="48"/>
        <v>7.0978560451303307</v>
      </c>
      <c r="BH64" s="54">
        <f t="shared" si="49"/>
        <v>7.0963172641239227</v>
      </c>
      <c r="BI64" s="54">
        <f t="shared" si="50"/>
        <v>7.0908026329648743</v>
      </c>
      <c r="BJ64" s="54">
        <f t="shared" si="51"/>
        <v>7.0712942497569173</v>
      </c>
      <c r="BK64" s="54">
        <f t="shared" si="52"/>
        <v>7.005115789861998</v>
      </c>
      <c r="BL64" s="54">
        <f t="shared" si="53"/>
        <v>6.8037525447743414</v>
      </c>
    </row>
    <row r="65" spans="1:64" ht="12.95" customHeight="1">
      <c r="A65" s="54" t="s">
        <v>83</v>
      </c>
      <c r="B65" s="41" t="s">
        <v>77</v>
      </c>
      <c r="C65" s="30">
        <v>46862.400000000001</v>
      </c>
      <c r="D65" s="30"/>
      <c r="E65" s="54">
        <f t="shared" si="60"/>
        <v>-13079.016822672109</v>
      </c>
      <c r="F65" s="54">
        <f t="shared" si="61"/>
        <v>-13079</v>
      </c>
      <c r="G65" s="363">
        <f t="shared" si="79"/>
        <v>-7.0623999999952503E-3</v>
      </c>
      <c r="I65" s="318">
        <f t="shared" si="80"/>
        <v>-7.0623999999952503E-3</v>
      </c>
      <c r="M65" s="268"/>
      <c r="O65" s="54">
        <f t="shared" ca="1" si="62"/>
        <v>8.5422892039296566E-2</v>
      </c>
      <c r="P65" s="54">
        <f t="shared" si="63"/>
        <v>5.9281979617320138E-2</v>
      </c>
      <c r="Q65" s="286">
        <f t="shared" si="64"/>
        <v>31843.9</v>
      </c>
      <c r="R65" s="54">
        <f t="shared" si="81"/>
        <v>4.4015767068064536E-3</v>
      </c>
      <c r="S65" s="54">
        <v>0.1</v>
      </c>
      <c r="T65" s="54">
        <f t="shared" si="56"/>
        <v>4.401576706806454E-4</v>
      </c>
      <c r="U65" s="54">
        <f t="shared" si="82"/>
        <v>-6.6344379617315388E-2</v>
      </c>
      <c r="W65" s="318">
        <f t="shared" si="83"/>
        <v>6.0904089533776462E-2</v>
      </c>
      <c r="Z65" s="54">
        <f t="shared" si="65"/>
        <v>-13079</v>
      </c>
      <c r="AA65" s="54">
        <f t="shared" si="66"/>
        <v>-8.6845099164515743E-3</v>
      </c>
      <c r="AB65" s="54">
        <f t="shared" si="67"/>
        <v>6.0904089533776462E-2</v>
      </c>
      <c r="AC65" s="54">
        <f t="shared" si="68"/>
        <v>-6.6344379617315388E-2</v>
      </c>
      <c r="AD65" s="54">
        <f t="shared" si="35"/>
        <v>6.0904089533776462E-2</v>
      </c>
      <c r="AE65" s="369">
        <f t="shared" si="69"/>
        <v>2.6312405810659427E-7</v>
      </c>
      <c r="AF65" s="356">
        <f t="shared" si="70"/>
        <v>31843.9</v>
      </c>
      <c r="AG65" s="41"/>
      <c r="AH65" s="54">
        <f t="shared" si="71"/>
        <v>-6.7966489533771712E-2</v>
      </c>
      <c r="AI65" s="54">
        <f t="shared" si="72"/>
        <v>1.3272950994017569</v>
      </c>
      <c r="AJ65" s="54">
        <f t="shared" si="73"/>
        <v>-0.66337670282775507</v>
      </c>
      <c r="AK65" s="54">
        <f t="shared" si="74"/>
        <v>-0.23829561012811895</v>
      </c>
      <c r="AL65" s="54">
        <f t="shared" si="75"/>
        <v>-0.62932127645796132</v>
      </c>
      <c r="AM65" s="54">
        <f t="shared" si="76"/>
        <v>-0.32547409080576201</v>
      </c>
      <c r="AN65" s="54">
        <f t="shared" si="78"/>
        <v>5.8656734189549917</v>
      </c>
      <c r="AO65" s="54">
        <f t="shared" si="78"/>
        <v>5.8659533881201051</v>
      </c>
      <c r="AP65" s="54">
        <f t="shared" si="78"/>
        <v>5.8667096825854141</v>
      </c>
      <c r="AQ65" s="54">
        <f t="shared" si="78"/>
        <v>5.8687514354461099</v>
      </c>
      <c r="AR65" s="54">
        <f t="shared" si="78"/>
        <v>5.8742544019633591</v>
      </c>
      <c r="AS65" s="54">
        <f t="shared" si="78"/>
        <v>5.8890216155751141</v>
      </c>
      <c r="AT65" s="54">
        <f t="shared" si="78"/>
        <v>5.9282168887034938</v>
      </c>
      <c r="AU65" s="54">
        <f t="shared" si="77"/>
        <v>6.0297330274726697</v>
      </c>
      <c r="AW65" s="54">
        <v>3000</v>
      </c>
      <c r="AX65" s="54">
        <f t="shared" si="39"/>
        <v>3.8918874969655112E-2</v>
      </c>
      <c r="AY65" s="54">
        <f t="shared" si="40"/>
        <v>0.10327916610156192</v>
      </c>
      <c r="AZ65" s="54">
        <f t="shared" si="41"/>
        <v>-6.4360291131906805E-2</v>
      </c>
      <c r="BA65" s="54">
        <f t="shared" si="42"/>
        <v>1.1242432150843147</v>
      </c>
      <c r="BB65" s="54">
        <f t="shared" si="43"/>
        <v>-0.50386707938338027</v>
      </c>
      <c r="BC65" s="54">
        <f t="shared" si="44"/>
        <v>1.2588791260019714</v>
      </c>
      <c r="BD65" s="54">
        <f t="shared" si="45"/>
        <v>0.72825670980468848</v>
      </c>
      <c r="BE65" s="54">
        <f t="shared" si="46"/>
        <v>7.1684535202845376</v>
      </c>
      <c r="BF65" s="54">
        <f t="shared" si="47"/>
        <v>7.1683699135358774</v>
      </c>
      <c r="BG65" s="54">
        <f t="shared" si="48"/>
        <v>7.168043812711093</v>
      </c>
      <c r="BH65" s="54">
        <f t="shared" si="49"/>
        <v>7.166773124268782</v>
      </c>
      <c r="BI65" s="54">
        <f t="shared" si="50"/>
        <v>7.161840383562823</v>
      </c>
      <c r="BJ65" s="54">
        <f t="shared" si="51"/>
        <v>7.1429626403732369</v>
      </c>
      <c r="BK65" s="54">
        <f t="shared" si="52"/>
        <v>7.0742023758890351</v>
      </c>
      <c r="BL65" s="54">
        <f t="shared" si="53"/>
        <v>6.8550835028817545</v>
      </c>
    </row>
    <row r="66" spans="1:64" ht="12.95" customHeight="1">
      <c r="A66" s="54" t="s">
        <v>84</v>
      </c>
      <c r="B66" s="41" t="s">
        <v>77</v>
      </c>
      <c r="C66" s="30">
        <v>46909.4211</v>
      </c>
      <c r="D66" s="30"/>
      <c r="E66" s="54">
        <f t="shared" si="60"/>
        <v>-12967.012327352277</v>
      </c>
      <c r="F66" s="54">
        <f t="shared" si="61"/>
        <v>-12967</v>
      </c>
      <c r="G66" s="363">
        <f t="shared" si="79"/>
        <v>-5.1751999999396503E-3</v>
      </c>
      <c r="I66" s="318">
        <f t="shared" si="80"/>
        <v>-5.1751999999396503E-3</v>
      </c>
      <c r="M66" s="268"/>
      <c r="O66" s="54">
        <f t="shared" ca="1" si="62"/>
        <v>8.504983603484062E-2</v>
      </c>
      <c r="P66" s="54">
        <f t="shared" si="63"/>
        <v>5.9621029464378542E-2</v>
      </c>
      <c r="Q66" s="286">
        <f t="shared" si="64"/>
        <v>31890.9211</v>
      </c>
      <c r="R66" s="54">
        <f t="shared" si="81"/>
        <v>4.1985513527925773E-3</v>
      </c>
      <c r="S66" s="54">
        <v>0.1</v>
      </c>
      <c r="T66" s="54">
        <f t="shared" si="56"/>
        <v>4.1985513527925775E-4</v>
      </c>
      <c r="U66" s="54">
        <f t="shared" si="82"/>
        <v>-6.4796229464318192E-2</v>
      </c>
      <c r="W66" s="318">
        <f t="shared" si="83"/>
        <v>6.3227775175732817E-2</v>
      </c>
      <c r="Z66" s="54">
        <f t="shared" si="65"/>
        <v>-12967</v>
      </c>
      <c r="AA66" s="54">
        <f t="shared" si="66"/>
        <v>-8.7819457112939259E-3</v>
      </c>
      <c r="AB66" s="54">
        <f t="shared" si="67"/>
        <v>6.3227775175732817E-2</v>
      </c>
      <c r="AC66" s="54">
        <f t="shared" si="68"/>
        <v>-6.4796229464318192E-2</v>
      </c>
      <c r="AD66" s="54">
        <f t="shared" si="35"/>
        <v>6.3227775175732817E-2</v>
      </c>
      <c r="AE66" s="369">
        <f t="shared" si="69"/>
        <v>1.300861462637246E-6</v>
      </c>
      <c r="AF66" s="356">
        <f t="shared" si="70"/>
        <v>31890.9211</v>
      </c>
      <c r="AG66" s="41"/>
      <c r="AH66" s="54">
        <f t="shared" si="71"/>
        <v>-6.8402975175672467E-2</v>
      </c>
      <c r="AI66" s="54">
        <f t="shared" si="72"/>
        <v>1.3304307153235095</v>
      </c>
      <c r="AJ66" s="54">
        <f t="shared" si="73"/>
        <v>-0.67325515928631952</v>
      </c>
      <c r="AK66" s="54">
        <f t="shared" si="74"/>
        <v>-0.23392824170999982</v>
      </c>
      <c r="AL66" s="54">
        <f t="shared" si="75"/>
        <v>-0.61604126179277019</v>
      </c>
      <c r="AM66" s="54">
        <f t="shared" si="76"/>
        <v>-0.31814641354832046</v>
      </c>
      <c r="AN66" s="54">
        <f t="shared" si="78"/>
        <v>5.874811275217164</v>
      </c>
      <c r="AO66" s="54">
        <f t="shared" si="78"/>
        <v>5.8750908466462279</v>
      </c>
      <c r="AP66" s="54">
        <f t="shared" si="78"/>
        <v>5.8758430552832159</v>
      </c>
      <c r="AQ66" s="54">
        <f t="shared" si="78"/>
        <v>5.8778657211600693</v>
      </c>
      <c r="AR66" s="54">
        <f t="shared" si="78"/>
        <v>5.8832959441209489</v>
      </c>
      <c r="AS66" s="54">
        <f t="shared" si="78"/>
        <v>5.8978135570254029</v>
      </c>
      <c r="AT66" s="54">
        <f t="shared" si="78"/>
        <v>5.9362207961905771</v>
      </c>
      <c r="AU66" s="54">
        <f t="shared" si="77"/>
        <v>6.0354820947806997</v>
      </c>
      <c r="AW66" s="54">
        <v>4000</v>
      </c>
      <c r="AX66" s="54">
        <f t="shared" si="39"/>
        <v>4.5083206883712909E-2</v>
      </c>
      <c r="AY66" s="54">
        <f t="shared" si="40"/>
        <v>0.10570430200722486</v>
      </c>
      <c r="AZ66" s="54">
        <f t="shared" si="41"/>
        <v>-6.0621095123511951E-2</v>
      </c>
      <c r="BA66" s="54">
        <f t="shared" si="42"/>
        <v>1.0920843905188786</v>
      </c>
      <c r="BB66" s="54">
        <f t="shared" si="43"/>
        <v>-0.43100994602213305</v>
      </c>
      <c r="BC66" s="54">
        <f t="shared" si="44"/>
        <v>1.3413372845339622</v>
      </c>
      <c r="BD66" s="54">
        <f t="shared" si="45"/>
        <v>0.79334307845759389</v>
      </c>
      <c r="BE66" s="54">
        <f t="shared" si="46"/>
        <v>7.2364933862590606</v>
      </c>
      <c r="BF66" s="54">
        <f t="shared" si="47"/>
        <v>7.2364381280080696</v>
      </c>
      <c r="BG66" s="54">
        <f t="shared" si="48"/>
        <v>7.2362024482213361</v>
      </c>
      <c r="BH66" s="54">
        <f t="shared" si="49"/>
        <v>7.2351981359509505</v>
      </c>
      <c r="BI66" s="54">
        <f t="shared" si="50"/>
        <v>7.2309341897204504</v>
      </c>
      <c r="BJ66" s="54">
        <f t="shared" si="51"/>
        <v>7.213105041422188</v>
      </c>
      <c r="BK66" s="54">
        <f t="shared" si="52"/>
        <v>7.142711739530216</v>
      </c>
      <c r="BL66" s="54">
        <f t="shared" si="53"/>
        <v>6.9064144609891667</v>
      </c>
    </row>
    <row r="67" spans="1:64" ht="12.95" customHeight="1">
      <c r="A67" s="54" t="s">
        <v>84</v>
      </c>
      <c r="B67" s="41" t="s">
        <v>77</v>
      </c>
      <c r="C67" s="30">
        <v>46909.421799999996</v>
      </c>
      <c r="D67" s="30"/>
      <c r="E67" s="54">
        <f t="shared" si="60"/>
        <v>-12967.010659948784</v>
      </c>
      <c r="F67" s="54">
        <f t="shared" si="61"/>
        <v>-12967</v>
      </c>
      <c r="G67" s="363">
        <f t="shared" si="79"/>
        <v>-4.4752000030712225E-3</v>
      </c>
      <c r="I67" s="318">
        <f t="shared" si="80"/>
        <v>-4.4752000030712225E-3</v>
      </c>
      <c r="M67" s="268"/>
      <c r="O67" s="54">
        <f t="shared" ca="1" si="62"/>
        <v>8.504983603484062E-2</v>
      </c>
      <c r="P67" s="54">
        <f t="shared" si="63"/>
        <v>5.9621029464378542E-2</v>
      </c>
      <c r="Q67" s="286">
        <f t="shared" si="64"/>
        <v>31890.921799999996</v>
      </c>
      <c r="R67" s="54">
        <f t="shared" si="81"/>
        <v>4.1083266319439753E-3</v>
      </c>
      <c r="S67" s="54">
        <v>0.1</v>
      </c>
      <c r="T67" s="54">
        <f t="shared" si="56"/>
        <v>4.1083266319439754E-4</v>
      </c>
      <c r="U67" s="54">
        <f t="shared" si="82"/>
        <v>-6.4096229467449764E-2</v>
      </c>
      <c r="W67" s="318">
        <f t="shared" si="83"/>
        <v>6.3927775172601245E-2</v>
      </c>
      <c r="Z67" s="54">
        <f t="shared" si="65"/>
        <v>-12967</v>
      </c>
      <c r="AA67" s="54">
        <f t="shared" si="66"/>
        <v>-8.7819457112939259E-3</v>
      </c>
      <c r="AB67" s="54">
        <f t="shared" si="67"/>
        <v>6.3927775172601245E-2</v>
      </c>
      <c r="AC67" s="54">
        <f t="shared" si="68"/>
        <v>-6.4096229467449764E-2</v>
      </c>
      <c r="AD67" s="54">
        <f t="shared" si="35"/>
        <v>6.3927775172601245E-2</v>
      </c>
      <c r="AE67" s="369">
        <f t="shared" si="69"/>
        <v>1.8548058595294676E-6</v>
      </c>
      <c r="AF67" s="356">
        <f t="shared" si="70"/>
        <v>31890.921799999996</v>
      </c>
      <c r="AG67" s="41"/>
      <c r="AH67" s="54">
        <f t="shared" si="71"/>
        <v>-6.8402975175672467E-2</v>
      </c>
      <c r="AI67" s="54">
        <f t="shared" si="72"/>
        <v>1.3304307153235095</v>
      </c>
      <c r="AJ67" s="54">
        <f t="shared" si="73"/>
        <v>-0.67325515928631952</v>
      </c>
      <c r="AK67" s="54">
        <f t="shared" si="74"/>
        <v>-0.23392824170999982</v>
      </c>
      <c r="AL67" s="54">
        <f t="shared" si="75"/>
        <v>-0.61604126179277019</v>
      </c>
      <c r="AM67" s="54">
        <f t="shared" si="76"/>
        <v>-0.31814641354832046</v>
      </c>
      <c r="AN67" s="54">
        <f t="shared" si="78"/>
        <v>5.874811275217164</v>
      </c>
      <c r="AO67" s="54">
        <f t="shared" si="78"/>
        <v>5.8750908466462279</v>
      </c>
      <c r="AP67" s="54">
        <f t="shared" si="78"/>
        <v>5.8758430552832159</v>
      </c>
      <c r="AQ67" s="54">
        <f t="shared" si="78"/>
        <v>5.8778657211600693</v>
      </c>
      <c r="AR67" s="54">
        <f t="shared" si="78"/>
        <v>5.8832959441209489</v>
      </c>
      <c r="AS67" s="54">
        <f t="shared" si="78"/>
        <v>5.8978135570254029</v>
      </c>
      <c r="AT67" s="54">
        <f t="shared" si="78"/>
        <v>5.9362207961905771</v>
      </c>
      <c r="AU67" s="54">
        <f t="shared" si="77"/>
        <v>6.0354820947806997</v>
      </c>
      <c r="AW67" s="54">
        <v>5000</v>
      </c>
      <c r="AX67" s="54">
        <f t="shared" si="39"/>
        <v>5.1373213264786402E-2</v>
      </c>
      <c r="AY67" s="54">
        <f t="shared" si="40"/>
        <v>0.10809299810948383</v>
      </c>
      <c r="AZ67" s="54">
        <f t="shared" si="41"/>
        <v>-5.6719784844697432E-2</v>
      </c>
      <c r="BA67" s="54">
        <f t="shared" si="42"/>
        <v>1.0611551924674192</v>
      </c>
      <c r="BB67" s="54">
        <f t="shared" si="43"/>
        <v>-0.35955222680210502</v>
      </c>
      <c r="BC67" s="54">
        <f t="shared" si="44"/>
        <v>1.4191610210560466</v>
      </c>
      <c r="BD67" s="54">
        <f t="shared" si="45"/>
        <v>0.85879952417533889</v>
      </c>
      <c r="BE67" s="54">
        <f t="shared" si="46"/>
        <v>7.3025918418839986</v>
      </c>
      <c r="BF67" s="54">
        <f t="shared" si="47"/>
        <v>7.3025577308084335</v>
      </c>
      <c r="BG67" s="54">
        <f t="shared" si="48"/>
        <v>7.302396928917358</v>
      </c>
      <c r="BH67" s="54">
        <f t="shared" si="49"/>
        <v>7.3016394632836894</v>
      </c>
      <c r="BI67" s="54">
        <f t="shared" si="50"/>
        <v>7.2980838238937471</v>
      </c>
      <c r="BJ67" s="54">
        <f t="shared" si="51"/>
        <v>7.2816574226250932</v>
      </c>
      <c r="BK67" s="54">
        <f t="shared" si="52"/>
        <v>7.2105986279048055</v>
      </c>
      <c r="BL67" s="54">
        <f t="shared" si="53"/>
        <v>6.9577454190965788</v>
      </c>
    </row>
    <row r="68" spans="1:64" ht="12.95" customHeight="1">
      <c r="A68" s="54" t="s">
        <v>83</v>
      </c>
      <c r="B68" s="41"/>
      <c r="C68" s="30">
        <v>47214.411</v>
      </c>
      <c r="D68" s="30"/>
      <c r="E68" s="54">
        <f t="shared" si="60"/>
        <v>-12240.524860509786</v>
      </c>
      <c r="F68" s="54">
        <f t="shared" si="61"/>
        <v>-12240.5</v>
      </c>
      <c r="G68" s="363">
        <f t="shared" si="79"/>
        <v>-1.0436799995659385E-2</v>
      </c>
      <c r="I68" s="318">
        <f t="shared" si="80"/>
        <v>-1.0436799995659385E-2</v>
      </c>
      <c r="M68" s="268"/>
      <c r="O68" s="54">
        <f t="shared" ca="1" si="62"/>
        <v>8.2629968291650924E-2</v>
      </c>
      <c r="P68" s="54">
        <f t="shared" si="63"/>
        <v>6.1809213602017431E-2</v>
      </c>
      <c r="Q68" s="286">
        <f t="shared" si="64"/>
        <v>32195.911</v>
      </c>
      <c r="R68" s="54">
        <f t="shared" si="81"/>
        <v>5.2194864807557041E-3</v>
      </c>
      <c r="S68" s="54">
        <v>0.1</v>
      </c>
      <c r="T68" s="54">
        <f t="shared" si="56"/>
        <v>5.2194864807557047E-4</v>
      </c>
      <c r="U68" s="54">
        <f t="shared" si="82"/>
        <v>-7.2246013597676823E-2</v>
      </c>
      <c r="W68" s="318">
        <f t="shared" si="83"/>
        <v>6.0678917055555559E-2</v>
      </c>
      <c r="Z68" s="54">
        <f t="shared" si="65"/>
        <v>-12240.5</v>
      </c>
      <c r="AA68" s="54">
        <f t="shared" si="66"/>
        <v>-9.3065034491975132E-3</v>
      </c>
      <c r="AB68" s="54">
        <f t="shared" si="67"/>
        <v>6.0678917055555559E-2</v>
      </c>
      <c r="AC68" s="54">
        <f t="shared" si="68"/>
        <v>-7.2246013597676823E-2</v>
      </c>
      <c r="AD68" s="54">
        <f t="shared" si="35"/>
        <v>6.0678917055555559E-2</v>
      </c>
      <c r="AE68" s="369">
        <f t="shared" si="69"/>
        <v>1.277570282943634E-7</v>
      </c>
      <c r="AF68" s="356">
        <f t="shared" si="70"/>
        <v>32195.911</v>
      </c>
      <c r="AG68" s="41"/>
      <c r="AH68" s="54">
        <f t="shared" si="71"/>
        <v>-7.1115717051214944E-2</v>
      </c>
      <c r="AI68" s="54">
        <f t="shared" si="72"/>
        <v>1.3496322269878602</v>
      </c>
      <c r="AJ68" s="54">
        <f t="shared" si="73"/>
        <v>-0.73537179907071804</v>
      </c>
      <c r="AK68" s="54">
        <f t="shared" si="74"/>
        <v>-0.20411806816214914</v>
      </c>
      <c r="AL68" s="54">
        <f t="shared" si="75"/>
        <v>-0.52842848161638645</v>
      </c>
      <c r="AM68" s="54">
        <f t="shared" si="76"/>
        <v>-0.27053910494333511</v>
      </c>
      <c r="AN68" s="54">
        <f t="shared" si="78"/>
        <v>5.93458587571598</v>
      </c>
      <c r="AO68" s="54">
        <f t="shared" si="78"/>
        <v>5.9348556483105748</v>
      </c>
      <c r="AP68" s="54">
        <f t="shared" si="78"/>
        <v>5.9355644770700522</v>
      </c>
      <c r="AQ68" s="54">
        <f t="shared" si="78"/>
        <v>5.9374260618799264</v>
      </c>
      <c r="AR68" s="54">
        <f t="shared" si="78"/>
        <v>5.9423091925870892</v>
      </c>
      <c r="AS68" s="54">
        <f t="shared" si="78"/>
        <v>5.9550784361839462</v>
      </c>
      <c r="AT68" s="54">
        <f t="shared" si="78"/>
        <v>5.9882153412219861</v>
      </c>
      <c r="AU68" s="54">
        <f t="shared" si="77"/>
        <v>6.0727740358457352</v>
      </c>
      <c r="AW68" s="54">
        <v>6000</v>
      </c>
      <c r="AX68" s="54">
        <f t="shared" si="39"/>
        <v>5.7754504502147433E-2</v>
      </c>
      <c r="AY68" s="54">
        <f t="shared" si="40"/>
        <v>0.11044525440833879</v>
      </c>
      <c r="AZ68" s="54">
        <f t="shared" si="41"/>
        <v>-5.2690749906191353E-2</v>
      </c>
      <c r="BA68" s="54">
        <f t="shared" si="42"/>
        <v>1.0315980321593712</v>
      </c>
      <c r="BB68" s="54">
        <f t="shared" si="43"/>
        <v>-0.29005094921622016</v>
      </c>
      <c r="BC68" s="54">
        <f t="shared" si="44"/>
        <v>1.4926689308062424</v>
      </c>
      <c r="BD68" s="54">
        <f t="shared" si="45"/>
        <v>0.92477298088622018</v>
      </c>
      <c r="BE68" s="54">
        <f t="shared" si="46"/>
        <v>7.3668300749366216</v>
      </c>
      <c r="BF68" s="54">
        <f t="shared" si="47"/>
        <v>7.3668105731208655</v>
      </c>
      <c r="BG68" s="54">
        <f t="shared" si="48"/>
        <v>7.3667076839371877</v>
      </c>
      <c r="BH68" s="54">
        <f t="shared" si="49"/>
        <v>7.366165183626074</v>
      </c>
      <c r="BI68" s="54">
        <f t="shared" si="50"/>
        <v>7.3633138804867864</v>
      </c>
      <c r="BJ68" s="54">
        <f t="shared" si="51"/>
        <v>7.3485707438218197</v>
      </c>
      <c r="BK68" s="54">
        <f t="shared" si="52"/>
        <v>7.2778194279116697</v>
      </c>
      <c r="BL68" s="54">
        <f t="shared" si="53"/>
        <v>7.009076377203991</v>
      </c>
    </row>
    <row r="69" spans="1:64" ht="12.95" customHeight="1">
      <c r="A69" s="54" t="s">
        <v>83</v>
      </c>
      <c r="B69" s="41"/>
      <c r="C69" s="30">
        <v>47239.392599999999</v>
      </c>
      <c r="D69" s="30"/>
      <c r="E69" s="54">
        <f t="shared" si="60"/>
        <v>-12181.018564394171</v>
      </c>
      <c r="F69" s="54">
        <f t="shared" si="61"/>
        <v>-12181</v>
      </c>
      <c r="G69" s="363">
        <f t="shared" si="79"/>
        <v>-7.7936000016052276E-3</v>
      </c>
      <c r="I69" s="318">
        <f t="shared" si="80"/>
        <v>-7.7936000016052276E-3</v>
      </c>
      <c r="M69" s="268"/>
      <c r="O69" s="54">
        <f t="shared" ca="1" si="62"/>
        <v>8.2431782289283689E-2</v>
      </c>
      <c r="P69" s="54">
        <f t="shared" si="63"/>
        <v>6.1987572738563472E-2</v>
      </c>
      <c r="Q69" s="286">
        <f t="shared" si="64"/>
        <v>32220.892599999999</v>
      </c>
      <c r="R69" s="54">
        <f t="shared" si="81"/>
        <v>4.8694120689932643E-3</v>
      </c>
      <c r="S69" s="54">
        <v>0.1</v>
      </c>
      <c r="T69" s="54">
        <f t="shared" si="56"/>
        <v>4.8694120689932646E-4</v>
      </c>
      <c r="U69" s="54">
        <f t="shared" si="82"/>
        <v>-6.9781172740168707E-2</v>
      </c>
      <c r="W69" s="318">
        <f t="shared" si="83"/>
        <v>6.3534738456773446E-2</v>
      </c>
      <c r="Z69" s="54">
        <f t="shared" si="65"/>
        <v>-12181</v>
      </c>
      <c r="AA69" s="54">
        <f t="shared" si="66"/>
        <v>-9.3407657198152014E-3</v>
      </c>
      <c r="AB69" s="54">
        <f t="shared" si="67"/>
        <v>6.3534738456773446E-2</v>
      </c>
      <c r="AC69" s="54">
        <f t="shared" si="68"/>
        <v>-6.9781172740168707E-2</v>
      </c>
      <c r="AD69" s="54">
        <f t="shared" si="35"/>
        <v>6.3534738456773446E-2</v>
      </c>
      <c r="AE69" s="369">
        <f t="shared" si="69"/>
        <v>2.3937217596041837E-7</v>
      </c>
      <c r="AF69" s="356">
        <f t="shared" si="70"/>
        <v>32220.892599999999</v>
      </c>
      <c r="AG69" s="41"/>
      <c r="AH69" s="54">
        <f t="shared" si="71"/>
        <v>-7.1328338458378673E-2</v>
      </c>
      <c r="AI69" s="54">
        <f t="shared" si="72"/>
        <v>1.3511097447155209</v>
      </c>
      <c r="AJ69" s="54">
        <f t="shared" si="73"/>
        <v>-0.74028838423353349</v>
      </c>
      <c r="AK69" s="54">
        <f t="shared" si="74"/>
        <v>-0.2015659372625746</v>
      </c>
      <c r="AL69" s="54">
        <f t="shared" si="75"/>
        <v>-0.52114443208458405</v>
      </c>
      <c r="AM69" s="54">
        <f t="shared" si="76"/>
        <v>-0.26663434539377789</v>
      </c>
      <c r="AN69" s="54">
        <f t="shared" si="78"/>
        <v>5.9395181436686517</v>
      </c>
      <c r="AO69" s="54">
        <f t="shared" si="78"/>
        <v>5.9397865417491129</v>
      </c>
      <c r="AP69" s="54">
        <f t="shared" si="78"/>
        <v>5.9404905090179625</v>
      </c>
      <c r="AQ69" s="54">
        <f t="shared" si="78"/>
        <v>5.9423360693293654</v>
      </c>
      <c r="AR69" s="54">
        <f t="shared" si="78"/>
        <v>5.9471687848644743</v>
      </c>
      <c r="AS69" s="54">
        <f t="shared" si="78"/>
        <v>5.9597853624961354</v>
      </c>
      <c r="AT69" s="54">
        <f t="shared" si="78"/>
        <v>5.9924791570963816</v>
      </c>
      <c r="AU69" s="54">
        <f t="shared" si="77"/>
        <v>6.0758282278531262</v>
      </c>
      <c r="AW69" s="54">
        <v>7000</v>
      </c>
      <c r="AX69" s="54">
        <f t="shared" si="39"/>
        <v>6.4196784838828375E-2</v>
      </c>
      <c r="AY69" s="54">
        <f t="shared" si="40"/>
        <v>0.11276107090378976</v>
      </c>
      <c r="AZ69" s="54">
        <f t="shared" si="41"/>
        <v>-4.8564286064961389E-2</v>
      </c>
      <c r="BA69" s="54">
        <f t="shared" si="42"/>
        <v>1.0034889964601152</v>
      </c>
      <c r="BB69" s="54">
        <f t="shared" si="43"/>
        <v>-0.22288283160828237</v>
      </c>
      <c r="BC69" s="54">
        <f t="shared" si="44"/>
        <v>1.5621783104570286</v>
      </c>
      <c r="BD69" s="54">
        <f t="shared" si="45"/>
        <v>0.99141890655385945</v>
      </c>
      <c r="BE69" s="54">
        <f t="shared" si="46"/>
        <v>7.4292958819547632</v>
      </c>
      <c r="BF69" s="54">
        <f t="shared" si="47"/>
        <v>7.4292856844532107</v>
      </c>
      <c r="BG69" s="54">
        <f t="shared" si="48"/>
        <v>7.4292245589431989</v>
      </c>
      <c r="BH69" s="54">
        <f t="shared" si="49"/>
        <v>7.4288583355495259</v>
      </c>
      <c r="BI69" s="54">
        <f t="shared" si="50"/>
        <v>7.4266703414959609</v>
      </c>
      <c r="BJ69" s="54">
        <f t="shared" si="51"/>
        <v>7.4138108484069472</v>
      </c>
      <c r="BK69" s="54">
        <f t="shared" si="52"/>
        <v>7.3443322811187794</v>
      </c>
      <c r="BL69" s="54">
        <f t="shared" si="53"/>
        <v>7.0604073353114032</v>
      </c>
    </row>
    <row r="70" spans="1:64" ht="12.95" customHeight="1">
      <c r="A70" s="54" t="s">
        <v>85</v>
      </c>
      <c r="B70" s="41" t="s">
        <v>77</v>
      </c>
      <c r="C70" s="30">
        <v>47592.4565</v>
      </c>
      <c r="D70" s="30"/>
      <c r="E70" s="54">
        <f t="shared" si="60"/>
        <v>-11340.018589167021</v>
      </c>
      <c r="F70" s="54">
        <f t="shared" si="61"/>
        <v>-11340</v>
      </c>
      <c r="G70" s="363">
        <f t="shared" si="79"/>
        <v>-7.8040000007604249E-3</v>
      </c>
      <c r="I70" s="318">
        <f t="shared" si="80"/>
        <v>-7.8040000007604249E-3</v>
      </c>
      <c r="M70" s="268"/>
      <c r="O70" s="54">
        <f t="shared" ca="1" si="62"/>
        <v>7.9630531398681426E-2</v>
      </c>
      <c r="P70" s="54">
        <f t="shared" si="63"/>
        <v>6.4494783405517078E-2</v>
      </c>
      <c r="Q70" s="286">
        <f t="shared" si="64"/>
        <v>32573.9565</v>
      </c>
      <c r="R70" s="54">
        <f t="shared" si="81"/>
        <v>5.227114082027827E-3</v>
      </c>
      <c r="S70" s="54">
        <v>0.1</v>
      </c>
      <c r="T70" s="54">
        <f t="shared" si="56"/>
        <v>5.227114082027827E-4</v>
      </c>
      <c r="U70" s="54">
        <f t="shared" si="82"/>
        <v>-7.2298783406277503E-2</v>
      </c>
      <c r="W70" s="318">
        <f t="shared" si="83"/>
        <v>6.63621057323939E-2</v>
      </c>
      <c r="Z70" s="54">
        <f t="shared" si="65"/>
        <v>-11340</v>
      </c>
      <c r="AA70" s="54">
        <f t="shared" si="66"/>
        <v>-9.6713223276372468E-3</v>
      </c>
      <c r="AB70" s="54">
        <f t="shared" si="67"/>
        <v>6.63621057323939E-2</v>
      </c>
      <c r="AC70" s="54">
        <f t="shared" si="68"/>
        <v>-7.2298783406277503E-2</v>
      </c>
      <c r="AD70" s="54">
        <f t="shared" si="35"/>
        <v>6.63621057323939E-2</v>
      </c>
      <c r="AE70" s="369">
        <f t="shared" si="69"/>
        <v>3.4868926724526688E-7</v>
      </c>
      <c r="AF70" s="356">
        <f t="shared" si="70"/>
        <v>32573.9565</v>
      </c>
      <c r="AG70" s="41"/>
      <c r="AH70" s="54">
        <f t="shared" si="71"/>
        <v>-7.4166105733154325E-2</v>
      </c>
      <c r="AI70" s="54">
        <f t="shared" si="72"/>
        <v>1.3702308063575612</v>
      </c>
      <c r="AJ70" s="54">
        <f t="shared" si="73"/>
        <v>-0.80641649965526618</v>
      </c>
      <c r="AK70" s="54">
        <f t="shared" si="74"/>
        <v>-0.16381706236704499</v>
      </c>
      <c r="AL70" s="54">
        <f t="shared" si="75"/>
        <v>-0.41657670256246093</v>
      </c>
      <c r="AM70" s="54">
        <f t="shared" si="76"/>
        <v>-0.21135368680994343</v>
      </c>
      <c r="AN70" s="54">
        <f t="shared" si="78"/>
        <v>6.009772662177614</v>
      </c>
      <c r="AO70" s="54">
        <f t="shared" si="78"/>
        <v>6.0100121615497208</v>
      </c>
      <c r="AP70" s="54">
        <f t="shared" si="78"/>
        <v>6.0106264585369429</v>
      </c>
      <c r="AQ70" s="54">
        <f t="shared" si="78"/>
        <v>6.0122016003590959</v>
      </c>
      <c r="AR70" s="54">
        <f t="shared" si="78"/>
        <v>6.0162373434081786</v>
      </c>
      <c r="AS70" s="54">
        <f t="shared" si="78"/>
        <v>6.0265573917770681</v>
      </c>
      <c r="AT70" s="54">
        <f t="shared" si="78"/>
        <v>6.0528237273837346</v>
      </c>
      <c r="AU70" s="54">
        <f t="shared" si="77"/>
        <v>6.11899756362146</v>
      </c>
      <c r="AW70" s="54">
        <v>8000</v>
      </c>
      <c r="AX70" s="54">
        <f t="shared" si="39"/>
        <v>7.0673529536737681E-2</v>
      </c>
      <c r="AY70" s="54">
        <f t="shared" si="40"/>
        <v>0.11504044759583672</v>
      </c>
      <c r="AZ70" s="54">
        <f t="shared" si="41"/>
        <v>-4.4366918059099036E-2</v>
      </c>
      <c r="BA70" s="54">
        <f t="shared" si="42"/>
        <v>0.97685492448532074</v>
      </c>
      <c r="BB70" s="54">
        <f t="shared" si="43"/>
        <v>-0.15828406752480711</v>
      </c>
      <c r="BC70" s="54">
        <f t="shared" si="44"/>
        <v>1.6279964363884272</v>
      </c>
      <c r="BD70" s="54">
        <f t="shared" si="45"/>
        <v>1.0589007342392163</v>
      </c>
      <c r="BE70" s="54">
        <f t="shared" si="46"/>
        <v>7.4900799778379747</v>
      </c>
      <c r="BF70" s="54">
        <f t="shared" si="47"/>
        <v>7.4900751911450474</v>
      </c>
      <c r="BG70" s="54">
        <f t="shared" si="48"/>
        <v>7.4900419744501843</v>
      </c>
      <c r="BH70" s="54">
        <f t="shared" si="49"/>
        <v>7.489811550831015</v>
      </c>
      <c r="BI70" s="54">
        <f t="shared" si="50"/>
        <v>7.4882169243311036</v>
      </c>
      <c r="BJ70" s="54">
        <f t="shared" si="51"/>
        <v>7.4773581481295945</v>
      </c>
      <c r="BK70" s="54">
        <f t="shared" si="52"/>
        <v>7.410097194030409</v>
      </c>
      <c r="BL70" s="54">
        <f t="shared" si="53"/>
        <v>7.1117382934188162</v>
      </c>
    </row>
    <row r="71" spans="1:64" ht="12.95" customHeight="1">
      <c r="A71" s="287" t="s">
        <v>86</v>
      </c>
      <c r="B71" s="357" t="s">
        <v>65</v>
      </c>
      <c r="C71" s="190">
        <v>47592.456599999998</v>
      </c>
      <c r="D71" s="358" t="s">
        <v>36</v>
      </c>
      <c r="E71" s="54">
        <f t="shared" si="60"/>
        <v>-11340.018350966526</v>
      </c>
      <c r="F71" s="54">
        <f t="shared" si="61"/>
        <v>-11340</v>
      </c>
      <c r="G71" s="363">
        <f t="shared" si="79"/>
        <v>-7.7040000032866374E-3</v>
      </c>
      <c r="J71" s="318">
        <f>G71</f>
        <v>-7.7040000032866374E-3</v>
      </c>
      <c r="M71" s="268"/>
      <c r="O71" s="54">
        <f t="shared" ca="1" si="62"/>
        <v>7.9630531398681426E-2</v>
      </c>
      <c r="P71" s="54">
        <f t="shared" si="63"/>
        <v>6.4494783405517078E-2</v>
      </c>
      <c r="Q71" s="286">
        <f t="shared" si="64"/>
        <v>32573.956599999998</v>
      </c>
      <c r="R71" s="54">
        <f t="shared" si="81"/>
        <v>5.2126643257113508E-3</v>
      </c>
      <c r="S71" s="54">
        <v>1</v>
      </c>
      <c r="T71" s="54">
        <f t="shared" si="56"/>
        <v>5.2126643257113508E-3</v>
      </c>
      <c r="U71" s="54">
        <f t="shared" si="82"/>
        <v>-7.2198783408803716E-2</v>
      </c>
      <c r="Y71" s="318">
        <f>+G71-AH71</f>
        <v>6.6462105729867688E-2</v>
      </c>
      <c r="Z71" s="54">
        <f t="shared" si="65"/>
        <v>-11340</v>
      </c>
      <c r="AA71" s="54">
        <f t="shared" si="66"/>
        <v>-9.6713223276372468E-3</v>
      </c>
      <c r="AB71" s="54">
        <f t="shared" si="67"/>
        <v>6.6462105729867688E-2</v>
      </c>
      <c r="AC71" s="54">
        <f t="shared" si="68"/>
        <v>-7.2198783408803716E-2</v>
      </c>
      <c r="AD71" s="54">
        <f t="shared" si="35"/>
        <v>6.6462105729867688E-2</v>
      </c>
      <c r="AE71" s="369">
        <f t="shared" si="69"/>
        <v>3.8703571278882846E-6</v>
      </c>
      <c r="AF71" s="356">
        <f t="shared" si="70"/>
        <v>32573.956599999998</v>
      </c>
      <c r="AG71" s="41"/>
      <c r="AH71" s="54">
        <f t="shared" si="71"/>
        <v>-7.4166105733154325E-2</v>
      </c>
      <c r="AI71" s="54">
        <f t="shared" si="72"/>
        <v>1.3702308063575612</v>
      </c>
      <c r="AJ71" s="54">
        <f t="shared" si="73"/>
        <v>-0.80641649965526618</v>
      </c>
      <c r="AK71" s="54">
        <f t="shared" si="74"/>
        <v>-0.16381706236704499</v>
      </c>
      <c r="AL71" s="54">
        <f t="shared" si="75"/>
        <v>-0.41657670256246093</v>
      </c>
      <c r="AM71" s="54">
        <f t="shared" si="76"/>
        <v>-0.21135368680994343</v>
      </c>
      <c r="AN71" s="54">
        <f t="shared" ref="AN71:AT80" si="84">$AU71+$AB$7*SIN(AO71)</f>
        <v>6.009772662177614</v>
      </c>
      <c r="AO71" s="54">
        <f t="shared" si="84"/>
        <v>6.0100121615497208</v>
      </c>
      <c r="AP71" s="54">
        <f t="shared" si="84"/>
        <v>6.0106264585369429</v>
      </c>
      <c r="AQ71" s="54">
        <f t="shared" si="84"/>
        <v>6.0122016003590959</v>
      </c>
      <c r="AR71" s="54">
        <f t="shared" si="84"/>
        <v>6.0162373434081786</v>
      </c>
      <c r="AS71" s="54">
        <f t="shared" si="84"/>
        <v>6.0265573917770681</v>
      </c>
      <c r="AT71" s="54">
        <f t="shared" si="84"/>
        <v>6.0528237273837346</v>
      </c>
      <c r="AU71" s="54">
        <f t="shared" si="77"/>
        <v>6.11899756362146</v>
      </c>
      <c r="AW71" s="54">
        <v>9000</v>
      </c>
      <c r="AX71" s="54">
        <f t="shared" si="39"/>
        <v>7.716161894216067E-2</v>
      </c>
      <c r="AY71" s="54">
        <f t="shared" si="40"/>
        <v>0.11728338448447968</v>
      </c>
      <c r="AZ71" s="54">
        <f t="shared" si="41"/>
        <v>-4.0121765542319013E-2</v>
      </c>
      <c r="BA71" s="54">
        <f t="shared" si="42"/>
        <v>0.95168721702451176</v>
      </c>
      <c r="BB71" s="54">
        <f t="shared" si="43"/>
        <v>-9.6383960893879114E-2</v>
      </c>
      <c r="BC71" s="54">
        <f t="shared" si="44"/>
        <v>1.6904151853725207</v>
      </c>
      <c r="BD71" s="54">
        <f t="shared" si="45"/>
        <v>1.127389911055739</v>
      </c>
      <c r="BE71" s="54">
        <f t="shared" si="46"/>
        <v>7.5492733570651982</v>
      </c>
      <c r="BF71" s="54">
        <f t="shared" si="47"/>
        <v>7.5492713970232961</v>
      </c>
      <c r="BG71" s="54">
        <f t="shared" si="48"/>
        <v>7.5492552604955971</v>
      </c>
      <c r="BH71" s="54">
        <f t="shared" si="49"/>
        <v>7.5491224440074323</v>
      </c>
      <c r="BI71" s="54">
        <f t="shared" si="50"/>
        <v>7.5480313804593679</v>
      </c>
      <c r="BJ71" s="54">
        <f t="shared" si="51"/>
        <v>7.5392071157230536</v>
      </c>
      <c r="BK71" s="54">
        <f t="shared" si="52"/>
        <v>7.4750761434415498</v>
      </c>
      <c r="BL71" s="54">
        <f t="shared" si="53"/>
        <v>7.1630692515262293</v>
      </c>
    </row>
    <row r="72" spans="1:64" ht="12.95" customHeight="1">
      <c r="A72" s="54" t="s">
        <v>85</v>
      </c>
      <c r="B72" s="41" t="s">
        <v>77</v>
      </c>
      <c r="C72" s="30">
        <v>47592.456700000002</v>
      </c>
      <c r="D72" s="30"/>
      <c r="E72" s="54">
        <f t="shared" si="60"/>
        <v>-11340.018112766014</v>
      </c>
      <c r="F72" s="54">
        <f t="shared" si="61"/>
        <v>-11340</v>
      </c>
      <c r="G72" s="363">
        <f t="shared" si="79"/>
        <v>-7.6039999985368922E-3</v>
      </c>
      <c r="I72" s="318">
        <f>G72</f>
        <v>-7.6039999985368922E-3</v>
      </c>
      <c r="M72" s="268"/>
      <c r="O72" s="54">
        <f t="shared" ca="1" si="62"/>
        <v>7.9630531398681426E-2</v>
      </c>
      <c r="P72" s="54">
        <f t="shared" si="63"/>
        <v>6.4494783405517078E-2</v>
      </c>
      <c r="Q72" s="286">
        <f t="shared" si="64"/>
        <v>32573.956700000002</v>
      </c>
      <c r="R72" s="54">
        <f t="shared" si="81"/>
        <v>5.1982345683446885E-3</v>
      </c>
      <c r="S72" s="54">
        <v>0.1</v>
      </c>
      <c r="T72" s="54">
        <f t="shared" ref="T72:T98" si="85">S72*R72</f>
        <v>5.1982345683446889E-4</v>
      </c>
      <c r="U72" s="54">
        <f t="shared" si="82"/>
        <v>-7.209878340405397E-2</v>
      </c>
      <c r="W72" s="318">
        <f>+G72-AH72</f>
        <v>6.6562105734617433E-2</v>
      </c>
      <c r="Z72" s="54">
        <f t="shared" si="65"/>
        <v>-11340</v>
      </c>
      <c r="AA72" s="54">
        <f t="shared" si="66"/>
        <v>-9.6713223276372468E-3</v>
      </c>
      <c r="AB72" s="54">
        <f t="shared" si="67"/>
        <v>6.6562105734617433E-2</v>
      </c>
      <c r="AC72" s="54">
        <f t="shared" si="68"/>
        <v>-7.209878340405397E-2</v>
      </c>
      <c r="AD72" s="54">
        <f t="shared" si="35"/>
        <v>6.6562105734617433E-2</v>
      </c>
      <c r="AE72" s="369">
        <f t="shared" si="69"/>
        <v>4.2738216123969143E-7</v>
      </c>
      <c r="AF72" s="356">
        <f t="shared" si="70"/>
        <v>32573.956700000002</v>
      </c>
      <c r="AG72" s="41"/>
      <c r="AH72" s="54">
        <f t="shared" si="71"/>
        <v>-7.4166105733154325E-2</v>
      </c>
      <c r="AI72" s="54">
        <f t="shared" si="72"/>
        <v>1.3702308063575612</v>
      </c>
      <c r="AJ72" s="54">
        <f t="shared" si="73"/>
        <v>-0.80641649965526618</v>
      </c>
      <c r="AK72" s="54">
        <f t="shared" si="74"/>
        <v>-0.16381706236704499</v>
      </c>
      <c r="AL72" s="54">
        <f t="shared" si="75"/>
        <v>-0.41657670256246093</v>
      </c>
      <c r="AM72" s="54">
        <f t="shared" si="76"/>
        <v>-0.21135368680994343</v>
      </c>
      <c r="AN72" s="54">
        <f t="shared" si="84"/>
        <v>6.009772662177614</v>
      </c>
      <c r="AO72" s="54">
        <f t="shared" si="84"/>
        <v>6.0100121615497208</v>
      </c>
      <c r="AP72" s="54">
        <f t="shared" si="84"/>
        <v>6.0106264585369429</v>
      </c>
      <c r="AQ72" s="54">
        <f t="shared" si="84"/>
        <v>6.0122016003590959</v>
      </c>
      <c r="AR72" s="54">
        <f t="shared" si="84"/>
        <v>6.0162373434081786</v>
      </c>
      <c r="AS72" s="54">
        <f t="shared" si="84"/>
        <v>6.0265573917770681</v>
      </c>
      <c r="AT72" s="54">
        <f t="shared" si="84"/>
        <v>6.0528237273837346</v>
      </c>
      <c r="AU72" s="54">
        <f t="shared" si="77"/>
        <v>6.11899756362146</v>
      </c>
      <c r="AW72" s="54">
        <v>10000</v>
      </c>
      <c r="AX72" s="54">
        <f t="shared" si="39"/>
        <v>8.3640965772948134E-2</v>
      </c>
      <c r="AY72" s="54">
        <f t="shared" si="40"/>
        <v>0.11948988156971867</v>
      </c>
      <c r="AZ72" s="54">
        <f t="shared" si="41"/>
        <v>-3.5848915796770534E-2</v>
      </c>
      <c r="BA72" s="54">
        <f t="shared" si="42"/>
        <v>0.92795264414711487</v>
      </c>
      <c r="BB72" s="54">
        <f t="shared" si="43"/>
        <v>-3.7232326919011932E-2</v>
      </c>
      <c r="BC72" s="54">
        <f t="shared" si="44"/>
        <v>1.7497080714881861</v>
      </c>
      <c r="BD72" s="54">
        <f t="shared" si="45"/>
        <v>1.1970664407970752</v>
      </c>
      <c r="BE72" s="54">
        <f t="shared" si="46"/>
        <v>7.6069654775258151</v>
      </c>
      <c r="BF72" s="54">
        <f t="shared" si="47"/>
        <v>7.6069648089470725</v>
      </c>
      <c r="BG72" s="54">
        <f t="shared" si="48"/>
        <v>7.6069580551622451</v>
      </c>
      <c r="BH72" s="54">
        <f t="shared" si="49"/>
        <v>7.6068898405641985</v>
      </c>
      <c r="BI72" s="54">
        <f t="shared" si="50"/>
        <v>7.6062018905009046</v>
      </c>
      <c r="BJ72" s="54">
        <f t="shared" si="51"/>
        <v>7.5993656050026361</v>
      </c>
      <c r="BK72" s="54">
        <f t="shared" si="52"/>
        <v>7.5392331766020142</v>
      </c>
      <c r="BL72" s="54">
        <f t="shared" si="53"/>
        <v>7.2144002096336415</v>
      </c>
    </row>
    <row r="73" spans="1:64" ht="12.95" customHeight="1">
      <c r="A73" s="190" t="s">
        <v>87</v>
      </c>
      <c r="B73" s="59"/>
      <c r="C73" s="40">
        <v>48068.525999999998</v>
      </c>
      <c r="D73" s="58">
        <v>1E-3</v>
      </c>
      <c r="E73" s="54">
        <f t="shared" si="60"/>
        <v>-10206.018659674373</v>
      </c>
      <c r="F73" s="54">
        <f t="shared" si="61"/>
        <v>-10206</v>
      </c>
      <c r="G73" s="363">
        <f t="shared" si="79"/>
        <v>-7.8336000005947426E-3</v>
      </c>
      <c r="J73" s="318">
        <f>G73</f>
        <v>-7.8336000005947426E-3</v>
      </c>
      <c r="M73" s="268"/>
      <c r="O73" s="54">
        <f t="shared" ca="1" si="62"/>
        <v>7.5853339353564933E-2</v>
      </c>
      <c r="P73" s="54">
        <f t="shared" si="63"/>
        <v>6.7834686948598136E-2</v>
      </c>
      <c r="Q73" s="286">
        <f t="shared" si="64"/>
        <v>33050.025999999998</v>
      </c>
      <c r="R73" s="54">
        <f t="shared" si="81"/>
        <v>5.7256896498253931E-3</v>
      </c>
      <c r="S73" s="54">
        <v>1</v>
      </c>
      <c r="T73" s="54">
        <f t="shared" si="85"/>
        <v>5.7256896498253931E-3</v>
      </c>
      <c r="U73" s="54">
        <f t="shared" si="82"/>
        <v>-7.5668286949192878E-2</v>
      </c>
      <c r="Y73" s="318">
        <f>+G73-AH73</f>
        <v>6.9618828642840511E-2</v>
      </c>
      <c r="Z73" s="54">
        <f t="shared" si="65"/>
        <v>-10206</v>
      </c>
      <c r="AA73" s="54">
        <f t="shared" si="66"/>
        <v>-9.6177416948371175E-3</v>
      </c>
      <c r="AB73" s="54">
        <f t="shared" si="67"/>
        <v>6.9618828642840511E-2</v>
      </c>
      <c r="AC73" s="54">
        <f t="shared" si="68"/>
        <v>-7.5668286949192878E-2</v>
      </c>
      <c r="AD73" s="54">
        <f t="shared" si="35"/>
        <v>6.9618828642840511E-2</v>
      </c>
      <c r="AE73" s="369">
        <f t="shared" si="69"/>
        <v>3.183161585134052E-6</v>
      </c>
      <c r="AF73" s="356">
        <f t="shared" si="70"/>
        <v>33050.025999999998</v>
      </c>
      <c r="AG73" s="41"/>
      <c r="AH73" s="54">
        <f t="shared" si="71"/>
        <v>-7.7452428643435253E-2</v>
      </c>
      <c r="AI73" s="54">
        <f t="shared" si="72"/>
        <v>1.3900267705858194</v>
      </c>
      <c r="AJ73" s="54">
        <f t="shared" si="73"/>
        <v>-0.88344612813329582</v>
      </c>
      <c r="AK73" s="54">
        <f t="shared" si="74"/>
        <v>-0.10856333692888669</v>
      </c>
      <c r="AL73" s="54">
        <f t="shared" si="75"/>
        <v>-0.27147654137030991</v>
      </c>
      <c r="AM73" s="54">
        <f t="shared" si="76"/>
        <v>-0.13657811453514762</v>
      </c>
      <c r="AN73" s="54">
        <f t="shared" si="84"/>
        <v>6.105861471482199</v>
      </c>
      <c r="AO73" s="54">
        <f t="shared" si="84"/>
        <v>6.1060352596639076</v>
      </c>
      <c r="AP73" s="54">
        <f t="shared" si="84"/>
        <v>6.1064713286481309</v>
      </c>
      <c r="AQ73" s="54">
        <f t="shared" si="84"/>
        <v>6.1075653628474651</v>
      </c>
      <c r="AR73" s="54">
        <f t="shared" si="84"/>
        <v>6.1103092053861578</v>
      </c>
      <c r="AS73" s="54">
        <f t="shared" si="84"/>
        <v>6.1171850436668178</v>
      </c>
      <c r="AT73" s="54">
        <f t="shared" si="84"/>
        <v>6.134381330937865</v>
      </c>
      <c r="AU73" s="54">
        <f t="shared" si="77"/>
        <v>6.1772068701152651</v>
      </c>
      <c r="AW73" s="54">
        <v>11000</v>
      </c>
      <c r="AX73" s="54">
        <f t="shared" ref="AX73:AX86" si="86">AB$3+AB$4*AW73+AB$5*AW73^2+AZ73</f>
        <v>9.0094156820296339E-2</v>
      </c>
      <c r="AY73" s="54">
        <f t="shared" ref="AY73:AY86" si="87">AB$3+AB$4*AW73+AB$5*AW73^2</f>
        <v>0.12165993885155366</v>
      </c>
      <c r="AZ73" s="54">
        <f t="shared" ref="AZ73:AZ86" si="88">$AB$6*($AB$11/BA73*BB73+$AB$12)</f>
        <v>-3.1565782031257317E-2</v>
      </c>
      <c r="BA73" s="54">
        <f t="shared" ref="BA73:BA86" si="89">1+$AB$7*COS(BC73)</f>
        <v>0.90560159156666398</v>
      </c>
      <c r="BB73" s="54">
        <f t="shared" ref="BB73:BB86" si="90">SIN(BC73+RADIANS($AB$9))</f>
        <v>1.9178775548568009E-2</v>
      </c>
      <c r="BC73" s="54">
        <f t="shared" ref="BC73:BC86" si="91">2*ATAN(BD73)</f>
        <v>1.8061289574563102</v>
      </c>
      <c r="BD73" s="54">
        <f t="shared" ref="BD73:BD86" si="92">SQRT((1+$AB$7)/(1-$AB$7))*TAN(BE73/2)</f>
        <v>1.268119855219104</v>
      </c>
      <c r="BE73" s="54">
        <f t="shared" ref="BE73:BE86" si="93">$BL73+$AB$7*SIN(BF73)</f>
        <v>7.6632430607409265</v>
      </c>
      <c r="BF73" s="54">
        <f t="shared" ref="BF73:BF86" si="94">$BL73+$AB$7*SIN(BG73)</f>
        <v>7.6632428854500905</v>
      </c>
      <c r="BG73" s="54">
        <f t="shared" ref="BG73:BG86" si="95">$BL73+$AB$7*SIN(BH73)</f>
        <v>7.6632406016626025</v>
      </c>
      <c r="BH73" s="54">
        <f t="shared" ref="BH73:BH86" si="96">$BL73+$AB$7*SIN(BI73)</f>
        <v>7.6632108496643729</v>
      </c>
      <c r="BI73" s="54">
        <f t="shared" ref="BI73:BI86" si="97">$BL73+$AB$7*SIN(BJ73)</f>
        <v>7.6628236740330005</v>
      </c>
      <c r="BJ73" s="54">
        <f t="shared" ref="BJ73:BJ86" si="98">$BL73+$AB$7*SIN(BK73)</f>
        <v>7.6578540205390571</v>
      </c>
      <c r="BK73" s="54">
        <f t="shared" ref="BK73:BK86" si="99">$BL73+$AB$7*SIN(BL73)</f>
        <v>7.6025345059263625</v>
      </c>
      <c r="BL73" s="54">
        <f t="shared" ref="BL73:BL86" si="100">RADIANS($AB$9)+$AB$18*(AW73-AB$15)</f>
        <v>7.2657311677410537</v>
      </c>
    </row>
    <row r="74" spans="1:64" ht="12.95" customHeight="1">
      <c r="A74" s="54" t="s">
        <v>88</v>
      </c>
      <c r="B74" s="41"/>
      <c r="C74" s="30">
        <v>48279.478199999998</v>
      </c>
      <c r="D74" s="30"/>
      <c r="E74" s="54">
        <f t="shared" si="60"/>
        <v>-9703.529464449055</v>
      </c>
      <c r="F74" s="54">
        <f t="shared" si="61"/>
        <v>-9703.5</v>
      </c>
      <c r="G74" s="363">
        <f t="shared" si="79"/>
        <v>-1.2369600000965875E-2</v>
      </c>
      <c r="I74" s="318">
        <f>G74</f>
        <v>-1.2369600000965875E-2</v>
      </c>
      <c r="M74" s="268"/>
      <c r="O74" s="54">
        <f t="shared" ca="1" si="62"/>
        <v>7.4179583619287115E-2</v>
      </c>
      <c r="P74" s="54">
        <f t="shared" si="63"/>
        <v>6.9299687684730854E-2</v>
      </c>
      <c r="Q74" s="286">
        <f t="shared" si="64"/>
        <v>33260.978199999998</v>
      </c>
      <c r="R74" s="54">
        <f t="shared" si="81"/>
        <v>6.6698725510890957E-3</v>
      </c>
      <c r="S74" s="54">
        <v>0.1</v>
      </c>
      <c r="T74" s="54">
        <f t="shared" si="85"/>
        <v>6.6698725510890965E-4</v>
      </c>
      <c r="U74" s="54">
        <f t="shared" si="82"/>
        <v>-8.1669287685696729E-2</v>
      </c>
      <c r="W74" s="318">
        <f>+G74-AH74</f>
        <v>6.6322498701491428E-2</v>
      </c>
      <c r="Z74" s="54">
        <f t="shared" si="65"/>
        <v>-9703.5</v>
      </c>
      <c r="AA74" s="54">
        <f t="shared" si="66"/>
        <v>-9.3924110177264486E-3</v>
      </c>
      <c r="AB74" s="54">
        <f t="shared" si="67"/>
        <v>6.6322498701491428E-2</v>
      </c>
      <c r="AC74" s="54">
        <f t="shared" si="68"/>
        <v>-8.1669287685696729E-2</v>
      </c>
      <c r="AD74" s="54">
        <f t="shared" si="35"/>
        <v>6.6322498701491428E-2</v>
      </c>
      <c r="AE74" s="369">
        <f t="shared" si="69"/>
        <v>8.8636542419222072E-7</v>
      </c>
      <c r="AF74" s="356">
        <f t="shared" si="70"/>
        <v>33260.978199999998</v>
      </c>
      <c r="AG74" s="41"/>
      <c r="AH74" s="54">
        <f t="shared" si="71"/>
        <v>-7.8692098702457303E-2</v>
      </c>
      <c r="AI74" s="54">
        <f t="shared" si="72"/>
        <v>1.3962929051040642</v>
      </c>
      <c r="AJ74" s="54">
        <f t="shared" si="73"/>
        <v>-0.91220221567349291</v>
      </c>
      <c r="AK74" s="54">
        <f t="shared" si="74"/>
        <v>-8.2817952540010648E-2</v>
      </c>
      <c r="AL74" s="54">
        <f t="shared" si="75"/>
        <v>-0.20601667487360598</v>
      </c>
      <c r="AM74" s="54">
        <f t="shared" si="76"/>
        <v>-0.10337422122347614</v>
      </c>
      <c r="AN74" s="54">
        <f t="shared" si="84"/>
        <v>6.1488208951287824</v>
      </c>
      <c r="AO74" s="54">
        <f t="shared" si="84"/>
        <v>6.1489571681150963</v>
      </c>
      <c r="AP74" s="54">
        <f t="shared" si="84"/>
        <v>6.1492968132666626</v>
      </c>
      <c r="AQ74" s="54">
        <f t="shared" si="84"/>
        <v>6.1501432732234615</v>
      </c>
      <c r="AR74" s="54">
        <f t="shared" si="84"/>
        <v>6.1522523956850161</v>
      </c>
      <c r="AS74" s="54">
        <f t="shared" si="84"/>
        <v>6.1575051653424735</v>
      </c>
      <c r="AT74" s="54">
        <f t="shared" si="84"/>
        <v>6.1705723724976869</v>
      </c>
      <c r="AU74" s="54">
        <f t="shared" si="77"/>
        <v>6.2030006765642405</v>
      </c>
      <c r="AW74" s="54">
        <v>12000</v>
      </c>
      <c r="AX74" s="54">
        <f t="shared" si="86"/>
        <v>9.6506120217283817E-2</v>
      </c>
      <c r="AY74" s="54">
        <f t="shared" si="87"/>
        <v>0.12379355632998462</v>
      </c>
      <c r="AZ74" s="54">
        <f t="shared" si="88"/>
        <v>-2.7287436112700809E-2</v>
      </c>
      <c r="BA74" s="54">
        <f t="shared" si="89"/>
        <v>0.88457422150393628</v>
      </c>
      <c r="BB74" s="54">
        <f t="shared" si="90"/>
        <v>7.2898153873972804E-2</v>
      </c>
      <c r="BC74" s="54">
        <f t="shared" si="91"/>
        <v>1.8599118799118806</v>
      </c>
      <c r="BD74" s="54">
        <f t="shared" si="92"/>
        <v>1.3407505587200925</v>
      </c>
      <c r="BE74" s="54">
        <f t="shared" si="93"/>
        <v>7.718189339250463</v>
      </c>
      <c r="BF74" s="54">
        <f t="shared" si="94"/>
        <v>7.7181893091272533</v>
      </c>
      <c r="BG74" s="54">
        <f t="shared" si="95"/>
        <v>7.7181887595078189</v>
      </c>
      <c r="BH74" s="54">
        <f t="shared" si="96"/>
        <v>7.7181787316976829</v>
      </c>
      <c r="BI74" s="54">
        <f t="shared" si="97"/>
        <v>7.7179959032604923</v>
      </c>
      <c r="BJ74" s="54">
        <f t="shared" si="98"/>
        <v>7.714704360755702</v>
      </c>
      <c r="BK74" s="54">
        <f t="shared" si="99"/>
        <v>7.6649485980001586</v>
      </c>
      <c r="BL74" s="54">
        <f t="shared" si="100"/>
        <v>7.3170621258484658</v>
      </c>
    </row>
    <row r="75" spans="1:64" ht="12.95" customHeight="1">
      <c r="A75" s="287" t="s">
        <v>89</v>
      </c>
      <c r="B75" s="357" t="s">
        <v>77</v>
      </c>
      <c r="C75" s="190">
        <v>48279.480499999998</v>
      </c>
      <c r="D75" s="358" t="s">
        <v>36</v>
      </c>
      <c r="E75" s="54">
        <f t="shared" si="60"/>
        <v>-9703.5239858375553</v>
      </c>
      <c r="F75" s="54">
        <f t="shared" si="61"/>
        <v>-9703.5</v>
      </c>
      <c r="G75" s="363">
        <f t="shared" si="79"/>
        <v>-1.0069600000861101E-2</v>
      </c>
      <c r="J75" s="318">
        <f>G75</f>
        <v>-1.0069600000861101E-2</v>
      </c>
      <c r="M75" s="268"/>
      <c r="O75" s="54">
        <f t="shared" ca="1" si="62"/>
        <v>7.4179583619287115E-2</v>
      </c>
      <c r="P75" s="54">
        <f t="shared" si="63"/>
        <v>6.9299687684730854E-2</v>
      </c>
      <c r="Q75" s="286">
        <f t="shared" si="64"/>
        <v>33260.980499999998</v>
      </c>
      <c r="R75" s="54">
        <f t="shared" si="81"/>
        <v>6.2994838277182583E-3</v>
      </c>
      <c r="S75" s="54">
        <v>1</v>
      </c>
      <c r="T75" s="54">
        <f t="shared" si="85"/>
        <v>6.2994838277182583E-3</v>
      </c>
      <c r="U75" s="54">
        <f t="shared" si="82"/>
        <v>-7.9369287685591955E-2</v>
      </c>
      <c r="Y75" s="318">
        <f>+G75-AH75</f>
        <v>6.8622498701596202E-2</v>
      </c>
      <c r="Z75" s="54">
        <f t="shared" si="65"/>
        <v>-9703.5</v>
      </c>
      <c r="AA75" s="54">
        <f t="shared" si="66"/>
        <v>-9.3924110177264486E-3</v>
      </c>
      <c r="AB75" s="54">
        <f t="shared" si="67"/>
        <v>6.8622498701596202E-2</v>
      </c>
      <c r="AC75" s="54">
        <f t="shared" si="68"/>
        <v>-7.9369287685591955E-2</v>
      </c>
      <c r="AD75" s="54">
        <f t="shared" si="35"/>
        <v>6.8622498701596202E-2</v>
      </c>
      <c r="AE75" s="369">
        <f t="shared" si="69"/>
        <v>4.5858491887894435E-7</v>
      </c>
      <c r="AF75" s="356">
        <f t="shared" si="70"/>
        <v>33260.980499999998</v>
      </c>
      <c r="AG75" s="41"/>
      <c r="AH75" s="54">
        <f t="shared" si="71"/>
        <v>-7.8692098702457303E-2</v>
      </c>
      <c r="AI75" s="54">
        <f t="shared" si="72"/>
        <v>1.3962929051040642</v>
      </c>
      <c r="AJ75" s="54">
        <f t="shared" si="73"/>
        <v>-0.91220221567349291</v>
      </c>
      <c r="AK75" s="54">
        <f t="shared" si="74"/>
        <v>-8.2817952540010648E-2</v>
      </c>
      <c r="AL75" s="54">
        <f t="shared" si="75"/>
        <v>-0.20601667487360598</v>
      </c>
      <c r="AM75" s="54">
        <f t="shared" si="76"/>
        <v>-0.10337422122347614</v>
      </c>
      <c r="AN75" s="54">
        <f t="shared" si="84"/>
        <v>6.1488208951287824</v>
      </c>
      <c r="AO75" s="54">
        <f t="shared" si="84"/>
        <v>6.1489571681150963</v>
      </c>
      <c r="AP75" s="54">
        <f t="shared" si="84"/>
        <v>6.1492968132666626</v>
      </c>
      <c r="AQ75" s="54">
        <f t="shared" si="84"/>
        <v>6.1501432732234615</v>
      </c>
      <c r="AR75" s="54">
        <f t="shared" si="84"/>
        <v>6.1522523956850161</v>
      </c>
      <c r="AS75" s="54">
        <f t="shared" si="84"/>
        <v>6.1575051653424735</v>
      </c>
      <c r="AT75" s="54">
        <f t="shared" si="84"/>
        <v>6.1705723724976869</v>
      </c>
      <c r="AU75" s="54">
        <f t="shared" si="77"/>
        <v>6.2030006765642405</v>
      </c>
      <c r="AW75" s="54">
        <v>13000</v>
      </c>
      <c r="AX75" s="54">
        <f t="shared" si="86"/>
        <v>0.10286382322198584</v>
      </c>
      <c r="AY75" s="54">
        <f t="shared" si="87"/>
        <v>0.12589073400501161</v>
      </c>
      <c r="AZ75" s="54">
        <f t="shared" si="88"/>
        <v>-2.3026910783025774E-2</v>
      </c>
      <c r="BA75" s="54">
        <f t="shared" si="89"/>
        <v>0.86480498818602869</v>
      </c>
      <c r="BB75" s="54">
        <f t="shared" si="90"/>
        <v>0.1240025676617446</v>
      </c>
      <c r="BC75" s="54">
        <f t="shared" si="91"/>
        <v>1.9112715833277691</v>
      </c>
      <c r="BD75" s="54">
        <f t="shared" si="92"/>
        <v>1.4151715154241657</v>
      </c>
      <c r="BE75" s="54">
        <f t="shared" si="93"/>
        <v>7.7718836210714235</v>
      </c>
      <c r="BF75" s="54">
        <f t="shared" si="94"/>
        <v>7.7718836187834857</v>
      </c>
      <c r="BG75" s="54">
        <f t="shared" si="95"/>
        <v>7.7718835498705499</v>
      </c>
      <c r="BH75" s="54">
        <f t="shared" si="96"/>
        <v>7.771881474232452</v>
      </c>
      <c r="BI75" s="54">
        <f t="shared" si="97"/>
        <v>7.7718189811202718</v>
      </c>
      <c r="BJ75" s="54">
        <f t="shared" si="98"/>
        <v>7.7699591593137107</v>
      </c>
      <c r="BK75" s="54">
        <f t="shared" si="99"/>
        <v>7.7264462566480878</v>
      </c>
      <c r="BL75" s="54">
        <f t="shared" si="100"/>
        <v>7.368393083955878</v>
      </c>
    </row>
    <row r="76" spans="1:64" ht="12.95" customHeight="1">
      <c r="A76" s="54" t="s">
        <v>88</v>
      </c>
      <c r="B76" s="41"/>
      <c r="C76" s="30">
        <v>48279.482799999998</v>
      </c>
      <c r="D76" s="30"/>
      <c r="E76" s="54">
        <f t="shared" si="60"/>
        <v>-9703.5185072260538</v>
      </c>
      <c r="F76" s="54">
        <f t="shared" si="61"/>
        <v>-9703.5</v>
      </c>
      <c r="G76" s="363">
        <f t="shared" si="79"/>
        <v>-7.7696000007563271E-3</v>
      </c>
      <c r="I76" s="318">
        <f t="shared" ref="I76:I83" si="101">G76</f>
        <v>-7.7696000007563271E-3</v>
      </c>
      <c r="M76" s="268"/>
      <c r="O76" s="54">
        <f t="shared" ca="1" si="62"/>
        <v>7.4179583619287115E-2</v>
      </c>
      <c r="P76" s="54">
        <f t="shared" si="63"/>
        <v>6.9299687684730854E-2</v>
      </c>
      <c r="Q76" s="286">
        <f t="shared" si="64"/>
        <v>33260.982799999998</v>
      </c>
      <c r="R76" s="54">
        <f t="shared" si="81"/>
        <v>5.939675104348386E-3</v>
      </c>
      <c r="S76" s="54">
        <v>0.1</v>
      </c>
      <c r="T76" s="54">
        <f t="shared" si="85"/>
        <v>5.9396751043483864E-4</v>
      </c>
      <c r="U76" s="54">
        <f t="shared" si="82"/>
        <v>-7.7069287685487181E-2</v>
      </c>
      <c r="W76" s="318">
        <f t="shared" ref="W76:W83" si="102">+G76-AH76</f>
        <v>7.0922498701700976E-2</v>
      </c>
      <c r="Z76" s="54">
        <f t="shared" si="65"/>
        <v>-9703.5</v>
      </c>
      <c r="AA76" s="54">
        <f t="shared" si="66"/>
        <v>-9.3924110177264486E-3</v>
      </c>
      <c r="AB76" s="54">
        <f t="shared" si="67"/>
        <v>7.0922498701700976E-2</v>
      </c>
      <c r="AC76" s="54">
        <f t="shared" si="68"/>
        <v>-7.7069287685487181E-2</v>
      </c>
      <c r="AD76" s="54">
        <f t="shared" si="35"/>
        <v>7.0922498701700976E-2</v>
      </c>
      <c r="AE76" s="369">
        <f t="shared" si="69"/>
        <v>2.6335155967996002E-7</v>
      </c>
      <c r="AF76" s="356">
        <f t="shared" si="70"/>
        <v>33260.982799999998</v>
      </c>
      <c r="AG76" s="41"/>
      <c r="AH76" s="54">
        <f t="shared" si="71"/>
        <v>-7.8692098702457303E-2</v>
      </c>
      <c r="AI76" s="54">
        <f t="shared" si="72"/>
        <v>1.3962929051040642</v>
      </c>
      <c r="AJ76" s="54">
        <f t="shared" si="73"/>
        <v>-0.91220221567349291</v>
      </c>
      <c r="AK76" s="54">
        <f t="shared" si="74"/>
        <v>-8.2817952540010648E-2</v>
      </c>
      <c r="AL76" s="54">
        <f t="shared" si="75"/>
        <v>-0.20601667487360598</v>
      </c>
      <c r="AM76" s="54">
        <f t="shared" si="76"/>
        <v>-0.10337422122347614</v>
      </c>
      <c r="AN76" s="54">
        <f t="shared" si="84"/>
        <v>6.1488208951287824</v>
      </c>
      <c r="AO76" s="54">
        <f t="shared" si="84"/>
        <v>6.1489571681150963</v>
      </c>
      <c r="AP76" s="54">
        <f t="shared" si="84"/>
        <v>6.1492968132666626</v>
      </c>
      <c r="AQ76" s="54">
        <f t="shared" si="84"/>
        <v>6.1501432732234615</v>
      </c>
      <c r="AR76" s="54">
        <f t="shared" si="84"/>
        <v>6.1522523956850161</v>
      </c>
      <c r="AS76" s="54">
        <f t="shared" si="84"/>
        <v>6.1575051653424735</v>
      </c>
      <c r="AT76" s="54">
        <f t="shared" si="84"/>
        <v>6.1705723724976869</v>
      </c>
      <c r="AU76" s="54">
        <f t="shared" si="77"/>
        <v>6.2030006765642405</v>
      </c>
      <c r="AW76" s="54">
        <v>14000</v>
      </c>
      <c r="AX76" s="54">
        <f t="shared" si="86"/>
        <v>0.10915600185332916</v>
      </c>
      <c r="AY76" s="54">
        <f t="shared" si="87"/>
        <v>0.12795147187663461</v>
      </c>
      <c r="AZ76" s="54">
        <f t="shared" si="88"/>
        <v>-1.8795470023305446E-2</v>
      </c>
      <c r="BA76" s="54">
        <f t="shared" si="89"/>
        <v>0.8462258840126996</v>
      </c>
      <c r="BB76" s="54">
        <f t="shared" si="90"/>
        <v>0.17258699433121868</v>
      </c>
      <c r="BC76" s="54">
        <f t="shared" si="91"/>
        <v>1.9604044795138182</v>
      </c>
      <c r="BD76" s="54">
        <f t="shared" si="92"/>
        <v>1.4916102726348541</v>
      </c>
      <c r="BE76" s="54">
        <f t="shared" si="93"/>
        <v>7.8244010758335714</v>
      </c>
      <c r="BF76" s="54">
        <f t="shared" si="94"/>
        <v>7.8244010758185443</v>
      </c>
      <c r="BG76" s="54">
        <f t="shared" si="95"/>
        <v>7.8244010745635455</v>
      </c>
      <c r="BH76" s="54">
        <f t="shared" si="96"/>
        <v>7.8244009697540138</v>
      </c>
      <c r="BI76" s="54">
        <f t="shared" si="97"/>
        <v>7.8243922180346104</v>
      </c>
      <c r="BJ76" s="54">
        <f t="shared" si="98"/>
        <v>7.8236703499654618</v>
      </c>
      <c r="BK76" s="54">
        <f t="shared" si="99"/>
        <v>7.7870006998451196</v>
      </c>
      <c r="BL76" s="54">
        <f t="shared" si="100"/>
        <v>7.4197240420632911</v>
      </c>
    </row>
    <row r="77" spans="1:64" ht="12.95" customHeight="1">
      <c r="A77" s="54" t="s">
        <v>90</v>
      </c>
      <c r="B77" s="41"/>
      <c r="C77" s="30">
        <v>48691.318299999999</v>
      </c>
      <c r="D77" s="30"/>
      <c r="E77" s="54">
        <f t="shared" si="60"/>
        <v>-8722.5242869229842</v>
      </c>
      <c r="F77" s="54">
        <f t="shared" si="61"/>
        <v>-8722.5</v>
      </c>
      <c r="G77" s="363">
        <f t="shared" si="79"/>
        <v>-1.0196000002906658E-2</v>
      </c>
      <c r="I77" s="318">
        <f t="shared" si="101"/>
        <v>-1.0196000002906658E-2</v>
      </c>
      <c r="M77" s="268"/>
      <c r="O77" s="54">
        <f t="shared" ca="1" si="62"/>
        <v>7.0912012723114926E-2</v>
      </c>
      <c r="P77" s="54">
        <f t="shared" si="63"/>
        <v>7.2133203303668403E-2</v>
      </c>
      <c r="Q77" s="286">
        <f t="shared" si="64"/>
        <v>33672.818299999999</v>
      </c>
      <c r="R77" s="54">
        <f t="shared" si="81"/>
        <v>6.7780977170953695E-3</v>
      </c>
      <c r="S77" s="54">
        <v>0.1</v>
      </c>
      <c r="T77" s="54">
        <f t="shared" si="85"/>
        <v>6.7780977170953701E-4</v>
      </c>
      <c r="U77" s="54">
        <f t="shared" si="82"/>
        <v>-8.2329203306575061E-2</v>
      </c>
      <c r="W77" s="318">
        <f t="shared" si="102"/>
        <v>7.0504680148944482E-2</v>
      </c>
      <c r="Z77" s="54">
        <f t="shared" si="65"/>
        <v>-8722.5</v>
      </c>
      <c r="AA77" s="54">
        <f t="shared" si="66"/>
        <v>-8.5674768481827368E-3</v>
      </c>
      <c r="AB77" s="54">
        <f t="shared" si="67"/>
        <v>7.0504680148944482E-2</v>
      </c>
      <c r="AC77" s="54">
        <f t="shared" si="68"/>
        <v>-8.2329203306575061E-2</v>
      </c>
      <c r="AD77" s="54">
        <f t="shared" si="35"/>
        <v>7.0504680148944482E-2</v>
      </c>
      <c r="AE77" s="369">
        <f t="shared" si="69"/>
        <v>2.652087665471952E-7</v>
      </c>
      <c r="AF77" s="356">
        <f t="shared" si="70"/>
        <v>33672.818299999999</v>
      </c>
      <c r="AG77" s="41"/>
      <c r="AH77" s="54">
        <f t="shared" si="71"/>
        <v>-8.070068015185114E-2</v>
      </c>
      <c r="AI77" s="54">
        <f t="shared" si="72"/>
        <v>1.4036574721208279</v>
      </c>
      <c r="AJ77" s="54">
        <f t="shared" si="73"/>
        <v>-0.95736473282486023</v>
      </c>
      <c r="AK77" s="54">
        <f t="shared" si="74"/>
        <v>-3.1105065500032746E-2</v>
      </c>
      <c r="AL77" s="54">
        <f t="shared" si="75"/>
        <v>-7.6906088286003732E-2</v>
      </c>
      <c r="AM77" s="54">
        <f t="shared" si="76"/>
        <v>-3.8472008052239597E-2</v>
      </c>
      <c r="AN77" s="54">
        <f t="shared" si="84"/>
        <v>6.2331150073541579</v>
      </c>
      <c r="AO77" s="54">
        <f t="shared" si="84"/>
        <v>6.2331678341170162</v>
      </c>
      <c r="AP77" s="54">
        <f t="shared" si="84"/>
        <v>6.2332984805215963</v>
      </c>
      <c r="AQ77" s="54">
        <f t="shared" si="84"/>
        <v>6.2336215798185286</v>
      </c>
      <c r="AR77" s="54">
        <f t="shared" si="84"/>
        <v>6.2344206087697911</v>
      </c>
      <c r="AS77" s="54">
        <f t="shared" si="84"/>
        <v>6.2363964855041614</v>
      </c>
      <c r="AT77" s="54">
        <f t="shared" si="84"/>
        <v>6.2412817588196621</v>
      </c>
      <c r="AU77" s="54">
        <f t="shared" si="77"/>
        <v>6.2533563464676121</v>
      </c>
      <c r="AW77" s="54">
        <v>15000</v>
      </c>
      <c r="AX77" s="54">
        <f t="shared" si="86"/>
        <v>0.11537292171666207</v>
      </c>
      <c r="AY77" s="54">
        <f t="shared" si="87"/>
        <v>0.1299757699448536</v>
      </c>
      <c r="AZ77" s="54">
        <f t="shared" si="88"/>
        <v>-1.4602848228191532E-2</v>
      </c>
      <c r="BA77" s="54">
        <f t="shared" si="89"/>
        <v>0.82876872287218628</v>
      </c>
      <c r="BB77" s="54">
        <f t="shared" si="90"/>
        <v>0.21875739019156751</v>
      </c>
      <c r="BC77" s="54">
        <f t="shared" si="91"/>
        <v>2.0074898405176049</v>
      </c>
      <c r="BD77" s="54">
        <f t="shared" si="92"/>
        <v>1.5703113384265521</v>
      </c>
      <c r="BE77" s="54">
        <f t="shared" si="93"/>
        <v>7.8758126748549309</v>
      </c>
      <c r="BF77" s="54">
        <f t="shared" si="94"/>
        <v>7.8758126748554576</v>
      </c>
      <c r="BG77" s="54">
        <f t="shared" si="95"/>
        <v>7.8758126747958697</v>
      </c>
      <c r="BH77" s="54">
        <f t="shared" si="96"/>
        <v>7.8758126815383855</v>
      </c>
      <c r="BI77" s="54">
        <f t="shared" si="97"/>
        <v>7.8758119185974333</v>
      </c>
      <c r="BJ77" s="54">
        <f t="shared" si="98"/>
        <v>7.8758980797229459</v>
      </c>
      <c r="BK77" s="54">
        <f t="shared" si="99"/>
        <v>7.8465876302680835</v>
      </c>
      <c r="BL77" s="54">
        <f t="shared" si="100"/>
        <v>7.4710550001707032</v>
      </c>
    </row>
    <row r="78" spans="1:64" ht="12.95" customHeight="1">
      <c r="A78" s="54" t="s">
        <v>90</v>
      </c>
      <c r="B78" s="41"/>
      <c r="C78" s="30">
        <v>48691.318899999998</v>
      </c>
      <c r="D78" s="30"/>
      <c r="E78" s="54">
        <f t="shared" si="60"/>
        <v>-8722.522857719985</v>
      </c>
      <c r="F78" s="54">
        <f t="shared" si="61"/>
        <v>-8722.5</v>
      </c>
      <c r="G78" s="363">
        <f t="shared" si="79"/>
        <v>-9.5960000035120174E-3</v>
      </c>
      <c r="I78" s="318">
        <f t="shared" si="101"/>
        <v>-9.5960000035120174E-3</v>
      </c>
      <c r="M78" s="268"/>
      <c r="O78" s="54">
        <f t="shared" ca="1" si="62"/>
        <v>7.0912012723114926E-2</v>
      </c>
      <c r="P78" s="54">
        <f t="shared" si="63"/>
        <v>7.2133203303668403E-2</v>
      </c>
      <c r="Q78" s="286">
        <f t="shared" si="64"/>
        <v>33672.818899999998</v>
      </c>
      <c r="R78" s="54">
        <f t="shared" si="81"/>
        <v>6.6796626732264306E-3</v>
      </c>
      <c r="S78" s="54">
        <v>0.1</v>
      </c>
      <c r="T78" s="54">
        <f t="shared" si="85"/>
        <v>6.6796626732264306E-4</v>
      </c>
      <c r="U78" s="54">
        <f t="shared" si="82"/>
        <v>-8.172920330718042E-2</v>
      </c>
      <c r="W78" s="318">
        <f t="shared" si="102"/>
        <v>7.1104680148339122E-2</v>
      </c>
      <c r="Z78" s="54">
        <f t="shared" si="65"/>
        <v>-8722.5</v>
      </c>
      <c r="AA78" s="54">
        <f t="shared" si="66"/>
        <v>-8.5674768481827368E-3</v>
      </c>
      <c r="AB78" s="54">
        <f t="shared" si="67"/>
        <v>7.1104680148339122E-2</v>
      </c>
      <c r="AC78" s="54">
        <f t="shared" si="68"/>
        <v>-8.172920330718042E-2</v>
      </c>
      <c r="AD78" s="54">
        <f t="shared" si="35"/>
        <v>7.1104680148339122E-2</v>
      </c>
      <c r="AE78" s="369">
        <f t="shared" si="69"/>
        <v>1.0578598810484996E-7</v>
      </c>
      <c r="AF78" s="356">
        <f t="shared" si="70"/>
        <v>33672.818899999998</v>
      </c>
      <c r="AG78" s="41"/>
      <c r="AH78" s="54">
        <f t="shared" si="71"/>
        <v>-8.070068015185114E-2</v>
      </c>
      <c r="AI78" s="54">
        <f t="shared" si="72"/>
        <v>1.4036574721208279</v>
      </c>
      <c r="AJ78" s="54">
        <f t="shared" si="73"/>
        <v>-0.95736473282486023</v>
      </c>
      <c r="AK78" s="54">
        <f t="shared" si="74"/>
        <v>-3.1105065500032746E-2</v>
      </c>
      <c r="AL78" s="54">
        <f t="shared" si="75"/>
        <v>-7.6906088286003732E-2</v>
      </c>
      <c r="AM78" s="54">
        <f t="shared" si="76"/>
        <v>-3.8472008052239597E-2</v>
      </c>
      <c r="AN78" s="54">
        <f t="shared" si="84"/>
        <v>6.2331150073541579</v>
      </c>
      <c r="AO78" s="54">
        <f t="shared" si="84"/>
        <v>6.2331678341170162</v>
      </c>
      <c r="AP78" s="54">
        <f t="shared" si="84"/>
        <v>6.2332984805215963</v>
      </c>
      <c r="AQ78" s="54">
        <f t="shared" si="84"/>
        <v>6.2336215798185286</v>
      </c>
      <c r="AR78" s="54">
        <f t="shared" si="84"/>
        <v>6.2344206087697911</v>
      </c>
      <c r="AS78" s="54">
        <f t="shared" si="84"/>
        <v>6.2363964855041614</v>
      </c>
      <c r="AT78" s="54">
        <f t="shared" si="84"/>
        <v>6.2412817588196621</v>
      </c>
      <c r="AU78" s="54">
        <f t="shared" si="77"/>
        <v>6.2533563464676121</v>
      </c>
      <c r="AW78" s="54">
        <v>16000</v>
      </c>
      <c r="AX78" s="54">
        <f t="shared" si="86"/>
        <v>0.12150616828349946</v>
      </c>
      <c r="AY78" s="54">
        <f t="shared" si="87"/>
        <v>0.13196362820966859</v>
      </c>
      <c r="AZ78" s="54">
        <f t="shared" si="88"/>
        <v>-1.0457459926169133E-2</v>
      </c>
      <c r="BA78" s="54">
        <f t="shared" si="89"/>
        <v>0.81236670306751235</v>
      </c>
      <c r="BB78" s="54">
        <f t="shared" si="90"/>
        <v>0.26262538305140848</v>
      </c>
      <c r="BC78" s="54">
        <f t="shared" si="91"/>
        <v>2.0526910976207349</v>
      </c>
      <c r="BD78" s="54">
        <f t="shared" si="92"/>
        <v>1.6515389533773643</v>
      </c>
      <c r="BE78" s="54">
        <f t="shared" si="93"/>
        <v>7.9261852378312945</v>
      </c>
      <c r="BF78" s="54">
        <f t="shared" si="94"/>
        <v>7.9261852382252913</v>
      </c>
      <c r="BG78" s="54">
        <f t="shared" si="95"/>
        <v>7.926185224735268</v>
      </c>
      <c r="BH78" s="54">
        <f t="shared" si="96"/>
        <v>7.9261856866175968</v>
      </c>
      <c r="BI78" s="54">
        <f t="shared" si="97"/>
        <v>7.9261698706381436</v>
      </c>
      <c r="BJ78" s="54">
        <f t="shared" si="98"/>
        <v>7.9267094942683336</v>
      </c>
      <c r="BK78" s="54">
        <f t="shared" si="99"/>
        <v>7.9051852993018494</v>
      </c>
      <c r="BL78" s="54">
        <f t="shared" si="100"/>
        <v>7.5223859582781163</v>
      </c>
    </row>
    <row r="79" spans="1:64" ht="12.95" customHeight="1">
      <c r="A79" s="54" t="s">
        <v>90</v>
      </c>
      <c r="B79" s="41" t="s">
        <v>77</v>
      </c>
      <c r="C79" s="30">
        <v>48691.529399999999</v>
      </c>
      <c r="D79" s="30"/>
      <c r="E79" s="54">
        <f t="shared" si="60"/>
        <v>-8722.0214456674184</v>
      </c>
      <c r="F79" s="54">
        <f t="shared" si="61"/>
        <v>-8722</v>
      </c>
      <c r="G79" s="363">
        <f t="shared" si="79"/>
        <v>-9.0032000007340685E-3</v>
      </c>
      <c r="I79" s="318">
        <f t="shared" si="101"/>
        <v>-9.0032000007340685E-3</v>
      </c>
      <c r="M79" s="268"/>
      <c r="O79" s="54">
        <f t="shared" ca="1" si="62"/>
        <v>7.0910347294523599E-2</v>
      </c>
      <c r="P79" s="54">
        <f t="shared" si="63"/>
        <v>7.2134638559814807E-2</v>
      </c>
      <c r="Q79" s="286">
        <f t="shared" si="64"/>
        <v>33673.029399999999</v>
      </c>
      <c r="R79" s="54">
        <f t="shared" si="81"/>
        <v>6.5833488462776922E-3</v>
      </c>
      <c r="S79" s="54">
        <v>0.1</v>
      </c>
      <c r="T79" s="54">
        <f t="shared" si="85"/>
        <v>6.5833488462776926E-4</v>
      </c>
      <c r="U79" s="54">
        <f t="shared" si="82"/>
        <v>-8.1137838560548875E-2</v>
      </c>
      <c r="W79" s="318">
        <f t="shared" si="102"/>
        <v>7.1698360741618269E-2</v>
      </c>
      <c r="Z79" s="54">
        <f t="shared" si="65"/>
        <v>-8722</v>
      </c>
      <c r="AA79" s="54">
        <f t="shared" si="66"/>
        <v>-8.5669221825375313E-3</v>
      </c>
      <c r="AB79" s="54">
        <f t="shared" si="67"/>
        <v>7.1698360741618269E-2</v>
      </c>
      <c r="AC79" s="54">
        <f t="shared" si="68"/>
        <v>-8.1137838560548875E-2</v>
      </c>
      <c r="AD79" s="54">
        <f t="shared" si="35"/>
        <v>7.1698360741618269E-2</v>
      </c>
      <c r="AE79" s="369">
        <f t="shared" si="69"/>
        <v>1.9033833465033069E-8</v>
      </c>
      <c r="AF79" s="356">
        <f t="shared" si="70"/>
        <v>33673.029399999999</v>
      </c>
      <c r="AG79" s="41"/>
      <c r="AH79" s="54">
        <f t="shared" si="71"/>
        <v>-8.0701560742352338E-2</v>
      </c>
      <c r="AI79" s="54">
        <f t="shared" si="72"/>
        <v>1.403659527201738</v>
      </c>
      <c r="AJ79" s="54">
        <f t="shared" si="73"/>
        <v>-0.9573838250659813</v>
      </c>
      <c r="AK79" s="54">
        <f t="shared" si="74"/>
        <v>-3.1078384739360847E-2</v>
      </c>
      <c r="AL79" s="54">
        <f t="shared" si="75"/>
        <v>-7.6839990927259724E-2</v>
      </c>
      <c r="AM79" s="54">
        <f t="shared" si="76"/>
        <v>-3.8438910499738958E-2</v>
      </c>
      <c r="AN79" s="54">
        <f t="shared" si="84"/>
        <v>6.2331580649691807</v>
      </c>
      <c r="AO79" s="54">
        <f t="shared" si="84"/>
        <v>6.2332108468796319</v>
      </c>
      <c r="AP79" s="54">
        <f t="shared" si="84"/>
        <v>6.2333413820790531</v>
      </c>
      <c r="AQ79" s="54">
        <f t="shared" si="84"/>
        <v>6.2336642056697489</v>
      </c>
      <c r="AR79" s="54">
        <f t="shared" si="84"/>
        <v>6.2344625511354295</v>
      </c>
      <c r="AS79" s="54">
        <f t="shared" si="84"/>
        <v>6.2364367338362436</v>
      </c>
      <c r="AT79" s="54">
        <f t="shared" si="84"/>
        <v>6.241317810455965</v>
      </c>
      <c r="AU79" s="54">
        <f t="shared" si="77"/>
        <v>6.2533820119466652</v>
      </c>
      <c r="AW79" s="54">
        <v>17000</v>
      </c>
      <c r="AX79" s="54">
        <f t="shared" si="86"/>
        <v>0.12754846432844325</v>
      </c>
      <c r="AY79" s="54">
        <f t="shared" si="87"/>
        <v>0.13391504667107962</v>
      </c>
      <c r="AZ79" s="54">
        <f t="shared" si="88"/>
        <v>-6.3665823426363793E-3</v>
      </c>
      <c r="BA79" s="54">
        <f t="shared" si="89"/>
        <v>0.79695543791994083</v>
      </c>
      <c r="BB79" s="54">
        <f t="shared" si="90"/>
        <v>0.30430444319892208</v>
      </c>
      <c r="BC79" s="54">
        <f t="shared" si="91"/>
        <v>2.0961571640078094</v>
      </c>
      <c r="BD79" s="54">
        <f t="shared" si="92"/>
        <v>1.735580317708932</v>
      </c>
      <c r="BE79" s="54">
        <f t="shared" si="93"/>
        <v>7.9755815530134004</v>
      </c>
      <c r="BF79" s="54">
        <f t="shared" si="94"/>
        <v>7.9755815566583674</v>
      </c>
      <c r="BG79" s="54">
        <f t="shared" si="95"/>
        <v>7.9755814824363762</v>
      </c>
      <c r="BH79" s="54">
        <f t="shared" si="96"/>
        <v>7.975582993800483</v>
      </c>
      <c r="BI79" s="54">
        <f t="shared" si="97"/>
        <v>7.9755522145800697</v>
      </c>
      <c r="BJ79" s="54">
        <f t="shared" si="98"/>
        <v>7.9761775181086181</v>
      </c>
      <c r="BK79" s="54">
        <f t="shared" si="99"/>
        <v>7.962774564331446</v>
      </c>
      <c r="BL79" s="54">
        <f t="shared" si="100"/>
        <v>7.5737169163855285</v>
      </c>
    </row>
    <row r="80" spans="1:64" ht="12.95" customHeight="1">
      <c r="A80" s="54" t="s">
        <v>90</v>
      </c>
      <c r="B80" s="41" t="s">
        <v>77</v>
      </c>
      <c r="C80" s="30">
        <v>48691.529799999997</v>
      </c>
      <c r="D80" s="30"/>
      <c r="E80" s="54">
        <f t="shared" si="60"/>
        <v>-8722.0204928654257</v>
      </c>
      <c r="F80" s="54">
        <f t="shared" si="61"/>
        <v>-8722</v>
      </c>
      <c r="G80" s="363">
        <f t="shared" si="79"/>
        <v>-8.6032000035629608E-3</v>
      </c>
      <c r="I80" s="318">
        <f t="shared" si="101"/>
        <v>-8.6032000035629608E-3</v>
      </c>
      <c r="M80" s="268"/>
      <c r="O80" s="54">
        <f t="shared" ca="1" si="62"/>
        <v>7.0910347294523599E-2</v>
      </c>
      <c r="P80" s="54">
        <f t="shared" si="63"/>
        <v>7.2134638559814807E-2</v>
      </c>
      <c r="Q80" s="286">
        <f t="shared" si="64"/>
        <v>33673.029799999997</v>
      </c>
      <c r="R80" s="54">
        <f t="shared" si="81"/>
        <v>6.5185985758860502E-3</v>
      </c>
      <c r="S80" s="54">
        <v>0.1</v>
      </c>
      <c r="T80" s="54">
        <f t="shared" si="85"/>
        <v>6.5185985758860502E-4</v>
      </c>
      <c r="U80" s="54">
        <f t="shared" si="82"/>
        <v>-8.0737838563377767E-2</v>
      </c>
      <c r="W80" s="318">
        <f t="shared" si="102"/>
        <v>7.2098360738789377E-2</v>
      </c>
      <c r="Z80" s="54">
        <f t="shared" si="65"/>
        <v>-8722</v>
      </c>
      <c r="AA80" s="54">
        <f t="shared" si="66"/>
        <v>-8.5669221825375313E-3</v>
      </c>
      <c r="AB80" s="54">
        <f t="shared" si="67"/>
        <v>7.2098360738789377E-2</v>
      </c>
      <c r="AC80" s="54">
        <f t="shared" si="68"/>
        <v>-8.0737838563377767E-2</v>
      </c>
      <c r="AD80" s="54">
        <f t="shared" si="35"/>
        <v>7.2098360738789377E-2</v>
      </c>
      <c r="AE80" s="369">
        <f t="shared" si="69"/>
        <v>1.3160802983530892E-10</v>
      </c>
      <c r="AF80" s="356">
        <f t="shared" si="70"/>
        <v>33673.029799999997</v>
      </c>
      <c r="AG80" s="41"/>
      <c r="AH80" s="54">
        <f t="shared" si="71"/>
        <v>-8.0701560742352338E-2</v>
      </c>
      <c r="AI80" s="54">
        <f t="shared" si="72"/>
        <v>1.403659527201738</v>
      </c>
      <c r="AJ80" s="54">
        <f t="shared" si="73"/>
        <v>-0.9573838250659813</v>
      </c>
      <c r="AK80" s="54">
        <f t="shared" si="74"/>
        <v>-3.1078384739360847E-2</v>
      </c>
      <c r="AL80" s="54">
        <f t="shared" si="75"/>
        <v>-7.6839990927259724E-2</v>
      </c>
      <c r="AM80" s="54">
        <f t="shared" si="76"/>
        <v>-3.8438910499738958E-2</v>
      </c>
      <c r="AN80" s="54">
        <f t="shared" si="84"/>
        <v>6.2331580649691807</v>
      </c>
      <c r="AO80" s="54">
        <f t="shared" si="84"/>
        <v>6.2332108468796319</v>
      </c>
      <c r="AP80" s="54">
        <f t="shared" si="84"/>
        <v>6.2333413820790531</v>
      </c>
      <c r="AQ80" s="54">
        <f t="shared" si="84"/>
        <v>6.2336642056697489</v>
      </c>
      <c r="AR80" s="54">
        <f t="shared" si="84"/>
        <v>6.2344625511354295</v>
      </c>
      <c r="AS80" s="54">
        <f t="shared" si="84"/>
        <v>6.2364367338362436</v>
      </c>
      <c r="AT80" s="54">
        <f t="shared" si="84"/>
        <v>6.241317810455965</v>
      </c>
      <c r="AU80" s="54">
        <f t="shared" si="77"/>
        <v>6.2533820119466652</v>
      </c>
      <c r="AW80" s="54">
        <v>18000</v>
      </c>
      <c r="AX80" s="54">
        <f t="shared" si="86"/>
        <v>0.13349351194587136</v>
      </c>
      <c r="AY80" s="54">
        <f t="shared" si="87"/>
        <v>0.13583002532908661</v>
      </c>
      <c r="AZ80" s="54">
        <f t="shared" si="88"/>
        <v>-2.3365133832152531E-3</v>
      </c>
      <c r="BA80" s="54">
        <f t="shared" si="89"/>
        <v>0.7824735979315206</v>
      </c>
      <c r="BB80" s="54">
        <f t="shared" si="90"/>
        <v>0.34390717477263472</v>
      </c>
      <c r="BC80" s="54">
        <f t="shared" si="91"/>
        <v>2.1380237290580406</v>
      </c>
      <c r="BD80" s="54">
        <f t="shared" si="92"/>
        <v>1.8227493566276667</v>
      </c>
      <c r="BE80" s="54">
        <f t="shared" si="93"/>
        <v>8.0240605472009872</v>
      </c>
      <c r="BF80" s="54">
        <f t="shared" si="94"/>
        <v>8.0240605547259705</v>
      </c>
      <c r="BG80" s="54">
        <f t="shared" si="95"/>
        <v>8.0240604449133297</v>
      </c>
      <c r="BH80" s="54">
        <f t="shared" si="96"/>
        <v>8.024062047410677</v>
      </c>
      <c r="BI80" s="54">
        <f t="shared" si="97"/>
        <v>8.024038660661919</v>
      </c>
      <c r="BJ80" s="54">
        <f t="shared" si="98"/>
        <v>8.0243796501331168</v>
      </c>
      <c r="BK80" s="54">
        <f t="shared" si="99"/>
        <v>8.0193389391692484</v>
      </c>
      <c r="BL80" s="54">
        <f t="shared" si="100"/>
        <v>7.6250478744929406</v>
      </c>
    </row>
    <row r="81" spans="1:64" ht="12.95" customHeight="1">
      <c r="A81" s="54" t="s">
        <v>91</v>
      </c>
      <c r="B81" s="41" t="s">
        <v>77</v>
      </c>
      <c r="C81" s="30">
        <v>49005.551700000004</v>
      </c>
      <c r="D81" s="30"/>
      <c r="E81" s="54">
        <f t="shared" si="60"/>
        <v>-7974.0187568601641</v>
      </c>
      <c r="F81" s="54">
        <f t="shared" si="61"/>
        <v>-7974</v>
      </c>
      <c r="G81" s="363">
        <f t="shared" si="79"/>
        <v>-7.8743999983998947E-3</v>
      </c>
      <c r="I81" s="318">
        <f t="shared" si="101"/>
        <v>-7.8743999983998947E-3</v>
      </c>
      <c r="M81" s="268"/>
      <c r="O81" s="54">
        <f t="shared" ca="1" si="62"/>
        <v>6.8418866121907077E-2</v>
      </c>
      <c r="P81" s="54">
        <f t="shared" si="63"/>
        <v>7.4271580832717135E-2</v>
      </c>
      <c r="Q81" s="286">
        <f t="shared" si="64"/>
        <v>33987.051700000004</v>
      </c>
      <c r="R81" s="54">
        <f t="shared" si="81"/>
        <v>6.7479621667062466E-3</v>
      </c>
      <c r="S81" s="54">
        <v>0.1</v>
      </c>
      <c r="T81" s="54">
        <f t="shared" si="85"/>
        <v>6.7479621667062466E-4</v>
      </c>
      <c r="U81" s="54">
        <f t="shared" si="82"/>
        <v>-8.214598083111703E-2</v>
      </c>
      <c r="W81" s="318">
        <f t="shared" si="102"/>
        <v>7.3976737723246741E-2</v>
      </c>
      <c r="Z81" s="54">
        <f t="shared" si="65"/>
        <v>-7974</v>
      </c>
      <c r="AA81" s="54">
        <f t="shared" si="66"/>
        <v>-7.5795568889295006E-3</v>
      </c>
      <c r="AB81" s="54">
        <f t="shared" si="67"/>
        <v>7.3976737723246741E-2</v>
      </c>
      <c r="AC81" s="54">
        <f t="shared" si="68"/>
        <v>-8.214598083111703E-2</v>
      </c>
      <c r="AD81" s="54">
        <f t="shared" si="35"/>
        <v>7.3976737723246741E-2</v>
      </c>
      <c r="AE81" s="369">
        <f t="shared" si="69"/>
        <v>8.6932459202170778E-9</v>
      </c>
      <c r="AF81" s="356">
        <f t="shared" si="70"/>
        <v>33987.051700000004</v>
      </c>
      <c r="AG81" s="41"/>
      <c r="AH81" s="54">
        <f t="shared" si="71"/>
        <v>-8.1851137721646636E-2</v>
      </c>
      <c r="AI81" s="54">
        <f t="shared" si="72"/>
        <v>1.4047547069196926</v>
      </c>
      <c r="AJ81" s="54">
        <f t="shared" si="73"/>
        <v>-0.98124318683576917</v>
      </c>
      <c r="AK81" s="54">
        <f t="shared" si="74"/>
        <v>8.9725762795319353E-3</v>
      </c>
      <c r="AL81" s="54">
        <f t="shared" si="75"/>
        <v>2.216430544086585E-2</v>
      </c>
      <c r="AM81" s="54">
        <f t="shared" si="76"/>
        <v>1.1082606424291853E-2</v>
      </c>
      <c r="AN81" s="54">
        <f t="shared" ref="AN81:AT90" si="103">$AU81+$AB$7*SIN(AO81)</f>
        <v>6.2976117899379389</v>
      </c>
      <c r="AO81" s="54">
        <f t="shared" si="103"/>
        <v>6.2975964805037936</v>
      </c>
      <c r="AP81" s="54">
        <f t="shared" si="103"/>
        <v>6.2975586618967858</v>
      </c>
      <c r="AQ81" s="54">
        <f t="shared" si="103"/>
        <v>6.297465239391741</v>
      </c>
      <c r="AR81" s="54">
        <f t="shared" si="103"/>
        <v>6.2972344602859014</v>
      </c>
      <c r="AS81" s="54">
        <f t="shared" si="103"/>
        <v>6.2966643760386454</v>
      </c>
      <c r="AT81" s="54">
        <f t="shared" si="103"/>
        <v>6.2952561384765087</v>
      </c>
      <c r="AU81" s="54">
        <f t="shared" si="77"/>
        <v>6.2917775686110105</v>
      </c>
      <c r="AW81" s="54">
        <v>19000</v>
      </c>
      <c r="AX81" s="54">
        <f t="shared" si="86"/>
        <v>0.13933585645607585</v>
      </c>
      <c r="AY81" s="54">
        <f t="shared" si="87"/>
        <v>0.1377085641836896</v>
      </c>
      <c r="AZ81" s="54">
        <f t="shared" si="88"/>
        <v>1.6272922723862598E-3</v>
      </c>
      <c r="BA81" s="54">
        <f t="shared" si="89"/>
        <v>0.7688632734398666</v>
      </c>
      <c r="BB81" s="54">
        <f t="shared" si="90"/>
        <v>0.38154344812013857</v>
      </c>
      <c r="BC81" s="54">
        <f t="shared" si="91"/>
        <v>2.1784144924696971</v>
      </c>
      <c r="BD81" s="54">
        <f t="shared" si="92"/>
        <v>1.9133911301276862</v>
      </c>
      <c r="BE81" s="54">
        <f t="shared" si="93"/>
        <v>8.0716774880368831</v>
      </c>
      <c r="BF81" s="54">
        <f t="shared" si="94"/>
        <v>8.0716774702033884</v>
      </c>
      <c r="BG81" s="54">
        <f t="shared" si="95"/>
        <v>8.0716776741531948</v>
      </c>
      <c r="BH81" s="54">
        <f t="shared" si="96"/>
        <v>8.0716753417038642</v>
      </c>
      <c r="BI81" s="54">
        <f t="shared" si="97"/>
        <v>8.0717020150342158</v>
      </c>
      <c r="BJ81" s="54">
        <f t="shared" si="98"/>
        <v>8.0713967930646273</v>
      </c>
      <c r="BK81" s="54">
        <f t="shared" si="99"/>
        <v>8.0748646374843478</v>
      </c>
      <c r="BL81" s="54">
        <f t="shared" si="100"/>
        <v>7.6763788326003528</v>
      </c>
    </row>
    <row r="82" spans="1:64" ht="12.95" customHeight="1">
      <c r="A82" s="54" t="s">
        <v>91</v>
      </c>
      <c r="B82" s="41" t="s">
        <v>77</v>
      </c>
      <c r="C82" s="30">
        <v>49005.551800000001</v>
      </c>
      <c r="D82" s="30"/>
      <c r="E82" s="54">
        <f t="shared" si="60"/>
        <v>-7974.01851865967</v>
      </c>
      <c r="F82" s="54">
        <f t="shared" si="61"/>
        <v>-7974</v>
      </c>
      <c r="G82" s="363">
        <f t="shared" si="79"/>
        <v>-7.7744000009261072E-3</v>
      </c>
      <c r="I82" s="318">
        <f t="shared" si="101"/>
        <v>-7.7744000009261072E-3</v>
      </c>
      <c r="M82" s="268"/>
      <c r="O82" s="54">
        <f t="shared" ca="1" si="62"/>
        <v>6.8418866121907077E-2</v>
      </c>
      <c r="P82" s="54">
        <f t="shared" si="63"/>
        <v>7.4271580832717135E-2</v>
      </c>
      <c r="Q82" s="286">
        <f t="shared" si="64"/>
        <v>33987.051800000001</v>
      </c>
      <c r="R82" s="54">
        <f t="shared" si="81"/>
        <v>6.7315429709545547E-3</v>
      </c>
      <c r="S82" s="54">
        <v>0.1</v>
      </c>
      <c r="T82" s="54">
        <f t="shared" si="85"/>
        <v>6.7315429709545547E-4</v>
      </c>
      <c r="U82" s="54">
        <f t="shared" si="82"/>
        <v>-8.2045980833643242E-2</v>
      </c>
      <c r="W82" s="318">
        <f t="shared" si="102"/>
        <v>7.4076737720720529E-2</v>
      </c>
      <c r="Z82" s="54">
        <f t="shared" si="65"/>
        <v>-7974</v>
      </c>
      <c r="AA82" s="54">
        <f t="shared" si="66"/>
        <v>-7.5795568889295006E-3</v>
      </c>
      <c r="AB82" s="54">
        <f t="shared" si="67"/>
        <v>7.4076737720720529E-2</v>
      </c>
      <c r="AC82" s="54">
        <f t="shared" si="68"/>
        <v>-8.2045980833643242E-2</v>
      </c>
      <c r="AD82" s="54">
        <f t="shared" si="35"/>
        <v>7.4076737720720529E-2</v>
      </c>
      <c r="AE82" s="369">
        <f t="shared" si="69"/>
        <v>3.7963838292522155E-9</v>
      </c>
      <c r="AF82" s="356">
        <f t="shared" si="70"/>
        <v>33987.051800000001</v>
      </c>
      <c r="AG82" s="41"/>
      <c r="AH82" s="54">
        <f t="shared" si="71"/>
        <v>-8.1851137721646636E-2</v>
      </c>
      <c r="AI82" s="54">
        <f t="shared" si="72"/>
        <v>1.4047547069196926</v>
      </c>
      <c r="AJ82" s="54">
        <f t="shared" si="73"/>
        <v>-0.98124318683576917</v>
      </c>
      <c r="AK82" s="54">
        <f t="shared" si="74"/>
        <v>8.9725762795319353E-3</v>
      </c>
      <c r="AL82" s="54">
        <f t="shared" si="75"/>
        <v>2.216430544086585E-2</v>
      </c>
      <c r="AM82" s="54">
        <f t="shared" si="76"/>
        <v>1.1082606424291853E-2</v>
      </c>
      <c r="AN82" s="54">
        <f t="shared" si="103"/>
        <v>6.2976117899379389</v>
      </c>
      <c r="AO82" s="54">
        <f t="shared" si="103"/>
        <v>6.2975964805037936</v>
      </c>
      <c r="AP82" s="54">
        <f t="shared" si="103"/>
        <v>6.2975586618967858</v>
      </c>
      <c r="AQ82" s="54">
        <f t="shared" si="103"/>
        <v>6.297465239391741</v>
      </c>
      <c r="AR82" s="54">
        <f t="shared" si="103"/>
        <v>6.2972344602859014</v>
      </c>
      <c r="AS82" s="54">
        <f t="shared" si="103"/>
        <v>6.2966643760386454</v>
      </c>
      <c r="AT82" s="54">
        <f t="shared" si="103"/>
        <v>6.2952561384765087</v>
      </c>
      <c r="AU82" s="54">
        <f t="shared" si="77"/>
        <v>6.2917775686110105</v>
      </c>
      <c r="AW82" s="54">
        <v>20000</v>
      </c>
      <c r="AX82" s="54">
        <f t="shared" si="86"/>
        <v>0.14507076951409029</v>
      </c>
      <c r="AY82" s="54">
        <f t="shared" si="87"/>
        <v>0.13955066323488863</v>
      </c>
      <c r="AZ82" s="54">
        <f t="shared" si="88"/>
        <v>5.5201062792016595E-3</v>
      </c>
      <c r="BA82" s="54">
        <f t="shared" si="89"/>
        <v>0.75607013949774493</v>
      </c>
      <c r="BB82" s="54">
        <f t="shared" si="90"/>
        <v>0.41731915710763129</v>
      </c>
      <c r="BC82" s="54">
        <f t="shared" si="91"/>
        <v>2.217442319853288</v>
      </c>
      <c r="BD82" s="54">
        <f t="shared" si="92"/>
        <v>2.0078870209312085</v>
      </c>
      <c r="BE82" s="54">
        <f t="shared" si="93"/>
        <v>8.118484205132118</v>
      </c>
      <c r="BF82" s="54">
        <f t="shared" si="94"/>
        <v>8.118484042801418</v>
      </c>
      <c r="BG82" s="54">
        <f t="shared" si="95"/>
        <v>8.1184855765248667</v>
      </c>
      <c r="BH82" s="54">
        <f t="shared" si="96"/>
        <v>8.1184710853419073</v>
      </c>
      <c r="BI82" s="54">
        <f t="shared" si="97"/>
        <v>8.1186079724356919</v>
      </c>
      <c r="BJ82" s="54">
        <f t="shared" si="98"/>
        <v>8.1173121328964335</v>
      </c>
      <c r="BK82" s="54">
        <f t="shared" si="99"/>
        <v>8.1293406091197351</v>
      </c>
      <c r="BL82" s="54">
        <f t="shared" si="100"/>
        <v>7.727709790707765</v>
      </c>
    </row>
    <row r="83" spans="1:64" ht="12.95" customHeight="1">
      <c r="A83" s="54" t="s">
        <v>91</v>
      </c>
      <c r="B83" s="41"/>
      <c r="C83" s="30">
        <v>49057.394200000002</v>
      </c>
      <c r="D83" s="30"/>
      <c r="E83" s="54">
        <f t="shared" si="60"/>
        <v>-7850.5296626318604</v>
      </c>
      <c r="F83" s="54">
        <f t="shared" si="61"/>
        <v>-7850.5</v>
      </c>
      <c r="G83" s="363">
        <f t="shared" si="79"/>
        <v>-1.2452799994207453E-2</v>
      </c>
      <c r="I83" s="318">
        <f t="shared" si="101"/>
        <v>-1.2452799994207453E-2</v>
      </c>
      <c r="M83" s="268"/>
      <c r="O83" s="54">
        <f t="shared" ca="1" si="62"/>
        <v>6.8007505259850748E-2</v>
      </c>
      <c r="P83" s="54">
        <f t="shared" si="63"/>
        <v>7.4622443845146588E-2</v>
      </c>
      <c r="Q83" s="286">
        <f t="shared" si="64"/>
        <v>34038.894200000002</v>
      </c>
      <c r="R83" s="54">
        <f t="shared" si="81"/>
        <v>7.582098089682964E-3</v>
      </c>
      <c r="S83" s="54">
        <v>0.1</v>
      </c>
      <c r="T83" s="54">
        <f t="shared" si="85"/>
        <v>7.5820980896829646E-4</v>
      </c>
      <c r="U83" s="54">
        <f t="shared" si="82"/>
        <v>-8.7075243839354041E-2</v>
      </c>
      <c r="W83" s="318">
        <f t="shared" si="102"/>
        <v>6.955556744419783E-2</v>
      </c>
      <c r="Z83" s="54">
        <f t="shared" si="65"/>
        <v>-7850.5</v>
      </c>
      <c r="AA83" s="54">
        <f t="shared" si="66"/>
        <v>-7.3859235932586947E-3</v>
      </c>
      <c r="AB83" s="54">
        <f t="shared" si="67"/>
        <v>6.955556744419783E-2</v>
      </c>
      <c r="AC83" s="54">
        <f t="shared" si="68"/>
        <v>-8.7075243839354041E-2</v>
      </c>
      <c r="AD83" s="54">
        <f t="shared" si="35"/>
        <v>6.955556744419783E-2</v>
      </c>
      <c r="AE83" s="369">
        <f t="shared" si="69"/>
        <v>2.5673236462491446E-6</v>
      </c>
      <c r="AF83" s="356">
        <f t="shared" si="70"/>
        <v>34038.894200000002</v>
      </c>
      <c r="AG83" s="41"/>
      <c r="AH83" s="54">
        <f t="shared" si="71"/>
        <v>-8.2008367438405283E-2</v>
      </c>
      <c r="AI83" s="54">
        <f t="shared" si="72"/>
        <v>1.4045539255212218</v>
      </c>
      <c r="AJ83" s="54">
        <f t="shared" si="73"/>
        <v>-0.984263608030022</v>
      </c>
      <c r="AK83" s="54">
        <f t="shared" si="74"/>
        <v>1.5588497172850806E-2</v>
      </c>
      <c r="AL83" s="54">
        <f t="shared" si="75"/>
        <v>3.8513503410310623E-2</v>
      </c>
      <c r="AM83" s="54">
        <f t="shared" si="76"/>
        <v>1.9259132337120712E-2</v>
      </c>
      <c r="AN83" s="54">
        <f t="shared" si="103"/>
        <v>6.3082544829069551</v>
      </c>
      <c r="AO83" s="54">
        <f t="shared" si="103"/>
        <v>6.3082279076614309</v>
      </c>
      <c r="AP83" s="54">
        <f t="shared" si="103"/>
        <v>6.3081622455972406</v>
      </c>
      <c r="AQ83" s="54">
        <f t="shared" si="103"/>
        <v>6.3080000083598833</v>
      </c>
      <c r="AR83" s="54">
        <f t="shared" si="103"/>
        <v>6.3075991568458019</v>
      </c>
      <c r="AS83" s="54">
        <f t="shared" si="103"/>
        <v>6.3066087601183014</v>
      </c>
      <c r="AT83" s="54">
        <f t="shared" si="103"/>
        <v>6.3041618515538671</v>
      </c>
      <c r="AU83" s="54">
        <f t="shared" si="77"/>
        <v>6.2981169419372751</v>
      </c>
      <c r="AW83" s="54">
        <v>21000</v>
      </c>
      <c r="AX83" s="54">
        <f t="shared" si="86"/>
        <v>0.15069414883070098</v>
      </c>
      <c r="AY83" s="54">
        <f t="shared" si="87"/>
        <v>0.14135632248268365</v>
      </c>
      <c r="AZ83" s="54">
        <f t="shared" si="88"/>
        <v>9.3378263480173446E-3</v>
      </c>
      <c r="BA83" s="54">
        <f t="shared" si="89"/>
        <v>0.74404348375451801</v>
      </c>
      <c r="BB83" s="54">
        <f t="shared" si="90"/>
        <v>0.45133543571313756</v>
      </c>
      <c r="BC83" s="54">
        <f t="shared" si="91"/>
        <v>2.2552103103329499</v>
      </c>
      <c r="BD83" s="54">
        <f t="shared" si="92"/>
        <v>2.1066608679852652</v>
      </c>
      <c r="BE83" s="54">
        <f t="shared" si="93"/>
        <v>8.1645293193740098</v>
      </c>
      <c r="BF83" s="54">
        <f t="shared" si="94"/>
        <v>8.1645287108417293</v>
      </c>
      <c r="BG83" s="54">
        <f t="shared" si="95"/>
        <v>8.1645336296212481</v>
      </c>
      <c r="BH83" s="54">
        <f t="shared" si="96"/>
        <v>8.1644938688621682</v>
      </c>
      <c r="BI83" s="54">
        <f t="shared" si="97"/>
        <v>8.1648151324805536</v>
      </c>
      <c r="BJ83" s="54">
        <f t="shared" si="98"/>
        <v>8.1622100818695369</v>
      </c>
      <c r="BK83" s="54">
        <f t="shared" si="99"/>
        <v>8.1827585692016012</v>
      </c>
      <c r="BL83" s="54">
        <f t="shared" si="100"/>
        <v>7.779040748815178</v>
      </c>
    </row>
    <row r="84" spans="1:64" ht="12.95" customHeight="1">
      <c r="A84" s="54" t="s">
        <v>92</v>
      </c>
      <c r="B84" s="41" t="s">
        <v>77</v>
      </c>
      <c r="C84" s="30">
        <v>49789.36</v>
      </c>
      <c r="D84" s="30">
        <v>2E-3</v>
      </c>
      <c r="E84" s="54">
        <f t="shared" si="60"/>
        <v>-6106.983466979691</v>
      </c>
      <c r="F84" s="54">
        <f t="shared" si="61"/>
        <v>-6107</v>
      </c>
      <c r="G84" s="363">
        <f t="shared" si="79"/>
        <v>6.9407999981194735E-3</v>
      </c>
      <c r="K84" s="318">
        <f>G84</f>
        <v>6.9407999981194735E-3</v>
      </c>
      <c r="M84" s="268"/>
      <c r="O84" s="54">
        <f t="shared" ca="1" si="62"/>
        <v>6.2200155761913706E-2</v>
      </c>
      <c r="P84" s="54">
        <f t="shared" si="63"/>
        <v>7.9516412595694808E-2</v>
      </c>
      <c r="Q84" s="286">
        <f t="shared" si="64"/>
        <v>34770.86</v>
      </c>
      <c r="R84" s="54">
        <f t="shared" si="81"/>
        <v>5.2672195439133354E-3</v>
      </c>
      <c r="S84" s="54">
        <v>1</v>
      </c>
      <c r="T84" s="54">
        <f t="shared" si="85"/>
        <v>5.2672195439133354E-3</v>
      </c>
      <c r="U84" s="54">
        <f t="shared" si="82"/>
        <v>-7.2575612597575334E-2</v>
      </c>
      <c r="Y84" s="318">
        <f>+G84-AH84</f>
        <v>9.0170225928475733E-2</v>
      </c>
      <c r="Z84" s="54">
        <f t="shared" si="65"/>
        <v>-6107</v>
      </c>
      <c r="AA84" s="54">
        <f t="shared" si="66"/>
        <v>-3.7130133346614524E-3</v>
      </c>
      <c r="AB84" s="54">
        <f t="shared" si="67"/>
        <v>9.0170225928475733E-2</v>
      </c>
      <c r="AC84" s="54">
        <f t="shared" si="68"/>
        <v>-7.2575612597575334E-2</v>
      </c>
      <c r="AD84" s="54">
        <f t="shared" si="35"/>
        <v>9.0170225928475733E-2</v>
      </c>
      <c r="AE84" s="369">
        <f t="shared" si="69"/>
        <v>1.1350373852974062E-4</v>
      </c>
      <c r="AF84" s="356">
        <f t="shared" si="70"/>
        <v>34770.86</v>
      </c>
      <c r="AG84" s="41"/>
      <c r="AH84" s="54">
        <f t="shared" si="71"/>
        <v>-8.322942593035626E-2</v>
      </c>
      <c r="AI84" s="54">
        <f t="shared" si="72"/>
        <v>1.3904493133716191</v>
      </c>
      <c r="AJ84" s="54">
        <f t="shared" si="73"/>
        <v>-0.99867909904516583</v>
      </c>
      <c r="AK84" s="54">
        <f t="shared" si="74"/>
        <v>0.10703370303960104</v>
      </c>
      <c r="AL84" s="54">
        <f t="shared" si="75"/>
        <v>0.2675568006832128</v>
      </c>
      <c r="AM84" s="54">
        <f t="shared" si="76"/>
        <v>0.13458221728778219</v>
      </c>
      <c r="AN84" s="54">
        <f t="shared" si="103"/>
        <v>6.4579310691032639</v>
      </c>
      <c r="AO84" s="54">
        <f t="shared" si="103"/>
        <v>6.4577594083733878</v>
      </c>
      <c r="AP84" s="54">
        <f t="shared" si="103"/>
        <v>6.4573288742458237</v>
      </c>
      <c r="AQ84" s="54">
        <f t="shared" si="103"/>
        <v>6.4562492152904474</v>
      </c>
      <c r="AR84" s="54">
        <f t="shared" si="103"/>
        <v>6.4535426261825748</v>
      </c>
      <c r="AS84" s="54">
        <f t="shared" si="103"/>
        <v>6.4467629871606764</v>
      </c>
      <c r="AT84" s="54">
        <f t="shared" si="103"/>
        <v>6.429813438031375</v>
      </c>
      <c r="AU84" s="54">
        <f t="shared" si="77"/>
        <v>6.387612467397549</v>
      </c>
      <c r="AW84" s="54">
        <v>22000</v>
      </c>
      <c r="AX84" s="54">
        <f t="shared" si="86"/>
        <v>0.15620243208812459</v>
      </c>
      <c r="AY84" s="54">
        <f t="shared" si="87"/>
        <v>0.14312554192707463</v>
      </c>
      <c r="AZ84" s="54">
        <f t="shared" si="88"/>
        <v>1.3076890161049968E-2</v>
      </c>
      <c r="BA84" s="54">
        <f t="shared" si="89"/>
        <v>0.73273614208708415</v>
      </c>
      <c r="BB84" s="54">
        <f t="shared" si="90"/>
        <v>0.48368820789866895</v>
      </c>
      <c r="BC84" s="54">
        <f t="shared" si="91"/>
        <v>2.2918127726393593</v>
      </c>
      <c r="BD84" s="54">
        <f t="shared" si="92"/>
        <v>2.2101862558797749</v>
      </c>
      <c r="BE84" s="54">
        <f t="shared" si="93"/>
        <v>8.209858471943976</v>
      </c>
      <c r="BF84" s="54">
        <f t="shared" si="94"/>
        <v>8.2098568154862193</v>
      </c>
      <c r="BG84" s="54">
        <f t="shared" si="95"/>
        <v>8.2098685585995117</v>
      </c>
      <c r="BH84" s="54">
        <f t="shared" si="96"/>
        <v>8.2097853002269563</v>
      </c>
      <c r="BI84" s="54">
        <f t="shared" si="97"/>
        <v>8.2103751979230175</v>
      </c>
      <c r="BJ84" s="54">
        <f t="shared" si="98"/>
        <v>8.2061752959529937</v>
      </c>
      <c r="BK84" s="54">
        <f t="shared" si="99"/>
        <v>8.2351130199640838</v>
      </c>
      <c r="BL84" s="54">
        <f t="shared" si="100"/>
        <v>7.8303717069225902</v>
      </c>
    </row>
    <row r="85" spans="1:64" ht="12.95" customHeight="1">
      <c r="A85" s="289" t="s">
        <v>93</v>
      </c>
      <c r="B85" s="59" t="s">
        <v>65</v>
      </c>
      <c r="C85" s="58">
        <v>50519.620999999999</v>
      </c>
      <c r="D85" s="58"/>
      <c r="E85" s="54">
        <f t="shared" ref="E85:E116" si="104">+(C85-C$7)/C$8</f>
        <v>-4367.4981134520394</v>
      </c>
      <c r="F85" s="54">
        <f t="shared" ref="F85:F116" si="105">ROUND(2*E85,0)/2</f>
        <v>-4367.5</v>
      </c>
      <c r="G85" s="363">
        <f t="shared" si="79"/>
        <v>7.9199999890988693E-4</v>
      </c>
      <c r="I85" s="318">
        <f>G85</f>
        <v>7.9199999890988693E-4</v>
      </c>
      <c r="M85" s="268"/>
      <c r="O85" s="54">
        <f t="shared" ref="O85:O116" ca="1" si="106">+C$11+C$12*$F85</f>
        <v>5.6406129692707231E-2</v>
      </c>
      <c r="P85" s="54">
        <f t="shared" ref="P85:P116" si="107">+D$11+D$12*F85+D$13*F85^2</f>
        <v>8.4288764901546701E-2</v>
      </c>
      <c r="Q85" s="286">
        <f t="shared" ref="Q85:Q116" si="108">+C85-15018.5</f>
        <v>35501.120999999999</v>
      </c>
      <c r="R85" s="54">
        <f t="shared" si="81"/>
        <v>6.9717097492062027E-3</v>
      </c>
      <c r="S85" s="54">
        <v>0.1</v>
      </c>
      <c r="T85" s="54">
        <f t="shared" si="85"/>
        <v>6.9717097492062036E-4</v>
      </c>
      <c r="U85" s="54">
        <f t="shared" si="82"/>
        <v>-8.3496764902636814E-2</v>
      </c>
      <c r="W85" s="318">
        <f>+G85-AH85</f>
        <v>8.3410873925997595E-2</v>
      </c>
      <c r="Z85" s="54">
        <f t="shared" ref="Z85:Z116" si="109">F85</f>
        <v>-4367.5</v>
      </c>
      <c r="AA85" s="54">
        <f t="shared" ref="AA85:AA116" si="110">AB$3+AB$4*Z85+AB$5*Z85^2+AH85</f>
        <v>1.6698909744589929E-3</v>
      </c>
      <c r="AB85" s="54">
        <f t="shared" ref="AB85:AB116" si="111">+G85-AH85</f>
        <v>8.3410873925997595E-2</v>
      </c>
      <c r="AC85" s="54">
        <f t="shared" ref="AC85:AC116" si="112">+G85-P85</f>
        <v>-8.3496764902636814E-2</v>
      </c>
      <c r="AD85" s="54">
        <f t="shared" si="35"/>
        <v>8.3410873925997595E-2</v>
      </c>
      <c r="AE85" s="369">
        <f t="shared" ref="AE85:AE116" si="113">+(G85-AA85)^2*S85</f>
        <v>7.7069256495056111E-8</v>
      </c>
      <c r="AF85" s="356">
        <f t="shared" ref="AF85:AF116" si="114">+C85-15018.5</f>
        <v>35501.120999999999</v>
      </c>
      <c r="AG85" s="41"/>
      <c r="AH85" s="54">
        <f t="shared" ref="AH85:AH116" si="115">$AB$6*($AB$11/AI85*AJ85+$AB$12)</f>
        <v>-8.2618873927087708E-2</v>
      </c>
      <c r="AI85" s="54">
        <f t="shared" ref="AI85:AI116" si="116">1+$AB$7*COS(AL85)</f>
        <v>1.3575159104119534</v>
      </c>
      <c r="AJ85" s="54">
        <f t="shared" ref="AJ85:AJ116" si="117">SIN(AL85+RADIANS($AB$9))</f>
        <v>-0.96316251436524614</v>
      </c>
      <c r="AK85" s="54">
        <f t="shared" ref="AK85:AK116" si="118">$AB$7*SIN(AL85)</f>
        <v>0.18997171816102112</v>
      </c>
      <c r="AL85" s="54">
        <f t="shared" ref="AL85:AL116" si="119">2*ATAN(AM85)</f>
        <v>0.4884242374631525</v>
      </c>
      <c r="AM85" s="54">
        <f t="shared" ref="AM85:AM116" si="120">SQRT((1+$AB$7)/(1-$AB$7))*TAN(AN85/2)</f>
        <v>0.24918570246931754</v>
      </c>
      <c r="AN85" s="54">
        <f t="shared" si="103"/>
        <v>6.6047614957414922</v>
      </c>
      <c r="AO85" s="54">
        <f t="shared" si="103"/>
        <v>6.6045003165018707</v>
      </c>
      <c r="AP85" s="54">
        <f t="shared" si="103"/>
        <v>6.6038204765230732</v>
      </c>
      <c r="AQ85" s="54">
        <f t="shared" si="103"/>
        <v>6.6020515965267661</v>
      </c>
      <c r="AR85" s="54">
        <f t="shared" si="103"/>
        <v>6.5974539555731457</v>
      </c>
      <c r="AS85" s="54">
        <f t="shared" si="103"/>
        <v>6.5855356245591512</v>
      </c>
      <c r="AT85" s="54">
        <f t="shared" si="103"/>
        <v>6.554840349976093</v>
      </c>
      <c r="AU85" s="54">
        <f t="shared" ref="AU85:AU116" si="121">RADIANS($AB$9)+$AB$18*(F85-AB$15)</f>
        <v>6.4769026690253932</v>
      </c>
      <c r="AW85" s="54">
        <v>23000</v>
      </c>
      <c r="AX85" s="54">
        <f t="shared" si="86"/>
        <v>0.16159252286573544</v>
      </c>
      <c r="AY85" s="54">
        <f t="shared" si="87"/>
        <v>0.14485832156806167</v>
      </c>
      <c r="AZ85" s="54">
        <f t="shared" si="88"/>
        <v>1.6734201297673772E-2</v>
      </c>
      <c r="BA85" s="54">
        <f t="shared" si="89"/>
        <v>0.72210437454171095</v>
      </c>
      <c r="BB85" s="54">
        <f t="shared" si="90"/>
        <v>0.51446797576274106</v>
      </c>
      <c r="BC85" s="54">
        <f t="shared" si="91"/>
        <v>2.3273361101804833</v>
      </c>
      <c r="BD85" s="54">
        <f t="shared" si="92"/>
        <v>2.3189952263140019</v>
      </c>
      <c r="BE85" s="54">
        <f t="shared" si="93"/>
        <v>8.2545145464384042</v>
      </c>
      <c r="BF85" s="54">
        <f t="shared" si="94"/>
        <v>8.2545108119210937</v>
      </c>
      <c r="BG85" s="54">
        <f t="shared" si="95"/>
        <v>8.2545344691665878</v>
      </c>
      <c r="BH85" s="54">
        <f t="shared" si="96"/>
        <v>8.2543845840135397</v>
      </c>
      <c r="BI85" s="54">
        <f t="shared" si="97"/>
        <v>8.2553333160273414</v>
      </c>
      <c r="BJ85" s="54">
        <f t="shared" si="98"/>
        <v>8.2492917752229573</v>
      </c>
      <c r="BK85" s="54">
        <f t="shared" si="99"/>
        <v>8.2864012652319836</v>
      </c>
      <c r="BL85" s="54">
        <f t="shared" si="100"/>
        <v>7.8817026650300033</v>
      </c>
    </row>
    <row r="86" spans="1:64" ht="12.95" customHeight="1">
      <c r="A86" s="54" t="s">
        <v>94</v>
      </c>
      <c r="B86" s="41" t="s">
        <v>77</v>
      </c>
      <c r="C86" s="47">
        <v>50548.378900000003</v>
      </c>
      <c r="D86" s="47">
        <v>4.0000000000000002E-4</v>
      </c>
      <c r="E86" s="54">
        <f t="shared" si="104"/>
        <v>-4298.9966518537613</v>
      </c>
      <c r="F86" s="54">
        <f t="shared" si="105"/>
        <v>-4299</v>
      </c>
      <c r="G86" s="363">
        <f t="shared" si="79"/>
        <v>1.4056000072741881E-3</v>
      </c>
      <c r="K86" s="318">
        <f>G86</f>
        <v>1.4056000072741881E-3</v>
      </c>
      <c r="M86" s="268"/>
      <c r="O86" s="54">
        <f t="shared" ca="1" si="106"/>
        <v>5.6177965975696229E-2</v>
      </c>
      <c r="P86" s="54">
        <f t="shared" si="107"/>
        <v>8.4474439494250597E-2</v>
      </c>
      <c r="Q86" s="286">
        <f t="shared" si="108"/>
        <v>35529.878900000003</v>
      </c>
      <c r="R86" s="54">
        <f t="shared" si="81"/>
        <v>6.900432093713051E-3</v>
      </c>
      <c r="S86" s="54">
        <v>1</v>
      </c>
      <c r="T86" s="54">
        <f t="shared" si="85"/>
        <v>6.900432093713051E-3</v>
      </c>
      <c r="U86" s="54">
        <f t="shared" si="82"/>
        <v>-8.3068839486976409E-2</v>
      </c>
      <c r="Y86" s="318">
        <f t="shared" ref="Y86:Y93" si="122">+G86-AH86</f>
        <v>8.3964659568165942E-2</v>
      </c>
      <c r="Z86" s="54">
        <f t="shared" si="109"/>
        <v>-4299</v>
      </c>
      <c r="AA86" s="54">
        <f t="shared" si="110"/>
        <v>1.9153799333588434E-3</v>
      </c>
      <c r="AB86" s="54">
        <f t="shared" si="111"/>
        <v>8.3964659568165942E-2</v>
      </c>
      <c r="AC86" s="54">
        <f t="shared" si="112"/>
        <v>-8.3068839486976409E-2</v>
      </c>
      <c r="AD86" s="54">
        <f t="shared" ref="AD86:AD149" si="123">SUM(V86:Y86)</f>
        <v>8.3964659568165942E-2</v>
      </c>
      <c r="AE86" s="369">
        <f t="shared" si="113"/>
        <v>2.5987557303887659E-7</v>
      </c>
      <c r="AF86" s="356">
        <f t="shared" si="114"/>
        <v>35529.878900000003</v>
      </c>
      <c r="AG86" s="41"/>
      <c r="AH86" s="54">
        <f t="shared" si="115"/>
        <v>-8.2559059560891754E-2</v>
      </c>
      <c r="AI86" s="54">
        <f t="shared" si="116"/>
        <v>1.3558951566787674</v>
      </c>
      <c r="AJ86" s="54">
        <f t="shared" si="117"/>
        <v>-0.96085183619750703</v>
      </c>
      <c r="AK86" s="54">
        <f t="shared" si="118"/>
        <v>0.1929909773832291</v>
      </c>
      <c r="AL86" s="54">
        <f t="shared" si="119"/>
        <v>0.49688847732608821</v>
      </c>
      <c r="AM86" s="54">
        <f t="shared" si="120"/>
        <v>0.25368538175348887</v>
      </c>
      <c r="AN86" s="54">
        <f t="shared" si="103"/>
        <v>6.6104661464830299</v>
      </c>
      <c r="AO86" s="54">
        <f t="shared" si="103"/>
        <v>6.6102029370273208</v>
      </c>
      <c r="AP86" s="54">
        <f t="shared" si="103"/>
        <v>6.6095165006247418</v>
      </c>
      <c r="AQ86" s="54">
        <f t="shared" si="103"/>
        <v>6.6077270595979556</v>
      </c>
      <c r="AR86" s="54">
        <f t="shared" si="103"/>
        <v>6.6030672864987645</v>
      </c>
      <c r="AS86" s="54">
        <f t="shared" si="103"/>
        <v>6.5909664251766298</v>
      </c>
      <c r="AT86" s="54">
        <f t="shared" si="103"/>
        <v>6.5597529455146404</v>
      </c>
      <c r="AU86" s="54">
        <f t="shared" si="121"/>
        <v>6.4804188396557505</v>
      </c>
      <c r="AW86" s="54">
        <v>24000</v>
      </c>
      <c r="AX86" s="54">
        <f t="shared" si="86"/>
        <v>0.16686172666426019</v>
      </c>
      <c r="AY86" s="54">
        <f t="shared" si="87"/>
        <v>0.14655466140564469</v>
      </c>
      <c r="AZ86" s="54">
        <f t="shared" si="88"/>
        <v>2.0307065258615493E-2</v>
      </c>
      <c r="BA86" s="54">
        <f t="shared" si="89"/>
        <v>0.71210770494485831</v>
      </c>
      <c r="BB86" s="54">
        <f t="shared" si="90"/>
        <v>0.54375977505076056</v>
      </c>
      <c r="BC86" s="54">
        <f t="shared" si="91"/>
        <v>2.3618596182841212</v>
      </c>
      <c r="BD86" s="54">
        <f t="shared" si="92"/>
        <v>2.4336887510357528</v>
      </c>
      <c r="BE86" s="54">
        <f t="shared" si="93"/>
        <v>8.298537879205595</v>
      </c>
      <c r="BF86" s="54">
        <f t="shared" si="94"/>
        <v>8.2985304860806064</v>
      </c>
      <c r="BG86" s="54">
        <f t="shared" si="95"/>
        <v>8.2985729471098821</v>
      </c>
      <c r="BH86" s="54">
        <f t="shared" si="96"/>
        <v>8.2983290285595661</v>
      </c>
      <c r="BI86" s="54">
        <f t="shared" si="97"/>
        <v>8.2997285278471971</v>
      </c>
      <c r="BJ86" s="54">
        <f t="shared" si="98"/>
        <v>8.2916420530603858</v>
      </c>
      <c r="BK86" s="54">
        <f t="shared" si="99"/>
        <v>8.336623417523251</v>
      </c>
      <c r="BL86" s="54">
        <f t="shared" si="100"/>
        <v>7.9330336231374154</v>
      </c>
    </row>
    <row r="87" spans="1:64" ht="12.95" customHeight="1">
      <c r="A87" s="54" t="s">
        <v>95</v>
      </c>
      <c r="B87" s="41" t="s">
        <v>65</v>
      </c>
      <c r="C87" s="47">
        <v>50823.570099999997</v>
      </c>
      <c r="D87" s="47">
        <v>2.0000000000000001E-4</v>
      </c>
      <c r="E87" s="54">
        <f t="shared" si="104"/>
        <v>-3643.4898374138716</v>
      </c>
      <c r="F87" s="54">
        <f t="shared" si="105"/>
        <v>-3643.5</v>
      </c>
      <c r="G87" s="363">
        <f t="shared" si="79"/>
        <v>4.2663999993237667E-3</v>
      </c>
      <c r="K87" s="318">
        <f>G87</f>
        <v>4.2663999993237667E-3</v>
      </c>
      <c r="M87" s="268"/>
      <c r="O87" s="54">
        <f t="shared" ca="1" si="106"/>
        <v>5.3994589092474128E-2</v>
      </c>
      <c r="P87" s="54">
        <f t="shared" si="107"/>
        <v>8.624257653302754E-2</v>
      </c>
      <c r="Q87" s="286">
        <f t="shared" si="108"/>
        <v>35805.070099999997</v>
      </c>
      <c r="R87" s="54">
        <f t="shared" si="81"/>
        <v>6.720093519084965E-3</v>
      </c>
      <c r="S87" s="54">
        <v>1</v>
      </c>
      <c r="T87" s="54">
        <f t="shared" si="85"/>
        <v>6.720093519084965E-3</v>
      </c>
      <c r="U87" s="54">
        <f t="shared" si="82"/>
        <v>-8.1976176533703773E-2</v>
      </c>
      <c r="Y87" s="318">
        <f t="shared" si="122"/>
        <v>8.6122924243828114E-2</v>
      </c>
      <c r="Z87" s="54">
        <f t="shared" si="109"/>
        <v>-3643.5</v>
      </c>
      <c r="AA87" s="54">
        <f t="shared" si="110"/>
        <v>4.3860522885231928E-3</v>
      </c>
      <c r="AB87" s="54">
        <f t="shared" si="111"/>
        <v>8.6122924243828114E-2</v>
      </c>
      <c r="AC87" s="54">
        <f t="shared" si="112"/>
        <v>-8.1976176533703773E-2</v>
      </c>
      <c r="AD87" s="54">
        <f t="shared" si="123"/>
        <v>8.6122924243828114E-2</v>
      </c>
      <c r="AE87" s="369">
        <f t="shared" si="113"/>
        <v>1.4316670310663115E-8</v>
      </c>
      <c r="AF87" s="356">
        <f t="shared" si="114"/>
        <v>35805.070099999997</v>
      </c>
      <c r="AG87" s="41"/>
      <c r="AH87" s="54">
        <f t="shared" si="115"/>
        <v>-8.1856524244504347E-2</v>
      </c>
      <c r="AI87" s="54">
        <f t="shared" si="116"/>
        <v>1.3393471339883114</v>
      </c>
      <c r="AJ87" s="54">
        <f t="shared" si="117"/>
        <v>-0.93565822588282022</v>
      </c>
      <c r="AK87" s="54">
        <f t="shared" si="118"/>
        <v>0.22079493325857222</v>
      </c>
      <c r="AL87" s="54">
        <f t="shared" si="119"/>
        <v>0.57682937791805478</v>
      </c>
      <c r="AM87" s="54">
        <f t="shared" si="120"/>
        <v>0.29668711820567101</v>
      </c>
      <c r="AN87" s="54">
        <f t="shared" si="103"/>
        <v>6.6647004803752203</v>
      </c>
      <c r="AO87" s="54">
        <f t="shared" si="103"/>
        <v>6.6644237525251864</v>
      </c>
      <c r="AP87" s="54">
        <f t="shared" si="103"/>
        <v>6.6636874665375601</v>
      </c>
      <c r="AQ87" s="54">
        <f t="shared" si="103"/>
        <v>6.6617294946530308</v>
      </c>
      <c r="AR87" s="54">
        <f t="shared" si="103"/>
        <v>6.6565301321118753</v>
      </c>
      <c r="AS87" s="54">
        <f t="shared" si="103"/>
        <v>6.6427740592153972</v>
      </c>
      <c r="AT87" s="54">
        <f t="shared" si="103"/>
        <v>6.6067111668075098</v>
      </c>
      <c r="AU87" s="54">
        <f t="shared" si="121"/>
        <v>6.5140662826951594</v>
      </c>
      <c r="AW87" s="54">
        <v>25000</v>
      </c>
      <c r="AX87" s="54">
        <f t="shared" ref="AX87:AX150" si="124">AB$3+AB$4*AW87+AB$5*AW87^2+AZ87</f>
        <v>0.1720076954085592</v>
      </c>
      <c r="AY87" s="54">
        <f t="shared" ref="AY87:AY150" si="125">AB$3+AB$4*AW87+AB$5*AW87^2</f>
        <v>0.14821456143982373</v>
      </c>
      <c r="AZ87" s="54">
        <f t="shared" ref="AZ87:AZ150" si="126">$AB$6*($AB$11/BA87*BB87+$AB$12)</f>
        <v>2.3793133968735485E-2</v>
      </c>
      <c r="BA87" s="54">
        <f t="shared" ref="BA87:BA150" si="127">1+$AB$7*COS(BC87)</f>
        <v>0.70270874064694644</v>
      </c>
      <c r="BB87" s="54">
        <f t="shared" ref="BB87:BB150" si="128">SIN(BC87+RADIANS($AB$9))</f>
        <v>0.5716432456576156</v>
      </c>
      <c r="BC87" s="54">
        <f t="shared" ref="BC87:BC150" si="129">2*ATAN(BD87)</f>
        <v>2.3954561986205114</v>
      </c>
      <c r="BD87" s="54">
        <f t="shared" ref="BD87:BD150" si="130">SQRT((1+$AB$7)/(1-$AB$7))*TAN(BE87/2)</f>
        <v>2.5549494028844264</v>
      </c>
      <c r="BE87" s="54">
        <f t="shared" ref="BE87:BE150" si="131">$BL87+$AB$7*SIN(BF87)</f>
        <v>8.3419664546318799</v>
      </c>
      <c r="BF87" s="54">
        <f t="shared" ref="BF87:BF150" si="132">$BL87+$AB$7*SIN(BG87)</f>
        <v>8.3419531745175863</v>
      </c>
      <c r="BG87" s="54">
        <f t="shared" ref="BG87:BG150" si="133">$BL87+$AB$7*SIN(BH87)</f>
        <v>8.3420231352651317</v>
      </c>
      <c r="BH87" s="54">
        <f t="shared" ref="BH87:BH150" si="134">$BL87+$AB$7*SIN(BI87)</f>
        <v>8.3416544724927402</v>
      </c>
      <c r="BI87" s="54">
        <f t="shared" ref="BI87:BI150" si="135">$BL87+$AB$7*SIN(BJ87)</f>
        <v>8.3435942943816617</v>
      </c>
      <c r="BJ87" s="54">
        <f t="shared" ref="BJ87:BJ150" si="136">$BL87+$AB$7*SIN(BK87)</f>
        <v>8.333306477760086</v>
      </c>
      <c r="BK87" s="54">
        <f t="shared" ref="BK87:BK150" si="137">$BL87+$AB$7*SIN(BL87)</f>
        <v>8.3857823977525925</v>
      </c>
      <c r="BL87" s="54">
        <f t="shared" ref="BL87:BL150" si="138">RADIANS($AB$9)+$AB$18*(AW87-AB$15)</f>
        <v>7.9843645812448276</v>
      </c>
    </row>
    <row r="88" spans="1:64" ht="12.95" customHeight="1">
      <c r="A88" s="54" t="s">
        <v>97</v>
      </c>
      <c r="B88" s="41" t="s">
        <v>65</v>
      </c>
      <c r="C88" s="30">
        <v>50897.456200000001</v>
      </c>
      <c r="D88" s="30">
        <v>6.9999999999999999E-4</v>
      </c>
      <c r="E88" s="54">
        <f t="shared" si="104"/>
        <v>-3467.4927777608359</v>
      </c>
      <c r="F88" s="54">
        <f t="shared" si="105"/>
        <v>-3467.5</v>
      </c>
      <c r="G88" s="363">
        <f t="shared" si="79"/>
        <v>3.0320000005303882E-3</v>
      </c>
      <c r="K88" s="318">
        <f>G88</f>
        <v>3.0320000005303882E-3</v>
      </c>
      <c r="M88" s="268"/>
      <c r="O88" s="54">
        <f t="shared" ca="1" si="106"/>
        <v>5.3408358228329067E-2</v>
      </c>
      <c r="P88" s="54">
        <f t="shared" si="107"/>
        <v>8.671465023421758E-2</v>
      </c>
      <c r="Q88" s="286">
        <f t="shared" si="108"/>
        <v>35878.956200000001</v>
      </c>
      <c r="R88" s="54">
        <f t="shared" si="81"/>
        <v>7.0027859501336272E-3</v>
      </c>
      <c r="S88" s="54">
        <v>1</v>
      </c>
      <c r="T88" s="54">
        <f t="shared" si="85"/>
        <v>7.0027859501336272E-3</v>
      </c>
      <c r="U88" s="54">
        <f t="shared" si="82"/>
        <v>-8.3682650233687192E-2</v>
      </c>
      <c r="Y88" s="318">
        <f t="shared" si="122"/>
        <v>8.4660688699896042E-2</v>
      </c>
      <c r="Z88" s="54">
        <f t="shared" si="109"/>
        <v>-3467.5</v>
      </c>
      <c r="AA88" s="54">
        <f t="shared" si="110"/>
        <v>5.0859615348519266E-3</v>
      </c>
      <c r="AB88" s="54">
        <f t="shared" si="111"/>
        <v>8.4660688699896042E-2</v>
      </c>
      <c r="AC88" s="54">
        <f t="shared" si="112"/>
        <v>-8.3682650233687192E-2</v>
      </c>
      <c r="AD88" s="54">
        <f t="shared" si="123"/>
        <v>8.4660688699896042E-2</v>
      </c>
      <c r="AE88" s="369">
        <f t="shared" si="113"/>
        <v>4.2187579844724879E-6</v>
      </c>
      <c r="AF88" s="356">
        <f t="shared" si="114"/>
        <v>35878.956200000001</v>
      </c>
      <c r="AG88" s="41"/>
      <c r="AH88" s="54">
        <f t="shared" si="115"/>
        <v>-8.1628688699365654E-2</v>
      </c>
      <c r="AI88" s="54">
        <f t="shared" si="116"/>
        <v>1.3346078624612832</v>
      </c>
      <c r="AJ88" s="54">
        <f t="shared" si="117"/>
        <v>-0.92799548123667874</v>
      </c>
      <c r="AK88" s="54">
        <f t="shared" si="118"/>
        <v>0.22791326920087254</v>
      </c>
      <c r="AL88" s="54">
        <f t="shared" si="119"/>
        <v>0.59795266151550319</v>
      </c>
      <c r="AM88" s="54">
        <f t="shared" si="120"/>
        <v>0.30821498123488222</v>
      </c>
      <c r="AN88" s="54">
        <f t="shared" si="103"/>
        <v>6.6791469271306667</v>
      </c>
      <c r="AO88" s="54">
        <f t="shared" si="103"/>
        <v>6.678868356944708</v>
      </c>
      <c r="AP88" s="54">
        <f t="shared" si="103"/>
        <v>6.6781227805160865</v>
      </c>
      <c r="AQ88" s="54">
        <f t="shared" si="103"/>
        <v>6.6761284277543682</v>
      </c>
      <c r="AR88" s="54">
        <f t="shared" si="103"/>
        <v>6.6708017694911907</v>
      </c>
      <c r="AS88" s="54">
        <f t="shared" si="103"/>
        <v>6.6566310088071736</v>
      </c>
      <c r="AT88" s="54">
        <f t="shared" si="103"/>
        <v>6.6193020867841588</v>
      </c>
      <c r="AU88" s="54">
        <f t="shared" si="121"/>
        <v>6.523100531322064</v>
      </c>
      <c r="AW88" s="54">
        <v>26000</v>
      </c>
      <c r="AX88" s="54">
        <f t="shared" si="124"/>
        <v>0.1770283790985886</v>
      </c>
      <c r="AY88" s="54">
        <f t="shared" si="125"/>
        <v>0.14983802167059876</v>
      </c>
      <c r="AZ88" s="54">
        <f t="shared" si="126"/>
        <v>2.7190357427989822E-2</v>
      </c>
      <c r="BA88" s="54">
        <f t="shared" si="127"/>
        <v>0.69387298375268325</v>
      </c>
      <c r="BB88" s="54">
        <f t="shared" si="128"/>
        <v>0.59819277893324252</v>
      </c>
      <c r="BC88" s="54">
        <f t="shared" si="129"/>
        <v>2.42819299698313</v>
      </c>
      <c r="BD88" s="54">
        <f t="shared" si="130"/>
        <v>2.6835567915119389</v>
      </c>
      <c r="BE88" s="54">
        <f t="shared" si="131"/>
        <v>8.3848360836126616</v>
      </c>
      <c r="BF88" s="54">
        <f t="shared" si="132"/>
        <v>8.3848139841718599</v>
      </c>
      <c r="BG88" s="54">
        <f t="shared" si="133"/>
        <v>8.384921798540212</v>
      </c>
      <c r="BH88" s="54">
        <f t="shared" si="134"/>
        <v>8.3843956277004423</v>
      </c>
      <c r="BI88" s="54">
        <f t="shared" si="135"/>
        <v>8.3869590728907131</v>
      </c>
      <c r="BJ88" s="54">
        <f t="shared" si="136"/>
        <v>8.3743625880096477</v>
      </c>
      <c r="BK88" s="54">
        <f t="shared" si="137"/>
        <v>8.4338839275369342</v>
      </c>
      <c r="BL88" s="54">
        <f t="shared" si="138"/>
        <v>8.0356955393522398</v>
      </c>
    </row>
    <row r="89" spans="1:64" ht="12.95" customHeight="1">
      <c r="A89" s="54" t="s">
        <v>97</v>
      </c>
      <c r="B89" s="41" t="s">
        <v>77</v>
      </c>
      <c r="C89" s="30">
        <v>50904.383699999998</v>
      </c>
      <c r="D89" s="30">
        <v>4.0000000000000002E-4</v>
      </c>
      <c r="E89" s="54">
        <f t="shared" si="104"/>
        <v>-3450.9914381212284</v>
      </c>
      <c r="F89" s="54">
        <f t="shared" si="105"/>
        <v>-3451</v>
      </c>
      <c r="G89" s="363">
        <f t="shared" si="79"/>
        <v>3.5943999973824248E-3</v>
      </c>
      <c r="K89" s="318">
        <f>G89</f>
        <v>3.5943999973824248E-3</v>
      </c>
      <c r="M89" s="268"/>
      <c r="O89" s="54">
        <f t="shared" ca="1" si="106"/>
        <v>5.335339908481547E-2</v>
      </c>
      <c r="P89" s="54">
        <f t="shared" si="107"/>
        <v>8.675884927274137E-2</v>
      </c>
      <c r="Q89" s="286">
        <f t="shared" si="108"/>
        <v>35885.883699999998</v>
      </c>
      <c r="R89" s="54">
        <f t="shared" si="81"/>
        <v>6.9163256232737513E-3</v>
      </c>
      <c r="S89" s="54">
        <v>1</v>
      </c>
      <c r="T89" s="54">
        <f t="shared" si="85"/>
        <v>6.9163256232737513E-3</v>
      </c>
      <c r="U89" s="54">
        <f t="shared" si="82"/>
        <v>-8.3164449275358945E-2</v>
      </c>
      <c r="Y89" s="318">
        <f t="shared" si="122"/>
        <v>8.5200897990564226E-2</v>
      </c>
      <c r="Z89" s="54">
        <f t="shared" si="109"/>
        <v>-3451</v>
      </c>
      <c r="AA89" s="54">
        <f t="shared" si="110"/>
        <v>5.1523512795595694E-3</v>
      </c>
      <c r="AB89" s="54">
        <f t="shared" si="111"/>
        <v>8.5200897990564226E-2</v>
      </c>
      <c r="AC89" s="54">
        <f t="shared" si="112"/>
        <v>-8.3164449275358945E-2</v>
      </c>
      <c r="AD89" s="54">
        <f t="shared" si="123"/>
        <v>8.5200897990564226E-2</v>
      </c>
      <c r="AE89" s="369">
        <f t="shared" si="113"/>
        <v>2.4272121976374087E-6</v>
      </c>
      <c r="AF89" s="356">
        <f t="shared" si="114"/>
        <v>35885.883699999998</v>
      </c>
      <c r="AG89" s="41"/>
      <c r="AH89" s="54">
        <f t="shared" si="115"/>
        <v>-8.1606497993181801E-2</v>
      </c>
      <c r="AI89" s="54">
        <f t="shared" si="116"/>
        <v>1.3341576221983271</v>
      </c>
      <c r="AJ89" s="54">
        <f t="shared" si="117"/>
        <v>-0.92725868950474843</v>
      </c>
      <c r="AK89" s="54">
        <f t="shared" si="118"/>
        <v>0.22857288427435665</v>
      </c>
      <c r="AL89" s="54">
        <f t="shared" si="119"/>
        <v>0.5999252957937925</v>
      </c>
      <c r="AM89" s="54">
        <f t="shared" si="120"/>
        <v>0.30929532379714098</v>
      </c>
      <c r="AN89" s="54">
        <f t="shared" si="103"/>
        <v>6.6804986680249101</v>
      </c>
      <c r="AO89" s="54">
        <f t="shared" si="103"/>
        <v>6.6802199628417327</v>
      </c>
      <c r="AP89" s="54">
        <f t="shared" si="103"/>
        <v>6.6794736036005444</v>
      </c>
      <c r="AQ89" s="54">
        <f t="shared" si="103"/>
        <v>6.677476034774819</v>
      </c>
      <c r="AR89" s="54">
        <f t="shared" si="103"/>
        <v>6.6721378352629532</v>
      </c>
      <c r="AS89" s="54">
        <f t="shared" si="103"/>
        <v>6.6579288722714498</v>
      </c>
      <c r="AT89" s="54">
        <f t="shared" si="103"/>
        <v>6.6204820874701564</v>
      </c>
      <c r="AU89" s="54">
        <f t="shared" si="121"/>
        <v>6.5239474921308362</v>
      </c>
      <c r="AW89" s="54">
        <v>27000</v>
      </c>
      <c r="AX89" s="54">
        <f t="shared" si="124"/>
        <v>0.18192198354735928</v>
      </c>
      <c r="AY89" s="54">
        <f t="shared" si="125"/>
        <v>0.15142504209796978</v>
      </c>
      <c r="AZ89" s="54">
        <f t="shared" si="126"/>
        <v>3.0496941449389487E-2</v>
      </c>
      <c r="BA89" s="54">
        <f t="shared" si="127"/>
        <v>0.68556864145421881</v>
      </c>
      <c r="BB89" s="54">
        <f t="shared" si="128"/>
        <v>0.62347771431554433</v>
      </c>
      <c r="BC89" s="54">
        <f t="shared" si="129"/>
        <v>2.4601319712893721</v>
      </c>
      <c r="BD89" s="54">
        <f t="shared" si="130"/>
        <v>2.8204065055038234</v>
      </c>
      <c r="BE89" s="54">
        <f t="shared" si="131"/>
        <v>8.427180564784166</v>
      </c>
      <c r="BF89" s="54">
        <f t="shared" si="132"/>
        <v>8.4271460082105722</v>
      </c>
      <c r="BG89" s="54">
        <f t="shared" si="133"/>
        <v>8.4273033864909994</v>
      </c>
      <c r="BH89" s="54">
        <f t="shared" si="134"/>
        <v>8.4265863401208314</v>
      </c>
      <c r="BI89" s="54">
        <f t="shared" si="135"/>
        <v>8.4298469208718263</v>
      </c>
      <c r="BJ89" s="54">
        <f t="shared" si="136"/>
        <v>8.4148845817891988</v>
      </c>
      <c r="BK89" s="54">
        <f t="shared" si="137"/>
        <v>8.4809365141230355</v>
      </c>
      <c r="BL89" s="54">
        <f t="shared" si="138"/>
        <v>8.0870264974596537</v>
      </c>
    </row>
    <row r="90" spans="1:64" ht="12.95" customHeight="1">
      <c r="A90" s="287" t="s">
        <v>98</v>
      </c>
      <c r="B90" s="357" t="s">
        <v>77</v>
      </c>
      <c r="C90" s="190">
        <v>50907.955999999998</v>
      </c>
      <c r="D90" s="358" t="s">
        <v>36</v>
      </c>
      <c r="E90" s="54">
        <f t="shared" si="104"/>
        <v>-3442.4822016586395</v>
      </c>
      <c r="F90" s="54">
        <f t="shared" si="105"/>
        <v>-3442.5</v>
      </c>
      <c r="G90" s="363">
        <f t="shared" si="79"/>
        <v>7.4719999975059181E-3</v>
      </c>
      <c r="J90" s="318">
        <f>G90</f>
        <v>7.4719999975059181E-3</v>
      </c>
      <c r="M90" s="268"/>
      <c r="O90" s="54">
        <f t="shared" ca="1" si="106"/>
        <v>5.3325086798763008E-2</v>
      </c>
      <c r="P90" s="54">
        <f t="shared" si="107"/>
        <v>8.6781614602676027E-2</v>
      </c>
      <c r="Q90" s="286">
        <f t="shared" si="108"/>
        <v>35889.455999999998</v>
      </c>
      <c r="R90" s="54">
        <f t="shared" si="81"/>
        <v>6.2900149688206114E-3</v>
      </c>
      <c r="S90" s="54">
        <v>1</v>
      </c>
      <c r="T90" s="54">
        <f t="shared" si="85"/>
        <v>6.2900149688206114E-3</v>
      </c>
      <c r="U90" s="54">
        <f t="shared" si="82"/>
        <v>-7.9309614605170109E-2</v>
      </c>
      <c r="Y90" s="318">
        <f t="shared" si="122"/>
        <v>8.9067011136231278E-2</v>
      </c>
      <c r="Z90" s="54">
        <f t="shared" si="109"/>
        <v>-3442.5</v>
      </c>
      <c r="AA90" s="54">
        <f t="shared" si="110"/>
        <v>5.1866034639506675E-3</v>
      </c>
      <c r="AB90" s="54">
        <f t="shared" si="111"/>
        <v>8.9067011136231278E-2</v>
      </c>
      <c r="AC90" s="54">
        <f t="shared" si="112"/>
        <v>-7.9309614605170109E-2</v>
      </c>
      <c r="AD90" s="54">
        <f t="shared" si="123"/>
        <v>8.9067011136231278E-2</v>
      </c>
      <c r="AE90" s="369">
        <f t="shared" si="113"/>
        <v>5.2230373155863558E-6</v>
      </c>
      <c r="AF90" s="356">
        <f t="shared" si="114"/>
        <v>35889.455999999998</v>
      </c>
      <c r="AG90" s="41"/>
      <c r="AH90" s="54">
        <f t="shared" si="115"/>
        <v>-8.159501113872536E-2</v>
      </c>
      <c r="AI90" s="54">
        <f t="shared" si="116"/>
        <v>1.333925291124693</v>
      </c>
      <c r="AJ90" s="54">
        <f t="shared" si="117"/>
        <v>-0.92687791601539404</v>
      </c>
      <c r="AK90" s="54">
        <f t="shared" si="118"/>
        <v>0.22891216622544847</v>
      </c>
      <c r="AL90" s="54">
        <f t="shared" si="119"/>
        <v>0.60094098386231887</v>
      </c>
      <c r="AM90" s="54">
        <f t="shared" si="120"/>
        <v>0.30985183748015394</v>
      </c>
      <c r="AN90" s="54">
        <f t="shared" si="103"/>
        <v>6.6811948428934329</v>
      </c>
      <c r="AO90" s="54">
        <f t="shared" si="103"/>
        <v>6.6809160706679664</v>
      </c>
      <c r="AP90" s="54">
        <f t="shared" si="103"/>
        <v>6.6801693140371254</v>
      </c>
      <c r="AQ90" s="54">
        <f t="shared" si="103"/>
        <v>6.6781701014890844</v>
      </c>
      <c r="AR90" s="54">
        <f t="shared" si="103"/>
        <v>6.6728259829094281</v>
      </c>
      <c r="AS90" s="54">
        <f t="shared" si="103"/>
        <v>6.6585973855178162</v>
      </c>
      <c r="AT90" s="54">
        <f t="shared" si="103"/>
        <v>6.6210899396011866</v>
      </c>
      <c r="AU90" s="54">
        <f t="shared" si="121"/>
        <v>6.5243838052747494</v>
      </c>
      <c r="AW90" s="54">
        <v>28000</v>
      </c>
      <c r="AX90" s="54">
        <f t="shared" si="124"/>
        <v>0.18668693338002113</v>
      </c>
      <c r="AY90" s="54">
        <f t="shared" si="125"/>
        <v>0.15297562272193682</v>
      </c>
      <c r="AZ90" s="54">
        <f t="shared" si="126"/>
        <v>3.3711310658084297E-2</v>
      </c>
      <c r="BA90" s="54">
        <f t="shared" si="127"/>
        <v>0.67776644039675471</v>
      </c>
      <c r="BB90" s="54">
        <f t="shared" si="128"/>
        <v>0.64756256580612703</v>
      </c>
      <c r="BC90" s="54">
        <f t="shared" si="129"/>
        <v>2.4913303969659579</v>
      </c>
      <c r="BD90" s="54">
        <f t="shared" si="130"/>
        <v>2.9665335408753872</v>
      </c>
      <c r="BE90" s="54">
        <f t="shared" si="131"/>
        <v>8.4690318292202598</v>
      </c>
      <c r="BF90" s="54">
        <f t="shared" si="132"/>
        <v>8.4689805338807602</v>
      </c>
      <c r="BG90" s="54">
        <f t="shared" si="133"/>
        <v>8.469200101307921</v>
      </c>
      <c r="BH90" s="54">
        <f t="shared" si="134"/>
        <v>8.4682597729536724</v>
      </c>
      <c r="BI90" s="54">
        <f t="shared" si="135"/>
        <v>8.4722781091496433</v>
      </c>
      <c r="BJ90" s="54">
        <f t="shared" si="136"/>
        <v>8.4549428765835</v>
      </c>
      <c r="BK90" s="54">
        <f t="shared" si="137"/>
        <v>8.5269514279769343</v>
      </c>
      <c r="BL90" s="54">
        <f t="shared" si="138"/>
        <v>8.1383574555670659</v>
      </c>
    </row>
    <row r="91" spans="1:64" ht="12.95" customHeight="1">
      <c r="A91" s="287" t="s">
        <v>98</v>
      </c>
      <c r="B91" s="357" t="s">
        <v>65</v>
      </c>
      <c r="C91" s="190">
        <v>50914.025999999998</v>
      </c>
      <c r="D91" s="358" t="s">
        <v>36</v>
      </c>
      <c r="E91" s="54">
        <f t="shared" si="104"/>
        <v>-3428.0234313067895</v>
      </c>
      <c r="F91" s="54">
        <f t="shared" si="105"/>
        <v>-3428</v>
      </c>
      <c r="G91" s="363">
        <f t="shared" si="79"/>
        <v>-9.8368000035407022E-3</v>
      </c>
      <c r="J91" s="318">
        <f>G91</f>
        <v>-9.8368000035407022E-3</v>
      </c>
      <c r="M91" s="268"/>
      <c r="O91" s="54">
        <f t="shared" ca="1" si="106"/>
        <v>5.3276789369614691E-2</v>
      </c>
      <c r="P91" s="54">
        <f t="shared" si="107"/>
        <v>8.6820443500933223E-2</v>
      </c>
      <c r="Q91" s="286">
        <f t="shared" si="108"/>
        <v>35895.525999999998</v>
      </c>
      <c r="R91" s="54">
        <f t="shared" si="81"/>
        <v>9.3426227218831662E-3</v>
      </c>
      <c r="S91" s="54">
        <v>1</v>
      </c>
      <c r="T91" s="54">
        <f t="shared" si="85"/>
        <v>9.3426227218831662E-3</v>
      </c>
      <c r="U91" s="54">
        <f t="shared" si="82"/>
        <v>-9.6657243504473925E-2</v>
      </c>
      <c r="Y91" s="318">
        <f t="shared" si="122"/>
        <v>7.173852925944682E-2</v>
      </c>
      <c r="Z91" s="54">
        <f t="shared" si="109"/>
        <v>-3428</v>
      </c>
      <c r="AA91" s="54">
        <f t="shared" si="110"/>
        <v>5.2451142379457E-3</v>
      </c>
      <c r="AB91" s="54">
        <f t="shared" si="111"/>
        <v>7.173852925944682E-2</v>
      </c>
      <c r="AC91" s="54">
        <f t="shared" si="112"/>
        <v>-9.6657243504473925E-2</v>
      </c>
      <c r="AD91" s="54">
        <f t="shared" si="123"/>
        <v>7.173852925944682E-2</v>
      </c>
      <c r="AE91" s="369">
        <f t="shared" si="113"/>
        <v>2.2746413718755036E-4</v>
      </c>
      <c r="AF91" s="356">
        <f t="shared" si="114"/>
        <v>35895.525999999998</v>
      </c>
      <c r="AG91" s="41"/>
      <c r="AH91" s="54">
        <f t="shared" si="115"/>
        <v>-8.1575329262987523E-2</v>
      </c>
      <c r="AI91" s="54">
        <f t="shared" si="116"/>
        <v>1.3335283533768429</v>
      </c>
      <c r="AJ91" s="54">
        <f t="shared" si="117"/>
        <v>-0.92622646121989116</v>
      </c>
      <c r="AK91" s="54">
        <f t="shared" si="118"/>
        <v>0.22949012482560141</v>
      </c>
      <c r="AL91" s="54">
        <f t="shared" si="119"/>
        <v>0.60267281486050472</v>
      </c>
      <c r="AM91" s="54">
        <f t="shared" si="120"/>
        <v>0.31080114287519345</v>
      </c>
      <c r="AN91" s="54">
        <f t="shared" ref="AN91:AT100" si="139">$AU91+$AB$7*SIN(AO91)</f>
        <v>6.6823821578114941</v>
      </c>
      <c r="AO91" s="54">
        <f t="shared" si="139"/>
        <v>6.682103275138882</v>
      </c>
      <c r="AP91" s="54">
        <f t="shared" si="139"/>
        <v>6.6813558498248629</v>
      </c>
      <c r="AQ91" s="54">
        <f t="shared" si="139"/>
        <v>6.6793538537452699</v>
      </c>
      <c r="AR91" s="54">
        <f t="shared" si="139"/>
        <v>6.6739996794464282</v>
      </c>
      <c r="AS91" s="54">
        <f t="shared" si="139"/>
        <v>6.6597376597396902</v>
      </c>
      <c r="AT91" s="54">
        <f t="shared" si="139"/>
        <v>6.6221268213177735</v>
      </c>
      <c r="AU91" s="54">
        <f t="shared" si="121"/>
        <v>6.5251281041673064</v>
      </c>
      <c r="AW91" s="54">
        <v>29000</v>
      </c>
      <c r="AX91" s="54">
        <f t="shared" si="124"/>
        <v>0.19132183966107541</v>
      </c>
      <c r="AY91" s="54">
        <f t="shared" si="125"/>
        <v>0.15448976354249988</v>
      </c>
      <c r="AZ91" s="54">
        <f t="shared" si="126"/>
        <v>3.683207611857553E-2</v>
      </c>
      <c r="BA91" s="54">
        <f t="shared" si="127"/>
        <v>0.67043944811631573</v>
      </c>
      <c r="BB91" s="54">
        <f t="shared" si="128"/>
        <v>0.67050726467203225</v>
      </c>
      <c r="BC91" s="54">
        <f t="shared" si="129"/>
        <v>2.5218413168843692</v>
      </c>
      <c r="BD91" s="54">
        <f t="shared" si="130"/>
        <v>3.1231415233466362</v>
      </c>
      <c r="BE91" s="54">
        <f t="shared" si="131"/>
        <v>8.5104200701781263</v>
      </c>
      <c r="BF91" s="54">
        <f t="shared" si="132"/>
        <v>8.5103472384244192</v>
      </c>
      <c r="BG91" s="54">
        <f t="shared" si="133"/>
        <v>8.5106419771809296</v>
      </c>
      <c r="BH91" s="54">
        <f t="shared" si="134"/>
        <v>8.5094485191795801</v>
      </c>
      <c r="BI91" s="54">
        <f t="shared" si="135"/>
        <v>8.5142697291062461</v>
      </c>
      <c r="BJ91" s="54">
        <f t="shared" si="136"/>
        <v>8.4946037573985134</v>
      </c>
      <c r="BK91" s="54">
        <f t="shared" si="137"/>
        <v>8.5719426730942931</v>
      </c>
      <c r="BL91" s="54">
        <f t="shared" si="138"/>
        <v>8.1896884136744781</v>
      </c>
    </row>
    <row r="92" spans="1:64" ht="12.95" customHeight="1">
      <c r="A92" s="287" t="s">
        <v>98</v>
      </c>
      <c r="B92" s="357" t="s">
        <v>65</v>
      </c>
      <c r="C92" s="190">
        <v>51233.1</v>
      </c>
      <c r="D92" s="358" t="s">
        <v>36</v>
      </c>
      <c r="E92" s="54">
        <f t="shared" si="104"/>
        <v>-2667.9875678395038</v>
      </c>
      <c r="F92" s="54">
        <f t="shared" si="105"/>
        <v>-2668</v>
      </c>
      <c r="G92" s="363">
        <f t="shared" si="79"/>
        <v>5.2192000002833083E-3</v>
      </c>
      <c r="J92" s="318">
        <f>G92</f>
        <v>5.2192000002833083E-3</v>
      </c>
      <c r="M92" s="268"/>
      <c r="O92" s="54">
        <f t="shared" ca="1" si="106"/>
        <v>5.074533791080646E-2</v>
      </c>
      <c r="P92" s="54">
        <f t="shared" si="107"/>
        <v>8.8844888742081005E-2</v>
      </c>
      <c r="Q92" s="286">
        <f t="shared" si="108"/>
        <v>36214.6</v>
      </c>
      <c r="R92" s="54">
        <f t="shared" si="81"/>
        <v>6.9932558175400299E-3</v>
      </c>
      <c r="S92" s="54">
        <v>1</v>
      </c>
      <c r="T92" s="54">
        <f t="shared" si="85"/>
        <v>6.9932558175400299E-3</v>
      </c>
      <c r="U92" s="54">
        <f t="shared" si="82"/>
        <v>-8.3625688741797696E-2</v>
      </c>
      <c r="Y92" s="318">
        <f t="shared" si="122"/>
        <v>8.5613630459257434E-2</v>
      </c>
      <c r="Z92" s="54">
        <f t="shared" si="109"/>
        <v>-2668</v>
      </c>
      <c r="AA92" s="54">
        <f t="shared" si="110"/>
        <v>8.4504582831068792E-3</v>
      </c>
      <c r="AB92" s="54">
        <f t="shared" si="111"/>
        <v>8.5613630459257434E-2</v>
      </c>
      <c r="AC92" s="54">
        <f t="shared" si="112"/>
        <v>-8.3625688741797696E-2</v>
      </c>
      <c r="AD92" s="54">
        <f t="shared" si="123"/>
        <v>8.5613630459257434E-2</v>
      </c>
      <c r="AE92" s="369">
        <f t="shared" si="113"/>
        <v>1.0441030090315932E-5</v>
      </c>
      <c r="AF92" s="356">
        <f t="shared" si="114"/>
        <v>36214.6</v>
      </c>
      <c r="AG92" s="41"/>
      <c r="AH92" s="54">
        <f t="shared" si="115"/>
        <v>-8.0394430458974125E-2</v>
      </c>
      <c r="AI92" s="54">
        <f t="shared" si="116"/>
        <v>1.311733979007075</v>
      </c>
      <c r="AJ92" s="54">
        <f t="shared" si="117"/>
        <v>-0.88891883766553847</v>
      </c>
      <c r="AK92" s="54">
        <f t="shared" si="118"/>
        <v>0.25831919446908108</v>
      </c>
      <c r="AL92" s="54">
        <f t="shared" si="119"/>
        <v>0.69196955188442588</v>
      </c>
      <c r="AM92" s="54">
        <f t="shared" si="120"/>
        <v>0.36048489403013212</v>
      </c>
      <c r="AN92" s="54">
        <f t="shared" si="139"/>
        <v>6.7441075059083744</v>
      </c>
      <c r="AO92" s="54">
        <f t="shared" si="139"/>
        <v>6.7438294580285163</v>
      </c>
      <c r="AP92" s="54">
        <f t="shared" si="139"/>
        <v>6.7430629023540449</v>
      </c>
      <c r="AQ92" s="54">
        <f t="shared" si="139"/>
        <v>6.7409510742117345</v>
      </c>
      <c r="AR92" s="54">
        <f t="shared" si="139"/>
        <v>6.735144381994095</v>
      </c>
      <c r="AS92" s="54">
        <f t="shared" si="139"/>
        <v>6.7192614343031751</v>
      </c>
      <c r="AT92" s="54">
        <f t="shared" si="139"/>
        <v>6.6763946273164843</v>
      </c>
      <c r="AU92" s="54">
        <f t="shared" si="121"/>
        <v>6.5641396323289403</v>
      </c>
      <c r="AW92" s="54">
        <v>30000</v>
      </c>
      <c r="AX92" s="54">
        <f t="shared" si="124"/>
        <v>0.19582547166371136</v>
      </c>
      <c r="AY92" s="54">
        <f t="shared" si="125"/>
        <v>0.1559674645596589</v>
      </c>
      <c r="AZ92" s="54">
        <f t="shared" si="126"/>
        <v>3.9858007104052469E-2</v>
      </c>
      <c r="BA92" s="54">
        <f t="shared" si="127"/>
        <v>0.66356290329583745</v>
      </c>
      <c r="BB92" s="54">
        <f t="shared" si="128"/>
        <v>0.69236740898613858</v>
      </c>
      <c r="BC92" s="54">
        <f t="shared" si="129"/>
        <v>2.5517139427721687</v>
      </c>
      <c r="BD92" s="54">
        <f t="shared" si="130"/>
        <v>3.2916394869249865</v>
      </c>
      <c r="BE92" s="54">
        <f t="shared" si="131"/>
        <v>8.5513738600871001</v>
      </c>
      <c r="BF92" s="54">
        <f t="shared" si="132"/>
        <v>8.5512743695189517</v>
      </c>
      <c r="BG92" s="54">
        <f t="shared" si="133"/>
        <v>8.5516569750621176</v>
      </c>
      <c r="BH92" s="54">
        <f t="shared" si="134"/>
        <v>8.5501846518047966</v>
      </c>
      <c r="BI92" s="54">
        <f t="shared" si="135"/>
        <v>8.5558362822264424</v>
      </c>
      <c r="BJ92" s="54">
        <f t="shared" si="136"/>
        <v>8.5339291079369364</v>
      </c>
      <c r="BK92" s="54">
        <f t="shared" si="137"/>
        <v>8.6159269501098308</v>
      </c>
      <c r="BL92" s="54">
        <f t="shared" si="138"/>
        <v>8.2410193717818903</v>
      </c>
    </row>
    <row r="93" spans="1:64" ht="12.95" customHeight="1">
      <c r="A93" s="287" t="s">
        <v>98</v>
      </c>
      <c r="B93" s="357" t="s">
        <v>77</v>
      </c>
      <c r="C93" s="190">
        <v>51268.998</v>
      </c>
      <c r="D93" s="358" t="s">
        <v>36</v>
      </c>
      <c r="E93" s="54">
        <f t="shared" si="104"/>
        <v>-2582.4783523385559</v>
      </c>
      <c r="F93" s="54">
        <f t="shared" si="105"/>
        <v>-2582.5</v>
      </c>
      <c r="G93" s="363">
        <f t="shared" si="79"/>
        <v>9.0879999988828786E-3</v>
      </c>
      <c r="J93" s="318">
        <f>G93</f>
        <v>9.0879999988828786E-3</v>
      </c>
      <c r="M93" s="268"/>
      <c r="O93" s="54">
        <f t="shared" ca="1" si="106"/>
        <v>5.0460549621690533E-2</v>
      </c>
      <c r="P93" s="54">
        <f t="shared" si="107"/>
        <v>8.9071321710461102E-2</v>
      </c>
      <c r="Q93" s="286">
        <f t="shared" si="108"/>
        <v>36250.498</v>
      </c>
      <c r="R93" s="54">
        <f t="shared" si="81"/>
        <v>6.3973317520178204E-3</v>
      </c>
      <c r="S93" s="54">
        <v>1</v>
      </c>
      <c r="T93" s="54">
        <f t="shared" si="85"/>
        <v>6.3973317520178204E-3</v>
      </c>
      <c r="U93" s="54">
        <f t="shared" si="82"/>
        <v>-7.9983321711578223E-2</v>
      </c>
      <c r="Y93" s="318">
        <f t="shared" si="122"/>
        <v>8.9331748250731771E-2</v>
      </c>
      <c r="Z93" s="54">
        <f t="shared" si="109"/>
        <v>-2582.5</v>
      </c>
      <c r="AA93" s="54">
        <f t="shared" si="110"/>
        <v>8.827573458612209E-3</v>
      </c>
      <c r="AB93" s="54">
        <f t="shared" si="111"/>
        <v>8.9331748250731771E-2</v>
      </c>
      <c r="AC93" s="54">
        <f t="shared" si="112"/>
        <v>-7.9983321711578223E-2</v>
      </c>
      <c r="AD93" s="54">
        <f t="shared" si="123"/>
        <v>8.9331748250731771E-2</v>
      </c>
      <c r="AE93" s="369">
        <f t="shared" si="113"/>
        <v>6.7821982877350689E-8</v>
      </c>
      <c r="AF93" s="356">
        <f t="shared" si="114"/>
        <v>36250.498</v>
      </c>
      <c r="AG93" s="41"/>
      <c r="AH93" s="54">
        <f t="shared" si="115"/>
        <v>-8.0243748251848893E-2</v>
      </c>
      <c r="AI93" s="54">
        <f t="shared" si="116"/>
        <v>1.3091718645772401</v>
      </c>
      <c r="AJ93" s="54">
        <f t="shared" si="117"/>
        <v>-0.88435922698065494</v>
      </c>
      <c r="AK93" s="54">
        <f t="shared" si="118"/>
        <v>0.26138025566704748</v>
      </c>
      <c r="AL93" s="54">
        <f t="shared" si="119"/>
        <v>0.7018294571516619</v>
      </c>
      <c r="AM93" s="54">
        <f t="shared" si="120"/>
        <v>0.36606545368083609</v>
      </c>
      <c r="AN93" s="54">
        <f t="shared" si="139"/>
        <v>6.7509873397349471</v>
      </c>
      <c r="AO93" s="54">
        <f t="shared" si="139"/>
        <v>6.7507101537856569</v>
      </c>
      <c r="AP93" s="54">
        <f t="shared" si="139"/>
        <v>6.7499433404971549</v>
      </c>
      <c r="AQ93" s="54">
        <f t="shared" si="139"/>
        <v>6.7478235519783079</v>
      </c>
      <c r="AR93" s="54">
        <f t="shared" si="139"/>
        <v>6.7419752374056383</v>
      </c>
      <c r="AS93" s="54">
        <f t="shared" si="139"/>
        <v>6.7259265559293757</v>
      </c>
      <c r="AT93" s="54">
        <f t="shared" si="139"/>
        <v>6.6824894933212295</v>
      </c>
      <c r="AU93" s="54">
        <f t="shared" si="121"/>
        <v>6.5685284292471238</v>
      </c>
      <c r="AW93" s="54">
        <v>31000</v>
      </c>
      <c r="AX93" s="54">
        <f t="shared" si="124"/>
        <v>0.20019673239743022</v>
      </c>
      <c r="AY93" s="54">
        <f t="shared" si="125"/>
        <v>0.15740872577341397</v>
      </c>
      <c r="AZ93" s="54">
        <f t="shared" si="126"/>
        <v>4.2788006624016252E-2</v>
      </c>
      <c r="BA93" s="54">
        <f t="shared" si="127"/>
        <v>0.65711405573076154</v>
      </c>
      <c r="BB93" s="54">
        <f t="shared" si="128"/>
        <v>0.71319451360263331</v>
      </c>
      <c r="BC93" s="54">
        <f t="shared" si="129"/>
        <v>2.5809940146012504</v>
      </c>
      <c r="BD93" s="54">
        <f t="shared" si="130"/>
        <v>3.4736886118998753</v>
      </c>
      <c r="BE93" s="54">
        <f t="shared" si="131"/>
        <v>8.5919202573160725</v>
      </c>
      <c r="BF93" s="54">
        <f t="shared" si="132"/>
        <v>8.5917889073580298</v>
      </c>
      <c r="BG93" s="54">
        <f t="shared" si="133"/>
        <v>8.592271094979985</v>
      </c>
      <c r="BH93" s="54">
        <f t="shared" si="134"/>
        <v>8.5904997211590128</v>
      </c>
      <c r="BI93" s="54">
        <f t="shared" si="135"/>
        <v>8.5969902428368954</v>
      </c>
      <c r="BJ93" s="54">
        <f t="shared" si="136"/>
        <v>8.5729762194058114</v>
      </c>
      <c r="BK93" s="54">
        <f t="shared" si="137"/>
        <v>8.6589236123030258</v>
      </c>
      <c r="BL93" s="54">
        <f t="shared" si="138"/>
        <v>8.2923503298893024</v>
      </c>
    </row>
    <row r="94" spans="1:64" ht="12.95" customHeight="1">
      <c r="A94" s="54" t="s">
        <v>99</v>
      </c>
      <c r="B94" s="290" t="s">
        <v>100</v>
      </c>
      <c r="C94" s="285">
        <v>51275.0893</v>
      </c>
      <c r="D94" s="30"/>
      <c r="E94" s="54">
        <f t="shared" si="104"/>
        <v>-2567.9688452801988</v>
      </c>
      <c r="F94" s="54">
        <f t="shared" si="105"/>
        <v>-2568</v>
      </c>
      <c r="G94" s="363">
        <f t="shared" si="79"/>
        <v>1.3079199998173863E-2</v>
      </c>
      <c r="H94" s="318">
        <f>G94</f>
        <v>1.3079199998173863E-2</v>
      </c>
      <c r="M94" s="268"/>
      <c r="O94" s="54">
        <f t="shared" ca="1" si="106"/>
        <v>5.0412252192542223E-2</v>
      </c>
      <c r="P94" s="54">
        <f t="shared" si="107"/>
        <v>8.9109696204369856E-2</v>
      </c>
      <c r="Q94" s="286">
        <f t="shared" si="108"/>
        <v>36256.5893</v>
      </c>
      <c r="R94" s="54">
        <f t="shared" si="81"/>
        <v>5.7806363533603831E-3</v>
      </c>
      <c r="S94" s="54">
        <v>0.1</v>
      </c>
      <c r="T94" s="54">
        <f t="shared" si="85"/>
        <v>5.7806363533603831E-4</v>
      </c>
      <c r="U94" s="54">
        <f t="shared" si="82"/>
        <v>-7.6030496206195994E-2</v>
      </c>
      <c r="V94" s="318">
        <f>+G94-AH94</f>
        <v>9.3297046655483051E-2</v>
      </c>
      <c r="Z94" s="54">
        <f t="shared" si="109"/>
        <v>-2568</v>
      </c>
      <c r="AA94" s="54">
        <f t="shared" si="110"/>
        <v>8.8918495470606679E-3</v>
      </c>
      <c r="AB94" s="54">
        <f t="shared" si="111"/>
        <v>9.3297046655483051E-2</v>
      </c>
      <c r="AC94" s="54">
        <f t="shared" si="112"/>
        <v>-7.6030496206195994E-2</v>
      </c>
      <c r="AD94" s="54">
        <f t="shared" si="123"/>
        <v>9.3297046655483051E-2</v>
      </c>
      <c r="AE94" s="369">
        <f t="shared" si="113"/>
        <v>1.7533903800437876E-6</v>
      </c>
      <c r="AF94" s="356">
        <f t="shared" si="114"/>
        <v>36256.5893</v>
      </c>
      <c r="AG94" s="41"/>
      <c r="AH94" s="54">
        <f t="shared" si="115"/>
        <v>-8.0217846657309189E-2</v>
      </c>
      <c r="AI94" s="54">
        <f t="shared" si="116"/>
        <v>1.3087353657304499</v>
      </c>
      <c r="AJ94" s="54">
        <f t="shared" si="117"/>
        <v>-0.88357920804910073</v>
      </c>
      <c r="AK94" s="54">
        <f t="shared" si="118"/>
        <v>0.26189569268322033</v>
      </c>
      <c r="AL94" s="54">
        <f t="shared" si="119"/>
        <v>0.70349778816103892</v>
      </c>
      <c r="AM94" s="54">
        <f t="shared" si="120"/>
        <v>0.36701168979141163</v>
      </c>
      <c r="AN94" s="54">
        <f t="shared" si="139"/>
        <v>6.7521527672582105</v>
      </c>
      <c r="AO94" s="54">
        <f t="shared" si="139"/>
        <v>6.7518757418689503</v>
      </c>
      <c r="AP94" s="54">
        <f t="shared" si="139"/>
        <v>6.7511089214291271</v>
      </c>
      <c r="AQ94" s="54">
        <f t="shared" si="139"/>
        <v>6.7489878699028809</v>
      </c>
      <c r="AR94" s="54">
        <f t="shared" si="139"/>
        <v>6.7431326846579696</v>
      </c>
      <c r="AS94" s="54">
        <f t="shared" si="139"/>
        <v>6.7270562398088396</v>
      </c>
      <c r="AT94" s="54">
        <f t="shared" si="139"/>
        <v>6.6835229087720895</v>
      </c>
      <c r="AU94" s="54">
        <f t="shared" si="121"/>
        <v>6.5692727281396817</v>
      </c>
      <c r="AW94" s="54">
        <v>32000</v>
      </c>
      <c r="AX94" s="54">
        <f t="shared" si="124"/>
        <v>0.20443463757212069</v>
      </c>
      <c r="AY94" s="54">
        <f t="shared" si="125"/>
        <v>0.15881354718376503</v>
      </c>
      <c r="AZ94" s="54">
        <f t="shared" si="126"/>
        <v>4.5621090388355663E-2</v>
      </c>
      <c r="BA94" s="54">
        <f t="shared" si="127"/>
        <v>0.65107201635536793</v>
      </c>
      <c r="BB94" s="54">
        <f t="shared" si="128"/>
        <v>0.73303625621783508</v>
      </c>
      <c r="BC94" s="54">
        <f t="shared" si="129"/>
        <v>2.6097241238937898</v>
      </c>
      <c r="BD94" s="54">
        <f t="shared" si="130"/>
        <v>3.6712622393334007</v>
      </c>
      <c r="BE94" s="54">
        <f t="shared" si="131"/>
        <v>8.6320849053445663</v>
      </c>
      <c r="BF94" s="54">
        <f t="shared" si="132"/>
        <v>8.6319167063059723</v>
      </c>
      <c r="BG94" s="54">
        <f t="shared" si="133"/>
        <v>8.6325085063725009</v>
      </c>
      <c r="BH94" s="54">
        <f t="shared" si="134"/>
        <v>8.6304247089880644</v>
      </c>
      <c r="BI94" s="54">
        <f t="shared" si="135"/>
        <v>8.6377425871941025</v>
      </c>
      <c r="BJ94" s="54">
        <f t="shared" si="136"/>
        <v>8.6117976707911783</v>
      </c>
      <c r="BK94" s="54">
        <f t="shared" si="137"/>
        <v>8.7009546146159842</v>
      </c>
      <c r="BL94" s="54">
        <f t="shared" si="138"/>
        <v>8.3436812879967146</v>
      </c>
    </row>
    <row r="95" spans="1:64" ht="12.95" customHeight="1">
      <c r="A95" s="40" t="s">
        <v>101</v>
      </c>
      <c r="B95" s="41" t="s">
        <v>77</v>
      </c>
      <c r="C95" s="30">
        <v>51600.443800000001</v>
      </c>
      <c r="D95" s="30">
        <v>6.9999999999999999E-4</v>
      </c>
      <c r="E95" s="54">
        <f t="shared" si="104"/>
        <v>-1792.9727994084963</v>
      </c>
      <c r="F95" s="54">
        <f t="shared" si="105"/>
        <v>-1793</v>
      </c>
      <c r="G95" s="363">
        <f t="shared" si="79"/>
        <v>1.1419200003729202E-2</v>
      </c>
      <c r="K95" s="318">
        <f>G95</f>
        <v>1.1419200003729202E-2</v>
      </c>
      <c r="M95" s="268"/>
      <c r="O95" s="54">
        <f t="shared" ca="1" si="106"/>
        <v>4.7830837875994354E-2</v>
      </c>
      <c r="P95" s="54">
        <f t="shared" si="107"/>
        <v>9.1149598666266846E-2</v>
      </c>
      <c r="Q95" s="286">
        <f t="shared" si="108"/>
        <v>36581.943800000001</v>
      </c>
      <c r="R95" s="54">
        <f t="shared" si="81"/>
        <v>6.3569364708871848E-3</v>
      </c>
      <c r="S95" s="54">
        <v>1</v>
      </c>
      <c r="T95" s="54">
        <f t="shared" si="85"/>
        <v>6.3569364708871848E-3</v>
      </c>
      <c r="U95" s="54">
        <f t="shared" si="82"/>
        <v>-7.9730398662537644E-2</v>
      </c>
      <c r="Y95" s="318">
        <f>+G95-AH95</f>
        <v>9.0110692500290634E-2</v>
      </c>
      <c r="Z95" s="54">
        <f t="shared" si="109"/>
        <v>-1793</v>
      </c>
      <c r="AA95" s="54">
        <f t="shared" si="110"/>
        <v>1.2458106169705413E-2</v>
      </c>
      <c r="AB95" s="54">
        <f t="shared" si="111"/>
        <v>9.0110692500290634E-2</v>
      </c>
      <c r="AC95" s="54">
        <f t="shared" si="112"/>
        <v>-7.9730398662537644E-2</v>
      </c>
      <c r="AD95" s="54">
        <f t="shared" si="123"/>
        <v>9.0110692500290634E-2</v>
      </c>
      <c r="AE95" s="369">
        <f t="shared" si="113"/>
        <v>1.0793260217033906E-6</v>
      </c>
      <c r="AF95" s="356">
        <f t="shared" si="114"/>
        <v>36581.943800000001</v>
      </c>
      <c r="AG95" s="41"/>
      <c r="AH95" s="54">
        <f t="shared" si="115"/>
        <v>-7.8691492496561433E-2</v>
      </c>
      <c r="AI95" s="54">
        <f t="shared" si="116"/>
        <v>1.2846590235491222</v>
      </c>
      <c r="AJ95" s="54">
        <f t="shared" si="117"/>
        <v>-0.83926033031980207</v>
      </c>
      <c r="AK95" s="54">
        <f t="shared" si="118"/>
        <v>0.28788212902297122</v>
      </c>
      <c r="AL95" s="54">
        <f t="shared" si="119"/>
        <v>0.79102757782858657</v>
      </c>
      <c r="AM95" s="54">
        <f t="shared" si="120"/>
        <v>0.41751505489421209</v>
      </c>
      <c r="AN95" s="54">
        <f t="shared" si="139"/>
        <v>6.8138681791128546</v>
      </c>
      <c r="AO95" s="54">
        <f t="shared" si="139"/>
        <v>6.8136052971898744</v>
      </c>
      <c r="AP95" s="54">
        <f t="shared" si="139"/>
        <v>6.8128527052458665</v>
      </c>
      <c r="AQ95" s="54">
        <f t="shared" si="139"/>
        <v>6.8106999759828843</v>
      </c>
      <c r="AR95" s="54">
        <f t="shared" si="139"/>
        <v>6.8045570848686259</v>
      </c>
      <c r="AS95" s="54">
        <f t="shared" si="139"/>
        <v>6.7871453424182775</v>
      </c>
      <c r="AT95" s="54">
        <f t="shared" si="139"/>
        <v>6.7386610254161576</v>
      </c>
      <c r="AU95" s="54">
        <f t="shared" si="121"/>
        <v>6.6090542206729257</v>
      </c>
      <c r="AW95" s="54">
        <v>33000</v>
      </c>
      <c r="AX95" s="54">
        <f t="shared" si="124"/>
        <v>0.20853829770568294</v>
      </c>
      <c r="AY95" s="54">
        <f t="shared" si="125"/>
        <v>0.16018192879071208</v>
      </c>
      <c r="AZ95" s="54">
        <f t="shared" si="126"/>
        <v>4.8356368914970853E-2</v>
      </c>
      <c r="BA95" s="54">
        <f t="shared" si="127"/>
        <v>0.64541761736044534</v>
      </c>
      <c r="BB95" s="54">
        <f t="shared" si="128"/>
        <v>0.75193671654243921</v>
      </c>
      <c r="BC95" s="54">
        <f t="shared" si="129"/>
        <v>2.6379440062360522</v>
      </c>
      <c r="BD95" s="54">
        <f t="shared" si="130"/>
        <v>3.8867238027338225</v>
      </c>
      <c r="BE95" s="54">
        <f t="shared" si="131"/>
        <v>8.6718921268321818</v>
      </c>
      <c r="BF95" s="54">
        <f t="shared" si="132"/>
        <v>8.671682614969658</v>
      </c>
      <c r="BG95" s="54">
        <f t="shared" si="133"/>
        <v>8.6723916954560227</v>
      </c>
      <c r="BH95" s="54">
        <f t="shared" si="134"/>
        <v>8.6699899491046786</v>
      </c>
      <c r="BI95" s="54">
        <f t="shared" si="135"/>
        <v>8.6781032839578476</v>
      </c>
      <c r="BJ95" s="54">
        <f t="shared" si="136"/>
        <v>8.6504412740223628</v>
      </c>
      <c r="BK95" s="54">
        <f t="shared" si="137"/>
        <v>8.7420444558177941</v>
      </c>
      <c r="BL95" s="54">
        <f t="shared" si="138"/>
        <v>8.3950122461041268</v>
      </c>
    </row>
    <row r="96" spans="1:64" ht="12.95" customHeight="1">
      <c r="A96" s="289" t="s">
        <v>93</v>
      </c>
      <c r="B96" s="59" t="s">
        <v>65</v>
      </c>
      <c r="C96" s="58">
        <v>51608.635000000002</v>
      </c>
      <c r="D96" s="58"/>
      <c r="E96" s="54">
        <f t="shared" si="104"/>
        <v>-1773.4613200499959</v>
      </c>
      <c r="F96" s="54">
        <f t="shared" si="105"/>
        <v>-1773.5</v>
      </c>
      <c r="G96" s="363">
        <f t="shared" si="79"/>
        <v>1.6238399999565445E-2</v>
      </c>
      <c r="I96" s="318">
        <f>G96</f>
        <v>1.6238399999565445E-2</v>
      </c>
      <c r="M96" s="268"/>
      <c r="O96" s="54">
        <f t="shared" ca="1" si="106"/>
        <v>4.7765886160932823E-2</v>
      </c>
      <c r="P96" s="54">
        <f t="shared" si="107"/>
        <v>9.1200642967958295E-2</v>
      </c>
      <c r="Q96" s="286">
        <f t="shared" si="108"/>
        <v>36590.135000000002</v>
      </c>
      <c r="R96" s="54">
        <f t="shared" si="81"/>
        <v>5.6193378708523636E-3</v>
      </c>
      <c r="S96" s="54">
        <v>0.1</v>
      </c>
      <c r="T96" s="54">
        <f t="shared" si="85"/>
        <v>5.6193378708523643E-4</v>
      </c>
      <c r="U96" s="54">
        <f t="shared" si="82"/>
        <v>-7.496224296839285E-2</v>
      </c>
      <c r="W96" s="318">
        <f>+G96-AH96</f>
        <v>9.4888001930542074E-2</v>
      </c>
      <c r="Z96" s="54">
        <f t="shared" si="109"/>
        <v>-1773.5</v>
      </c>
      <c r="AA96" s="54">
        <f t="shared" si="110"/>
        <v>1.2551041036981667E-2</v>
      </c>
      <c r="AB96" s="54">
        <f t="shared" si="111"/>
        <v>9.4888001930542074E-2</v>
      </c>
      <c r="AC96" s="54">
        <f t="shared" si="112"/>
        <v>-7.496224296839285E-2</v>
      </c>
      <c r="AD96" s="54">
        <f t="shared" si="123"/>
        <v>9.4888001930542074E-2</v>
      </c>
      <c r="AE96" s="369">
        <f t="shared" si="113"/>
        <v>1.3596616118946917E-6</v>
      </c>
      <c r="AF96" s="356">
        <f t="shared" si="114"/>
        <v>36590.135000000002</v>
      </c>
      <c r="AG96" s="41"/>
      <c r="AH96" s="54">
        <f t="shared" si="115"/>
        <v>-7.8649601930976629E-2</v>
      </c>
      <c r="AI96" s="54">
        <f t="shared" si="116"/>
        <v>1.2840364587921049</v>
      </c>
      <c r="AJ96" s="54">
        <f t="shared" si="117"/>
        <v>-0.83808377371759379</v>
      </c>
      <c r="AK96" s="54">
        <f t="shared" si="118"/>
        <v>0.2884963950824676</v>
      </c>
      <c r="AL96" s="54">
        <f t="shared" si="119"/>
        <v>0.79318784053397251</v>
      </c>
      <c r="AM96" s="54">
        <f t="shared" si="120"/>
        <v>0.41878404624282956</v>
      </c>
      <c r="AN96" s="54">
        <f t="shared" si="139"/>
        <v>6.8154061610603698</v>
      </c>
      <c r="AO96" s="54">
        <f t="shared" si="139"/>
        <v>6.815143763259953</v>
      </c>
      <c r="AP96" s="54">
        <f t="shared" si="139"/>
        <v>6.8143918784143303</v>
      </c>
      <c r="AQ96" s="54">
        <f t="shared" si="139"/>
        <v>6.8122392340987128</v>
      </c>
      <c r="AR96" s="54">
        <f t="shared" si="139"/>
        <v>6.8060911129712975</v>
      </c>
      <c r="AS96" s="54">
        <f t="shared" si="139"/>
        <v>6.7886496116406772</v>
      </c>
      <c r="AT96" s="54">
        <f t="shared" si="139"/>
        <v>6.7400458277448694</v>
      </c>
      <c r="AU96" s="54">
        <f t="shared" si="121"/>
        <v>6.6100551743560203</v>
      </c>
      <c r="AW96" s="54">
        <v>34000</v>
      </c>
      <c r="AX96" s="54">
        <f t="shared" si="124"/>
        <v>0.21250690308670955</v>
      </c>
      <c r="AY96" s="54">
        <f t="shared" si="125"/>
        <v>0.16151387059425515</v>
      </c>
      <c r="AZ96" s="54">
        <f t="shared" si="126"/>
        <v>5.0993032492454411E-2</v>
      </c>
      <c r="BA96" s="54">
        <f t="shared" si="127"/>
        <v>0.64013328225843114</v>
      </c>
      <c r="BB96" s="54">
        <f t="shared" si="128"/>
        <v>0.76993660650766904</v>
      </c>
      <c r="BC96" s="54">
        <f t="shared" si="129"/>
        <v>2.6656908075908436</v>
      </c>
      <c r="BD96" s="54">
        <f t="shared" si="130"/>
        <v>4.1229292656956034</v>
      </c>
      <c r="BE96" s="54">
        <f t="shared" si="131"/>
        <v>8.7113650147731825</v>
      </c>
      <c r="BF96" s="54">
        <f t="shared" si="132"/>
        <v>8.7111105744673125</v>
      </c>
      <c r="BG96" s="54">
        <f t="shared" si="133"/>
        <v>8.7119416274639647</v>
      </c>
      <c r="BH96" s="54">
        <f t="shared" si="134"/>
        <v>8.7092250240745983</v>
      </c>
      <c r="BI96" s="54">
        <f t="shared" si="135"/>
        <v>8.7180817426180415</v>
      </c>
      <c r="BJ96" s="54">
        <f t="shared" si="136"/>
        <v>8.6889500772399266</v>
      </c>
      <c r="BK96" s="54">
        <f t="shared" si="137"/>
        <v>8.7822201139676839</v>
      </c>
      <c r="BL96" s="54">
        <f t="shared" si="138"/>
        <v>8.4463432042115407</v>
      </c>
    </row>
    <row r="97" spans="1:64" ht="12.95" customHeight="1">
      <c r="A97" s="287" t="s">
        <v>102</v>
      </c>
      <c r="B97" s="357" t="s">
        <v>77</v>
      </c>
      <c r="C97" s="190">
        <v>51617.027099999999</v>
      </c>
      <c r="D97" s="358" t="s">
        <v>36</v>
      </c>
      <c r="E97" s="54">
        <f t="shared" si="104"/>
        <v>-1753.4712958869438</v>
      </c>
      <c r="F97" s="54">
        <f t="shared" si="105"/>
        <v>-1753.5</v>
      </c>
      <c r="G97" s="363">
        <f t="shared" si="79"/>
        <v>1.2050400000589434E-2</v>
      </c>
      <c r="J97" s="318">
        <f>G97</f>
        <v>1.2050400000589434E-2</v>
      </c>
      <c r="M97" s="268"/>
      <c r="O97" s="54">
        <f t="shared" ca="1" si="106"/>
        <v>4.7699269017279979E-2</v>
      </c>
      <c r="P97" s="54">
        <f t="shared" si="107"/>
        <v>9.1252981704175895E-2</v>
      </c>
      <c r="Q97" s="286">
        <f t="shared" si="108"/>
        <v>36598.527099999999</v>
      </c>
      <c r="R97" s="54">
        <f t="shared" si="81"/>
        <v>6.2730489485132886E-3</v>
      </c>
      <c r="S97" s="54">
        <v>1</v>
      </c>
      <c r="T97" s="54">
        <f t="shared" si="85"/>
        <v>6.2730489485132886E-3</v>
      </c>
      <c r="U97" s="54">
        <f t="shared" si="82"/>
        <v>-7.9202581703586461E-2</v>
      </c>
      <c r="Y97" s="318">
        <f>+G97-AH97</f>
        <v>9.0656865164864611E-2</v>
      </c>
      <c r="Z97" s="54">
        <f t="shared" si="109"/>
        <v>-1753.5</v>
      </c>
      <c r="AA97" s="54">
        <f t="shared" si="110"/>
        <v>1.2646516539900718E-2</v>
      </c>
      <c r="AB97" s="54">
        <f t="shared" si="111"/>
        <v>9.0656865164864611E-2</v>
      </c>
      <c r="AC97" s="54">
        <f t="shared" si="112"/>
        <v>-7.9202581703586461E-2</v>
      </c>
      <c r="AD97" s="54">
        <f t="shared" si="123"/>
        <v>9.0656865164864611E-2</v>
      </c>
      <c r="AE97" s="369">
        <f t="shared" si="113"/>
        <v>3.5535492844046142E-7</v>
      </c>
      <c r="AF97" s="356">
        <f t="shared" si="114"/>
        <v>36598.527099999999</v>
      </c>
      <c r="AG97" s="41"/>
      <c r="AH97" s="54">
        <f t="shared" si="115"/>
        <v>-7.8606465164275177E-2</v>
      </c>
      <c r="AI97" s="54">
        <f t="shared" si="116"/>
        <v>1.2833971819483128</v>
      </c>
      <c r="AJ97" s="54">
        <f t="shared" si="117"/>
        <v>-0.83687417525362817</v>
      </c>
      <c r="AK97" s="54">
        <f t="shared" si="118"/>
        <v>0.28912439738370971</v>
      </c>
      <c r="AL97" s="54">
        <f t="shared" si="119"/>
        <v>0.79540132242769468</v>
      </c>
      <c r="AM97" s="54">
        <f t="shared" si="120"/>
        <v>0.42008549123478867</v>
      </c>
      <c r="AN97" s="54">
        <f t="shared" si="139"/>
        <v>6.8169828064919189</v>
      </c>
      <c r="AO97" s="54">
        <f t="shared" si="139"/>
        <v>6.8167209110954392</v>
      </c>
      <c r="AP97" s="54">
        <f t="shared" si="139"/>
        <v>6.8159697681242193</v>
      </c>
      <c r="AQ97" s="54">
        <f t="shared" si="139"/>
        <v>6.813817254411755</v>
      </c>
      <c r="AR97" s="54">
        <f t="shared" si="139"/>
        <v>6.8076638710100497</v>
      </c>
      <c r="AS97" s="54">
        <f t="shared" si="139"/>
        <v>6.7901920469661388</v>
      </c>
      <c r="AT97" s="54">
        <f t="shared" si="139"/>
        <v>6.7414660025314914</v>
      </c>
      <c r="AU97" s="54">
        <f t="shared" si="121"/>
        <v>6.6110817935181689</v>
      </c>
      <c r="AW97" s="54">
        <v>35000</v>
      </c>
      <c r="AX97" s="54">
        <f t="shared" si="124"/>
        <v>0.21633971129250129</v>
      </c>
      <c r="AY97" s="54">
        <f t="shared" si="125"/>
        <v>0.16280937259439421</v>
      </c>
      <c r="AZ97" s="54">
        <f t="shared" si="126"/>
        <v>5.353033869810709E-2</v>
      </c>
      <c r="BA97" s="54">
        <f t="shared" si="127"/>
        <v>0.63520290566932303</v>
      </c>
      <c r="BB97" s="54">
        <f t="shared" si="128"/>
        <v>0.78707348999829763</v>
      </c>
      <c r="BC97" s="54">
        <f t="shared" si="129"/>
        <v>2.6929993282873195</v>
      </c>
      <c r="BD97" s="54">
        <f t="shared" si="130"/>
        <v>4.383363572647248</v>
      </c>
      <c r="BE97" s="54">
        <f t="shared" si="131"/>
        <v>8.7505255224845904</v>
      </c>
      <c r="BF97" s="54">
        <f t="shared" si="132"/>
        <v>8.7502236955745385</v>
      </c>
      <c r="BG97" s="54">
        <f t="shared" si="133"/>
        <v>8.7511779206815756</v>
      </c>
      <c r="BH97" s="54">
        <f t="shared" si="134"/>
        <v>8.7481586468935859</v>
      </c>
      <c r="BI97" s="54">
        <f t="shared" si="135"/>
        <v>8.7576872176731957</v>
      </c>
      <c r="BJ97" s="54">
        <f t="shared" si="136"/>
        <v>8.7273624193525698</v>
      </c>
      <c r="BK97" s="54">
        <f t="shared" si="137"/>
        <v>8.8215109753470227</v>
      </c>
      <c r="BL97" s="54">
        <f t="shared" si="138"/>
        <v>8.4976741623189511</v>
      </c>
    </row>
    <row r="98" spans="1:64" ht="12.95" customHeight="1">
      <c r="A98" s="287" t="s">
        <v>102</v>
      </c>
      <c r="B98" s="357" t="s">
        <v>65</v>
      </c>
      <c r="C98" s="190">
        <v>51618.075700000001</v>
      </c>
      <c r="D98" s="358" t="s">
        <v>36</v>
      </c>
      <c r="E98" s="54">
        <f t="shared" si="104"/>
        <v>-1750.9735254436196</v>
      </c>
      <c r="F98" s="54">
        <f t="shared" si="105"/>
        <v>-1751</v>
      </c>
      <c r="G98" s="363">
        <f t="shared" si="79"/>
        <v>1.1114400003862102E-2</v>
      </c>
      <c r="J98" s="318">
        <f>G98</f>
        <v>1.1114400003862102E-2</v>
      </c>
      <c r="M98" s="268"/>
      <c r="O98" s="54">
        <f t="shared" ca="1" si="106"/>
        <v>4.7690941874323371E-2</v>
      </c>
      <c r="P98" s="54">
        <f t="shared" si="107"/>
        <v>9.1259523021333624E-2</v>
      </c>
      <c r="Q98" s="286">
        <f t="shared" si="108"/>
        <v>36599.575700000001</v>
      </c>
      <c r="R98" s="54">
        <f t="shared" si="81"/>
        <v>6.4232407434856439E-3</v>
      </c>
      <c r="S98" s="54">
        <v>1</v>
      </c>
      <c r="T98" s="54">
        <f t="shared" si="85"/>
        <v>6.4232407434856439E-3</v>
      </c>
      <c r="U98" s="54">
        <f t="shared" si="82"/>
        <v>-8.0145123017471523E-2</v>
      </c>
      <c r="Y98" s="318">
        <f>+G98-AH98</f>
        <v>8.9715460840377251E-2</v>
      </c>
      <c r="Z98" s="54">
        <f t="shared" si="109"/>
        <v>-1751</v>
      </c>
      <c r="AA98" s="54">
        <f t="shared" si="110"/>
        <v>1.2658462184818475E-2</v>
      </c>
      <c r="AB98" s="54">
        <f t="shared" si="111"/>
        <v>8.9715460840377251E-2</v>
      </c>
      <c r="AC98" s="54">
        <f t="shared" si="112"/>
        <v>-8.0145123017471523E-2</v>
      </c>
      <c r="AD98" s="54">
        <f t="shared" si="123"/>
        <v>8.9715460840377251E-2</v>
      </c>
      <c r="AE98" s="369">
        <f t="shared" si="113"/>
        <v>2.3841280186597535E-6</v>
      </c>
      <c r="AF98" s="356">
        <f t="shared" si="114"/>
        <v>36599.575700000001</v>
      </c>
      <c r="AG98" s="41"/>
      <c r="AH98" s="54">
        <f t="shared" si="115"/>
        <v>-7.8601060836515149E-2</v>
      </c>
      <c r="AI98" s="54">
        <f t="shared" si="116"/>
        <v>1.2833172194008282</v>
      </c>
      <c r="AJ98" s="54">
        <f t="shared" si="117"/>
        <v>-0.83672277176428766</v>
      </c>
      <c r="AK98" s="54">
        <f t="shared" si="118"/>
        <v>0.28920275429138187</v>
      </c>
      <c r="AL98" s="54">
        <f t="shared" si="119"/>
        <v>0.79567785292343041</v>
      </c>
      <c r="AM98" s="54">
        <f t="shared" si="120"/>
        <v>0.42024816585228603</v>
      </c>
      <c r="AN98" s="54">
        <f t="shared" si="139"/>
        <v>6.8171798321582493</v>
      </c>
      <c r="AO98" s="54">
        <f t="shared" si="139"/>
        <v>6.816917999977532</v>
      </c>
      <c r="AP98" s="54">
        <f t="shared" si="139"/>
        <v>6.8161669509212821</v>
      </c>
      <c r="AQ98" s="54">
        <f t="shared" si="139"/>
        <v>6.8140144566237337</v>
      </c>
      <c r="AR98" s="54">
        <f t="shared" si="139"/>
        <v>6.807860422685593</v>
      </c>
      <c r="AS98" s="54">
        <f t="shared" si="139"/>
        <v>6.7903848224982362</v>
      </c>
      <c r="AT98" s="54">
        <f t="shared" si="139"/>
        <v>6.7416435147261193</v>
      </c>
      <c r="AU98" s="54">
        <f t="shared" si="121"/>
        <v>6.6112101209134373</v>
      </c>
      <c r="AW98" s="54">
        <v>36000</v>
      </c>
      <c r="AX98" s="54">
        <f t="shared" si="124"/>
        <v>0.22003603694433482</v>
      </c>
      <c r="AY98" s="54">
        <f t="shared" si="125"/>
        <v>0.16406843479112926</v>
      </c>
      <c r="AZ98" s="54">
        <f t="shared" si="126"/>
        <v>5.5967602153205558E-2</v>
      </c>
      <c r="BA98" s="54">
        <f t="shared" si="127"/>
        <v>0.63061174256973962</v>
      </c>
      <c r="BB98" s="54">
        <f t="shared" si="128"/>
        <v>0.80338199096663043</v>
      </c>
      <c r="BC98" s="54">
        <f t="shared" si="129"/>
        <v>2.7199022478734372</v>
      </c>
      <c r="BD98" s="54">
        <f t="shared" si="130"/>
        <v>4.6723250771963691</v>
      </c>
      <c r="BE98" s="54">
        <f t="shared" si="131"/>
        <v>8.7893945536568836</v>
      </c>
      <c r="BF98" s="54">
        <f t="shared" si="132"/>
        <v>8.7890443162466969</v>
      </c>
      <c r="BG98" s="54">
        <f t="shared" si="133"/>
        <v>8.7901190285642627</v>
      </c>
      <c r="BH98" s="54">
        <f t="shared" si="134"/>
        <v>8.786818535913147</v>
      </c>
      <c r="BI98" s="54">
        <f t="shared" si="135"/>
        <v>8.7969291673379075</v>
      </c>
      <c r="BJ98" s="54">
        <f t="shared" si="136"/>
        <v>8.7657120291937112</v>
      </c>
      <c r="BK98" s="54">
        <f t="shared" si="137"/>
        <v>8.859948757047384</v>
      </c>
      <c r="BL98" s="54">
        <f t="shared" si="138"/>
        <v>8.5490051204263651</v>
      </c>
    </row>
    <row r="99" spans="1:64" ht="12.95" customHeight="1">
      <c r="A99" s="190" t="s">
        <v>87</v>
      </c>
      <c r="B99" s="291"/>
      <c r="C99" s="45">
        <v>51655.468050000003</v>
      </c>
      <c r="D99" s="292">
        <v>5.0000000000000001E-4</v>
      </c>
      <c r="E99" s="54">
        <f t="shared" si="104"/>
        <v>-1661.9047607704642</v>
      </c>
      <c r="F99" s="54">
        <f t="shared" si="105"/>
        <v>-1662</v>
      </c>
      <c r="M99" s="268">
        <f>+C99-(C$7+F99*C$8)</f>
        <v>3.9982800000871066E-2</v>
      </c>
      <c r="O99" s="54">
        <f t="shared" ca="1" si="106"/>
        <v>4.7394495585068197E-2</v>
      </c>
      <c r="P99" s="54">
        <f t="shared" si="107"/>
        <v>9.1492245538379258E-2</v>
      </c>
      <c r="Q99" s="286">
        <f t="shared" si="108"/>
        <v>36636.968050000003</v>
      </c>
      <c r="R99" s="54">
        <f>+(P99-M99)^2</f>
        <v>2.6532229795815225E-3</v>
      </c>
      <c r="Z99" s="54">
        <f t="shared" si="109"/>
        <v>-1662</v>
      </c>
      <c r="AA99" s="54">
        <f t="shared" si="110"/>
        <v>1.3085341587263058E-2</v>
      </c>
      <c r="AB99" s="54">
        <f t="shared" si="111"/>
        <v>7.84069039511162E-2</v>
      </c>
      <c r="AC99" s="54">
        <f t="shared" si="112"/>
        <v>-9.1492245538379258E-2</v>
      </c>
      <c r="AD99" s="54">
        <f t="shared" si="123"/>
        <v>0</v>
      </c>
      <c r="AE99" s="369">
        <f t="shared" si="113"/>
        <v>0</v>
      </c>
      <c r="AF99" s="356">
        <f t="shared" si="114"/>
        <v>36636.968050000003</v>
      </c>
      <c r="AG99" s="41"/>
      <c r="AH99" s="54">
        <f t="shared" si="115"/>
        <v>-7.84069039511162E-2</v>
      </c>
      <c r="AI99" s="54">
        <f t="shared" si="116"/>
        <v>1.2804630337858713</v>
      </c>
      <c r="AJ99" s="54">
        <f t="shared" si="117"/>
        <v>-0.8313036788237913</v>
      </c>
      <c r="AK99" s="54">
        <f t="shared" si="118"/>
        <v>0.29197151672442911</v>
      </c>
      <c r="AL99" s="54">
        <f t="shared" si="119"/>
        <v>0.80549990737880905</v>
      </c>
      <c r="AM99" s="54">
        <f t="shared" si="120"/>
        <v>0.42603851930783793</v>
      </c>
      <c r="AN99" s="54">
        <f t="shared" si="139"/>
        <v>6.8241859634514555</v>
      </c>
      <c r="AO99" s="54">
        <f t="shared" si="139"/>
        <v>6.8239264408909941</v>
      </c>
      <c r="AP99" s="54">
        <f t="shared" si="139"/>
        <v>6.8231789043860669</v>
      </c>
      <c r="AQ99" s="54">
        <f t="shared" si="139"/>
        <v>6.8210275461168681</v>
      </c>
      <c r="AR99" s="54">
        <f t="shared" si="139"/>
        <v>6.8148514009360941</v>
      </c>
      <c r="AS99" s="54">
        <f t="shared" si="139"/>
        <v>6.7972434293645314</v>
      </c>
      <c r="AT99" s="54">
        <f t="shared" si="139"/>
        <v>6.7479615434140925</v>
      </c>
      <c r="AU99" s="54">
        <f t="shared" si="121"/>
        <v>6.6157785761849972</v>
      </c>
      <c r="AW99" s="54">
        <v>37000</v>
      </c>
      <c r="AX99" s="54">
        <f t="shared" si="124"/>
        <v>0.22359524336379283</v>
      </c>
      <c r="AY99" s="54">
        <f t="shared" si="125"/>
        <v>0.16529105718446035</v>
      </c>
      <c r="AZ99" s="54">
        <f t="shared" si="126"/>
        <v>5.830418617933248E-2</v>
      </c>
      <c r="BA99" s="54">
        <f t="shared" si="127"/>
        <v>0.62634630674091085</v>
      </c>
      <c r="BB99" s="54">
        <f t="shared" si="128"/>
        <v>0.81889398901857069</v>
      </c>
      <c r="BC99" s="54">
        <f t="shared" si="129"/>
        <v>2.7464303333668232</v>
      </c>
      <c r="BD99" s="54">
        <f t="shared" si="130"/>
        <v>4.9951788671605106</v>
      </c>
      <c r="BE99" s="54">
        <f t="shared" si="131"/>
        <v>8.8279920531434737</v>
      </c>
      <c r="BF99" s="54">
        <f t="shared" si="132"/>
        <v>8.8275940417163028</v>
      </c>
      <c r="BG99" s="54">
        <f t="shared" si="133"/>
        <v>8.8287824258395062</v>
      </c>
      <c r="BH99" s="54">
        <f t="shared" si="134"/>
        <v>8.825231290448885</v>
      </c>
      <c r="BI99" s="54">
        <f t="shared" si="135"/>
        <v>8.8358175663315706</v>
      </c>
      <c r="BJ99" s="54">
        <f t="shared" si="136"/>
        <v>8.8040281628421422</v>
      </c>
      <c r="BK99" s="54">
        <f t="shared" si="137"/>
        <v>8.8975674234185469</v>
      </c>
      <c r="BL99" s="54">
        <f t="shared" si="138"/>
        <v>8.6003360785337772</v>
      </c>
    </row>
    <row r="100" spans="1:64" ht="12.95" customHeight="1">
      <c r="A100" s="190" t="s">
        <v>87</v>
      </c>
      <c r="C100" s="30">
        <v>51663.418400000002</v>
      </c>
      <c r="D100" s="30">
        <v>1E-4</v>
      </c>
      <c r="E100" s="54">
        <f t="shared" si="104"/>
        <v>-1642.966987316292</v>
      </c>
      <c r="F100" s="54">
        <f t="shared" si="105"/>
        <v>-1643</v>
      </c>
      <c r="G100" s="363">
        <f>+C100-(C$7+F100*C$8)</f>
        <v>1.3859200000297278E-2</v>
      </c>
      <c r="K100" s="318">
        <f>G100</f>
        <v>1.3859200000297278E-2</v>
      </c>
      <c r="M100" s="268"/>
      <c r="O100" s="54">
        <f t="shared" ca="1" si="106"/>
        <v>4.7331209298597993E-2</v>
      </c>
      <c r="P100" s="54">
        <f t="shared" si="107"/>
        <v>9.1541890486240604E-2</v>
      </c>
      <c r="Q100" s="286">
        <f t="shared" si="108"/>
        <v>36644.918400000002</v>
      </c>
      <c r="R100" s="54">
        <f t="shared" ref="R100:R131" si="140">+(P100-G100)^2</f>
        <v>6.0346004011348695E-3</v>
      </c>
      <c r="S100" s="54">
        <v>1</v>
      </c>
      <c r="T100" s="54">
        <f t="shared" ref="T100:T131" si="141">S100*R100</f>
        <v>6.0346004011348695E-3</v>
      </c>
      <c r="U100" s="54">
        <f t="shared" ref="U100:U131" si="142">+G100-P100</f>
        <v>-7.7682690485943326E-2</v>
      </c>
      <c r="Y100" s="318">
        <f>+G100-AH100</f>
        <v>9.2224212543044609E-2</v>
      </c>
      <c r="Z100" s="54">
        <f t="shared" si="109"/>
        <v>-1643</v>
      </c>
      <c r="AA100" s="54">
        <f t="shared" si="110"/>
        <v>1.3176877943493273E-2</v>
      </c>
      <c r="AB100" s="54">
        <f t="shared" si="111"/>
        <v>9.2224212543044609E-2</v>
      </c>
      <c r="AC100" s="54">
        <f t="shared" si="112"/>
        <v>-7.7682690485943326E-2</v>
      </c>
      <c r="AD100" s="54">
        <f t="shared" si="123"/>
        <v>9.2224212543044609E-2</v>
      </c>
      <c r="AE100" s="369">
        <f t="shared" si="113"/>
        <v>4.6556338920124789E-7</v>
      </c>
      <c r="AF100" s="356">
        <f t="shared" si="114"/>
        <v>36644.918400000002</v>
      </c>
      <c r="AG100" s="41"/>
      <c r="AH100" s="54">
        <f t="shared" si="115"/>
        <v>-7.8365012542747331E-2</v>
      </c>
      <c r="AI100" s="54">
        <f t="shared" si="116"/>
        <v>1.2798518548543103</v>
      </c>
      <c r="AJ100" s="54">
        <f t="shared" si="117"/>
        <v>-0.83013954332374473</v>
      </c>
      <c r="AK100" s="54">
        <f t="shared" si="118"/>
        <v>0.29255737767716666</v>
      </c>
      <c r="AL100" s="54">
        <f t="shared" si="119"/>
        <v>0.80759109128669848</v>
      </c>
      <c r="AM100" s="54">
        <f t="shared" si="120"/>
        <v>0.42727444643299584</v>
      </c>
      <c r="AN100" s="54">
        <f t="shared" si="139"/>
        <v>6.8256796385496799</v>
      </c>
      <c r="AO100" s="54">
        <f t="shared" si="139"/>
        <v>6.8254206237102917</v>
      </c>
      <c r="AP100" s="54">
        <f t="shared" si="139"/>
        <v>6.8246738792645667</v>
      </c>
      <c r="AQ100" s="54">
        <f t="shared" si="139"/>
        <v>6.8225228749984348</v>
      </c>
      <c r="AR100" s="54">
        <f t="shared" si="139"/>
        <v>6.8163422730987504</v>
      </c>
      <c r="AS100" s="54">
        <f t="shared" si="139"/>
        <v>6.7987065623901115</v>
      </c>
      <c r="AT100" s="54">
        <f t="shared" si="139"/>
        <v>6.7493099799549254</v>
      </c>
      <c r="AU100" s="54">
        <f t="shared" si="121"/>
        <v>6.6167538643890378</v>
      </c>
      <c r="AW100" s="54">
        <v>38000</v>
      </c>
      <c r="AX100" s="54">
        <f t="shared" si="124"/>
        <v>0.22701673578207854</v>
      </c>
      <c r="AY100" s="54">
        <f t="shared" si="125"/>
        <v>0.16647723977438741</v>
      </c>
      <c r="AZ100" s="54">
        <f t="shared" si="126"/>
        <v>6.053949600769111E-2</v>
      </c>
      <c r="BA100" s="54">
        <f t="shared" si="127"/>
        <v>0.62239427815091664</v>
      </c>
      <c r="BB100" s="54">
        <f t="shared" si="128"/>
        <v>0.83363880173630822</v>
      </c>
      <c r="BC100" s="54">
        <f t="shared" si="129"/>
        <v>2.7726126328539915</v>
      </c>
      <c r="BD100" s="54">
        <f t="shared" si="130"/>
        <v>5.3587110153688577</v>
      </c>
      <c r="BE100" s="54">
        <f t="shared" si="131"/>
        <v>8.8663370986219228</v>
      </c>
      <c r="BF100" s="54">
        <f t="shared" si="132"/>
        <v>8.8658937699197065</v>
      </c>
      <c r="BG100" s="54">
        <f t="shared" si="133"/>
        <v>8.8671847943322177</v>
      </c>
      <c r="BH100" s="54">
        <f t="shared" si="134"/>
        <v>8.8634222735980703</v>
      </c>
      <c r="BI100" s="54">
        <f t="shared" si="135"/>
        <v>8.8743631729138599</v>
      </c>
      <c r="BJ100" s="54">
        <f t="shared" si="136"/>
        <v>8.8423357730281129</v>
      </c>
      <c r="BK100" s="54">
        <f t="shared" si="137"/>
        <v>8.9344030965966059</v>
      </c>
      <c r="BL100" s="54">
        <f t="shared" si="138"/>
        <v>8.6516670366411894</v>
      </c>
    </row>
    <row r="101" spans="1:64" ht="12.95" customHeight="1">
      <c r="A101" s="287" t="s">
        <v>103</v>
      </c>
      <c r="B101" s="357" t="s">
        <v>65</v>
      </c>
      <c r="C101" s="190">
        <v>51949.780200000001</v>
      </c>
      <c r="D101" s="358" t="s">
        <v>36</v>
      </c>
      <c r="E101" s="54">
        <f t="shared" si="104"/>
        <v>-960.85174781998433</v>
      </c>
      <c r="F101" s="54">
        <f t="shared" si="105"/>
        <v>-961</v>
      </c>
      <c r="M101" s="376">
        <f>+C101-(C$7+F101*C$8)</f>
        <v>6.2238400001660921E-2</v>
      </c>
      <c r="O101" s="54">
        <f t="shared" ca="1" si="106"/>
        <v>4.5059564700035866E-2</v>
      </c>
      <c r="P101" s="54">
        <f t="shared" si="107"/>
        <v>9.3315172218217904E-2</v>
      </c>
      <c r="Q101" s="286">
        <f t="shared" si="108"/>
        <v>36931.280200000001</v>
      </c>
      <c r="R101" s="54">
        <f>+(P101-M101)^2</f>
        <v>9.65765771399768E-4</v>
      </c>
      <c r="Z101" s="54">
        <f t="shared" si="109"/>
        <v>-961</v>
      </c>
      <c r="AA101" s="54">
        <f t="shared" si="110"/>
        <v>1.65535041787193E-2</v>
      </c>
      <c r="AB101" s="54">
        <f>+M101-AH101</f>
        <v>0.13900006804115952</v>
      </c>
      <c r="AC101" s="54">
        <f>+M101-P101</f>
        <v>-3.1076772216556983E-2</v>
      </c>
      <c r="AD101" s="54">
        <f t="shared" si="123"/>
        <v>0</v>
      </c>
      <c r="AE101" s="369">
        <f>+(M101-AA101)^2*S101</f>
        <v>0</v>
      </c>
      <c r="AF101" s="356">
        <f t="shared" si="114"/>
        <v>36931.280200000001</v>
      </c>
      <c r="AG101" s="41"/>
      <c r="AH101" s="54">
        <f t="shared" si="115"/>
        <v>-7.6761668039498604E-2</v>
      </c>
      <c r="AI101" s="54">
        <f t="shared" si="116"/>
        <v>1.2575393604911489</v>
      </c>
      <c r="AJ101" s="54">
        <f t="shared" si="117"/>
        <v>-0.78680995321026437</v>
      </c>
      <c r="AK101" s="54">
        <f t="shared" si="118"/>
        <v>0.3123785487138136</v>
      </c>
      <c r="AL101" s="54">
        <f t="shared" si="119"/>
        <v>0.88132579083292339</v>
      </c>
      <c r="AM101" s="54">
        <f t="shared" si="120"/>
        <v>0.47159059598239128</v>
      </c>
      <c r="AN101" s="54">
        <f t="shared" ref="AN101:AT110" si="143">$AU101+$AB$7*SIN(AO101)</f>
        <v>6.8788183851832132</v>
      </c>
      <c r="AO101" s="54">
        <f t="shared" si="143"/>
        <v>6.87858059461563</v>
      </c>
      <c r="AP101" s="54">
        <f t="shared" si="143"/>
        <v>6.8778713439129087</v>
      </c>
      <c r="AQ101" s="54">
        <f t="shared" si="143"/>
        <v>6.8757578999339968</v>
      </c>
      <c r="AR101" s="54">
        <f t="shared" si="143"/>
        <v>6.8694779243740944</v>
      </c>
      <c r="AS101" s="54">
        <f t="shared" si="143"/>
        <v>6.8509690934445171</v>
      </c>
      <c r="AT101" s="54">
        <f t="shared" si="143"/>
        <v>6.7976255406410715</v>
      </c>
      <c r="AU101" s="54">
        <f t="shared" si="121"/>
        <v>6.6517615778182932</v>
      </c>
      <c r="AW101" s="54">
        <v>39000</v>
      </c>
      <c r="AX101" s="54">
        <f t="shared" si="124"/>
        <v>0.23029995575275161</v>
      </c>
      <c r="AY101" s="54">
        <f t="shared" si="125"/>
        <v>0.16762698256091049</v>
      </c>
      <c r="AZ101" s="54">
        <f t="shared" si="126"/>
        <v>6.2672973191841119E-2</v>
      </c>
      <c r="BA101" s="54">
        <f t="shared" si="127"/>
        <v>0.61874441900142763</v>
      </c>
      <c r="BB101" s="54">
        <f t="shared" si="128"/>
        <v>0.84764335315180239</v>
      </c>
      <c r="BC101" s="54">
        <f t="shared" si="129"/>
        <v>2.7984766558795555</v>
      </c>
      <c r="BD101" s="54">
        <f t="shared" si="130"/>
        <v>5.7716340060162414</v>
      </c>
      <c r="BE101" s="54">
        <f t="shared" si="131"/>
        <v>8.9044479927628366</v>
      </c>
      <c r="BF101" s="54">
        <f t="shared" si="132"/>
        <v>8.9039637054035268</v>
      </c>
      <c r="BG101" s="54">
        <f t="shared" si="133"/>
        <v>8.9053422042926638</v>
      </c>
      <c r="BH101" s="54">
        <f t="shared" si="134"/>
        <v>8.901415507837763</v>
      </c>
      <c r="BI101" s="54">
        <f t="shared" si="135"/>
        <v>8.9125777508207218</v>
      </c>
      <c r="BJ101" s="54">
        <f t="shared" si="136"/>
        <v>8.880655704981832</v>
      </c>
      <c r="BK101" s="54">
        <f t="shared" si="137"/>
        <v>8.9704939613478309</v>
      </c>
      <c r="BL101" s="54">
        <f t="shared" si="138"/>
        <v>8.7029979947486034</v>
      </c>
    </row>
    <row r="102" spans="1:64" ht="12.95" customHeight="1">
      <c r="A102" s="45" t="s">
        <v>104</v>
      </c>
      <c r="B102" s="46" t="s">
        <v>65</v>
      </c>
      <c r="C102" s="47">
        <v>51965.470099999999</v>
      </c>
      <c r="D102" s="47">
        <v>3.5999999999999999E-3</v>
      </c>
      <c r="E102" s="54">
        <f t="shared" si="104"/>
        <v>-923.47832756570619</v>
      </c>
      <c r="F102" s="54">
        <f t="shared" si="105"/>
        <v>-923.5</v>
      </c>
      <c r="G102" s="363">
        <f t="shared" ref="G102:G133" si="144">+C102-(C$7+F102*C$8)</f>
        <v>9.0983999980380759E-3</v>
      </c>
      <c r="K102" s="318">
        <f>G102</f>
        <v>9.0983999980380759E-3</v>
      </c>
      <c r="M102" s="268"/>
      <c r="O102" s="54">
        <f t="shared" ca="1" si="106"/>
        <v>4.4934657555686777E-2</v>
      </c>
      <c r="P102" s="54">
        <f t="shared" si="107"/>
        <v>9.3412185116555455E-2</v>
      </c>
      <c r="Q102" s="286">
        <f t="shared" si="108"/>
        <v>36946.970099999999</v>
      </c>
      <c r="R102" s="54">
        <f t="shared" si="140"/>
        <v>7.1088143610115225E-3</v>
      </c>
      <c r="S102" s="54">
        <v>1</v>
      </c>
      <c r="T102" s="54">
        <f t="shared" si="141"/>
        <v>7.1088143610115225E-3</v>
      </c>
      <c r="U102" s="54">
        <f t="shared" si="142"/>
        <v>-8.4313785118517379E-2</v>
      </c>
      <c r="Y102" s="318">
        <f>+G102-AH102</f>
        <v>8.5766460495009189E-2</v>
      </c>
      <c r="Z102" s="54">
        <f t="shared" si="109"/>
        <v>-923.5</v>
      </c>
      <c r="AA102" s="54">
        <f t="shared" si="110"/>
        <v>1.6744124619584341E-2</v>
      </c>
      <c r="AB102" s="54">
        <f t="shared" si="111"/>
        <v>8.5766460495009189E-2</v>
      </c>
      <c r="AC102" s="54">
        <f t="shared" si="112"/>
        <v>-8.4313785118517379E-2</v>
      </c>
      <c r="AD102" s="54">
        <f t="shared" si="123"/>
        <v>8.5766460495009189E-2</v>
      </c>
      <c r="AE102" s="369">
        <f t="shared" si="113"/>
        <v>5.8457104988518787E-5</v>
      </c>
      <c r="AF102" s="356">
        <f t="shared" si="114"/>
        <v>36946.970099999999</v>
      </c>
      <c r="AG102" s="41"/>
      <c r="AH102" s="54">
        <f t="shared" si="115"/>
        <v>-7.6668060496971113E-2</v>
      </c>
      <c r="AI102" s="54">
        <f t="shared" si="116"/>
        <v>1.2562943636796935</v>
      </c>
      <c r="AJ102" s="54">
        <f t="shared" si="117"/>
        <v>-0.78434789677464856</v>
      </c>
      <c r="AK102" s="54">
        <f t="shared" si="118"/>
        <v>0.31340082808563119</v>
      </c>
      <c r="AL102" s="54">
        <f t="shared" si="119"/>
        <v>0.8853048135204149</v>
      </c>
      <c r="AM102" s="54">
        <f t="shared" si="120"/>
        <v>0.47402485717403997</v>
      </c>
      <c r="AN102" s="54">
        <f t="shared" si="143"/>
        <v>6.8817130421593617</v>
      </c>
      <c r="AO102" s="54">
        <f t="shared" si="143"/>
        <v>6.8814765658739043</v>
      </c>
      <c r="AP102" s="54">
        <f t="shared" si="143"/>
        <v>6.8807698463400477</v>
      </c>
      <c r="AQ102" s="54">
        <f t="shared" si="143"/>
        <v>6.8786598063155733</v>
      </c>
      <c r="AR102" s="54">
        <f t="shared" si="143"/>
        <v>6.8723777323759636</v>
      </c>
      <c r="AS102" s="54">
        <f t="shared" si="143"/>
        <v>6.8538278717129941</v>
      </c>
      <c r="AT102" s="54">
        <f t="shared" si="143"/>
        <v>6.8002771516907696</v>
      </c>
      <c r="AU102" s="54">
        <f t="shared" si="121"/>
        <v>6.6536864887473213</v>
      </c>
      <c r="AW102" s="54">
        <v>40000</v>
      </c>
      <c r="AX102" s="54">
        <f t="shared" si="124"/>
        <v>0.23344437642970711</v>
      </c>
      <c r="AY102" s="54">
        <f t="shared" si="125"/>
        <v>0.16874028554402959</v>
      </c>
      <c r="AZ102" s="54">
        <f t="shared" si="126"/>
        <v>6.4704090885677537E-2</v>
      </c>
      <c r="BA102" s="54">
        <f t="shared" si="127"/>
        <v>0.61538649815426738</v>
      </c>
      <c r="BB102" s="54">
        <f t="shared" si="128"/>
        <v>0.86093232793536667</v>
      </c>
      <c r="BC102" s="54">
        <f t="shared" si="129"/>
        <v>2.824048541645154</v>
      </c>
      <c r="BD102" s="54">
        <f t="shared" si="130"/>
        <v>6.2453243619645642</v>
      </c>
      <c r="BE102" s="54">
        <f t="shared" si="131"/>
        <v>8.9423423551212178</v>
      </c>
      <c r="BF102" s="54">
        <f t="shared" si="132"/>
        <v>8.9418233650931604</v>
      </c>
      <c r="BG102" s="54">
        <f t="shared" si="133"/>
        <v>8.9432702872154231</v>
      </c>
      <c r="BH102" s="54">
        <f t="shared" si="134"/>
        <v>8.939233588002228</v>
      </c>
      <c r="BI102" s="54">
        <f t="shared" si="135"/>
        <v>8.9504742471489269</v>
      </c>
      <c r="BJ102" s="54">
        <f t="shared" si="136"/>
        <v>8.9190049135739251</v>
      </c>
      <c r="BK102" s="54">
        <f t="shared" si="137"/>
        <v>9.0058801644789579</v>
      </c>
      <c r="BL102" s="54">
        <f t="shared" si="138"/>
        <v>8.7543289528560138</v>
      </c>
    </row>
    <row r="103" spans="1:64" ht="12.95" customHeight="1">
      <c r="A103" s="40" t="s">
        <v>101</v>
      </c>
      <c r="B103" s="46"/>
      <c r="C103" s="30">
        <v>51971.360999999997</v>
      </c>
      <c r="D103" s="30">
        <v>5.0000000000000001E-4</v>
      </c>
      <c r="E103" s="54">
        <f t="shared" si="104"/>
        <v>-909.44617430941366</v>
      </c>
      <c r="F103" s="54">
        <f t="shared" si="105"/>
        <v>-909.5</v>
      </c>
      <c r="G103" s="363">
        <f t="shared" si="144"/>
        <v>2.2596800001338124E-2</v>
      </c>
      <c r="K103" s="318">
        <f>G103</f>
        <v>2.2596800001338124E-2</v>
      </c>
      <c r="M103" s="268"/>
      <c r="O103" s="54">
        <f t="shared" ca="1" si="106"/>
        <v>4.4888025555129787E-2</v>
      </c>
      <c r="P103" s="54">
        <f t="shared" si="107"/>
        <v>9.3448390128719E-2</v>
      </c>
      <c r="Q103" s="286">
        <f t="shared" si="108"/>
        <v>36952.860999999997</v>
      </c>
      <c r="R103" s="54">
        <f t="shared" si="140"/>
        <v>5.0199478235783751E-3</v>
      </c>
      <c r="S103" s="54">
        <v>1</v>
      </c>
      <c r="T103" s="54">
        <f t="shared" si="141"/>
        <v>5.0199478235783751E-3</v>
      </c>
      <c r="U103" s="54">
        <f t="shared" si="142"/>
        <v>-7.0851590127380876E-2</v>
      </c>
      <c r="Y103" s="318">
        <f>+G103-AH103</f>
        <v>9.9229772837595362E-2</v>
      </c>
      <c r="Z103" s="54">
        <f t="shared" si="109"/>
        <v>-909.5</v>
      </c>
      <c r="AA103" s="54">
        <f t="shared" si="110"/>
        <v>1.6815417292461762E-2</v>
      </c>
      <c r="AB103" s="54">
        <f t="shared" si="111"/>
        <v>9.9229772837595362E-2</v>
      </c>
      <c r="AC103" s="54">
        <f t="shared" si="112"/>
        <v>-7.0851590127380876E-2</v>
      </c>
      <c r="AD103" s="54">
        <f t="shared" si="123"/>
        <v>9.9229772837595362E-2</v>
      </c>
      <c r="AE103" s="369">
        <f t="shared" si="113"/>
        <v>3.342438602649458E-5</v>
      </c>
      <c r="AF103" s="356">
        <f t="shared" si="114"/>
        <v>36952.860999999997</v>
      </c>
      <c r="AG103" s="41"/>
      <c r="AH103" s="54">
        <f t="shared" si="115"/>
        <v>-7.6632972836257238E-2</v>
      </c>
      <c r="AI103" s="54">
        <f t="shared" si="116"/>
        <v>1.2558291571731746</v>
      </c>
      <c r="AJ103" s="54">
        <f t="shared" si="117"/>
        <v>-0.78342679838597928</v>
      </c>
      <c r="AK103" s="54">
        <f t="shared" si="118"/>
        <v>0.31378069130971326</v>
      </c>
      <c r="AL103" s="54">
        <f t="shared" si="119"/>
        <v>0.88678829607472143</v>
      </c>
      <c r="AM103" s="54">
        <f t="shared" si="120"/>
        <v>0.47493358707321792</v>
      </c>
      <c r="AN103" s="54">
        <f t="shared" si="143"/>
        <v>6.8827929800097492</v>
      </c>
      <c r="AO103" s="54">
        <f t="shared" si="143"/>
        <v>6.8825569977397185</v>
      </c>
      <c r="AP103" s="54">
        <f t="shared" si="143"/>
        <v>6.8818512345811182</v>
      </c>
      <c r="AQ103" s="54">
        <f t="shared" si="143"/>
        <v>6.879742499332794</v>
      </c>
      <c r="AR103" s="54">
        <f t="shared" si="143"/>
        <v>6.8734597302495644</v>
      </c>
      <c r="AS103" s="54">
        <f t="shared" si="143"/>
        <v>6.8548947396163538</v>
      </c>
      <c r="AT103" s="54">
        <f t="shared" si="143"/>
        <v>6.8012669473848044</v>
      </c>
      <c r="AU103" s="54">
        <f t="shared" si="121"/>
        <v>6.6544051221608251</v>
      </c>
      <c r="AW103" s="54">
        <v>41000</v>
      </c>
      <c r="AX103" s="54">
        <f t="shared" si="124"/>
        <v>0.23644949839719789</v>
      </c>
      <c r="AY103" s="54">
        <f t="shared" si="125"/>
        <v>0.16981714872374465</v>
      </c>
      <c r="AZ103" s="54">
        <f t="shared" si="126"/>
        <v>6.6632349673453245E-2</v>
      </c>
      <c r="BA103" s="54">
        <f t="shared" si="127"/>
        <v>0.61231122362715618</v>
      </c>
      <c r="BB103" s="54">
        <f t="shared" si="128"/>
        <v>0.87352831102612116</v>
      </c>
      <c r="BC103" s="54">
        <f t="shared" si="129"/>
        <v>2.849353215705976</v>
      </c>
      <c r="BD103" s="54">
        <f t="shared" si="130"/>
        <v>6.7949272382968218</v>
      </c>
      <c r="BE103" s="54">
        <f t="shared" si="131"/>
        <v>8.9800372126408234</v>
      </c>
      <c r="BF103" s="54">
        <f t="shared" si="132"/>
        <v>8.9794915793756456</v>
      </c>
      <c r="BG103" s="54">
        <f t="shared" si="133"/>
        <v>8.9809843964878517</v>
      </c>
      <c r="BH103" s="54">
        <f t="shared" si="134"/>
        <v>8.9768976152742379</v>
      </c>
      <c r="BI103" s="54">
        <f t="shared" si="135"/>
        <v>8.9880669275622562</v>
      </c>
      <c r="BJ103" s="54">
        <f t="shared" si="136"/>
        <v>8.9573966971264376</v>
      </c>
      <c r="BK103" s="54">
        <f t="shared" si="137"/>
        <v>9.0406037090789226</v>
      </c>
      <c r="BL103" s="54">
        <f t="shared" si="138"/>
        <v>8.8056599109634277</v>
      </c>
    </row>
    <row r="104" spans="1:64" ht="12.95" customHeight="1">
      <c r="A104" s="54" t="s">
        <v>105</v>
      </c>
      <c r="C104" s="285">
        <v>52001.369500000001</v>
      </c>
      <c r="D104" s="30"/>
      <c r="E104" s="54">
        <f t="shared" si="104"/>
        <v>-837.96577725775569</v>
      </c>
      <c r="F104" s="54">
        <f t="shared" si="105"/>
        <v>-838</v>
      </c>
      <c r="G104" s="363">
        <f t="shared" si="144"/>
        <v>1.4367200004926417E-2</v>
      </c>
      <c r="J104" s="318">
        <f>G104</f>
        <v>1.4367200004926417E-2</v>
      </c>
      <c r="M104" s="268"/>
      <c r="O104" s="54">
        <f t="shared" ca="1" si="106"/>
        <v>4.464986926657085E-2</v>
      </c>
      <c r="P104" s="54">
        <f t="shared" si="107"/>
        <v>9.3633182915168783E-2</v>
      </c>
      <c r="Q104" s="286">
        <f t="shared" si="108"/>
        <v>36982.869500000001</v>
      </c>
      <c r="R104" s="54">
        <f t="shared" si="140"/>
        <v>6.2830960467268352E-3</v>
      </c>
      <c r="S104" s="54">
        <v>1</v>
      </c>
      <c r="T104" s="54">
        <f t="shared" si="141"/>
        <v>6.2830960467268352E-3</v>
      </c>
      <c r="U104" s="54">
        <f t="shared" si="142"/>
        <v>-7.9265982910242366E-2</v>
      </c>
      <c r="X104" s="318">
        <f>+G104-AH104</f>
        <v>9.0819787638859575E-2</v>
      </c>
      <c r="Z104" s="54">
        <f t="shared" si="109"/>
        <v>-838</v>
      </c>
      <c r="AA104" s="54">
        <f t="shared" si="110"/>
        <v>1.7180595281235625E-2</v>
      </c>
      <c r="AB104" s="54">
        <f t="shared" si="111"/>
        <v>9.0819787638859575E-2</v>
      </c>
      <c r="AC104" s="54">
        <f t="shared" si="112"/>
        <v>-7.9265982910242366E-2</v>
      </c>
      <c r="AD104" s="54">
        <f t="shared" si="123"/>
        <v>9.0819787638859575E-2</v>
      </c>
      <c r="AE104" s="369">
        <f t="shared" si="113"/>
        <v>7.9151929807589648E-6</v>
      </c>
      <c r="AF104" s="356">
        <f t="shared" si="114"/>
        <v>36982.869500000001</v>
      </c>
      <c r="AG104" s="41"/>
      <c r="AH104" s="54">
        <f t="shared" si="115"/>
        <v>-7.6452587633933158E-2</v>
      </c>
      <c r="AI104" s="54">
        <f t="shared" si="116"/>
        <v>1.2534499298664308</v>
      </c>
      <c r="AJ104" s="54">
        <f t="shared" si="117"/>
        <v>-0.77870651847300254</v>
      </c>
      <c r="AK104" s="54">
        <f t="shared" si="118"/>
        <v>0.31570557953485662</v>
      </c>
      <c r="AL104" s="54">
        <f t="shared" si="119"/>
        <v>0.89434752679174101</v>
      </c>
      <c r="AM104" s="54">
        <f t="shared" si="120"/>
        <v>0.47957409181000427</v>
      </c>
      <c r="AN104" s="54">
        <f t="shared" si="143"/>
        <v>6.888302143549673</v>
      </c>
      <c r="AO104" s="54">
        <f t="shared" si="143"/>
        <v>6.8880687118652304</v>
      </c>
      <c r="AP104" s="54">
        <f t="shared" si="143"/>
        <v>6.8873679280979667</v>
      </c>
      <c r="AQ104" s="54">
        <f t="shared" si="143"/>
        <v>6.8852661418040908</v>
      </c>
      <c r="AR104" s="54">
        <f t="shared" si="143"/>
        <v>6.8789805680292533</v>
      </c>
      <c r="AS104" s="54">
        <f t="shared" si="143"/>
        <v>6.8603399001126908</v>
      </c>
      <c r="AT104" s="54">
        <f t="shared" si="143"/>
        <v>6.8063207896093845</v>
      </c>
      <c r="AU104" s="54">
        <f t="shared" si="121"/>
        <v>6.6580752856655057</v>
      </c>
      <c r="AW104" s="54">
        <v>42000</v>
      </c>
      <c r="AX104" s="54">
        <f t="shared" si="124"/>
        <v>0.23931484577651951</v>
      </c>
      <c r="AY104" s="54">
        <f t="shared" si="125"/>
        <v>0.17085757210005575</v>
      </c>
      <c r="AZ104" s="54">
        <f t="shared" si="126"/>
        <v>6.8457273676463745E-2</v>
      </c>
      <c r="BA104" s="54">
        <f t="shared" si="127"/>
        <v>0.60951018281258962</v>
      </c>
      <c r="BB104" s="54">
        <f t="shared" si="128"/>
        <v>0.8854519126088638</v>
      </c>
      <c r="BC104" s="54">
        <f t="shared" si="129"/>
        <v>2.8744145356106223</v>
      </c>
      <c r="BD104" s="54">
        <f t="shared" si="130"/>
        <v>7.4410602127014895</v>
      </c>
      <c r="BE104" s="54">
        <f t="shared" si="131"/>
        <v>9.0175490874479394</v>
      </c>
      <c r="BF104" s="54">
        <f t="shared" si="132"/>
        <v>9.0169864918667919</v>
      </c>
      <c r="BG104" s="54">
        <f t="shared" si="133"/>
        <v>9.0184997526687631</v>
      </c>
      <c r="BH104" s="54">
        <f t="shared" si="134"/>
        <v>9.0144271548898285</v>
      </c>
      <c r="BI104" s="54">
        <f t="shared" si="135"/>
        <v>9.0253714704675314</v>
      </c>
      <c r="BJ104" s="54">
        <f t="shared" si="136"/>
        <v>8.9958409438206228</v>
      </c>
      <c r="BK104" s="54">
        <f t="shared" si="137"/>
        <v>9.0747083438705758</v>
      </c>
      <c r="BL104" s="54">
        <f t="shared" si="138"/>
        <v>8.8569908690708399</v>
      </c>
    </row>
    <row r="105" spans="1:64" ht="12.95" customHeight="1">
      <c r="A105" s="287" t="s">
        <v>106</v>
      </c>
      <c r="B105" s="357" t="s">
        <v>65</v>
      </c>
      <c r="C105" s="190">
        <v>52325.053800000002</v>
      </c>
      <c r="D105" s="358" t="s">
        <v>36</v>
      </c>
      <c r="E105" s="54">
        <f t="shared" si="104"/>
        <v>-66.948156137563515</v>
      </c>
      <c r="F105" s="54">
        <f t="shared" si="105"/>
        <v>-67</v>
      </c>
      <c r="G105" s="363">
        <f t="shared" si="144"/>
        <v>2.1764800003438722E-2</v>
      </c>
      <c r="J105" s="318">
        <f>G105</f>
        <v>2.1764800003438722E-2</v>
      </c>
      <c r="M105" s="268"/>
      <c r="O105" s="54">
        <f t="shared" ca="1" si="106"/>
        <v>4.2081778378753557E-2</v>
      </c>
      <c r="P105" s="54">
        <f t="shared" si="107"/>
        <v>9.5614008535432685E-2</v>
      </c>
      <c r="Q105" s="286">
        <f t="shared" si="108"/>
        <v>37306.553800000002</v>
      </c>
      <c r="R105" s="54">
        <f t="shared" si="140"/>
        <v>5.4537056008019296E-3</v>
      </c>
      <c r="S105" s="54">
        <v>1</v>
      </c>
      <c r="T105" s="54">
        <f t="shared" si="141"/>
        <v>5.4537056008019296E-3</v>
      </c>
      <c r="U105" s="54">
        <f t="shared" si="142"/>
        <v>-7.3849208531993962E-2</v>
      </c>
      <c r="Y105" s="318">
        <f>+G105-AH105</f>
        <v>9.6151009726318792E-2</v>
      </c>
      <c r="Z105" s="54">
        <f t="shared" si="109"/>
        <v>-67</v>
      </c>
      <c r="AA105" s="54">
        <f t="shared" si="110"/>
        <v>2.1227798812552615E-2</v>
      </c>
      <c r="AB105" s="54">
        <f t="shared" si="111"/>
        <v>9.6151009726318792E-2</v>
      </c>
      <c r="AC105" s="54">
        <f t="shared" si="112"/>
        <v>-7.3849208531993962E-2</v>
      </c>
      <c r="AD105" s="54">
        <f t="shared" si="123"/>
        <v>9.6151009726318792E-2</v>
      </c>
      <c r="AE105" s="369">
        <f t="shared" si="113"/>
        <v>2.8837027901309792E-7</v>
      </c>
      <c r="AF105" s="356">
        <f t="shared" si="114"/>
        <v>37306.553800000002</v>
      </c>
      <c r="AG105" s="41"/>
      <c r="AH105" s="54">
        <f t="shared" si="115"/>
        <v>-7.438620972288007E-2</v>
      </c>
      <c r="AI105" s="54">
        <f t="shared" si="116"/>
        <v>1.2275129756444243</v>
      </c>
      <c r="AJ105" s="54">
        <f t="shared" si="117"/>
        <v>-0.72629021600404364</v>
      </c>
      <c r="AK105" s="54">
        <f t="shared" si="118"/>
        <v>0.33488016634634832</v>
      </c>
      <c r="AL105" s="54">
        <f t="shared" si="119"/>
        <v>0.97403948504471471</v>
      </c>
      <c r="AM105" s="54">
        <f t="shared" si="120"/>
        <v>0.52956606162029918</v>
      </c>
      <c r="AN105" s="54">
        <f t="shared" si="143"/>
        <v>6.9470406352379941</v>
      </c>
      <c r="AO105" s="54">
        <f t="shared" si="143"/>
        <v>6.9468370370769019</v>
      </c>
      <c r="AP105" s="54">
        <f t="shared" si="143"/>
        <v>6.9461988035687767</v>
      </c>
      <c r="AQ105" s="54">
        <f t="shared" si="143"/>
        <v>6.9442001452020765</v>
      </c>
      <c r="AR105" s="54">
        <f t="shared" si="143"/>
        <v>6.9379612165902529</v>
      </c>
      <c r="AS105" s="54">
        <f t="shared" si="143"/>
        <v>6.9186744043798818</v>
      </c>
      <c r="AT105" s="54">
        <f t="shared" si="143"/>
        <v>6.8606867598380292</v>
      </c>
      <c r="AU105" s="54">
        <f t="shared" si="121"/>
        <v>6.6976514543663201</v>
      </c>
      <c r="AW105" s="54">
        <v>43000</v>
      </c>
      <c r="AX105" s="54">
        <f t="shared" si="124"/>
        <v>0.24203996238263545</v>
      </c>
      <c r="AY105" s="54">
        <f t="shared" si="125"/>
        <v>0.17186155567296285</v>
      </c>
      <c r="AZ105" s="54">
        <f t="shared" si="126"/>
        <v>7.0178406709672597E-2</v>
      </c>
      <c r="BA105" s="54">
        <f t="shared" si="127"/>
        <v>0.60697579003228797</v>
      </c>
      <c r="BB105" s="54">
        <f t="shared" si="128"/>
        <v>0.89672187853176977</v>
      </c>
      <c r="BC105" s="54">
        <f t="shared" si="129"/>
        <v>2.89925542577372</v>
      </c>
      <c r="BD105" s="54">
        <f t="shared" si="130"/>
        <v>8.2125331529924139</v>
      </c>
      <c r="BE105" s="54">
        <f t="shared" si="131"/>
        <v>9.0548940805126001</v>
      </c>
      <c r="BF105" s="54">
        <f t="shared" si="132"/>
        <v>9.0543255610131439</v>
      </c>
      <c r="BG105" s="54">
        <f t="shared" si="133"/>
        <v>9.0558315707459052</v>
      </c>
      <c r="BH105" s="54">
        <f t="shared" si="134"/>
        <v>9.0518402193680885</v>
      </c>
      <c r="BI105" s="54">
        <f t="shared" si="135"/>
        <v>9.0624050220488037</v>
      </c>
      <c r="BJ105" s="54">
        <f t="shared" si="136"/>
        <v>9.0343443871790647</v>
      </c>
      <c r="BK105" s="54">
        <f t="shared" si="137"/>
        <v>9.1082394479639301</v>
      </c>
      <c r="BL105" s="54">
        <f t="shared" si="138"/>
        <v>8.9083218271782521</v>
      </c>
    </row>
    <row r="106" spans="1:64" ht="12.95" customHeight="1">
      <c r="A106" s="287" t="s">
        <v>106</v>
      </c>
      <c r="B106" s="357" t="s">
        <v>77</v>
      </c>
      <c r="C106" s="190">
        <v>52326.100400000003</v>
      </c>
      <c r="D106" s="358" t="s">
        <v>36</v>
      </c>
      <c r="E106" s="54">
        <f t="shared" si="104"/>
        <v>-64.455149704240867</v>
      </c>
      <c r="F106" s="54">
        <f t="shared" si="105"/>
        <v>-64.5</v>
      </c>
      <c r="G106" s="363">
        <f t="shared" si="144"/>
        <v>1.8828800006303936E-2</v>
      </c>
      <c r="J106" s="318">
        <f>G106</f>
        <v>1.8828800006303936E-2</v>
      </c>
      <c r="M106" s="268"/>
      <c r="O106" s="54">
        <f t="shared" ca="1" si="106"/>
        <v>4.2073451235796949E-2</v>
      </c>
      <c r="P106" s="54">
        <f t="shared" si="107"/>
        <v>9.5620396213269315E-2</v>
      </c>
      <c r="Q106" s="286">
        <f t="shared" si="108"/>
        <v>37307.600400000003</v>
      </c>
      <c r="R106" s="54">
        <f t="shared" si="140"/>
        <v>5.8969492480136195E-3</v>
      </c>
      <c r="S106" s="54">
        <v>1</v>
      </c>
      <c r="T106" s="54">
        <f t="shared" si="141"/>
        <v>5.8969492480136195E-3</v>
      </c>
      <c r="U106" s="54">
        <f t="shared" si="142"/>
        <v>-7.6791596206965379E-2</v>
      </c>
      <c r="Y106" s="318">
        <f>+G106-AH106</f>
        <v>9.3207962881836207E-2</v>
      </c>
      <c r="Z106" s="54">
        <f t="shared" si="109"/>
        <v>-64.5</v>
      </c>
      <c r="AA106" s="54">
        <f t="shared" si="110"/>
        <v>2.1241233337737045E-2</v>
      </c>
      <c r="AB106" s="54">
        <f t="shared" si="111"/>
        <v>9.3207962881836207E-2</v>
      </c>
      <c r="AC106" s="54">
        <f t="shared" si="112"/>
        <v>-7.6791596206965379E-2</v>
      </c>
      <c r="AD106" s="54">
        <f t="shared" si="123"/>
        <v>9.3207962881836207E-2</v>
      </c>
      <c r="AE106" s="369">
        <f t="shared" si="113"/>
        <v>5.8198345786094474E-6</v>
      </c>
      <c r="AF106" s="356">
        <f t="shared" si="114"/>
        <v>37307.600400000003</v>
      </c>
      <c r="AG106" s="41"/>
      <c r="AH106" s="54">
        <f t="shared" si="115"/>
        <v>-7.437916287553227E-2</v>
      </c>
      <c r="AI106" s="54">
        <f t="shared" si="116"/>
        <v>1.2274282472949918</v>
      </c>
      <c r="AJ106" s="54">
        <f t="shared" si="117"/>
        <v>-0.72611629096685071</v>
      </c>
      <c r="AK106" s="54">
        <f t="shared" si="118"/>
        <v>0.33493771395748562</v>
      </c>
      <c r="AL106" s="54">
        <f t="shared" si="119"/>
        <v>0.97429247425707277</v>
      </c>
      <c r="AM106" s="54">
        <f t="shared" si="120"/>
        <v>0.529728041252291</v>
      </c>
      <c r="AN106" s="54">
        <f t="shared" si="143"/>
        <v>6.9472290948205018</v>
      </c>
      <c r="AO106" s="54">
        <f t="shared" si="143"/>
        <v>6.947025598611809</v>
      </c>
      <c r="AP106" s="54">
        <f t="shared" si="143"/>
        <v>6.946387590621061</v>
      </c>
      <c r="AQ106" s="54">
        <f t="shared" si="143"/>
        <v>6.944389344116817</v>
      </c>
      <c r="AR106" s="54">
        <f t="shared" si="143"/>
        <v>6.9381507880645614</v>
      </c>
      <c r="AS106" s="54">
        <f t="shared" si="143"/>
        <v>6.9188623869808499</v>
      </c>
      <c r="AT106" s="54">
        <f t="shared" si="143"/>
        <v>6.8608626409084721</v>
      </c>
      <c r="AU106" s="54">
        <f t="shared" si="121"/>
        <v>6.6977797817615885</v>
      </c>
      <c r="AW106" s="54">
        <v>44000</v>
      </c>
      <c r="AX106" s="54">
        <f t="shared" si="124"/>
        <v>0.24462440776058428</v>
      </c>
      <c r="AY106" s="54">
        <f t="shared" si="125"/>
        <v>0.17282909944246594</v>
      </c>
      <c r="AZ106" s="54">
        <f t="shared" si="126"/>
        <v>7.1795308318118339E-2</v>
      </c>
      <c r="BA106" s="54">
        <f t="shared" si="127"/>
        <v>0.60470124099632461</v>
      </c>
      <c r="BB106" s="54">
        <f t="shared" si="128"/>
        <v>0.90735518645386515</v>
      </c>
      <c r="BC106" s="54">
        <f t="shared" si="129"/>
        <v>2.9238980017930656</v>
      </c>
      <c r="BD106" s="54">
        <f t="shared" si="130"/>
        <v>9.1508690926507779</v>
      </c>
      <c r="BE106" s="54">
        <f t="shared" si="131"/>
        <v>9.0920879497706331</v>
      </c>
      <c r="BF106" s="54">
        <f t="shared" si="132"/>
        <v>9.0915255663417245</v>
      </c>
      <c r="BG106" s="54">
        <f t="shared" si="133"/>
        <v>9.0929951673293061</v>
      </c>
      <c r="BH106" s="54">
        <f t="shared" si="134"/>
        <v>9.0891532782490181</v>
      </c>
      <c r="BI106" s="54">
        <f t="shared" si="135"/>
        <v>9.0991862142629536</v>
      </c>
      <c r="BJ106" s="54">
        <f t="shared" si="136"/>
        <v>9.0729108676411236</v>
      </c>
      <c r="BK106" s="54">
        <f t="shared" si="137"/>
        <v>9.1412439113144757</v>
      </c>
      <c r="BL106" s="54">
        <f t="shared" si="138"/>
        <v>8.9596527852856642</v>
      </c>
    </row>
    <row r="107" spans="1:64" ht="12.95" customHeight="1">
      <c r="A107" s="40" t="s">
        <v>107</v>
      </c>
      <c r="B107" s="46" t="s">
        <v>77</v>
      </c>
      <c r="C107" s="47">
        <v>52341.425799999997</v>
      </c>
      <c r="D107" s="47">
        <v>4.0000000000000002E-4</v>
      </c>
      <c r="E107" s="54">
        <f t="shared" si="104"/>
        <v>-27.949970272581869</v>
      </c>
      <c r="F107" s="54">
        <f t="shared" si="105"/>
        <v>-28</v>
      </c>
      <c r="G107" s="363">
        <f t="shared" si="144"/>
        <v>2.1003199995902833E-2</v>
      </c>
      <c r="K107" s="318">
        <f>G107</f>
        <v>2.1003199995902833E-2</v>
      </c>
      <c r="M107" s="268"/>
      <c r="O107" s="54">
        <f t="shared" ca="1" si="106"/>
        <v>4.1951874948630501E-2</v>
      </c>
      <c r="P107" s="54">
        <f t="shared" si="107"/>
        <v>9.5713630373653991E-2</v>
      </c>
      <c r="Q107" s="286">
        <f t="shared" si="108"/>
        <v>37322.925799999997</v>
      </c>
      <c r="R107" s="54">
        <f t="shared" si="140"/>
        <v>5.5816484072288034E-3</v>
      </c>
      <c r="S107" s="54">
        <v>1</v>
      </c>
      <c r="T107" s="54">
        <f t="shared" si="141"/>
        <v>5.5816484072288034E-3</v>
      </c>
      <c r="U107" s="54">
        <f t="shared" si="142"/>
        <v>-7.4710430377751158E-2</v>
      </c>
      <c r="Y107" s="318">
        <f>+G107-AH107</f>
        <v>9.5279233909336986E-2</v>
      </c>
      <c r="Z107" s="54">
        <f t="shared" si="109"/>
        <v>-28</v>
      </c>
      <c r="AA107" s="54">
        <f t="shared" si="110"/>
        <v>2.1437596460219838E-2</v>
      </c>
      <c r="AB107" s="54">
        <f t="shared" si="111"/>
        <v>9.5279233909336986E-2</v>
      </c>
      <c r="AC107" s="54">
        <f t="shared" si="112"/>
        <v>-7.4710430377751158E-2</v>
      </c>
      <c r="AD107" s="54">
        <f t="shared" si="123"/>
        <v>9.5279233909336986E-2</v>
      </c>
      <c r="AE107" s="369">
        <f t="shared" si="113"/>
        <v>1.8870028821111505E-7</v>
      </c>
      <c r="AF107" s="356">
        <f t="shared" si="114"/>
        <v>37322.925799999997</v>
      </c>
      <c r="AG107" s="41"/>
      <c r="AH107" s="54">
        <f t="shared" si="115"/>
        <v>-7.4276033913434153E-2</v>
      </c>
      <c r="AI107" s="54">
        <f t="shared" si="116"/>
        <v>1.2261908938366239</v>
      </c>
      <c r="AJ107" s="54">
        <f t="shared" si="117"/>
        <v>-0.72357444367982449</v>
      </c>
      <c r="AK107" s="54">
        <f t="shared" si="118"/>
        <v>0.33577456640449632</v>
      </c>
      <c r="AL107" s="54">
        <f t="shared" si="119"/>
        <v>0.97798213997770067</v>
      </c>
      <c r="AM107" s="54">
        <f t="shared" si="120"/>
        <v>0.53209286971234515</v>
      </c>
      <c r="AN107" s="54">
        <f t="shared" si="143"/>
        <v>6.9499791229531658</v>
      </c>
      <c r="AO107" s="54">
        <f t="shared" si="143"/>
        <v>6.9497771179132348</v>
      </c>
      <c r="AP107" s="54">
        <f t="shared" si="143"/>
        <v>6.9491424165948485</v>
      </c>
      <c r="AQ107" s="54">
        <f t="shared" si="143"/>
        <v>6.9471502355797137</v>
      </c>
      <c r="AR107" s="54">
        <f t="shared" si="143"/>
        <v>6.9409172759371778</v>
      </c>
      <c r="AS107" s="54">
        <f t="shared" si="143"/>
        <v>6.9216060494855363</v>
      </c>
      <c r="AT107" s="54">
        <f t="shared" si="143"/>
        <v>6.8634301982925727</v>
      </c>
      <c r="AU107" s="54">
        <f t="shared" si="121"/>
        <v>6.6996533617325094</v>
      </c>
      <c r="AW107" s="54">
        <v>45000</v>
      </c>
      <c r="AX107" s="54">
        <f t="shared" si="124"/>
        <v>0.24706775299247394</v>
      </c>
      <c r="AY107" s="54">
        <f t="shared" si="125"/>
        <v>0.17376020340856504</v>
      </c>
      <c r="AZ107" s="54">
        <f t="shared" si="126"/>
        <v>7.3307549583908893E-2</v>
      </c>
      <c r="BA107" s="54">
        <f t="shared" si="127"/>
        <v>0.60268047369539968</v>
      </c>
      <c r="BB107" s="54">
        <f t="shared" si="128"/>
        <v>0.91736712820102262</v>
      </c>
      <c r="BC107" s="54">
        <f t="shared" si="129"/>
        <v>2.9483636844153582</v>
      </c>
      <c r="BD107" s="54">
        <f t="shared" si="130"/>
        <v>10.318190004647107</v>
      </c>
      <c r="BE107" s="54">
        <f t="shared" si="131"/>
        <v>9.1291461814217261</v>
      </c>
      <c r="BF107" s="54">
        <f t="shared" si="132"/>
        <v>9.1286026217373255</v>
      </c>
      <c r="BG107" s="54">
        <f t="shared" si="133"/>
        <v>9.1300060463841497</v>
      </c>
      <c r="BH107" s="54">
        <f t="shared" si="134"/>
        <v>9.1263812945636005</v>
      </c>
      <c r="BI107" s="54">
        <f t="shared" si="135"/>
        <v>9.1357351480970763</v>
      </c>
      <c r="BJ107" s="54">
        <f t="shared" si="136"/>
        <v>9.1115415977723533</v>
      </c>
      <c r="BK107" s="54">
        <f t="shared" si="137"/>
        <v>9.1737700112014906</v>
      </c>
      <c r="BL107" s="54">
        <f t="shared" si="138"/>
        <v>9.0109837433930764</v>
      </c>
    </row>
    <row r="108" spans="1:64" ht="12.95" customHeight="1">
      <c r="A108" s="48" t="s">
        <v>108</v>
      </c>
      <c r="B108" s="46"/>
      <c r="C108" s="47">
        <v>52352.129000000001</v>
      </c>
      <c r="D108" s="47" t="s">
        <v>37</v>
      </c>
      <c r="E108" s="54">
        <f t="shared" si="104"/>
        <v>-2.4548943533100118</v>
      </c>
      <c r="F108" s="54">
        <f t="shared" si="105"/>
        <v>-2.5</v>
      </c>
      <c r="G108" s="363">
        <f t="shared" si="144"/>
        <v>1.8936000000394415E-2</v>
      </c>
      <c r="J108" s="318">
        <f>G108</f>
        <v>1.8936000000394415E-2</v>
      </c>
      <c r="M108" s="268"/>
      <c r="O108" s="54">
        <f t="shared" ca="1" si="106"/>
        <v>4.1866938090473121E-2</v>
      </c>
      <c r="P108" s="54">
        <f t="shared" si="107"/>
        <v>9.5778737762230753E-2</v>
      </c>
      <c r="Q108" s="286">
        <f t="shared" si="108"/>
        <v>37333.629000000001</v>
      </c>
      <c r="R108" s="54">
        <f t="shared" si="140"/>
        <v>5.9048063467343481E-3</v>
      </c>
      <c r="S108" s="54">
        <v>1</v>
      </c>
      <c r="T108" s="54">
        <f t="shared" si="141"/>
        <v>5.9048063467343481E-3</v>
      </c>
      <c r="U108" s="54">
        <f t="shared" si="142"/>
        <v>-7.6842737761836338E-2</v>
      </c>
      <c r="X108" s="318">
        <f>+G108-AH108</f>
        <v>9.3139713702033819E-2</v>
      </c>
      <c r="Z108" s="54">
        <f t="shared" si="109"/>
        <v>-2.5</v>
      </c>
      <c r="AA108" s="54">
        <f t="shared" si="110"/>
        <v>2.157502406059135E-2</v>
      </c>
      <c r="AB108" s="54">
        <f t="shared" si="111"/>
        <v>9.3139713702033819E-2</v>
      </c>
      <c r="AC108" s="54">
        <f t="shared" si="112"/>
        <v>-7.6842737761836338E-2</v>
      </c>
      <c r="AD108" s="54">
        <f t="shared" si="123"/>
        <v>9.3139713702033819E-2</v>
      </c>
      <c r="AE108" s="369">
        <f t="shared" si="113"/>
        <v>6.9644479902983136E-6</v>
      </c>
      <c r="AF108" s="356">
        <f t="shared" si="114"/>
        <v>37333.629000000001</v>
      </c>
      <c r="AG108" s="41"/>
      <c r="AH108" s="54">
        <f t="shared" si="115"/>
        <v>-7.4203713701639404E-2</v>
      </c>
      <c r="AI108" s="54">
        <f t="shared" si="116"/>
        <v>1.2253260984729142</v>
      </c>
      <c r="AJ108" s="54">
        <f t="shared" si="117"/>
        <v>-0.72179584162760257</v>
      </c>
      <c r="AK108" s="54">
        <f t="shared" si="118"/>
        <v>0.33635551020566451</v>
      </c>
      <c r="AL108" s="54">
        <f t="shared" si="119"/>
        <v>0.98055543617911067</v>
      </c>
      <c r="AM108" s="54">
        <f t="shared" si="120"/>
        <v>0.53374492919269856</v>
      </c>
      <c r="AN108" s="54">
        <f t="shared" si="143"/>
        <v>6.9518987292484598</v>
      </c>
      <c r="AO108" s="54">
        <f t="shared" si="143"/>
        <v>6.9516977688421688</v>
      </c>
      <c r="AP108" s="54">
        <f t="shared" si="143"/>
        <v>6.9510653931180055</v>
      </c>
      <c r="AQ108" s="54">
        <f t="shared" si="143"/>
        <v>6.9490775072904691</v>
      </c>
      <c r="AR108" s="54">
        <f t="shared" si="143"/>
        <v>6.9428486313227857</v>
      </c>
      <c r="AS108" s="54">
        <f t="shared" si="143"/>
        <v>6.9235218716281892</v>
      </c>
      <c r="AT108" s="54">
        <f t="shared" si="143"/>
        <v>6.8652236302801288</v>
      </c>
      <c r="AU108" s="54">
        <f t="shared" si="121"/>
        <v>6.7009623011642478</v>
      </c>
      <c r="AW108" s="54">
        <v>46000</v>
      </c>
      <c r="AX108" s="54">
        <f t="shared" si="124"/>
        <v>0.24936957622743419</v>
      </c>
      <c r="AY108" s="54">
        <f t="shared" si="125"/>
        <v>0.17465486757126014</v>
      </c>
      <c r="AZ108" s="54">
        <f t="shared" si="126"/>
        <v>7.471470865617405E-2</v>
      </c>
      <c r="BA108" s="54">
        <f t="shared" si="127"/>
        <v>0.60090813522119091</v>
      </c>
      <c r="BB108" s="54">
        <f t="shared" si="128"/>
        <v>0.92677137898391948</v>
      </c>
      <c r="BC108" s="54">
        <f t="shared" si="129"/>
        <v>2.9726733034056099</v>
      </c>
      <c r="BD108" s="54">
        <f t="shared" si="130"/>
        <v>11.811803148737546</v>
      </c>
      <c r="BE108" s="54">
        <f t="shared" si="131"/>
        <v>9.1660840533335328</v>
      </c>
      <c r="BF108" s="54">
        <f t="shared" si="132"/>
        <v>9.1655721976217492</v>
      </c>
      <c r="BG108" s="54">
        <f t="shared" si="133"/>
        <v>9.1668799627708246</v>
      </c>
      <c r="BH108" s="54">
        <f t="shared" si="134"/>
        <v>9.1635377875767894</v>
      </c>
      <c r="BI108" s="54">
        <f t="shared" si="135"/>
        <v>9.1720733445713609</v>
      </c>
      <c r="BJ108" s="54">
        <f t="shared" si="136"/>
        <v>9.150235429141377</v>
      </c>
      <c r="BK108" s="54">
        <f t="shared" si="137"/>
        <v>9.2058672850517578</v>
      </c>
      <c r="BL108" s="54">
        <f t="shared" si="138"/>
        <v>9.0623147015004903</v>
      </c>
    </row>
    <row r="109" spans="1:64" ht="12.95" customHeight="1">
      <c r="A109" s="48" t="s">
        <v>108</v>
      </c>
      <c r="B109" s="46"/>
      <c r="C109" s="47">
        <v>52353.179799999998</v>
      </c>
      <c r="D109" s="47" t="s">
        <v>37</v>
      </c>
      <c r="E109" s="54">
        <f t="shared" si="104"/>
        <v>4.8116501003829582E-2</v>
      </c>
      <c r="F109" s="54">
        <f t="shared" si="105"/>
        <v>0</v>
      </c>
      <c r="G109" s="363">
        <f t="shared" si="144"/>
        <v>2.0199999999022111E-2</v>
      </c>
      <c r="J109" s="318">
        <f>G109</f>
        <v>2.0199999999022111E-2</v>
      </c>
      <c r="M109" s="268"/>
      <c r="O109" s="54">
        <f t="shared" ca="1" si="106"/>
        <v>4.1858610947516514E-2</v>
      </c>
      <c r="P109" s="54">
        <f t="shared" si="107"/>
        <v>9.5785119564149077E-2</v>
      </c>
      <c r="Q109" s="286">
        <f t="shared" si="108"/>
        <v>37334.679799999998</v>
      </c>
      <c r="R109" s="54">
        <f t="shared" si="140"/>
        <v>5.7131102996745391E-3</v>
      </c>
      <c r="S109" s="54">
        <v>1</v>
      </c>
      <c r="T109" s="54">
        <f t="shared" si="141"/>
        <v>5.7131102996745391E-3</v>
      </c>
      <c r="U109" s="54">
        <f t="shared" si="142"/>
        <v>-7.5585119565126965E-2</v>
      </c>
      <c r="X109" s="318">
        <f>+G109-AH109</f>
        <v>9.4396611514965312E-2</v>
      </c>
      <c r="Z109" s="54">
        <f t="shared" si="109"/>
        <v>0</v>
      </c>
      <c r="AA109" s="54">
        <f t="shared" si="110"/>
        <v>2.1588508048205876E-2</v>
      </c>
      <c r="AB109" s="54">
        <f t="shared" si="111"/>
        <v>9.4396611514965312E-2</v>
      </c>
      <c r="AC109" s="54">
        <f t="shared" si="112"/>
        <v>-7.5585119565126965E-2</v>
      </c>
      <c r="AD109" s="54">
        <f t="shared" si="123"/>
        <v>9.4396611514965312E-2</v>
      </c>
      <c r="AE109" s="369">
        <f t="shared" si="113"/>
        <v>1.9279546026481042E-6</v>
      </c>
      <c r="AF109" s="356">
        <f t="shared" si="114"/>
        <v>37334.679799999998</v>
      </c>
      <c r="AG109" s="41"/>
      <c r="AH109" s="54">
        <f t="shared" si="115"/>
        <v>-7.41966115159432E-2</v>
      </c>
      <c r="AI109" s="54">
        <f t="shared" si="116"/>
        <v>1.2252412999572153</v>
      </c>
      <c r="AJ109" s="54">
        <f t="shared" si="117"/>
        <v>-0.72162134672078582</v>
      </c>
      <c r="AK109" s="54">
        <f t="shared" si="118"/>
        <v>0.33641230163643265</v>
      </c>
      <c r="AL109" s="54">
        <f t="shared" si="119"/>
        <v>0.98080752468203058</v>
      </c>
      <c r="AM109" s="54">
        <f t="shared" si="120"/>
        <v>0.53390689228750787</v>
      </c>
      <c r="AN109" s="54">
        <f t="shared" si="143"/>
        <v>6.9520868530334115</v>
      </c>
      <c r="AO109" s="54">
        <f t="shared" si="143"/>
        <v>6.9518859951643099</v>
      </c>
      <c r="AP109" s="54">
        <f t="shared" si="143"/>
        <v>6.95125384811372</v>
      </c>
      <c r="AQ109" s="54">
        <f t="shared" si="143"/>
        <v>6.9492663859166397</v>
      </c>
      <c r="AR109" s="54">
        <f t="shared" si="143"/>
        <v>6.943037917981794</v>
      </c>
      <c r="AS109" s="54">
        <f t="shared" si="143"/>
        <v>6.92370965371172</v>
      </c>
      <c r="AT109" s="54">
        <f t="shared" si="143"/>
        <v>6.8653994418107684</v>
      </c>
      <c r="AU109" s="54">
        <f t="shared" si="121"/>
        <v>6.7010906285595162</v>
      </c>
      <c r="AW109" s="54">
        <v>47000</v>
      </c>
      <c r="AX109" s="54">
        <f t="shared" si="124"/>
        <v>0.25152945794535153</v>
      </c>
      <c r="AY109" s="54">
        <f t="shared" si="125"/>
        <v>0.17551309193055126</v>
      </c>
      <c r="AZ109" s="54">
        <f t="shared" si="126"/>
        <v>7.601636601480026E-2</v>
      </c>
      <c r="BA109" s="54">
        <f t="shared" si="127"/>
        <v>0.59937955398700971</v>
      </c>
      <c r="BB109" s="54">
        <f t="shared" si="128"/>
        <v>0.9355800542812005</v>
      </c>
      <c r="BC109" s="54">
        <f t="shared" si="129"/>
        <v>2.9968471916738277</v>
      </c>
      <c r="BD109" s="54">
        <f t="shared" si="130"/>
        <v>13.79322625285975</v>
      </c>
      <c r="BE109" s="54">
        <f t="shared" si="131"/>
        <v>9.2029166897733745</v>
      </c>
      <c r="BF109" s="54">
        <f t="shared" si="132"/>
        <v>9.2024491533566746</v>
      </c>
      <c r="BG109" s="54">
        <f t="shared" si="133"/>
        <v>9.2036329635223861</v>
      </c>
      <c r="BH109" s="54">
        <f t="shared" si="134"/>
        <v>9.2006349207392528</v>
      </c>
      <c r="BI109" s="54">
        <f t="shared" si="135"/>
        <v>9.208223666142656</v>
      </c>
      <c r="BJ109" s="54">
        <f t="shared" si="136"/>
        <v>9.1889891193557087</v>
      </c>
      <c r="BK109" s="54">
        <f t="shared" si="137"/>
        <v>9.237586399943666</v>
      </c>
      <c r="BL109" s="54">
        <f t="shared" si="138"/>
        <v>9.1136456596079007</v>
      </c>
    </row>
    <row r="110" spans="1:64" ht="12.95" customHeight="1">
      <c r="A110" s="287" t="s">
        <v>109</v>
      </c>
      <c r="B110" s="357" t="s">
        <v>77</v>
      </c>
      <c r="C110" s="190">
        <v>52598.987999999998</v>
      </c>
      <c r="D110" s="47">
        <v>1E-3</v>
      </c>
      <c r="E110" s="54">
        <f t="shared" si="104"/>
        <v>585.56447801694878</v>
      </c>
      <c r="F110" s="54">
        <f t="shared" si="105"/>
        <v>585.5</v>
      </c>
      <c r="G110" s="363">
        <f t="shared" si="144"/>
        <v>2.7068800001870841E-2</v>
      </c>
      <c r="K110" s="318">
        <f t="shared" ref="K110:K125" si="145">G110</f>
        <v>2.7068800001870841E-2</v>
      </c>
      <c r="M110" s="268"/>
      <c r="O110" s="54">
        <f t="shared" ca="1" si="106"/>
        <v>3.9908394067079384E-2</v>
      </c>
      <c r="P110" s="54">
        <f t="shared" si="107"/>
        <v>9.7273464934982942E-2</v>
      </c>
      <c r="Q110" s="286">
        <f t="shared" si="108"/>
        <v>37580.487999999998</v>
      </c>
      <c r="R110" s="54">
        <f t="shared" si="140"/>
        <v>4.9286949783705399E-3</v>
      </c>
      <c r="S110" s="54">
        <v>1</v>
      </c>
      <c r="T110" s="54">
        <f t="shared" si="141"/>
        <v>4.9286949783705399E-3</v>
      </c>
      <c r="U110" s="54">
        <f t="shared" si="142"/>
        <v>-7.0204664933112101E-2</v>
      </c>
      <c r="Y110" s="318">
        <f t="shared" ref="Y110:Y127" si="146">+G110-AH110</f>
        <v>9.9545035074874194E-2</v>
      </c>
      <c r="Z110" s="54">
        <f t="shared" si="109"/>
        <v>585.5</v>
      </c>
      <c r="AA110" s="54">
        <f t="shared" si="110"/>
        <v>2.4797229861979589E-2</v>
      </c>
      <c r="AB110" s="54">
        <f t="shared" si="111"/>
        <v>9.9545035074874194E-2</v>
      </c>
      <c r="AC110" s="54">
        <f t="shared" si="112"/>
        <v>-7.0204664933112101E-2</v>
      </c>
      <c r="AD110" s="54">
        <f t="shared" si="123"/>
        <v>9.9545035074874194E-2</v>
      </c>
      <c r="AE110" s="369">
        <f t="shared" si="113"/>
        <v>5.1600309004455618E-6</v>
      </c>
      <c r="AF110" s="356">
        <f t="shared" si="114"/>
        <v>37580.487999999998</v>
      </c>
      <c r="AG110" s="41"/>
      <c r="AH110" s="54">
        <f t="shared" si="115"/>
        <v>-7.2476235073003353E-2</v>
      </c>
      <c r="AI110" s="54">
        <f t="shared" si="116"/>
        <v>1.2053331729846066</v>
      </c>
      <c r="AJ110" s="54">
        <f t="shared" si="117"/>
        <v>-0.68021806088998171</v>
      </c>
      <c r="AK110" s="54">
        <f t="shared" si="118"/>
        <v>0.34892000225096298</v>
      </c>
      <c r="AL110" s="54">
        <f t="shared" si="119"/>
        <v>1.0388889253609941</v>
      </c>
      <c r="AM110" s="54">
        <f t="shared" si="120"/>
        <v>0.57182440725509742</v>
      </c>
      <c r="AN110" s="54">
        <f t="shared" si="143"/>
        <v>6.9957860591976235</v>
      </c>
      <c r="AO110" s="54">
        <f t="shared" si="143"/>
        <v>6.9956096165888484</v>
      </c>
      <c r="AP110" s="54">
        <f t="shared" si="143"/>
        <v>6.9950338749679943</v>
      </c>
      <c r="AQ110" s="54">
        <f t="shared" si="143"/>
        <v>6.9931571842992435</v>
      </c>
      <c r="AR110" s="54">
        <f t="shared" si="143"/>
        <v>6.98706078374257</v>
      </c>
      <c r="AS110" s="54">
        <f t="shared" si="143"/>
        <v>6.9674697469154134</v>
      </c>
      <c r="AT110" s="54">
        <f t="shared" si="143"/>
        <v>6.9064983102662989</v>
      </c>
      <c r="AU110" s="54">
        <f t="shared" si="121"/>
        <v>6.7311449045314067</v>
      </c>
      <c r="AW110" s="54">
        <v>48000</v>
      </c>
      <c r="AX110" s="54">
        <f t="shared" si="124"/>
        <v>0.2535469760171104</v>
      </c>
      <c r="AY110" s="54">
        <f t="shared" si="125"/>
        <v>0.17633487648643836</v>
      </c>
      <c r="AZ110" s="54">
        <f t="shared" si="126"/>
        <v>7.721209953067204E-2</v>
      </c>
      <c r="BA110" s="54">
        <f t="shared" si="127"/>
        <v>0.59809071681217363</v>
      </c>
      <c r="BB110" s="54">
        <f t="shared" si="128"/>
        <v>0.94380375530717453</v>
      </c>
      <c r="BC110" s="54">
        <f t="shared" si="129"/>
        <v>3.0209052701458896</v>
      </c>
      <c r="BD110" s="54">
        <f t="shared" si="130"/>
        <v>16.551621050972226</v>
      </c>
      <c r="BE110" s="54">
        <f t="shared" si="131"/>
        <v>9.2396591070371716</v>
      </c>
      <c r="BF110" s="54">
        <f t="shared" si="132"/>
        <v>9.2392477806158659</v>
      </c>
      <c r="BG110" s="54">
        <f t="shared" si="133"/>
        <v>9.240281407434491</v>
      </c>
      <c r="BH110" s="54">
        <f t="shared" si="134"/>
        <v>9.2376836132576745</v>
      </c>
      <c r="BI110" s="54">
        <f t="shared" si="135"/>
        <v>9.2442102113243401</v>
      </c>
      <c r="BJ110" s="54">
        <f t="shared" si="136"/>
        <v>9.2277975981662479</v>
      </c>
      <c r="BK110" s="54">
        <f t="shared" si="137"/>
        <v>9.2689790191355037</v>
      </c>
      <c r="BL110" s="54">
        <f t="shared" si="138"/>
        <v>9.1649766177153147</v>
      </c>
    </row>
    <row r="111" spans="1:64" ht="12.95" customHeight="1">
      <c r="A111" s="287" t="s">
        <v>109</v>
      </c>
      <c r="B111" s="357" t="s">
        <v>65</v>
      </c>
      <c r="C111" s="190">
        <v>52600.036</v>
      </c>
      <c r="D111" s="47">
        <v>1E-3</v>
      </c>
      <c r="E111" s="54">
        <f t="shared" si="104"/>
        <v>588.06081925727426</v>
      </c>
      <c r="F111" s="54">
        <f t="shared" si="105"/>
        <v>588</v>
      </c>
      <c r="G111" s="363">
        <f t="shared" si="144"/>
        <v>2.553279999847291E-2</v>
      </c>
      <c r="K111" s="318">
        <f t="shared" si="145"/>
        <v>2.553279999847291E-2</v>
      </c>
      <c r="M111" s="268"/>
      <c r="O111" s="54">
        <f t="shared" ca="1" si="106"/>
        <v>3.9900066924122776E-2</v>
      </c>
      <c r="P111" s="54">
        <f t="shared" si="107"/>
        <v>9.7279793170390261E-2</v>
      </c>
      <c r="Q111" s="286">
        <f t="shared" si="108"/>
        <v>37581.536</v>
      </c>
      <c r="R111" s="54">
        <f t="shared" si="140"/>
        <v>5.1476310292111549E-3</v>
      </c>
      <c r="S111" s="54">
        <v>1</v>
      </c>
      <c r="T111" s="54">
        <f t="shared" si="141"/>
        <v>5.1476310292111549E-3</v>
      </c>
      <c r="U111" s="54">
        <f t="shared" si="142"/>
        <v>-7.174699317191735E-2</v>
      </c>
      <c r="Y111" s="318">
        <f t="shared" si="146"/>
        <v>9.8001453165859689E-2</v>
      </c>
      <c r="Z111" s="54">
        <f t="shared" si="109"/>
        <v>588</v>
      </c>
      <c r="AA111" s="54">
        <f t="shared" si="110"/>
        <v>2.4811140003003482E-2</v>
      </c>
      <c r="AB111" s="54">
        <f t="shared" si="111"/>
        <v>9.8001453165859689E-2</v>
      </c>
      <c r="AC111" s="54">
        <f t="shared" si="112"/>
        <v>-7.174699317191735E-2</v>
      </c>
      <c r="AD111" s="54">
        <f t="shared" si="123"/>
        <v>9.8001453165859689E-2</v>
      </c>
      <c r="AE111" s="369">
        <f t="shared" si="113"/>
        <v>5.2079314906093574E-7</v>
      </c>
      <c r="AF111" s="356">
        <f t="shared" si="114"/>
        <v>37581.536</v>
      </c>
      <c r="AG111" s="41"/>
      <c r="AH111" s="54">
        <f t="shared" si="115"/>
        <v>-7.2468653167386779E-2</v>
      </c>
      <c r="AI111" s="54">
        <f t="shared" si="116"/>
        <v>1.2052480559964673</v>
      </c>
      <c r="AJ111" s="54">
        <f t="shared" si="117"/>
        <v>-0.68003924004111904</v>
      </c>
      <c r="AK111" s="54">
        <f t="shared" si="118"/>
        <v>0.34897007809898173</v>
      </c>
      <c r="AL111" s="54">
        <f t="shared" si="119"/>
        <v>1.0391328519910288</v>
      </c>
      <c r="AM111" s="54">
        <f t="shared" si="120"/>
        <v>0.57198626180817502</v>
      </c>
      <c r="AN111" s="54">
        <f t="shared" ref="AN111:AT120" si="147">$AU111+$AB$7*SIN(AO111)</f>
        <v>6.9959711116163001</v>
      </c>
      <c r="AO111" s="54">
        <f t="shared" si="147"/>
        <v>6.9957947741797009</v>
      </c>
      <c r="AP111" s="54">
        <f t="shared" si="147"/>
        <v>6.9952192836841283</v>
      </c>
      <c r="AQ111" s="54">
        <f t="shared" si="147"/>
        <v>6.9933431115882199</v>
      </c>
      <c r="AR111" s="54">
        <f t="shared" si="147"/>
        <v>6.9872474255395094</v>
      </c>
      <c r="AS111" s="54">
        <f t="shared" si="147"/>
        <v>6.9676556473663176</v>
      </c>
      <c r="AT111" s="54">
        <f t="shared" si="147"/>
        <v>6.9066734639484606</v>
      </c>
      <c r="AU111" s="54">
        <f t="shared" si="121"/>
        <v>6.731273231926675</v>
      </c>
      <c r="AW111" s="54">
        <v>49000</v>
      </c>
      <c r="AX111" s="54">
        <f t="shared" si="124"/>
        <v>0.25542170066653996</v>
      </c>
      <c r="AY111" s="54">
        <f t="shared" si="125"/>
        <v>0.17712022123892152</v>
      </c>
      <c r="AZ111" s="54">
        <f t="shared" si="126"/>
        <v>7.8301479427618448E-2</v>
      </c>
      <c r="BA111" s="54">
        <f t="shared" si="127"/>
        <v>0.59703825034062341</v>
      </c>
      <c r="BB111" s="54">
        <f t="shared" si="128"/>
        <v>0.95145160405881468</v>
      </c>
      <c r="BC111" s="54">
        <f t="shared" si="129"/>
        <v>3.0448671240216356</v>
      </c>
      <c r="BD111" s="54">
        <f t="shared" si="130"/>
        <v>20.660940922697637</v>
      </c>
      <c r="BE111" s="54">
        <f t="shared" si="131"/>
        <v>9.2763262499287684</v>
      </c>
      <c r="BF111" s="54">
        <f t="shared" si="132"/>
        <v>9.2759818578964754</v>
      </c>
      <c r="BG111" s="54">
        <f t="shared" si="133"/>
        <v>9.2768419641542188</v>
      </c>
      <c r="BH111" s="54">
        <f t="shared" si="134"/>
        <v>9.27469367324424</v>
      </c>
      <c r="BI111" s="54">
        <f t="shared" si="135"/>
        <v>9.2800581854865598</v>
      </c>
      <c r="BJ111" s="54">
        <f t="shared" si="136"/>
        <v>9.2666542319250951</v>
      </c>
      <c r="BK111" s="54">
        <f t="shared" si="137"/>
        <v>9.3000976659695134</v>
      </c>
      <c r="BL111" s="54">
        <f t="shared" si="138"/>
        <v>9.2163075758227269</v>
      </c>
    </row>
    <row r="112" spans="1:64" ht="12.95" customHeight="1">
      <c r="A112" s="287" t="s">
        <v>109</v>
      </c>
      <c r="B112" s="357" t="s">
        <v>77</v>
      </c>
      <c r="C112" s="190">
        <v>52600.247799999997</v>
      </c>
      <c r="D112" s="47">
        <v>8.0000000000000004E-4</v>
      </c>
      <c r="E112" s="54">
        <f t="shared" si="104"/>
        <v>588.56532791633242</v>
      </c>
      <c r="F112" s="54">
        <f t="shared" si="105"/>
        <v>588.5</v>
      </c>
      <c r="G112" s="363">
        <f t="shared" si="144"/>
        <v>2.7425599997513928E-2</v>
      </c>
      <c r="K112" s="318">
        <f t="shared" si="145"/>
        <v>2.7425599997513928E-2</v>
      </c>
      <c r="M112" s="268"/>
      <c r="O112" s="54">
        <f t="shared" ca="1" si="106"/>
        <v>3.9898401495531456E-2</v>
      </c>
      <c r="P112" s="54">
        <f t="shared" si="107"/>
        <v>9.7281058790141886E-2</v>
      </c>
      <c r="Q112" s="286">
        <f t="shared" si="108"/>
        <v>37581.747799999997</v>
      </c>
      <c r="R112" s="54">
        <f t="shared" si="140"/>
        <v>4.8797851231285432E-3</v>
      </c>
      <c r="S112" s="54">
        <v>1</v>
      </c>
      <c r="T112" s="54">
        <f t="shared" si="141"/>
        <v>4.8797851231285432E-3</v>
      </c>
      <c r="U112" s="54">
        <f t="shared" si="142"/>
        <v>-6.9855458792627959E-2</v>
      </c>
      <c r="Y112" s="318">
        <f t="shared" si="146"/>
        <v>9.9892736550299163E-2</v>
      </c>
      <c r="Z112" s="54">
        <f t="shared" si="109"/>
        <v>588.5</v>
      </c>
      <c r="AA112" s="54">
        <f t="shared" si="110"/>
        <v>2.481392223735665E-2</v>
      </c>
      <c r="AB112" s="54">
        <f t="shared" si="111"/>
        <v>9.9892736550299163E-2</v>
      </c>
      <c r="AC112" s="54">
        <f t="shared" si="112"/>
        <v>-6.9855458792627959E-2</v>
      </c>
      <c r="AD112" s="54">
        <f t="shared" si="123"/>
        <v>9.9892736550299163E-2</v>
      </c>
      <c r="AE112" s="369">
        <f t="shared" si="113"/>
        <v>6.8208607229001324E-6</v>
      </c>
      <c r="AF112" s="356">
        <f t="shared" si="114"/>
        <v>37581.747799999997</v>
      </c>
      <c r="AG112" s="41"/>
      <c r="AH112" s="54">
        <f t="shared" si="115"/>
        <v>-7.2467136552785236E-2</v>
      </c>
      <c r="AI112" s="54">
        <f t="shared" si="116"/>
        <v>1.2052310325766298</v>
      </c>
      <c r="AJ112" s="54">
        <f t="shared" si="117"/>
        <v>-0.68000347404815942</v>
      </c>
      <c r="AK112" s="54">
        <f t="shared" si="118"/>
        <v>0.34898008992816298</v>
      </c>
      <c r="AL112" s="54">
        <f t="shared" si="119"/>
        <v>1.0391816331809016</v>
      </c>
      <c r="AM112" s="54">
        <f t="shared" si="120"/>
        <v>0.57201863268381037</v>
      </c>
      <c r="AN112" s="54">
        <f t="shared" si="147"/>
        <v>6.9960081205303455</v>
      </c>
      <c r="AO112" s="54">
        <f t="shared" si="147"/>
        <v>6.9958318041283505</v>
      </c>
      <c r="AP112" s="54">
        <f t="shared" si="147"/>
        <v>6.9952563638664369</v>
      </c>
      <c r="AQ112" s="54">
        <f t="shared" si="147"/>
        <v>6.9933802955277748</v>
      </c>
      <c r="AR112" s="54">
        <f t="shared" si="147"/>
        <v>6.9872847525287547</v>
      </c>
      <c r="AS112" s="54">
        <f t="shared" si="147"/>
        <v>6.9676928264724092</v>
      </c>
      <c r="AT112" s="54">
        <f t="shared" si="147"/>
        <v>6.906708494338301</v>
      </c>
      <c r="AU112" s="54">
        <f t="shared" si="121"/>
        <v>6.7312988974057291</v>
      </c>
      <c r="AW112" s="54">
        <v>50000</v>
      </c>
      <c r="AX112" s="54">
        <f t="shared" si="124"/>
        <v>0.25715318947012544</v>
      </c>
      <c r="AY112" s="54">
        <f t="shared" si="125"/>
        <v>0.1778691261880006</v>
      </c>
      <c r="AZ112" s="54">
        <f t="shared" si="126"/>
        <v>7.9284063282124811E-2</v>
      </c>
      <c r="BA112" s="54">
        <f t="shared" si="127"/>
        <v>0.59621940628845782</v>
      </c>
      <c r="BB112" s="54">
        <f t="shared" si="128"/>
        <v>0.95853126896675922</v>
      </c>
      <c r="BC112" s="54">
        <f t="shared" si="129"/>
        <v>3.0687520712301932</v>
      </c>
      <c r="BD112" s="54">
        <f t="shared" si="130"/>
        <v>27.445080273849765</v>
      </c>
      <c r="BE112" s="54">
        <f t="shared" si="131"/>
        <v>9.3129330194397486</v>
      </c>
      <c r="BF112" s="54">
        <f t="shared" si="132"/>
        <v>9.3126647157850062</v>
      </c>
      <c r="BG112" s="54">
        <f t="shared" si="133"/>
        <v>9.3133315945198198</v>
      </c>
      <c r="BH112" s="54">
        <f t="shared" si="134"/>
        <v>9.3116739500299595</v>
      </c>
      <c r="BI112" s="54">
        <f t="shared" si="135"/>
        <v>9.3157937509365336</v>
      </c>
      <c r="BJ112" s="54">
        <f t="shared" si="136"/>
        <v>9.3055510860114197</v>
      </c>
      <c r="BK112" s="54">
        <f t="shared" si="137"/>
        <v>9.3309955855102427</v>
      </c>
      <c r="BL112" s="54">
        <f t="shared" si="138"/>
        <v>9.267638533930139</v>
      </c>
    </row>
    <row r="113" spans="1:64" ht="12.95" customHeight="1">
      <c r="A113" s="287" t="s">
        <v>109</v>
      </c>
      <c r="B113" s="357" t="s">
        <v>65</v>
      </c>
      <c r="C113" s="190">
        <v>52600.454700000002</v>
      </c>
      <c r="D113" s="47">
        <v>8.9999999999999998E-4</v>
      </c>
      <c r="E113" s="54">
        <f t="shared" si="104"/>
        <v>589.0581647509066</v>
      </c>
      <c r="F113" s="54">
        <f t="shared" si="105"/>
        <v>589</v>
      </c>
      <c r="G113" s="363">
        <f t="shared" si="144"/>
        <v>2.4418400003924035E-2</v>
      </c>
      <c r="K113" s="318">
        <f t="shared" si="145"/>
        <v>2.4418400003924035E-2</v>
      </c>
      <c r="M113" s="268"/>
      <c r="O113" s="54">
        <f t="shared" ca="1" si="106"/>
        <v>3.9896736066940136E-2</v>
      </c>
      <c r="P113" s="54">
        <f t="shared" si="107"/>
        <v>9.7282324400783535E-2</v>
      </c>
      <c r="Q113" s="286">
        <f t="shared" si="108"/>
        <v>37581.954700000002</v>
      </c>
      <c r="R113" s="54">
        <f t="shared" si="140"/>
        <v>5.3091514785112573E-3</v>
      </c>
      <c r="S113" s="54">
        <v>1</v>
      </c>
      <c r="T113" s="54">
        <f t="shared" si="141"/>
        <v>5.3091514785112573E-3</v>
      </c>
      <c r="U113" s="54">
        <f t="shared" si="142"/>
        <v>-7.28639243968595E-2</v>
      </c>
      <c r="Y113" s="318">
        <f t="shared" si="146"/>
        <v>9.6884019864296414E-2</v>
      </c>
      <c r="Z113" s="54">
        <f t="shared" si="109"/>
        <v>589</v>
      </c>
      <c r="AA113" s="54">
        <f t="shared" si="110"/>
        <v>2.4816704540411155E-2</v>
      </c>
      <c r="AB113" s="54">
        <f t="shared" si="111"/>
        <v>9.6884019864296414E-2</v>
      </c>
      <c r="AC113" s="54">
        <f t="shared" si="112"/>
        <v>-7.28639243968595E-2</v>
      </c>
      <c r="AD113" s="54">
        <f t="shared" si="123"/>
        <v>9.6884019864296414E-2</v>
      </c>
      <c r="AE113" s="369">
        <f t="shared" si="113"/>
        <v>1.5864650378622009E-7</v>
      </c>
      <c r="AF113" s="356">
        <f t="shared" si="114"/>
        <v>37581.954700000002</v>
      </c>
      <c r="AG113" s="41"/>
      <c r="AH113" s="54">
        <f t="shared" si="115"/>
        <v>-7.2465619860372379E-2</v>
      </c>
      <c r="AI113" s="54">
        <f t="shared" si="116"/>
        <v>1.2052140091495656</v>
      </c>
      <c r="AJ113" s="54">
        <f t="shared" si="117"/>
        <v>-0.67996770744795898</v>
      </c>
      <c r="AK113" s="54">
        <f t="shared" si="118"/>
        <v>0.34899010064398728</v>
      </c>
      <c r="AL113" s="54">
        <f t="shared" si="119"/>
        <v>1.0392304129921048</v>
      </c>
      <c r="AM113" s="54">
        <f t="shared" si="120"/>
        <v>0.5720510035478128</v>
      </c>
      <c r="AN113" s="54">
        <f t="shared" si="147"/>
        <v>6.9960451289211587</v>
      </c>
      <c r="AO113" s="54">
        <f t="shared" si="147"/>
        <v>6.9958688335538231</v>
      </c>
      <c r="AP113" s="54">
        <f t="shared" si="147"/>
        <v>6.9952934435284329</v>
      </c>
      <c r="AQ113" s="54">
        <f t="shared" si="147"/>
        <v>6.9934174789612351</v>
      </c>
      <c r="AR113" s="54">
        <f t="shared" si="147"/>
        <v>6.9873220790612605</v>
      </c>
      <c r="AS113" s="54">
        <f t="shared" si="147"/>
        <v>6.9677300052504396</v>
      </c>
      <c r="AT113" s="54">
        <f t="shared" si="147"/>
        <v>6.9067435246125957</v>
      </c>
      <c r="AU113" s="54">
        <f t="shared" si="121"/>
        <v>6.7313245628847831</v>
      </c>
      <c r="AW113" s="54">
        <v>51000</v>
      </c>
      <c r="AX113" s="54">
        <f t="shared" si="124"/>
        <v>0.25874098254841216</v>
      </c>
      <c r="AY113" s="54">
        <f t="shared" si="125"/>
        <v>0.17858159133367574</v>
      </c>
      <c r="AZ113" s="54">
        <f t="shared" si="126"/>
        <v>8.0159391214736406E-2</v>
      </c>
      <c r="BA113" s="54">
        <f t="shared" si="127"/>
        <v>0.59563205005633146</v>
      </c>
      <c r="BB113" s="54">
        <f t="shared" si="128"/>
        <v>0.9650489821567203</v>
      </c>
      <c r="BC113" s="54">
        <f t="shared" si="129"/>
        <v>3.0925792240589955</v>
      </c>
      <c r="BD113" s="54">
        <f t="shared" si="130"/>
        <v>40.796973749123168</v>
      </c>
      <c r="BE113" s="54">
        <f t="shared" si="131"/>
        <v>9.3494942923682931</v>
      </c>
      <c r="BF113" s="54">
        <f t="shared" si="132"/>
        <v>9.3493093120801554</v>
      </c>
      <c r="BG113" s="54">
        <f t="shared" si="133"/>
        <v>9.3497675144104928</v>
      </c>
      <c r="BH113" s="54">
        <f t="shared" si="134"/>
        <v>9.3486325029184609</v>
      </c>
      <c r="BI113" s="54">
        <f t="shared" si="135"/>
        <v>9.3514438594992662</v>
      </c>
      <c r="BJ113" s="54">
        <f t="shared" si="136"/>
        <v>9.3444791851233227</v>
      </c>
      <c r="BK113" s="54">
        <f t="shared" si="137"/>
        <v>9.3617266042816691</v>
      </c>
      <c r="BL113" s="54">
        <f t="shared" si="138"/>
        <v>9.3189694920375512</v>
      </c>
    </row>
    <row r="114" spans="1:64" ht="12.95" customHeight="1">
      <c r="A114" s="287" t="s">
        <v>109</v>
      </c>
      <c r="B114" s="357" t="s">
        <v>77</v>
      </c>
      <c r="C114" s="190">
        <v>52600.665000000001</v>
      </c>
      <c r="D114" s="47">
        <v>2E-3</v>
      </c>
      <c r="E114" s="54">
        <f t="shared" si="104"/>
        <v>589.55910040246795</v>
      </c>
      <c r="F114" s="54">
        <f t="shared" si="105"/>
        <v>589.5</v>
      </c>
      <c r="G114" s="363">
        <f t="shared" si="144"/>
        <v>2.4811200004478451E-2</v>
      </c>
      <c r="K114" s="318">
        <f t="shared" si="145"/>
        <v>2.4811200004478451E-2</v>
      </c>
      <c r="M114" s="268"/>
      <c r="O114" s="54">
        <f t="shared" ca="1" si="106"/>
        <v>3.9895070638348816E-2</v>
      </c>
      <c r="P114" s="54">
        <f t="shared" si="107"/>
        <v>9.7283590002315248E-2</v>
      </c>
      <c r="Q114" s="286">
        <f t="shared" si="108"/>
        <v>37582.165000000001</v>
      </c>
      <c r="R114" s="54">
        <f t="shared" si="140"/>
        <v>5.2522473119985553E-3</v>
      </c>
      <c r="S114" s="54">
        <v>1</v>
      </c>
      <c r="T114" s="54">
        <f t="shared" si="141"/>
        <v>5.2522473119985553E-3</v>
      </c>
      <c r="U114" s="54">
        <f t="shared" si="142"/>
        <v>-7.2472389997836797E-2</v>
      </c>
      <c r="Y114" s="318">
        <f t="shared" si="146"/>
        <v>9.7275303094632989E-2</v>
      </c>
      <c r="Z114" s="54">
        <f t="shared" si="109"/>
        <v>589.5</v>
      </c>
      <c r="AA114" s="54">
        <f t="shared" si="110"/>
        <v>2.481948691216071E-2</v>
      </c>
      <c r="AB114" s="54">
        <f t="shared" si="111"/>
        <v>9.7275303094632989E-2</v>
      </c>
      <c r="AC114" s="54">
        <f t="shared" si="112"/>
        <v>-7.2472389997836797E-2</v>
      </c>
      <c r="AD114" s="54">
        <f t="shared" si="123"/>
        <v>9.7275303094632989E-2</v>
      </c>
      <c r="AE114" s="369">
        <f t="shared" si="113"/>
        <v>6.867283893428201E-11</v>
      </c>
      <c r="AF114" s="356">
        <f t="shared" si="114"/>
        <v>37582.165000000001</v>
      </c>
      <c r="AG114" s="41"/>
      <c r="AH114" s="54">
        <f t="shared" si="115"/>
        <v>-7.2464103090154539E-2</v>
      </c>
      <c r="AI114" s="54">
        <f t="shared" si="116"/>
        <v>1.2051969857153504</v>
      </c>
      <c r="AJ114" s="54">
        <f t="shared" si="117"/>
        <v>-0.67993194024072701</v>
      </c>
      <c r="AK114" s="54">
        <f t="shared" si="118"/>
        <v>0.34900011024650507</v>
      </c>
      <c r="AL114" s="54">
        <f t="shared" si="119"/>
        <v>1.0392791914246566</v>
      </c>
      <c r="AM114" s="54">
        <f t="shared" si="120"/>
        <v>0.57208337440019408</v>
      </c>
      <c r="AN114" s="54">
        <f t="shared" si="147"/>
        <v>6.9960821367887389</v>
      </c>
      <c r="AO114" s="54">
        <f t="shared" si="147"/>
        <v>6.9959058624561177</v>
      </c>
      <c r="AP114" s="54">
        <f t="shared" si="147"/>
        <v>6.9953305226701117</v>
      </c>
      <c r="AQ114" s="54">
        <f t="shared" si="147"/>
        <v>6.9934546618885944</v>
      </c>
      <c r="AR114" s="54">
        <f t="shared" si="147"/>
        <v>6.9873594051370143</v>
      </c>
      <c r="AS114" s="54">
        <f t="shared" si="147"/>
        <v>6.9677671837003938</v>
      </c>
      <c r="AT114" s="54">
        <f t="shared" si="147"/>
        <v>6.9067785547713383</v>
      </c>
      <c r="AU114" s="54">
        <f t="shared" si="121"/>
        <v>6.7313502283638362</v>
      </c>
      <c r="AW114" s="54">
        <v>52000</v>
      </c>
      <c r="AX114" s="54">
        <f t="shared" si="124"/>
        <v>0.26018459810740358</v>
      </c>
      <c r="AY114" s="54">
        <f t="shared" si="125"/>
        <v>0.17925761667594681</v>
      </c>
      <c r="AZ114" s="54">
        <f t="shared" si="126"/>
        <v>8.0926981431456768E-2</v>
      </c>
      <c r="BA114" s="54">
        <f t="shared" si="127"/>
        <v>0.59527465230022347</v>
      </c>
      <c r="BB114" s="54">
        <f t="shared" si="128"/>
        <v>0.97100954926100735</v>
      </c>
      <c r="BC114" s="54">
        <f t="shared" si="129"/>
        <v>3.1163675450890529</v>
      </c>
      <c r="BD114" s="54">
        <f t="shared" si="130"/>
        <v>79.281876936233274</v>
      </c>
      <c r="BE114" s="54">
        <f t="shared" si="131"/>
        <v>9.3860249339756603</v>
      </c>
      <c r="BF114" s="54">
        <f t="shared" si="132"/>
        <v>9.3859283154197364</v>
      </c>
      <c r="BG114" s="54">
        <f t="shared" si="133"/>
        <v>9.3861671448048956</v>
      </c>
      <c r="BH114" s="54">
        <f t="shared" si="134"/>
        <v>9.3855767834117341</v>
      </c>
      <c r="BI114" s="54">
        <f t="shared" si="135"/>
        <v>9.3870360709234575</v>
      </c>
      <c r="BJ114" s="54">
        <f t="shared" si="136"/>
        <v>9.3834287715700668</v>
      </c>
      <c r="BK114" s="54">
        <f t="shared" si="137"/>
        <v>9.3923449884725905</v>
      </c>
      <c r="BL114" s="54">
        <f t="shared" si="138"/>
        <v>9.3703004501449634</v>
      </c>
    </row>
    <row r="115" spans="1:64" ht="12.95" customHeight="1">
      <c r="A115" s="287" t="s">
        <v>109</v>
      </c>
      <c r="B115" s="357" t="s">
        <v>65</v>
      </c>
      <c r="C115" s="190">
        <v>52600.875899999999</v>
      </c>
      <c r="D115" s="47">
        <v>5.0000000000000001E-4</v>
      </c>
      <c r="E115" s="54">
        <f t="shared" si="104"/>
        <v>590.06146525702798</v>
      </c>
      <c r="F115" s="54">
        <f t="shared" si="105"/>
        <v>590</v>
      </c>
      <c r="G115" s="363">
        <f t="shared" si="144"/>
        <v>2.580399999715155E-2</v>
      </c>
      <c r="K115" s="318">
        <f t="shared" si="145"/>
        <v>2.580399999715155E-2</v>
      </c>
      <c r="M115" s="268"/>
      <c r="O115" s="54">
        <f t="shared" ca="1" si="106"/>
        <v>3.9893405209757496E-2</v>
      </c>
      <c r="P115" s="54">
        <f t="shared" si="107"/>
        <v>9.7284855594737013E-2</v>
      </c>
      <c r="Q115" s="286">
        <f t="shared" si="108"/>
        <v>37582.375899999999</v>
      </c>
      <c r="R115" s="54">
        <f t="shared" si="140"/>
        <v>5.109512716962865E-3</v>
      </c>
      <c r="S115" s="54">
        <v>1</v>
      </c>
      <c r="T115" s="54">
        <f t="shared" si="141"/>
        <v>5.109512716962865E-3</v>
      </c>
      <c r="U115" s="54">
        <f t="shared" si="142"/>
        <v>-7.1480855597585463E-2</v>
      </c>
      <c r="Y115" s="318">
        <f t="shared" si="146"/>
        <v>9.8266586239289522E-2</v>
      </c>
      <c r="Z115" s="54">
        <f t="shared" si="109"/>
        <v>590</v>
      </c>
      <c r="AA115" s="54">
        <f t="shared" si="110"/>
        <v>2.4822269352599041E-2</v>
      </c>
      <c r="AB115" s="54">
        <f t="shared" si="111"/>
        <v>9.8266586239289522E-2</v>
      </c>
      <c r="AC115" s="54">
        <f t="shared" si="112"/>
        <v>-7.1480855597585463E-2</v>
      </c>
      <c r="AD115" s="54">
        <f t="shared" si="123"/>
        <v>9.8266586239289522E-2</v>
      </c>
      <c r="AE115" s="369">
        <f t="shared" si="113"/>
        <v>9.6379505845348414E-7</v>
      </c>
      <c r="AF115" s="356">
        <f t="shared" si="114"/>
        <v>37582.375899999999</v>
      </c>
      <c r="AG115" s="41"/>
      <c r="AH115" s="54">
        <f t="shared" si="115"/>
        <v>-7.2462586242137972E-2</v>
      </c>
      <c r="AI115" s="54">
        <f t="shared" si="116"/>
        <v>1.2051799622740584</v>
      </c>
      <c r="AJ115" s="54">
        <f t="shared" si="117"/>
        <v>-0.67989617242667022</v>
      </c>
      <c r="AK115" s="54">
        <f t="shared" si="118"/>
        <v>0.34901011873576721</v>
      </c>
      <c r="AL115" s="54">
        <f t="shared" si="119"/>
        <v>1.0393279684785783</v>
      </c>
      <c r="AM115" s="54">
        <f t="shared" si="120"/>
        <v>0.5721157452409682</v>
      </c>
      <c r="AN115" s="54">
        <f t="shared" si="147"/>
        <v>6.9961191441330879</v>
      </c>
      <c r="AO115" s="54">
        <f t="shared" si="147"/>
        <v>6.9959428908352335</v>
      </c>
      <c r="AP115" s="54">
        <f t="shared" si="147"/>
        <v>6.9953676012914743</v>
      </c>
      <c r="AQ115" s="54">
        <f t="shared" si="147"/>
        <v>6.9934918443098475</v>
      </c>
      <c r="AR115" s="54">
        <f t="shared" si="147"/>
        <v>6.9873967307560072</v>
      </c>
      <c r="AS115" s="54">
        <f t="shared" si="147"/>
        <v>6.967804361822262</v>
      </c>
      <c r="AT115" s="54">
        <f t="shared" si="147"/>
        <v>6.9068135848145245</v>
      </c>
      <c r="AU115" s="54">
        <f t="shared" si="121"/>
        <v>6.7313758938428903</v>
      </c>
      <c r="AW115" s="54">
        <v>53000</v>
      </c>
      <c r="AX115" s="54">
        <f t="shared" si="124"/>
        <v>0.26148352847948508</v>
      </c>
      <c r="AY115" s="54">
        <f t="shared" si="125"/>
        <v>0.17989720221481398</v>
      </c>
      <c r="AZ115" s="54">
        <f t="shared" si="126"/>
        <v>8.1586326264671091E-2</v>
      </c>
      <c r="BA115" s="54">
        <f t="shared" si="127"/>
        <v>0.5951462831262484</v>
      </c>
      <c r="BB115" s="54">
        <f t="shared" si="128"/>
        <v>0.97641635260655213</v>
      </c>
      <c r="BC115" s="54">
        <f t="shared" si="129"/>
        <v>3.14013589870562</v>
      </c>
      <c r="BD115" s="54">
        <f t="shared" si="130"/>
        <v>1372.9143235004592</v>
      </c>
      <c r="BE115" s="54">
        <f t="shared" si="131"/>
        <v>9.4225398050918532</v>
      </c>
      <c r="BF115" s="54">
        <f t="shared" si="132"/>
        <v>9.4225341956760555</v>
      </c>
      <c r="BG115" s="54">
        <f t="shared" si="133"/>
        <v>9.4225480511098709</v>
      </c>
      <c r="BH115" s="54">
        <f t="shared" si="134"/>
        <v>9.422513827750878</v>
      </c>
      <c r="BI115" s="54">
        <f t="shared" si="135"/>
        <v>9.4225983605234269</v>
      </c>
      <c r="BJ115" s="54">
        <f t="shared" si="136"/>
        <v>9.4223895618883304</v>
      </c>
      <c r="BK115" s="54">
        <f t="shared" si="137"/>
        <v>9.4229053009838193</v>
      </c>
      <c r="BL115" s="54">
        <f t="shared" si="138"/>
        <v>9.4216314082523773</v>
      </c>
    </row>
    <row r="116" spans="1:64" ht="12.95" customHeight="1">
      <c r="A116" s="287" t="s">
        <v>109</v>
      </c>
      <c r="B116" s="357" t="s">
        <v>77</v>
      </c>
      <c r="C116" s="190">
        <v>52601.0844</v>
      </c>
      <c r="D116" s="47">
        <v>6.9999999999999999E-4</v>
      </c>
      <c r="E116" s="54">
        <f t="shared" si="104"/>
        <v>590.55811329959306</v>
      </c>
      <c r="F116" s="54">
        <f t="shared" si="105"/>
        <v>590.5</v>
      </c>
      <c r="G116" s="363">
        <f t="shared" si="144"/>
        <v>2.4396799999522045E-2</v>
      </c>
      <c r="K116" s="318">
        <f t="shared" si="145"/>
        <v>2.4396799999522045E-2</v>
      </c>
      <c r="M116" s="268"/>
      <c r="O116" s="54">
        <f t="shared" ca="1" si="106"/>
        <v>3.9891739781166169E-2</v>
      </c>
      <c r="P116" s="54">
        <f t="shared" si="107"/>
        <v>9.7286121178048815E-2</v>
      </c>
      <c r="Q116" s="286">
        <f t="shared" si="108"/>
        <v>37582.5844</v>
      </c>
      <c r="R116" s="54">
        <f t="shared" si="140"/>
        <v>5.3128531418664311E-3</v>
      </c>
      <c r="S116" s="54">
        <v>1</v>
      </c>
      <c r="T116" s="54">
        <f t="shared" si="141"/>
        <v>5.3128531418664311E-3</v>
      </c>
      <c r="U116" s="54">
        <f t="shared" si="142"/>
        <v>-7.288932117852677E-2</v>
      </c>
      <c r="Y116" s="318">
        <f t="shared" si="146"/>
        <v>9.6857869315851053E-2</v>
      </c>
      <c r="Z116" s="54">
        <f t="shared" si="109"/>
        <v>590.5</v>
      </c>
      <c r="AA116" s="54">
        <f t="shared" si="110"/>
        <v>2.4825051861719807E-2</v>
      </c>
      <c r="AB116" s="54">
        <f t="shared" si="111"/>
        <v>9.6857869315851053E-2</v>
      </c>
      <c r="AC116" s="54">
        <f t="shared" si="112"/>
        <v>-7.288932117852677E-2</v>
      </c>
      <c r="AD116" s="54">
        <f t="shared" si="123"/>
        <v>9.6857869315851053E-2</v>
      </c>
      <c r="AE116" s="369">
        <f t="shared" si="113"/>
        <v>1.8339965747585103E-7</v>
      </c>
      <c r="AF116" s="356">
        <f t="shared" si="114"/>
        <v>37582.5844</v>
      </c>
      <c r="AG116" s="41"/>
      <c r="AH116" s="54">
        <f t="shared" si="115"/>
        <v>-7.2461069316329008E-2</v>
      </c>
      <c r="AI116" s="54">
        <f t="shared" si="116"/>
        <v>1.2051629388257667</v>
      </c>
      <c r="AJ116" s="54">
        <f t="shared" si="117"/>
        <v>-0.67986040400599912</v>
      </c>
      <c r="AK116" s="54">
        <f t="shared" si="118"/>
        <v>0.34902012611182331</v>
      </c>
      <c r="AL116" s="54">
        <f t="shared" si="119"/>
        <v>1.0393767441538848</v>
      </c>
      <c r="AM116" s="54">
        <f t="shared" si="120"/>
        <v>0.5721481160701446</v>
      </c>
      <c r="AN116" s="54">
        <f t="shared" si="147"/>
        <v>6.9961561509542021</v>
      </c>
      <c r="AO116" s="54">
        <f t="shared" si="147"/>
        <v>6.9959799186911695</v>
      </c>
      <c r="AP116" s="54">
        <f t="shared" si="147"/>
        <v>6.9954046793925144</v>
      </c>
      <c r="AQ116" s="54">
        <f t="shared" si="147"/>
        <v>6.9935290262249872</v>
      </c>
      <c r="AR116" s="54">
        <f t="shared" si="147"/>
        <v>6.987434055918226</v>
      </c>
      <c r="AS116" s="54">
        <f t="shared" si="147"/>
        <v>6.9678415396160274</v>
      </c>
      <c r="AT116" s="54">
        <f t="shared" si="147"/>
        <v>6.9068486147421453</v>
      </c>
      <c r="AU116" s="54">
        <f t="shared" si="121"/>
        <v>6.7314015593219434</v>
      </c>
      <c r="AW116" s="54">
        <v>54000</v>
      </c>
      <c r="AX116" s="54">
        <f t="shared" si="124"/>
        <v>0.26263723679265349</v>
      </c>
      <c r="AY116" s="54">
        <f t="shared" si="125"/>
        <v>0.18050034795027711</v>
      </c>
      <c r="AZ116" s="54">
        <f t="shared" si="126"/>
        <v>8.2136888842376354E-2</v>
      </c>
      <c r="BA116" s="54">
        <f t="shared" si="127"/>
        <v>0.59524660865956269</v>
      </c>
      <c r="BB116" s="54">
        <f t="shared" si="128"/>
        <v>0.98127134844988451</v>
      </c>
      <c r="BC116" s="54">
        <f t="shared" si="129"/>
        <v>-3.1192822076163824</v>
      </c>
      <c r="BD116" s="54">
        <f t="shared" si="130"/>
        <v>-89.640388289951019</v>
      </c>
      <c r="BE116" s="54">
        <f t="shared" si="131"/>
        <v>9.4590537653326212</v>
      </c>
      <c r="BF116" s="54">
        <f t="shared" si="132"/>
        <v>9.4591393190853825</v>
      </c>
      <c r="BG116" s="54">
        <f t="shared" si="133"/>
        <v>9.4589278751006987</v>
      </c>
      <c r="BH116" s="54">
        <f t="shared" si="134"/>
        <v>9.4594504564782955</v>
      </c>
      <c r="BI116" s="54">
        <f t="shared" si="135"/>
        <v>9.4581589195343287</v>
      </c>
      <c r="BJ116" s="54">
        <f t="shared" si="136"/>
        <v>9.4613510022483513</v>
      </c>
      <c r="BK116" s="54">
        <f t="shared" si="137"/>
        <v>9.4534622576937313</v>
      </c>
      <c r="BL116" s="54">
        <f t="shared" si="138"/>
        <v>9.4729623663597877</v>
      </c>
    </row>
    <row r="117" spans="1:64" ht="12.95" customHeight="1">
      <c r="A117" s="287" t="s">
        <v>109</v>
      </c>
      <c r="B117" s="357" t="s">
        <v>65</v>
      </c>
      <c r="C117" s="190">
        <v>52601.298199999997</v>
      </c>
      <c r="D117" s="47">
        <v>4.0000000000000002E-4</v>
      </c>
      <c r="E117" s="54">
        <f t="shared" ref="E117:E148" si="148">+(C117-C$7)/C$8</f>
        <v>591.06738596865284</v>
      </c>
      <c r="F117" s="54">
        <f t="shared" ref="F117:F148" si="149">ROUND(2*E117,0)/2</f>
        <v>591</v>
      </c>
      <c r="G117" s="363">
        <f t="shared" si="144"/>
        <v>2.8289599998970516E-2</v>
      </c>
      <c r="K117" s="318">
        <f t="shared" si="145"/>
        <v>2.8289599998970516E-2</v>
      </c>
      <c r="M117" s="268"/>
      <c r="O117" s="54">
        <f t="shared" ref="O117:O148" ca="1" si="150">+C$11+C$12*$F117</f>
        <v>3.9890074352574849E-2</v>
      </c>
      <c r="P117" s="54">
        <f t="shared" ref="P117:P148" si="151">+D$11+D$12*F117+D$13*F117^2</f>
        <v>9.7287386752250682E-2</v>
      </c>
      <c r="Q117" s="286">
        <f t="shared" ref="Q117:Q148" si="152">+C117-15018.5</f>
        <v>37582.798199999997</v>
      </c>
      <c r="R117" s="54">
        <f t="shared" si="140"/>
        <v>4.7606945768511235E-3</v>
      </c>
      <c r="S117" s="54">
        <v>1</v>
      </c>
      <c r="T117" s="54">
        <f t="shared" si="141"/>
        <v>4.7606945768511235E-3</v>
      </c>
      <c r="U117" s="54">
        <f t="shared" si="142"/>
        <v>-6.8997786753280166E-2</v>
      </c>
      <c r="Y117" s="318">
        <f t="shared" si="146"/>
        <v>0.10074915231170443</v>
      </c>
      <c r="Z117" s="54">
        <f t="shared" ref="Z117:Z148" si="153">F117</f>
        <v>591</v>
      </c>
      <c r="AA117" s="54">
        <f t="shared" ref="AA117:AA148" si="154">AB$3+AB$4*Z117+AB$5*Z117^2+AH117</f>
        <v>2.4827834439516763E-2</v>
      </c>
      <c r="AB117" s="54">
        <f t="shared" ref="AB117:AB148" si="155">+G117-AH117</f>
        <v>0.10074915231170443</v>
      </c>
      <c r="AC117" s="54">
        <f t="shared" ref="AC117:AC148" si="156">+G117-P117</f>
        <v>-6.8997786753280166E-2</v>
      </c>
      <c r="AD117" s="54">
        <f t="shared" si="123"/>
        <v>0.10074915231170443</v>
      </c>
      <c r="AE117" s="369">
        <f t="shared" ref="AE117:AE148" si="157">+(G117-AA117)^2*S117</f>
        <v>1.1983820788620154E-5</v>
      </c>
      <c r="AF117" s="356">
        <f t="shared" ref="AF117:AF148" si="158">+C117-15018.5</f>
        <v>37582.798199999997</v>
      </c>
      <c r="AG117" s="41"/>
      <c r="AH117" s="54">
        <f t="shared" ref="AH117:AH148" si="159">$AB$6*($AB$11/AI117*AJ117+$AB$12)</f>
        <v>-7.2459552312733919E-2</v>
      </c>
      <c r="AI117" s="54">
        <f t="shared" ref="AI117:AI148" si="160">1+$AB$7*COS(AL117)</f>
        <v>1.205145915370549</v>
      </c>
      <c r="AJ117" s="54">
        <f t="shared" ref="AJ117:AJ148" si="161">SIN(AL117+RADIANS($AB$9))</f>
        <v>-0.67982463497892032</v>
      </c>
      <c r="AK117" s="54">
        <f t="shared" ref="AK117:AK148" si="162">$AB$7*SIN(AL117)</f>
        <v>0.34903013237472474</v>
      </c>
      <c r="AL117" s="54">
        <f t="shared" ref="AL117:AL148" si="163">2*ATAN(AM117)</f>
        <v>1.0394255184505985</v>
      </c>
      <c r="AM117" s="54">
        <f t="shared" ref="AM117:AM148" si="164">SQRT((1+$AB$7)/(1-$AB$7))*TAN(AN117/2)</f>
        <v>0.57218048688773793</v>
      </c>
      <c r="AN117" s="54">
        <f t="shared" si="147"/>
        <v>6.9961931572520841</v>
      </c>
      <c r="AO117" s="54">
        <f t="shared" si="147"/>
        <v>6.9960169460239241</v>
      </c>
      <c r="AP117" s="54">
        <f t="shared" si="147"/>
        <v>6.9954417569732321</v>
      </c>
      <c r="AQ117" s="54">
        <f t="shared" si="147"/>
        <v>6.9935662076340108</v>
      </c>
      <c r="AR117" s="54">
        <f t="shared" si="147"/>
        <v>6.9874713806236635</v>
      </c>
      <c r="AS117" s="54">
        <f t="shared" si="147"/>
        <v>6.9678787170816801</v>
      </c>
      <c r="AT117" s="54">
        <f t="shared" si="147"/>
        <v>6.9068836445541981</v>
      </c>
      <c r="AU117" s="54">
        <f t="shared" ref="AU117:AU148" si="165">RADIANS($AB$9)+$AB$18*(F117-AB$15)</f>
        <v>6.7314272248009974</v>
      </c>
      <c r="AW117" s="54">
        <v>55000</v>
      </c>
      <c r="AX117" s="54">
        <f t="shared" si="124"/>
        <v>0.26364515436600799</v>
      </c>
      <c r="AY117" s="54">
        <f t="shared" si="125"/>
        <v>0.18106705388233624</v>
      </c>
      <c r="AZ117" s="54">
        <f t="shared" si="126"/>
        <v>8.2578100483671785E-2</v>
      </c>
      <c r="BA117" s="54">
        <f t="shared" si="127"/>
        <v>0.59557588983100929</v>
      </c>
      <c r="BB117" s="54">
        <f t="shared" si="128"/>
        <v>0.98557505873666729</v>
      </c>
      <c r="BC117" s="54">
        <f t="shared" si="129"/>
        <v>-3.0954973477183829</v>
      </c>
      <c r="BD117" s="54">
        <f t="shared" si="130"/>
        <v>-43.380683132891406</v>
      </c>
      <c r="BE117" s="54">
        <f t="shared" si="131"/>
        <v>9.4955816742659636</v>
      </c>
      <c r="BF117" s="54">
        <f t="shared" si="132"/>
        <v>9.4957560458709001</v>
      </c>
      <c r="BG117" s="54">
        <f t="shared" si="133"/>
        <v>9.4953242630055215</v>
      </c>
      <c r="BH117" s="54">
        <f t="shared" si="134"/>
        <v>9.4963934776384864</v>
      </c>
      <c r="BI117" s="54">
        <f t="shared" si="135"/>
        <v>9.4937459517033727</v>
      </c>
      <c r="BJ117" s="54">
        <f t="shared" si="136"/>
        <v>9.5003025232114648</v>
      </c>
      <c r="BK117" s="54">
        <f t="shared" si="137"/>
        <v>9.4840705833208645</v>
      </c>
      <c r="BL117" s="54">
        <f t="shared" si="138"/>
        <v>9.5242933244672017</v>
      </c>
    </row>
    <row r="118" spans="1:64" ht="12.95" customHeight="1">
      <c r="A118" s="287" t="s">
        <v>109</v>
      </c>
      <c r="B118" s="357" t="s">
        <v>65</v>
      </c>
      <c r="C118" s="190">
        <v>52602.131999999998</v>
      </c>
      <c r="D118" s="47">
        <v>5.9999999999999995E-4</v>
      </c>
      <c r="E118" s="54">
        <f t="shared" si="148"/>
        <v>593.05350173790794</v>
      </c>
      <c r="F118" s="54">
        <f t="shared" si="149"/>
        <v>593</v>
      </c>
      <c r="G118" s="363">
        <f t="shared" si="144"/>
        <v>2.2460799998953007E-2</v>
      </c>
      <c r="K118" s="318">
        <f t="shared" si="145"/>
        <v>2.2460799998953007E-2</v>
      </c>
      <c r="M118" s="268"/>
      <c r="O118" s="54">
        <f t="shared" ca="1" si="150"/>
        <v>3.9883412638209569E-2</v>
      </c>
      <c r="P118" s="54">
        <f t="shared" si="151"/>
        <v>9.7292448957958591E-2</v>
      </c>
      <c r="Q118" s="286">
        <f t="shared" si="152"/>
        <v>37583.631999999998</v>
      </c>
      <c r="R118" s="54">
        <f t="shared" si="140"/>
        <v>5.5997756859238416E-3</v>
      </c>
      <c r="S118" s="54">
        <v>1</v>
      </c>
      <c r="T118" s="54">
        <f t="shared" si="141"/>
        <v>5.5997756859238416E-3</v>
      </c>
      <c r="U118" s="54">
        <f t="shared" si="142"/>
        <v>-7.4831648959005584E-2</v>
      </c>
      <c r="Y118" s="318">
        <f t="shared" si="146"/>
        <v>9.4914283519571693E-2</v>
      </c>
      <c r="Z118" s="54">
        <f t="shared" si="153"/>
        <v>593</v>
      </c>
      <c r="AA118" s="54">
        <f t="shared" si="154"/>
        <v>2.4838965437339905E-2</v>
      </c>
      <c r="AB118" s="54">
        <f t="shared" si="155"/>
        <v>9.4914283519571693E-2</v>
      </c>
      <c r="AC118" s="54">
        <f t="shared" si="156"/>
        <v>-7.4831648959005584E-2</v>
      </c>
      <c r="AD118" s="54">
        <f t="shared" si="123"/>
        <v>9.4914283519571693E-2</v>
      </c>
      <c r="AE118" s="369">
        <f t="shared" si="157"/>
        <v>5.6556708523379454E-6</v>
      </c>
      <c r="AF118" s="356">
        <f t="shared" si="158"/>
        <v>37583.631999999998</v>
      </c>
      <c r="AG118" s="41"/>
      <c r="AH118" s="54">
        <f t="shared" si="159"/>
        <v>-7.2453483520618686E-2</v>
      </c>
      <c r="AI118" s="54">
        <f t="shared" si="160"/>
        <v>1.2050778214819353</v>
      </c>
      <c r="AJ118" s="54">
        <f t="shared" si="161"/>
        <v>-0.67968155281071208</v>
      </c>
      <c r="AK118" s="54">
        <f t="shared" si="162"/>
        <v>0.34907014629578659</v>
      </c>
      <c r="AL118" s="54">
        <f t="shared" si="163"/>
        <v>1.0396206018518757</v>
      </c>
      <c r="AM118" s="54">
        <f t="shared" si="164"/>
        <v>0.57230997004250761</v>
      </c>
      <c r="AN118" s="54">
        <f t="shared" si="147"/>
        <v>6.9963411772112645</v>
      </c>
      <c r="AO118" s="54">
        <f t="shared" si="147"/>
        <v>6.9961650501231096</v>
      </c>
      <c r="AP118" s="54">
        <f t="shared" si="147"/>
        <v>6.9955900620928118</v>
      </c>
      <c r="AQ118" s="54">
        <f t="shared" si="147"/>
        <v>6.9937149282087958</v>
      </c>
      <c r="AR118" s="54">
        <f t="shared" si="147"/>
        <v>6.9876206748773564</v>
      </c>
      <c r="AS118" s="54">
        <f t="shared" si="147"/>
        <v>6.968027423662881</v>
      </c>
      <c r="AT118" s="54">
        <f t="shared" si="147"/>
        <v>6.907023762646582</v>
      </c>
      <c r="AU118" s="54">
        <f t="shared" si="165"/>
        <v>6.7315298867172118</v>
      </c>
      <c r="AW118" s="54">
        <v>56000</v>
      </c>
      <c r="AX118" s="54">
        <f t="shared" si="124"/>
        <v>0.2645066788910323</v>
      </c>
      <c r="AY118" s="54">
        <f t="shared" si="125"/>
        <v>0.18159732001099138</v>
      </c>
      <c r="AZ118" s="54">
        <f t="shared" si="126"/>
        <v>8.2909358880040945E-2</v>
      </c>
      <c r="BA118" s="54">
        <f t="shared" si="127"/>
        <v>0.59613498332453918</v>
      </c>
      <c r="BB118" s="54">
        <f t="shared" si="128"/>
        <v>0.98932655764083832</v>
      </c>
      <c r="BC118" s="54">
        <f t="shared" si="129"/>
        <v>-3.071675973052304</v>
      </c>
      <c r="BD118" s="54">
        <f t="shared" si="130"/>
        <v>-28.593823312877966</v>
      </c>
      <c r="BE118" s="54">
        <f t="shared" si="131"/>
        <v>9.5321383924591601</v>
      </c>
      <c r="BF118" s="54">
        <f t="shared" si="132"/>
        <v>9.5323968280108549</v>
      </c>
      <c r="BG118" s="54">
        <f t="shared" si="133"/>
        <v>9.5317547933659252</v>
      </c>
      <c r="BH118" s="54">
        <f t="shared" si="134"/>
        <v>9.5333498901894576</v>
      </c>
      <c r="BI118" s="54">
        <f t="shared" si="135"/>
        <v>9.5293874696633551</v>
      </c>
      <c r="BJ118" s="54">
        <f t="shared" si="136"/>
        <v>9.5392337944496468</v>
      </c>
      <c r="BK118" s="54">
        <f t="shared" si="137"/>
        <v>9.5147848672631863</v>
      </c>
      <c r="BL118" s="54">
        <f t="shared" si="138"/>
        <v>9.5756242825746138</v>
      </c>
    </row>
    <row r="119" spans="1:64" ht="12.95" customHeight="1">
      <c r="A119" s="287" t="s">
        <v>109</v>
      </c>
      <c r="B119" s="357" t="s">
        <v>77</v>
      </c>
      <c r="C119" s="190">
        <v>52602.344299999997</v>
      </c>
      <c r="D119" s="47">
        <v>8.0000000000000004E-4</v>
      </c>
      <c r="E119" s="54">
        <f t="shared" si="148"/>
        <v>593.55920139947079</v>
      </c>
      <c r="F119" s="54">
        <f t="shared" si="149"/>
        <v>593.5</v>
      </c>
      <c r="G119" s="363">
        <f t="shared" si="144"/>
        <v>2.4853599999914877E-2</v>
      </c>
      <c r="K119" s="318">
        <f t="shared" si="145"/>
        <v>2.4853599999914877E-2</v>
      </c>
      <c r="M119" s="268"/>
      <c r="O119" s="54">
        <f t="shared" ca="1" si="150"/>
        <v>3.9881747209618242E-2</v>
      </c>
      <c r="P119" s="54">
        <f t="shared" si="151"/>
        <v>9.72937144866107E-2</v>
      </c>
      <c r="Q119" s="286">
        <f t="shared" si="152"/>
        <v>37583.844299999997</v>
      </c>
      <c r="R119" s="54">
        <f t="shared" si="140"/>
        <v>5.247570186845598E-3</v>
      </c>
      <c r="S119" s="54">
        <v>1</v>
      </c>
      <c r="T119" s="54">
        <f t="shared" si="141"/>
        <v>5.247570186845598E-3</v>
      </c>
      <c r="U119" s="54">
        <f t="shared" si="142"/>
        <v>-7.2440114486695822E-2</v>
      </c>
      <c r="Y119" s="318">
        <f t="shared" si="146"/>
        <v>9.7305566128102497E-2</v>
      </c>
      <c r="Z119" s="54">
        <f t="shared" si="153"/>
        <v>593.5</v>
      </c>
      <c r="AA119" s="54">
        <f t="shared" si="154"/>
        <v>2.484174835842308E-2</v>
      </c>
      <c r="AB119" s="54">
        <f t="shared" si="155"/>
        <v>9.7305566128102497E-2</v>
      </c>
      <c r="AC119" s="54">
        <f t="shared" si="156"/>
        <v>-7.2440114486695822E-2</v>
      </c>
      <c r="AD119" s="54">
        <f t="shared" si="123"/>
        <v>9.7305566128102497E-2</v>
      </c>
      <c r="AE119" s="369">
        <f t="shared" si="157"/>
        <v>1.404614060500938E-10</v>
      </c>
      <c r="AF119" s="356">
        <f t="shared" si="158"/>
        <v>37583.844299999997</v>
      </c>
      <c r="AG119" s="41"/>
      <c r="AH119" s="54">
        <f t="shared" si="159"/>
        <v>-7.245196612818762E-2</v>
      </c>
      <c r="AI119" s="54">
        <f t="shared" si="160"/>
        <v>1.2050607979932224</v>
      </c>
      <c r="AJ119" s="54">
        <f t="shared" si="161"/>
        <v>-0.67964578075472792</v>
      </c>
      <c r="AK119" s="54">
        <f t="shared" si="162"/>
        <v>0.34908014699366852</v>
      </c>
      <c r="AL119" s="54">
        <f t="shared" si="163"/>
        <v>1.0396693692558951</v>
      </c>
      <c r="AM119" s="54">
        <f t="shared" si="164"/>
        <v>0.57234234080236057</v>
      </c>
      <c r="AN119" s="54">
        <f t="shared" si="147"/>
        <v>6.9963781808929717</v>
      </c>
      <c r="AO119" s="54">
        <f t="shared" si="147"/>
        <v>6.9962020748399434</v>
      </c>
      <c r="AP119" s="54">
        <f t="shared" si="147"/>
        <v>6.9956271370718719</v>
      </c>
      <c r="AQ119" s="54">
        <f t="shared" si="147"/>
        <v>6.9937521070871362</v>
      </c>
      <c r="AR119" s="54">
        <f t="shared" si="147"/>
        <v>6.9876579972987125</v>
      </c>
      <c r="AS119" s="54">
        <f t="shared" si="147"/>
        <v>6.9680645994877635</v>
      </c>
      <c r="AT119" s="54">
        <f t="shared" si="147"/>
        <v>6.9070587918806918</v>
      </c>
      <c r="AU119" s="54">
        <f t="shared" si="165"/>
        <v>6.7315555521962658</v>
      </c>
      <c r="AW119" s="54">
        <v>57000</v>
      </c>
      <c r="AX119" s="54">
        <f t="shared" si="124"/>
        <v>0.26522117341512974</v>
      </c>
      <c r="AY119" s="54">
        <f t="shared" si="125"/>
        <v>0.18209114633624254</v>
      </c>
      <c r="AZ119" s="54">
        <f t="shared" si="126"/>
        <v>8.3130027078887184E-2</v>
      </c>
      <c r="BA119" s="54">
        <f t="shared" si="127"/>
        <v>0.59692534472996406</v>
      </c>
      <c r="BB119" s="54">
        <f t="shared" si="128"/>
        <v>0.99252345289451949</v>
      </c>
      <c r="BC119" s="54">
        <f t="shared" si="129"/>
        <v>-3.0477991357715544</v>
      </c>
      <c r="BD119" s="54">
        <f t="shared" si="130"/>
        <v>-21.307800661182345</v>
      </c>
      <c r="BE119" s="54">
        <f t="shared" si="131"/>
        <v>9.5687387843428553</v>
      </c>
      <c r="BF119" s="54">
        <f t="shared" si="132"/>
        <v>9.5690743047973381</v>
      </c>
      <c r="BG119" s="54">
        <f t="shared" si="133"/>
        <v>9.5682369083116132</v>
      </c>
      <c r="BH119" s="54">
        <f t="shared" si="134"/>
        <v>9.570327084194286</v>
      </c>
      <c r="BI119" s="54">
        <f t="shared" si="135"/>
        <v>9.5651110946362792</v>
      </c>
      <c r="BJ119" s="54">
        <f t="shared" si="136"/>
        <v>9.5781349800405202</v>
      </c>
      <c r="BK119" s="54">
        <f t="shared" si="137"/>
        <v>9.5456594197938678</v>
      </c>
      <c r="BL119" s="54">
        <f t="shared" si="138"/>
        <v>9.626955240682026</v>
      </c>
    </row>
    <row r="120" spans="1:64" ht="12.95" customHeight="1">
      <c r="A120" s="287" t="s">
        <v>109</v>
      </c>
      <c r="B120" s="357" t="s">
        <v>65</v>
      </c>
      <c r="C120" s="190">
        <v>52602.970300000001</v>
      </c>
      <c r="D120" s="47">
        <v>8.0000000000000004E-4</v>
      </c>
      <c r="E120" s="54">
        <f t="shared" si="148"/>
        <v>595.05033652967086</v>
      </c>
      <c r="F120" s="54">
        <f t="shared" si="149"/>
        <v>595</v>
      </c>
      <c r="G120" s="363">
        <f t="shared" si="144"/>
        <v>2.1132000001671258E-2</v>
      </c>
      <c r="K120" s="318">
        <f t="shared" si="145"/>
        <v>2.1132000001671258E-2</v>
      </c>
      <c r="M120" s="268"/>
      <c r="O120" s="54">
        <f t="shared" ca="1" si="150"/>
        <v>3.9876750923844281E-2</v>
      </c>
      <c r="P120" s="54">
        <f t="shared" si="151"/>
        <v>9.7297511017907304E-2</v>
      </c>
      <c r="Q120" s="286">
        <f t="shared" si="152"/>
        <v>37584.470300000001</v>
      </c>
      <c r="R120" s="54">
        <f t="shared" si="140"/>
        <v>5.8011850683643744E-3</v>
      </c>
      <c r="S120" s="54">
        <v>1</v>
      </c>
      <c r="T120" s="54">
        <f t="shared" si="141"/>
        <v>5.8011850683643744E-3</v>
      </c>
      <c r="U120" s="54">
        <f t="shared" si="142"/>
        <v>-7.6165511016236045E-2</v>
      </c>
      <c r="Y120" s="318">
        <f t="shared" si="146"/>
        <v>9.3579413486101465E-2</v>
      </c>
      <c r="Z120" s="54">
        <f t="shared" si="153"/>
        <v>595</v>
      </c>
      <c r="AA120" s="54">
        <f t="shared" si="154"/>
        <v>2.4850097533477097E-2</v>
      </c>
      <c r="AB120" s="54">
        <f t="shared" si="155"/>
        <v>9.3579413486101465E-2</v>
      </c>
      <c r="AC120" s="54">
        <f t="shared" si="156"/>
        <v>-7.6165511016236045E-2</v>
      </c>
      <c r="AD120" s="54">
        <f t="shared" si="123"/>
        <v>9.3579413486101465E-2</v>
      </c>
      <c r="AE120" s="369">
        <f t="shared" si="157"/>
        <v>1.3824249256020672E-5</v>
      </c>
      <c r="AF120" s="356">
        <f t="shared" si="158"/>
        <v>37584.470300000001</v>
      </c>
      <c r="AG120" s="41"/>
      <c r="AH120" s="54">
        <f t="shared" si="159"/>
        <v>-7.2447413484430206E-2</v>
      </c>
      <c r="AI120" s="54">
        <f t="shared" si="160"/>
        <v>1.2050097274885483</v>
      </c>
      <c r="AJ120" s="54">
        <f t="shared" si="161"/>
        <v>-0.67953846095668113</v>
      </c>
      <c r="AK120" s="54">
        <f t="shared" si="162"/>
        <v>0.34911014241039962</v>
      </c>
      <c r="AL120" s="54">
        <f t="shared" si="163"/>
        <v>1.0398156631971258</v>
      </c>
      <c r="AM120" s="54">
        <f t="shared" si="164"/>
        <v>0.57243945301289301</v>
      </c>
      <c r="AN120" s="54">
        <f t="shared" si="147"/>
        <v>6.9964891887986695</v>
      </c>
      <c r="AO120" s="54">
        <f t="shared" si="147"/>
        <v>6.9963131458513086</v>
      </c>
      <c r="AP120" s="54">
        <f t="shared" si="147"/>
        <v>6.9957383588869995</v>
      </c>
      <c r="AQ120" s="54">
        <f t="shared" si="147"/>
        <v>6.9938636406852073</v>
      </c>
      <c r="AR120" s="54">
        <f t="shared" si="147"/>
        <v>6.987769961821642</v>
      </c>
      <c r="AS120" s="54">
        <f t="shared" si="147"/>
        <v>6.9681761249931924</v>
      </c>
      <c r="AT120" s="54">
        <f t="shared" si="147"/>
        <v>6.9071638788893548</v>
      </c>
      <c r="AU120" s="54">
        <f t="shared" si="165"/>
        <v>6.731632548633427</v>
      </c>
      <c r="AW120" s="54">
        <v>58000</v>
      </c>
      <c r="AX120" s="54">
        <f t="shared" si="124"/>
        <v>0.26578796609936084</v>
      </c>
      <c r="AY120" s="54">
        <f t="shared" si="125"/>
        <v>0.18254853285808964</v>
      </c>
      <c r="AZ120" s="54">
        <f t="shared" si="126"/>
        <v>8.3239433241271185E-2</v>
      </c>
      <c r="BA120" s="54">
        <f t="shared" si="127"/>
        <v>0.5979490340454503</v>
      </c>
      <c r="BB120" s="54">
        <f t="shared" si="128"/>
        <v>0.99516186166364928</v>
      </c>
      <c r="BC120" s="54">
        <f t="shared" si="129"/>
        <v>-3.0238477448493968</v>
      </c>
      <c r="BD120" s="54">
        <f t="shared" si="130"/>
        <v>-16.966243749853202</v>
      </c>
      <c r="BE120" s="54">
        <f t="shared" si="131"/>
        <v>9.6053977247462861</v>
      </c>
      <c r="BF120" s="54">
        <f t="shared" si="132"/>
        <v>9.6058013939265372</v>
      </c>
      <c r="BG120" s="54">
        <f t="shared" si="133"/>
        <v>9.6047878517989158</v>
      </c>
      <c r="BH120" s="54">
        <f t="shared" si="134"/>
        <v>9.6073330344020391</v>
      </c>
      <c r="BI120" s="54">
        <f t="shared" si="135"/>
        <v>9.6009438629938</v>
      </c>
      <c r="BJ120" s="54">
        <f t="shared" si="136"/>
        <v>9.6169969949078133</v>
      </c>
      <c r="BK120" s="54">
        <f t="shared" si="137"/>
        <v>9.5767481289923406</v>
      </c>
      <c r="BL120" s="54">
        <f t="shared" si="138"/>
        <v>9.6782861987894382</v>
      </c>
    </row>
    <row r="121" spans="1:64" ht="12.95" customHeight="1">
      <c r="A121" s="287" t="s">
        <v>109</v>
      </c>
      <c r="B121" s="357" t="s">
        <v>77</v>
      </c>
      <c r="C121" s="190">
        <v>52603.188000000002</v>
      </c>
      <c r="D121" s="47">
        <v>2E-3</v>
      </c>
      <c r="E121" s="54">
        <f t="shared" si="148"/>
        <v>595.56889901823968</v>
      </c>
      <c r="F121" s="54">
        <f t="shared" si="149"/>
        <v>595.5</v>
      </c>
      <c r="G121" s="363">
        <f t="shared" si="144"/>
        <v>2.8924800004460849E-2</v>
      </c>
      <c r="K121" s="318">
        <f t="shared" si="145"/>
        <v>2.8924800004460849E-2</v>
      </c>
      <c r="M121" s="268"/>
      <c r="O121" s="54">
        <f t="shared" ca="1" si="150"/>
        <v>3.9875085495252961E-2</v>
      </c>
      <c r="P121" s="54">
        <f t="shared" si="151"/>
        <v>9.7298776510119603E-2</v>
      </c>
      <c r="Q121" s="286">
        <f t="shared" si="152"/>
        <v>37584.688000000002</v>
      </c>
      <c r="R121" s="54">
        <f t="shared" si="140"/>
        <v>4.6750006631963749E-3</v>
      </c>
      <c r="S121" s="54">
        <v>1</v>
      </c>
      <c r="T121" s="54">
        <f t="shared" si="141"/>
        <v>4.6750006631963749E-3</v>
      </c>
      <c r="U121" s="54">
        <f t="shared" si="142"/>
        <v>-6.8373976505658754E-2</v>
      </c>
      <c r="Y121" s="318">
        <f t="shared" si="146"/>
        <v>0.10137069578550481</v>
      </c>
      <c r="Z121" s="54">
        <f t="shared" si="153"/>
        <v>595.5</v>
      </c>
      <c r="AA121" s="54">
        <f t="shared" si="154"/>
        <v>2.4852880729075641E-2</v>
      </c>
      <c r="AB121" s="54">
        <f t="shared" si="155"/>
        <v>0.10137069578550481</v>
      </c>
      <c r="AC121" s="54">
        <f t="shared" si="156"/>
        <v>-6.8373976505658754E-2</v>
      </c>
      <c r="AD121" s="54">
        <f t="shared" si="123"/>
        <v>0.10137069578550481</v>
      </c>
      <c r="AE121" s="369">
        <f t="shared" si="157"/>
        <v>1.6580526585253596E-5</v>
      </c>
      <c r="AF121" s="356">
        <f t="shared" si="158"/>
        <v>37584.688000000002</v>
      </c>
      <c r="AG121" s="41"/>
      <c r="AH121" s="54">
        <f t="shared" si="159"/>
        <v>-7.2445895781043962E-2</v>
      </c>
      <c r="AI121" s="54">
        <f t="shared" si="160"/>
        <v>1.2049927039743962</v>
      </c>
      <c r="AJ121" s="54">
        <f t="shared" si="161"/>
        <v>-0.67950268648132761</v>
      </c>
      <c r="AK121" s="54">
        <f t="shared" si="162"/>
        <v>0.3491201386571734</v>
      </c>
      <c r="AL121" s="54">
        <f t="shared" si="163"/>
        <v>1.039864425087323</v>
      </c>
      <c r="AM121" s="54">
        <f t="shared" si="164"/>
        <v>0.5724718237267693</v>
      </c>
      <c r="AN121" s="54">
        <f t="shared" ref="AN121:AT130" si="166">$AU121+$AB$7*SIN(AO121)</f>
        <v>6.996526190387427</v>
      </c>
      <c r="AO121" s="54">
        <f t="shared" si="166"/>
        <v>6.9963501684753835</v>
      </c>
      <c r="AP121" s="54">
        <f t="shared" si="166"/>
        <v>6.9957754317846836</v>
      </c>
      <c r="AQ121" s="54">
        <f t="shared" si="166"/>
        <v>6.9939008175388953</v>
      </c>
      <c r="AR121" s="54">
        <f t="shared" si="166"/>
        <v>6.9878072824155364</v>
      </c>
      <c r="AS121" s="54">
        <f t="shared" si="166"/>
        <v>6.9682132995052202</v>
      </c>
      <c r="AT121" s="54">
        <f t="shared" si="166"/>
        <v>6.9071989076610008</v>
      </c>
      <c r="AU121" s="54">
        <f t="shared" si="165"/>
        <v>6.731658214112481</v>
      </c>
      <c r="AW121" s="54">
        <v>59000</v>
      </c>
      <c r="AX121" s="54">
        <f t="shared" si="124"/>
        <v>0.26620635067968063</v>
      </c>
      <c r="AY121" s="54">
        <f t="shared" si="125"/>
        <v>0.18296947957653281</v>
      </c>
      <c r="AZ121" s="54">
        <f t="shared" si="126"/>
        <v>8.3236871103147828E-2</v>
      </c>
      <c r="BA121" s="54">
        <f t="shared" si="127"/>
        <v>0.59920872376865963</v>
      </c>
      <c r="BB121" s="54">
        <f t="shared" si="128"/>
        <v>0.99723638046526253</v>
      </c>
      <c r="BC121" s="54">
        <f t="shared" si="129"/>
        <v>-2.9998025107568735</v>
      </c>
      <c r="BD121" s="54">
        <f t="shared" si="130"/>
        <v>-14.081713270444137</v>
      </c>
      <c r="BE121" s="54">
        <f t="shared" si="131"/>
        <v>9.6421301107916371</v>
      </c>
      <c r="BF121" s="54">
        <f t="shared" si="132"/>
        <v>9.6425913760556465</v>
      </c>
      <c r="BG121" s="54">
        <f t="shared" si="133"/>
        <v>9.6414246181827181</v>
      </c>
      <c r="BH121" s="54">
        <f t="shared" si="134"/>
        <v>9.6443764839111417</v>
      </c>
      <c r="BI121" s="54">
        <f t="shared" si="135"/>
        <v>9.6369120431584925</v>
      </c>
      <c r="BJ121" s="54">
        <f t="shared" si="136"/>
        <v>9.6558117628874278</v>
      </c>
      <c r="BK121" s="54">
        <f t="shared" si="137"/>
        <v>9.608104318787527</v>
      </c>
      <c r="BL121" s="54">
        <f t="shared" si="138"/>
        <v>9.7296171568968504</v>
      </c>
    </row>
    <row r="122" spans="1:64" ht="12.95" customHeight="1">
      <c r="A122" s="287" t="s">
        <v>109</v>
      </c>
      <c r="B122" s="357" t="s">
        <v>65</v>
      </c>
      <c r="C122" s="190">
        <v>52603.394999999997</v>
      </c>
      <c r="D122" s="47">
        <v>6.9999999999999999E-4</v>
      </c>
      <c r="E122" s="54">
        <f t="shared" si="148"/>
        <v>596.06197405329067</v>
      </c>
      <c r="F122" s="54">
        <f t="shared" si="149"/>
        <v>596</v>
      </c>
      <c r="G122" s="363">
        <f t="shared" si="144"/>
        <v>2.6017600001068786E-2</v>
      </c>
      <c r="K122" s="318">
        <f t="shared" si="145"/>
        <v>2.6017600001068786E-2</v>
      </c>
      <c r="M122" s="268"/>
      <c r="O122" s="54">
        <f t="shared" ca="1" si="150"/>
        <v>3.9873420066661641E-2</v>
      </c>
      <c r="P122" s="54">
        <f t="shared" si="151"/>
        <v>9.7300041993221953E-2</v>
      </c>
      <c r="Q122" s="286">
        <f t="shared" si="152"/>
        <v>37584.894999999997</v>
      </c>
      <c r="R122" s="54">
        <f t="shared" si="140"/>
        <v>5.0811865363646815E-3</v>
      </c>
      <c r="S122" s="54">
        <v>1</v>
      </c>
      <c r="T122" s="54">
        <f t="shared" si="141"/>
        <v>5.0811865363646815E-3</v>
      </c>
      <c r="U122" s="54">
        <f t="shared" si="142"/>
        <v>-7.1282441992153167E-2</v>
      </c>
      <c r="Y122" s="318">
        <f t="shared" si="146"/>
        <v>9.846197800100355E-2</v>
      </c>
      <c r="Z122" s="54">
        <f t="shared" si="153"/>
        <v>596</v>
      </c>
      <c r="AA122" s="54">
        <f t="shared" si="154"/>
        <v>2.4855663993287189E-2</v>
      </c>
      <c r="AB122" s="54">
        <f t="shared" si="155"/>
        <v>9.846197800100355E-2</v>
      </c>
      <c r="AC122" s="54">
        <f t="shared" si="156"/>
        <v>-7.1282441992153167E-2</v>
      </c>
      <c r="AD122" s="54">
        <f t="shared" si="123"/>
        <v>9.846197800100355E-2</v>
      </c>
      <c r="AE122" s="369">
        <f t="shared" si="157"/>
        <v>1.3500952861794357E-6</v>
      </c>
      <c r="AF122" s="356">
        <f t="shared" si="158"/>
        <v>37584.894999999997</v>
      </c>
      <c r="AG122" s="41"/>
      <c r="AH122" s="54">
        <f t="shared" si="159"/>
        <v>-7.2444377999934764E-2</v>
      </c>
      <c r="AI122" s="54">
        <f t="shared" si="160"/>
        <v>1.204975680454073</v>
      </c>
      <c r="AJ122" s="54">
        <f t="shared" si="161"/>
        <v>-0.67946691140165505</v>
      </c>
      <c r="AK122" s="54">
        <f t="shared" si="162"/>
        <v>0.34913013379129582</v>
      </c>
      <c r="AL122" s="54">
        <f t="shared" si="163"/>
        <v>1.0399131855991091</v>
      </c>
      <c r="AM122" s="54">
        <f t="shared" si="164"/>
        <v>0.5725041944291801</v>
      </c>
      <c r="AN122" s="54">
        <f t="shared" si="166"/>
        <v>6.9965631914529443</v>
      </c>
      <c r="AO122" s="54">
        <f t="shared" si="166"/>
        <v>6.9963871905762645</v>
      </c>
      <c r="AP122" s="54">
        <f t="shared" si="166"/>
        <v>6.9958125041620161</v>
      </c>
      <c r="AQ122" s="54">
        <f t="shared" si="166"/>
        <v>6.9939379938864032</v>
      </c>
      <c r="AR122" s="54">
        <f t="shared" si="166"/>
        <v>6.9878446025525376</v>
      </c>
      <c r="AS122" s="54">
        <f t="shared" si="166"/>
        <v>6.9682504736889985</v>
      </c>
      <c r="AT122" s="54">
        <f t="shared" si="166"/>
        <v>6.907233936317013</v>
      </c>
      <c r="AU122" s="54">
        <f t="shared" si="165"/>
        <v>6.7316838795915341</v>
      </c>
      <c r="AW122" s="54">
        <v>60000</v>
      </c>
      <c r="AX122" s="54">
        <f t="shared" si="124"/>
        <v>0.26647558752337275</v>
      </c>
      <c r="AY122" s="54">
        <f t="shared" si="125"/>
        <v>0.183353986491572</v>
      </c>
      <c r="AZ122" s="54">
        <f t="shared" si="126"/>
        <v>8.3121601031800718E-2</v>
      </c>
      <c r="BA122" s="54">
        <f t="shared" si="127"/>
        <v>0.60070770990111866</v>
      </c>
      <c r="BB122" s="54">
        <f t="shared" si="128"/>
        <v>0.99874004836974128</v>
      </c>
      <c r="BC122" s="54">
        <f t="shared" si="129"/>
        <v>-2.9756438845957058</v>
      </c>
      <c r="BD122" s="54">
        <f t="shared" si="130"/>
        <v>-12.02424140736457</v>
      </c>
      <c r="BE122" s="54">
        <f t="shared" si="131"/>
        <v>9.6789508805934279</v>
      </c>
      <c r="BF122" s="54">
        <f t="shared" si="132"/>
        <v>9.6794579710495139</v>
      </c>
      <c r="BG122" s="54">
        <f t="shared" si="133"/>
        <v>9.6781639142222744</v>
      </c>
      <c r="BH122" s="54">
        <f t="shared" si="134"/>
        <v>9.6814671147387905</v>
      </c>
      <c r="BI122" s="54">
        <f t="shared" si="135"/>
        <v>9.6730409662660488</v>
      </c>
      <c r="BJ122" s="54">
        <f t="shared" si="136"/>
        <v>9.6945724767626604</v>
      </c>
      <c r="BK122" s="54">
        <f t="shared" si="137"/>
        <v>9.6397806084872215</v>
      </c>
      <c r="BL122" s="54">
        <f t="shared" si="138"/>
        <v>9.7809481150042643</v>
      </c>
    </row>
    <row r="123" spans="1:64" ht="12.95" customHeight="1">
      <c r="A123" s="287" t="s">
        <v>109</v>
      </c>
      <c r="B123" s="357" t="s">
        <v>77</v>
      </c>
      <c r="C123" s="190">
        <v>52603.6037</v>
      </c>
      <c r="D123" s="47">
        <v>5.9999999999999995E-4</v>
      </c>
      <c r="E123" s="54">
        <f t="shared" si="148"/>
        <v>596.55909849686111</v>
      </c>
      <c r="F123" s="54">
        <f t="shared" si="149"/>
        <v>596.5</v>
      </c>
      <c r="G123" s="363">
        <f t="shared" si="144"/>
        <v>2.4810399998386856E-2</v>
      </c>
      <c r="K123" s="318">
        <f t="shared" si="145"/>
        <v>2.4810399998386856E-2</v>
      </c>
      <c r="M123" s="268"/>
      <c r="O123" s="54">
        <f t="shared" ca="1" si="150"/>
        <v>3.9871754638070314E-2</v>
      </c>
      <c r="P123" s="54">
        <f t="shared" si="151"/>
        <v>9.7301307467214354E-2</v>
      </c>
      <c r="Q123" s="286">
        <f t="shared" si="152"/>
        <v>37585.1037</v>
      </c>
      <c r="R123" s="54">
        <f t="shared" si="140"/>
        <v>5.25493166565411E-3</v>
      </c>
      <c r="S123" s="54">
        <v>1</v>
      </c>
      <c r="T123" s="54">
        <f t="shared" si="141"/>
        <v>5.25493166565411E-3</v>
      </c>
      <c r="U123" s="54">
        <f t="shared" si="142"/>
        <v>-7.2490907468827498E-2</v>
      </c>
      <c r="Y123" s="318">
        <f t="shared" si="146"/>
        <v>9.7253260139495576E-2</v>
      </c>
      <c r="Z123" s="54">
        <f t="shared" si="153"/>
        <v>596.5</v>
      </c>
      <c r="AA123" s="54">
        <f t="shared" si="154"/>
        <v>2.4858447326105634E-2</v>
      </c>
      <c r="AB123" s="54">
        <f t="shared" si="155"/>
        <v>9.7253260139495576E-2</v>
      </c>
      <c r="AC123" s="54">
        <f t="shared" si="156"/>
        <v>-7.2490907468827498E-2</v>
      </c>
      <c r="AD123" s="54">
        <f t="shared" si="123"/>
        <v>9.7253260139495576E-2</v>
      </c>
      <c r="AE123" s="369">
        <f t="shared" si="157"/>
        <v>2.3085457009156696E-9</v>
      </c>
      <c r="AF123" s="356">
        <f t="shared" si="158"/>
        <v>37585.1037</v>
      </c>
      <c r="AG123" s="41"/>
      <c r="AH123" s="54">
        <f t="shared" si="159"/>
        <v>-7.244286014110872E-2</v>
      </c>
      <c r="AI123" s="54">
        <f t="shared" si="160"/>
        <v>1.2049586569276529</v>
      </c>
      <c r="AJ123" s="54">
        <f t="shared" si="161"/>
        <v>-0.67943113571786717</v>
      </c>
      <c r="AK123" s="54">
        <f t="shared" si="162"/>
        <v>0.34914012781281817</v>
      </c>
      <c r="AL123" s="54">
        <f t="shared" si="163"/>
        <v>1.039961944732507</v>
      </c>
      <c r="AM123" s="54">
        <f t="shared" si="164"/>
        <v>0.57253656512014039</v>
      </c>
      <c r="AN123" s="54">
        <f t="shared" si="166"/>
        <v>6.9966001919952241</v>
      </c>
      <c r="AO123" s="54">
        <f t="shared" si="166"/>
        <v>6.9964242121539533</v>
      </c>
      <c r="AP123" s="54">
        <f t="shared" si="166"/>
        <v>6.9958495760189967</v>
      </c>
      <c r="AQ123" s="54">
        <f t="shared" si="166"/>
        <v>6.9939751697277277</v>
      </c>
      <c r="AR123" s="54">
        <f t="shared" si="166"/>
        <v>6.9878819222326367</v>
      </c>
      <c r="AS123" s="54">
        <f t="shared" si="166"/>
        <v>6.9682876475445186</v>
      </c>
      <c r="AT123" s="54">
        <f t="shared" si="166"/>
        <v>6.9072689648573888</v>
      </c>
      <c r="AU123" s="54">
        <f t="shared" si="165"/>
        <v>6.7317095450705882</v>
      </c>
      <c r="AW123" s="54">
        <v>61000</v>
      </c>
      <c r="AX123" s="54">
        <f t="shared" si="124"/>
        <v>0.2665949051427372</v>
      </c>
      <c r="AY123" s="54">
        <f t="shared" si="125"/>
        <v>0.18370205360320713</v>
      </c>
      <c r="AZ123" s="54">
        <f t="shared" si="126"/>
        <v>8.2892851539530077E-2</v>
      </c>
      <c r="BA123" s="54">
        <f t="shared" si="127"/>
        <v>0.6024499262642069</v>
      </c>
      <c r="BB123" s="54">
        <f t="shared" si="128"/>
        <v>0.99966430249401628</v>
      </c>
      <c r="BC123" s="54">
        <f t="shared" si="129"/>
        <v>-2.9513519905356786</v>
      </c>
      <c r="BD123" s="54">
        <f t="shared" si="130"/>
        <v>-10.481273604359151</v>
      </c>
      <c r="BE123" s="54">
        <f t="shared" si="131"/>
        <v>9.7158750399027323</v>
      </c>
      <c r="BF123" s="54">
        <f t="shared" si="132"/>
        <v>9.7164154045130715</v>
      </c>
      <c r="BG123" s="54">
        <f t="shared" si="133"/>
        <v>9.7150221372682424</v>
      </c>
      <c r="BH123" s="54">
        <f t="shared" si="134"/>
        <v>9.718615702301804</v>
      </c>
      <c r="BI123" s="54">
        <f t="shared" si="135"/>
        <v>9.7093548739246565</v>
      </c>
      <c r="BJ123" s="54">
        <f t="shared" si="136"/>
        <v>9.7332738604286995</v>
      </c>
      <c r="BK123" s="54">
        <f t="shared" si="137"/>
        <v>9.6718287741636324</v>
      </c>
      <c r="BL123" s="54">
        <f t="shared" si="138"/>
        <v>9.8322790731116747</v>
      </c>
    </row>
    <row r="124" spans="1:64" ht="12.95" customHeight="1">
      <c r="A124" s="287" t="s">
        <v>109</v>
      </c>
      <c r="B124" s="357" t="s">
        <v>65</v>
      </c>
      <c r="C124" s="190">
        <v>52603.814299999998</v>
      </c>
      <c r="D124" s="47">
        <v>4.0000000000000002E-4</v>
      </c>
      <c r="E124" s="54">
        <f t="shared" si="148"/>
        <v>597.0607487499218</v>
      </c>
      <c r="F124" s="54">
        <f t="shared" si="149"/>
        <v>597</v>
      </c>
      <c r="G124" s="363">
        <f t="shared" si="144"/>
        <v>2.5503199998638593E-2</v>
      </c>
      <c r="K124" s="318">
        <f t="shared" si="145"/>
        <v>2.5503199998638593E-2</v>
      </c>
      <c r="M124" s="268"/>
      <c r="O124" s="54">
        <f t="shared" ca="1" si="150"/>
        <v>3.9870089209478994E-2</v>
      </c>
      <c r="P124" s="54">
        <f t="shared" si="151"/>
        <v>9.7302572932096806E-2</v>
      </c>
      <c r="Q124" s="286">
        <f t="shared" si="152"/>
        <v>37585.314299999998</v>
      </c>
      <c r="R124" s="54">
        <f t="shared" si="140"/>
        <v>5.1551499536378123E-3</v>
      </c>
      <c r="S124" s="54">
        <v>1</v>
      </c>
      <c r="T124" s="54">
        <f t="shared" si="141"/>
        <v>5.1551499536378123E-3</v>
      </c>
      <c r="U124" s="54">
        <f t="shared" si="142"/>
        <v>-7.1799372933458214E-2</v>
      </c>
      <c r="Y124" s="318">
        <f t="shared" si="146"/>
        <v>9.794454220321086E-2</v>
      </c>
      <c r="Z124" s="54">
        <f t="shared" si="153"/>
        <v>597</v>
      </c>
      <c r="AA124" s="54">
        <f t="shared" si="154"/>
        <v>2.4861230727524539E-2</v>
      </c>
      <c r="AB124" s="54">
        <f t="shared" si="155"/>
        <v>9.794454220321086E-2</v>
      </c>
      <c r="AC124" s="54">
        <f t="shared" si="156"/>
        <v>-7.1799372933458214E-2</v>
      </c>
      <c r="AD124" s="54">
        <f t="shared" si="123"/>
        <v>9.794454220321086E-2</v>
      </c>
      <c r="AE124" s="369">
        <f t="shared" si="157"/>
        <v>4.1212454505470979E-7</v>
      </c>
      <c r="AF124" s="356">
        <f t="shared" si="158"/>
        <v>37585.314299999998</v>
      </c>
      <c r="AG124" s="41"/>
      <c r="AH124" s="54">
        <f t="shared" si="159"/>
        <v>-7.2441342204572268E-2</v>
      </c>
      <c r="AI124" s="54">
        <f t="shared" si="160"/>
        <v>1.2049416333952119</v>
      </c>
      <c r="AJ124" s="54">
        <f t="shared" si="161"/>
        <v>-0.67939535943017515</v>
      </c>
      <c r="AK124" s="54">
        <f t="shared" si="162"/>
        <v>0.34915012072179064</v>
      </c>
      <c r="AL124" s="54">
        <f t="shared" si="163"/>
        <v>1.0400107024875336</v>
      </c>
      <c r="AM124" s="54">
        <f t="shared" si="164"/>
        <v>0.57256893579966106</v>
      </c>
      <c r="AN124" s="54">
        <f t="shared" si="166"/>
        <v>6.9966371920142647</v>
      </c>
      <c r="AO124" s="54">
        <f t="shared" si="166"/>
        <v>6.9964612332084473</v>
      </c>
      <c r="AP124" s="54">
        <f t="shared" si="166"/>
        <v>6.9958866473556212</v>
      </c>
      <c r="AQ124" s="54">
        <f t="shared" si="166"/>
        <v>6.9940123450628624</v>
      </c>
      <c r="AR124" s="54">
        <f t="shared" si="166"/>
        <v>6.9879192414558213</v>
      </c>
      <c r="AS124" s="54">
        <f t="shared" si="166"/>
        <v>6.9683248210717643</v>
      </c>
      <c r="AT124" s="54">
        <f t="shared" si="166"/>
        <v>6.9073039932821212</v>
      </c>
      <c r="AU124" s="54">
        <f t="shared" si="165"/>
        <v>6.7317352105496422</v>
      </c>
      <c r="AW124" s="54">
        <v>62000</v>
      </c>
      <c r="AX124" s="54">
        <f t="shared" si="124"/>
        <v>0.26656350200883222</v>
      </c>
      <c r="AY124" s="54">
        <f t="shared" si="125"/>
        <v>0.1840136809114383</v>
      </c>
      <c r="AZ124" s="54">
        <f t="shared" si="126"/>
        <v>8.2549821097393936E-2</v>
      </c>
      <c r="BA124" s="54">
        <f t="shared" si="127"/>
        <v>0.60443996258461241</v>
      </c>
      <c r="BB124" s="54">
        <f t="shared" si="128"/>
        <v>0.99999892457739337</v>
      </c>
      <c r="BC124" s="54">
        <f t="shared" si="129"/>
        <v>-2.9269065505601026</v>
      </c>
      <c r="BD124" s="54">
        <f t="shared" si="130"/>
        <v>-9.280118169878822</v>
      </c>
      <c r="BE124" s="54">
        <f t="shared" si="131"/>
        <v>9.7529176974809033</v>
      </c>
      <c r="BF124" s="54">
        <f t="shared" si="132"/>
        <v>9.7534784636526499</v>
      </c>
      <c r="BG124" s="54">
        <f t="shared" si="133"/>
        <v>9.7520153719479055</v>
      </c>
      <c r="BH124" s="54">
        <f t="shared" si="134"/>
        <v>9.7558342510523364</v>
      </c>
      <c r="BI124" s="54">
        <f t="shared" si="135"/>
        <v>9.7458767863057414</v>
      </c>
      <c r="BJ124" s="54">
        <f t="shared" si="136"/>
        <v>9.7719124331159684</v>
      </c>
      <c r="BK124" s="54">
        <f t="shared" si="137"/>
        <v>9.7042996122602645</v>
      </c>
      <c r="BL124" s="54">
        <f t="shared" si="138"/>
        <v>9.8836100312190887</v>
      </c>
    </row>
    <row r="125" spans="1:64" ht="12.95" customHeight="1">
      <c r="A125" s="287" t="s">
        <v>109</v>
      </c>
      <c r="B125" s="357" t="s">
        <v>77</v>
      </c>
      <c r="C125" s="190">
        <v>52604.024899999997</v>
      </c>
      <c r="D125" s="47">
        <v>5.9999999999999995E-4</v>
      </c>
      <c r="E125" s="54">
        <f t="shared" si="148"/>
        <v>597.56239900298249</v>
      </c>
      <c r="F125" s="54">
        <f t="shared" si="149"/>
        <v>597.5</v>
      </c>
      <c r="G125" s="363">
        <f t="shared" si="144"/>
        <v>2.6195999998890329E-2</v>
      </c>
      <c r="K125" s="318">
        <f t="shared" si="145"/>
        <v>2.6195999998890329E-2</v>
      </c>
      <c r="M125" s="268"/>
      <c r="O125" s="54">
        <f t="shared" ca="1" si="150"/>
        <v>3.9868423780887674E-2</v>
      </c>
      <c r="P125" s="54">
        <f t="shared" si="151"/>
        <v>9.7303838387869296E-2</v>
      </c>
      <c r="Q125" s="286">
        <f t="shared" si="152"/>
        <v>37585.524899999997</v>
      </c>
      <c r="R125" s="54">
        <f t="shared" si="140"/>
        <v>5.0563246803531506E-3</v>
      </c>
      <c r="S125" s="54">
        <v>1</v>
      </c>
      <c r="T125" s="54">
        <f t="shared" si="141"/>
        <v>5.0563246803531506E-3</v>
      </c>
      <c r="U125" s="54">
        <f t="shared" si="142"/>
        <v>-7.1107838388978967E-2</v>
      </c>
      <c r="Y125" s="318">
        <f t="shared" si="146"/>
        <v>9.8635824189222038E-2</v>
      </c>
      <c r="Z125" s="54">
        <f t="shared" si="153"/>
        <v>597.5</v>
      </c>
      <c r="AA125" s="54">
        <f t="shared" si="154"/>
        <v>2.4864014197537587E-2</v>
      </c>
      <c r="AB125" s="54">
        <f t="shared" si="155"/>
        <v>9.8635824189222038E-2</v>
      </c>
      <c r="AC125" s="54">
        <f t="shared" si="156"/>
        <v>-7.1107838388978967E-2</v>
      </c>
      <c r="AD125" s="54">
        <f t="shared" si="123"/>
        <v>9.8635824189222038E-2</v>
      </c>
      <c r="AE125" s="369">
        <f t="shared" si="157"/>
        <v>1.7741861750053061E-6</v>
      </c>
      <c r="AF125" s="356">
        <f t="shared" si="158"/>
        <v>37585.524899999997</v>
      </c>
      <c r="AG125" s="41"/>
      <c r="AH125" s="54">
        <f t="shared" si="159"/>
        <v>-7.2439824190331709E-2</v>
      </c>
      <c r="AI125" s="54">
        <f t="shared" si="160"/>
        <v>1.2049246098568251</v>
      </c>
      <c r="AJ125" s="54">
        <f t="shared" si="161"/>
        <v>-0.67935958253878714</v>
      </c>
      <c r="AK125" s="54">
        <f t="shared" si="162"/>
        <v>0.3491601125182634</v>
      </c>
      <c r="AL125" s="54">
        <f t="shared" si="163"/>
        <v>1.0400594588642067</v>
      </c>
      <c r="AM125" s="54">
        <f t="shared" si="164"/>
        <v>0.57260130646775376</v>
      </c>
      <c r="AN125" s="54">
        <f t="shared" si="166"/>
        <v>6.9966741915100652</v>
      </c>
      <c r="AO125" s="54">
        <f t="shared" si="166"/>
        <v>6.9964982537397464</v>
      </c>
      <c r="AP125" s="54">
        <f t="shared" si="166"/>
        <v>6.9959237181718876</v>
      </c>
      <c r="AQ125" s="54">
        <f t="shared" si="166"/>
        <v>6.9940495198918011</v>
      </c>
      <c r="AR125" s="54">
        <f t="shared" si="166"/>
        <v>6.9879565602220817</v>
      </c>
      <c r="AS125" s="54">
        <f t="shared" si="166"/>
        <v>6.9683619942707242</v>
      </c>
      <c r="AT125" s="54">
        <f t="shared" si="166"/>
        <v>6.9073390215912029</v>
      </c>
      <c r="AU125" s="54">
        <f t="shared" si="165"/>
        <v>6.7317608760286962</v>
      </c>
      <c r="AW125" s="54">
        <v>63000</v>
      </c>
      <c r="AX125" s="54">
        <f t="shared" si="124"/>
        <v>0.26638054850100601</v>
      </c>
      <c r="AY125" s="54">
        <f t="shared" si="125"/>
        <v>0.18428886841626546</v>
      </c>
      <c r="AZ125" s="54">
        <f t="shared" si="126"/>
        <v>8.2091680084740534E-2</v>
      </c>
      <c r="BA125" s="54">
        <f t="shared" si="127"/>
        <v>0.60668308685043204</v>
      </c>
      <c r="BB125" s="54">
        <f t="shared" si="128"/>
        <v>0.9997319772468295</v>
      </c>
      <c r="BC125" s="54">
        <f t="shared" si="129"/>
        <v>-2.9022868006887497</v>
      </c>
      <c r="BD125" s="54">
        <f t="shared" si="130"/>
        <v>-8.3175831474731012</v>
      </c>
      <c r="BE125" s="54">
        <f t="shared" si="131"/>
        <v>9.7900941096013376</v>
      </c>
      <c r="BF125" s="54">
        <f t="shared" si="132"/>
        <v>9.7906625420160971</v>
      </c>
      <c r="BG125" s="54">
        <f t="shared" si="133"/>
        <v>9.7891594071659878</v>
      </c>
      <c r="BH125" s="54">
        <f t="shared" si="134"/>
        <v>9.7931361088116429</v>
      </c>
      <c r="BI125" s="54">
        <f t="shared" si="135"/>
        <v>9.7826283936812857</v>
      </c>
      <c r="BJ125" s="54">
        <f t="shared" si="136"/>
        <v>9.8104867753240743</v>
      </c>
      <c r="BK125" s="54">
        <f t="shared" si="137"/>
        <v>9.7372428057794096</v>
      </c>
      <c r="BL125" s="54">
        <f t="shared" si="138"/>
        <v>9.9349409893265008</v>
      </c>
    </row>
    <row r="126" spans="1:64" ht="12.95" customHeight="1">
      <c r="A126" s="287" t="s">
        <v>110</v>
      </c>
      <c r="B126" s="357" t="s">
        <v>77</v>
      </c>
      <c r="C126" s="190">
        <v>52698.063900000001</v>
      </c>
      <c r="D126" s="358" t="s">
        <v>36</v>
      </c>
      <c r="E126" s="54">
        <f t="shared" si="148"/>
        <v>821.56376722666494</v>
      </c>
      <c r="F126" s="54">
        <f t="shared" si="149"/>
        <v>821.5</v>
      </c>
      <c r="G126" s="363">
        <f t="shared" si="144"/>
        <v>2.6770399999804795E-2</v>
      </c>
      <c r="J126" s="318">
        <f>G126</f>
        <v>2.6770399999804795E-2</v>
      </c>
      <c r="M126" s="268"/>
      <c r="O126" s="54">
        <f t="shared" ca="1" si="150"/>
        <v>3.9122311771975775E-2</v>
      </c>
      <c r="P126" s="54">
        <f t="shared" si="151"/>
        <v>9.7869846331531146E-2</v>
      </c>
      <c r="Q126" s="286">
        <f t="shared" si="152"/>
        <v>37679.563900000001</v>
      </c>
      <c r="R126" s="54">
        <f t="shared" si="140"/>
        <v>5.0551312686780356E-3</v>
      </c>
      <c r="S126" s="54">
        <v>1</v>
      </c>
      <c r="T126" s="54">
        <f t="shared" si="141"/>
        <v>5.0551312686780356E-3</v>
      </c>
      <c r="U126" s="54">
        <f t="shared" si="142"/>
        <v>-7.1099446331726351E-2</v>
      </c>
      <c r="Y126" s="318">
        <f t="shared" si="146"/>
        <v>9.8522433428743533E-2</v>
      </c>
      <c r="Z126" s="54">
        <f t="shared" si="153"/>
        <v>821.5</v>
      </c>
      <c r="AA126" s="54">
        <f t="shared" si="154"/>
        <v>2.6117812902592408E-2</v>
      </c>
      <c r="AB126" s="54">
        <f t="shared" si="155"/>
        <v>9.8522433428743533E-2</v>
      </c>
      <c r="AC126" s="54">
        <f t="shared" si="156"/>
        <v>-7.1099446331726351E-2</v>
      </c>
      <c r="AD126" s="54">
        <f t="shared" si="123"/>
        <v>9.8522433428743533E-2</v>
      </c>
      <c r="AE126" s="369">
        <f t="shared" si="157"/>
        <v>4.2586991944808949E-7</v>
      </c>
      <c r="AF126" s="356">
        <f t="shared" si="158"/>
        <v>37679.563900000001</v>
      </c>
      <c r="AG126" s="41"/>
      <c r="AH126" s="54">
        <f t="shared" si="159"/>
        <v>-7.1752033428938738E-2</v>
      </c>
      <c r="AI126" s="54">
        <f t="shared" si="160"/>
        <v>1.1972985859951197</v>
      </c>
      <c r="AJ126" s="54">
        <f t="shared" si="161"/>
        <v>-0.66327392499003379</v>
      </c>
      <c r="AK126" s="54">
        <f t="shared" si="162"/>
        <v>0.35352531431718537</v>
      </c>
      <c r="AL126" s="54">
        <f t="shared" si="163"/>
        <v>1.0617639775348859</v>
      </c>
      <c r="AM126" s="54">
        <f t="shared" si="164"/>
        <v>0.58710239988605373</v>
      </c>
      <c r="AN126" s="54">
        <f t="shared" si="166"/>
        <v>7.0131973370282905</v>
      </c>
      <c r="AO126" s="54">
        <f t="shared" si="166"/>
        <v>7.0130308183328296</v>
      </c>
      <c r="AP126" s="54">
        <f t="shared" si="166"/>
        <v>7.0124790722039618</v>
      </c>
      <c r="AQ126" s="54">
        <f t="shared" si="166"/>
        <v>7.0106528463452458</v>
      </c>
      <c r="AR126" s="54">
        <f t="shared" si="166"/>
        <v>7.0046292510279251</v>
      </c>
      <c r="AS126" s="54">
        <f t="shared" si="166"/>
        <v>6.9849823708702328</v>
      </c>
      <c r="AT126" s="54">
        <f t="shared" si="166"/>
        <v>6.9230199795187133</v>
      </c>
      <c r="AU126" s="54">
        <f t="shared" si="165"/>
        <v>6.7432590106447563</v>
      </c>
      <c r="AW126" s="54">
        <v>64000</v>
      </c>
      <c r="AX126" s="54">
        <f t="shared" si="124"/>
        <v>0.26604518883413264</v>
      </c>
      <c r="AY126" s="54">
        <f t="shared" si="125"/>
        <v>0.18452761611768861</v>
      </c>
      <c r="AZ126" s="54">
        <f t="shared" si="126"/>
        <v>8.1517572716443998E-2</v>
      </c>
      <c r="BA126" s="54">
        <f t="shared" si="127"/>
        <v>0.60918527246535725</v>
      </c>
      <c r="BB126" s="54">
        <f t="shared" si="128"/>
        <v>0.99884972842768405</v>
      </c>
      <c r="BC126" s="54">
        <f t="shared" si="129"/>
        <v>-2.8774713980150914</v>
      </c>
      <c r="BD126" s="54">
        <f t="shared" si="130"/>
        <v>-7.528208141704396</v>
      </c>
      <c r="BE126" s="54">
        <f t="shared" si="131"/>
        <v>9.8274197336808573</v>
      </c>
      <c r="BF126" s="54">
        <f t="shared" si="132"/>
        <v>9.8279836732120778</v>
      </c>
      <c r="BG126" s="54">
        <f t="shared" si="133"/>
        <v>9.826469774679671</v>
      </c>
      <c r="BH126" s="54">
        <f t="shared" si="134"/>
        <v>9.8305360577127363</v>
      </c>
      <c r="BI126" s="54">
        <f t="shared" si="135"/>
        <v>9.8196299743892279</v>
      </c>
      <c r="BJ126" s="54">
        <f t="shared" si="136"/>
        <v>9.8489977957941601</v>
      </c>
      <c r="BK126" s="54">
        <f t="shared" si="137"/>
        <v>9.7707067934027787</v>
      </c>
      <c r="BL126" s="54">
        <f t="shared" si="138"/>
        <v>9.986271947433913</v>
      </c>
    </row>
    <row r="127" spans="1:64" ht="12.95" customHeight="1">
      <c r="A127" s="287" t="s">
        <v>111</v>
      </c>
      <c r="B127" s="357" t="s">
        <v>77</v>
      </c>
      <c r="C127" s="190">
        <v>53046.095000000001</v>
      </c>
      <c r="D127" s="358" t="s">
        <v>36</v>
      </c>
      <c r="E127" s="54">
        <f t="shared" si="148"/>
        <v>1650.5755876882788</v>
      </c>
      <c r="F127" s="54">
        <f t="shared" si="149"/>
        <v>1650.5</v>
      </c>
      <c r="G127" s="363">
        <f t="shared" si="144"/>
        <v>3.1732800001918804E-2</v>
      </c>
      <c r="J127" s="318">
        <f>G127</f>
        <v>3.1732800001918804E-2</v>
      </c>
      <c r="M127" s="268"/>
      <c r="O127" s="54">
        <f t="shared" ca="1" si="150"/>
        <v>3.6361031167565221E-2</v>
      </c>
      <c r="P127" s="54">
        <f t="shared" si="151"/>
        <v>9.9948676260983346E-2</v>
      </c>
      <c r="Q127" s="286">
        <f t="shared" si="152"/>
        <v>38027.595000000001</v>
      </c>
      <c r="R127" s="54">
        <f t="shared" si="140"/>
        <v>4.6534057737920055E-3</v>
      </c>
      <c r="S127" s="54">
        <v>1</v>
      </c>
      <c r="T127" s="54">
        <f t="shared" si="141"/>
        <v>4.6534057737920055E-3</v>
      </c>
      <c r="U127" s="54">
        <f t="shared" si="142"/>
        <v>-6.8215876259064542E-2</v>
      </c>
      <c r="Y127" s="318">
        <f t="shared" si="146"/>
        <v>0.10081294551576159</v>
      </c>
      <c r="Z127" s="54">
        <f t="shared" si="153"/>
        <v>1650.5</v>
      </c>
      <c r="AA127" s="54">
        <f t="shared" si="154"/>
        <v>3.0868530747140563E-2</v>
      </c>
      <c r="AB127" s="54">
        <f t="shared" si="155"/>
        <v>0.10081294551576159</v>
      </c>
      <c r="AC127" s="54">
        <f t="shared" si="156"/>
        <v>-6.8215876259064542E-2</v>
      </c>
      <c r="AD127" s="54">
        <f t="shared" si="123"/>
        <v>0.10081294551576159</v>
      </c>
      <c r="AE127" s="369">
        <f t="shared" si="157"/>
        <v>7.4696134475493608E-7</v>
      </c>
      <c r="AF127" s="356">
        <f t="shared" si="158"/>
        <v>38027.595000000001</v>
      </c>
      <c r="AG127" s="41"/>
      <c r="AH127" s="54">
        <f t="shared" si="159"/>
        <v>-6.9080145513842783E-2</v>
      </c>
      <c r="AI127" s="54">
        <f t="shared" si="160"/>
        <v>1.1691693190874641</v>
      </c>
      <c r="AJ127" s="54">
        <f t="shared" si="161"/>
        <v>-0.60298130246113057</v>
      </c>
      <c r="AK127" s="54">
        <f t="shared" si="162"/>
        <v>0.3678160156630243</v>
      </c>
      <c r="AL127" s="54">
        <f t="shared" si="163"/>
        <v>1.1397160379069888</v>
      </c>
      <c r="AM127" s="54">
        <f t="shared" si="164"/>
        <v>0.64076825730087295</v>
      </c>
      <c r="AN127" s="54">
        <f t="shared" si="166"/>
        <v>7.073435356386943</v>
      </c>
      <c r="AO127" s="54">
        <f t="shared" si="166"/>
        <v>7.0733029247435395</v>
      </c>
      <c r="AP127" s="54">
        <f t="shared" si="166"/>
        <v>7.0728382322306551</v>
      </c>
      <c r="AQ127" s="54">
        <f t="shared" si="166"/>
        <v>7.07120938107429</v>
      </c>
      <c r="AR127" s="54">
        <f t="shared" si="166"/>
        <v>7.0655208049675036</v>
      </c>
      <c r="AS127" s="54">
        <f t="shared" si="166"/>
        <v>7.045900412527943</v>
      </c>
      <c r="AT127" s="54">
        <f t="shared" si="166"/>
        <v>6.9808424998979337</v>
      </c>
      <c r="AU127" s="54">
        <f t="shared" si="165"/>
        <v>6.7858123749158015</v>
      </c>
      <c r="AW127" s="54">
        <v>65000</v>
      </c>
      <c r="AX127" s="54">
        <f t="shared" si="124"/>
        <v>0.26555654282507818</v>
      </c>
      <c r="AY127" s="54">
        <f t="shared" si="125"/>
        <v>0.18472992401570781</v>
      </c>
      <c r="AZ127" s="54">
        <f t="shared" si="126"/>
        <v>8.0826618809370379E-2</v>
      </c>
      <c r="BA127" s="54">
        <f t="shared" si="127"/>
        <v>0.61195323073754881</v>
      </c>
      <c r="BB127" s="54">
        <f t="shared" si="128"/>
        <v>0.99733656224165679</v>
      </c>
      <c r="BC127" s="54">
        <f t="shared" si="129"/>
        <v>-2.8524383180527408</v>
      </c>
      <c r="BD127" s="54">
        <f t="shared" si="130"/>
        <v>-6.8684617878923246</v>
      </c>
      <c r="BE127" s="54">
        <f t="shared" si="131"/>
        <v>9.8649102906559172</v>
      </c>
      <c r="BF127" s="54">
        <f t="shared" si="132"/>
        <v>9.8654585542830819</v>
      </c>
      <c r="BG127" s="54">
        <f t="shared" si="133"/>
        <v>9.8639618098998074</v>
      </c>
      <c r="BH127" s="54">
        <f t="shared" si="134"/>
        <v>9.868050380102483</v>
      </c>
      <c r="BI127" s="54">
        <f t="shared" si="135"/>
        <v>9.8569003420613424</v>
      </c>
      <c r="BJ127" s="54">
        <f t="shared" si="136"/>
        <v>9.8874489984775931</v>
      </c>
      <c r="BK127" s="54">
        <f t="shared" si="137"/>
        <v>9.8047386418900206</v>
      </c>
      <c r="BL127" s="54">
        <f t="shared" si="138"/>
        <v>10.037602905541325</v>
      </c>
    </row>
    <row r="128" spans="1:64" ht="12.95" customHeight="1">
      <c r="A128" s="48" t="s">
        <v>112</v>
      </c>
      <c r="C128" s="30">
        <v>53078.210800000001</v>
      </c>
      <c r="D128" s="30" t="s">
        <v>37</v>
      </c>
      <c r="E128" s="54">
        <f t="shared" si="148"/>
        <v>1727.0755838770699</v>
      </c>
      <c r="F128" s="54">
        <f t="shared" si="149"/>
        <v>1727</v>
      </c>
      <c r="G128" s="363">
        <f t="shared" si="144"/>
        <v>3.173120000428753E-2</v>
      </c>
      <c r="J128" s="318">
        <f>G128</f>
        <v>3.173120000428753E-2</v>
      </c>
      <c r="M128" s="268"/>
      <c r="O128" s="54">
        <f t="shared" ca="1" si="150"/>
        <v>3.6106220593093076E-2</v>
      </c>
      <c r="P128" s="54">
        <f t="shared" si="151"/>
        <v>0.1001392482797011</v>
      </c>
      <c r="Q128" s="286">
        <f t="shared" si="152"/>
        <v>38059.710800000001</v>
      </c>
      <c r="R128" s="54">
        <f t="shared" si="140"/>
        <v>4.6796610688513126E-3</v>
      </c>
      <c r="S128" s="54">
        <v>1</v>
      </c>
      <c r="T128" s="54">
        <f t="shared" si="141"/>
        <v>4.6796610688513126E-3</v>
      </c>
      <c r="U128" s="54">
        <f t="shared" si="142"/>
        <v>-6.8408048275413566E-2</v>
      </c>
      <c r="X128" s="318">
        <f>+G128-AH128</f>
        <v>0.10055538070043352</v>
      </c>
      <c r="Z128" s="54">
        <f t="shared" si="153"/>
        <v>1727</v>
      </c>
      <c r="AA128" s="54">
        <f t="shared" si="154"/>
        <v>3.1315067583555109E-2</v>
      </c>
      <c r="AB128" s="54">
        <f t="shared" si="155"/>
        <v>0.10055538070043352</v>
      </c>
      <c r="AC128" s="54">
        <f t="shared" si="156"/>
        <v>-6.8408048275413566E-2</v>
      </c>
      <c r="AD128" s="54">
        <f t="shared" si="123"/>
        <v>0.10055538070043352</v>
      </c>
      <c r="AE128" s="369">
        <f t="shared" si="157"/>
        <v>1.7316619158462442E-7</v>
      </c>
      <c r="AF128" s="356">
        <f t="shared" si="158"/>
        <v>38059.710800000001</v>
      </c>
      <c r="AG128" s="41"/>
      <c r="AH128" s="54">
        <f t="shared" si="159"/>
        <v>-6.8824180696145987E-2</v>
      </c>
      <c r="AI128" s="54">
        <f t="shared" si="160"/>
        <v>1.1665876611679096</v>
      </c>
      <c r="AJ128" s="54">
        <f t="shared" si="161"/>
        <v>-0.59737615413155243</v>
      </c>
      <c r="AK128" s="54">
        <f t="shared" si="162"/>
        <v>0.36899245391382213</v>
      </c>
      <c r="AL128" s="54">
        <f t="shared" si="163"/>
        <v>1.1467236863294059</v>
      </c>
      <c r="AM128" s="54">
        <f t="shared" si="164"/>
        <v>0.64572183727894905</v>
      </c>
      <c r="AN128" s="54">
        <f t="shared" si="166"/>
        <v>7.0789219386031759</v>
      </c>
      <c r="AO128" s="54">
        <f t="shared" si="166"/>
        <v>7.0787925389875532</v>
      </c>
      <c r="AP128" s="54">
        <f t="shared" si="166"/>
        <v>7.0783359477799515</v>
      </c>
      <c r="AQ128" s="54">
        <f t="shared" si="166"/>
        <v>7.0767265442599463</v>
      </c>
      <c r="AR128" s="54">
        <f t="shared" si="166"/>
        <v>7.0710745277069638</v>
      </c>
      <c r="AS128" s="54">
        <f t="shared" si="166"/>
        <v>7.0514736530755284</v>
      </c>
      <c r="AT128" s="54">
        <f t="shared" si="166"/>
        <v>6.986160974630689</v>
      </c>
      <c r="AU128" s="54">
        <f t="shared" si="165"/>
        <v>6.7897391932110178</v>
      </c>
      <c r="AW128" s="54">
        <v>66000</v>
      </c>
      <c r="AX128" s="54">
        <f t="shared" si="124"/>
        <v>0.26491370739227699</v>
      </c>
      <c r="AY128" s="54">
        <f t="shared" si="125"/>
        <v>0.184895792110323</v>
      </c>
      <c r="AZ128" s="54">
        <f t="shared" si="126"/>
        <v>8.0017915281953997E-2</v>
      </c>
      <c r="BA128" s="54">
        <f t="shared" si="127"/>
        <v>0.61499444923285029</v>
      </c>
      <c r="BB128" s="54">
        <f t="shared" si="128"/>
        <v>0.99517487465575505</v>
      </c>
      <c r="BC128" s="54">
        <f t="shared" si="129"/>
        <v>-2.8271647420228314</v>
      </c>
      <c r="BD128" s="54">
        <f t="shared" si="130"/>
        <v>-6.3082672592004876</v>
      </c>
      <c r="BE128" s="54">
        <f t="shared" si="131"/>
        <v>9.9025818353652006</v>
      </c>
      <c r="BF128" s="54">
        <f t="shared" si="132"/>
        <v>9.9031045599840475</v>
      </c>
      <c r="BG128" s="54">
        <f t="shared" si="133"/>
        <v>9.9016507349289711</v>
      </c>
      <c r="BH128" s="54">
        <f t="shared" si="134"/>
        <v>9.9056968982703228</v>
      </c>
      <c r="BI128" s="54">
        <f t="shared" si="135"/>
        <v>9.8944568247891436</v>
      </c>
      <c r="BJ128" s="54">
        <f t="shared" si="136"/>
        <v>9.9258467480459842</v>
      </c>
      <c r="BK128" s="54">
        <f t="shared" si="137"/>
        <v>9.839383922091292</v>
      </c>
      <c r="BL128" s="54">
        <f t="shared" si="138"/>
        <v>10.088933863648737</v>
      </c>
    </row>
    <row r="129" spans="1:64" ht="12.95" customHeight="1">
      <c r="A129" s="49" t="s">
        <v>113</v>
      </c>
      <c r="B129" s="50" t="s">
        <v>77</v>
      </c>
      <c r="C129" s="45">
        <v>53091.2258</v>
      </c>
      <c r="D129" s="45">
        <v>1E-4</v>
      </c>
      <c r="E129" s="54">
        <f t="shared" si="148"/>
        <v>1758.0773789560367</v>
      </c>
      <c r="F129" s="54">
        <f t="shared" si="149"/>
        <v>1758</v>
      </c>
      <c r="G129" s="363">
        <f t="shared" si="144"/>
        <v>3.2484800001839176E-2</v>
      </c>
      <c r="K129" s="318">
        <f t="shared" ref="K129:K136" si="167">G129</f>
        <v>3.2484800001839176E-2</v>
      </c>
      <c r="M129" s="268"/>
      <c r="O129" s="54">
        <f t="shared" ca="1" si="150"/>
        <v>3.6002964020431162E-2</v>
      </c>
      <c r="P129" s="54">
        <f t="shared" si="151"/>
        <v>0.10021641282436561</v>
      </c>
      <c r="Q129" s="286">
        <f t="shared" si="152"/>
        <v>38072.7258</v>
      </c>
      <c r="R129" s="54">
        <f t="shared" si="140"/>
        <v>4.5875713755406267E-3</v>
      </c>
      <c r="S129" s="54">
        <v>1</v>
      </c>
      <c r="T129" s="54">
        <f t="shared" si="141"/>
        <v>4.5875713755406267E-3</v>
      </c>
      <c r="U129" s="54">
        <f t="shared" si="142"/>
        <v>-6.7731612822526432E-2</v>
      </c>
      <c r="Y129" s="318">
        <f t="shared" ref="Y129:Y143" si="168">+G129-AH129</f>
        <v>0.10120482860205592</v>
      </c>
      <c r="Z129" s="54">
        <f t="shared" si="153"/>
        <v>1758</v>
      </c>
      <c r="AA129" s="54">
        <f t="shared" si="154"/>
        <v>3.1496384224148868E-2</v>
      </c>
      <c r="AB129" s="54">
        <f t="shared" si="155"/>
        <v>0.10120482860205592</v>
      </c>
      <c r="AC129" s="54">
        <f t="shared" si="156"/>
        <v>-6.7731612822526432E-2</v>
      </c>
      <c r="AD129" s="54">
        <f t="shared" si="123"/>
        <v>0.10120482860205592</v>
      </c>
      <c r="AE129" s="369">
        <f t="shared" si="157"/>
        <v>9.7696574958713516E-7</v>
      </c>
      <c r="AF129" s="356">
        <f t="shared" si="158"/>
        <v>38072.7258</v>
      </c>
      <c r="AG129" s="41"/>
      <c r="AH129" s="54">
        <f t="shared" si="159"/>
        <v>-6.872002860021674E-2</v>
      </c>
      <c r="AI129" s="54">
        <f t="shared" si="160"/>
        <v>1.1655424214764638</v>
      </c>
      <c r="AJ129" s="54">
        <f t="shared" si="161"/>
        <v>-0.59510350717249827</v>
      </c>
      <c r="AK129" s="54">
        <f t="shared" si="162"/>
        <v>0.36946256453184423</v>
      </c>
      <c r="AL129" s="54">
        <f t="shared" si="163"/>
        <v>1.1495545669309348</v>
      </c>
      <c r="AM129" s="54">
        <f t="shared" si="164"/>
        <v>0.64772929099862953</v>
      </c>
      <c r="AN129" s="54">
        <f t="shared" si="166"/>
        <v>7.0811418011798271</v>
      </c>
      <c r="AO129" s="54">
        <f t="shared" si="166"/>
        <v>7.0810136229460561</v>
      </c>
      <c r="AP129" s="54">
        <f t="shared" si="166"/>
        <v>7.0805603124087177</v>
      </c>
      <c r="AQ129" s="54">
        <f t="shared" si="166"/>
        <v>7.0789588356455759</v>
      </c>
      <c r="AR129" s="54">
        <f t="shared" si="166"/>
        <v>7.0733218819853416</v>
      </c>
      <c r="AS129" s="54">
        <f t="shared" si="166"/>
        <v>7.0537297196380822</v>
      </c>
      <c r="AT129" s="54">
        <f t="shared" si="166"/>
        <v>6.9883153123929578</v>
      </c>
      <c r="AU129" s="54">
        <f t="shared" si="165"/>
        <v>6.7913304529123479</v>
      </c>
      <c r="AW129" s="54">
        <v>67000</v>
      </c>
      <c r="AX129" s="54">
        <f t="shared" si="124"/>
        <v>0.26411575772581736</v>
      </c>
      <c r="AY129" s="54">
        <f t="shared" si="125"/>
        <v>0.18502522040153413</v>
      </c>
      <c r="AZ129" s="54">
        <f t="shared" si="126"/>
        <v>7.9090537324283242E-2</v>
      </c>
      <c r="BA129" s="54">
        <f t="shared" si="127"/>
        <v>0.61831723650084713</v>
      </c>
      <c r="BB129" s="54">
        <f t="shared" si="128"/>
        <v>0.99234495210202545</v>
      </c>
      <c r="BC129" s="54">
        <f t="shared" si="129"/>
        <v>-2.8016269338174267</v>
      </c>
      <c r="BD129" s="54">
        <f t="shared" si="130"/>
        <v>-5.8261756852317772</v>
      </c>
      <c r="BE129" s="54">
        <f t="shared" si="131"/>
        <v>9.940450833900659</v>
      </c>
      <c r="BF129" s="54">
        <f t="shared" si="132"/>
        <v>9.9409397497752767</v>
      </c>
      <c r="BG129" s="54">
        <f t="shared" si="133"/>
        <v>9.9395517631855963</v>
      </c>
      <c r="BH129" s="54">
        <f t="shared" si="134"/>
        <v>9.9434949874659058</v>
      </c>
      <c r="BI129" s="54">
        <f t="shared" si="135"/>
        <v>9.9323152787330944</v>
      </c>
      <c r="BJ129" s="54">
        <f t="shared" si="136"/>
        <v>9.9642005320342424</v>
      </c>
      <c r="BK129" s="54">
        <f t="shared" si="137"/>
        <v>9.8746865889004756</v>
      </c>
      <c r="BL129" s="54">
        <f t="shared" si="138"/>
        <v>10.140264821756151</v>
      </c>
    </row>
    <row r="130" spans="1:64" ht="12.95" customHeight="1">
      <c r="A130" s="51" t="s">
        <v>114</v>
      </c>
      <c r="B130" s="293"/>
      <c r="C130" s="40">
        <v>53094.376100000001</v>
      </c>
      <c r="D130" s="40">
        <v>5.0000000000000001E-4</v>
      </c>
      <c r="E130" s="54">
        <f t="shared" si="148"/>
        <v>1765.5814093084998</v>
      </c>
      <c r="F130" s="54">
        <f t="shared" si="149"/>
        <v>1765.5</v>
      </c>
      <c r="G130" s="363">
        <f t="shared" si="144"/>
        <v>3.4176799999841023E-2</v>
      </c>
      <c r="K130" s="318">
        <f t="shared" si="167"/>
        <v>3.4176799999841023E-2</v>
      </c>
      <c r="M130" s="268"/>
      <c r="O130" s="54">
        <f t="shared" ca="1" si="150"/>
        <v>3.597798259156134E-2</v>
      </c>
      <c r="P130" s="54">
        <f t="shared" si="151"/>
        <v>0.10023507640482009</v>
      </c>
      <c r="Q130" s="286">
        <f t="shared" si="152"/>
        <v>38075.876100000001</v>
      </c>
      <c r="R130" s="54">
        <f t="shared" si="140"/>
        <v>4.3636958815966133E-3</v>
      </c>
      <c r="S130" s="54">
        <v>1</v>
      </c>
      <c r="T130" s="54">
        <f t="shared" si="141"/>
        <v>4.3636958815966133E-3</v>
      </c>
      <c r="U130" s="54">
        <f t="shared" si="142"/>
        <v>-6.6058276404979063E-2</v>
      </c>
      <c r="Y130" s="318">
        <f t="shared" si="168"/>
        <v>0.10287159370220833</v>
      </c>
      <c r="Z130" s="54">
        <f t="shared" si="153"/>
        <v>1765.5</v>
      </c>
      <c r="AA130" s="54">
        <f t="shared" si="154"/>
        <v>3.1540282702452779E-2</v>
      </c>
      <c r="AB130" s="54">
        <f t="shared" si="155"/>
        <v>0.10287159370220833</v>
      </c>
      <c r="AC130" s="54">
        <f t="shared" si="156"/>
        <v>-6.6058276404979063E-2</v>
      </c>
      <c r="AD130" s="54">
        <f t="shared" si="123"/>
        <v>0.10287159370220833</v>
      </c>
      <c r="AE130" s="369">
        <f t="shared" si="157"/>
        <v>6.9512234594274096E-6</v>
      </c>
      <c r="AF130" s="356">
        <f t="shared" si="158"/>
        <v>38075.876100000001</v>
      </c>
      <c r="AG130" s="41"/>
      <c r="AH130" s="54">
        <f t="shared" si="159"/>
        <v>-6.8694793702367307E-2</v>
      </c>
      <c r="AI130" s="54">
        <f t="shared" si="160"/>
        <v>1.1652896232319032</v>
      </c>
      <c r="AJ130" s="54">
        <f t="shared" si="161"/>
        <v>-0.59455356947538407</v>
      </c>
      <c r="AK130" s="54">
        <f t="shared" si="162"/>
        <v>0.36957573019692985</v>
      </c>
      <c r="AL130" s="54">
        <f t="shared" si="163"/>
        <v>1.1502386944964587</v>
      </c>
      <c r="AM130" s="54">
        <f t="shared" si="164"/>
        <v>0.6482149763775199</v>
      </c>
      <c r="AN130" s="54">
        <f t="shared" si="166"/>
        <v>7.0816785652401499</v>
      </c>
      <c r="AO130" s="54">
        <f t="shared" si="166"/>
        <v>7.0815506818538587</v>
      </c>
      <c r="AP130" s="54">
        <f t="shared" si="166"/>
        <v>7.0810981647807338</v>
      </c>
      <c r="AQ130" s="54">
        <f t="shared" si="166"/>
        <v>7.0794986096290513</v>
      </c>
      <c r="AR130" s="54">
        <f t="shared" si="166"/>
        <v>7.0738653214400538</v>
      </c>
      <c r="AS130" s="54">
        <f t="shared" si="166"/>
        <v>7.0542753362734647</v>
      </c>
      <c r="AT130" s="54">
        <f t="shared" si="166"/>
        <v>6.9888364482612024</v>
      </c>
      <c r="AU130" s="54">
        <f t="shared" si="165"/>
        <v>6.791715435098153</v>
      </c>
      <c r="AW130" s="54">
        <v>68000</v>
      </c>
      <c r="AX130" s="54">
        <f t="shared" si="124"/>
        <v>0.26316174811771903</v>
      </c>
      <c r="AY130" s="54">
        <f t="shared" si="125"/>
        <v>0.18511820888934133</v>
      </c>
      <c r="AZ130" s="54">
        <f t="shared" si="126"/>
        <v>7.8043539228377701E-2</v>
      </c>
      <c r="BA130" s="54">
        <f t="shared" si="127"/>
        <v>0.6219307736498747</v>
      </c>
      <c r="BB130" s="54">
        <f t="shared" si="128"/>
        <v>0.98882483127199128</v>
      </c>
      <c r="BC130" s="54">
        <f t="shared" si="129"/>
        <v>-2.7758001064316105</v>
      </c>
      <c r="BD130" s="54">
        <f t="shared" si="130"/>
        <v>-5.4064781427513973</v>
      </c>
      <c r="BE130" s="54">
        <f t="shared" si="131"/>
        <v>9.978534246663795</v>
      </c>
      <c r="BF130" s="54">
        <f t="shared" si="132"/>
        <v>9.9789828698508014</v>
      </c>
      <c r="BG130" s="54">
        <f t="shared" si="133"/>
        <v>9.9776802242987408</v>
      </c>
      <c r="BH130" s="54">
        <f t="shared" si="134"/>
        <v>9.9814655623417909</v>
      </c>
      <c r="BI130" s="54">
        <f t="shared" si="135"/>
        <v>9.9704901384986595</v>
      </c>
      <c r="BJ130" s="54">
        <f t="shared" si="136"/>
        <v>10.002523217219291</v>
      </c>
      <c r="BK130" s="54">
        <f t="shared" si="137"/>
        <v>9.9106888654652945</v>
      </c>
      <c r="BL130" s="54">
        <f t="shared" si="138"/>
        <v>10.191595779863562</v>
      </c>
    </row>
    <row r="131" spans="1:64" ht="12.95" customHeight="1">
      <c r="A131" s="40" t="s">
        <v>115</v>
      </c>
      <c r="B131" s="57" t="s">
        <v>77</v>
      </c>
      <c r="C131" s="40">
        <v>53386.55732</v>
      </c>
      <c r="D131" s="40">
        <v>4.0000000000000002E-4</v>
      </c>
      <c r="E131" s="54">
        <f t="shared" si="148"/>
        <v>2461.5585363436817</v>
      </c>
      <c r="F131" s="54">
        <f t="shared" si="149"/>
        <v>2461.5</v>
      </c>
      <c r="G131" s="54">
        <f t="shared" si="144"/>
        <v>2.4574399998527952E-2</v>
      </c>
      <c r="H131" s="360"/>
      <c r="I131" s="360"/>
      <c r="J131" s="360"/>
      <c r="K131" s="360">
        <f t="shared" si="167"/>
        <v>2.4574399998527952E-2</v>
      </c>
      <c r="M131" s="268"/>
      <c r="O131" s="54">
        <f t="shared" ca="1" si="150"/>
        <v>3.3659705992442224E-2</v>
      </c>
      <c r="P131" s="54">
        <f t="shared" si="151"/>
        <v>0.10195813555120556</v>
      </c>
      <c r="Q131" s="286">
        <f t="shared" si="152"/>
        <v>38368.05732</v>
      </c>
      <c r="R131" s="54">
        <f t="shared" si="140"/>
        <v>5.9882425280867405E-3</v>
      </c>
      <c r="S131" s="54">
        <v>1</v>
      </c>
      <c r="T131" s="54">
        <f t="shared" si="141"/>
        <v>5.9882425280867405E-3</v>
      </c>
      <c r="U131" s="54">
        <f t="shared" si="142"/>
        <v>-7.7383735552677607E-2</v>
      </c>
      <c r="Y131" s="318">
        <f t="shared" si="168"/>
        <v>9.086770410040261E-2</v>
      </c>
      <c r="Z131" s="54">
        <f t="shared" si="153"/>
        <v>2461.5</v>
      </c>
      <c r="AA131" s="54">
        <f t="shared" si="154"/>
        <v>3.56648314493309E-2</v>
      </c>
      <c r="AB131" s="54">
        <f t="shared" si="155"/>
        <v>9.086770410040261E-2</v>
      </c>
      <c r="AC131" s="54">
        <f t="shared" si="156"/>
        <v>-7.7383735552677607E-2</v>
      </c>
      <c r="AD131" s="54">
        <f t="shared" si="123"/>
        <v>9.086770410040261E-2</v>
      </c>
      <c r="AE131" s="369">
        <f t="shared" si="157"/>
        <v>1.2299766976495919E-4</v>
      </c>
      <c r="AF131" s="356">
        <f t="shared" si="158"/>
        <v>38368.05732</v>
      </c>
      <c r="AG131" s="41"/>
      <c r="AH131" s="54">
        <f t="shared" si="159"/>
        <v>-6.6293304101874659E-2</v>
      </c>
      <c r="AI131" s="54">
        <f t="shared" si="160"/>
        <v>1.1419939923061144</v>
      </c>
      <c r="AJ131" s="54">
        <f t="shared" si="161"/>
        <v>-0.5434166891584522</v>
      </c>
      <c r="AK131" s="54">
        <f t="shared" si="162"/>
        <v>0.37913663242650331</v>
      </c>
      <c r="AL131" s="54">
        <f t="shared" si="163"/>
        <v>1.2124471445605611</v>
      </c>
      <c r="AM131" s="54">
        <f t="shared" si="164"/>
        <v>0.69331246749429443</v>
      </c>
      <c r="AN131" s="54">
        <f t="shared" ref="AN131:AT140" si="169">$AU131+$AB$7*SIN(AO131)</f>
        <v>7.1309847977771605</v>
      </c>
      <c r="AO131" s="54">
        <f t="shared" si="169"/>
        <v>7.1308830134783889</v>
      </c>
      <c r="AP131" s="54">
        <f t="shared" si="169"/>
        <v>7.1305031562793193</v>
      </c>
      <c r="AQ131" s="54">
        <f t="shared" si="169"/>
        <v>7.1290869756900657</v>
      </c>
      <c r="AR131" s="54">
        <f t="shared" si="169"/>
        <v>7.1238269984487781</v>
      </c>
      <c r="AS131" s="54">
        <f t="shared" si="169"/>
        <v>7.1045541449845988</v>
      </c>
      <c r="AT131" s="54">
        <f t="shared" si="169"/>
        <v>7.0370680276878756</v>
      </c>
      <c r="AU131" s="54">
        <f t="shared" si="165"/>
        <v>6.8274417819409123</v>
      </c>
      <c r="AW131" s="54">
        <v>69000</v>
      </c>
      <c r="AX131" s="54">
        <f t="shared" si="124"/>
        <v>0.26205071250005846</v>
      </c>
      <c r="AY131" s="54">
        <f t="shared" si="125"/>
        <v>0.18517475757374449</v>
      </c>
      <c r="AZ131" s="54">
        <f t="shared" si="126"/>
        <v>7.6875954926313952E-2</v>
      </c>
      <c r="BA131" s="54">
        <f t="shared" si="127"/>
        <v>0.62584517320709221</v>
      </c>
      <c r="BB131" s="54">
        <f t="shared" si="128"/>
        <v>0.98459013829417041</v>
      </c>
      <c r="BC131" s="54">
        <f t="shared" si="129"/>
        <v>-2.749658277656962</v>
      </c>
      <c r="BD131" s="54">
        <f t="shared" si="130"/>
        <v>-5.0374048344778259</v>
      </c>
      <c r="BE131" s="54">
        <f t="shared" si="131"/>
        <v>10.016849615730028</v>
      </c>
      <c r="BF131" s="54">
        <f t="shared" si="132"/>
        <v>10.017253352966804</v>
      </c>
      <c r="BG131" s="54">
        <f t="shared" si="133"/>
        <v>10.016051707308261</v>
      </c>
      <c r="BH131" s="54">
        <f t="shared" si="134"/>
        <v>10.019631037707427</v>
      </c>
      <c r="BI131" s="54">
        <f t="shared" si="135"/>
        <v>10.008994506407543</v>
      </c>
      <c r="BJ131" s="54">
        <f t="shared" si="136"/>
        <v>10.040831297318828</v>
      </c>
      <c r="BK131" s="54">
        <f t="shared" si="137"/>
        <v>9.9474311319593554</v>
      </c>
      <c r="BL131" s="54">
        <f t="shared" si="138"/>
        <v>10.242926737970976</v>
      </c>
    </row>
    <row r="132" spans="1:64" ht="12.95" customHeight="1">
      <c r="A132" s="40" t="s">
        <v>115</v>
      </c>
      <c r="B132" s="57" t="s">
        <v>77</v>
      </c>
      <c r="C132" s="40">
        <v>53400.432979999998</v>
      </c>
      <c r="D132" s="40">
        <v>4.0000000000000002E-4</v>
      </c>
      <c r="E132" s="54">
        <f t="shared" si="148"/>
        <v>2494.6104278462071</v>
      </c>
      <c r="F132" s="54">
        <f t="shared" si="149"/>
        <v>2494.5</v>
      </c>
      <c r="G132" s="54">
        <f t="shared" si="144"/>
        <v>4.6359200001461431E-2</v>
      </c>
      <c r="H132" s="360"/>
      <c r="I132" s="360"/>
      <c r="J132" s="360"/>
      <c r="K132" s="360">
        <f t="shared" si="167"/>
        <v>4.6359200001461431E-2</v>
      </c>
      <c r="M132" s="268"/>
      <c r="O132" s="54">
        <f t="shared" ca="1" si="150"/>
        <v>3.354978770541503E-2</v>
      </c>
      <c r="P132" s="54">
        <f t="shared" si="151"/>
        <v>0.10203939400490204</v>
      </c>
      <c r="Q132" s="286">
        <f t="shared" si="152"/>
        <v>38381.932979999998</v>
      </c>
      <c r="R132" s="54">
        <f t="shared" ref="R132:R163" si="170">+(P132-G132)^2</f>
        <v>3.1002840042607836E-3</v>
      </c>
      <c r="S132" s="54">
        <v>1</v>
      </c>
      <c r="T132" s="54">
        <f t="shared" ref="T132:T163" si="171">S132*R132</f>
        <v>3.1002840042607836E-3</v>
      </c>
      <c r="U132" s="54">
        <f t="shared" ref="U132:U163" si="172">+G132-P132</f>
        <v>-5.5680194003440611E-2</v>
      </c>
      <c r="Y132" s="318">
        <f t="shared" si="168"/>
        <v>0.11253583964180194</v>
      </c>
      <c r="Z132" s="54">
        <f t="shared" si="153"/>
        <v>2494.5</v>
      </c>
      <c r="AA132" s="54">
        <f t="shared" si="154"/>
        <v>3.586275436456153E-2</v>
      </c>
      <c r="AB132" s="54">
        <f t="shared" si="155"/>
        <v>0.11253583964180194</v>
      </c>
      <c r="AC132" s="54">
        <f t="shared" si="156"/>
        <v>-5.5680194003440611E-2</v>
      </c>
      <c r="AD132" s="54">
        <f t="shared" si="123"/>
        <v>0.11253583964180194</v>
      </c>
      <c r="AE132" s="369">
        <f t="shared" si="157"/>
        <v>1.1017537100839497E-4</v>
      </c>
      <c r="AF132" s="356">
        <f t="shared" si="158"/>
        <v>38381.932979999998</v>
      </c>
      <c r="AG132" s="41"/>
      <c r="AH132" s="54">
        <f t="shared" si="159"/>
        <v>-6.6176639640340512E-2</v>
      </c>
      <c r="AI132" s="54">
        <f t="shared" si="160"/>
        <v>1.1408986482129753</v>
      </c>
      <c r="AJ132" s="54">
        <f t="shared" si="161"/>
        <v>-0.5409904848516035</v>
      </c>
      <c r="AK132" s="54">
        <f t="shared" si="162"/>
        <v>0.37954505770790198</v>
      </c>
      <c r="AL132" s="54">
        <f t="shared" si="163"/>
        <v>1.2153346357082637</v>
      </c>
      <c r="AM132" s="54">
        <f t="shared" si="164"/>
        <v>0.69545233926185335</v>
      </c>
      <c r="AN132" s="54">
        <f t="shared" si="169"/>
        <v>7.1332978875580588</v>
      </c>
      <c r="AO132" s="54">
        <f t="shared" si="169"/>
        <v>7.1331972715871848</v>
      </c>
      <c r="AP132" s="54">
        <f t="shared" si="169"/>
        <v>7.1328207859986028</v>
      </c>
      <c r="AQ132" s="54">
        <f t="shared" si="169"/>
        <v>7.1314134770525479</v>
      </c>
      <c r="AR132" s="54">
        <f t="shared" si="169"/>
        <v>7.1261726877128444</v>
      </c>
      <c r="AS132" s="54">
        <f t="shared" si="169"/>
        <v>7.1069203911304886</v>
      </c>
      <c r="AT132" s="54">
        <f t="shared" si="169"/>
        <v>7.0393483512209629</v>
      </c>
      <c r="AU132" s="54">
        <f t="shared" si="165"/>
        <v>6.8291357035584568</v>
      </c>
      <c r="AW132" s="54">
        <v>70000</v>
      </c>
      <c r="AX132" s="54">
        <f t="shared" si="124"/>
        <v>0.26078166479870674</v>
      </c>
      <c r="AY132" s="54">
        <f t="shared" si="125"/>
        <v>0.1851948664547437</v>
      </c>
      <c r="AZ132" s="54">
        <f t="shared" si="126"/>
        <v>7.5586798343963021E-2</v>
      </c>
      <c r="BA132" s="54">
        <f t="shared" si="127"/>
        <v>0.63007154565648649</v>
      </c>
      <c r="BB132" s="54">
        <f t="shared" si="128"/>
        <v>0.97961390551723893</v>
      </c>
      <c r="BC132" s="54">
        <f t="shared" si="129"/>
        <v>-2.723174114760615</v>
      </c>
      <c r="BD132" s="54">
        <f t="shared" si="130"/>
        <v>-4.7099621716082867</v>
      </c>
      <c r="BE132" s="54">
        <f t="shared" si="131"/>
        <v>10.055415155094984</v>
      </c>
      <c r="BF132" s="54">
        <f t="shared" si="132"/>
        <v>10.055771319185096</v>
      </c>
      <c r="BG132" s="54">
        <f t="shared" si="133"/>
        <v>10.054682219590678</v>
      </c>
      <c r="BH132" s="54">
        <f t="shared" si="134"/>
        <v>10.058015265300838</v>
      </c>
      <c r="BI132" s="54">
        <f t="shared" si="135"/>
        <v>10.047840282579839</v>
      </c>
      <c r="BJ132" s="54">
        <f t="shared" si="136"/>
        <v>10.079145128554609</v>
      </c>
      <c r="BK132" s="54">
        <f t="shared" si="137"/>
        <v>9.9849518192091029</v>
      </c>
      <c r="BL132" s="54">
        <f t="shared" si="138"/>
        <v>10.294257696078388</v>
      </c>
    </row>
    <row r="133" spans="1:64" ht="12.95" customHeight="1">
      <c r="A133" s="51" t="s">
        <v>116</v>
      </c>
      <c r="B133" s="57" t="s">
        <v>65</v>
      </c>
      <c r="C133" s="40">
        <v>53410.7111</v>
      </c>
      <c r="D133" s="40">
        <v>8.9999999999999998E-4</v>
      </c>
      <c r="E133" s="54">
        <f t="shared" si="148"/>
        <v>2519.0929610799471</v>
      </c>
      <c r="F133" s="54">
        <f t="shared" si="149"/>
        <v>2519</v>
      </c>
      <c r="G133" s="54">
        <f t="shared" si="144"/>
        <v>3.9026400001603179E-2</v>
      </c>
      <c r="H133" s="360"/>
      <c r="I133" s="360"/>
      <c r="J133" s="360"/>
      <c r="K133" s="360">
        <f t="shared" si="167"/>
        <v>3.9026400001603179E-2</v>
      </c>
      <c r="M133" s="268"/>
      <c r="O133" s="54">
        <f t="shared" ca="1" si="150"/>
        <v>3.3468181704440284E-2</v>
      </c>
      <c r="P133" s="54">
        <f t="shared" si="151"/>
        <v>0.10209969658354169</v>
      </c>
      <c r="Q133" s="286">
        <f t="shared" si="152"/>
        <v>38392.2111</v>
      </c>
      <c r="R133" s="54">
        <f t="shared" si="170"/>
        <v>3.9782407417131762E-3</v>
      </c>
      <c r="S133" s="54">
        <v>1</v>
      </c>
      <c r="T133" s="54">
        <f t="shared" si="171"/>
        <v>3.9782407417131762E-3</v>
      </c>
      <c r="U133" s="54">
        <f t="shared" si="172"/>
        <v>-6.3073296581938512E-2</v>
      </c>
      <c r="Y133" s="318">
        <f t="shared" si="168"/>
        <v>0.10511626887751289</v>
      </c>
      <c r="Z133" s="54">
        <f t="shared" si="153"/>
        <v>2519</v>
      </c>
      <c r="AA133" s="54">
        <f t="shared" si="154"/>
        <v>3.6009827707631975E-2</v>
      </c>
      <c r="AB133" s="54">
        <f t="shared" si="155"/>
        <v>0.10511626887751289</v>
      </c>
      <c r="AC133" s="54">
        <f t="shared" si="156"/>
        <v>-6.3073296581938512E-2</v>
      </c>
      <c r="AD133" s="54">
        <f t="shared" si="123"/>
        <v>0.10511626887751289</v>
      </c>
      <c r="AE133" s="369">
        <f t="shared" si="157"/>
        <v>9.0997084047546893E-6</v>
      </c>
      <c r="AF133" s="356">
        <f t="shared" si="158"/>
        <v>38392.2111</v>
      </c>
      <c r="AG133" s="41"/>
      <c r="AH133" s="54">
        <f t="shared" si="159"/>
        <v>-6.6089868875909716E-2</v>
      </c>
      <c r="AI133" s="54">
        <f t="shared" si="160"/>
        <v>1.1400860397883272</v>
      </c>
      <c r="AJ133" s="54">
        <f t="shared" si="161"/>
        <v>-0.53918931300931427</v>
      </c>
      <c r="AK133" s="54">
        <f t="shared" si="162"/>
        <v>0.37984573362769464</v>
      </c>
      <c r="AL133" s="54">
        <f t="shared" si="163"/>
        <v>1.2174747936447445</v>
      </c>
      <c r="AM133" s="54">
        <f t="shared" si="164"/>
        <v>0.69704114913765391</v>
      </c>
      <c r="AN133" s="54">
        <f t="shared" si="169"/>
        <v>7.13501374330093</v>
      </c>
      <c r="AO133" s="54">
        <f t="shared" si="169"/>
        <v>7.1349139903095935</v>
      </c>
      <c r="AP133" s="54">
        <f t="shared" si="169"/>
        <v>7.1345400021545569</v>
      </c>
      <c r="AQ133" s="54">
        <f t="shared" si="169"/>
        <v>7.1331392859741598</v>
      </c>
      <c r="AR133" s="54">
        <f t="shared" si="169"/>
        <v>7.1279128207887652</v>
      </c>
      <c r="AS133" s="54">
        <f t="shared" si="169"/>
        <v>7.1086761008529402</v>
      </c>
      <c r="AT133" s="54">
        <f t="shared" si="169"/>
        <v>7.0410409286450353</v>
      </c>
      <c r="AU133" s="54">
        <f t="shared" si="165"/>
        <v>6.8303933120320881</v>
      </c>
      <c r="AW133" s="54">
        <v>71000</v>
      </c>
      <c r="AX133" s="54">
        <f t="shared" si="124"/>
        <v>0.25935359926888607</v>
      </c>
      <c r="AY133" s="54">
        <f t="shared" si="125"/>
        <v>0.18517853553233893</v>
      </c>
      <c r="AZ133" s="54">
        <f t="shared" si="126"/>
        <v>7.4175063736547156E-2</v>
      </c>
      <c r="BA133" s="54">
        <f t="shared" si="127"/>
        <v>0.63462207400569803</v>
      </c>
      <c r="BB133" s="54">
        <f t="shared" si="128"/>
        <v>0.97386636413306338</v>
      </c>
      <c r="BC133" s="54">
        <f t="shared" si="129"/>
        <v>-2.6963187677277829</v>
      </c>
      <c r="BD133" s="54">
        <f t="shared" si="130"/>
        <v>-4.4171588384425906</v>
      </c>
      <c r="BE133" s="54">
        <f t="shared" si="131"/>
        <v>10.094249842460885</v>
      </c>
      <c r="BF133" s="54">
        <f t="shared" si="132"/>
        <v>10.094557580881769</v>
      </c>
      <c r="BG133" s="54">
        <f t="shared" si="133"/>
        <v>10.093588358374651</v>
      </c>
      <c r="BH133" s="54">
        <f t="shared" si="134"/>
        <v>10.096643449166022</v>
      </c>
      <c r="BI133" s="54">
        <f t="shared" si="135"/>
        <v>10.087038337506501</v>
      </c>
      <c r="BJ133" s="54">
        <f t="shared" si="136"/>
        <v>10.117489149074377</v>
      </c>
      <c r="BK133" s="54">
        <f t="shared" si="137"/>
        <v>10.023287307455929</v>
      </c>
      <c r="BL133" s="54">
        <f t="shared" si="138"/>
        <v>10.3455886541858</v>
      </c>
    </row>
    <row r="134" spans="1:64" ht="12.95" customHeight="1">
      <c r="A134" s="51" t="s">
        <v>116</v>
      </c>
      <c r="B134" s="57" t="s">
        <v>77</v>
      </c>
      <c r="C134" s="40">
        <v>53411.759599999998</v>
      </c>
      <c r="D134" s="40">
        <v>1.4E-3</v>
      </c>
      <c r="E134" s="54">
        <f t="shared" si="148"/>
        <v>2521.5904933227603</v>
      </c>
      <c r="F134" s="54">
        <f t="shared" si="149"/>
        <v>2521.5</v>
      </c>
      <c r="G134" s="54">
        <f t="shared" ref="G134:G165" si="173">+C134-(C$7+F134*C$8)</f>
        <v>3.7990400000126101E-2</v>
      </c>
      <c r="H134" s="360"/>
      <c r="I134" s="360"/>
      <c r="J134" s="360"/>
      <c r="K134" s="360">
        <f t="shared" si="167"/>
        <v>3.7990400000126101E-2</v>
      </c>
      <c r="M134" s="268"/>
      <c r="O134" s="54">
        <f t="shared" ca="1" si="150"/>
        <v>3.3459854561483683E-2</v>
      </c>
      <c r="P134" s="54">
        <f t="shared" si="151"/>
        <v>0.10210584867804931</v>
      </c>
      <c r="Q134" s="286">
        <f t="shared" si="152"/>
        <v>38393.259599999998</v>
      </c>
      <c r="R134" s="54">
        <f t="shared" si="170"/>
        <v>4.110790759171405E-3</v>
      </c>
      <c r="S134" s="54">
        <v>1</v>
      </c>
      <c r="T134" s="54">
        <f t="shared" si="171"/>
        <v>4.110790759171405E-3</v>
      </c>
      <c r="U134" s="54">
        <f t="shared" si="172"/>
        <v>-6.4115448677923209E-2</v>
      </c>
      <c r="Y134" s="318">
        <f t="shared" si="168"/>
        <v>0.10407140725927948</v>
      </c>
      <c r="Z134" s="54">
        <f t="shared" si="153"/>
        <v>2521.5</v>
      </c>
      <c r="AA134" s="54">
        <f t="shared" si="154"/>
        <v>3.6024841418895934E-2</v>
      </c>
      <c r="AB134" s="54">
        <f t="shared" si="155"/>
        <v>0.10407140725927948</v>
      </c>
      <c r="AC134" s="54">
        <f t="shared" si="156"/>
        <v>-6.4115448677923209E-2</v>
      </c>
      <c r="AD134" s="54">
        <f t="shared" si="123"/>
        <v>0.10407140725927948</v>
      </c>
      <c r="AE134" s="369">
        <f t="shared" si="157"/>
        <v>3.863420536247548E-6</v>
      </c>
      <c r="AF134" s="356">
        <f t="shared" si="158"/>
        <v>38393.259599999998</v>
      </c>
      <c r="AG134" s="41"/>
      <c r="AH134" s="54">
        <f t="shared" si="159"/>
        <v>-6.6081007259153376E-2</v>
      </c>
      <c r="AI134" s="54">
        <f t="shared" si="160"/>
        <v>1.1400031496122702</v>
      </c>
      <c r="AJ134" s="54">
        <f t="shared" si="161"/>
        <v>-0.53900552551326286</v>
      </c>
      <c r="AK134" s="54">
        <f t="shared" si="162"/>
        <v>0.37987629301837539</v>
      </c>
      <c r="AL134" s="54">
        <f t="shared" si="163"/>
        <v>1.2176930054980823</v>
      </c>
      <c r="AM134" s="54">
        <f t="shared" si="164"/>
        <v>0.69720327829493944</v>
      </c>
      <c r="AN134" s="54">
        <f t="shared" si="169"/>
        <v>7.1351887617467646</v>
      </c>
      <c r="AO134" s="54">
        <f t="shared" si="169"/>
        <v>7.1350890966018117</v>
      </c>
      <c r="AP134" s="54">
        <f t="shared" si="169"/>
        <v>7.1347153630072482</v>
      </c>
      <c r="AQ134" s="54">
        <f t="shared" si="169"/>
        <v>7.1333153198418735</v>
      </c>
      <c r="AR134" s="54">
        <f t="shared" si="169"/>
        <v>7.1280903200377832</v>
      </c>
      <c r="AS134" s="54">
        <f t="shared" si="169"/>
        <v>7.10885520460086</v>
      </c>
      <c r="AT134" s="54">
        <f t="shared" si="169"/>
        <v>7.0412136219064481</v>
      </c>
      <c r="AU134" s="54">
        <f t="shared" si="165"/>
        <v>6.8305216394273573</v>
      </c>
      <c r="AW134" s="54">
        <v>72000</v>
      </c>
      <c r="AX134" s="54">
        <f t="shared" si="124"/>
        <v>0.25776549103184609</v>
      </c>
      <c r="AY134" s="54">
        <f t="shared" si="125"/>
        <v>0.18512576480653009</v>
      </c>
      <c r="AZ134" s="54">
        <f t="shared" si="126"/>
        <v>7.2639726225316018E-2</v>
      </c>
      <c r="BA134" s="54">
        <f t="shared" si="127"/>
        <v>0.63951009669619507</v>
      </c>
      <c r="BB134" s="54">
        <f t="shared" si="128"/>
        <v>0.96731471086973553</v>
      </c>
      <c r="BC134" s="54">
        <f t="shared" si="129"/>
        <v>-2.6690616904143747</v>
      </c>
      <c r="BD134" s="54">
        <f t="shared" si="130"/>
        <v>-4.1534770642457612</v>
      </c>
      <c r="BE134" s="54">
        <f t="shared" si="131"/>
        <v>10.133373511421146</v>
      </c>
      <c r="BF134" s="54">
        <f t="shared" si="132"/>
        <v>10.133633655471117</v>
      </c>
      <c r="BG134" s="54">
        <f t="shared" si="133"/>
        <v>10.132787491235623</v>
      </c>
      <c r="BH134" s="54">
        <f t="shared" si="134"/>
        <v>10.135542043153979</v>
      </c>
      <c r="BI134" s="54">
        <f t="shared" si="135"/>
        <v>10.126598728521213</v>
      </c>
      <c r="BJ134" s="54">
        <f t="shared" si="136"/>
        <v>10.155892077677343</v>
      </c>
      <c r="BK134" s="54">
        <f t="shared" si="137"/>
        <v>10.062471830520115</v>
      </c>
      <c r="BL134" s="54">
        <f t="shared" si="138"/>
        <v>10.396919612293212</v>
      </c>
    </row>
    <row r="135" spans="1:64" ht="12.95" customHeight="1">
      <c r="A135" s="51" t="s">
        <v>116</v>
      </c>
      <c r="B135" s="57" t="s">
        <v>65</v>
      </c>
      <c r="C135" s="40">
        <v>53412.807500000003</v>
      </c>
      <c r="D135" s="40">
        <v>1E-3</v>
      </c>
      <c r="E135" s="54">
        <f t="shared" si="148"/>
        <v>2524.0865963625915</v>
      </c>
      <c r="F135" s="54">
        <f t="shared" si="149"/>
        <v>2524</v>
      </c>
      <c r="G135" s="54">
        <f t="shared" si="173"/>
        <v>3.6354400006530341E-2</v>
      </c>
      <c r="H135" s="360"/>
      <c r="I135" s="360"/>
      <c r="J135" s="360"/>
      <c r="K135" s="360">
        <f t="shared" si="167"/>
        <v>3.6354400006530341E-2</v>
      </c>
      <c r="M135" s="268"/>
      <c r="O135" s="54">
        <f t="shared" ca="1" si="150"/>
        <v>3.3451527418527076E-2</v>
      </c>
      <c r="P135" s="54">
        <f t="shared" si="151"/>
        <v>0.10211200054480818</v>
      </c>
      <c r="Q135" s="286">
        <f t="shared" si="152"/>
        <v>38394.307500000003</v>
      </c>
      <c r="R135" s="54">
        <f t="shared" si="170"/>
        <v>4.3240620285517175E-3</v>
      </c>
      <c r="S135" s="54">
        <v>1</v>
      </c>
      <c r="T135" s="54">
        <f t="shared" si="171"/>
        <v>4.3240620285517175E-3</v>
      </c>
      <c r="U135" s="54">
        <f t="shared" si="172"/>
        <v>-6.5757600538277838E-2</v>
      </c>
      <c r="Y135" s="318">
        <f t="shared" si="168"/>
        <v>0.10242654427062362</v>
      </c>
      <c r="Z135" s="54">
        <f t="shared" si="153"/>
        <v>2524</v>
      </c>
      <c r="AA135" s="54">
        <f t="shared" si="154"/>
        <v>3.6039856280714905E-2</v>
      </c>
      <c r="AB135" s="54">
        <f t="shared" si="155"/>
        <v>0.10242654427062362</v>
      </c>
      <c r="AC135" s="54">
        <f t="shared" si="156"/>
        <v>-6.5757600538277838E-2</v>
      </c>
      <c r="AD135" s="54">
        <f t="shared" si="123"/>
        <v>0.10242654427062362</v>
      </c>
      <c r="AE135" s="369">
        <f t="shared" si="157"/>
        <v>9.8937755449856174E-8</v>
      </c>
      <c r="AF135" s="356">
        <f t="shared" si="158"/>
        <v>38394.307500000003</v>
      </c>
      <c r="AG135" s="41"/>
      <c r="AH135" s="54">
        <f t="shared" si="159"/>
        <v>-6.6072144264093274E-2</v>
      </c>
      <c r="AI135" s="54">
        <f t="shared" si="160"/>
        <v>1.1399202648364961</v>
      </c>
      <c r="AJ135" s="54">
        <f t="shared" si="161"/>
        <v>-0.53882173910892839</v>
      </c>
      <c r="AK135" s="54">
        <f t="shared" si="162"/>
        <v>0.37990682987651475</v>
      </c>
      <c r="AL135" s="54">
        <f t="shared" si="163"/>
        <v>1.2179111855890787</v>
      </c>
      <c r="AM135" s="54">
        <f t="shared" si="164"/>
        <v>0.69736540851563222</v>
      </c>
      <c r="AN135" s="54">
        <f t="shared" si="169"/>
        <v>7.1353637674412473</v>
      </c>
      <c r="AO135" s="54">
        <f t="shared" si="169"/>
        <v>7.1352641901031726</v>
      </c>
      <c r="AP135" s="54">
        <f t="shared" si="169"/>
        <v>7.1348907110168334</v>
      </c>
      <c r="AQ135" s="54">
        <f t="shared" si="169"/>
        <v>7.1334913409176544</v>
      </c>
      <c r="AR135" s="54">
        <f t="shared" si="169"/>
        <v>7.1282678071831631</v>
      </c>
      <c r="AS135" s="54">
        <f t="shared" si="169"/>
        <v>7.109034299028127</v>
      </c>
      <c r="AT135" s="54">
        <f t="shared" si="169"/>
        <v>7.0413863116982007</v>
      </c>
      <c r="AU135" s="54">
        <f t="shared" si="165"/>
        <v>6.8306499668226257</v>
      </c>
      <c r="AW135" s="54">
        <v>73000</v>
      </c>
      <c r="AX135" s="54">
        <f t="shared" si="124"/>
        <v>0.25601629707641893</v>
      </c>
      <c r="AY135" s="54">
        <f t="shared" si="125"/>
        <v>0.1850365542773173</v>
      </c>
      <c r="AZ135" s="54">
        <f t="shared" si="126"/>
        <v>7.0979742799101658E-2</v>
      </c>
      <c r="BA135" s="54">
        <f t="shared" si="127"/>
        <v>0.64475019914407183</v>
      </c>
      <c r="BB135" s="54">
        <f t="shared" si="128"/>
        <v>0.95992284695188068</v>
      </c>
      <c r="BC135" s="54">
        <f t="shared" si="129"/>
        <v>-2.6413704486355147</v>
      </c>
      <c r="BD135" s="54">
        <f t="shared" si="130"/>
        <v>-3.9145030127324763</v>
      </c>
      <c r="BE135" s="54">
        <f t="shared" si="131"/>
        <v>10.172806943212702</v>
      </c>
      <c r="BF135" s="54">
        <f t="shared" si="132"/>
        <v>10.173021789244258</v>
      </c>
      <c r="BG135" s="54">
        <f t="shared" si="133"/>
        <v>10.172297941594099</v>
      </c>
      <c r="BH135" s="54">
        <f t="shared" si="134"/>
        <v>10.17473863502703</v>
      </c>
      <c r="BI135" s="54">
        <f t="shared" si="135"/>
        <v>10.166530961262849</v>
      </c>
      <c r="BJ135" s="54">
        <f t="shared" si="136"/>
        <v>10.194387086756119</v>
      </c>
      <c r="BK135" s="54">
        <f t="shared" si="137"/>
        <v>10.102537385619057</v>
      </c>
      <c r="BL135" s="54">
        <f t="shared" si="138"/>
        <v>10.448250570400624</v>
      </c>
    </row>
    <row r="136" spans="1:64" ht="12.95" customHeight="1">
      <c r="A136" s="51" t="s">
        <v>116</v>
      </c>
      <c r="B136" s="57" t="s">
        <v>65</v>
      </c>
      <c r="C136" s="40">
        <v>53413.650099999999</v>
      </c>
      <c r="D136" s="40">
        <v>1.1000000000000001E-3</v>
      </c>
      <c r="E136" s="54">
        <f t="shared" si="148"/>
        <v>2526.0936737758398</v>
      </c>
      <c r="F136" s="54">
        <f t="shared" si="149"/>
        <v>2526</v>
      </c>
      <c r="G136" s="54">
        <f t="shared" si="173"/>
        <v>3.9325600002484862E-2</v>
      </c>
      <c r="H136" s="360"/>
      <c r="I136" s="360"/>
      <c r="J136" s="360"/>
      <c r="K136" s="360">
        <f t="shared" si="167"/>
        <v>3.9325600002484862E-2</v>
      </c>
      <c r="M136" s="268"/>
      <c r="O136" s="54">
        <f t="shared" ca="1" si="150"/>
        <v>3.3444865704161789E-2</v>
      </c>
      <c r="P136" s="54">
        <f t="shared" si="151"/>
        <v>0.10211692187423613</v>
      </c>
      <c r="Q136" s="286">
        <f t="shared" si="152"/>
        <v>38395.150099999999</v>
      </c>
      <c r="R136" s="54">
        <f t="shared" si="170"/>
        <v>3.9427501024018692E-3</v>
      </c>
      <c r="S136" s="54">
        <v>1</v>
      </c>
      <c r="T136" s="54">
        <f t="shared" si="171"/>
        <v>3.9427501024018692E-3</v>
      </c>
      <c r="U136" s="54">
        <f t="shared" si="172"/>
        <v>-6.2791321871751266E-2</v>
      </c>
      <c r="Y136" s="318">
        <f t="shared" si="168"/>
        <v>0.10539065287860258</v>
      </c>
      <c r="Z136" s="54">
        <f t="shared" si="153"/>
        <v>2526</v>
      </c>
      <c r="AA136" s="54">
        <f t="shared" si="154"/>
        <v>3.6051868998118408E-2</v>
      </c>
      <c r="AB136" s="54">
        <f t="shared" si="155"/>
        <v>0.10539065287860258</v>
      </c>
      <c r="AC136" s="54">
        <f t="shared" si="156"/>
        <v>-6.2791321871751266E-2</v>
      </c>
      <c r="AD136" s="54">
        <f t="shared" si="123"/>
        <v>0.10539065287860258</v>
      </c>
      <c r="AE136" s="369">
        <f t="shared" si="157"/>
        <v>1.0717314688950189E-5</v>
      </c>
      <c r="AF136" s="356">
        <f t="shared" si="158"/>
        <v>38395.150099999999</v>
      </c>
      <c r="AG136" s="41"/>
      <c r="AH136" s="54">
        <f t="shared" si="159"/>
        <v>-6.6065052876117719E-2</v>
      </c>
      <c r="AI136" s="54">
        <f t="shared" si="160"/>
        <v>1.1398539609075675</v>
      </c>
      <c r="AJ136" s="54">
        <f t="shared" si="161"/>
        <v>-0.53867471078242146</v>
      </c>
      <c r="AK136" s="54">
        <f t="shared" si="162"/>
        <v>0.37993124314433913</v>
      </c>
      <c r="AL136" s="54">
        <f t="shared" si="163"/>
        <v>1.2180857067959372</v>
      </c>
      <c r="AM136" s="54">
        <f t="shared" si="164"/>
        <v>0.69749511345916682</v>
      </c>
      <c r="AN136" s="54">
        <f t="shared" si="169"/>
        <v>7.1355037628164206</v>
      </c>
      <c r="AO136" s="54">
        <f t="shared" si="169"/>
        <v>7.1354042556953869</v>
      </c>
      <c r="AP136" s="54">
        <f t="shared" si="169"/>
        <v>7.1350309801779286</v>
      </c>
      <c r="AQ136" s="54">
        <f t="shared" si="169"/>
        <v>7.1336321485683145</v>
      </c>
      <c r="AR136" s="54">
        <f t="shared" si="169"/>
        <v>7.1284097881845643</v>
      </c>
      <c r="AS136" s="54">
        <f t="shared" si="169"/>
        <v>7.1091775678582456</v>
      </c>
      <c r="AT136" s="54">
        <f t="shared" si="169"/>
        <v>7.0415244610329584</v>
      </c>
      <c r="AU136" s="54">
        <f t="shared" si="165"/>
        <v>6.8307526287388409</v>
      </c>
      <c r="AW136" s="54">
        <v>74000</v>
      </c>
      <c r="AX136" s="54">
        <f t="shared" si="124"/>
        <v>0.25410495802259142</v>
      </c>
      <c r="AY136" s="54">
        <f t="shared" si="125"/>
        <v>0.1849109039447005</v>
      </c>
      <c r="AZ136" s="54">
        <f t="shared" si="126"/>
        <v>6.9194054077890907E-2</v>
      </c>
      <c r="BA136" s="54">
        <f t="shared" si="127"/>
        <v>0.65035831418247136</v>
      </c>
      <c r="BB136" s="54">
        <f t="shared" si="128"/>
        <v>0.95165108745289695</v>
      </c>
      <c r="BC136" s="54">
        <f t="shared" si="129"/>
        <v>-2.6132105138048085</v>
      </c>
      <c r="BD136" s="54">
        <f t="shared" si="130"/>
        <v>-3.6966630902291171</v>
      </c>
      <c r="BE136" s="54">
        <f t="shared" si="131"/>
        <v>10.212571957615795</v>
      </c>
      <c r="BF136" s="54">
        <f t="shared" si="132"/>
        <v>10.212744995510301</v>
      </c>
      <c r="BG136" s="54">
        <f t="shared" si="133"/>
        <v>10.212139175013757</v>
      </c>
      <c r="BH136" s="54">
        <f t="shared" si="134"/>
        <v>10.214261822618903</v>
      </c>
      <c r="BI136" s="54">
        <f t="shared" si="135"/>
        <v>10.206844296835142</v>
      </c>
      <c r="BJ136" s="54">
        <f t="shared" si="136"/>
        <v>10.233011943869831</v>
      </c>
      <c r="BK136" s="54">
        <f t="shared" si="137"/>
        <v>10.143513649077358</v>
      </c>
      <c r="BL136" s="54">
        <f t="shared" si="138"/>
        <v>10.499581528508038</v>
      </c>
    </row>
    <row r="137" spans="1:64" ht="12.95" customHeight="1">
      <c r="A137" s="287" t="s">
        <v>117</v>
      </c>
      <c r="B137" s="357" t="s">
        <v>65</v>
      </c>
      <c r="C137" s="190">
        <v>53424.146500000003</v>
      </c>
      <c r="D137" s="358" t="s">
        <v>36</v>
      </c>
      <c r="E137" s="54">
        <f t="shared" si="148"/>
        <v>2551.0961510610487</v>
      </c>
      <c r="F137" s="54">
        <f t="shared" si="149"/>
        <v>2551</v>
      </c>
      <c r="G137" s="54">
        <f t="shared" si="173"/>
        <v>4.0365600005316082E-2</v>
      </c>
      <c r="H137" s="360"/>
      <c r="I137" s="360"/>
      <c r="J137" s="360">
        <f>G137</f>
        <v>4.0365600005316082E-2</v>
      </c>
      <c r="K137" s="360"/>
      <c r="M137" s="268"/>
      <c r="O137" s="54">
        <f t="shared" ca="1" si="150"/>
        <v>3.3361594274595729E-2</v>
      </c>
      <c r="P137" s="54">
        <f t="shared" si="151"/>
        <v>0.10217842619365203</v>
      </c>
      <c r="Q137" s="286">
        <f t="shared" si="152"/>
        <v>38405.646500000003</v>
      </c>
      <c r="R137" s="54">
        <f t="shared" si="170"/>
        <v>3.82082548138943E-3</v>
      </c>
      <c r="S137" s="54">
        <v>1</v>
      </c>
      <c r="T137" s="54">
        <f t="shared" si="171"/>
        <v>3.82082548138943E-3</v>
      </c>
      <c r="U137" s="54">
        <f t="shared" si="172"/>
        <v>-6.1812826188335945E-2</v>
      </c>
      <c r="Y137" s="318">
        <f t="shared" si="168"/>
        <v>0.10634193627975311</v>
      </c>
      <c r="Z137" s="54">
        <f t="shared" si="153"/>
        <v>2551</v>
      </c>
      <c r="AA137" s="54">
        <f t="shared" si="154"/>
        <v>3.6202089919215003E-2</v>
      </c>
      <c r="AB137" s="54">
        <f t="shared" si="155"/>
        <v>0.10634193627975311</v>
      </c>
      <c r="AC137" s="54">
        <f t="shared" si="156"/>
        <v>-6.1812826188335945E-2</v>
      </c>
      <c r="AD137" s="54">
        <f t="shared" si="123"/>
        <v>0.10634193627975311</v>
      </c>
      <c r="AE137" s="369">
        <f t="shared" si="157"/>
        <v>1.7334816237065422E-5</v>
      </c>
      <c r="AF137" s="356">
        <f t="shared" si="158"/>
        <v>38405.646500000003</v>
      </c>
      <c r="AG137" s="41"/>
      <c r="AH137" s="54">
        <f t="shared" si="159"/>
        <v>-6.5976336274437025E-2</v>
      </c>
      <c r="AI137" s="54">
        <f t="shared" si="160"/>
        <v>1.13902545477224</v>
      </c>
      <c r="AJ137" s="54">
        <f t="shared" si="161"/>
        <v>-0.53683691991962723</v>
      </c>
      <c r="AK137" s="54">
        <f t="shared" si="162"/>
        <v>0.38023519408927703</v>
      </c>
      <c r="AL137" s="54">
        <f t="shared" si="163"/>
        <v>1.2202655078676246</v>
      </c>
      <c r="AM137" s="54">
        <f t="shared" si="164"/>
        <v>0.69911648319580733</v>
      </c>
      <c r="AN137" s="54">
        <f t="shared" si="169"/>
        <v>7.1372530166518811</v>
      </c>
      <c r="AO137" s="54">
        <f t="shared" si="169"/>
        <v>7.1371543851035426</v>
      </c>
      <c r="AP137" s="54">
        <f t="shared" si="169"/>
        <v>7.1367836513453291</v>
      </c>
      <c r="AQ137" s="54">
        <f t="shared" si="169"/>
        <v>7.1353915535261878</v>
      </c>
      <c r="AR137" s="54">
        <f t="shared" si="169"/>
        <v>7.1301838969951135</v>
      </c>
      <c r="AS137" s="54">
        <f t="shared" si="169"/>
        <v>7.110967924597098</v>
      </c>
      <c r="AT137" s="54">
        <f t="shared" si="169"/>
        <v>7.0432511401638953</v>
      </c>
      <c r="AU137" s="54">
        <f t="shared" si="165"/>
        <v>6.8320359026915263</v>
      </c>
      <c r="AW137" s="54">
        <v>75000</v>
      </c>
      <c r="AX137" s="54">
        <f t="shared" si="124"/>
        <v>0.25203040096524432</v>
      </c>
      <c r="AY137" s="54">
        <f t="shared" si="125"/>
        <v>0.18474881380867969</v>
      </c>
      <c r="AZ137" s="54">
        <f t="shared" si="126"/>
        <v>6.7281587156564654E-2</v>
      </c>
      <c r="BA137" s="54">
        <f t="shared" si="127"/>
        <v>0.65635183167052347</v>
      </c>
      <c r="BB137" s="54">
        <f t="shared" si="128"/>
        <v>0.94245583904448649</v>
      </c>
      <c r="BC137" s="54">
        <f t="shared" si="129"/>
        <v>-2.5845450402411521</v>
      </c>
      <c r="BD137" s="54">
        <f t="shared" si="130"/>
        <v>-3.4970323714878271</v>
      </c>
      <c r="BE137" s="54">
        <f t="shared" si="131"/>
        <v>10.25269150307005</v>
      </c>
      <c r="BF137" s="54">
        <f t="shared" si="132"/>
        <v>10.252827109851529</v>
      </c>
      <c r="BG137" s="54">
        <f t="shared" si="133"/>
        <v>10.252331982033933</v>
      </c>
      <c r="BH137" s="54">
        <f t="shared" si="134"/>
        <v>10.254141088461921</v>
      </c>
      <c r="BI137" s="54">
        <f t="shared" si="135"/>
        <v>10.24754810489495</v>
      </c>
      <c r="BJ137" s="54">
        <f t="shared" si="136"/>
        <v>10.271809115919371</v>
      </c>
      <c r="BK137" s="54">
        <f t="shared" si="137"/>
        <v>10.185427898150817</v>
      </c>
      <c r="BL137" s="54">
        <f t="shared" si="138"/>
        <v>10.550912486615449</v>
      </c>
    </row>
    <row r="138" spans="1:64" ht="12.95" customHeight="1">
      <c r="A138" s="54" t="s">
        <v>118</v>
      </c>
      <c r="B138" s="41" t="s">
        <v>77</v>
      </c>
      <c r="C138" s="30">
        <v>53464.446400000001</v>
      </c>
      <c r="D138" s="30">
        <v>8.0000000000000004E-4</v>
      </c>
      <c r="E138" s="54">
        <f t="shared" si="148"/>
        <v>2647.0907143728318</v>
      </c>
      <c r="F138" s="54">
        <f t="shared" si="149"/>
        <v>2647</v>
      </c>
      <c r="G138" s="54">
        <f t="shared" si="173"/>
        <v>3.8083200000983197E-2</v>
      </c>
      <c r="H138" s="360"/>
      <c r="I138" s="360"/>
      <c r="J138" s="360"/>
      <c r="K138" s="360">
        <f>G138</f>
        <v>3.8083200000983197E-2</v>
      </c>
      <c r="M138" s="268"/>
      <c r="O138" s="54">
        <f t="shared" ca="1" si="150"/>
        <v>3.304183198506206E-2</v>
      </c>
      <c r="P138" s="54">
        <f t="shared" si="151"/>
        <v>0.10241439113783091</v>
      </c>
      <c r="Q138" s="286">
        <f t="shared" si="152"/>
        <v>38445.946400000001</v>
      </c>
      <c r="R138" s="54">
        <f t="shared" si="170"/>
        <v>4.1385021530856332E-3</v>
      </c>
      <c r="S138" s="54">
        <v>1</v>
      </c>
      <c r="T138" s="54">
        <f t="shared" si="171"/>
        <v>4.1385021530856332E-3</v>
      </c>
      <c r="U138" s="54">
        <f t="shared" si="172"/>
        <v>-6.433119113684771E-2</v>
      </c>
      <c r="Y138" s="318">
        <f t="shared" si="168"/>
        <v>0.10371759692779198</v>
      </c>
      <c r="Z138" s="54">
        <f t="shared" si="153"/>
        <v>2647</v>
      </c>
      <c r="AA138" s="54">
        <f t="shared" si="154"/>
        <v>3.6779994211022127E-2</v>
      </c>
      <c r="AB138" s="54">
        <f t="shared" si="155"/>
        <v>0.10371759692779198</v>
      </c>
      <c r="AC138" s="54">
        <f t="shared" si="156"/>
        <v>-6.433119113684771E-2</v>
      </c>
      <c r="AD138" s="54">
        <f t="shared" si="123"/>
        <v>0.10371759692779198</v>
      </c>
      <c r="AE138" s="369">
        <f t="shared" si="157"/>
        <v>1.6983453309880578E-6</v>
      </c>
      <c r="AF138" s="356">
        <f t="shared" si="158"/>
        <v>38445.946400000001</v>
      </c>
      <c r="AG138" s="41"/>
      <c r="AH138" s="54">
        <f t="shared" si="159"/>
        <v>-6.563439692680878E-2</v>
      </c>
      <c r="AI138" s="54">
        <f t="shared" si="160"/>
        <v>1.1358491110032929</v>
      </c>
      <c r="AJ138" s="54">
        <f t="shared" si="161"/>
        <v>-0.52978113603133636</v>
      </c>
      <c r="AK138" s="54">
        <f t="shared" si="162"/>
        <v>0.3813815660704557</v>
      </c>
      <c r="AL138" s="54">
        <f t="shared" si="163"/>
        <v>1.2286065148401395</v>
      </c>
      <c r="AM138" s="54">
        <f t="shared" si="164"/>
        <v>0.70534357027162231</v>
      </c>
      <c r="AN138" s="54">
        <f t="shared" si="169"/>
        <v>7.1439583184182975</v>
      </c>
      <c r="AO138" s="54">
        <f t="shared" si="169"/>
        <v>7.1438630118415674</v>
      </c>
      <c r="AP138" s="54">
        <f t="shared" si="169"/>
        <v>7.1435019876316783</v>
      </c>
      <c r="AQ138" s="54">
        <f t="shared" si="169"/>
        <v>7.1421357882003607</v>
      </c>
      <c r="AR138" s="54">
        <f t="shared" si="169"/>
        <v>7.1369852190745995</v>
      </c>
      <c r="AS138" s="54">
        <f t="shared" si="169"/>
        <v>7.1178342088486533</v>
      </c>
      <c r="AT138" s="54">
        <f t="shared" si="169"/>
        <v>7.0498783493187736</v>
      </c>
      <c r="AU138" s="54">
        <f t="shared" si="165"/>
        <v>6.8369636746698372</v>
      </c>
      <c r="AW138" s="54">
        <v>76000</v>
      </c>
      <c r="AX138" s="54">
        <f t="shared" si="124"/>
        <v>0.24979154372507784</v>
      </c>
      <c r="AY138" s="54">
        <f t="shared" si="125"/>
        <v>0.18455028386925493</v>
      </c>
      <c r="AZ138" s="54">
        <f t="shared" si="126"/>
        <v>6.5241259855822922E-2</v>
      </c>
      <c r="BA138" s="54">
        <f t="shared" si="127"/>
        <v>0.66274971753313738</v>
      </c>
      <c r="BB138" s="54">
        <f t="shared" si="128"/>
        <v>0.93228924398289748</v>
      </c>
      <c r="BC138" s="54">
        <f t="shared" si="129"/>
        <v>-2.5553346236828713</v>
      </c>
      <c r="BD138" s="54">
        <f t="shared" si="130"/>
        <v>-3.3131931294493691</v>
      </c>
      <c r="BE138" s="54">
        <f t="shared" si="131"/>
        <v>10.293189746615147</v>
      </c>
      <c r="BF138" s="54">
        <f t="shared" si="132"/>
        <v>10.293292864767688</v>
      </c>
      <c r="BG138" s="54">
        <f t="shared" si="133"/>
        <v>10.292898653405196</v>
      </c>
      <c r="BH138" s="54">
        <f t="shared" si="134"/>
        <v>10.294406680207777</v>
      </c>
      <c r="BI138" s="54">
        <f t="shared" si="135"/>
        <v>10.288652262304479</v>
      </c>
      <c r="BJ138" s="54">
        <f t="shared" si="136"/>
        <v>10.310825829527952</v>
      </c>
      <c r="BK138" s="54">
        <f t="shared" si="137"/>
        <v>10.228304939170272</v>
      </c>
      <c r="BL138" s="54">
        <f t="shared" si="138"/>
        <v>10.602243444722863</v>
      </c>
    </row>
    <row r="139" spans="1:64" ht="12.95" customHeight="1">
      <c r="A139" s="54" t="s">
        <v>119</v>
      </c>
      <c r="B139" s="46" t="s">
        <v>77</v>
      </c>
      <c r="C139" s="47">
        <v>53498.660400000001</v>
      </c>
      <c r="D139" s="47">
        <v>1.2999999999999999E-3</v>
      </c>
      <c r="E139" s="54">
        <f t="shared" si="148"/>
        <v>2728.5886334532634</v>
      </c>
      <c r="F139" s="54">
        <f t="shared" si="149"/>
        <v>2728.5</v>
      </c>
      <c r="G139" s="54">
        <f t="shared" si="173"/>
        <v>3.7209599999187049E-2</v>
      </c>
      <c r="H139" s="360"/>
      <c r="I139" s="360"/>
      <c r="J139" s="360"/>
      <c r="K139" s="360">
        <f>G139</f>
        <v>3.7209599999187049E-2</v>
      </c>
      <c r="M139" s="268"/>
      <c r="O139" s="54">
        <f t="shared" ca="1" si="150"/>
        <v>3.2770367124676701E-2</v>
      </c>
      <c r="P139" s="54">
        <f t="shared" si="151"/>
        <v>0.1026144519699131</v>
      </c>
      <c r="Q139" s="286">
        <f t="shared" si="152"/>
        <v>38480.160400000001</v>
      </c>
      <c r="R139" s="54">
        <f t="shared" si="170"/>
        <v>4.2777946613125877E-3</v>
      </c>
      <c r="S139" s="54">
        <v>1</v>
      </c>
      <c r="T139" s="54">
        <f t="shared" si="171"/>
        <v>4.2777946613125877E-3</v>
      </c>
      <c r="U139" s="54">
        <f t="shared" si="172"/>
        <v>-6.5404851970726055E-2</v>
      </c>
      <c r="Y139" s="318">
        <f t="shared" si="168"/>
        <v>0.10255214683475243</v>
      </c>
      <c r="Z139" s="54">
        <f t="shared" si="153"/>
        <v>2728.5</v>
      </c>
      <c r="AA139" s="54">
        <f t="shared" si="154"/>
        <v>3.7271905134347721E-2</v>
      </c>
      <c r="AB139" s="54">
        <f t="shared" si="155"/>
        <v>0.10255214683475243</v>
      </c>
      <c r="AC139" s="54">
        <f t="shared" si="156"/>
        <v>-6.5404851970726055E-2</v>
      </c>
      <c r="AD139" s="54">
        <f t="shared" si="123"/>
        <v>0.10255214683475243</v>
      </c>
      <c r="AE139" s="369">
        <f t="shared" si="157"/>
        <v>3.8819298673897225E-9</v>
      </c>
      <c r="AF139" s="356">
        <f t="shared" si="158"/>
        <v>38480.160400000001</v>
      </c>
      <c r="AG139" s="41"/>
      <c r="AH139" s="54">
        <f t="shared" si="159"/>
        <v>-6.5342546835565382E-2</v>
      </c>
      <c r="AI139" s="54">
        <f t="shared" si="160"/>
        <v>1.1331590604991073</v>
      </c>
      <c r="AJ139" s="54">
        <f t="shared" si="161"/>
        <v>-0.52379322492137892</v>
      </c>
      <c r="AK139" s="54">
        <f t="shared" si="162"/>
        <v>0.38232910496813272</v>
      </c>
      <c r="AL139" s="54">
        <f t="shared" si="163"/>
        <v>1.2356511705748852</v>
      </c>
      <c r="AM139" s="54">
        <f t="shared" si="164"/>
        <v>0.71063144924514521</v>
      </c>
      <c r="AN139" s="54">
        <f t="shared" si="169"/>
        <v>7.1496361306437004</v>
      </c>
      <c r="AO139" s="54">
        <f t="shared" si="169"/>
        <v>7.1495435996971679</v>
      </c>
      <c r="AP139" s="54">
        <f t="shared" si="169"/>
        <v>7.1491907517468354</v>
      </c>
      <c r="AQ139" s="54">
        <f t="shared" si="169"/>
        <v>7.1478465787444545</v>
      </c>
      <c r="AR139" s="54">
        <f t="shared" si="169"/>
        <v>7.1427452285718873</v>
      </c>
      <c r="AS139" s="54">
        <f t="shared" si="169"/>
        <v>7.1236525435128728</v>
      </c>
      <c r="AT139" s="54">
        <f t="shared" si="169"/>
        <v>7.0555005175959939</v>
      </c>
      <c r="AU139" s="54">
        <f t="shared" si="165"/>
        <v>6.8411471477555921</v>
      </c>
      <c r="AW139" s="54">
        <v>77000</v>
      </c>
      <c r="AX139" s="54">
        <f t="shared" si="124"/>
        <v>0.24738730083250454</v>
      </c>
      <c r="AY139" s="54">
        <f t="shared" si="125"/>
        <v>0.18431531412642616</v>
      </c>
      <c r="AZ139" s="54">
        <f t="shared" si="126"/>
        <v>6.3071986706078373E-2</v>
      </c>
      <c r="BA139" s="54">
        <f t="shared" si="127"/>
        <v>0.66957264249093018</v>
      </c>
      <c r="BB139" s="54">
        <f t="shared" si="128"/>
        <v>0.92109878796916478</v>
      </c>
      <c r="BC139" s="54">
        <f t="shared" si="129"/>
        <v>-2.5255370379063797</v>
      </c>
      <c r="BD139" s="54">
        <f t="shared" si="130"/>
        <v>-3.1431288112417799</v>
      </c>
      <c r="BE139" s="54">
        <f t="shared" si="131"/>
        <v>10.33409216481822</v>
      </c>
      <c r="BF139" s="54">
        <f t="shared" si="132"/>
        <v>10.334167985301104</v>
      </c>
      <c r="BG139" s="54">
        <f t="shared" si="133"/>
        <v>10.333863143954845</v>
      </c>
      <c r="BH139" s="54">
        <f t="shared" si="134"/>
        <v>10.33508950500446</v>
      </c>
      <c r="BI139" s="54">
        <f t="shared" si="135"/>
        <v>10.330167596229856</v>
      </c>
      <c r="BJ139" s="54">
        <f t="shared" si="136"/>
        <v>10.350114080962355</v>
      </c>
      <c r="BK139" s="54">
        <f t="shared" si="137"/>
        <v>10.272167042194544</v>
      </c>
      <c r="BL139" s="54">
        <f t="shared" si="138"/>
        <v>10.653574402830275</v>
      </c>
    </row>
    <row r="140" spans="1:64" ht="12.95" customHeight="1">
      <c r="A140" s="40" t="s">
        <v>120</v>
      </c>
      <c r="B140" s="46"/>
      <c r="C140" s="30">
        <v>53769.442900000002</v>
      </c>
      <c r="D140" s="30">
        <v>5.0000000000000001E-4</v>
      </c>
      <c r="E140" s="54">
        <f t="shared" si="148"/>
        <v>3373.5939024483268</v>
      </c>
      <c r="F140" s="54">
        <f t="shared" si="149"/>
        <v>3373.5</v>
      </c>
      <c r="G140" s="54">
        <f t="shared" si="173"/>
        <v>3.9421600005880464E-2</v>
      </c>
      <c r="H140" s="360"/>
      <c r="I140" s="360"/>
      <c r="J140" s="360"/>
      <c r="K140" s="360">
        <f>G140</f>
        <v>3.9421600005880464E-2</v>
      </c>
      <c r="M140" s="268"/>
      <c r="O140" s="54">
        <f t="shared" ca="1" si="150"/>
        <v>3.062196424187235E-2</v>
      </c>
      <c r="P140" s="54">
        <f t="shared" si="151"/>
        <v>0.10418921777833051</v>
      </c>
      <c r="Q140" s="286">
        <f t="shared" si="152"/>
        <v>38750.942900000002</v>
      </c>
      <c r="R140" s="54">
        <f t="shared" si="170"/>
        <v>4.1948443119181871E-3</v>
      </c>
      <c r="S140" s="54">
        <v>1</v>
      </c>
      <c r="T140" s="54">
        <f t="shared" si="171"/>
        <v>4.1948443119181871E-3</v>
      </c>
      <c r="U140" s="54">
        <f t="shared" si="172"/>
        <v>-6.4767617772450048E-2</v>
      </c>
      <c r="Y140" s="318">
        <f t="shared" si="168"/>
        <v>0.10240662832152157</v>
      </c>
      <c r="Z140" s="54">
        <f t="shared" si="153"/>
        <v>3373.5</v>
      </c>
      <c r="AA140" s="54">
        <f t="shared" si="154"/>
        <v>4.1204189462689403E-2</v>
      </c>
      <c r="AB140" s="54">
        <f t="shared" si="155"/>
        <v>0.10240662832152157</v>
      </c>
      <c r="AC140" s="54">
        <f t="shared" si="156"/>
        <v>-6.4767617772450048E-2</v>
      </c>
      <c r="AD140" s="54">
        <f t="shared" si="123"/>
        <v>0.10240662832152157</v>
      </c>
      <c r="AE140" s="369">
        <f t="shared" si="157"/>
        <v>3.177625171526388E-6</v>
      </c>
      <c r="AF140" s="356">
        <f t="shared" si="158"/>
        <v>38750.942900000002</v>
      </c>
      <c r="AG140" s="41"/>
      <c r="AH140" s="54">
        <f t="shared" si="159"/>
        <v>-6.2985028315641109E-2</v>
      </c>
      <c r="AI140" s="54">
        <f t="shared" si="160"/>
        <v>1.1121004165638617</v>
      </c>
      <c r="AJ140" s="54">
        <f t="shared" si="161"/>
        <v>-0.47653538000728624</v>
      </c>
      <c r="AK140" s="54">
        <f t="shared" si="162"/>
        <v>0.38902490473611973</v>
      </c>
      <c r="AL140" s="54">
        <f t="shared" si="163"/>
        <v>1.2902393728071626</v>
      </c>
      <c r="AM140" s="54">
        <f t="shared" si="164"/>
        <v>0.75253210353184807</v>
      </c>
      <c r="AN140" s="54">
        <f t="shared" si="169"/>
        <v>7.1940982875268595</v>
      </c>
      <c r="AO140" s="54">
        <f t="shared" si="169"/>
        <v>7.1940261162622523</v>
      </c>
      <c r="AP140" s="54">
        <f t="shared" si="169"/>
        <v>7.193735402206439</v>
      </c>
      <c r="AQ140" s="54">
        <f t="shared" si="169"/>
        <v>7.1925654732604833</v>
      </c>
      <c r="AR140" s="54">
        <f t="shared" si="169"/>
        <v>7.1878749492765044</v>
      </c>
      <c r="AS140" s="54">
        <f t="shared" si="169"/>
        <v>7.1693431222893587</v>
      </c>
      <c r="AT140" s="54">
        <f t="shared" si="169"/>
        <v>7.0998606159652633</v>
      </c>
      <c r="AU140" s="54">
        <f t="shared" si="165"/>
        <v>6.8742556157348726</v>
      </c>
      <c r="AW140" s="54">
        <v>78000</v>
      </c>
      <c r="AX140" s="54">
        <f t="shared" si="124"/>
        <v>0.24481659156291566</v>
      </c>
      <c r="AY140" s="54">
        <f t="shared" si="125"/>
        <v>0.18404390458019332</v>
      </c>
      <c r="AZ140" s="54">
        <f t="shared" si="126"/>
        <v>6.077268698272234E-2</v>
      </c>
      <c r="BA140" s="54">
        <f t="shared" si="127"/>
        <v>0.67684312071293018</v>
      </c>
      <c r="BB140" s="54">
        <f t="shared" si="128"/>
        <v>0.90882686930740619</v>
      </c>
      <c r="BC140" s="54">
        <f t="shared" si="129"/>
        <v>-2.4951069456571657</v>
      </c>
      <c r="BD140" s="54">
        <f t="shared" si="130"/>
        <v>-2.9851435043014329</v>
      </c>
      <c r="BE140" s="54">
        <f t="shared" si="131"/>
        <v>10.375425637376152</v>
      </c>
      <c r="BF140" s="54">
        <f t="shared" si="132"/>
        <v>10.375479306428764</v>
      </c>
      <c r="BG140" s="54">
        <f t="shared" si="133"/>
        <v>10.375251221916228</v>
      </c>
      <c r="BH140" s="54">
        <f t="shared" si="134"/>
        <v>10.3762210467078</v>
      </c>
      <c r="BI140" s="54">
        <f t="shared" si="135"/>
        <v>10.372106369616917</v>
      </c>
      <c r="BJ140" s="54">
        <f t="shared" si="136"/>
        <v>10.389730588787804</v>
      </c>
      <c r="BK140" s="54">
        <f t="shared" si="137"/>
        <v>10.317033882344683</v>
      </c>
      <c r="BL140" s="54">
        <f t="shared" si="138"/>
        <v>10.704905360937687</v>
      </c>
    </row>
    <row r="141" spans="1:64" ht="12.95" customHeight="1">
      <c r="A141" s="287" t="s">
        <v>121</v>
      </c>
      <c r="B141" s="357" t="s">
        <v>65</v>
      </c>
      <c r="C141" s="190">
        <v>53812.056600000004</v>
      </c>
      <c r="D141" s="358" t="s">
        <v>36</v>
      </c>
      <c r="E141" s="54">
        <f t="shared" si="148"/>
        <v>3475.0999489298238</v>
      </c>
      <c r="F141" s="54">
        <f t="shared" si="149"/>
        <v>3475</v>
      </c>
      <c r="G141" s="54">
        <f t="shared" si="173"/>
        <v>4.1960000002291054E-2</v>
      </c>
      <c r="H141" s="360"/>
      <c r="I141" s="360"/>
      <c r="J141" s="360">
        <f>G141</f>
        <v>4.1960000002291054E-2</v>
      </c>
      <c r="K141" s="360"/>
      <c r="M141" s="268"/>
      <c r="O141" s="54">
        <f t="shared" ca="1" si="150"/>
        <v>3.0283882237834146E-2</v>
      </c>
      <c r="P141" s="54">
        <f t="shared" si="151"/>
        <v>0.10443564924473875</v>
      </c>
      <c r="Q141" s="286">
        <f t="shared" si="152"/>
        <v>38793.556600000004</v>
      </c>
      <c r="R141" s="54">
        <f t="shared" si="170"/>
        <v>3.9032067482653553E-3</v>
      </c>
      <c r="S141" s="54">
        <v>1</v>
      </c>
      <c r="T141" s="54">
        <f t="shared" si="171"/>
        <v>3.9032067482653553E-3</v>
      </c>
      <c r="U141" s="54">
        <f t="shared" si="172"/>
        <v>-6.2475649242447695E-2</v>
      </c>
      <c r="Y141" s="318">
        <f t="shared" si="168"/>
        <v>0.10456673746597894</v>
      </c>
      <c r="Z141" s="54">
        <f t="shared" si="153"/>
        <v>3475</v>
      </c>
      <c r="AA141" s="54">
        <f t="shared" si="154"/>
        <v>4.1828911781050859E-2</v>
      </c>
      <c r="AB141" s="54">
        <f t="shared" si="155"/>
        <v>0.10456673746597894</v>
      </c>
      <c r="AC141" s="54">
        <f t="shared" si="156"/>
        <v>-6.2475649242447695E-2</v>
      </c>
      <c r="AD141" s="54">
        <f t="shared" si="123"/>
        <v>0.10456673746597894</v>
      </c>
      <c r="AE141" s="369">
        <f t="shared" si="157"/>
        <v>1.7184121747918117E-8</v>
      </c>
      <c r="AF141" s="356">
        <f t="shared" si="158"/>
        <v>38793.556600000004</v>
      </c>
      <c r="AG141" s="41"/>
      <c r="AH141" s="54">
        <f t="shared" si="159"/>
        <v>-6.2606737463687889E-2</v>
      </c>
      <c r="AI141" s="54">
        <f t="shared" si="160"/>
        <v>1.1088266851448056</v>
      </c>
      <c r="AJ141" s="54">
        <f t="shared" si="161"/>
        <v>-0.46912920783807105</v>
      </c>
      <c r="AK141" s="54">
        <f t="shared" si="162"/>
        <v>0.38995337221151416</v>
      </c>
      <c r="AL141" s="54">
        <f t="shared" si="163"/>
        <v>1.2986445164235902</v>
      </c>
      <c r="AM141" s="54">
        <f t="shared" si="164"/>
        <v>0.75913553363461417</v>
      </c>
      <c r="AN141" s="54">
        <f t="shared" ref="AN141:AT150" si="174">$AU141+$AB$7*SIN(AO141)</f>
        <v>7.2010192774275232</v>
      </c>
      <c r="AO141" s="54">
        <f t="shared" si="174"/>
        <v>7.2009500407193379</v>
      </c>
      <c r="AP141" s="54">
        <f t="shared" si="174"/>
        <v>7.2006686289117381</v>
      </c>
      <c r="AQ141" s="54">
        <f t="shared" si="174"/>
        <v>7.1995258968549845</v>
      </c>
      <c r="AR141" s="54">
        <f t="shared" si="174"/>
        <v>7.1949029593712241</v>
      </c>
      <c r="AS141" s="54">
        <f t="shared" si="174"/>
        <v>7.1764748281556665</v>
      </c>
      <c r="AT141" s="54">
        <f t="shared" si="174"/>
        <v>7.1068191071873867</v>
      </c>
      <c r="AU141" s="54">
        <f t="shared" si="165"/>
        <v>6.8794657079827743</v>
      </c>
      <c r="AW141" s="54">
        <v>79000</v>
      </c>
      <c r="AX141" s="54">
        <f t="shared" si="124"/>
        <v>0.24207835033420527</v>
      </c>
      <c r="AY141" s="54">
        <f t="shared" si="125"/>
        <v>0.18373605523055658</v>
      </c>
      <c r="AZ141" s="54">
        <f t="shared" si="126"/>
        <v>5.8342295103648703E-2</v>
      </c>
      <c r="BA141" s="54">
        <f t="shared" si="127"/>
        <v>0.68458565855006137</v>
      </c>
      <c r="BB141" s="54">
        <f t="shared" si="128"/>
        <v>0.89541032660601316</v>
      </c>
      <c r="BC141" s="54">
        <f t="shared" si="129"/>
        <v>-2.4639955793896884</v>
      </c>
      <c r="BD141" s="54">
        <f t="shared" si="130"/>
        <v>-2.8378000070869871</v>
      </c>
      <c r="BE141" s="54">
        <f t="shared" si="131"/>
        <v>10.4172185455317</v>
      </c>
      <c r="BF141" s="54">
        <f t="shared" si="132"/>
        <v>10.417254912114053</v>
      </c>
      <c r="BG141" s="54">
        <f t="shared" si="133"/>
        <v>10.417090601429633</v>
      </c>
      <c r="BH141" s="54">
        <f t="shared" si="134"/>
        <v>10.417833315352276</v>
      </c>
      <c r="BI141" s="54">
        <f t="shared" si="135"/>
        <v>10.414482805778121</v>
      </c>
      <c r="BJ141" s="54">
        <f t="shared" si="136"/>
        <v>10.429736682457797</v>
      </c>
      <c r="BK141" s="54">
        <f t="shared" si="137"/>
        <v>10.362922487974016</v>
      </c>
      <c r="BL141" s="54">
        <f t="shared" si="138"/>
        <v>10.756236319045101</v>
      </c>
    </row>
    <row r="142" spans="1:64" ht="12.95" customHeight="1">
      <c r="A142" s="287" t="s">
        <v>121</v>
      </c>
      <c r="B142" s="357" t="s">
        <v>77</v>
      </c>
      <c r="C142" s="190">
        <v>53816.043700000002</v>
      </c>
      <c r="D142" s="358" t="s">
        <v>36</v>
      </c>
      <c r="E142" s="54">
        <f t="shared" si="148"/>
        <v>3484.5972410665358</v>
      </c>
      <c r="F142" s="54">
        <f t="shared" si="149"/>
        <v>3484.5</v>
      </c>
      <c r="G142" s="54">
        <f t="shared" si="173"/>
        <v>4.0823200004524551E-2</v>
      </c>
      <c r="H142" s="360"/>
      <c r="I142" s="360"/>
      <c r="J142" s="360">
        <f>G142</f>
        <v>4.0823200004524551E-2</v>
      </c>
      <c r="K142" s="360"/>
      <c r="M142" s="268"/>
      <c r="O142" s="54">
        <f t="shared" ca="1" si="150"/>
        <v>3.0252239094599044E-2</v>
      </c>
      <c r="P142" s="54">
        <f t="shared" si="151"/>
        <v>0.10445869504594973</v>
      </c>
      <c r="Q142" s="286">
        <f t="shared" si="152"/>
        <v>38797.543700000002</v>
      </c>
      <c r="R142" s="54">
        <f t="shared" si="170"/>
        <v>4.0494762291672492E-3</v>
      </c>
      <c r="S142" s="54">
        <v>1</v>
      </c>
      <c r="T142" s="54">
        <f t="shared" si="171"/>
        <v>4.0494762291672492E-3</v>
      </c>
      <c r="U142" s="54">
        <f t="shared" si="172"/>
        <v>-6.3635495041425183E-2</v>
      </c>
      <c r="Y142" s="318">
        <f t="shared" si="168"/>
        <v>0.10339443459829471</v>
      </c>
      <c r="Z142" s="54">
        <f t="shared" si="153"/>
        <v>3484.5</v>
      </c>
      <c r="AA142" s="54">
        <f t="shared" si="154"/>
        <v>4.1887460452179573E-2</v>
      </c>
      <c r="AB142" s="54">
        <f t="shared" si="155"/>
        <v>0.10339443459829471</v>
      </c>
      <c r="AC142" s="54">
        <f t="shared" si="156"/>
        <v>-6.3635495041425183E-2</v>
      </c>
      <c r="AD142" s="54">
        <f t="shared" si="123"/>
        <v>0.10339443459829471</v>
      </c>
      <c r="AE142" s="369">
        <f t="shared" si="157"/>
        <v>1.132650300442867E-6</v>
      </c>
      <c r="AF142" s="356">
        <f t="shared" si="158"/>
        <v>38797.543700000002</v>
      </c>
      <c r="AG142" s="41"/>
      <c r="AH142" s="54">
        <f t="shared" si="159"/>
        <v>-6.2571234593770161E-2</v>
      </c>
      <c r="AI142" s="54">
        <f t="shared" si="160"/>
        <v>1.1085208687211592</v>
      </c>
      <c r="AJ142" s="54">
        <f t="shared" si="161"/>
        <v>-0.46843655524689504</v>
      </c>
      <c r="AK142" s="54">
        <f t="shared" si="162"/>
        <v>0.39003858905336952</v>
      </c>
      <c r="AL142" s="54">
        <f t="shared" si="163"/>
        <v>1.2994286691409593</v>
      </c>
      <c r="AM142" s="54">
        <f t="shared" si="164"/>
        <v>0.75975374244188898</v>
      </c>
      <c r="AN142" s="54">
        <f t="shared" si="174"/>
        <v>7.2016660092066038</v>
      </c>
      <c r="AO142" s="54">
        <f t="shared" si="174"/>
        <v>7.2015970433315255</v>
      </c>
      <c r="AP142" s="54">
        <f t="shared" si="174"/>
        <v>7.2013164948985642</v>
      </c>
      <c r="AQ142" s="54">
        <f t="shared" si="174"/>
        <v>7.2001763027206263</v>
      </c>
      <c r="AR142" s="54">
        <f t="shared" si="174"/>
        <v>7.1955597255315142</v>
      </c>
      <c r="AS142" s="54">
        <f t="shared" si="174"/>
        <v>7.1771415065103543</v>
      </c>
      <c r="AT142" s="54">
        <f t="shared" si="174"/>
        <v>7.107470079429361</v>
      </c>
      <c r="AU142" s="54">
        <f t="shared" si="165"/>
        <v>6.8799533520847955</v>
      </c>
      <c r="AW142" s="54">
        <v>80000</v>
      </c>
      <c r="AX142" s="54">
        <f t="shared" si="124"/>
        <v>0.23917153977758404</v>
      </c>
      <c r="AY142" s="54">
        <f t="shared" si="125"/>
        <v>0.18339176607751584</v>
      </c>
      <c r="AZ142" s="54">
        <f t="shared" si="126"/>
        <v>5.5779773700068189E-2</v>
      </c>
      <c r="BA142" s="54">
        <f t="shared" si="127"/>
        <v>0.6928269133468159</v>
      </c>
      <c r="BB142" s="54">
        <f t="shared" si="128"/>
        <v>0.88077992219255941</v>
      </c>
      <c r="BC142" s="54">
        <f t="shared" si="129"/>
        <v>-2.4321503866098637</v>
      </c>
      <c r="BD142" s="54">
        <f t="shared" si="130"/>
        <v>-2.6998716639033247</v>
      </c>
      <c r="BE142" s="54">
        <f t="shared" si="131"/>
        <v>10.459500877769123</v>
      </c>
      <c r="BF142" s="54">
        <f t="shared" si="132"/>
        <v>10.459524294976751</v>
      </c>
      <c r="BG142" s="54">
        <f t="shared" si="133"/>
        <v>10.459411057072101</v>
      </c>
      <c r="BH142" s="54">
        <f t="shared" si="134"/>
        <v>10.459958838624221</v>
      </c>
      <c r="BI142" s="54">
        <f t="shared" si="135"/>
        <v>10.457313647332795</v>
      </c>
      <c r="BJ142" s="54">
        <f t="shared" si="136"/>
        <v>10.470198120225385</v>
      </c>
      <c r="BK142" s="54">
        <f t="shared" si="137"/>
        <v>10.40984719581054</v>
      </c>
      <c r="BL142" s="54">
        <f t="shared" si="138"/>
        <v>10.807567277152511</v>
      </c>
    </row>
    <row r="143" spans="1:64" ht="12.95" customHeight="1">
      <c r="A143" s="40" t="s">
        <v>115</v>
      </c>
      <c r="B143" s="57" t="s">
        <v>65</v>
      </c>
      <c r="C143" s="40">
        <v>53818.354140000003</v>
      </c>
      <c r="D143" s="40">
        <v>2.0000000000000001E-4</v>
      </c>
      <c r="E143" s="54">
        <f t="shared" si="148"/>
        <v>3490.1007206994427</v>
      </c>
      <c r="F143" s="54">
        <f t="shared" si="149"/>
        <v>3490</v>
      </c>
      <c r="G143" s="54">
        <f t="shared" si="173"/>
        <v>4.2284000002837274E-2</v>
      </c>
      <c r="H143" s="360"/>
      <c r="I143" s="360"/>
      <c r="J143" s="360"/>
      <c r="K143" s="360">
        <f>G143</f>
        <v>4.2284000002837274E-2</v>
      </c>
      <c r="M143" s="268"/>
      <c r="O143" s="54">
        <f t="shared" ca="1" si="150"/>
        <v>3.0233919380094509E-2</v>
      </c>
      <c r="P143" s="54">
        <f t="shared" si="151"/>
        <v>0.1044720358487721</v>
      </c>
      <c r="Q143" s="286">
        <f t="shared" si="152"/>
        <v>38799.854140000003</v>
      </c>
      <c r="R143" s="54">
        <f t="shared" si="170"/>
        <v>3.8673518023752745E-3</v>
      </c>
      <c r="S143" s="54">
        <v>1</v>
      </c>
      <c r="T143" s="54">
        <f t="shared" si="171"/>
        <v>3.8673518023752745E-3</v>
      </c>
      <c r="U143" s="54">
        <f t="shared" si="172"/>
        <v>-6.2188035845934825E-2</v>
      </c>
      <c r="Y143" s="318">
        <f t="shared" si="168"/>
        <v>0.10483467282876799</v>
      </c>
      <c r="Z143" s="54">
        <f t="shared" si="153"/>
        <v>3490</v>
      </c>
      <c r="AA143" s="54">
        <f t="shared" si="154"/>
        <v>4.1921363022841385E-2</v>
      </c>
      <c r="AB143" s="54">
        <f t="shared" si="155"/>
        <v>0.10483467282876799</v>
      </c>
      <c r="AC143" s="54">
        <f t="shared" si="156"/>
        <v>-6.2188035845934825E-2</v>
      </c>
      <c r="AD143" s="54">
        <f t="shared" si="123"/>
        <v>0.10483467282876799</v>
      </c>
      <c r="AE143" s="369">
        <f t="shared" si="157"/>
        <v>1.3150557926053918E-7</v>
      </c>
      <c r="AF143" s="356">
        <f t="shared" si="158"/>
        <v>38799.854140000003</v>
      </c>
      <c r="AG143" s="41"/>
      <c r="AH143" s="54">
        <f t="shared" si="159"/>
        <v>-6.2550672825930714E-2</v>
      </c>
      <c r="AI143" s="54">
        <f t="shared" si="160"/>
        <v>1.1083438637873433</v>
      </c>
      <c r="AJ143" s="54">
        <f t="shared" si="161"/>
        <v>-0.46803558904246501</v>
      </c>
      <c r="AK143" s="54">
        <f t="shared" si="162"/>
        <v>0.39008779406483352</v>
      </c>
      <c r="AL143" s="54">
        <f t="shared" si="163"/>
        <v>1.299882454411164</v>
      </c>
      <c r="AM143" s="54">
        <f t="shared" si="164"/>
        <v>0.76011166505401284</v>
      </c>
      <c r="AN143" s="54">
        <f t="shared" si="174"/>
        <v>7.2020403511761852</v>
      </c>
      <c r="AO143" s="54">
        <f t="shared" si="174"/>
        <v>7.2019715417990176</v>
      </c>
      <c r="AP143" s="54">
        <f t="shared" si="174"/>
        <v>7.2016914926380222</v>
      </c>
      <c r="AQ143" s="54">
        <f t="shared" si="174"/>
        <v>7.2005527704456931</v>
      </c>
      <c r="AR143" s="54">
        <f t="shared" si="174"/>
        <v>7.1959398781520676</v>
      </c>
      <c r="AS143" s="54">
        <f t="shared" si="174"/>
        <v>7.1775274138375025</v>
      </c>
      <c r="AT143" s="54">
        <f t="shared" si="174"/>
        <v>7.1078469333698582</v>
      </c>
      <c r="AU143" s="54">
        <f t="shared" si="165"/>
        <v>6.8802356723543863</v>
      </c>
      <c r="AW143" s="54">
        <v>81000</v>
      </c>
      <c r="AX143" s="54">
        <f t="shared" si="124"/>
        <v>0.23609516680986714</v>
      </c>
      <c r="AY143" s="54">
        <f t="shared" si="125"/>
        <v>0.18301103712107103</v>
      </c>
      <c r="AZ143" s="54">
        <f t="shared" si="126"/>
        <v>5.3084129688796097E-2</v>
      </c>
      <c r="BA143" s="54">
        <f t="shared" si="127"/>
        <v>0.70159586202931767</v>
      </c>
      <c r="BB143" s="54">
        <f t="shared" si="128"/>
        <v>0.86485977854956952</v>
      </c>
      <c r="BC143" s="54">
        <f t="shared" si="129"/>
        <v>-2.3995146339551767</v>
      </c>
      <c r="BD143" s="54">
        <f t="shared" si="130"/>
        <v>-2.5703045099357267</v>
      </c>
      <c r="BE143" s="54">
        <f t="shared" si="131"/>
        <v>10.502304345409451</v>
      </c>
      <c r="BF143" s="54">
        <f t="shared" si="132"/>
        <v>10.502318534622622</v>
      </c>
      <c r="BG143" s="54">
        <f t="shared" si="133"/>
        <v>10.502244520691947</v>
      </c>
      <c r="BH143" s="54">
        <f t="shared" si="134"/>
        <v>10.502630705101147</v>
      </c>
      <c r="BI143" s="54">
        <f t="shared" si="135"/>
        <v>10.500618742906873</v>
      </c>
      <c r="BJ143" s="54">
        <f t="shared" si="136"/>
        <v>10.511184830148661</v>
      </c>
      <c r="BK143" s="54">
        <f t="shared" si="137"/>
        <v>10.457819613189853</v>
      </c>
      <c r="BL143" s="54">
        <f t="shared" si="138"/>
        <v>10.858898235259925</v>
      </c>
    </row>
    <row r="144" spans="1:64" ht="12.95" customHeight="1">
      <c r="A144" s="48" t="s">
        <v>112</v>
      </c>
      <c r="C144" s="30">
        <v>53836.198600000003</v>
      </c>
      <c r="D144" s="30" t="s">
        <v>37</v>
      </c>
      <c r="E144" s="54">
        <f t="shared" si="148"/>
        <v>3532.6063136471839</v>
      </c>
      <c r="F144" s="54">
        <f t="shared" si="149"/>
        <v>3532.5</v>
      </c>
      <c r="G144" s="54">
        <f t="shared" si="173"/>
        <v>4.4632000004639849E-2</v>
      </c>
      <c r="H144" s="360"/>
      <c r="I144" s="360"/>
      <c r="J144" s="360">
        <f t="shared" ref="J144:J149" si="175">G144</f>
        <v>4.4632000004639849E-2</v>
      </c>
      <c r="K144" s="360"/>
      <c r="M144" s="268"/>
      <c r="O144" s="54">
        <f t="shared" ca="1" si="150"/>
        <v>3.0092357949832206E-2</v>
      </c>
      <c r="P144" s="54">
        <f t="shared" si="151"/>
        <v>0.10457508670198176</v>
      </c>
      <c r="Q144" s="286">
        <f t="shared" si="152"/>
        <v>38817.698600000003</v>
      </c>
      <c r="R144" s="54">
        <f t="shared" si="170"/>
        <v>3.5931736428050491E-3</v>
      </c>
      <c r="S144" s="54">
        <v>1</v>
      </c>
      <c r="T144" s="54">
        <f t="shared" si="171"/>
        <v>3.5931736428050491E-3</v>
      </c>
      <c r="U144" s="54">
        <f t="shared" si="172"/>
        <v>-5.9943086697341913E-2</v>
      </c>
      <c r="X144" s="318">
        <f>+G144-AH144</f>
        <v>0.10702360237000519</v>
      </c>
      <c r="Z144" s="54">
        <f t="shared" si="153"/>
        <v>3532.5</v>
      </c>
      <c r="AA144" s="54">
        <f t="shared" si="154"/>
        <v>4.2183484336616416E-2</v>
      </c>
      <c r="AB144" s="54">
        <f t="shared" si="155"/>
        <v>0.10702360237000519</v>
      </c>
      <c r="AC144" s="54">
        <f t="shared" si="156"/>
        <v>-5.9943086697341913E-2</v>
      </c>
      <c r="AD144" s="54">
        <f t="shared" si="123"/>
        <v>0.10702360237000519</v>
      </c>
      <c r="AE144" s="369">
        <f t="shared" si="157"/>
        <v>5.9952289765562405E-6</v>
      </c>
      <c r="AF144" s="356">
        <f t="shared" si="158"/>
        <v>38817.698600000003</v>
      </c>
      <c r="AG144" s="41"/>
      <c r="AH144" s="54">
        <f t="shared" si="159"/>
        <v>-6.2391602365365346E-2</v>
      </c>
      <c r="AI144" s="54">
        <f t="shared" si="160"/>
        <v>1.1069772570843117</v>
      </c>
      <c r="AJ144" s="54">
        <f t="shared" si="161"/>
        <v>-0.46493829700249922</v>
      </c>
      <c r="AK144" s="54">
        <f t="shared" si="162"/>
        <v>0.3904647824906306</v>
      </c>
      <c r="AL144" s="54">
        <f t="shared" si="163"/>
        <v>1.3033840899132341</v>
      </c>
      <c r="AM144" s="54">
        <f t="shared" si="164"/>
        <v>0.76287773628866706</v>
      </c>
      <c r="AN144" s="54">
        <f t="shared" si="174"/>
        <v>7.2049309750236148</v>
      </c>
      <c r="AO144" s="54">
        <f t="shared" si="174"/>
        <v>7.2048633675192324</v>
      </c>
      <c r="AP144" s="54">
        <f t="shared" si="174"/>
        <v>7.2045871620301742</v>
      </c>
      <c r="AQ144" s="54">
        <f t="shared" si="174"/>
        <v>7.2034597868314529</v>
      </c>
      <c r="AR144" s="54">
        <f t="shared" si="174"/>
        <v>7.1988754325720574</v>
      </c>
      <c r="AS144" s="54">
        <f t="shared" si="174"/>
        <v>7.1805078325019247</v>
      </c>
      <c r="AT144" s="54">
        <f t="shared" si="174"/>
        <v>7.1107583742570011</v>
      </c>
      <c r="AU144" s="54">
        <f t="shared" si="165"/>
        <v>6.882417238073951</v>
      </c>
      <c r="AW144" s="54">
        <v>82000</v>
      </c>
      <c r="AX144" s="54">
        <f t="shared" si="124"/>
        <v>0.23284830207979706</v>
      </c>
      <c r="AY144" s="54">
        <f t="shared" si="125"/>
        <v>0.18259386836122227</v>
      </c>
      <c r="AZ144" s="54">
        <f t="shared" si="126"/>
        <v>5.0254433718574791E-2</v>
      </c>
      <c r="BA144" s="54">
        <f t="shared" si="127"/>
        <v>0.71092397865955159</v>
      </c>
      <c r="BB144" s="54">
        <f t="shared" si="128"/>
        <v>0.84756676557312227</v>
      </c>
      <c r="BC144" s="54">
        <f t="shared" si="129"/>
        <v>-2.3660269635737516</v>
      </c>
      <c r="BD144" s="54">
        <f t="shared" si="130"/>
        <v>-2.4481872282357351</v>
      </c>
      <c r="BE144" s="54">
        <f t="shared" si="131"/>
        <v>10.545662510664767</v>
      </c>
      <c r="BF144" s="54">
        <f t="shared" si="132"/>
        <v>10.545670491840381</v>
      </c>
      <c r="BG144" s="54">
        <f t="shared" si="133"/>
        <v>10.545625162484045</v>
      </c>
      <c r="BH144" s="54">
        <f t="shared" si="134"/>
        <v>10.545882668659855</v>
      </c>
      <c r="BI144" s="54">
        <f t="shared" si="135"/>
        <v>10.544421652772419</v>
      </c>
      <c r="BJ144" s="54">
        <f t="shared" si="136"/>
        <v>10.55277056857245</v>
      </c>
      <c r="BK144" s="54">
        <f t="shared" si="137"/>
        <v>10.506848587478066</v>
      </c>
      <c r="BL144" s="54">
        <f t="shared" si="138"/>
        <v>10.910229193367336</v>
      </c>
    </row>
    <row r="145" spans="1:64" ht="12.95" customHeight="1">
      <c r="A145" s="287" t="s">
        <v>122</v>
      </c>
      <c r="B145" s="357" t="s">
        <v>65</v>
      </c>
      <c r="C145" s="190">
        <v>54133.219700000001</v>
      </c>
      <c r="D145" s="358" t="s">
        <v>36</v>
      </c>
      <c r="E145" s="54">
        <f t="shared" si="148"/>
        <v>4240.1120590432402</v>
      </c>
      <c r="F145" s="54">
        <f t="shared" si="149"/>
        <v>4240</v>
      </c>
      <c r="G145" s="54">
        <f t="shared" si="173"/>
        <v>4.7043999999004882E-2</v>
      </c>
      <c r="H145" s="360"/>
      <c r="I145" s="360"/>
      <c r="J145" s="360">
        <f t="shared" si="175"/>
        <v>4.7043999999004882E-2</v>
      </c>
      <c r="K145" s="360"/>
      <c r="M145" s="268"/>
      <c r="O145" s="54">
        <f t="shared" ca="1" si="150"/>
        <v>2.77357764931127E-2</v>
      </c>
      <c r="P145" s="54">
        <f t="shared" si="151"/>
        <v>0.10628091238183747</v>
      </c>
      <c r="Q145" s="286">
        <f t="shared" si="152"/>
        <v>39114.719700000001</v>
      </c>
      <c r="R145" s="54">
        <f t="shared" si="170"/>
        <v>3.5090117886513849E-3</v>
      </c>
      <c r="S145" s="54">
        <v>1</v>
      </c>
      <c r="T145" s="54">
        <f t="shared" si="171"/>
        <v>3.5090117886513849E-3</v>
      </c>
      <c r="U145" s="54">
        <f t="shared" si="172"/>
        <v>-5.9236912382832588E-2</v>
      </c>
      <c r="Y145" s="318">
        <f>+G145-AH145</f>
        <v>0.10674219871267029</v>
      </c>
      <c r="Z145" s="54">
        <f t="shared" si="153"/>
        <v>4240</v>
      </c>
      <c r="AA145" s="54">
        <f t="shared" si="154"/>
        <v>4.6582713668172064E-2</v>
      </c>
      <c r="AB145" s="54">
        <f t="shared" si="155"/>
        <v>0.10674219871267029</v>
      </c>
      <c r="AC145" s="54">
        <f t="shared" si="156"/>
        <v>-5.9236912382832588E-2</v>
      </c>
      <c r="AD145" s="54">
        <f t="shared" si="123"/>
        <v>0.10674219871267029</v>
      </c>
      <c r="AE145" s="369">
        <f t="shared" si="157"/>
        <v>2.1278507901320377E-7</v>
      </c>
      <c r="AF145" s="356">
        <f t="shared" si="158"/>
        <v>39114.719700000001</v>
      </c>
      <c r="AG145" s="41"/>
      <c r="AH145" s="54">
        <f t="shared" si="159"/>
        <v>-5.9698198713665405E-2</v>
      </c>
      <c r="AI145" s="54">
        <f t="shared" si="160"/>
        <v>1.0845425974578957</v>
      </c>
      <c r="AJ145" s="54">
        <f t="shared" si="161"/>
        <v>-0.41370808229188749</v>
      </c>
      <c r="AK145" s="54">
        <f t="shared" si="162"/>
        <v>0.39592856567038776</v>
      </c>
      <c r="AL145" s="54">
        <f t="shared" si="163"/>
        <v>1.3604257123803167</v>
      </c>
      <c r="AM145" s="54">
        <f t="shared" si="164"/>
        <v>0.80901348568008025</v>
      </c>
      <c r="AN145" s="54">
        <f t="shared" si="174"/>
        <v>7.2525311621136117</v>
      </c>
      <c r="AO145" s="54">
        <f t="shared" si="174"/>
        <v>7.2524816244502333</v>
      </c>
      <c r="AP145" s="54">
        <f t="shared" si="174"/>
        <v>7.2522654301173937</v>
      </c>
      <c r="AQ145" s="54">
        <f t="shared" si="174"/>
        <v>7.2513227013572639</v>
      </c>
      <c r="AR145" s="54">
        <f t="shared" si="174"/>
        <v>7.2472268705546403</v>
      </c>
      <c r="AS145" s="54">
        <f t="shared" si="174"/>
        <v>7.2297047199160209</v>
      </c>
      <c r="AT145" s="54">
        <f t="shared" si="174"/>
        <v>7.1590630345906225</v>
      </c>
      <c r="AU145" s="54">
        <f t="shared" si="165"/>
        <v>6.918733890934945</v>
      </c>
      <c r="AW145" s="54">
        <v>83000</v>
      </c>
      <c r="AX145" s="54">
        <f t="shared" si="124"/>
        <v>0.22943010324285881</v>
      </c>
      <c r="AY145" s="54">
        <f t="shared" si="125"/>
        <v>0.18214025979796952</v>
      </c>
      <c r="AZ145" s="54">
        <f t="shared" si="126"/>
        <v>4.7289843444889297E-2</v>
      </c>
      <c r="BA145" s="54">
        <f t="shared" si="127"/>
        <v>0.7208454193352527</v>
      </c>
      <c r="BB145" s="54">
        <f t="shared" si="128"/>
        <v>0.82880983751190918</v>
      </c>
      <c r="BC145" s="54">
        <f t="shared" si="129"/>
        <v>-2.3316208949195998</v>
      </c>
      <c r="BD145" s="54">
        <f t="shared" si="130"/>
        <v>-2.332727088999341</v>
      </c>
      <c r="BE145" s="54">
        <f t="shared" si="131"/>
        <v>10.589610929402033</v>
      </c>
      <c r="BF145" s="54">
        <f t="shared" si="132"/>
        <v>10.589615015197527</v>
      </c>
      <c r="BG145" s="54">
        <f t="shared" si="133"/>
        <v>10.589589460089764</v>
      </c>
      <c r="BH145" s="54">
        <f t="shared" si="134"/>
        <v>10.589749322612766</v>
      </c>
      <c r="BI145" s="54">
        <f t="shared" si="135"/>
        <v>10.588750261956738</v>
      </c>
      <c r="BJ145" s="54">
        <f t="shared" si="136"/>
        <v>10.595032491319161</v>
      </c>
      <c r="BK145" s="54">
        <f t="shared" si="137"/>
        <v>10.556940182765299</v>
      </c>
      <c r="BL145" s="54">
        <f t="shared" si="138"/>
        <v>10.96156015147475</v>
      </c>
    </row>
    <row r="146" spans="1:64" ht="12.95" customHeight="1">
      <c r="A146" s="287" t="s">
        <v>122</v>
      </c>
      <c r="B146" s="357" t="s">
        <v>65</v>
      </c>
      <c r="C146" s="190">
        <v>54144.133699999998</v>
      </c>
      <c r="D146" s="358" t="s">
        <v>36</v>
      </c>
      <c r="E146" s="54">
        <f t="shared" si="148"/>
        <v>4266.1092616165606</v>
      </c>
      <c r="F146" s="54">
        <f t="shared" si="149"/>
        <v>4266</v>
      </c>
      <c r="G146" s="54">
        <f t="shared" si="173"/>
        <v>4.5869599998695776E-2</v>
      </c>
      <c r="H146" s="360"/>
      <c r="I146" s="360"/>
      <c r="J146" s="360">
        <f t="shared" si="175"/>
        <v>4.5869599998695776E-2</v>
      </c>
      <c r="K146" s="360"/>
      <c r="M146" s="268"/>
      <c r="O146" s="54">
        <f t="shared" ca="1" si="150"/>
        <v>2.7649174206364001E-2</v>
      </c>
      <c r="P146" s="54">
        <f t="shared" si="151"/>
        <v>0.10634325249691365</v>
      </c>
      <c r="Q146" s="286">
        <f t="shared" si="152"/>
        <v>39125.633699999998</v>
      </c>
      <c r="R146" s="54">
        <f t="shared" si="170"/>
        <v>3.6570626464752128E-3</v>
      </c>
      <c r="S146" s="54">
        <v>1</v>
      </c>
      <c r="T146" s="54">
        <f t="shared" si="171"/>
        <v>3.6570626464752128E-3</v>
      </c>
      <c r="U146" s="54">
        <f t="shared" si="172"/>
        <v>-6.0473652498217872E-2</v>
      </c>
      <c r="Y146" s="318">
        <f>+G146-AH146</f>
        <v>0.10546727998155589</v>
      </c>
      <c r="Z146" s="54">
        <f t="shared" si="153"/>
        <v>4266</v>
      </c>
      <c r="AA146" s="54">
        <f t="shared" si="154"/>
        <v>4.6745572514053528E-2</v>
      </c>
      <c r="AB146" s="54">
        <f t="shared" si="155"/>
        <v>0.10546727998155589</v>
      </c>
      <c r="AC146" s="54">
        <f t="shared" si="156"/>
        <v>-6.0473652498217872E-2</v>
      </c>
      <c r="AD146" s="54">
        <f t="shared" si="123"/>
        <v>0.10546727998155589</v>
      </c>
      <c r="AE146" s="369">
        <f t="shared" si="157"/>
        <v>7.6732784766218733E-7</v>
      </c>
      <c r="AF146" s="356">
        <f t="shared" si="158"/>
        <v>39125.633699999998</v>
      </c>
      <c r="AG146" s="41"/>
      <c r="AH146" s="54">
        <f t="shared" si="159"/>
        <v>-5.959767998286012E-2</v>
      </c>
      <c r="AI146" s="54">
        <f t="shared" si="160"/>
        <v>1.0837299472152027</v>
      </c>
      <c r="AJ146" s="54">
        <f t="shared" si="161"/>
        <v>-0.41183898907697553</v>
      </c>
      <c r="AK146" s="54">
        <f t="shared" si="162"/>
        <v>0.39610121918277114</v>
      </c>
      <c r="AL146" s="54">
        <f t="shared" si="163"/>
        <v>1.3624777815652451</v>
      </c>
      <c r="AM146" s="54">
        <f t="shared" si="164"/>
        <v>0.81071247369181443</v>
      </c>
      <c r="AN146" s="54">
        <f t="shared" si="174"/>
        <v>7.2542619165647464</v>
      </c>
      <c r="AO146" s="54">
        <f t="shared" si="174"/>
        <v>7.2542129736458465</v>
      </c>
      <c r="AP146" s="54">
        <f t="shared" si="174"/>
        <v>7.2539988342217772</v>
      </c>
      <c r="AQ146" s="54">
        <f t="shared" si="174"/>
        <v>7.253062699322574</v>
      </c>
      <c r="AR146" s="54">
        <f t="shared" si="174"/>
        <v>7.2489851898132676</v>
      </c>
      <c r="AS146" s="54">
        <f t="shared" si="174"/>
        <v>7.2314974836605748</v>
      </c>
      <c r="AT146" s="54">
        <f t="shared" si="174"/>
        <v>7.1608322460553726</v>
      </c>
      <c r="AU146" s="54">
        <f t="shared" si="165"/>
        <v>6.9200684958457384</v>
      </c>
      <c r="AW146" s="54">
        <v>84000</v>
      </c>
      <c r="AX146" s="54">
        <f t="shared" si="124"/>
        <v>0.22583984264787721</v>
      </c>
      <c r="AY146" s="54">
        <f t="shared" si="125"/>
        <v>0.18165021143131271</v>
      </c>
      <c r="AZ146" s="54">
        <f t="shared" si="126"/>
        <v>4.4189631216564496E-2</v>
      </c>
      <c r="BA146" s="54">
        <f t="shared" si="127"/>
        <v>0.73139721158283821</v>
      </c>
      <c r="BB146" s="54">
        <f t="shared" si="128"/>
        <v>0.80848932033190812</v>
      </c>
      <c r="BC146" s="54">
        <f t="shared" si="129"/>
        <v>-2.2962242648164675</v>
      </c>
      <c r="BD146" s="54">
        <f t="shared" si="130"/>
        <v>-2.223230515751109</v>
      </c>
      <c r="BE146" s="54">
        <f t="shared" si="131"/>
        <v>10.634187310289583</v>
      </c>
      <c r="BF146" s="54">
        <f t="shared" si="132"/>
        <v>10.634189156120643</v>
      </c>
      <c r="BG146" s="54">
        <f t="shared" si="133"/>
        <v>10.634176261450035</v>
      </c>
      <c r="BH146" s="54">
        <f t="shared" si="134"/>
        <v>10.634266350686287</v>
      </c>
      <c r="BI146" s="54">
        <f t="shared" si="135"/>
        <v>10.633637386257986</v>
      </c>
      <c r="BJ146" s="54">
        <f t="shared" si="136"/>
        <v>10.638050633927337</v>
      </c>
      <c r="BK146" s="54">
        <f t="shared" si="137"/>
        <v>10.608097663891106</v>
      </c>
      <c r="BL146" s="54">
        <f t="shared" si="138"/>
        <v>11.012891109582162</v>
      </c>
    </row>
    <row r="147" spans="1:64" ht="12.95" customHeight="1">
      <c r="A147" s="48" t="s">
        <v>112</v>
      </c>
      <c r="C147" s="30">
        <v>54164.287499999999</v>
      </c>
      <c r="D147" s="30" t="s">
        <v>37</v>
      </c>
      <c r="E147" s="54">
        <f t="shared" si="148"/>
        <v>4314.1157139917059</v>
      </c>
      <c r="F147" s="54">
        <f t="shared" si="149"/>
        <v>4314</v>
      </c>
      <c r="G147" s="54">
        <f t="shared" si="173"/>
        <v>4.857839999749558E-2</v>
      </c>
      <c r="H147" s="360"/>
      <c r="I147" s="360"/>
      <c r="J147" s="360">
        <f t="shared" si="175"/>
        <v>4.857839999749558E-2</v>
      </c>
      <c r="K147" s="360"/>
      <c r="M147" s="268"/>
      <c r="O147" s="54">
        <f t="shared" ca="1" si="150"/>
        <v>2.7489293061597163E-2</v>
      </c>
      <c r="P147" s="54">
        <f t="shared" si="151"/>
        <v>0.10645827722304041</v>
      </c>
      <c r="Q147" s="286">
        <f t="shared" si="152"/>
        <v>39145.787499999999</v>
      </c>
      <c r="R147" s="54">
        <f t="shared" si="170"/>
        <v>3.3500801876441429E-3</v>
      </c>
      <c r="S147" s="54">
        <v>1</v>
      </c>
      <c r="T147" s="54">
        <f t="shared" si="171"/>
        <v>3.3500801876441429E-3</v>
      </c>
      <c r="U147" s="54">
        <f t="shared" si="172"/>
        <v>-5.7879877225544829E-2</v>
      </c>
      <c r="X147" s="318">
        <f>+G147-AH147</f>
        <v>0.10799023710123951</v>
      </c>
      <c r="Z147" s="54">
        <f t="shared" si="153"/>
        <v>4314</v>
      </c>
      <c r="AA147" s="54">
        <f t="shared" si="154"/>
        <v>4.7046440119296477E-2</v>
      </c>
      <c r="AB147" s="54">
        <f t="shared" si="155"/>
        <v>0.10799023710123951</v>
      </c>
      <c r="AC147" s="54">
        <f t="shared" si="156"/>
        <v>-5.7879877225544829E-2</v>
      </c>
      <c r="AD147" s="54">
        <f t="shared" si="123"/>
        <v>0.10799023710123951</v>
      </c>
      <c r="AE147" s="369">
        <f t="shared" si="157"/>
        <v>2.3469010684118109E-6</v>
      </c>
      <c r="AF147" s="356">
        <f t="shared" si="158"/>
        <v>39145.787499999999</v>
      </c>
      <c r="AG147" s="41"/>
      <c r="AH147" s="54">
        <f t="shared" si="159"/>
        <v>-5.9411837103743932E-2</v>
      </c>
      <c r="AI147" s="54">
        <f t="shared" si="160"/>
        <v>1.0822319483263718</v>
      </c>
      <c r="AJ147" s="54">
        <f t="shared" si="161"/>
        <v>-0.40839117875764247</v>
      </c>
      <c r="AK147" s="54">
        <f t="shared" si="162"/>
        <v>0.39641491719306843</v>
      </c>
      <c r="AL147" s="54">
        <f t="shared" si="163"/>
        <v>1.3662581389259831</v>
      </c>
      <c r="AM147" s="54">
        <f t="shared" si="164"/>
        <v>0.81384979255891698</v>
      </c>
      <c r="AN147" s="54">
        <f t="shared" si="174"/>
        <v>7.2574537439321833</v>
      </c>
      <c r="AO147" s="54">
        <f t="shared" si="174"/>
        <v>7.2574058862575326</v>
      </c>
      <c r="AP147" s="54">
        <f t="shared" si="174"/>
        <v>7.2571955113442383</v>
      </c>
      <c r="AQ147" s="54">
        <f t="shared" si="174"/>
        <v>7.2562715072185178</v>
      </c>
      <c r="AR147" s="54">
        <f t="shared" si="174"/>
        <v>7.2522278690925432</v>
      </c>
      <c r="AS147" s="54">
        <f t="shared" si="174"/>
        <v>7.2348043488000062</v>
      </c>
      <c r="AT147" s="54">
        <f t="shared" si="174"/>
        <v>7.1640973553729586</v>
      </c>
      <c r="AU147" s="54">
        <f t="shared" si="165"/>
        <v>6.9225323818348938</v>
      </c>
      <c r="AW147" s="54">
        <v>85000</v>
      </c>
      <c r="AX147" s="54">
        <f t="shared" si="124"/>
        <v>0.22207694020166432</v>
      </c>
      <c r="AY147" s="54">
        <f t="shared" si="125"/>
        <v>0.18112372326125198</v>
      </c>
      <c r="AZ147" s="54">
        <f t="shared" si="126"/>
        <v>4.0953216940412346E-2</v>
      </c>
      <c r="BA147" s="54">
        <f t="shared" si="127"/>
        <v>0.74261944358385212</v>
      </c>
      <c r="BB147" s="54">
        <f t="shared" si="128"/>
        <v>0.78649615332774614</v>
      </c>
      <c r="BC147" s="54">
        <f t="shared" si="129"/>
        <v>-2.2597585986103548</v>
      </c>
      <c r="BD147" s="54">
        <f t="shared" si="130"/>
        <v>-2.1190872637492228</v>
      </c>
      <c r="BE147" s="54">
        <f t="shared" si="131"/>
        <v>10.679431691152608</v>
      </c>
      <c r="BF147" s="54">
        <f t="shared" si="132"/>
        <v>10.679432388396064</v>
      </c>
      <c r="BG147" s="54">
        <f t="shared" si="133"/>
        <v>10.6794268490476</v>
      </c>
      <c r="BH147" s="54">
        <f t="shared" si="134"/>
        <v>10.679470859766733</v>
      </c>
      <c r="BI147" s="54">
        <f t="shared" si="135"/>
        <v>10.679121353079369</v>
      </c>
      <c r="BJ147" s="54">
        <f t="shared" si="136"/>
        <v>10.681907298643832</v>
      </c>
      <c r="BK147" s="54">
        <f t="shared" si="137"/>
        <v>10.660321487843952</v>
      </c>
      <c r="BL147" s="54">
        <f t="shared" si="138"/>
        <v>11.064222067689574</v>
      </c>
    </row>
    <row r="148" spans="1:64" ht="12.95" customHeight="1">
      <c r="A148" s="287" t="s">
        <v>122</v>
      </c>
      <c r="B148" s="357" t="s">
        <v>65</v>
      </c>
      <c r="C148" s="190">
        <v>54168.063600000001</v>
      </c>
      <c r="D148" s="358" t="s">
        <v>36</v>
      </c>
      <c r="E148" s="54">
        <f t="shared" si="148"/>
        <v>4323.1104030733641</v>
      </c>
      <c r="F148" s="54">
        <f t="shared" si="149"/>
        <v>4323</v>
      </c>
      <c r="G148" s="54">
        <f t="shared" si="173"/>
        <v>4.6348800002306234E-2</v>
      </c>
      <c r="H148" s="360"/>
      <c r="I148" s="360"/>
      <c r="J148" s="360">
        <f t="shared" si="175"/>
        <v>4.6348800002306234E-2</v>
      </c>
      <c r="K148" s="360"/>
      <c r="M148" s="268"/>
      <c r="O148" s="54">
        <f t="shared" ca="1" si="150"/>
        <v>2.7459315346953381E-2</v>
      </c>
      <c r="P148" s="54">
        <f t="shared" si="151"/>
        <v>0.10647983501237959</v>
      </c>
      <c r="Q148" s="286">
        <f t="shared" si="152"/>
        <v>39149.563600000001</v>
      </c>
      <c r="R148" s="54">
        <f t="shared" si="170"/>
        <v>3.6157413713826681E-3</v>
      </c>
      <c r="S148" s="54">
        <v>1</v>
      </c>
      <c r="T148" s="54">
        <f t="shared" si="171"/>
        <v>3.6157413713826681E-3</v>
      </c>
      <c r="U148" s="54">
        <f t="shared" si="172"/>
        <v>-6.0131035010073358E-2</v>
      </c>
      <c r="Y148" s="318">
        <f t="shared" ref="Y148:Y176" si="176">+G148-AH148</f>
        <v>0.10572575284506205</v>
      </c>
      <c r="Z148" s="54">
        <f t="shared" si="153"/>
        <v>4323</v>
      </c>
      <c r="AA148" s="54">
        <f t="shared" si="154"/>
        <v>4.7102882169623772E-2</v>
      </c>
      <c r="AB148" s="54">
        <f t="shared" si="155"/>
        <v>0.10572575284506205</v>
      </c>
      <c r="AC148" s="54">
        <f t="shared" si="156"/>
        <v>-6.0131035010073358E-2</v>
      </c>
      <c r="AD148" s="54">
        <f t="shared" si="123"/>
        <v>0.10572575284506205</v>
      </c>
      <c r="AE148" s="369">
        <f t="shared" si="157"/>
        <v>5.6863991506631537E-7</v>
      </c>
      <c r="AF148" s="356">
        <f t="shared" si="158"/>
        <v>39149.563600000001</v>
      </c>
      <c r="AG148" s="41"/>
      <c r="AH148" s="54">
        <f t="shared" si="159"/>
        <v>-5.937695284275582E-2</v>
      </c>
      <c r="AI148" s="54">
        <f t="shared" si="160"/>
        <v>1.0819514037169284</v>
      </c>
      <c r="AJ148" s="54">
        <f t="shared" si="161"/>
        <v>-0.40774512630775495</v>
      </c>
      <c r="AK148" s="54">
        <f t="shared" si="162"/>
        <v>0.39647300958269954</v>
      </c>
      <c r="AL148" s="54">
        <f t="shared" si="163"/>
        <v>1.3669657915166251</v>
      </c>
      <c r="AM148" s="54">
        <f t="shared" si="164"/>
        <v>0.81443814567389494</v>
      </c>
      <c r="AN148" s="54">
        <f t="shared" si="174"/>
        <v>7.2580517194046523</v>
      </c>
      <c r="AO148" s="54">
        <f t="shared" si="174"/>
        <v>7.2580040633763581</v>
      </c>
      <c r="AP148" s="54">
        <f t="shared" si="174"/>
        <v>7.2577943900827826</v>
      </c>
      <c r="AQ148" s="54">
        <f t="shared" si="174"/>
        <v>7.2568726542414428</v>
      </c>
      <c r="AR148" s="54">
        <f t="shared" si="174"/>
        <v>7.252835373535282</v>
      </c>
      <c r="AS148" s="54">
        <f t="shared" si="174"/>
        <v>7.2354239736624857</v>
      </c>
      <c r="AT148" s="54">
        <f t="shared" si="174"/>
        <v>7.1647094002564922</v>
      </c>
      <c r="AU148" s="54">
        <f t="shared" si="165"/>
        <v>6.9229943604578601</v>
      </c>
      <c r="AW148" s="54">
        <v>86000</v>
      </c>
      <c r="AX148" s="54">
        <f t="shared" si="124"/>
        <v>0.21814100241922638</v>
      </c>
      <c r="AY148" s="54">
        <f t="shared" si="125"/>
        <v>0.18056079528778721</v>
      </c>
      <c r="AZ148" s="54">
        <f t="shared" si="126"/>
        <v>3.7580207131439169E-2</v>
      </c>
      <c r="BA148" s="54">
        <f t="shared" si="127"/>
        <v>0.75455544599882873</v>
      </c>
      <c r="BB148" s="54">
        <f t="shared" si="128"/>
        <v>0.76271109353275912</v>
      </c>
      <c r="BC148" s="54">
        <f t="shared" si="129"/>
        <v>-2.2221384054932387</v>
      </c>
      <c r="BD148" s="54">
        <f t="shared" si="130"/>
        <v>-2.0197574435079964</v>
      </c>
      <c r="BE148" s="54">
        <f t="shared" si="131"/>
        <v>10.725386632263927</v>
      </c>
      <c r="BF148" s="54">
        <f t="shared" si="132"/>
        <v>10.725386828217301</v>
      </c>
      <c r="BG148" s="54">
        <f t="shared" si="133"/>
        <v>10.725385014855476</v>
      </c>
      <c r="BH148" s="54">
        <f t="shared" si="134"/>
        <v>10.725401796245411</v>
      </c>
      <c r="BI148" s="54">
        <f t="shared" si="135"/>
        <v>10.725246535084924</v>
      </c>
      <c r="BJ148" s="54">
        <f t="shared" si="136"/>
        <v>10.726686347503358</v>
      </c>
      <c r="BK148" s="54">
        <f t="shared" si="137"/>
        <v>10.713609302557369</v>
      </c>
      <c r="BL148" s="54">
        <f t="shared" si="138"/>
        <v>11.115553025796988</v>
      </c>
    </row>
    <row r="149" spans="1:64" ht="12.95" customHeight="1">
      <c r="A149" s="287" t="s">
        <v>122</v>
      </c>
      <c r="B149" s="357" t="s">
        <v>65</v>
      </c>
      <c r="C149" s="190">
        <v>54171.002099999998</v>
      </c>
      <c r="D149" s="358" t="s">
        <v>36</v>
      </c>
      <c r="E149" s="54">
        <f t="shared" ref="E149:E176" si="177">+(C149-C$7)/C$8</f>
        <v>4330.1099247667516</v>
      </c>
      <c r="F149" s="54">
        <f t="shared" ref="F149:F180" si="178">ROUND(2*E149,0)/2</f>
        <v>4330</v>
      </c>
      <c r="G149" s="54">
        <f t="shared" si="173"/>
        <v>4.6148000001267064E-2</v>
      </c>
      <c r="H149" s="360"/>
      <c r="I149" s="360"/>
      <c r="J149" s="360">
        <f t="shared" si="175"/>
        <v>4.6148000001267064E-2</v>
      </c>
      <c r="K149" s="360"/>
      <c r="M149" s="268"/>
      <c r="O149" s="54">
        <f t="shared" ref="O149:O176" ca="1" si="179">+C$11+C$12*$F149</f>
        <v>2.7435999346674886E-2</v>
      </c>
      <c r="P149" s="54">
        <f t="shared" ref="P149:P176" si="180">+D$11+D$12*F149+D$13*F149^2</f>
        <v>0.10649660014123663</v>
      </c>
      <c r="Q149" s="286">
        <f t="shared" ref="Q149:Q176" si="181">+C149-15018.5</f>
        <v>39152.502099999998</v>
      </c>
      <c r="R149" s="54">
        <f t="shared" si="170"/>
        <v>3.6419535388539349E-3</v>
      </c>
      <c r="S149" s="54">
        <v>1</v>
      </c>
      <c r="T149" s="54">
        <f t="shared" si="171"/>
        <v>3.6419535388539349E-3</v>
      </c>
      <c r="U149" s="54">
        <f t="shared" si="172"/>
        <v>-6.0348600139969566E-2</v>
      </c>
      <c r="Y149" s="318">
        <f t="shared" si="176"/>
        <v>0.10549781222931728</v>
      </c>
      <c r="Z149" s="54">
        <f t="shared" ref="Z149:Z176" si="182">F149</f>
        <v>4330</v>
      </c>
      <c r="AA149" s="54">
        <f t="shared" ref="AA149:AA176" si="183">AB$3+AB$4*Z149+AB$5*Z149^2+AH149</f>
        <v>4.7146787913186404E-2</v>
      </c>
      <c r="AB149" s="54">
        <f t="shared" ref="AB149:AB176" si="184">+G149-AH149</f>
        <v>0.10549781222931728</v>
      </c>
      <c r="AC149" s="54">
        <f t="shared" ref="AC149:AC176" si="185">+G149-P149</f>
        <v>-6.0348600139969566E-2</v>
      </c>
      <c r="AD149" s="54">
        <f t="shared" si="123"/>
        <v>0.10549781222931728</v>
      </c>
      <c r="AE149" s="369">
        <f t="shared" ref="AE149:AE176" si="186">+(G149-AA149)^2*S149</f>
        <v>9.9757729299619459E-7</v>
      </c>
      <c r="AF149" s="356">
        <f t="shared" ref="AF149:AF176" si="187">+C149-15018.5</f>
        <v>39152.502099999998</v>
      </c>
      <c r="AG149" s="41"/>
      <c r="AH149" s="54">
        <f t="shared" ref="AH149:AH176" si="188">$AB$6*($AB$11/AI149*AJ149+$AB$12)</f>
        <v>-5.9349812228050226E-2</v>
      </c>
      <c r="AI149" s="54">
        <f t="shared" ref="AI149:AI176" si="189">1+$AB$7*COS(AL149)</f>
        <v>1.0817332746254571</v>
      </c>
      <c r="AJ149" s="54">
        <f t="shared" ref="AJ149:AJ176" si="190">SIN(AL149+RADIANS($AB$9))</f>
        <v>-0.40724273172088726</v>
      </c>
      <c r="AK149" s="54">
        <f t="shared" ref="AK149:AK176" si="191">$AB$7*SIN(AL149)</f>
        <v>0.3965180345428666</v>
      </c>
      <c r="AL149" s="54">
        <f t="shared" ref="AL149:AL176" si="192">2*ATAN(AM149)</f>
        <v>1.3675159341382492</v>
      </c>
      <c r="AM149" s="54">
        <f t="shared" ref="AM149:AM176" si="193">SQRT((1+$AB$7)/(1-$AB$7))*TAN(AN149/2)</f>
        <v>0.81489577693047333</v>
      </c>
      <c r="AN149" s="54">
        <f t="shared" si="174"/>
        <v>7.2585167040845224</v>
      </c>
      <c r="AO149" s="54">
        <f t="shared" si="174"/>
        <v>7.2584692044919068</v>
      </c>
      <c r="AP149" s="54">
        <f t="shared" si="174"/>
        <v>7.2582600759776961</v>
      </c>
      <c r="AQ149" s="54">
        <f t="shared" si="174"/>
        <v>7.2573401029800824</v>
      </c>
      <c r="AR149" s="54">
        <f t="shared" si="174"/>
        <v>7.2533077683071125</v>
      </c>
      <c r="AS149" s="54">
        <f t="shared" si="174"/>
        <v>7.2359058140230887</v>
      </c>
      <c r="AT149" s="54">
        <f t="shared" si="174"/>
        <v>7.1651853995018744</v>
      </c>
      <c r="AU149" s="54">
        <f t="shared" ref="AU149:AU176" si="194">RADIANS($AB$9)+$AB$18*(F149-AB$15)</f>
        <v>6.9233536771646129</v>
      </c>
      <c r="AW149" s="54">
        <v>87000</v>
      </c>
      <c r="AX149" s="54">
        <f t="shared" si="124"/>
        <v>0.21403186896632428</v>
      </c>
      <c r="AY149" s="54">
        <f t="shared" si="125"/>
        <v>0.17996142751091848</v>
      </c>
      <c r="AZ149" s="54">
        <f t="shared" si="126"/>
        <v>3.407044145540581E-2</v>
      </c>
      <c r="BA149" s="54">
        <f t="shared" si="127"/>
        <v>0.76725195555978631</v>
      </c>
      <c r="BB149" s="54">
        <f t="shared" si="128"/>
        <v>0.73700389847177816</v>
      </c>
      <c r="BC149" s="54">
        <f t="shared" si="129"/>
        <v>-2.1832703917123655</v>
      </c>
      <c r="BD149" s="54">
        <f t="shared" si="130"/>
        <v>-1.924760804122184</v>
      </c>
      <c r="BE149" s="54">
        <f t="shared" si="131"/>
        <v>10.772097424979929</v>
      </c>
      <c r="BF149" s="54">
        <f t="shared" si="132"/>
        <v>10.772097451442466</v>
      </c>
      <c r="BG149" s="54">
        <f t="shared" si="133"/>
        <v>10.772097156511057</v>
      </c>
      <c r="BH149" s="54">
        <f t="shared" si="134"/>
        <v>10.772100443615082</v>
      </c>
      <c r="BI149" s="54">
        <f t="shared" si="135"/>
        <v>10.772063810486342</v>
      </c>
      <c r="BJ149" s="54">
        <f t="shared" si="136"/>
        <v>10.772472402707402</v>
      </c>
      <c r="BK149" s="54">
        <f t="shared" si="137"/>
        <v>10.767955953105979</v>
      </c>
      <c r="BL149" s="54">
        <f t="shared" si="138"/>
        <v>11.166883983904398</v>
      </c>
    </row>
    <row r="150" spans="1:64" ht="12.95" customHeight="1">
      <c r="A150" s="40" t="s">
        <v>120</v>
      </c>
      <c r="B150" s="50"/>
      <c r="C150" s="40">
        <v>54173.312700000002</v>
      </c>
      <c r="D150" s="40">
        <v>2.8999999999999998E-3</v>
      </c>
      <c r="E150" s="54">
        <f t="shared" si="177"/>
        <v>4335.6137855204661</v>
      </c>
      <c r="F150" s="54">
        <f t="shared" si="178"/>
        <v>4335.5</v>
      </c>
      <c r="G150" s="54">
        <f t="shared" si="173"/>
        <v>4.7768800002813805E-2</v>
      </c>
      <c r="H150" s="360"/>
      <c r="I150" s="360"/>
      <c r="J150" s="360"/>
      <c r="K150" s="360">
        <f>G150</f>
        <v>4.7768800002813805E-2</v>
      </c>
      <c r="M150" s="268"/>
      <c r="O150" s="54">
        <f t="shared" ca="1" si="179"/>
        <v>2.7417679632170351E-2</v>
      </c>
      <c r="P150" s="54">
        <f t="shared" si="180"/>
        <v>0.10650977148986322</v>
      </c>
      <c r="Q150" s="286">
        <f t="shared" si="181"/>
        <v>39154.812700000002</v>
      </c>
      <c r="R150" s="54">
        <f t="shared" si="170"/>
        <v>3.4505017312423526E-3</v>
      </c>
      <c r="S150" s="54">
        <v>1</v>
      </c>
      <c r="T150" s="54">
        <f t="shared" si="171"/>
        <v>3.4505017312423526E-3</v>
      </c>
      <c r="U150" s="54">
        <f t="shared" si="172"/>
        <v>-5.8740971487049418E-2</v>
      </c>
      <c r="Y150" s="318">
        <f t="shared" si="176"/>
        <v>0.10709728230737378</v>
      </c>
      <c r="Z150" s="54">
        <f t="shared" si="182"/>
        <v>4335.5</v>
      </c>
      <c r="AA150" s="54">
        <f t="shared" si="183"/>
        <v>4.7181289185303239E-2</v>
      </c>
      <c r="AB150" s="54">
        <f t="shared" si="184"/>
        <v>0.10709728230737378</v>
      </c>
      <c r="AC150" s="54">
        <f t="shared" si="185"/>
        <v>-5.8740971487049418E-2</v>
      </c>
      <c r="AD150" s="54">
        <f t="shared" ref="AD150:AD179" si="195">SUM(V150:Y150)</f>
        <v>0.10709728230737378</v>
      </c>
      <c r="AE150" s="369">
        <f t="shared" si="186"/>
        <v>3.4516896069193311E-7</v>
      </c>
      <c r="AF150" s="356">
        <f t="shared" si="187"/>
        <v>39154.812700000002</v>
      </c>
      <c r="AG150" s="41"/>
      <c r="AH150" s="54">
        <f t="shared" si="188"/>
        <v>-5.9328482304559983E-2</v>
      </c>
      <c r="AI150" s="54">
        <f t="shared" si="189"/>
        <v>1.0815619318829821</v>
      </c>
      <c r="AJ150" s="54">
        <f t="shared" si="190"/>
        <v>-0.40684804890730397</v>
      </c>
      <c r="AK150" s="54">
        <f t="shared" si="191"/>
        <v>0.39655331440583641</v>
      </c>
      <c r="AL150" s="54">
        <f t="shared" si="192"/>
        <v>1.3679480333183196</v>
      </c>
      <c r="AM150" s="54">
        <f t="shared" si="193"/>
        <v>0.81525535867131405</v>
      </c>
      <c r="AN150" s="54">
        <f t="shared" si="174"/>
        <v>7.2588819833116247</v>
      </c>
      <c r="AO150" s="54">
        <f t="shared" si="174"/>
        <v>7.2588346063871318</v>
      </c>
      <c r="AP150" s="54">
        <f t="shared" si="174"/>
        <v>7.2586259053456885</v>
      </c>
      <c r="AQ150" s="54">
        <f t="shared" si="174"/>
        <v>7.2577073165907455</v>
      </c>
      <c r="AR150" s="54">
        <f t="shared" si="174"/>
        <v>7.2536788689187066</v>
      </c>
      <c r="AS150" s="54">
        <f t="shared" si="174"/>
        <v>7.2362843475655758</v>
      </c>
      <c r="AT150" s="54">
        <f t="shared" si="174"/>
        <v>7.1655593770061543</v>
      </c>
      <c r="AU150" s="54">
        <f t="shared" si="194"/>
        <v>6.9236359974342037</v>
      </c>
      <c r="AW150" s="54">
        <v>88000</v>
      </c>
      <c r="AX150" s="54">
        <f t="shared" si="124"/>
        <v>0.20974966835367093</v>
      </c>
      <c r="AY150" s="54">
        <f t="shared" si="125"/>
        <v>0.17932561993064575</v>
      </c>
      <c r="AZ150" s="54">
        <f t="shared" si="126"/>
        <v>3.0424048423025183E-2</v>
      </c>
      <c r="BA150" s="54">
        <f t="shared" si="127"/>
        <v>0.78075924468061708</v>
      </c>
      <c r="BB150" s="54">
        <f t="shared" si="128"/>
        <v>0.70923251284301447</v>
      </c>
      <c r="BC150" s="54">
        <f t="shared" si="129"/>
        <v>-2.1430525864826242</v>
      </c>
      <c r="BD150" s="54">
        <f t="shared" si="130"/>
        <v>-1.8336678258026917</v>
      </c>
      <c r="BE150" s="54">
        <f t="shared" si="131"/>
        <v>10.819612312646067</v>
      </c>
      <c r="BF150" s="54">
        <f t="shared" si="132"/>
        <v>10.819612305553212</v>
      </c>
      <c r="BG150" s="54">
        <f t="shared" si="133"/>
        <v>10.81961240563318</v>
      </c>
      <c r="BH150" s="54">
        <f t="shared" si="134"/>
        <v>10.819610993512866</v>
      </c>
      <c r="BI150" s="54">
        <f t="shared" si="135"/>
        <v>10.819630919454841</v>
      </c>
      <c r="BJ150" s="54">
        <f t="shared" si="136"/>
        <v>10.819349957622363</v>
      </c>
      <c r="BK150" s="54">
        <f t="shared" si="137"/>
        <v>10.823353495285064</v>
      </c>
      <c r="BL150" s="54">
        <f t="shared" si="138"/>
        <v>11.218214942011812</v>
      </c>
    </row>
    <row r="151" spans="1:64" ht="12.95" customHeight="1">
      <c r="A151" s="40" t="s">
        <v>120</v>
      </c>
      <c r="B151" s="57" t="s">
        <v>77</v>
      </c>
      <c r="C151" s="40">
        <v>54173.523399999998</v>
      </c>
      <c r="D151" s="40">
        <v>1.8E-3</v>
      </c>
      <c r="E151" s="54">
        <f t="shared" si="177"/>
        <v>4336.1156739740209</v>
      </c>
      <c r="F151" s="54">
        <f t="shared" si="178"/>
        <v>4336</v>
      </c>
      <c r="G151" s="54">
        <f t="shared" si="173"/>
        <v>4.8561600000539329E-2</v>
      </c>
      <c r="H151" s="360"/>
      <c r="I151" s="360"/>
      <c r="J151" s="360"/>
      <c r="K151" s="360">
        <f>G151</f>
        <v>4.8561600000539329E-2</v>
      </c>
      <c r="M151" s="268"/>
      <c r="O151" s="54">
        <f t="shared" ca="1" si="179"/>
        <v>2.7416014203579031E-2</v>
      </c>
      <c r="P151" s="54">
        <f t="shared" si="180"/>
        <v>0.1065109688305332</v>
      </c>
      <c r="Q151" s="286">
        <f t="shared" si="181"/>
        <v>39155.023399999998</v>
      </c>
      <c r="R151" s="54">
        <f t="shared" si="170"/>
        <v>3.3581293477946647E-3</v>
      </c>
      <c r="S151" s="54">
        <v>1</v>
      </c>
      <c r="T151" s="54">
        <f t="shared" si="171"/>
        <v>3.3581293477946647E-3</v>
      </c>
      <c r="U151" s="54">
        <f t="shared" si="172"/>
        <v>-5.7949368829993866E-2</v>
      </c>
      <c r="Y151" s="318">
        <f t="shared" si="176"/>
        <v>0.1078881429964372</v>
      </c>
      <c r="Z151" s="54">
        <f t="shared" si="182"/>
        <v>4336</v>
      </c>
      <c r="AA151" s="54">
        <f t="shared" si="183"/>
        <v>4.7184425834635321E-2</v>
      </c>
      <c r="AB151" s="54">
        <f t="shared" si="184"/>
        <v>0.1078881429964372</v>
      </c>
      <c r="AC151" s="54">
        <f t="shared" si="185"/>
        <v>-5.7949368829993866E-2</v>
      </c>
      <c r="AD151" s="54">
        <f t="shared" si="195"/>
        <v>0.1078881429964372</v>
      </c>
      <c r="AE151" s="369">
        <f t="shared" si="186"/>
        <v>1.8966086832333991E-6</v>
      </c>
      <c r="AF151" s="356">
        <f t="shared" si="187"/>
        <v>39155.023399999998</v>
      </c>
      <c r="AG151" s="41"/>
      <c r="AH151" s="54">
        <f t="shared" si="188"/>
        <v>-5.9326542995897874E-2</v>
      </c>
      <c r="AI151" s="54">
        <f t="shared" si="189"/>
        <v>1.081546357208514</v>
      </c>
      <c r="AJ151" s="54">
        <f t="shared" si="190"/>
        <v>-0.40681217108982159</v>
      </c>
      <c r="AK151" s="54">
        <f t="shared" si="191"/>
        <v>0.39655651744078019</v>
      </c>
      <c r="AL151" s="54">
        <f t="shared" si="192"/>
        <v>1.3679873082682465</v>
      </c>
      <c r="AM151" s="54">
        <f t="shared" si="193"/>
        <v>0.81528804854651749</v>
      </c>
      <c r="AN151" s="54">
        <f t="shared" ref="AN151:AT160" si="196">$AU151+$AB$7*SIN(AO151)</f>
        <v>7.2589151876399125</v>
      </c>
      <c r="AO151" s="54">
        <f t="shared" si="196"/>
        <v>7.2588678218563523</v>
      </c>
      <c r="AP151" s="54">
        <f t="shared" si="196"/>
        <v>7.2586591596512653</v>
      </c>
      <c r="AQ151" s="54">
        <f t="shared" si="196"/>
        <v>7.2577406966994396</v>
      </c>
      <c r="AR151" s="54">
        <f t="shared" si="196"/>
        <v>7.2537126024271368</v>
      </c>
      <c r="AS151" s="54">
        <f t="shared" si="196"/>
        <v>7.2363187572918406</v>
      </c>
      <c r="AT151" s="54">
        <f t="shared" si="196"/>
        <v>7.165593374005045</v>
      </c>
      <c r="AU151" s="54">
        <f t="shared" si="194"/>
        <v>6.9236616629132577</v>
      </c>
      <c r="AW151" s="54">
        <v>89000</v>
      </c>
      <c r="AX151" s="54">
        <f t="shared" ref="AX151:AX214" si="197">AB$3+AB$4*AW151+AB$5*AW151^2+AZ151</f>
        <v>0.20529488483838076</v>
      </c>
      <c r="AY151" s="54">
        <f t="shared" ref="AY151:AY214" si="198">AB$3+AB$4*AW151+AB$5*AW151^2</f>
        <v>0.17865337254696897</v>
      </c>
      <c r="AZ151" s="54">
        <f t="shared" ref="AZ151:AZ214" si="199">$AB$6*($AB$11/BA151*BB151+$AB$12)</f>
        <v>2.6641512291411776E-2</v>
      </c>
      <c r="BA151" s="54">
        <f t="shared" ref="BA151:BA214" si="200">1+$AB$7*COS(BC151)</f>
        <v>0.79513119468485494</v>
      </c>
      <c r="BB151" s="54">
        <f t="shared" ref="BB151:BB214" si="201">SIN(BC151+RADIANS($AB$9))</f>
        <v>0.67924229883775844</v>
      </c>
      <c r="BC151" s="54">
        <f t="shared" ref="BC151:BC214" si="202">2*ATAN(BD151)</f>
        <v>-2.1013733771437386</v>
      </c>
      <c r="BD151" s="54">
        <f t="shared" ref="BD151:BD214" si="203">SQRT((1+$AB$7)/(1-$AB$7))*TAN(BE151/2)</f>
        <v>-1.7460922717184801</v>
      </c>
      <c r="BE151" s="54">
        <f t="shared" ref="BE151:BE214" si="204">$BL151+$AB$7*SIN(BF151)</f>
        <v>10.86798271908879</v>
      </c>
      <c r="BF151" s="54">
        <f t="shared" ref="BF151:BF214" si="205">$BL151+$AB$7*SIN(BG151)</f>
        <v>10.867982714781752</v>
      </c>
      <c r="BG151" s="54">
        <f t="shared" ref="BG151:BG214" si="206">$BL151+$AB$7*SIN(BH151)</f>
        <v>10.86798279838772</v>
      </c>
      <c r="BH151" s="54">
        <f t="shared" ref="BH151:BH214" si="207">$BL151+$AB$7*SIN(BI151)</f>
        <v>10.867981175482223</v>
      </c>
      <c r="BI151" s="54">
        <f t="shared" ref="BI151:BI214" si="208">$BL151+$AB$7*SIN(BJ151)</f>
        <v>10.868012681953678</v>
      </c>
      <c r="BJ151" s="54">
        <f t="shared" ref="BJ151:BJ214" si="209">$BL151+$AB$7*SIN(BK151)</f>
        <v>10.867402404022533</v>
      </c>
      <c r="BK151" s="54">
        <f t="shared" ref="BK151:BK214" si="210">$BL151+$AB$7*SIN(BL151)</f>
        <v>10.879791216537877</v>
      </c>
      <c r="BL151" s="54">
        <f t="shared" ref="BL151:BL214" si="211">RADIANS($AB$9)+$AB$18*(AW151-AB$15)</f>
        <v>11.269545900119224</v>
      </c>
    </row>
    <row r="152" spans="1:64" ht="12.95" customHeight="1">
      <c r="A152" s="40" t="s">
        <v>115</v>
      </c>
      <c r="B152" s="57" t="s">
        <v>77</v>
      </c>
      <c r="C152" s="40">
        <v>54191.364099999999</v>
      </c>
      <c r="D152" s="40">
        <v>2E-3</v>
      </c>
      <c r="E152" s="54">
        <f t="shared" si="177"/>
        <v>4378.612310582962</v>
      </c>
      <c r="F152" s="54">
        <f t="shared" si="178"/>
        <v>4378.5</v>
      </c>
      <c r="G152" s="54">
        <f t="shared" si="173"/>
        <v>4.7149600002740044E-2</v>
      </c>
      <c r="H152" s="360"/>
      <c r="I152" s="360"/>
      <c r="J152" s="360"/>
      <c r="K152" s="360">
        <f>G152</f>
        <v>4.7149600002740044E-2</v>
      </c>
      <c r="M152" s="268"/>
      <c r="O152" s="54">
        <f t="shared" ca="1" si="179"/>
        <v>2.7274452773316728E-2</v>
      </c>
      <c r="P152" s="54">
        <f t="shared" si="180"/>
        <v>0.10661270949061148</v>
      </c>
      <c r="Q152" s="286">
        <f t="shared" si="181"/>
        <v>39172.864099999999</v>
      </c>
      <c r="R152" s="54">
        <f t="shared" si="170"/>
        <v>3.5358613899665863E-3</v>
      </c>
      <c r="S152" s="54">
        <v>1</v>
      </c>
      <c r="T152" s="54">
        <f t="shared" si="171"/>
        <v>3.5358613899665863E-3</v>
      </c>
      <c r="U152" s="54">
        <f t="shared" si="172"/>
        <v>-5.9463109487871438E-2</v>
      </c>
      <c r="Y152" s="318">
        <f t="shared" si="176"/>
        <v>0.10631116539483441</v>
      </c>
      <c r="Z152" s="54">
        <f t="shared" si="182"/>
        <v>4378.5</v>
      </c>
      <c r="AA152" s="54">
        <f t="shared" si="183"/>
        <v>4.7451144098517112E-2</v>
      </c>
      <c r="AB152" s="54">
        <f t="shared" si="184"/>
        <v>0.10631116539483441</v>
      </c>
      <c r="AC152" s="54">
        <f t="shared" si="185"/>
        <v>-5.9463109487871438E-2</v>
      </c>
      <c r="AD152" s="54">
        <f t="shared" si="195"/>
        <v>0.10631116539483441</v>
      </c>
      <c r="AE152" s="369">
        <f t="shared" si="186"/>
        <v>9.0928841698009344E-8</v>
      </c>
      <c r="AF152" s="356">
        <f t="shared" si="187"/>
        <v>39172.864099999999</v>
      </c>
      <c r="AG152" s="41"/>
      <c r="AH152" s="54">
        <f t="shared" si="188"/>
        <v>-5.916156539209437E-2</v>
      </c>
      <c r="AI152" s="54">
        <f t="shared" si="189"/>
        <v>1.0802236929818152</v>
      </c>
      <c r="AJ152" s="54">
        <f t="shared" si="190"/>
        <v>-0.40376405054915931</v>
      </c>
      <c r="AK152" s="54">
        <f t="shared" si="191"/>
        <v>0.39682620753057357</v>
      </c>
      <c r="AL152" s="54">
        <f t="shared" si="192"/>
        <v>1.3713215452253047</v>
      </c>
      <c r="AM152" s="54">
        <f t="shared" si="193"/>
        <v>0.81806707145062829</v>
      </c>
      <c r="AN152" s="54">
        <f t="shared" si="196"/>
        <v>7.2617358058792147</v>
      </c>
      <c r="AO152" s="54">
        <f t="shared" si="196"/>
        <v>7.2616893805569012</v>
      </c>
      <c r="AP152" s="54">
        <f t="shared" si="196"/>
        <v>7.2614840043063618</v>
      </c>
      <c r="AQ152" s="54">
        <f t="shared" si="196"/>
        <v>7.2605762118076669</v>
      </c>
      <c r="AR152" s="54">
        <f t="shared" si="196"/>
        <v>7.2565781777930596</v>
      </c>
      <c r="AS152" s="54">
        <f t="shared" si="196"/>
        <v>7.2392421127607989</v>
      </c>
      <c r="AT152" s="54">
        <f t="shared" si="196"/>
        <v>7.1684825358721049</v>
      </c>
      <c r="AU152" s="54">
        <f t="shared" si="194"/>
        <v>6.9258432286328215</v>
      </c>
      <c r="AW152" s="54">
        <v>90000</v>
      </c>
      <c r="AX152" s="54">
        <f t="shared" si="197"/>
        <v>0.20066843901579093</v>
      </c>
      <c r="AY152" s="54">
        <f t="shared" si="198"/>
        <v>0.17794468535988825</v>
      </c>
      <c r="AZ152" s="54">
        <f t="shared" si="199"/>
        <v>2.2723753655902679E-2</v>
      </c>
      <c r="BA152" s="54">
        <f t="shared" si="200"/>
        <v>0.81042528136302106</v>
      </c>
      <c r="BB152" s="54">
        <f t="shared" si="201"/>
        <v>0.64686536935915107</v>
      </c>
      <c r="BC152" s="54">
        <f t="shared" si="202"/>
        <v>-2.0581104526842524</v>
      </c>
      <c r="BD152" s="54">
        <f t="shared" si="203"/>
        <v>-1.6616849250845191</v>
      </c>
      <c r="BE152" s="54">
        <f t="shared" si="204"/>
        <v>10.917263478304248</v>
      </c>
      <c r="BF152" s="54">
        <f t="shared" si="205"/>
        <v>10.917263477728735</v>
      </c>
      <c r="BG152" s="54">
        <f t="shared" si="206"/>
        <v>10.917263495899693</v>
      </c>
      <c r="BH152" s="54">
        <f t="shared" si="207"/>
        <v>10.917262922179697</v>
      </c>
      <c r="BI152" s="54">
        <f t="shared" si="208"/>
        <v>10.917281038530495</v>
      </c>
      <c r="BJ152" s="54">
        <f t="shared" si="209"/>
        <v>10.916710983663883</v>
      </c>
      <c r="BK152" s="54">
        <f t="shared" si="210"/>
        <v>10.93725566417563</v>
      </c>
      <c r="BL152" s="54">
        <f t="shared" si="211"/>
        <v>11.320876858226637</v>
      </c>
    </row>
    <row r="153" spans="1:64" ht="12.95" customHeight="1">
      <c r="A153" s="40" t="s">
        <v>123</v>
      </c>
      <c r="B153" s="57" t="s">
        <v>65</v>
      </c>
      <c r="C153" s="40">
        <v>54213.405299999999</v>
      </c>
      <c r="D153" s="40">
        <v>2.0000000000000001E-4</v>
      </c>
      <c r="E153" s="54">
        <f t="shared" si="177"/>
        <v>4431.114559195682</v>
      </c>
      <c r="F153" s="54">
        <f t="shared" si="178"/>
        <v>4431</v>
      </c>
      <c r="G153" s="54">
        <f t="shared" si="173"/>
        <v>4.8093600002175663E-2</v>
      </c>
      <c r="H153" s="360"/>
      <c r="I153" s="360"/>
      <c r="J153" s="360"/>
      <c r="K153" s="360">
        <f>G153</f>
        <v>4.8093600002175663E-2</v>
      </c>
      <c r="M153" s="268"/>
      <c r="O153" s="54">
        <f t="shared" ca="1" si="179"/>
        <v>2.7099582771228002E-2</v>
      </c>
      <c r="P153" s="54">
        <f t="shared" si="180"/>
        <v>0.10673829825777198</v>
      </c>
      <c r="Q153" s="286">
        <f t="shared" si="181"/>
        <v>39194.905299999999</v>
      </c>
      <c r="R153" s="54">
        <f t="shared" si="170"/>
        <v>3.4392006334899418E-3</v>
      </c>
      <c r="S153" s="54">
        <v>1</v>
      </c>
      <c r="T153" s="54">
        <f t="shared" si="171"/>
        <v>3.4392006334899418E-3</v>
      </c>
      <c r="U153" s="54">
        <f t="shared" si="172"/>
        <v>-5.8644698255596317E-2</v>
      </c>
      <c r="Y153" s="318">
        <f t="shared" si="176"/>
        <v>0.10705100013646145</v>
      </c>
      <c r="Z153" s="54">
        <f t="shared" si="182"/>
        <v>4431</v>
      </c>
      <c r="AA153" s="54">
        <f t="shared" si="183"/>
        <v>4.7780898123486196E-2</v>
      </c>
      <c r="AB153" s="54">
        <f t="shared" si="184"/>
        <v>0.10705100013646145</v>
      </c>
      <c r="AC153" s="54">
        <f t="shared" si="185"/>
        <v>-5.8644698255596317E-2</v>
      </c>
      <c r="AD153" s="54">
        <f t="shared" si="195"/>
        <v>0.10705100013646145</v>
      </c>
      <c r="AE153" s="369">
        <f t="shared" si="186"/>
        <v>9.7782464935922117E-8</v>
      </c>
      <c r="AF153" s="356">
        <f t="shared" si="187"/>
        <v>39194.905299999999</v>
      </c>
      <c r="AG153" s="41"/>
      <c r="AH153" s="54">
        <f t="shared" si="188"/>
        <v>-5.8957400134285784E-2</v>
      </c>
      <c r="AI153" s="54">
        <f t="shared" si="189"/>
        <v>1.0785930543905928</v>
      </c>
      <c r="AJ153" s="54">
        <f t="shared" si="190"/>
        <v>-0.40000284823681542</v>
      </c>
      <c r="AK153" s="54">
        <f t="shared" si="191"/>
        <v>0.3971523784396811</v>
      </c>
      <c r="AL153" s="54">
        <f t="shared" si="192"/>
        <v>1.3754290522221178</v>
      </c>
      <c r="AM153" s="54">
        <f t="shared" si="193"/>
        <v>0.82150104033726667</v>
      </c>
      <c r="AN153" s="54">
        <f t="shared" si="196"/>
        <v>7.2652153303217109</v>
      </c>
      <c r="AO153" s="54">
        <f t="shared" si="196"/>
        <v>7.2651700490057696</v>
      </c>
      <c r="AP153" s="54">
        <f t="shared" si="196"/>
        <v>7.2649686904341797</v>
      </c>
      <c r="AQ153" s="54">
        <f t="shared" si="196"/>
        <v>7.2640740157871546</v>
      </c>
      <c r="AR153" s="54">
        <f t="shared" si="196"/>
        <v>7.2601131695777061</v>
      </c>
      <c r="AS153" s="54">
        <f t="shared" si="196"/>
        <v>7.2428492972474512</v>
      </c>
      <c r="AT153" s="54">
        <f t="shared" si="196"/>
        <v>7.172049905857719</v>
      </c>
      <c r="AU153" s="54">
        <f t="shared" si="194"/>
        <v>6.9285381039334615</v>
      </c>
      <c r="AW153" s="54">
        <v>91000</v>
      </c>
      <c r="AX153" s="54">
        <f t="shared" si="197"/>
        <v>0.19587178502994604</v>
      </c>
      <c r="AY153" s="54">
        <f t="shared" si="198"/>
        <v>0.17719955836940351</v>
      </c>
      <c r="AZ153" s="54">
        <f t="shared" si="199"/>
        <v>1.8672226660542534E-2</v>
      </c>
      <c r="BA153" s="54">
        <f t="shared" si="200"/>
        <v>0.82670242979331565</v>
      </c>
      <c r="BB153" s="54">
        <f t="shared" si="201"/>
        <v>0.61192011016286896</v>
      </c>
      <c r="BC153" s="54">
        <f t="shared" si="202"/>
        <v>-2.0131296585698277</v>
      </c>
      <c r="BD153" s="54">
        <f t="shared" si="203"/>
        <v>-1.5801282950665905</v>
      </c>
      <c r="BE153" s="54">
        <f t="shared" si="204"/>
        <v>10.967513057111185</v>
      </c>
      <c r="BF153" s="54">
        <f t="shared" si="205"/>
        <v>10.967513057108494</v>
      </c>
      <c r="BG153" s="54">
        <f t="shared" si="206"/>
        <v>10.967513057345418</v>
      </c>
      <c r="BH153" s="54">
        <f t="shared" si="207"/>
        <v>10.967513036488059</v>
      </c>
      <c r="BI153" s="54">
        <f t="shared" si="208"/>
        <v>10.96751487270881</v>
      </c>
      <c r="BJ153" s="54">
        <f t="shared" si="209"/>
        <v>10.967353674833971</v>
      </c>
      <c r="BK153" s="54">
        <f t="shared" si="210"/>
        <v>10.99573068081575</v>
      </c>
      <c r="BL153" s="54">
        <f t="shared" si="211"/>
        <v>11.372207816334049</v>
      </c>
    </row>
    <row r="154" spans="1:64" ht="12.95" customHeight="1">
      <c r="A154" s="40" t="s">
        <v>123</v>
      </c>
      <c r="B154" s="57" t="s">
        <v>77</v>
      </c>
      <c r="C154" s="40">
        <v>54507.496800000001</v>
      </c>
      <c r="D154" s="40">
        <v>4.0000000000000002E-4</v>
      </c>
      <c r="E154" s="54">
        <f t="shared" si="177"/>
        <v>5131.6419827428545</v>
      </c>
      <c r="F154" s="54">
        <f t="shared" si="178"/>
        <v>5131.5</v>
      </c>
      <c r="G154" s="54">
        <f t="shared" si="173"/>
        <v>5.9606400005577598E-2</v>
      </c>
      <c r="H154" s="360"/>
      <c r="I154" s="360"/>
      <c r="J154" s="360"/>
      <c r="K154" s="360">
        <f>G154</f>
        <v>5.9606400005577598E-2</v>
      </c>
      <c r="M154" s="268"/>
      <c r="O154" s="54">
        <f t="shared" ca="1" si="179"/>
        <v>2.4766317314786995E-2</v>
      </c>
      <c r="P154" s="54">
        <f t="shared" si="180"/>
        <v>0.10840440066676185</v>
      </c>
      <c r="Q154" s="286">
        <f t="shared" si="181"/>
        <v>39488.996800000001</v>
      </c>
      <c r="R154" s="54">
        <f t="shared" si="170"/>
        <v>2.3812448685289391E-3</v>
      </c>
      <c r="S154" s="54">
        <v>1</v>
      </c>
      <c r="T154" s="54">
        <f t="shared" si="171"/>
        <v>2.3812448685289391E-3</v>
      </c>
      <c r="U154" s="54">
        <f t="shared" si="172"/>
        <v>-4.8798000661184254E-2</v>
      </c>
      <c r="Y154" s="318">
        <f t="shared" si="176"/>
        <v>0.11580296788325047</v>
      </c>
      <c r="Z154" s="54">
        <f t="shared" si="182"/>
        <v>5131.5</v>
      </c>
      <c r="AA154" s="54">
        <f t="shared" si="183"/>
        <v>5.2207832789088984E-2</v>
      </c>
      <c r="AB154" s="54">
        <f t="shared" si="184"/>
        <v>0.11580296788325047</v>
      </c>
      <c r="AC154" s="54">
        <f t="shared" si="185"/>
        <v>-4.8798000661184254E-2</v>
      </c>
      <c r="AD154" s="54">
        <f t="shared" si="195"/>
        <v>0.11580296788325047</v>
      </c>
      <c r="AE154" s="369">
        <f t="shared" si="186"/>
        <v>5.4738796856900069E-5</v>
      </c>
      <c r="AF154" s="356">
        <f t="shared" si="187"/>
        <v>39488.996800000001</v>
      </c>
      <c r="AG154" s="41"/>
      <c r="AH154" s="54">
        <f t="shared" si="188"/>
        <v>-5.6196567877672868E-2</v>
      </c>
      <c r="AI154" s="54">
        <f t="shared" si="189"/>
        <v>1.0571878512332136</v>
      </c>
      <c r="AJ154" s="54">
        <f t="shared" si="190"/>
        <v>-0.35029134316374178</v>
      </c>
      <c r="AK154" s="54">
        <f t="shared" si="191"/>
        <v>0.40079474743322946</v>
      </c>
      <c r="AL154" s="54">
        <f t="shared" si="192"/>
        <v>1.4290668692965542</v>
      </c>
      <c r="AM154" s="54">
        <f t="shared" si="193"/>
        <v>0.86744224430215811</v>
      </c>
      <c r="AN154" s="54">
        <f t="shared" si="196"/>
        <v>7.3111435527556736</v>
      </c>
      <c r="AO154" s="54">
        <f t="shared" si="196"/>
        <v>7.3111117134469392</v>
      </c>
      <c r="AP154" s="54">
        <f t="shared" si="196"/>
        <v>7.3109594976581551</v>
      </c>
      <c r="AQ154" s="54">
        <f t="shared" si="196"/>
        <v>7.3102323217302372</v>
      </c>
      <c r="AR154" s="54">
        <f t="shared" si="196"/>
        <v>7.3067704011038082</v>
      </c>
      <c r="AS154" s="54">
        <f t="shared" si="196"/>
        <v>7.2905510054968357</v>
      </c>
      <c r="AT154" s="54">
        <f t="shared" si="196"/>
        <v>7.2194771190020663</v>
      </c>
      <c r="AU154" s="54">
        <f t="shared" si="194"/>
        <v>6.9644954400877035</v>
      </c>
      <c r="AW154" s="54">
        <v>92000</v>
      </c>
      <c r="AX154" s="54">
        <f t="shared" si="197"/>
        <v>0.19090702778266472</v>
      </c>
      <c r="AY154" s="54">
        <f t="shared" si="198"/>
        <v>0.17641799157551477</v>
      </c>
      <c r="AZ154" s="54">
        <f t="shared" si="199"/>
        <v>1.448903620714994E-2</v>
      </c>
      <c r="BA154" s="54">
        <f t="shared" si="200"/>
        <v>0.84402667985471336</v>
      </c>
      <c r="BB154" s="54">
        <f t="shared" si="201"/>
        <v>0.57421101325730817</v>
      </c>
      <c r="BC154" s="54">
        <f t="shared" si="202"/>
        <v>-1.9662837714732992</v>
      </c>
      <c r="BD154" s="54">
        <f t="shared" si="203"/>
        <v>-1.5011321193782872</v>
      </c>
      <c r="BE154" s="54">
        <f t="shared" si="204"/>
        <v>11.018793760412631</v>
      </c>
      <c r="BF154" s="54">
        <f t="shared" si="205"/>
        <v>11.018793760417413</v>
      </c>
      <c r="BG154" s="54">
        <f t="shared" si="206"/>
        <v>11.018793760926133</v>
      </c>
      <c r="BH154" s="54">
        <f t="shared" si="207"/>
        <v>11.018793815047069</v>
      </c>
      <c r="BI154" s="54">
        <f t="shared" si="208"/>
        <v>11.01879957207748</v>
      </c>
      <c r="BJ154" s="54">
        <f t="shared" si="209"/>
        <v>11.019404027115916</v>
      </c>
      <c r="BK154" s="54">
        <f t="shared" si="210"/>
        <v>11.055197446945089</v>
      </c>
      <c r="BL154" s="54">
        <f t="shared" si="211"/>
        <v>11.423538774441461</v>
      </c>
    </row>
    <row r="155" spans="1:64" ht="12.95" customHeight="1">
      <c r="A155" s="287" t="s">
        <v>124</v>
      </c>
      <c r="B155" s="357" t="s">
        <v>77</v>
      </c>
      <c r="C155" s="190">
        <v>54830.332300000002</v>
      </c>
      <c r="D155" s="358" t="s">
        <v>36</v>
      </c>
      <c r="E155" s="54">
        <f t="shared" si="177"/>
        <v>5900.6377580187891</v>
      </c>
      <c r="F155" s="54">
        <f t="shared" si="178"/>
        <v>5900.5</v>
      </c>
      <c r="G155" s="54">
        <f t="shared" si="173"/>
        <v>5.7832800004689489E-2</v>
      </c>
      <c r="H155" s="360"/>
      <c r="I155" s="360"/>
      <c r="J155" s="360">
        <f>G155</f>
        <v>5.7832800004689489E-2</v>
      </c>
      <c r="K155" s="360"/>
      <c r="M155" s="268"/>
      <c r="O155" s="54">
        <f t="shared" ca="1" si="179"/>
        <v>2.2204888141334984E-2</v>
      </c>
      <c r="P155" s="54">
        <f t="shared" si="180"/>
        <v>0.11021283740524024</v>
      </c>
      <c r="Q155" s="286">
        <f t="shared" si="181"/>
        <v>39811.832300000002</v>
      </c>
      <c r="R155" s="54">
        <f t="shared" si="170"/>
        <v>2.7436683180830953E-3</v>
      </c>
      <c r="S155" s="54">
        <v>1</v>
      </c>
      <c r="T155" s="54">
        <f t="shared" si="171"/>
        <v>2.7436683180830953E-3</v>
      </c>
      <c r="U155" s="54">
        <f t="shared" si="172"/>
        <v>-5.238003740055075E-2</v>
      </c>
      <c r="Y155" s="318">
        <f t="shared" si="176"/>
        <v>0.11092927054451265</v>
      </c>
      <c r="Z155" s="54">
        <f t="shared" si="182"/>
        <v>5900.5</v>
      </c>
      <c r="AA155" s="54">
        <f t="shared" si="183"/>
        <v>5.7116366865417066E-2</v>
      </c>
      <c r="AB155" s="54">
        <f t="shared" si="184"/>
        <v>0.11092927054451265</v>
      </c>
      <c r="AC155" s="54">
        <f t="shared" si="185"/>
        <v>-5.238003740055075E-2</v>
      </c>
      <c r="AD155" s="54">
        <f t="shared" si="195"/>
        <v>0.11092927054451265</v>
      </c>
      <c r="AE155" s="369">
        <f t="shared" si="186"/>
        <v>5.1327644304773826E-7</v>
      </c>
      <c r="AF155" s="356">
        <f t="shared" si="187"/>
        <v>39811.832300000002</v>
      </c>
      <c r="AG155" s="41"/>
      <c r="AH155" s="54">
        <f t="shared" si="188"/>
        <v>-5.3096470539823172E-2</v>
      </c>
      <c r="AI155" s="54">
        <f t="shared" si="189"/>
        <v>1.0344749082206759</v>
      </c>
      <c r="AJ155" s="54">
        <f t="shared" si="190"/>
        <v>-0.29686676921866628</v>
      </c>
      <c r="AK155" s="54">
        <f t="shared" si="191"/>
        <v>0.40338363948221095</v>
      </c>
      <c r="AL155" s="54">
        <f t="shared" si="192"/>
        <v>1.4855391815733134</v>
      </c>
      <c r="AM155" s="54">
        <f t="shared" si="193"/>
        <v>0.91818111092943411</v>
      </c>
      <c r="AN155" s="54">
        <f t="shared" si="196"/>
        <v>7.3605192497836924</v>
      </c>
      <c r="AO155" s="54">
        <f t="shared" si="196"/>
        <v>7.3604985547708486</v>
      </c>
      <c r="AP155" s="54">
        <f t="shared" si="196"/>
        <v>7.3603906542372446</v>
      </c>
      <c r="AQ155" s="54">
        <f t="shared" si="196"/>
        <v>7.3598284280213351</v>
      </c>
      <c r="AR155" s="54">
        <f t="shared" si="196"/>
        <v>7.356908332198465</v>
      </c>
      <c r="AS155" s="54">
        <f t="shared" si="196"/>
        <v>7.3419873824346968</v>
      </c>
      <c r="AT155" s="54">
        <f t="shared" si="196"/>
        <v>7.2711620011540994</v>
      </c>
      <c r="AU155" s="54">
        <f t="shared" si="194"/>
        <v>7.0039689468723036</v>
      </c>
      <c r="AW155" s="54">
        <v>93000</v>
      </c>
      <c r="AX155" s="54">
        <f t="shared" si="197"/>
        <v>0.18577706397398858</v>
      </c>
      <c r="AY155" s="54">
        <f t="shared" si="198"/>
        <v>0.17559998497822205</v>
      </c>
      <c r="AZ155" s="54">
        <f t="shared" si="199"/>
        <v>1.0177078995766526E-2</v>
      </c>
      <c r="BA155" s="54">
        <f t="shared" si="200"/>
        <v>0.86246458357617806</v>
      </c>
      <c r="BB155" s="54">
        <f t="shared" si="201"/>
        <v>0.53352899284213451</v>
      </c>
      <c r="BC155" s="54">
        <f t="shared" si="202"/>
        <v>-1.9174112109735122</v>
      </c>
      <c r="BD155" s="54">
        <f t="shared" si="203"/>
        <v>-1.4244295261504878</v>
      </c>
      <c r="BE155" s="54">
        <f t="shared" si="204"/>
        <v>11.071171905994788</v>
      </c>
      <c r="BF155" s="54">
        <f t="shared" si="205"/>
        <v>11.0711719075024</v>
      </c>
      <c r="BG155" s="54">
        <f t="shared" si="206"/>
        <v>11.071171956807987</v>
      </c>
      <c r="BH155" s="54">
        <f t="shared" si="207"/>
        <v>11.071173569302585</v>
      </c>
      <c r="BI155" s="54">
        <f t="shared" si="208"/>
        <v>11.071226285571608</v>
      </c>
      <c r="BJ155" s="54">
        <f t="shared" si="209"/>
        <v>11.072929960153166</v>
      </c>
      <c r="BK155" s="54">
        <f t="shared" si="210"/>
        <v>11.115634530495967</v>
      </c>
      <c r="BL155" s="54">
        <f t="shared" si="211"/>
        <v>11.474869732548875</v>
      </c>
    </row>
    <row r="156" spans="1:64" ht="12.95" customHeight="1">
      <c r="A156" s="40" t="s">
        <v>125</v>
      </c>
      <c r="B156" s="57" t="s">
        <v>77</v>
      </c>
      <c r="C156" s="40">
        <v>54838.517999999996</v>
      </c>
      <c r="D156" s="40" t="s">
        <v>126</v>
      </c>
      <c r="E156" s="54">
        <f t="shared" si="177"/>
        <v>5920.1361363497717</v>
      </c>
      <c r="F156" s="54">
        <f t="shared" si="178"/>
        <v>5920</v>
      </c>
      <c r="G156" s="54">
        <f t="shared" si="173"/>
        <v>5.7151999993948266E-2</v>
      </c>
      <c r="H156" s="360"/>
      <c r="I156" s="360"/>
      <c r="J156" s="360"/>
      <c r="K156" s="360">
        <f>G156</f>
        <v>5.7151999993948266E-2</v>
      </c>
      <c r="M156" s="268"/>
      <c r="O156" s="54">
        <f t="shared" ca="1" si="179"/>
        <v>2.2139936426273456E-2</v>
      </c>
      <c r="P156" s="54">
        <f t="shared" si="180"/>
        <v>0.11025841488919566</v>
      </c>
      <c r="Q156" s="286">
        <f t="shared" si="181"/>
        <v>39820.017999999996</v>
      </c>
      <c r="R156" s="54">
        <f t="shared" si="170"/>
        <v>2.8202913030261545E-3</v>
      </c>
      <c r="S156" s="54">
        <v>1</v>
      </c>
      <c r="T156" s="54">
        <f t="shared" si="171"/>
        <v>2.8202913030261545E-3</v>
      </c>
      <c r="U156" s="54">
        <f t="shared" si="172"/>
        <v>-5.3106414895247395E-2</v>
      </c>
      <c r="Y156" s="318">
        <f t="shared" si="176"/>
        <v>0.11016903452158688</v>
      </c>
      <c r="Z156" s="54">
        <f t="shared" si="182"/>
        <v>5920</v>
      </c>
      <c r="AA156" s="54">
        <f t="shared" si="183"/>
        <v>5.7241380361557043E-2</v>
      </c>
      <c r="AB156" s="54">
        <f t="shared" si="184"/>
        <v>0.11016903452158688</v>
      </c>
      <c r="AC156" s="54">
        <f t="shared" si="185"/>
        <v>-5.3106414895247395E-2</v>
      </c>
      <c r="AD156" s="54">
        <f t="shared" si="195"/>
        <v>0.11016903452158688</v>
      </c>
      <c r="AE156" s="369">
        <f t="shared" si="186"/>
        <v>7.9888501138800706E-9</v>
      </c>
      <c r="AF156" s="356">
        <f t="shared" si="187"/>
        <v>39820.017999999996</v>
      </c>
      <c r="AG156" s="41"/>
      <c r="AH156" s="54">
        <f t="shared" si="188"/>
        <v>-5.3017034527638618E-2</v>
      </c>
      <c r="AI156" s="54">
        <f t="shared" si="189"/>
        <v>1.0339099679291919</v>
      </c>
      <c r="AJ156" s="54">
        <f t="shared" si="190"/>
        <v>-0.29552919064952343</v>
      </c>
      <c r="AK156" s="54">
        <f t="shared" si="191"/>
        <v>0.40343152327722176</v>
      </c>
      <c r="AL156" s="54">
        <f t="shared" si="192"/>
        <v>1.4869396019551588</v>
      </c>
      <c r="AM156" s="54">
        <f t="shared" si="193"/>
        <v>0.9194724683601907</v>
      </c>
      <c r="AN156" s="54">
        <f t="shared" si="196"/>
        <v>7.3617574315331948</v>
      </c>
      <c r="AO156" s="54">
        <f t="shared" si="196"/>
        <v>7.361736974576881</v>
      </c>
      <c r="AP156" s="54">
        <f t="shared" si="196"/>
        <v>7.3616300689386227</v>
      </c>
      <c r="AQ156" s="54">
        <f t="shared" si="196"/>
        <v>7.3610717389108213</v>
      </c>
      <c r="AR156" s="54">
        <f t="shared" si="196"/>
        <v>7.3581651560410322</v>
      </c>
      <c r="AS156" s="54">
        <f t="shared" si="196"/>
        <v>7.3432788937229434</v>
      </c>
      <c r="AT156" s="54">
        <f t="shared" si="196"/>
        <v>7.2724672733865159</v>
      </c>
      <c r="AU156" s="54">
        <f t="shared" si="194"/>
        <v>7.0049699005553983</v>
      </c>
      <c r="AW156" s="54">
        <v>94000</v>
      </c>
      <c r="AX156" s="54">
        <f t="shared" si="197"/>
        <v>0.18048575126352318</v>
      </c>
      <c r="AY156" s="54">
        <f t="shared" si="198"/>
        <v>0.17474553857752534</v>
      </c>
      <c r="AZ156" s="54">
        <f t="shared" si="199"/>
        <v>5.7402126859978303E-3</v>
      </c>
      <c r="BA156" s="54">
        <f t="shared" si="200"/>
        <v>0.88208422910904438</v>
      </c>
      <c r="BB156" s="54">
        <f t="shared" si="201"/>
        <v>0.48965242059069192</v>
      </c>
      <c r="BC156" s="54">
        <f t="shared" si="202"/>
        <v>-1.8663347180539851</v>
      </c>
      <c r="BD156" s="54">
        <f t="shared" si="203"/>
        <v>-1.3497737457083421</v>
      </c>
      <c r="BE156" s="54">
        <f t="shared" si="204"/>
        <v>11.124717951935137</v>
      </c>
      <c r="BF156" s="54">
        <f t="shared" si="205"/>
        <v>11.124717975178694</v>
      </c>
      <c r="BG156" s="54">
        <f t="shared" si="206"/>
        <v>11.124718420976492</v>
      </c>
      <c r="BH156" s="54">
        <f t="shared" si="207"/>
        <v>11.124726970821289</v>
      </c>
      <c r="BI156" s="54">
        <f t="shared" si="208"/>
        <v>11.124890837388637</v>
      </c>
      <c r="BJ156" s="54">
        <f t="shared" si="209"/>
        <v>11.127992544622344</v>
      </c>
      <c r="BK156" s="54">
        <f t="shared" si="210"/>
        <v>11.177017943304408</v>
      </c>
      <c r="BL156" s="54">
        <f t="shared" si="211"/>
        <v>11.526200690656285</v>
      </c>
    </row>
    <row r="157" spans="1:64" ht="12.95" customHeight="1">
      <c r="A157" s="40" t="s">
        <v>127</v>
      </c>
      <c r="B157" s="57" t="s">
        <v>65</v>
      </c>
      <c r="C157" s="40">
        <v>54862.868699999999</v>
      </c>
      <c r="D157" s="40">
        <v>2.9999999999999997E-4</v>
      </c>
      <c r="E157" s="54">
        <f t="shared" si="177"/>
        <v>5978.139625510702</v>
      </c>
      <c r="F157" s="54">
        <f t="shared" si="178"/>
        <v>5978</v>
      </c>
      <c r="G157" s="54">
        <f t="shared" si="173"/>
        <v>5.8616800000891089E-2</v>
      </c>
      <c r="H157" s="360"/>
      <c r="I157" s="360"/>
      <c r="J157" s="360"/>
      <c r="K157" s="360">
        <f>G157</f>
        <v>5.8616800000891089E-2</v>
      </c>
      <c r="M157" s="268"/>
      <c r="O157" s="54">
        <f t="shared" ca="1" si="179"/>
        <v>2.1946746709680196E-2</v>
      </c>
      <c r="P157" s="54">
        <f t="shared" si="180"/>
        <v>0.110393896789169</v>
      </c>
      <c r="Q157" s="286">
        <f t="shared" si="181"/>
        <v>39844.368699999999</v>
      </c>
      <c r="R157" s="54">
        <f t="shared" si="170"/>
        <v>2.6808677518226987E-3</v>
      </c>
      <c r="S157" s="54">
        <v>1</v>
      </c>
      <c r="T157" s="54">
        <f t="shared" si="171"/>
        <v>2.6808677518226987E-3</v>
      </c>
      <c r="U157" s="54">
        <f t="shared" si="172"/>
        <v>-5.177709678827791E-2</v>
      </c>
      <c r="Y157" s="318">
        <f t="shared" si="176"/>
        <v>0.11139734075293509</v>
      </c>
      <c r="Z157" s="54">
        <f t="shared" si="182"/>
        <v>5978</v>
      </c>
      <c r="AA157" s="54">
        <f t="shared" si="183"/>
        <v>5.7613356037125002E-2</v>
      </c>
      <c r="AB157" s="54">
        <f t="shared" si="184"/>
        <v>0.11139734075293509</v>
      </c>
      <c r="AC157" s="54">
        <f t="shared" si="185"/>
        <v>-5.177709678827791E-2</v>
      </c>
      <c r="AD157" s="54">
        <f t="shared" si="195"/>
        <v>0.11139734075293509</v>
      </c>
      <c r="AE157" s="369">
        <f t="shared" si="186"/>
        <v>1.006899788418597E-6</v>
      </c>
      <c r="AF157" s="356">
        <f t="shared" si="187"/>
        <v>39844.368699999999</v>
      </c>
      <c r="AG157" s="41"/>
      <c r="AH157" s="54">
        <f t="shared" si="188"/>
        <v>-5.2780540752043997E-2</v>
      </c>
      <c r="AI157" s="54">
        <f t="shared" si="189"/>
        <v>1.0322328890530821</v>
      </c>
      <c r="AJ157" s="54">
        <f t="shared" si="190"/>
        <v>-0.29155597614030365</v>
      </c>
      <c r="AK157" s="54">
        <f t="shared" si="191"/>
        <v>0.40356897893920196</v>
      </c>
      <c r="AL157" s="54">
        <f t="shared" si="192"/>
        <v>1.4910959226940128</v>
      </c>
      <c r="AM157" s="54">
        <f t="shared" si="193"/>
        <v>0.92331491478254635</v>
      </c>
      <c r="AN157" s="54">
        <f t="shared" si="196"/>
        <v>7.3654362309079042</v>
      </c>
      <c r="AO157" s="54">
        <f t="shared" si="196"/>
        <v>7.3654164698521738</v>
      </c>
      <c r="AP157" s="54">
        <f t="shared" si="196"/>
        <v>7.3653124865622939</v>
      </c>
      <c r="AQ157" s="54">
        <f t="shared" si="196"/>
        <v>7.3647656579407395</v>
      </c>
      <c r="AR157" s="54">
        <f t="shared" si="196"/>
        <v>7.3618991787631982</v>
      </c>
      <c r="AS157" s="54">
        <f t="shared" si="196"/>
        <v>7.3471165527453675</v>
      </c>
      <c r="AT157" s="54">
        <f t="shared" si="196"/>
        <v>7.2763480362972901</v>
      </c>
      <c r="AU157" s="54">
        <f t="shared" si="194"/>
        <v>7.0079470961256281</v>
      </c>
      <c r="AW157" s="54">
        <v>95000</v>
      </c>
      <c r="AX157" s="54">
        <f t="shared" si="197"/>
        <v>0.17503811031042629</v>
      </c>
      <c r="AY157" s="54">
        <f t="shared" si="198"/>
        <v>0.1738546523734246</v>
      </c>
      <c r="AZ157" s="54">
        <f t="shared" si="199"/>
        <v>1.1834579370016873E-3</v>
      </c>
      <c r="BA157" s="54">
        <f t="shared" si="200"/>
        <v>0.90295375219416585</v>
      </c>
      <c r="BB157" s="54">
        <f t="shared" si="201"/>
        <v>0.4423492041168417</v>
      </c>
      <c r="BC157" s="54">
        <f t="shared" si="202"/>
        <v>-1.8128600494998033</v>
      </c>
      <c r="BD157" s="54">
        <f t="shared" si="203"/>
        <v>-1.276935286726014</v>
      </c>
      <c r="BE157" s="54">
        <f t="shared" si="204"/>
        <v>11.179506553854113</v>
      </c>
      <c r="BF157" s="54">
        <f t="shared" si="205"/>
        <v>11.179506699019823</v>
      </c>
      <c r="BG157" s="54">
        <f t="shared" si="206"/>
        <v>11.179508659472889</v>
      </c>
      <c r="BH157" s="54">
        <f t="shared" si="207"/>
        <v>11.179535133235076</v>
      </c>
      <c r="BI157" s="54">
        <f t="shared" si="208"/>
        <v>11.1798922641101</v>
      </c>
      <c r="BJ157" s="54">
        <f t="shared" si="209"/>
        <v>11.184644785822725</v>
      </c>
      <c r="BK157" s="54">
        <f t="shared" si="210"/>
        <v>11.239321204301918</v>
      </c>
      <c r="BL157" s="54">
        <f t="shared" si="211"/>
        <v>11.577531648763699</v>
      </c>
    </row>
    <row r="158" spans="1:64" ht="12.95" customHeight="1">
      <c r="A158" s="287" t="s">
        <v>128</v>
      </c>
      <c r="B158" s="357" t="s">
        <v>77</v>
      </c>
      <c r="C158" s="190">
        <v>54907.999799999998</v>
      </c>
      <c r="D158" s="358" t="s">
        <v>36</v>
      </c>
      <c r="E158" s="54">
        <f t="shared" si="177"/>
        <v>6085.6421313799592</v>
      </c>
      <c r="F158" s="54">
        <f t="shared" si="178"/>
        <v>6085.5</v>
      </c>
      <c r="G158" s="54">
        <f t="shared" si="173"/>
        <v>5.9668800000508782E-2</v>
      </c>
      <c r="H158" s="360"/>
      <c r="I158" s="360"/>
      <c r="J158" s="360">
        <f>G158</f>
        <v>5.9668800000508782E-2</v>
      </c>
      <c r="K158" s="360"/>
      <c r="M158" s="268"/>
      <c r="O158" s="54">
        <f t="shared" ca="1" si="179"/>
        <v>2.1588679562546138E-2</v>
      </c>
      <c r="P158" s="54">
        <f t="shared" si="180"/>
        <v>0.11064468132825894</v>
      </c>
      <c r="Q158" s="286">
        <f t="shared" si="181"/>
        <v>39889.499799999998</v>
      </c>
      <c r="R158" s="54">
        <f t="shared" si="170"/>
        <v>2.5985404771408675E-3</v>
      </c>
      <c r="S158" s="54">
        <v>1</v>
      </c>
      <c r="T158" s="54">
        <f t="shared" si="171"/>
        <v>2.5985404771408675E-3</v>
      </c>
      <c r="U158" s="54">
        <f t="shared" si="172"/>
        <v>-5.0975881327750161E-2</v>
      </c>
      <c r="Y158" s="318">
        <f t="shared" si="176"/>
        <v>0.11201014647441618</v>
      </c>
      <c r="Z158" s="54">
        <f t="shared" si="182"/>
        <v>6085.5</v>
      </c>
      <c r="AA158" s="54">
        <f t="shared" si="183"/>
        <v>5.8303334854351553E-2</v>
      </c>
      <c r="AB158" s="54">
        <f t="shared" si="184"/>
        <v>0.11201014647441618</v>
      </c>
      <c r="AC158" s="54">
        <f t="shared" si="185"/>
        <v>-5.0975881327750161E-2</v>
      </c>
      <c r="AD158" s="54">
        <f t="shared" si="195"/>
        <v>0.11201014647441618</v>
      </c>
      <c r="AE158" s="369">
        <f t="shared" si="186"/>
        <v>1.8644950653701812E-6</v>
      </c>
      <c r="AF158" s="356">
        <f t="shared" si="187"/>
        <v>39889.499799999998</v>
      </c>
      <c r="AG158" s="41"/>
      <c r="AH158" s="54">
        <f t="shared" si="188"/>
        <v>-5.2341346473907389E-2</v>
      </c>
      <c r="AI158" s="54">
        <f t="shared" si="189"/>
        <v>1.0291374256628063</v>
      </c>
      <c r="AJ158" s="54">
        <f t="shared" si="190"/>
        <v>-0.28421267172758269</v>
      </c>
      <c r="AK158" s="54">
        <f t="shared" si="191"/>
        <v>0.4038042722959761</v>
      </c>
      <c r="AL158" s="54">
        <f t="shared" si="192"/>
        <v>1.4987638711141937</v>
      </c>
      <c r="AM158" s="54">
        <f t="shared" si="193"/>
        <v>0.93044265889543532</v>
      </c>
      <c r="AN158" s="54">
        <f t="shared" si="196"/>
        <v>7.3722389219792914</v>
      </c>
      <c r="AO158" s="54">
        <f t="shared" si="196"/>
        <v>7.3722204033597238</v>
      </c>
      <c r="AP158" s="54">
        <f t="shared" si="196"/>
        <v>7.3721216916644208</v>
      </c>
      <c r="AQ158" s="54">
        <f t="shared" si="196"/>
        <v>7.3715958326133872</v>
      </c>
      <c r="AR158" s="54">
        <f t="shared" si="196"/>
        <v>7.3688033141503126</v>
      </c>
      <c r="AS158" s="54">
        <f t="shared" si="196"/>
        <v>7.3542145615056782</v>
      </c>
      <c r="AT158" s="54">
        <f t="shared" si="196"/>
        <v>7.2835345326247403</v>
      </c>
      <c r="AU158" s="54">
        <f t="shared" si="194"/>
        <v>7.0134651741221745</v>
      </c>
      <c r="AW158" s="54">
        <v>96000</v>
      </c>
      <c r="AX158" s="54">
        <f t="shared" si="197"/>
        <v>0.16944056492997792</v>
      </c>
      <c r="AY158" s="54">
        <f t="shared" si="198"/>
        <v>0.1729273263659199</v>
      </c>
      <c r="AZ158" s="54">
        <f t="shared" si="199"/>
        <v>-3.4867614359419927E-3</v>
      </c>
      <c r="BA158" s="54">
        <f t="shared" si="200"/>
        <v>0.92513915301278782</v>
      </c>
      <c r="BB158" s="54">
        <f t="shared" si="201"/>
        <v>0.39138034672966887</v>
      </c>
      <c r="BC158" s="54">
        <f t="shared" si="202"/>
        <v>-1.7567747662110089</v>
      </c>
      <c r="BD158" s="54">
        <f t="shared" si="203"/>
        <v>-1.2056995128987678</v>
      </c>
      <c r="BE158" s="54">
        <f t="shared" si="204"/>
        <v>11.235616520267783</v>
      </c>
      <c r="BF158" s="54">
        <f t="shared" si="205"/>
        <v>11.235617096991568</v>
      </c>
      <c r="BG158" s="54">
        <f t="shared" si="206"/>
        <v>11.235623088746046</v>
      </c>
      <c r="BH158" s="54">
        <f t="shared" si="207"/>
        <v>11.235685330185163</v>
      </c>
      <c r="BI158" s="54">
        <f t="shared" si="208"/>
        <v>11.236330951458331</v>
      </c>
      <c r="BJ158" s="54">
        <f t="shared" si="209"/>
        <v>11.242930432178861</v>
      </c>
      <c r="BK158" s="54">
        <f t="shared" si="210"/>
        <v>11.302515409274237</v>
      </c>
      <c r="BL158" s="54">
        <f t="shared" si="211"/>
        <v>11.628862606871111</v>
      </c>
    </row>
    <row r="159" spans="1:64" ht="12.95" customHeight="1">
      <c r="A159" s="287" t="s">
        <v>128</v>
      </c>
      <c r="B159" s="357" t="s">
        <v>65</v>
      </c>
      <c r="C159" s="190">
        <v>54919.958899999998</v>
      </c>
      <c r="D159" s="358" t="s">
        <v>36</v>
      </c>
      <c r="E159" s="54">
        <f t="shared" si="177"/>
        <v>6114.1287673791057</v>
      </c>
      <c r="F159" s="54">
        <f t="shared" si="178"/>
        <v>6114</v>
      </c>
      <c r="G159" s="54">
        <f t="shared" si="173"/>
        <v>5.4058399997302331E-2</v>
      </c>
      <c r="H159" s="360"/>
      <c r="I159" s="360"/>
      <c r="J159" s="360">
        <f>G159</f>
        <v>5.4058399997302331E-2</v>
      </c>
      <c r="K159" s="360"/>
      <c r="M159" s="268"/>
      <c r="O159" s="54">
        <f t="shared" ca="1" si="179"/>
        <v>2.1493750132840828E-2</v>
      </c>
      <c r="P159" s="54">
        <f t="shared" si="180"/>
        <v>0.11071109777177171</v>
      </c>
      <c r="Q159" s="286">
        <f t="shared" si="181"/>
        <v>39901.458899999998</v>
      </c>
      <c r="R159" s="54">
        <f t="shared" si="170"/>
        <v>3.2095281651253679E-3</v>
      </c>
      <c r="S159" s="54">
        <v>1</v>
      </c>
      <c r="T159" s="54">
        <f t="shared" si="171"/>
        <v>3.2095281651253679E-3</v>
      </c>
      <c r="U159" s="54">
        <f t="shared" si="172"/>
        <v>-5.6652697774469379E-2</v>
      </c>
      <c r="Y159" s="318">
        <f t="shared" si="176"/>
        <v>0.10628312394263577</v>
      </c>
      <c r="Z159" s="54">
        <f t="shared" si="182"/>
        <v>6114</v>
      </c>
      <c r="AA159" s="54">
        <f t="shared" si="183"/>
        <v>5.8486373826438273E-2</v>
      </c>
      <c r="AB159" s="54">
        <f t="shared" si="184"/>
        <v>0.10628312394263577</v>
      </c>
      <c r="AC159" s="54">
        <f t="shared" si="185"/>
        <v>-5.6652697774469379E-2</v>
      </c>
      <c r="AD159" s="54">
        <f t="shared" si="195"/>
        <v>0.10628312394263577</v>
      </c>
      <c r="AE159" s="369">
        <f t="shared" si="186"/>
        <v>1.960695223151282E-5</v>
      </c>
      <c r="AF159" s="356">
        <f t="shared" si="187"/>
        <v>39901.458899999998</v>
      </c>
      <c r="AG159" s="41"/>
      <c r="AH159" s="54">
        <f t="shared" si="188"/>
        <v>-5.2224723945333437E-2</v>
      </c>
      <c r="AI159" s="54">
        <f t="shared" si="189"/>
        <v>1.0283195875293281</v>
      </c>
      <c r="AJ159" s="54">
        <f t="shared" si="190"/>
        <v>-0.2822704199067203</v>
      </c>
      <c r="AK159" s="54">
        <f t="shared" si="191"/>
        <v>0.40386245289814587</v>
      </c>
      <c r="AL159" s="54">
        <f t="shared" si="192"/>
        <v>1.500789057564111</v>
      </c>
      <c r="AM159" s="54">
        <f t="shared" si="193"/>
        <v>0.93233366018515362</v>
      </c>
      <c r="AN159" s="54">
        <f t="shared" si="196"/>
        <v>7.3740390010483896</v>
      </c>
      <c r="AO159" s="54">
        <f t="shared" si="196"/>
        <v>7.374020801673649</v>
      </c>
      <c r="AP159" s="54">
        <f t="shared" si="196"/>
        <v>7.3739234562357465</v>
      </c>
      <c r="AQ159" s="54">
        <f t="shared" si="196"/>
        <v>7.3734030803126087</v>
      </c>
      <c r="AR159" s="54">
        <f t="shared" si="196"/>
        <v>7.3706300854111593</v>
      </c>
      <c r="AS159" s="54">
        <f t="shared" si="196"/>
        <v>7.3560931111184802</v>
      </c>
      <c r="AT159" s="54">
        <f t="shared" si="196"/>
        <v>7.2854384128004552</v>
      </c>
      <c r="AU159" s="54">
        <f t="shared" si="194"/>
        <v>7.0149281064282363</v>
      </c>
      <c r="AW159" s="54">
        <v>97000</v>
      </c>
      <c r="AX159" s="54">
        <f t="shared" si="197"/>
        <v>0.16370122606095741</v>
      </c>
      <c r="AY159" s="54">
        <f t="shared" si="198"/>
        <v>0.17196356055501119</v>
      </c>
      <c r="AZ159" s="54">
        <f t="shared" si="199"/>
        <v>-8.2623344940537732E-3</v>
      </c>
      <c r="BA159" s="54">
        <f t="shared" si="200"/>
        <v>0.94870118318145735</v>
      </c>
      <c r="BB159" s="54">
        <f t="shared" si="201"/>
        <v>0.33650557384897994</v>
      </c>
      <c r="BC159" s="54">
        <f t="shared" si="202"/>
        <v>-1.6978472362799295</v>
      </c>
      <c r="BD159" s="54">
        <f t="shared" si="203"/>
        <v>-1.1358645774896783</v>
      </c>
      <c r="BE159" s="54">
        <f t="shared" si="204"/>
        <v>11.293130620762964</v>
      </c>
      <c r="BF159" s="54">
        <f t="shared" si="205"/>
        <v>11.293132357702198</v>
      </c>
      <c r="BG159" s="54">
        <f t="shared" si="206"/>
        <v>11.293146990647797</v>
      </c>
      <c r="BH159" s="54">
        <f t="shared" si="207"/>
        <v>11.293270239042624</v>
      </c>
      <c r="BI159" s="54">
        <f t="shared" si="208"/>
        <v>11.294306361119624</v>
      </c>
      <c r="BJ159" s="54">
        <f t="shared" si="209"/>
        <v>11.302882832434483</v>
      </c>
      <c r="BK159" s="54">
        <f t="shared" si="210"/>
        <v>11.366569307003406</v>
      </c>
      <c r="BL159" s="54">
        <f t="shared" si="211"/>
        <v>11.680193564978524</v>
      </c>
    </row>
    <row r="160" spans="1:64" ht="12.95" customHeight="1">
      <c r="A160" s="287" t="s">
        <v>129</v>
      </c>
      <c r="B160" s="357" t="s">
        <v>65</v>
      </c>
      <c r="C160" s="190">
        <v>55244.482400000001</v>
      </c>
      <c r="D160" s="358" t="s">
        <v>36</v>
      </c>
      <c r="E160" s="54">
        <f t="shared" si="177"/>
        <v>6887.1453670955589</v>
      </c>
      <c r="F160" s="54">
        <f t="shared" si="178"/>
        <v>6887</v>
      </c>
      <c r="G160" s="54">
        <f t="shared" si="173"/>
        <v>6.1027200004900806E-2</v>
      </c>
      <c r="H160" s="360"/>
      <c r="I160" s="360"/>
      <c r="J160" s="360">
        <f>G160</f>
        <v>6.1027200004900806E-2</v>
      </c>
      <c r="K160" s="360"/>
      <c r="M160" s="268"/>
      <c r="O160" s="54">
        <f t="shared" ca="1" si="179"/>
        <v>1.8918997530658246E-2</v>
      </c>
      <c r="P160" s="54">
        <f t="shared" si="180"/>
        <v>0.11250120983877128</v>
      </c>
      <c r="Q160" s="286">
        <f t="shared" si="181"/>
        <v>40225.982400000001</v>
      </c>
      <c r="R160" s="54">
        <f t="shared" si="170"/>
        <v>2.6495736883773943E-3</v>
      </c>
      <c r="S160" s="54">
        <v>1</v>
      </c>
      <c r="T160" s="54">
        <f t="shared" si="171"/>
        <v>2.6495736883773943E-3</v>
      </c>
      <c r="U160" s="54">
        <f t="shared" si="172"/>
        <v>-5.1474009833870474E-2</v>
      </c>
      <c r="Y160" s="318">
        <f t="shared" si="176"/>
        <v>0.11006179179499466</v>
      </c>
      <c r="Z160" s="54">
        <f t="shared" si="182"/>
        <v>6887</v>
      </c>
      <c r="AA160" s="54">
        <f t="shared" si="183"/>
        <v>6.3466618048677426E-2</v>
      </c>
      <c r="AB160" s="54">
        <f t="shared" si="184"/>
        <v>0.11006179179499466</v>
      </c>
      <c r="AC160" s="54">
        <f t="shared" si="185"/>
        <v>-5.1474009833870474E-2</v>
      </c>
      <c r="AD160" s="54">
        <f t="shared" si="195"/>
        <v>0.11006179179499466</v>
      </c>
      <c r="AE160" s="369">
        <f t="shared" si="186"/>
        <v>5.9507603923029517E-6</v>
      </c>
      <c r="AF160" s="356">
        <f t="shared" si="187"/>
        <v>40225.982400000001</v>
      </c>
      <c r="AG160" s="41"/>
      <c r="AH160" s="54">
        <f t="shared" si="188"/>
        <v>-4.9034591790093854E-2</v>
      </c>
      <c r="AI160" s="54">
        <f t="shared" si="189"/>
        <v>1.0065915416063695</v>
      </c>
      <c r="AJ160" s="54">
        <f t="shared" si="190"/>
        <v>-0.23034740513903867</v>
      </c>
      <c r="AK160" s="54">
        <f t="shared" si="191"/>
        <v>0.4048004835446592</v>
      </c>
      <c r="AL160" s="54">
        <f t="shared" si="192"/>
        <v>1.5545143326172355</v>
      </c>
      <c r="AM160" s="54">
        <f t="shared" si="193"/>
        <v>0.98384913317650047</v>
      </c>
      <c r="AN160" s="54">
        <f t="shared" si="196"/>
        <v>7.4223232227941418</v>
      </c>
      <c r="AO160" s="54">
        <f t="shared" si="196"/>
        <v>7.4223121951956461</v>
      </c>
      <c r="AP160" s="54">
        <f t="shared" si="196"/>
        <v>7.4222470964266227</v>
      </c>
      <c r="AQ160" s="54">
        <f t="shared" si="196"/>
        <v>7.4218629887961676</v>
      </c>
      <c r="AR160" s="54">
        <f t="shared" si="196"/>
        <v>7.4196030857883111</v>
      </c>
      <c r="AS160" s="54">
        <f t="shared" si="196"/>
        <v>7.4065233136859199</v>
      </c>
      <c r="AT160" s="54">
        <f t="shared" si="196"/>
        <v>7.3368530854154619</v>
      </c>
      <c r="AU160" s="54">
        <f t="shared" si="194"/>
        <v>7.054606937045266</v>
      </c>
      <c r="AW160" s="54">
        <v>98000</v>
      </c>
      <c r="AX160" s="54">
        <f t="shared" si="197"/>
        <v>0.15783022554572088</v>
      </c>
      <c r="AY160" s="54">
        <f t="shared" si="198"/>
        <v>0.1709633549406985</v>
      </c>
      <c r="AZ160" s="54">
        <f t="shared" si="199"/>
        <v>-1.3133129394977639E-2</v>
      </c>
      <c r="BA160" s="54">
        <f t="shared" si="200"/>
        <v>0.97369100468565684</v>
      </c>
      <c r="BB160" s="54">
        <f t="shared" si="201"/>
        <v>0.27749179569076787</v>
      </c>
      <c r="BC160" s="54">
        <f t="shared" si="202"/>
        <v>-1.635826035775285</v>
      </c>
      <c r="BD160" s="54">
        <f t="shared" si="203"/>
        <v>-1.067239695177169</v>
      </c>
      <c r="BE160" s="54">
        <f t="shared" si="204"/>
        <v>11.352135182136035</v>
      </c>
      <c r="BF160" s="54">
        <f t="shared" si="205"/>
        <v>11.352139507259869</v>
      </c>
      <c r="BG160" s="54">
        <f t="shared" si="206"/>
        <v>11.352170111743996</v>
      </c>
      <c r="BH160" s="54">
        <f t="shared" si="207"/>
        <v>11.35238659662445</v>
      </c>
      <c r="BI160" s="54">
        <f t="shared" si="208"/>
        <v>11.353914356379756</v>
      </c>
      <c r="BJ160" s="54">
        <f t="shared" si="209"/>
        <v>11.364523866301393</v>
      </c>
      <c r="BK160" s="54">
        <f t="shared" si="210"/>
        <v>11.431449381592497</v>
      </c>
      <c r="BL160" s="54">
        <f t="shared" si="211"/>
        <v>11.731524523085936</v>
      </c>
    </row>
    <row r="161" spans="1:64" ht="12.95" customHeight="1">
      <c r="A161" s="51" t="s">
        <v>130</v>
      </c>
      <c r="B161" s="57" t="s">
        <v>65</v>
      </c>
      <c r="C161" s="40">
        <v>55244.482450000003</v>
      </c>
      <c r="D161" s="40">
        <v>2.9999999999999997E-4</v>
      </c>
      <c r="E161" s="54">
        <f t="shared" si="177"/>
        <v>6887.1454861958146</v>
      </c>
      <c r="F161" s="54">
        <f t="shared" si="178"/>
        <v>6887</v>
      </c>
      <c r="G161" s="54">
        <f t="shared" si="173"/>
        <v>6.1077200007275678E-2</v>
      </c>
      <c r="H161" s="360"/>
      <c r="I161" s="360"/>
      <c r="J161" s="360"/>
      <c r="K161" s="360">
        <f>G161</f>
        <v>6.1077200007275678E-2</v>
      </c>
      <c r="M161" s="268"/>
      <c r="O161" s="54">
        <f t="shared" ca="1" si="179"/>
        <v>1.8918997530658246E-2</v>
      </c>
      <c r="P161" s="54">
        <f t="shared" si="180"/>
        <v>0.11250120983877128</v>
      </c>
      <c r="Q161" s="286">
        <f t="shared" si="181"/>
        <v>40225.982450000003</v>
      </c>
      <c r="R161" s="54">
        <f t="shared" si="170"/>
        <v>2.6444287871497563E-3</v>
      </c>
      <c r="S161" s="54">
        <v>1</v>
      </c>
      <c r="T161" s="54">
        <f t="shared" si="171"/>
        <v>2.6444287871497563E-3</v>
      </c>
      <c r="U161" s="54">
        <f t="shared" si="172"/>
        <v>-5.1424009831495601E-2</v>
      </c>
      <c r="Y161" s="318">
        <f t="shared" si="176"/>
        <v>0.11011179179736953</v>
      </c>
      <c r="Z161" s="54">
        <f t="shared" si="182"/>
        <v>6887</v>
      </c>
      <c r="AA161" s="54">
        <f t="shared" si="183"/>
        <v>6.3466618048677426E-2</v>
      </c>
      <c r="AB161" s="54">
        <f t="shared" si="184"/>
        <v>0.11011179179736953</v>
      </c>
      <c r="AC161" s="54">
        <f t="shared" si="185"/>
        <v>-5.1424009831495601E-2</v>
      </c>
      <c r="AD161" s="54">
        <f t="shared" si="195"/>
        <v>0.11011179179736953</v>
      </c>
      <c r="AE161" s="369">
        <f t="shared" si="186"/>
        <v>5.709318576576163E-6</v>
      </c>
      <c r="AF161" s="356">
        <f t="shared" si="187"/>
        <v>40225.982450000003</v>
      </c>
      <c r="AG161" s="41"/>
      <c r="AH161" s="54">
        <f t="shared" si="188"/>
        <v>-4.9034591790093854E-2</v>
      </c>
      <c r="AI161" s="54">
        <f t="shared" si="189"/>
        <v>1.0065915416063695</v>
      </c>
      <c r="AJ161" s="54">
        <f t="shared" si="190"/>
        <v>-0.23034740513903867</v>
      </c>
      <c r="AK161" s="54">
        <f t="shared" si="191"/>
        <v>0.4048004835446592</v>
      </c>
      <c r="AL161" s="54">
        <f t="shared" si="192"/>
        <v>1.5545143326172355</v>
      </c>
      <c r="AM161" s="54">
        <f t="shared" si="193"/>
        <v>0.98384913317650047</v>
      </c>
      <c r="AN161" s="54">
        <f t="shared" ref="AN161:AT170" si="212">$AU161+$AB$7*SIN(AO161)</f>
        <v>7.4223232227941418</v>
      </c>
      <c r="AO161" s="54">
        <f t="shared" si="212"/>
        <v>7.4223121951956461</v>
      </c>
      <c r="AP161" s="54">
        <f t="shared" si="212"/>
        <v>7.4222470964266227</v>
      </c>
      <c r="AQ161" s="54">
        <f t="shared" si="212"/>
        <v>7.4218629887961676</v>
      </c>
      <c r="AR161" s="54">
        <f t="shared" si="212"/>
        <v>7.4196030857883111</v>
      </c>
      <c r="AS161" s="54">
        <f t="shared" si="212"/>
        <v>7.4065233136859199</v>
      </c>
      <c r="AT161" s="54">
        <f t="shared" si="212"/>
        <v>7.3368530854154619</v>
      </c>
      <c r="AU161" s="54">
        <f t="shared" si="194"/>
        <v>7.054606937045266</v>
      </c>
      <c r="AW161" s="54">
        <v>99000</v>
      </c>
      <c r="AX161" s="54">
        <f t="shared" si="197"/>
        <v>0.15184010558698863</v>
      </c>
      <c r="AY161" s="54">
        <f t="shared" si="198"/>
        <v>0.16992670952298175</v>
      </c>
      <c r="AZ161" s="54">
        <f t="shared" si="199"/>
        <v>-1.8086603935993133E-2</v>
      </c>
      <c r="BA161" s="54">
        <f t="shared" si="200"/>
        <v>1.0001442532648659</v>
      </c>
      <c r="BB161" s="54">
        <f t="shared" si="201"/>
        <v>0.21412539520880192</v>
      </c>
      <c r="BC161" s="54">
        <f t="shared" si="202"/>
        <v>-1.570440017568024</v>
      </c>
      <c r="BD161" s="54">
        <f t="shared" si="203"/>
        <v>-0.99964375423618468</v>
      </c>
      <c r="BE161" s="54">
        <f t="shared" si="204"/>
        <v>11.412719380892689</v>
      </c>
      <c r="BF161" s="54">
        <f t="shared" si="205"/>
        <v>11.412728733809512</v>
      </c>
      <c r="BG161" s="54">
        <f t="shared" si="206"/>
        <v>11.41278574936757</v>
      </c>
      <c r="BH161" s="54">
        <f t="shared" si="207"/>
        <v>11.413133158789693</v>
      </c>
      <c r="BI161" s="54">
        <f t="shared" si="208"/>
        <v>11.415244157773264</v>
      </c>
      <c r="BJ161" s="54">
        <f t="shared" si="209"/>
        <v>11.427862973736868</v>
      </c>
      <c r="BK161" s="54">
        <f t="shared" si="210"/>
        <v>11.497119940756152</v>
      </c>
      <c r="BL161" s="54">
        <f t="shared" si="211"/>
        <v>11.782855481193348</v>
      </c>
    </row>
    <row r="162" spans="1:64" ht="12.95" customHeight="1">
      <c r="A162" s="287" t="s">
        <v>129</v>
      </c>
      <c r="B162" s="357" t="s">
        <v>65</v>
      </c>
      <c r="C162" s="190">
        <v>55244.482499999998</v>
      </c>
      <c r="D162" s="358" t="s">
        <v>36</v>
      </c>
      <c r="E162" s="54">
        <f t="shared" si="177"/>
        <v>6887.145605296053</v>
      </c>
      <c r="F162" s="54">
        <f t="shared" si="178"/>
        <v>6887</v>
      </c>
      <c r="G162" s="54">
        <f t="shared" si="173"/>
        <v>6.1127200002374593E-2</v>
      </c>
      <c r="H162" s="360"/>
      <c r="I162" s="360"/>
      <c r="J162" s="360">
        <f>G162</f>
        <v>6.1127200002374593E-2</v>
      </c>
      <c r="K162" s="360"/>
      <c r="M162" s="268"/>
      <c r="O162" s="54">
        <f t="shared" ca="1" si="179"/>
        <v>1.8918997530658246E-2</v>
      </c>
      <c r="P162" s="54">
        <f t="shared" si="180"/>
        <v>0.11250120983877128</v>
      </c>
      <c r="Q162" s="286">
        <f t="shared" si="181"/>
        <v>40225.982499999998</v>
      </c>
      <c r="R162" s="54">
        <f t="shared" si="170"/>
        <v>2.6392888866701835E-3</v>
      </c>
      <c r="S162" s="54">
        <v>1</v>
      </c>
      <c r="T162" s="54">
        <f t="shared" si="171"/>
        <v>2.6392888866701835E-3</v>
      </c>
      <c r="U162" s="54">
        <f t="shared" si="172"/>
        <v>-5.1374009836396686E-2</v>
      </c>
      <c r="Y162" s="318">
        <f t="shared" si="176"/>
        <v>0.11016179179246845</v>
      </c>
      <c r="Z162" s="54">
        <f t="shared" si="182"/>
        <v>6887</v>
      </c>
      <c r="AA162" s="54">
        <f t="shared" si="183"/>
        <v>6.3466618048677426E-2</v>
      </c>
      <c r="AB162" s="54">
        <f t="shared" si="184"/>
        <v>0.11016179179246845</v>
      </c>
      <c r="AC162" s="54">
        <f t="shared" si="185"/>
        <v>-5.1374009836396686E-2</v>
      </c>
      <c r="AD162" s="54">
        <f t="shared" si="195"/>
        <v>0.11016179179246845</v>
      </c>
      <c r="AE162" s="369">
        <f t="shared" si="186"/>
        <v>5.4728767953673619E-6</v>
      </c>
      <c r="AF162" s="356">
        <f t="shared" si="187"/>
        <v>40225.982499999998</v>
      </c>
      <c r="AG162" s="41"/>
      <c r="AH162" s="54">
        <f t="shared" si="188"/>
        <v>-4.9034591790093854E-2</v>
      </c>
      <c r="AI162" s="54">
        <f t="shared" si="189"/>
        <v>1.0065915416063695</v>
      </c>
      <c r="AJ162" s="54">
        <f t="shared" si="190"/>
        <v>-0.23034740513903867</v>
      </c>
      <c r="AK162" s="54">
        <f t="shared" si="191"/>
        <v>0.4048004835446592</v>
      </c>
      <c r="AL162" s="54">
        <f t="shared" si="192"/>
        <v>1.5545143326172355</v>
      </c>
      <c r="AM162" s="54">
        <f t="shared" si="193"/>
        <v>0.98384913317650047</v>
      </c>
      <c r="AN162" s="54">
        <f t="shared" si="212"/>
        <v>7.4223232227941418</v>
      </c>
      <c r="AO162" s="54">
        <f t="shared" si="212"/>
        <v>7.4223121951956461</v>
      </c>
      <c r="AP162" s="54">
        <f t="shared" si="212"/>
        <v>7.4222470964266227</v>
      </c>
      <c r="AQ162" s="54">
        <f t="shared" si="212"/>
        <v>7.4218629887961676</v>
      </c>
      <c r="AR162" s="54">
        <f t="shared" si="212"/>
        <v>7.4196030857883111</v>
      </c>
      <c r="AS162" s="54">
        <f t="shared" si="212"/>
        <v>7.4065233136859199</v>
      </c>
      <c r="AT162" s="54">
        <f t="shared" si="212"/>
        <v>7.3368530854154619</v>
      </c>
      <c r="AU162" s="54">
        <f t="shared" si="194"/>
        <v>7.054606937045266</v>
      </c>
      <c r="AW162" s="54">
        <v>100000</v>
      </c>
      <c r="AX162" s="54">
        <f t="shared" si="197"/>
        <v>0.14574626858153308</v>
      </c>
      <c r="AY162" s="54">
        <f t="shared" si="198"/>
        <v>0.16885362430186107</v>
      </c>
      <c r="AZ162" s="54">
        <f t="shared" si="199"/>
        <v>-2.3107355720327998E-2</v>
      </c>
      <c r="BA162" s="54">
        <f t="shared" si="200"/>
        <v>1.0280730730521346</v>
      </c>
      <c r="BB162" s="54">
        <f t="shared" si="201"/>
        <v>0.14622956976986762</v>
      </c>
      <c r="BC162" s="54">
        <f t="shared" si="202"/>
        <v>-1.5013994367051293</v>
      </c>
      <c r="BD162" s="54">
        <f t="shared" si="203"/>
        <v>-0.93290429697138066</v>
      </c>
      <c r="BE162" s="54">
        <f t="shared" si="204"/>
        <v>11.474974106589659</v>
      </c>
      <c r="BF162" s="54">
        <f t="shared" si="205"/>
        <v>11.474992210470294</v>
      </c>
      <c r="BG162" s="54">
        <f t="shared" si="206"/>
        <v>11.475089146263844</v>
      </c>
      <c r="BH162" s="54">
        <f t="shared" si="207"/>
        <v>11.475607874196832</v>
      </c>
      <c r="BI162" s="54">
        <f t="shared" si="208"/>
        <v>11.478374985934062</v>
      </c>
      <c r="BJ162" s="54">
        <f t="shared" si="209"/>
        <v>11.492896307789083</v>
      </c>
      <c r="BK162" s="54">
        <f t="shared" si="210"/>
        <v>11.563543209844386</v>
      </c>
      <c r="BL162" s="54">
        <f t="shared" si="211"/>
        <v>11.834186439300762</v>
      </c>
    </row>
    <row r="163" spans="1:64" ht="12.95" customHeight="1">
      <c r="A163" s="51" t="s">
        <v>130</v>
      </c>
      <c r="B163" s="57" t="s">
        <v>65</v>
      </c>
      <c r="C163" s="40">
        <v>55244.482550000001</v>
      </c>
      <c r="D163" s="40">
        <v>4.0000000000000002E-4</v>
      </c>
      <c r="E163" s="54">
        <f t="shared" si="177"/>
        <v>6887.1457243963087</v>
      </c>
      <c r="F163" s="54">
        <f t="shared" si="178"/>
        <v>6887</v>
      </c>
      <c r="G163" s="54">
        <f t="shared" si="173"/>
        <v>6.1177200004749466E-2</v>
      </c>
      <c r="H163" s="360"/>
      <c r="I163" s="360"/>
      <c r="J163" s="360"/>
      <c r="K163" s="360">
        <f>G163</f>
        <v>6.1177200004749466E-2</v>
      </c>
      <c r="M163" s="268"/>
      <c r="O163" s="54">
        <f t="shared" ca="1" si="179"/>
        <v>1.8918997530658246E-2</v>
      </c>
      <c r="P163" s="54">
        <f t="shared" si="180"/>
        <v>0.11250120983877128</v>
      </c>
      <c r="Q163" s="286">
        <f t="shared" si="181"/>
        <v>40225.982550000001</v>
      </c>
      <c r="R163" s="54">
        <f t="shared" si="170"/>
        <v>2.6341539854427679E-3</v>
      </c>
      <c r="S163" s="54">
        <v>1</v>
      </c>
      <c r="T163" s="54">
        <f t="shared" si="171"/>
        <v>2.6341539854427679E-3</v>
      </c>
      <c r="U163" s="54">
        <f t="shared" si="172"/>
        <v>-5.1324009834021814E-2</v>
      </c>
      <c r="Y163" s="318">
        <f t="shared" si="176"/>
        <v>0.11021179179484332</v>
      </c>
      <c r="Z163" s="54">
        <f t="shared" si="182"/>
        <v>6887</v>
      </c>
      <c r="AA163" s="54">
        <f t="shared" si="183"/>
        <v>6.3466618048677426E-2</v>
      </c>
      <c r="AB163" s="54">
        <f t="shared" si="184"/>
        <v>0.11021179179484332</v>
      </c>
      <c r="AC163" s="54">
        <f t="shared" si="185"/>
        <v>-5.1324009834021814E-2</v>
      </c>
      <c r="AD163" s="54">
        <f t="shared" si="195"/>
        <v>0.11021179179484332</v>
      </c>
      <c r="AE163" s="369">
        <f t="shared" si="186"/>
        <v>5.2414349798629261E-6</v>
      </c>
      <c r="AF163" s="356">
        <f t="shared" si="187"/>
        <v>40225.982550000001</v>
      </c>
      <c r="AG163" s="41"/>
      <c r="AH163" s="54">
        <f t="shared" si="188"/>
        <v>-4.9034591790093854E-2</v>
      </c>
      <c r="AI163" s="54">
        <f t="shared" si="189"/>
        <v>1.0065915416063695</v>
      </c>
      <c r="AJ163" s="54">
        <f t="shared" si="190"/>
        <v>-0.23034740513903867</v>
      </c>
      <c r="AK163" s="54">
        <f t="shared" si="191"/>
        <v>0.4048004835446592</v>
      </c>
      <c r="AL163" s="54">
        <f t="shared" si="192"/>
        <v>1.5545143326172355</v>
      </c>
      <c r="AM163" s="54">
        <f t="shared" si="193"/>
        <v>0.98384913317650047</v>
      </c>
      <c r="AN163" s="54">
        <f t="shared" si="212"/>
        <v>7.4223232227941418</v>
      </c>
      <c r="AO163" s="54">
        <f t="shared" si="212"/>
        <v>7.4223121951956461</v>
      </c>
      <c r="AP163" s="54">
        <f t="shared" si="212"/>
        <v>7.4222470964266227</v>
      </c>
      <c r="AQ163" s="54">
        <f t="shared" si="212"/>
        <v>7.4218629887961676</v>
      </c>
      <c r="AR163" s="54">
        <f t="shared" si="212"/>
        <v>7.4196030857883111</v>
      </c>
      <c r="AS163" s="54">
        <f t="shared" si="212"/>
        <v>7.4065233136859199</v>
      </c>
      <c r="AT163" s="54">
        <f t="shared" si="212"/>
        <v>7.3368530854154619</v>
      </c>
      <c r="AU163" s="54">
        <f t="shared" si="194"/>
        <v>7.054606937045266</v>
      </c>
      <c r="AW163" s="54">
        <v>101000</v>
      </c>
      <c r="AX163" s="54">
        <f t="shared" si="197"/>
        <v>0.13956748885544115</v>
      </c>
      <c r="AY163" s="54">
        <f t="shared" si="198"/>
        <v>0.16774409927733633</v>
      </c>
      <c r="AZ163" s="54">
        <f t="shared" si="199"/>
        <v>-2.8176610421895187E-2</v>
      </c>
      <c r="BA163" s="54">
        <f t="shared" si="200"/>
        <v>1.0574556483620237</v>
      </c>
      <c r="BB163" s="54">
        <f t="shared" si="201"/>
        <v>7.3688173887491007E-2</v>
      </c>
      <c r="BC163" s="54">
        <f t="shared" si="202"/>
        <v>-1.4283986721275972</v>
      </c>
      <c r="BD163" s="54">
        <f t="shared" si="203"/>
        <v>-0.86685692082896282</v>
      </c>
      <c r="BE163" s="54">
        <f t="shared" si="204"/>
        <v>11.538990231654937</v>
      </c>
      <c r="BF163" s="54">
        <f t="shared" si="205"/>
        <v>11.539022221199124</v>
      </c>
      <c r="BG163" s="54">
        <f t="shared" si="206"/>
        <v>11.539175008829911</v>
      </c>
      <c r="BH163" s="54">
        <f t="shared" si="207"/>
        <v>11.539904217020498</v>
      </c>
      <c r="BI163" s="54">
        <f t="shared" si="208"/>
        <v>11.543372477232939</v>
      </c>
      <c r="BJ163" s="54">
        <f t="shared" si="209"/>
        <v>11.559606035022144</v>
      </c>
      <c r="BK163" s="54">
        <f t="shared" si="210"/>
        <v>11.630679431351904</v>
      </c>
      <c r="BL163" s="54">
        <f t="shared" si="211"/>
        <v>11.885517397408172</v>
      </c>
    </row>
    <row r="164" spans="1:64" ht="12.95" customHeight="1">
      <c r="A164" s="293" t="s">
        <v>131</v>
      </c>
      <c r="B164" s="50" t="s">
        <v>65</v>
      </c>
      <c r="C164" s="45">
        <v>55265.474399999999</v>
      </c>
      <c r="D164" s="45">
        <v>4.0000000000000002E-4</v>
      </c>
      <c r="E164" s="54">
        <f t="shared" si="177"/>
        <v>6937.1484160619557</v>
      </c>
      <c r="F164" s="54">
        <f t="shared" si="178"/>
        <v>6937</v>
      </c>
      <c r="G164" s="54">
        <f t="shared" si="173"/>
        <v>6.2307200001669116E-2</v>
      </c>
      <c r="H164" s="360"/>
      <c r="I164" s="360"/>
      <c r="J164" s="360"/>
      <c r="K164" s="360">
        <f>G164</f>
        <v>6.2307200001669116E-2</v>
      </c>
      <c r="M164" s="268"/>
      <c r="O164" s="54">
        <f t="shared" ca="1" si="179"/>
        <v>1.8752454671526128E-2</v>
      </c>
      <c r="P164" s="54">
        <f t="shared" si="180"/>
        <v>0.11261625000359371</v>
      </c>
      <c r="Q164" s="286">
        <f t="shared" si="181"/>
        <v>40246.974399999999</v>
      </c>
      <c r="R164" s="54">
        <f t="shared" ref="R164:R176" si="213">+(P164-G164)^2</f>
        <v>2.5310005120961487E-3</v>
      </c>
      <c r="S164" s="54">
        <v>1</v>
      </c>
      <c r="T164" s="54">
        <f t="shared" ref="T164:T176" si="214">S164*R164</f>
        <v>2.5310005120961487E-3</v>
      </c>
      <c r="U164" s="54">
        <f t="shared" ref="U164:U176" si="215">+G164-P164</f>
        <v>-5.0309050001924593E-2</v>
      </c>
      <c r="Y164" s="318">
        <f t="shared" si="176"/>
        <v>0.11113380543603628</v>
      </c>
      <c r="Z164" s="54">
        <f t="shared" si="182"/>
        <v>6937</v>
      </c>
      <c r="AA164" s="54">
        <f t="shared" si="183"/>
        <v>6.3789644569226547E-2</v>
      </c>
      <c r="AB164" s="54">
        <f t="shared" si="184"/>
        <v>0.11113380543603628</v>
      </c>
      <c r="AC164" s="54">
        <f t="shared" si="185"/>
        <v>-5.0309050001924593E-2</v>
      </c>
      <c r="AD164" s="54">
        <f t="shared" si="195"/>
        <v>0.11113380543603628</v>
      </c>
      <c r="AE164" s="369">
        <f t="shared" si="186"/>
        <v>2.1976418958805386E-6</v>
      </c>
      <c r="AF164" s="356">
        <f t="shared" si="187"/>
        <v>40246.974399999999</v>
      </c>
      <c r="AG164" s="41"/>
      <c r="AH164" s="54">
        <f t="shared" si="188"/>
        <v>-4.8826605434367162E-2</v>
      </c>
      <c r="AI164" s="54">
        <f t="shared" si="189"/>
        <v>1.0052164070241778</v>
      </c>
      <c r="AJ164" s="54">
        <f t="shared" si="190"/>
        <v>-0.22704045236353601</v>
      </c>
      <c r="AK164" s="54">
        <f t="shared" si="191"/>
        <v>0.40482053924732686</v>
      </c>
      <c r="AL164" s="54">
        <f t="shared" si="192"/>
        <v>1.5579113127378565</v>
      </c>
      <c r="AM164" s="54">
        <f t="shared" si="193"/>
        <v>0.98719729035999448</v>
      </c>
      <c r="AN164" s="54">
        <f t="shared" si="212"/>
        <v>7.4254111273723682</v>
      </c>
      <c r="AO164" s="54">
        <f t="shared" si="212"/>
        <v>7.4254004733211705</v>
      </c>
      <c r="AP164" s="54">
        <f t="shared" si="212"/>
        <v>7.4253371548064253</v>
      </c>
      <c r="AQ164" s="54">
        <f t="shared" si="212"/>
        <v>7.4249610248804512</v>
      </c>
      <c r="AR164" s="54">
        <f t="shared" si="212"/>
        <v>7.4227330490588468</v>
      </c>
      <c r="AS164" s="54">
        <f t="shared" si="212"/>
        <v>7.4097505533968437</v>
      </c>
      <c r="AT164" s="54">
        <f t="shared" si="212"/>
        <v>7.3401636386969944</v>
      </c>
      <c r="AU164" s="54">
        <f t="shared" si="194"/>
        <v>7.0571734849506367</v>
      </c>
      <c r="AW164" s="54">
        <v>102000</v>
      </c>
      <c r="AX164" s="54">
        <f t="shared" si="197"/>
        <v>0.13332648116617205</v>
      </c>
      <c r="AY164" s="54">
        <f t="shared" si="198"/>
        <v>0.16659813444940766</v>
      </c>
      <c r="AZ164" s="54">
        <f t="shared" si="199"/>
        <v>-3.3271653283235621E-2</v>
      </c>
      <c r="BA164" s="54">
        <f t="shared" si="200"/>
        <v>1.0882227818949084</v>
      </c>
      <c r="BB164" s="54">
        <f t="shared" si="201"/>
        <v>-3.5223768544309733E-3</v>
      </c>
      <c r="BC164" s="54">
        <f t="shared" si="202"/>
        <v>-1.3511212634786949</v>
      </c>
      <c r="BD164" s="54">
        <f t="shared" si="203"/>
        <v>-0.80134517320667287</v>
      </c>
      <c r="BE164" s="54">
        <f t="shared" si="204"/>
        <v>11.604856085537664</v>
      </c>
      <c r="BF164" s="54">
        <f t="shared" si="205"/>
        <v>11.604908369409646</v>
      </c>
      <c r="BG164" s="54">
        <f t="shared" si="206"/>
        <v>11.605133979694461</v>
      </c>
      <c r="BH164" s="54">
        <f t="shared" si="207"/>
        <v>11.606106676652589</v>
      </c>
      <c r="BI164" s="54">
        <f t="shared" si="208"/>
        <v>11.610284986934664</v>
      </c>
      <c r="BJ164" s="54">
        <f t="shared" si="209"/>
        <v>11.62795980588086</v>
      </c>
      <c r="BK164" s="54">
        <f t="shared" si="210"/>
        <v>11.698486969650876</v>
      </c>
      <c r="BL164" s="54">
        <f t="shared" si="211"/>
        <v>11.936848355515586</v>
      </c>
    </row>
    <row r="165" spans="1:64" ht="12.95" customHeight="1">
      <c r="A165" s="58" t="s">
        <v>132</v>
      </c>
      <c r="B165" s="59" t="s">
        <v>77</v>
      </c>
      <c r="C165" s="58">
        <v>55298.847999999998</v>
      </c>
      <c r="D165" s="58">
        <v>5.0000000000000001E-3</v>
      </c>
      <c r="E165" s="54">
        <f t="shared" si="177"/>
        <v>7016.6444981401291</v>
      </c>
      <c r="F165" s="54">
        <f t="shared" si="178"/>
        <v>7016.5</v>
      </c>
      <c r="G165" s="54">
        <f t="shared" si="173"/>
        <v>6.0662399999273475E-2</v>
      </c>
      <c r="H165" s="360"/>
      <c r="I165" s="360"/>
      <c r="J165" s="360"/>
      <c r="K165" s="360">
        <f>G165</f>
        <v>6.0662399999273475E-2</v>
      </c>
      <c r="M165" s="268"/>
      <c r="O165" s="54">
        <f t="shared" ca="1" si="179"/>
        <v>1.8487651525506056E-2</v>
      </c>
      <c r="P165" s="54">
        <f t="shared" si="180"/>
        <v>0.11279897628721837</v>
      </c>
      <c r="Q165" s="286">
        <f t="shared" si="181"/>
        <v>40280.347999999998</v>
      </c>
      <c r="R165" s="54">
        <f t="shared" si="213"/>
        <v>2.718222587028698E-3</v>
      </c>
      <c r="S165" s="54">
        <v>1</v>
      </c>
      <c r="T165" s="54">
        <f t="shared" si="214"/>
        <v>2.718222587028698E-3</v>
      </c>
      <c r="U165" s="54">
        <f t="shared" si="215"/>
        <v>-5.2136576287944894E-2</v>
      </c>
      <c r="Y165" s="318">
        <f t="shared" si="176"/>
        <v>0.10915793680213365</v>
      </c>
      <c r="Z165" s="54">
        <f t="shared" si="182"/>
        <v>7016.5</v>
      </c>
      <c r="AA165" s="54">
        <f t="shared" si="183"/>
        <v>6.4303439484358182E-2</v>
      </c>
      <c r="AB165" s="54">
        <f t="shared" si="184"/>
        <v>0.10915793680213365</v>
      </c>
      <c r="AC165" s="54">
        <f t="shared" si="185"/>
        <v>-5.2136576287944894E-2</v>
      </c>
      <c r="AD165" s="54">
        <f t="shared" si="195"/>
        <v>0.10915793680213365</v>
      </c>
      <c r="AE165" s="369">
        <f t="shared" si="186"/>
        <v>1.325716853194591E-5</v>
      </c>
      <c r="AF165" s="356">
        <f t="shared" si="187"/>
        <v>40280.347999999998</v>
      </c>
      <c r="AG165" s="41"/>
      <c r="AH165" s="54">
        <f t="shared" si="188"/>
        <v>-4.849553680286018E-2</v>
      </c>
      <c r="AI165" s="54">
        <f t="shared" si="189"/>
        <v>1.0030375486465151</v>
      </c>
      <c r="AJ165" s="54">
        <f t="shared" si="190"/>
        <v>-0.22179562010599851</v>
      </c>
      <c r="AK165" s="54">
        <f t="shared" si="191"/>
        <v>0.40484275119724994</v>
      </c>
      <c r="AL165" s="54">
        <f t="shared" si="192"/>
        <v>1.5632934342783777</v>
      </c>
      <c r="AM165" s="54">
        <f t="shared" si="193"/>
        <v>0.99252511405081356</v>
      </c>
      <c r="AN165" s="54">
        <f t="shared" si="212"/>
        <v>7.4303122137479845</v>
      </c>
      <c r="AO165" s="54">
        <f t="shared" si="212"/>
        <v>7.4303021332574017</v>
      </c>
      <c r="AP165" s="54">
        <f t="shared" si="212"/>
        <v>7.4302415729509228</v>
      </c>
      <c r="AQ165" s="54">
        <f t="shared" si="212"/>
        <v>7.429877917348449</v>
      </c>
      <c r="AR165" s="54">
        <f t="shared" si="212"/>
        <v>7.4277003485880995</v>
      </c>
      <c r="AS165" s="54">
        <f t="shared" si="212"/>
        <v>7.4148731480952712</v>
      </c>
      <c r="AT165" s="54">
        <f t="shared" si="212"/>
        <v>7.3454235781538237</v>
      </c>
      <c r="AU165" s="54">
        <f t="shared" si="194"/>
        <v>7.0612542961201763</v>
      </c>
      <c r="AW165" s="54">
        <v>103000</v>
      </c>
      <c r="AX165" s="54">
        <f t="shared" si="197"/>
        <v>0.12705050879034957</v>
      </c>
      <c r="AY165" s="54">
        <f t="shared" si="198"/>
        <v>0.16541572981807498</v>
      </c>
      <c r="AZ165" s="54">
        <f t="shared" si="199"/>
        <v>-3.8365221027725396E-2</v>
      </c>
      <c r="BA165" s="54">
        <f t="shared" si="200"/>
        <v>1.1202412218754429</v>
      </c>
      <c r="BB165" s="54">
        <f t="shared" si="201"/>
        <v>-8.5291728187238722E-2</v>
      </c>
      <c r="BC165" s="54">
        <f t="shared" si="202"/>
        <v>-1.2692481677716909</v>
      </c>
      <c r="BD165" s="54">
        <f t="shared" si="203"/>
        <v>-0.73622102388089217</v>
      </c>
      <c r="BE165" s="54">
        <f t="shared" si="204"/>
        <v>11.672653905648778</v>
      </c>
      <c r="BF165" s="54">
        <f t="shared" si="205"/>
        <v>11.672733649516635</v>
      </c>
      <c r="BG165" s="54">
        <f t="shared" si="206"/>
        <v>11.67304794354837</v>
      </c>
      <c r="BH165" s="54">
        <f t="shared" si="207"/>
        <v>11.674285475237557</v>
      </c>
      <c r="BI165" s="54">
        <f t="shared" si="208"/>
        <v>11.679139922326398</v>
      </c>
      <c r="BJ165" s="54">
        <f t="shared" si="209"/>
        <v>11.697910414974865</v>
      </c>
      <c r="BK165" s="54">
        <f t="shared" si="210"/>
        <v>11.766922420671174</v>
      </c>
      <c r="BL165" s="54">
        <f t="shared" si="211"/>
        <v>11.988179313622998</v>
      </c>
    </row>
    <row r="166" spans="1:64" ht="12.95" customHeight="1">
      <c r="A166" s="40" t="s">
        <v>133</v>
      </c>
      <c r="B166" s="57" t="s">
        <v>65</v>
      </c>
      <c r="C166" s="40">
        <v>55579.921199999997</v>
      </c>
      <c r="D166" s="40">
        <v>8.9999999999999998E-4</v>
      </c>
      <c r="E166" s="54">
        <f t="shared" si="177"/>
        <v>7686.1622659918248</v>
      </c>
      <c r="F166" s="54">
        <f t="shared" si="178"/>
        <v>7686</v>
      </c>
      <c r="G166" s="54">
        <f t="shared" ref="G166:G176" si="216">+C166-(C$7+F166*C$8)</f>
        <v>6.8121600001177285E-2</v>
      </c>
      <c r="H166" s="360"/>
      <c r="I166" s="360"/>
      <c r="J166" s="360"/>
      <c r="K166" s="360">
        <f>G166</f>
        <v>6.8121600001177285E-2</v>
      </c>
      <c r="M166" s="268"/>
      <c r="O166" s="54">
        <f t="shared" ca="1" si="179"/>
        <v>1.6257642641726962E-2</v>
      </c>
      <c r="P166" s="54">
        <f t="shared" si="180"/>
        <v>0.11432864795424018</v>
      </c>
      <c r="Q166" s="286">
        <f t="shared" si="181"/>
        <v>40561.421199999997</v>
      </c>
      <c r="R166" s="54">
        <f t="shared" si="213"/>
        <v>2.1350912805366538E-3</v>
      </c>
      <c r="S166" s="54">
        <v>1</v>
      </c>
      <c r="T166" s="54">
        <f t="shared" si="214"/>
        <v>2.1350912805366538E-3</v>
      </c>
      <c r="U166" s="54">
        <f t="shared" si="215"/>
        <v>-4.6207047953062894E-2</v>
      </c>
      <c r="Y166" s="318">
        <f t="shared" si="176"/>
        <v>0.11381266504069129</v>
      </c>
      <c r="Z166" s="54">
        <f t="shared" si="182"/>
        <v>7686</v>
      </c>
      <c r="AA166" s="54">
        <f t="shared" si="183"/>
        <v>6.8637582914726158E-2</v>
      </c>
      <c r="AB166" s="54">
        <f t="shared" si="184"/>
        <v>0.11381266504069129</v>
      </c>
      <c r="AC166" s="54">
        <f t="shared" si="185"/>
        <v>-4.6207047953062894E-2</v>
      </c>
      <c r="AD166" s="54">
        <f t="shared" si="195"/>
        <v>0.11381266504069129</v>
      </c>
      <c r="AE166" s="369">
        <f t="shared" si="186"/>
        <v>2.6623836707438435E-7</v>
      </c>
      <c r="AF166" s="356">
        <f t="shared" si="187"/>
        <v>40561.421199999997</v>
      </c>
      <c r="AG166" s="41"/>
      <c r="AH166" s="54">
        <f t="shared" si="188"/>
        <v>-4.5691065039514013E-2</v>
      </c>
      <c r="AI166" s="54">
        <f t="shared" si="189"/>
        <v>0.98505910932408047</v>
      </c>
      <c r="AJ166" s="54">
        <f t="shared" si="190"/>
        <v>-0.17828172050404709</v>
      </c>
      <c r="AK166" s="54">
        <f t="shared" si="191"/>
        <v>0.40457836037601985</v>
      </c>
      <c r="AL166" s="54">
        <f t="shared" si="192"/>
        <v>1.6077090873602253</v>
      </c>
      <c r="AM166" s="54">
        <f t="shared" si="193"/>
        <v>1.037611197833141</v>
      </c>
      <c r="AN166" s="54">
        <f t="shared" si="212"/>
        <v>7.4711693708702436</v>
      </c>
      <c r="AO166" s="54">
        <f t="shared" si="212"/>
        <v>7.4711632210598173</v>
      </c>
      <c r="AP166" s="54">
        <f t="shared" si="212"/>
        <v>7.4711225572247599</v>
      </c>
      <c r="AQ166" s="54">
        <f t="shared" si="212"/>
        <v>7.4708537826857091</v>
      </c>
      <c r="AR166" s="54">
        <f t="shared" si="212"/>
        <v>7.469081758500816</v>
      </c>
      <c r="AS166" s="54">
        <f t="shared" si="212"/>
        <v>7.4575872220288524</v>
      </c>
      <c r="AT166" s="54">
        <f t="shared" si="212"/>
        <v>7.3895299077987184</v>
      </c>
      <c r="AU166" s="54">
        <f t="shared" si="194"/>
        <v>7.0956203725730891</v>
      </c>
      <c r="AW166" s="54">
        <v>104000</v>
      </c>
      <c r="AX166" s="54">
        <f t="shared" si="197"/>
        <v>0.12077199459316851</v>
      </c>
      <c r="AY166" s="54">
        <f t="shared" si="198"/>
        <v>0.16419688538333826</v>
      </c>
      <c r="AZ166" s="54">
        <f t="shared" si="199"/>
        <v>-4.3424890790169764E-2</v>
      </c>
      <c r="BA166" s="54">
        <f t="shared" si="200"/>
        <v>1.1532938206404106</v>
      </c>
      <c r="BB166" s="54">
        <f t="shared" si="201"/>
        <v>-0.17132397781608447</v>
      </c>
      <c r="BC166" s="54">
        <f t="shared" si="202"/>
        <v>-1.1824702881324476</v>
      </c>
      <c r="BD166" s="54">
        <f t="shared" si="203"/>
        <v>-0.67134599223187286</v>
      </c>
      <c r="BE166" s="54">
        <f t="shared" si="204"/>
        <v>11.742455042348785</v>
      </c>
      <c r="BF166" s="54">
        <f t="shared" si="205"/>
        <v>11.74256920407284</v>
      </c>
      <c r="BG166" s="54">
        <f t="shared" si="206"/>
        <v>11.742984134726219</v>
      </c>
      <c r="BH166" s="54">
        <f t="shared" si="207"/>
        <v>11.744490674473875</v>
      </c>
      <c r="BI166" s="54">
        <f t="shared" si="208"/>
        <v>11.749940271970425</v>
      </c>
      <c r="BJ166" s="54">
        <f t="shared" si="209"/>
        <v>11.769395668173585</v>
      </c>
      <c r="BK166" s="54">
        <f t="shared" si="210"/>
        <v>11.835940726239251</v>
      </c>
      <c r="BL166" s="54">
        <f t="shared" si="211"/>
        <v>12.039510271730411</v>
      </c>
    </row>
    <row r="167" spans="1:64" ht="12.95" customHeight="1">
      <c r="A167" s="287" t="s">
        <v>134</v>
      </c>
      <c r="B167" s="357" t="s">
        <v>77</v>
      </c>
      <c r="C167" s="190">
        <v>55596.085800000001</v>
      </c>
      <c r="D167" s="358" t="s">
        <v>36</v>
      </c>
      <c r="E167" s="54">
        <f t="shared" si="177"/>
        <v>7724.6664240197615</v>
      </c>
      <c r="F167" s="54">
        <f t="shared" si="178"/>
        <v>7724.5</v>
      </c>
      <c r="G167" s="54">
        <f t="shared" si="216"/>
        <v>6.9867199999862351E-2</v>
      </c>
      <c r="H167" s="360"/>
      <c r="I167" s="360"/>
      <c r="J167" s="360">
        <f>G167</f>
        <v>6.9867199999862351E-2</v>
      </c>
      <c r="K167" s="360"/>
      <c r="M167" s="268"/>
      <c r="O167" s="54">
        <f t="shared" ca="1" si="179"/>
        <v>1.612940464019523E-2</v>
      </c>
      <c r="P167" s="54">
        <f t="shared" si="180"/>
        <v>0.11441611600500252</v>
      </c>
      <c r="Q167" s="286">
        <f t="shared" si="181"/>
        <v>40577.585800000001</v>
      </c>
      <c r="R167" s="54">
        <f t="shared" si="213"/>
        <v>1.9846059172330343E-3</v>
      </c>
      <c r="S167" s="54">
        <v>1</v>
      </c>
      <c r="T167" s="54">
        <f t="shared" si="214"/>
        <v>1.9846059172330343E-3</v>
      </c>
      <c r="U167" s="54">
        <f t="shared" si="215"/>
        <v>-4.4548916005140174E-2</v>
      </c>
      <c r="Y167" s="318">
        <f t="shared" si="176"/>
        <v>0.11539618428821301</v>
      </c>
      <c r="Z167" s="54">
        <f t="shared" si="182"/>
        <v>7724.5</v>
      </c>
      <c r="AA167" s="54">
        <f t="shared" si="183"/>
        <v>6.8887131716651867E-2</v>
      </c>
      <c r="AB167" s="54">
        <f t="shared" si="184"/>
        <v>0.11539618428821301</v>
      </c>
      <c r="AC167" s="54">
        <f t="shared" si="185"/>
        <v>-4.4548916005140174E-2</v>
      </c>
      <c r="AD167" s="54">
        <f t="shared" si="195"/>
        <v>0.11539618428821301</v>
      </c>
      <c r="AE167" s="369">
        <f t="shared" si="186"/>
        <v>9.6053383975514447E-7</v>
      </c>
      <c r="AF167" s="356">
        <f t="shared" si="187"/>
        <v>40577.585800000001</v>
      </c>
      <c r="AG167" s="41"/>
      <c r="AH167" s="54">
        <f t="shared" si="188"/>
        <v>-4.5528984288350657E-2</v>
      </c>
      <c r="AI167" s="54">
        <f t="shared" si="189"/>
        <v>0.9840453734171547</v>
      </c>
      <c r="AJ167" s="54">
        <f t="shared" si="190"/>
        <v>-0.17581552845103995</v>
      </c>
      <c r="AK167" s="54">
        <f t="shared" si="191"/>
        <v>0.40453965168984402</v>
      </c>
      <c r="AL167" s="54">
        <f t="shared" si="192"/>
        <v>1.6102148661499134</v>
      </c>
      <c r="AM167" s="54">
        <f t="shared" si="193"/>
        <v>1.0402163824392803</v>
      </c>
      <c r="AN167" s="54">
        <f t="shared" si="212"/>
        <v>7.4734965581286366</v>
      </c>
      <c r="AO167" s="54">
        <f t="shared" si="212"/>
        <v>7.4734905903210942</v>
      </c>
      <c r="AP167" s="54">
        <f t="shared" si="212"/>
        <v>7.4734509003920566</v>
      </c>
      <c r="AQ167" s="54">
        <f t="shared" si="212"/>
        <v>7.4731870358187047</v>
      </c>
      <c r="AR167" s="54">
        <f t="shared" si="212"/>
        <v>7.4714372260758806</v>
      </c>
      <c r="AS167" s="54">
        <f t="shared" si="212"/>
        <v>7.4600203769137643</v>
      </c>
      <c r="AT167" s="54">
        <f t="shared" si="212"/>
        <v>7.3920558232594376</v>
      </c>
      <c r="AU167" s="54">
        <f t="shared" si="194"/>
        <v>7.0975966144602243</v>
      </c>
      <c r="AW167" s="54">
        <v>105000</v>
      </c>
      <c r="AX167" s="54">
        <f t="shared" si="197"/>
        <v>0.11452907040824412</v>
      </c>
      <c r="AY167" s="54">
        <f t="shared" si="198"/>
        <v>0.1629416011451976</v>
      </c>
      <c r="AZ167" s="54">
        <f t="shared" si="199"/>
        <v>-4.8412530736953473E-2</v>
      </c>
      <c r="BA167" s="54">
        <f t="shared" si="200"/>
        <v>1.1870573362561334</v>
      </c>
      <c r="BB167" s="54">
        <f t="shared" si="201"/>
        <v>-0.26107657902680076</v>
      </c>
      <c r="BC167" s="54">
        <f t="shared" si="202"/>
        <v>-1.0905063543114544</v>
      </c>
      <c r="BD167" s="54">
        <f t="shared" si="203"/>
        <v>-0.60659297289129877</v>
      </c>
      <c r="BE167" s="54">
        <f t="shared" si="204"/>
        <v>11.814313753968534</v>
      </c>
      <c r="BF167" s="54">
        <f t="shared" si="205"/>
        <v>11.814467692064833</v>
      </c>
      <c r="BG167" s="54">
        <f t="shared" si="206"/>
        <v>11.814988151378417</v>
      </c>
      <c r="BH167" s="54">
        <f t="shared" si="207"/>
        <v>11.816745935924112</v>
      </c>
      <c r="BI167" s="54">
        <f t="shared" si="208"/>
        <v>11.822661514101993</v>
      </c>
      <c r="BJ167" s="54">
        <f t="shared" si="209"/>
        <v>11.842338469655942</v>
      </c>
      <c r="BK167" s="54">
        <f t="shared" si="210"/>
        <v>11.905495292774368</v>
      </c>
      <c r="BL167" s="54">
        <f t="shared" si="211"/>
        <v>12.090841229837823</v>
      </c>
    </row>
    <row r="168" spans="1:64" ht="12.95" customHeight="1">
      <c r="A168" s="287" t="s">
        <v>134</v>
      </c>
      <c r="B168" s="357" t="s">
        <v>65</v>
      </c>
      <c r="C168" s="190">
        <v>55597.1345</v>
      </c>
      <c r="D168" s="358" t="s">
        <v>36</v>
      </c>
      <c r="E168" s="54">
        <f t="shared" si="177"/>
        <v>7727.1644326635796</v>
      </c>
      <c r="F168" s="54">
        <f t="shared" si="178"/>
        <v>7727</v>
      </c>
      <c r="G168" s="54">
        <f t="shared" si="216"/>
        <v>6.9031200000608806E-2</v>
      </c>
      <c r="H168" s="360"/>
      <c r="I168" s="360"/>
      <c r="J168" s="360">
        <f>G168</f>
        <v>6.9031200000608806E-2</v>
      </c>
      <c r="K168" s="360"/>
      <c r="M168" s="268"/>
      <c r="O168" s="54">
        <f t="shared" ca="1" si="179"/>
        <v>1.6121077497238623E-2</v>
      </c>
      <c r="P168" s="54">
        <f t="shared" si="180"/>
        <v>0.1144217938810186</v>
      </c>
      <c r="Q168" s="286">
        <f t="shared" si="181"/>
        <v>40578.6345</v>
      </c>
      <c r="R168" s="54">
        <f t="shared" si="213"/>
        <v>2.0603060128162949E-3</v>
      </c>
      <c r="S168" s="54">
        <v>1</v>
      </c>
      <c r="T168" s="54">
        <f t="shared" si="214"/>
        <v>2.0603060128162949E-3</v>
      </c>
      <c r="U168" s="54">
        <f t="shared" si="215"/>
        <v>-4.5390593880409794E-2</v>
      </c>
      <c r="Y168" s="318">
        <f t="shared" si="176"/>
        <v>0.11454965680538959</v>
      </c>
      <c r="Z168" s="54">
        <f t="shared" si="182"/>
        <v>7727</v>
      </c>
      <c r="AA168" s="54">
        <f t="shared" si="183"/>
        <v>6.8903337076237817E-2</v>
      </c>
      <c r="AB168" s="54">
        <f t="shared" si="184"/>
        <v>0.11454965680538959</v>
      </c>
      <c r="AC168" s="54">
        <f t="shared" si="185"/>
        <v>-4.5390593880409794E-2</v>
      </c>
      <c r="AD168" s="54">
        <f t="shared" si="195"/>
        <v>0.11454965680538959</v>
      </c>
      <c r="AE168" s="369">
        <f t="shared" si="186"/>
        <v>1.6348927428701225E-8</v>
      </c>
      <c r="AF168" s="356">
        <f t="shared" si="187"/>
        <v>40578.6345</v>
      </c>
      <c r="AG168" s="41"/>
      <c r="AH168" s="54">
        <f t="shared" si="188"/>
        <v>-4.5518456804780782E-2</v>
      </c>
      <c r="AI168" s="54">
        <f t="shared" si="189"/>
        <v>0.98397962195470534</v>
      </c>
      <c r="AJ168" s="54">
        <f t="shared" si="190"/>
        <v>-0.17565552335103765</v>
      </c>
      <c r="AK168" s="54">
        <f t="shared" si="191"/>
        <v>0.4045370531682162</v>
      </c>
      <c r="AL168" s="54">
        <f t="shared" si="192"/>
        <v>1.6103774007079097</v>
      </c>
      <c r="AM168" s="54">
        <f t="shared" si="193"/>
        <v>1.04038559929267</v>
      </c>
      <c r="AN168" s="54">
        <f t="shared" si="212"/>
        <v>7.473647591329069</v>
      </c>
      <c r="AO168" s="54">
        <f t="shared" si="212"/>
        <v>7.4736416351903232</v>
      </c>
      <c r="AP168" s="54">
        <f t="shared" si="212"/>
        <v>7.473602007899518</v>
      </c>
      <c r="AQ168" s="54">
        <f t="shared" si="212"/>
        <v>7.473338460132144</v>
      </c>
      <c r="AR168" s="54">
        <f t="shared" si="212"/>
        <v>7.4715900884872415</v>
      </c>
      <c r="AS168" s="54">
        <f t="shared" si="212"/>
        <v>7.4601782868960935</v>
      </c>
      <c r="AT168" s="54">
        <f t="shared" si="212"/>
        <v>7.3922198040041502</v>
      </c>
      <c r="AU168" s="54">
        <f t="shared" si="194"/>
        <v>7.0977249418554926</v>
      </c>
      <c r="AW168" s="54">
        <v>106000</v>
      </c>
      <c r="AX168" s="54">
        <f t="shared" si="197"/>
        <v>0.10836596419549699</v>
      </c>
      <c r="AY168" s="54">
        <f t="shared" si="198"/>
        <v>0.16164987710365294</v>
      </c>
      <c r="AZ168" s="54">
        <f t="shared" si="199"/>
        <v>-5.3283912908155963E-2</v>
      </c>
      <c r="BA168" s="54">
        <f t="shared" si="200"/>
        <v>1.2210798831438585</v>
      </c>
      <c r="BB168" s="54">
        <f t="shared" si="201"/>
        <v>-0.35369323550830117</v>
      </c>
      <c r="BC168" s="54">
        <f t="shared" si="202"/>
        <v>-0.99312701898294242</v>
      </c>
      <c r="BD168" s="54">
        <f t="shared" si="203"/>
        <v>-0.5418487348626565</v>
      </c>
      <c r="BE168" s="54">
        <f t="shared" si="204"/>
        <v>11.888259566594172</v>
      </c>
      <c r="BF168" s="54">
        <f t="shared" si="205"/>
        <v>11.888455371578994</v>
      </c>
      <c r="BG168" s="54">
        <f t="shared" si="206"/>
        <v>11.889076162034728</v>
      </c>
      <c r="BH168" s="54">
        <f t="shared" si="207"/>
        <v>11.891042304299779</v>
      </c>
      <c r="BI168" s="54">
        <f t="shared" si="208"/>
        <v>11.897249094454581</v>
      </c>
      <c r="BJ168" s="54">
        <f t="shared" si="209"/>
        <v>11.916647137729084</v>
      </c>
      <c r="BK168" s="54">
        <f t="shared" si="210"/>
        <v>11.975538114029545</v>
      </c>
      <c r="BL168" s="54">
        <f t="shared" si="211"/>
        <v>12.142172187945235</v>
      </c>
    </row>
    <row r="169" spans="1:64" ht="12.95" customHeight="1">
      <c r="A169" s="287" t="s">
        <v>134</v>
      </c>
      <c r="B169" s="357" t="s">
        <v>65</v>
      </c>
      <c r="C169" s="190">
        <v>55631.9781</v>
      </c>
      <c r="D169" s="358" t="s">
        <v>36</v>
      </c>
      <c r="E169" s="54">
        <f t="shared" si="177"/>
        <v>7810.162062092204</v>
      </c>
      <c r="F169" s="54">
        <f t="shared" si="178"/>
        <v>7810</v>
      </c>
      <c r="G169" s="54">
        <f t="shared" si="216"/>
        <v>6.8036000004212838E-2</v>
      </c>
      <c r="H169" s="360"/>
      <c r="I169" s="360"/>
      <c r="J169" s="360">
        <f>G169</f>
        <v>6.8036000004212838E-2</v>
      </c>
      <c r="K169" s="360"/>
      <c r="M169" s="268"/>
      <c r="O169" s="54">
        <f t="shared" ca="1" si="179"/>
        <v>1.5844616351079303E-2</v>
      </c>
      <c r="P169" s="54">
        <f t="shared" si="180"/>
        <v>0.11461017006721973</v>
      </c>
      <c r="Q169" s="286">
        <f t="shared" si="181"/>
        <v>40613.4781</v>
      </c>
      <c r="R169" s="54">
        <f t="shared" si="213"/>
        <v>2.1691533170578874E-3</v>
      </c>
      <c r="S169" s="54">
        <v>1</v>
      </c>
      <c r="T169" s="54">
        <f t="shared" si="214"/>
        <v>2.1691533170578874E-3</v>
      </c>
      <c r="U169" s="54">
        <f t="shared" si="215"/>
        <v>-4.6574170063006889E-2</v>
      </c>
      <c r="Y169" s="318">
        <f t="shared" si="176"/>
        <v>0.11320475657870975</v>
      </c>
      <c r="Z169" s="54">
        <f t="shared" si="182"/>
        <v>7810</v>
      </c>
      <c r="AA169" s="54">
        <f t="shared" si="183"/>
        <v>6.9441413492722814E-2</v>
      </c>
      <c r="AB169" s="54">
        <f t="shared" si="184"/>
        <v>0.11320475657870975</v>
      </c>
      <c r="AC169" s="54">
        <f t="shared" si="185"/>
        <v>-4.6574170063006889E-2</v>
      </c>
      <c r="AD169" s="54">
        <f t="shared" si="195"/>
        <v>0.11320475657870975</v>
      </c>
      <c r="AE169" s="369">
        <f t="shared" si="186"/>
        <v>1.9751870736857826E-6</v>
      </c>
      <c r="AF169" s="356">
        <f t="shared" si="187"/>
        <v>40613.4781</v>
      </c>
      <c r="AG169" s="41"/>
      <c r="AH169" s="54">
        <f t="shared" si="188"/>
        <v>-4.5168756574496913E-2</v>
      </c>
      <c r="AI169" s="54">
        <f t="shared" si="189"/>
        <v>0.98180190123040056</v>
      </c>
      <c r="AJ169" s="54">
        <f t="shared" si="190"/>
        <v>-0.17035287119974862</v>
      </c>
      <c r="AK169" s="54">
        <f t="shared" si="191"/>
        <v>0.40444493951576432</v>
      </c>
      <c r="AL169" s="54">
        <f t="shared" si="192"/>
        <v>1.6157612423354297</v>
      </c>
      <c r="AM169" s="54">
        <f t="shared" si="193"/>
        <v>1.04600701822929</v>
      </c>
      <c r="AN169" s="54">
        <f t="shared" si="212"/>
        <v>7.4786561705088417</v>
      </c>
      <c r="AO169" s="54">
        <f t="shared" si="212"/>
        <v>7.4786505916054384</v>
      </c>
      <c r="AP169" s="54">
        <f t="shared" si="212"/>
        <v>7.4786130026618434</v>
      </c>
      <c r="AQ169" s="54">
        <f t="shared" si="212"/>
        <v>7.4783598332692627</v>
      </c>
      <c r="AR169" s="54">
        <f t="shared" si="212"/>
        <v>7.4766588993705554</v>
      </c>
      <c r="AS169" s="54">
        <f t="shared" si="212"/>
        <v>7.4654148685152073</v>
      </c>
      <c r="AT169" s="54">
        <f t="shared" si="212"/>
        <v>7.3976612078733135</v>
      </c>
      <c r="AU169" s="54">
        <f t="shared" si="194"/>
        <v>7.1019854113784078</v>
      </c>
      <c r="AW169" s="54">
        <v>107000</v>
      </c>
      <c r="AX169" s="54">
        <f t="shared" si="197"/>
        <v>0.1023330856153631</v>
      </c>
      <c r="AY169" s="54">
        <f t="shared" si="198"/>
        <v>0.16032171325870423</v>
      </c>
      <c r="AZ169" s="54">
        <f t="shared" si="199"/>
        <v>-5.7988627643341131E-2</v>
      </c>
      <c r="BA169" s="54">
        <f t="shared" si="200"/>
        <v>1.254761731392116</v>
      </c>
      <c r="BB169" s="54">
        <f t="shared" si="201"/>
        <v>-0.44793848853843693</v>
      </c>
      <c r="BC169" s="54">
        <f t="shared" si="202"/>
        <v>-0.89018541919617333</v>
      </c>
      <c r="BD169" s="54">
        <f t="shared" si="203"/>
        <v>-0.47701696209787242</v>
      </c>
      <c r="BE169" s="54">
        <f t="shared" si="204"/>
        <v>11.964288412228049</v>
      </c>
      <c r="BF169" s="54">
        <f t="shared" si="205"/>
        <v>11.964523255100397</v>
      </c>
      <c r="BG169" s="54">
        <f t="shared" si="206"/>
        <v>11.965226802386185</v>
      </c>
      <c r="BH169" s="54">
        <f t="shared" si="207"/>
        <v>11.967332476834331</v>
      </c>
      <c r="BI169" s="54">
        <f t="shared" si="208"/>
        <v>11.973616659048622</v>
      </c>
      <c r="BJ169" s="54">
        <f t="shared" si="209"/>
        <v>11.992215953421551</v>
      </c>
      <c r="BK169" s="54">
        <f t="shared" si="210"/>
        <v>12.046019897553883</v>
      </c>
      <c r="BL169" s="54">
        <f t="shared" si="211"/>
        <v>12.193503146052649</v>
      </c>
    </row>
    <row r="170" spans="1:64" ht="12.95" customHeight="1">
      <c r="A170" s="51" t="s">
        <v>135</v>
      </c>
      <c r="B170" s="50" t="s">
        <v>65</v>
      </c>
      <c r="C170" s="45">
        <v>55648.350899999998</v>
      </c>
      <c r="D170" s="45">
        <v>2.9999999999999997E-4</v>
      </c>
      <c r="E170" s="54">
        <f t="shared" si="177"/>
        <v>7849.1621535611903</v>
      </c>
      <c r="F170" s="54">
        <f t="shared" si="178"/>
        <v>7849</v>
      </c>
      <c r="G170" s="54">
        <f t="shared" si="216"/>
        <v>6.8074399998295121E-2</v>
      </c>
      <c r="H170" s="360"/>
      <c r="I170" s="360"/>
      <c r="J170" s="360"/>
      <c r="K170" s="360">
        <f>G170</f>
        <v>6.8074399998295121E-2</v>
      </c>
      <c r="M170" s="268"/>
      <c r="O170" s="54">
        <f t="shared" ca="1" si="179"/>
        <v>1.5714712920956251E-2</v>
      </c>
      <c r="P170" s="54">
        <f t="shared" si="180"/>
        <v>0.11469859748851592</v>
      </c>
      <c r="Q170" s="286">
        <f t="shared" si="181"/>
        <v>40629.850899999998</v>
      </c>
      <c r="R170" s="54">
        <f t="shared" si="213"/>
        <v>2.1738157916071114E-3</v>
      </c>
      <c r="S170" s="54">
        <v>1</v>
      </c>
      <c r="T170" s="54">
        <f t="shared" si="214"/>
        <v>2.1738157916071114E-3</v>
      </c>
      <c r="U170" s="54">
        <f t="shared" si="215"/>
        <v>-4.6624197490220801E-2</v>
      </c>
      <c r="Y170" s="318">
        <f t="shared" si="176"/>
        <v>0.11307871589004773</v>
      </c>
      <c r="Z170" s="54">
        <f t="shared" si="182"/>
        <v>7849</v>
      </c>
      <c r="AA170" s="54">
        <f t="shared" si="183"/>
        <v>6.9694281596763302E-2</v>
      </c>
      <c r="AB170" s="54">
        <f t="shared" si="184"/>
        <v>0.11307871589004773</v>
      </c>
      <c r="AC170" s="54">
        <f t="shared" si="185"/>
        <v>-4.6624197490220801E-2</v>
      </c>
      <c r="AD170" s="54">
        <f t="shared" si="195"/>
        <v>0.11307871589004773</v>
      </c>
      <c r="AE170" s="369">
        <f t="shared" si="186"/>
        <v>2.6240163930558303E-6</v>
      </c>
      <c r="AF170" s="356">
        <f t="shared" si="187"/>
        <v>40629.850899999998</v>
      </c>
      <c r="AG170" s="41"/>
      <c r="AH170" s="54">
        <f t="shared" si="188"/>
        <v>-4.5004315891752612E-2</v>
      </c>
      <c r="AI170" s="54">
        <f t="shared" si="189"/>
        <v>0.98078213823334048</v>
      </c>
      <c r="AJ170" s="54">
        <f t="shared" si="190"/>
        <v>-0.16786765457698188</v>
      </c>
      <c r="AK170" s="54">
        <f t="shared" si="191"/>
        <v>0.40439776667021288</v>
      </c>
      <c r="AL170" s="54">
        <f t="shared" si="192"/>
        <v>1.6182827769896828</v>
      </c>
      <c r="AM170" s="54">
        <f t="shared" si="193"/>
        <v>1.0486507176081952</v>
      </c>
      <c r="AN170" s="54">
        <f t="shared" si="212"/>
        <v>7.4810057710987738</v>
      </c>
      <c r="AO170" s="54">
        <f t="shared" si="212"/>
        <v>7.4810003627574124</v>
      </c>
      <c r="AP170" s="54">
        <f t="shared" si="212"/>
        <v>7.4809637042542034</v>
      </c>
      <c r="AQ170" s="54">
        <f t="shared" si="212"/>
        <v>7.4807153181928214</v>
      </c>
      <c r="AR170" s="54">
        <f t="shared" si="212"/>
        <v>7.4790364667078011</v>
      </c>
      <c r="AS170" s="54">
        <f t="shared" si="212"/>
        <v>7.4678713879958361</v>
      </c>
      <c r="AT170" s="54">
        <f t="shared" si="212"/>
        <v>7.4002161600090552</v>
      </c>
      <c r="AU170" s="54">
        <f t="shared" si="194"/>
        <v>7.103987318744597</v>
      </c>
      <c r="AW170" s="54">
        <v>108000</v>
      </c>
      <c r="AX170" s="54">
        <f t="shared" si="197"/>
        <v>9.6486639378080663E-2</v>
      </c>
      <c r="AY170" s="54">
        <f t="shared" si="198"/>
        <v>0.15895710961035156</v>
      </c>
      <c r="AZ170" s="54">
        <f t="shared" si="199"/>
        <v>-6.2470470232270897E-2</v>
      </c>
      <c r="BA170" s="54">
        <f t="shared" si="200"/>
        <v>1.2873451664447797</v>
      </c>
      <c r="BB170" s="54">
        <f t="shared" si="201"/>
        <v>-0.54214721698409574</v>
      </c>
      <c r="BC170" s="54">
        <f t="shared" si="202"/>
        <v>-0.78165329027850827</v>
      </c>
      <c r="BD170" s="54">
        <f t="shared" si="203"/>
        <v>-0.41202156401663187</v>
      </c>
      <c r="BE170" s="54">
        <f t="shared" si="204"/>
        <v>12.042353098736379</v>
      </c>
      <c r="BF170" s="54">
        <f t="shared" si="205"/>
        <v>12.04261800977206</v>
      </c>
      <c r="BG170" s="54">
        <f t="shared" si="206"/>
        <v>12.043373475401324</v>
      </c>
      <c r="BH170" s="54">
        <f t="shared" si="207"/>
        <v>12.045526086912105</v>
      </c>
      <c r="BI170" s="54">
        <f t="shared" si="208"/>
        <v>12.051645209055716</v>
      </c>
      <c r="BJ170" s="54">
        <f t="shared" si="209"/>
        <v>12.068925940695747</v>
      </c>
      <c r="BK170" s="54">
        <f t="shared" si="210"/>
        <v>12.116890194543092</v>
      </c>
      <c r="BL170" s="54">
        <f t="shared" si="211"/>
        <v>12.244834104160059</v>
      </c>
    </row>
    <row r="171" spans="1:64" ht="12.95" customHeight="1">
      <c r="A171" s="40" t="s">
        <v>133</v>
      </c>
      <c r="B171" s="57" t="s">
        <v>77</v>
      </c>
      <c r="C171" s="40">
        <v>55668.712699999996</v>
      </c>
      <c r="D171" s="40">
        <v>5.9999999999999995E-4</v>
      </c>
      <c r="E171" s="54">
        <f t="shared" si="177"/>
        <v>7897.6640629763951</v>
      </c>
      <c r="F171" s="54">
        <f t="shared" si="178"/>
        <v>7897.5</v>
      </c>
      <c r="G171" s="54">
        <f t="shared" si="216"/>
        <v>6.8875999997544568E-2</v>
      </c>
      <c r="H171" s="360"/>
      <c r="I171" s="360"/>
      <c r="J171" s="360"/>
      <c r="K171" s="360">
        <f>G171</f>
        <v>6.8875999997544568E-2</v>
      </c>
      <c r="M171" s="268"/>
      <c r="O171" s="54">
        <f t="shared" ca="1" si="179"/>
        <v>1.5553166347598093E-2</v>
      </c>
      <c r="P171" s="54">
        <f t="shared" si="180"/>
        <v>0.1148084876019841</v>
      </c>
      <c r="Q171" s="286">
        <f t="shared" si="181"/>
        <v>40650.212699999996</v>
      </c>
      <c r="R171" s="54">
        <f t="shared" si="213"/>
        <v>2.1097934175319916E-3</v>
      </c>
      <c r="S171" s="54">
        <v>1</v>
      </c>
      <c r="T171" s="54">
        <f t="shared" si="214"/>
        <v>2.1097934175319916E-3</v>
      </c>
      <c r="U171" s="54">
        <f t="shared" si="215"/>
        <v>-4.5932487604439534E-2</v>
      </c>
      <c r="Y171" s="318">
        <f t="shared" si="176"/>
        <v>0.11367571146642547</v>
      </c>
      <c r="Z171" s="54">
        <f t="shared" si="182"/>
        <v>7897.5</v>
      </c>
      <c r="AA171" s="54">
        <f t="shared" si="183"/>
        <v>7.0008776133103204E-2</v>
      </c>
      <c r="AB171" s="54">
        <f t="shared" si="184"/>
        <v>0.11367571146642547</v>
      </c>
      <c r="AC171" s="54">
        <f t="shared" si="185"/>
        <v>-4.5932487604439534E-2</v>
      </c>
      <c r="AD171" s="54">
        <f t="shared" si="195"/>
        <v>0.11367571146642547</v>
      </c>
      <c r="AE171" s="369">
        <f t="shared" si="186"/>
        <v>1.2831817732911567E-6</v>
      </c>
      <c r="AF171" s="356">
        <f t="shared" si="187"/>
        <v>40650.212699999996</v>
      </c>
      <c r="AG171" s="41"/>
      <c r="AH171" s="54">
        <f t="shared" si="188"/>
        <v>-4.4799711468880898E-2</v>
      </c>
      <c r="AI171" s="54">
        <f t="shared" si="189"/>
        <v>0.97951709388449026</v>
      </c>
      <c r="AJ171" s="54">
        <f t="shared" si="190"/>
        <v>-0.16478277675123859</v>
      </c>
      <c r="AK171" s="54">
        <f t="shared" si="191"/>
        <v>0.40433566557478151</v>
      </c>
      <c r="AL171" s="54">
        <f t="shared" si="192"/>
        <v>1.6214112325886176</v>
      </c>
      <c r="AM171" s="54">
        <f t="shared" si="193"/>
        <v>1.0519404761439595</v>
      </c>
      <c r="AN171" s="54">
        <f t="shared" ref="AN171:AT176" si="217">$AU171+$AB$7*SIN(AO171)</f>
        <v>7.4839243068240506</v>
      </c>
      <c r="AO171" s="54">
        <f t="shared" si="217"/>
        <v>7.483919104773169</v>
      </c>
      <c r="AP171" s="54">
        <f t="shared" si="217"/>
        <v>7.4838835793585439</v>
      </c>
      <c r="AQ171" s="54">
        <f t="shared" si="217"/>
        <v>7.4836410590456612</v>
      </c>
      <c r="AR171" s="54">
        <f t="shared" si="217"/>
        <v>7.4819894818152273</v>
      </c>
      <c r="AS171" s="54">
        <f t="shared" si="217"/>
        <v>7.4709226843005112</v>
      </c>
      <c r="AT171" s="54">
        <f t="shared" si="217"/>
        <v>7.4033918158566836</v>
      </c>
      <c r="AU171" s="54">
        <f t="shared" si="194"/>
        <v>7.1064768702128065</v>
      </c>
      <c r="AW171" s="54">
        <v>109000</v>
      </c>
      <c r="AX171" s="54">
        <f t="shared" si="197"/>
        <v>9.0887588504334857E-2</v>
      </c>
      <c r="AY171" s="54">
        <f t="shared" si="198"/>
        <v>0.15755606615859491</v>
      </c>
      <c r="AZ171" s="54">
        <f t="shared" si="199"/>
        <v>-6.6668477654260053E-2</v>
      </c>
      <c r="BA171" s="54">
        <f t="shared" si="200"/>
        <v>1.3179208900504482</v>
      </c>
      <c r="BB171" s="54">
        <f t="shared" si="201"/>
        <v>-0.63420797540915619</v>
      </c>
      <c r="BC171" s="54">
        <f t="shared" si="202"/>
        <v>-0.66765995454808835</v>
      </c>
      <c r="BD171" s="54">
        <f t="shared" si="203"/>
        <v>-0.34680983255530823</v>
      </c>
      <c r="BE171" s="54">
        <f t="shared" si="204"/>
        <v>12.122354071056872</v>
      </c>
      <c r="BF171" s="54">
        <f t="shared" si="205"/>
        <v>12.122633600699796</v>
      </c>
      <c r="BG171" s="54">
        <f t="shared" si="206"/>
        <v>12.123397944609593</v>
      </c>
      <c r="BH171" s="54">
        <f t="shared" si="207"/>
        <v>12.125486548885323</v>
      </c>
      <c r="BI171" s="54">
        <f t="shared" si="208"/>
        <v>12.131183312149943</v>
      </c>
      <c r="BJ171" s="54">
        <f t="shared" si="209"/>
        <v>12.146645871760123</v>
      </c>
      <c r="BK171" s="54">
        <f t="shared" si="210"/>
        <v>12.188097532736249</v>
      </c>
      <c r="BL171" s="54">
        <f t="shared" si="211"/>
        <v>12.296165062267473</v>
      </c>
    </row>
    <row r="172" spans="1:64" ht="12.95" customHeight="1">
      <c r="A172" s="40" t="s">
        <v>136</v>
      </c>
      <c r="B172" s="57" t="s">
        <v>77</v>
      </c>
      <c r="C172" s="40">
        <v>55952.933100000002</v>
      </c>
      <c r="D172" s="40">
        <v>2.9999999999999997E-4</v>
      </c>
      <c r="E172" s="54">
        <f t="shared" si="177"/>
        <v>8574.6784769650658</v>
      </c>
      <c r="F172" s="54">
        <f t="shared" si="178"/>
        <v>8574.5</v>
      </c>
      <c r="G172" s="54">
        <f t="shared" si="216"/>
        <v>7.4927200003003236E-2</v>
      </c>
      <c r="H172" s="360"/>
      <c r="I172" s="360"/>
      <c r="J172" s="360"/>
      <c r="K172" s="360">
        <f>G172</f>
        <v>7.4927200003003236E-2</v>
      </c>
      <c r="M172" s="268"/>
      <c r="O172" s="54">
        <f t="shared" ca="1" si="179"/>
        <v>1.3298176034949184E-2</v>
      </c>
      <c r="P172" s="54">
        <f t="shared" si="180"/>
        <v>0.11633346868877818</v>
      </c>
      <c r="Q172" s="286">
        <f t="shared" si="181"/>
        <v>40934.433100000002</v>
      </c>
      <c r="R172" s="54">
        <f t="shared" si="213"/>
        <v>1.714479086478587E-3</v>
      </c>
      <c r="S172" s="54">
        <v>1</v>
      </c>
      <c r="T172" s="54">
        <f t="shared" si="214"/>
        <v>1.714479086478587E-3</v>
      </c>
      <c r="U172" s="54">
        <f t="shared" si="215"/>
        <v>-4.1406268685774947E-2</v>
      </c>
      <c r="Y172" s="318">
        <f t="shared" si="176"/>
        <v>0.11685976484373597</v>
      </c>
      <c r="Z172" s="54">
        <f t="shared" si="182"/>
        <v>8574.5</v>
      </c>
      <c r="AA172" s="54">
        <f t="shared" si="183"/>
        <v>7.440090384804543E-2</v>
      </c>
      <c r="AB172" s="54">
        <f t="shared" si="184"/>
        <v>0.11685976484373597</v>
      </c>
      <c r="AC172" s="54">
        <f t="shared" si="185"/>
        <v>-4.1406268685774947E-2</v>
      </c>
      <c r="AD172" s="54">
        <f t="shared" si="195"/>
        <v>0.11685976484373597</v>
      </c>
      <c r="AE172" s="369">
        <f t="shared" si="186"/>
        <v>2.7698764272337097E-7</v>
      </c>
      <c r="AF172" s="356">
        <f t="shared" si="187"/>
        <v>40934.433100000002</v>
      </c>
      <c r="AG172" s="41"/>
      <c r="AH172" s="54">
        <f t="shared" si="188"/>
        <v>-4.1932564840732746E-2</v>
      </c>
      <c r="AI172" s="54">
        <f t="shared" si="189"/>
        <v>0.96221852696451138</v>
      </c>
      <c r="AJ172" s="54">
        <f t="shared" si="190"/>
        <v>-0.12238788140071923</v>
      </c>
      <c r="AK172" s="54">
        <f t="shared" si="191"/>
        <v>0.40308738530746285</v>
      </c>
      <c r="AL172" s="54">
        <f t="shared" si="192"/>
        <v>1.6642535094268762</v>
      </c>
      <c r="AM172" s="54">
        <f t="shared" si="193"/>
        <v>1.0981133015340341</v>
      </c>
      <c r="AN172" s="54">
        <f t="shared" si="217"/>
        <v>7.5242752091015639</v>
      </c>
      <c r="AO172" s="54">
        <f t="shared" si="217"/>
        <v>7.5242722878761761</v>
      </c>
      <c r="AP172" s="54">
        <f t="shared" si="217"/>
        <v>7.5242500025829768</v>
      </c>
      <c r="AQ172" s="54">
        <f t="shared" si="217"/>
        <v>7.5240800414294258</v>
      </c>
      <c r="AR172" s="54">
        <f t="shared" si="217"/>
        <v>7.5227865790065254</v>
      </c>
      <c r="AS172" s="54">
        <f t="shared" si="217"/>
        <v>7.5130977514256658</v>
      </c>
      <c r="AT172" s="54">
        <f t="shared" si="217"/>
        <v>7.4475260195168387</v>
      </c>
      <c r="AU172" s="54">
        <f t="shared" si="194"/>
        <v>7.1412279288515244</v>
      </c>
      <c r="AW172" s="54">
        <v>110000</v>
      </c>
      <c r="AX172" s="54">
        <f t="shared" si="197"/>
        <v>8.5599826100495852E-2</v>
      </c>
      <c r="AY172" s="54">
        <f t="shared" si="198"/>
        <v>0.15611858290343422</v>
      </c>
      <c r="AZ172" s="54">
        <f t="shared" si="199"/>
        <v>-7.051875680293837E-2</v>
      </c>
      <c r="BA172" s="54">
        <f t="shared" si="200"/>
        <v>1.3454589310138272</v>
      </c>
      <c r="BB172" s="54">
        <f t="shared" si="201"/>
        <v>-0.7216025581569675</v>
      </c>
      <c r="BC172" s="54">
        <f t="shared" si="202"/>
        <v>-0.54852930575205527</v>
      </c>
      <c r="BD172" s="54">
        <f t="shared" si="203"/>
        <v>-0.2813548934350818</v>
      </c>
      <c r="BE172" s="54">
        <f t="shared" si="204"/>
        <v>12.204131813207828</v>
      </c>
      <c r="BF172" s="54">
        <f t="shared" si="205"/>
        <v>12.204404935314072</v>
      </c>
      <c r="BG172" s="54">
        <f t="shared" si="206"/>
        <v>12.205126197747855</v>
      </c>
      <c r="BH172" s="54">
        <f t="shared" si="207"/>
        <v>12.207029968519379</v>
      </c>
      <c r="BI172" s="54">
        <f t="shared" si="208"/>
        <v>12.212048458516099</v>
      </c>
      <c r="BJ172" s="54">
        <f t="shared" si="209"/>
        <v>12.225233485555201</v>
      </c>
      <c r="BK172" s="54">
        <f t="shared" si="210"/>
        <v>12.259589552008549</v>
      </c>
      <c r="BL172" s="54">
        <f t="shared" si="211"/>
        <v>12.347496020374885</v>
      </c>
    </row>
    <row r="173" spans="1:64" ht="12.95" customHeight="1">
      <c r="A173" s="287" t="s">
        <v>137</v>
      </c>
      <c r="B173" s="357" t="s">
        <v>65</v>
      </c>
      <c r="C173" s="190">
        <v>56000.998500000002</v>
      </c>
      <c r="D173" s="358" t="s">
        <v>36</v>
      </c>
      <c r="E173" s="54">
        <f t="shared" si="177"/>
        <v>8689.1705001067203</v>
      </c>
      <c r="F173" s="54">
        <f t="shared" si="178"/>
        <v>8689</v>
      </c>
      <c r="G173" s="54">
        <f t="shared" si="216"/>
        <v>7.1578400005819276E-2</v>
      </c>
      <c r="H173" s="360"/>
      <c r="I173" s="360"/>
      <c r="J173" s="360">
        <f>G173</f>
        <v>7.1578400005819276E-2</v>
      </c>
      <c r="K173" s="360"/>
      <c r="M173" s="268"/>
      <c r="O173" s="54">
        <f t="shared" ca="1" si="179"/>
        <v>1.2916792887536627E-2</v>
      </c>
      <c r="P173" s="54">
        <f t="shared" si="180"/>
        <v>0.11658973525442853</v>
      </c>
      <c r="Q173" s="286">
        <f t="shared" si="181"/>
        <v>40982.498500000002</v>
      </c>
      <c r="R173" s="54">
        <f t="shared" si="213"/>
        <v>2.026020300862694E-3</v>
      </c>
      <c r="S173" s="54">
        <v>1</v>
      </c>
      <c r="T173" s="54">
        <f t="shared" si="214"/>
        <v>2.026020300862694E-3</v>
      </c>
      <c r="U173" s="54">
        <f t="shared" si="215"/>
        <v>-4.5011335248609258E-2</v>
      </c>
      <c r="Y173" s="318">
        <f t="shared" si="176"/>
        <v>0.11302425988421014</v>
      </c>
      <c r="Z173" s="54">
        <f t="shared" si="182"/>
        <v>8689</v>
      </c>
      <c r="AA173" s="54">
        <f t="shared" si="183"/>
        <v>7.5143875376037672E-2</v>
      </c>
      <c r="AB173" s="54">
        <f t="shared" si="184"/>
        <v>0.11302425988421014</v>
      </c>
      <c r="AC173" s="54">
        <f t="shared" si="185"/>
        <v>-4.5011335248609258E-2</v>
      </c>
      <c r="AD173" s="54">
        <f t="shared" si="195"/>
        <v>0.11302425988421014</v>
      </c>
      <c r="AE173" s="369">
        <f t="shared" si="186"/>
        <v>1.2712614615634009E-5</v>
      </c>
      <c r="AF173" s="356">
        <f t="shared" si="187"/>
        <v>40982.498500000002</v>
      </c>
      <c r="AG173" s="41"/>
      <c r="AH173" s="54">
        <f t="shared" si="188"/>
        <v>-4.1445859878390862E-2</v>
      </c>
      <c r="AI173" s="54">
        <f t="shared" si="189"/>
        <v>0.95935888308175143</v>
      </c>
      <c r="AJ173" s="54">
        <f t="shared" si="190"/>
        <v>-0.1153414375400837</v>
      </c>
      <c r="AK173" s="54">
        <f t="shared" si="191"/>
        <v>0.40280911051560842</v>
      </c>
      <c r="AL173" s="54">
        <f t="shared" si="192"/>
        <v>1.6713502815200776</v>
      </c>
      <c r="AM173" s="54">
        <f t="shared" si="193"/>
        <v>1.1059711703124371</v>
      </c>
      <c r="AN173" s="54">
        <f t="shared" si="217"/>
        <v>7.5310292033967148</v>
      </c>
      <c r="AO173" s="54">
        <f t="shared" si="217"/>
        <v>7.5310265717829861</v>
      </c>
      <c r="AP173" s="54">
        <f t="shared" si="217"/>
        <v>7.5310060911170833</v>
      </c>
      <c r="AQ173" s="54">
        <f t="shared" si="217"/>
        <v>7.5308467421162435</v>
      </c>
      <c r="AR173" s="54">
        <f t="shared" si="217"/>
        <v>7.5296095138170642</v>
      </c>
      <c r="AS173" s="54">
        <f t="shared" si="217"/>
        <v>7.5201538277960811</v>
      </c>
      <c r="AT173" s="54">
        <f t="shared" si="217"/>
        <v>7.4549541085266329</v>
      </c>
      <c r="AU173" s="54">
        <f t="shared" si="194"/>
        <v>7.1471053235548236</v>
      </c>
      <c r="AW173" s="54">
        <v>111000</v>
      </c>
      <c r="AX173" s="54">
        <f t="shared" si="197"/>
        <v>8.0687509852583508E-2</v>
      </c>
      <c r="AY173" s="54">
        <f t="shared" si="198"/>
        <v>0.15464465984486958</v>
      </c>
      <c r="AZ173" s="54">
        <f t="shared" si="199"/>
        <v>-7.3957149992286073E-2</v>
      </c>
      <c r="BA173" s="54">
        <f t="shared" si="200"/>
        <v>1.3688698877411356</v>
      </c>
      <c r="BB173" s="54">
        <f t="shared" si="201"/>
        <v>-0.80152180150911256</v>
      </c>
      <c r="BC173" s="54">
        <f t="shared" si="202"/>
        <v>-0.42480778779529899</v>
      </c>
      <c r="BD173" s="54">
        <f t="shared" si="203"/>
        <v>-0.21565683961131862</v>
      </c>
      <c r="BE173" s="54">
        <f t="shared" si="204"/>
        <v>12.287462487283523</v>
      </c>
      <c r="BF173" s="54">
        <f t="shared" si="205"/>
        <v>12.287704864051998</v>
      </c>
      <c r="BG173" s="54">
        <f t="shared" si="206"/>
        <v>12.288327507034635</v>
      </c>
      <c r="BH173" s="54">
        <f t="shared" si="207"/>
        <v>12.289926511474528</v>
      </c>
      <c r="BI173" s="54">
        <f t="shared" si="208"/>
        <v>12.294029592105828</v>
      </c>
      <c r="BJ173" s="54">
        <f t="shared" si="209"/>
        <v>12.304536902211797</v>
      </c>
      <c r="BK173" s="54">
        <f t="shared" si="210"/>
        <v>12.331313142303037</v>
      </c>
      <c r="BL173" s="54">
        <f t="shared" si="211"/>
        <v>12.398826978482298</v>
      </c>
    </row>
    <row r="174" spans="1:64" ht="12.95" customHeight="1">
      <c r="A174" s="58" t="s">
        <v>138</v>
      </c>
      <c r="B174" s="59" t="s">
        <v>65</v>
      </c>
      <c r="C174" s="58">
        <v>56009.394</v>
      </c>
      <c r="D174" s="58">
        <v>2E-3</v>
      </c>
      <c r="E174" s="54">
        <f t="shared" si="177"/>
        <v>8709.1686230867763</v>
      </c>
      <c r="F174" s="54">
        <f t="shared" si="178"/>
        <v>8709</v>
      </c>
      <c r="G174" s="54">
        <f t="shared" si="216"/>
        <v>7.0790400000987574E-2</v>
      </c>
      <c r="H174" s="360"/>
      <c r="I174" s="360"/>
      <c r="J174" s="360"/>
      <c r="K174" s="360">
        <f>G174</f>
        <v>7.0790400000987574E-2</v>
      </c>
      <c r="M174" s="268"/>
      <c r="O174" s="54">
        <f t="shared" ca="1" si="179"/>
        <v>1.2850175743883779E-2</v>
      </c>
      <c r="P174" s="54">
        <f t="shared" si="180"/>
        <v>0.11663444896178383</v>
      </c>
      <c r="Q174" s="286">
        <f t="shared" si="181"/>
        <v>40990.894</v>
      </c>
      <c r="R174" s="54">
        <f t="shared" si="213"/>
        <v>2.1016768251198845E-3</v>
      </c>
      <c r="S174" s="54">
        <v>1</v>
      </c>
      <c r="T174" s="54">
        <f t="shared" si="214"/>
        <v>2.1016768251198845E-3</v>
      </c>
      <c r="U174" s="54">
        <f t="shared" si="215"/>
        <v>-4.584404896079626E-2</v>
      </c>
      <c r="Y174" s="318">
        <f t="shared" si="176"/>
        <v>0.11215120014575426</v>
      </c>
      <c r="Z174" s="54">
        <f t="shared" si="182"/>
        <v>8709</v>
      </c>
      <c r="AA174" s="54">
        <f t="shared" si="183"/>
        <v>7.5273648817017147E-2</v>
      </c>
      <c r="AB174" s="54">
        <f t="shared" si="184"/>
        <v>0.11215120014575426</v>
      </c>
      <c r="AC174" s="54">
        <f t="shared" si="185"/>
        <v>-4.584404896079626E-2</v>
      </c>
      <c r="AD174" s="54">
        <f t="shared" si="195"/>
        <v>0.11215120014575426</v>
      </c>
      <c r="AE174" s="369">
        <f t="shared" si="186"/>
        <v>2.0099519946430564E-5</v>
      </c>
      <c r="AF174" s="356">
        <f t="shared" si="187"/>
        <v>40990.894</v>
      </c>
      <c r="AG174" s="41"/>
      <c r="AH174" s="54">
        <f t="shared" si="188"/>
        <v>-4.1360800144766688E-2</v>
      </c>
      <c r="AI174" s="54">
        <f t="shared" si="189"/>
        <v>0.95886132989556316</v>
      </c>
      <c r="AJ174" s="54">
        <f t="shared" si="190"/>
        <v>-0.11411430859865201</v>
      </c>
      <c r="AK174" s="54">
        <f t="shared" si="191"/>
        <v>0.40275859980983236</v>
      </c>
      <c r="AL174" s="54">
        <f t="shared" si="192"/>
        <v>1.6725855671864258</v>
      </c>
      <c r="AM174" s="54">
        <f t="shared" si="193"/>
        <v>1.1073452354989535</v>
      </c>
      <c r="AN174" s="54">
        <f t="shared" si="217"/>
        <v>7.5322068806092899</v>
      </c>
      <c r="AO174" s="54">
        <f t="shared" si="217"/>
        <v>7.5322042971163254</v>
      </c>
      <c r="AP174" s="54">
        <f t="shared" si="217"/>
        <v>7.5321841199276127</v>
      </c>
      <c r="AQ174" s="54">
        <f t="shared" si="217"/>
        <v>7.5320265772268984</v>
      </c>
      <c r="AR174" s="54">
        <f t="shared" si="217"/>
        <v>7.5307990388993709</v>
      </c>
      <c r="AS174" s="54">
        <f t="shared" si="217"/>
        <v>7.5213840495119433</v>
      </c>
      <c r="AT174" s="54">
        <f t="shared" si="217"/>
        <v>7.4562505018482561</v>
      </c>
      <c r="AU174" s="54">
        <f t="shared" si="194"/>
        <v>7.1481319427169723</v>
      </c>
      <c r="AW174" s="54">
        <v>112000</v>
      </c>
      <c r="AX174" s="54">
        <f t="shared" si="197"/>
        <v>7.621166851861913E-2</v>
      </c>
      <c r="AY174" s="54">
        <f t="shared" si="198"/>
        <v>0.15313429698290093</v>
      </c>
      <c r="AZ174" s="54">
        <f t="shared" si="199"/>
        <v>-7.69226284642818E-2</v>
      </c>
      <c r="BA174" s="54">
        <f t="shared" si="200"/>
        <v>1.3870965037102618</v>
      </c>
      <c r="BB174" s="54">
        <f t="shared" si="201"/>
        <v>-0.87106596634840416</v>
      </c>
      <c r="BC174" s="54">
        <f t="shared" si="202"/>
        <v>-0.2972752090206543</v>
      </c>
      <c r="BD174" s="54">
        <f t="shared" si="203"/>
        <v>-0.14974198894171861</v>
      </c>
      <c r="BE174" s="54">
        <f t="shared" si="204"/>
        <v>12.372058363704715</v>
      </c>
      <c r="BF174" s="54">
        <f t="shared" si="205"/>
        <v>12.372245736919458</v>
      </c>
      <c r="BG174" s="54">
        <f t="shared" si="206"/>
        <v>12.372717391214884</v>
      </c>
      <c r="BH174" s="54">
        <f t="shared" si="207"/>
        <v>12.373904442636444</v>
      </c>
      <c r="BI174" s="54">
        <f t="shared" si="208"/>
        <v>12.376890782441999</v>
      </c>
      <c r="BJ174" s="54">
        <f t="shared" si="209"/>
        <v>12.384396211307328</v>
      </c>
      <c r="BK174" s="54">
        <f t="shared" si="210"/>
        <v>12.403214583537805</v>
      </c>
      <c r="BL174" s="54">
        <f t="shared" si="211"/>
        <v>12.45015793658971</v>
      </c>
    </row>
    <row r="175" spans="1:64" ht="12.95" customHeight="1">
      <c r="A175" s="287" t="s">
        <v>137</v>
      </c>
      <c r="B175" s="357" t="s">
        <v>65</v>
      </c>
      <c r="C175" s="190">
        <v>56014.016100000001</v>
      </c>
      <c r="D175" s="358" t="s">
        <v>36</v>
      </c>
      <c r="E175" s="54">
        <f t="shared" si="177"/>
        <v>8720.1784883986875</v>
      </c>
      <c r="F175" s="54">
        <f t="shared" si="178"/>
        <v>8720</v>
      </c>
      <c r="G175" s="54">
        <f t="shared" si="216"/>
        <v>7.4932000003173016E-2</v>
      </c>
      <c r="H175" s="360"/>
      <c r="I175" s="360"/>
      <c r="J175" s="360">
        <f>G175</f>
        <v>7.4932000003173016E-2</v>
      </c>
      <c r="K175" s="360"/>
      <c r="M175" s="268"/>
      <c r="O175" s="54">
        <f t="shared" ca="1" si="179"/>
        <v>1.2813536314874713E-2</v>
      </c>
      <c r="P175" s="54">
        <f t="shared" si="180"/>
        <v>0.11665903528784279</v>
      </c>
      <c r="Q175" s="286">
        <f t="shared" si="181"/>
        <v>40995.516100000001</v>
      </c>
      <c r="R175" s="54">
        <f t="shared" si="213"/>
        <v>1.741145473648076E-3</v>
      </c>
      <c r="S175" s="54">
        <v>1</v>
      </c>
      <c r="T175" s="54">
        <f t="shared" si="214"/>
        <v>1.741145473648076E-3</v>
      </c>
      <c r="U175" s="54">
        <f t="shared" si="215"/>
        <v>-4.172703528466977E-2</v>
      </c>
      <c r="Y175" s="318">
        <f t="shared" si="176"/>
        <v>0.11624601165453639</v>
      </c>
      <c r="Z175" s="54">
        <f t="shared" si="182"/>
        <v>8720</v>
      </c>
      <c r="AA175" s="54">
        <f t="shared" si="183"/>
        <v>7.5345023636479408E-2</v>
      </c>
      <c r="AB175" s="54">
        <f t="shared" si="184"/>
        <v>0.11624601165453639</v>
      </c>
      <c r="AC175" s="54">
        <f t="shared" si="185"/>
        <v>-4.172703528466977E-2</v>
      </c>
      <c r="AD175" s="54">
        <f t="shared" si="195"/>
        <v>0.11624601165453639</v>
      </c>
      <c r="AE175" s="369">
        <f t="shared" si="186"/>
        <v>1.705885216696129E-7</v>
      </c>
      <c r="AF175" s="356">
        <f t="shared" si="187"/>
        <v>40995.516100000001</v>
      </c>
      <c r="AG175" s="41"/>
      <c r="AH175" s="54">
        <f t="shared" si="188"/>
        <v>-4.1314011651363378E-2</v>
      </c>
      <c r="AI175" s="54">
        <f t="shared" si="189"/>
        <v>0.95858792226329004</v>
      </c>
      <c r="AJ175" s="54">
        <f t="shared" si="190"/>
        <v>-0.11343985586296063</v>
      </c>
      <c r="AK175" s="54">
        <f t="shared" si="191"/>
        <v>0.40273057956438701</v>
      </c>
      <c r="AL175" s="54">
        <f t="shared" si="192"/>
        <v>1.6732644282531517</v>
      </c>
      <c r="AM175" s="54">
        <f t="shared" si="193"/>
        <v>1.1081011644822798</v>
      </c>
      <c r="AN175" s="54">
        <f t="shared" si="217"/>
        <v>7.5328543427038106</v>
      </c>
      <c r="AO175" s="54">
        <f t="shared" si="217"/>
        <v>7.532851785372876</v>
      </c>
      <c r="AP175" s="54">
        <f t="shared" si="217"/>
        <v>7.5328317736342427</v>
      </c>
      <c r="AQ175" s="54">
        <f t="shared" si="217"/>
        <v>7.532675218443404</v>
      </c>
      <c r="AR175" s="54">
        <f t="shared" si="217"/>
        <v>7.5314529927188438</v>
      </c>
      <c r="AS175" s="54">
        <f t="shared" si="217"/>
        <v>7.5220603824243524</v>
      </c>
      <c r="AT175" s="54">
        <f t="shared" si="217"/>
        <v>7.4569633797726436</v>
      </c>
      <c r="AU175" s="54">
        <f t="shared" si="194"/>
        <v>7.1486965832561538</v>
      </c>
      <c r="AW175" s="54">
        <v>113000</v>
      </c>
      <c r="AX175" s="54">
        <f t="shared" si="197"/>
        <v>7.2226379452410866E-2</v>
      </c>
      <c r="AY175" s="54">
        <f t="shared" si="198"/>
        <v>0.15158749431752824</v>
      </c>
      <c r="AZ175" s="54">
        <f t="shared" si="199"/>
        <v>-7.9361114865117377E-2</v>
      </c>
      <c r="BA175" s="54">
        <f t="shared" si="200"/>
        <v>1.3992264035433664</v>
      </c>
      <c r="BB175" s="54">
        <f t="shared" si="201"/>
        <v>-0.92751639346916859</v>
      </c>
      <c r="BC175" s="54">
        <f t="shared" si="202"/>
        <v>-0.16693107711300781</v>
      </c>
      <c r="BD175" s="54">
        <f t="shared" si="203"/>
        <v>-8.3659900968156023E-2</v>
      </c>
      <c r="BE175" s="54">
        <f t="shared" si="204"/>
        <v>12.45757415808704</v>
      </c>
      <c r="BF175" s="54">
        <f t="shared" si="205"/>
        <v>12.457686260052164</v>
      </c>
      <c r="BG175" s="54">
        <f t="shared" si="206"/>
        <v>12.457964793985376</v>
      </c>
      <c r="BH175" s="54">
        <f t="shared" si="207"/>
        <v>12.458656816286991</v>
      </c>
      <c r="BI175" s="54">
        <f t="shared" si="208"/>
        <v>12.460375934078435</v>
      </c>
      <c r="BJ175" s="54">
        <f t="shared" si="209"/>
        <v>12.464645207246352</v>
      </c>
      <c r="BK175" s="54">
        <f t="shared" si="210"/>
        <v>12.475239687120213</v>
      </c>
      <c r="BL175" s="54">
        <f t="shared" si="211"/>
        <v>12.501488894697122</v>
      </c>
    </row>
    <row r="176" spans="1:64" ht="12.95" customHeight="1">
      <c r="A176" s="40" t="s">
        <v>136</v>
      </c>
      <c r="B176" s="57" t="s">
        <v>77</v>
      </c>
      <c r="C176" s="40">
        <v>56035.642999999996</v>
      </c>
      <c r="D176" s="40">
        <v>2E-3</v>
      </c>
      <c r="E176" s="54">
        <f t="shared" si="177"/>
        <v>8771.6938723397707</v>
      </c>
      <c r="F176" s="54">
        <f t="shared" si="178"/>
        <v>8771.5</v>
      </c>
      <c r="G176" s="54">
        <f t="shared" si="216"/>
        <v>8.1390399995143525E-2</v>
      </c>
      <c r="H176" s="360"/>
      <c r="I176" s="360"/>
      <c r="J176" s="360"/>
      <c r="K176" s="360">
        <f>G176</f>
        <v>8.1390399995143525E-2</v>
      </c>
      <c r="M176" s="268"/>
      <c r="O176" s="54">
        <f t="shared" ca="1" si="179"/>
        <v>1.2641997169968628E-2</v>
      </c>
      <c r="P176" s="54">
        <f t="shared" si="180"/>
        <v>0.11677408535090104</v>
      </c>
      <c r="Q176" s="286">
        <f t="shared" si="181"/>
        <v>41017.142999999996</v>
      </c>
      <c r="R176" s="54">
        <f t="shared" si="213"/>
        <v>1.2520051893552492E-3</v>
      </c>
      <c r="S176" s="54">
        <v>1</v>
      </c>
      <c r="T176" s="54">
        <f t="shared" si="214"/>
        <v>1.2520051893552492E-3</v>
      </c>
      <c r="U176" s="54">
        <f t="shared" si="215"/>
        <v>-3.5383685355757519E-2</v>
      </c>
      <c r="Y176" s="318">
        <f t="shared" si="176"/>
        <v>0.12248530405084214</v>
      </c>
      <c r="Z176" s="54">
        <f t="shared" si="182"/>
        <v>8771.5</v>
      </c>
      <c r="AA176" s="54">
        <f t="shared" si="183"/>
        <v>7.567918129520243E-2</v>
      </c>
      <c r="AB176" s="54">
        <f t="shared" si="184"/>
        <v>0.12248530405084214</v>
      </c>
      <c r="AC176" s="54">
        <f t="shared" si="185"/>
        <v>-3.5383685355757519E-2</v>
      </c>
      <c r="AD176" s="54">
        <f t="shared" si="195"/>
        <v>0.12248530405084214</v>
      </c>
      <c r="AE176" s="369">
        <f t="shared" si="186"/>
        <v>3.2618019038556855E-5</v>
      </c>
      <c r="AF176" s="356">
        <f t="shared" si="187"/>
        <v>41017.142999999996</v>
      </c>
      <c r="AG176" s="41"/>
      <c r="AH176" s="54">
        <f t="shared" si="188"/>
        <v>-4.1094904055698614E-2</v>
      </c>
      <c r="AI176" s="54">
        <f t="shared" si="189"/>
        <v>0.95731020362146069</v>
      </c>
      <c r="AJ176" s="54">
        <f t="shared" si="190"/>
        <v>-0.11028661147131978</v>
      </c>
      <c r="AK176" s="54">
        <f t="shared" si="191"/>
        <v>0.40259714502700739</v>
      </c>
      <c r="AL176" s="54">
        <f t="shared" si="192"/>
        <v>1.676437590012533</v>
      </c>
      <c r="AM176" s="54">
        <f t="shared" si="193"/>
        <v>1.1116421175806586</v>
      </c>
      <c r="AN176" s="54">
        <f t="shared" si="217"/>
        <v>7.5358831887579321</v>
      </c>
      <c r="AO176" s="54">
        <f t="shared" si="217"/>
        <v>7.5358807510832433</v>
      </c>
      <c r="AP176" s="54">
        <f t="shared" si="217"/>
        <v>7.5358615002870932</v>
      </c>
      <c r="AQ176" s="54">
        <f t="shared" si="217"/>
        <v>7.5357095124835594</v>
      </c>
      <c r="AR176" s="54">
        <f t="shared" si="217"/>
        <v>7.5345119996747432</v>
      </c>
      <c r="AS176" s="54">
        <f t="shared" si="217"/>
        <v>7.5252241224201084</v>
      </c>
      <c r="AT176" s="54">
        <f t="shared" si="217"/>
        <v>7.4602996366277736</v>
      </c>
      <c r="AU176" s="54">
        <f t="shared" si="194"/>
        <v>7.1513401275986848</v>
      </c>
      <c r="AW176" s="54">
        <v>114000</v>
      </c>
      <c r="AX176" s="54">
        <f t="shared" si="197"/>
        <v>6.8774989111203624E-2</v>
      </c>
      <c r="AY176" s="54">
        <f t="shared" si="198"/>
        <v>0.1500042518487516</v>
      </c>
      <c r="AZ176" s="54">
        <f t="shared" si="199"/>
        <v>-8.1229262737547978E-2</v>
      </c>
      <c r="BA176" s="54">
        <f t="shared" si="200"/>
        <v>1.4046068688747848</v>
      </c>
      <c r="BB176" s="54">
        <f t="shared" si="201"/>
        <v>-0.9686383656852815</v>
      </c>
      <c r="BC176" s="54">
        <f t="shared" si="202"/>
        <v>-3.4952655556175036E-2</v>
      </c>
      <c r="BD176" s="54">
        <f t="shared" si="203"/>
        <v>-1.7478107213996903E-2</v>
      </c>
      <c r="BE176" s="54">
        <f t="shared" si="204"/>
        <v>12.543619548456414</v>
      </c>
      <c r="BF176" s="54">
        <f t="shared" si="205"/>
        <v>12.543643673087553</v>
      </c>
      <c r="BG176" s="54">
        <f t="shared" si="206"/>
        <v>12.54370327688984</v>
      </c>
      <c r="BH176" s="54">
        <f t="shared" si="207"/>
        <v>12.543850537376718</v>
      </c>
      <c r="BI176" s="54">
        <f t="shared" si="208"/>
        <v>12.544214365282734</v>
      </c>
      <c r="BJ176" s="54">
        <f t="shared" si="209"/>
        <v>12.545113241219992</v>
      </c>
      <c r="BK176" s="54">
        <f t="shared" si="210"/>
        <v>12.547333938695294</v>
      </c>
      <c r="BL176" s="54">
        <f t="shared" si="211"/>
        <v>12.552819852804536</v>
      </c>
    </row>
    <row r="177" spans="1:64" ht="12.95" customHeight="1">
      <c r="A177" s="377" t="s">
        <v>411</v>
      </c>
      <c r="B177" s="378" t="str">
        <f>IF(K177="s","II","I")</f>
        <v>I</v>
      </c>
      <c r="C177" s="379">
        <v>56723.514499999997</v>
      </c>
      <c r="D177" s="379">
        <v>7.6E-3</v>
      </c>
      <c r="E177" s="54">
        <f>+(C177-C$7)/C$8</f>
        <v>10410.207224907004</v>
      </c>
      <c r="F177" s="54">
        <f t="shared" si="178"/>
        <v>10410</v>
      </c>
      <c r="G177" s="54">
        <f>+C177-(C$7+F177*C$8)</f>
        <v>8.6995999998180196E-2</v>
      </c>
      <c r="H177" s="360"/>
      <c r="I177" s="360"/>
      <c r="J177" s="360"/>
      <c r="K177" s="360">
        <f>G177</f>
        <v>8.6995999998180196E-2</v>
      </c>
      <c r="M177" s="268"/>
      <c r="O177" s="54">
        <f ca="1">+C$11+C$12*$F177</f>
        <v>7.1843876762090406E-3</v>
      </c>
      <c r="P177" s="54">
        <f>+D$11+D$12*F177+D$13*F177^2</f>
        <v>0.12038401244949272</v>
      </c>
      <c r="Q177" s="286">
        <f>+C177-15018.5</f>
        <v>41705.014499999997</v>
      </c>
      <c r="R177" s="54">
        <f>+(P177-G177)^2</f>
        <v>1.1147593754490001E-3</v>
      </c>
      <c r="S177" s="54">
        <v>1</v>
      </c>
      <c r="T177" s="54">
        <f>S177*R177</f>
        <v>1.1147593754490001E-3</v>
      </c>
      <c r="U177" s="54">
        <f>+G177-P177</f>
        <v>-3.3388012451312524E-2</v>
      </c>
      <c r="Y177" s="318">
        <f>+G177-AH177</f>
        <v>0.12108916855516169</v>
      </c>
      <c r="Z177" s="54">
        <f>F177</f>
        <v>10410</v>
      </c>
      <c r="AA177" s="54">
        <f>AB$3+AB$4*Z177+AB$5*Z177^2+AH177</f>
        <v>8.6290843892511238E-2</v>
      </c>
      <c r="AB177" s="54">
        <f>+G177-AH177</f>
        <v>0.12108916855516169</v>
      </c>
      <c r="AC177" s="54">
        <f>+G177-P177</f>
        <v>-3.3388012451312524E-2</v>
      </c>
      <c r="AD177" s="54">
        <f t="shared" si="195"/>
        <v>0.12108916855516169</v>
      </c>
      <c r="AE177" s="369">
        <f>+(G177-AA177)^2*S177</f>
        <v>4.9724513336221089E-7</v>
      </c>
      <c r="AF177" s="356">
        <f>+C177-15018.5</f>
        <v>41705.014499999997</v>
      </c>
      <c r="AG177" s="41"/>
      <c r="AH177" s="54">
        <f>$AB$6*($AB$11/AI177*AJ177+$AB$12)</f>
        <v>-3.4093168556981489E-2</v>
      </c>
      <c r="AI177" s="54">
        <f>1+$AB$7*COS(AL177)</f>
        <v>0.91862460234532595</v>
      </c>
      <c r="AJ177" s="54">
        <f>SIN(AL177+RADIANS($AB$9))</f>
        <v>-1.3774316134488918E-2</v>
      </c>
      <c r="AK177" s="54">
        <f>$AB$7*SIN(AL177)</f>
        <v>0.3965916344998745</v>
      </c>
      <c r="AL177" s="54">
        <f>2*ATAN(AM177)</f>
        <v>1.7731742542302442</v>
      </c>
      <c r="AM177" s="54">
        <f>SQRT((1+$AB$7)/(1-$AB$7))*TAN(AN177/2)</f>
        <v>1.2260206767070341</v>
      </c>
      <c r="AN177" s="54">
        <f t="shared" ref="AN177:AT179" si="218">$AU177+$AB$7*SIN(AO177)</f>
        <v>7.6302055586230058</v>
      </c>
      <c r="AO177" s="54">
        <f t="shared" si="218"/>
        <v>7.6302051573755465</v>
      </c>
      <c r="AP177" s="54">
        <f t="shared" si="218"/>
        <v>7.6302006913037941</v>
      </c>
      <c r="AQ177" s="54">
        <f t="shared" si="218"/>
        <v>7.6301509877529492</v>
      </c>
      <c r="AR177" s="54">
        <f t="shared" si="218"/>
        <v>7.629598560480261</v>
      </c>
      <c r="AS177" s="54">
        <f t="shared" si="218"/>
        <v>7.6235462826643365</v>
      </c>
      <c r="AT177" s="54">
        <f t="shared" si="218"/>
        <v>7.5652920634377301</v>
      </c>
      <c r="AU177" s="54">
        <f>RADIANS($AB$9)+$AB$18*(F177-AB$15)</f>
        <v>7.2354459024576805</v>
      </c>
      <c r="AW177" s="54">
        <v>115000</v>
      </c>
      <c r="AX177" s="54">
        <f t="shared" si="197"/>
        <v>6.5886939707309355E-2</v>
      </c>
      <c r="AY177" s="54">
        <f t="shared" si="198"/>
        <v>0.14838456957657098</v>
      </c>
      <c r="AZ177" s="54">
        <f t="shared" si="199"/>
        <v>-8.2497629869261624E-2</v>
      </c>
      <c r="BA177" s="54">
        <f t="shared" si="200"/>
        <v>1.4029363423887098</v>
      </c>
      <c r="BB177" s="54">
        <f t="shared" si="201"/>
        <v>-0.99295400663187949</v>
      </c>
      <c r="BC177" s="54">
        <f t="shared" si="202"/>
        <v>9.7373191997528835E-2</v>
      </c>
      <c r="BD177" s="54">
        <f t="shared" si="203"/>
        <v>4.8725101160941031E-2</v>
      </c>
      <c r="BE177" s="54">
        <f t="shared" si="204"/>
        <v>12.629777043543472</v>
      </c>
      <c r="BF177" s="54">
        <f t="shared" si="205"/>
        <v>12.62971040223853</v>
      </c>
      <c r="BG177" s="54">
        <f t="shared" si="206"/>
        <v>12.629545466642641</v>
      </c>
      <c r="BH177" s="54">
        <f t="shared" si="207"/>
        <v>12.629137262477075</v>
      </c>
      <c r="BI177" s="54">
        <f t="shared" si="208"/>
        <v>12.628127030352969</v>
      </c>
      <c r="BJ177" s="54">
        <f t="shared" si="209"/>
        <v>12.625627156092849</v>
      </c>
      <c r="BK177" s="54">
        <f t="shared" si="210"/>
        <v>12.619442641752286</v>
      </c>
      <c r="BL177" s="54">
        <f t="shared" si="211"/>
        <v>12.604150810911946</v>
      </c>
    </row>
    <row r="178" spans="1:64" ht="12.95" customHeight="1">
      <c r="A178" s="377" t="s">
        <v>411</v>
      </c>
      <c r="B178" s="378" t="str">
        <f>IF(K178="s","II","I")</f>
        <v>I</v>
      </c>
      <c r="C178" s="379">
        <v>56728.344299999997</v>
      </c>
      <c r="D178" s="379">
        <v>4.1000000000000003E-3</v>
      </c>
      <c r="E178" s="54">
        <f>+(C178-C$7)/C$8</f>
        <v>10421.711832657475</v>
      </c>
      <c r="F178" s="54">
        <f t="shared" si="178"/>
        <v>10421.5</v>
      </c>
      <c r="G178" s="54">
        <f>+C178-(C$7+F178*C$8)</f>
        <v>8.893040000111796E-2</v>
      </c>
      <c r="H178" s="360"/>
      <c r="I178" s="360"/>
      <c r="J178" s="360"/>
      <c r="K178" s="360">
        <f>G178</f>
        <v>8.893040000111796E-2</v>
      </c>
      <c r="M178" s="268"/>
      <c r="O178" s="54">
        <f ca="1">+C$11+C$12*$F178</f>
        <v>7.1460828186086511E-3</v>
      </c>
      <c r="P178" s="54">
        <f>+D$11+D$12*F178+D$13*F178^2</f>
        <v>0.12040900341384836</v>
      </c>
      <c r="Q178" s="286">
        <f>+C178-15018.5</f>
        <v>41709.844299999997</v>
      </c>
      <c r="R178" s="54">
        <f>+(P178-G178)^2</f>
        <v>9.9090247281596205E-4</v>
      </c>
      <c r="S178" s="54">
        <v>1</v>
      </c>
      <c r="T178" s="54">
        <f>S178*R178</f>
        <v>9.9090247281596205E-4</v>
      </c>
      <c r="U178" s="54">
        <f>+G178-P178</f>
        <v>-3.1478603412730399E-2</v>
      </c>
      <c r="Y178" s="318">
        <f>+G178-AH178</f>
        <v>0.12297430815306953</v>
      </c>
      <c r="Z178" s="54">
        <f>F178</f>
        <v>10421.5</v>
      </c>
      <c r="AA178" s="54">
        <f>AB$3+AB$4*Z178+AB$5*Z178^2+AH178</f>
        <v>8.6365095261896785E-2</v>
      </c>
      <c r="AB178" s="54">
        <f>+G178-AH178</f>
        <v>0.12297430815306953</v>
      </c>
      <c r="AC178" s="54">
        <f>+G178-P178</f>
        <v>-3.1478603412730399E-2</v>
      </c>
      <c r="AD178" s="54">
        <f t="shared" si="195"/>
        <v>0.12297430815306953</v>
      </c>
      <c r="AE178" s="369">
        <f>+(G178-AA178)^2*S178</f>
        <v>6.5807884050706196E-6</v>
      </c>
      <c r="AF178" s="356">
        <f>+C178-15018.5</f>
        <v>41709.844299999997</v>
      </c>
      <c r="AG178" s="41"/>
      <c r="AH178" s="54">
        <f>$AB$6*($AB$11/AI178*AJ178+$AB$12)</f>
        <v>-3.4043908151951574E-2</v>
      </c>
      <c r="AI178" s="54">
        <f>1+$AB$7*COS(AL178)</f>
        <v>0.91836627867769927</v>
      </c>
      <c r="AJ178" s="54">
        <f>SIN(AL178+RADIANS($AB$9))</f>
        <v>-1.3122972132026007E-2</v>
      </c>
      <c r="AK178" s="54">
        <f>$AB$7*SIN(AL178)</f>
        <v>0.39653854218954721</v>
      </c>
      <c r="AL178" s="54">
        <f>2*ATAN(AM178)</f>
        <v>1.7738256571552229</v>
      </c>
      <c r="AM178" s="54">
        <f>SQRT((1+$AB$7)/(1-$AB$7))*TAN(AN178/2)</f>
        <v>1.2268362744445862</v>
      </c>
      <c r="AN178" s="54">
        <f t="shared" si="218"/>
        <v>7.6308540437629864</v>
      </c>
      <c r="AO178" s="54">
        <f t="shared" si="218"/>
        <v>7.6308536484979896</v>
      </c>
      <c r="AP178" s="54">
        <f t="shared" si="218"/>
        <v>7.630849236440775</v>
      </c>
      <c r="AQ178" s="54">
        <f t="shared" si="218"/>
        <v>7.6307999936598563</v>
      </c>
      <c r="AR178" s="54">
        <f t="shared" si="218"/>
        <v>7.6302511203746937</v>
      </c>
      <c r="AS178" s="54">
        <f t="shared" si="218"/>
        <v>7.624220490182509</v>
      </c>
      <c r="AT178" s="54">
        <f t="shared" si="218"/>
        <v>7.5660208873568058</v>
      </c>
      <c r="AU178" s="54">
        <f>RADIANS($AB$9)+$AB$18*(F178-AB$15)</f>
        <v>7.236036208475916</v>
      </c>
      <c r="AW178" s="54">
        <v>116000</v>
      </c>
      <c r="AX178" s="54">
        <f t="shared" si="197"/>
        <v>6.3575723560831132E-2</v>
      </c>
      <c r="AY178" s="54">
        <f t="shared" si="198"/>
        <v>0.14672844750098629</v>
      </c>
      <c r="AZ178" s="54">
        <f t="shared" si="199"/>
        <v>-8.315272394015516E-2</v>
      </c>
      <c r="BA178" s="54">
        <f t="shared" si="200"/>
        <v>1.3943092541616799</v>
      </c>
      <c r="BB178" s="54">
        <f t="shared" si="201"/>
        <v>-0.99992083484500505</v>
      </c>
      <c r="BC178" s="54">
        <f t="shared" si="202"/>
        <v>0.2287356994463452</v>
      </c>
      <c r="BD178" s="54">
        <f t="shared" si="203"/>
        <v>0.11486911653290491</v>
      </c>
      <c r="BE178" s="54">
        <f t="shared" si="204"/>
        <v>12.715623283396221</v>
      </c>
      <c r="BF178" s="54">
        <f t="shared" si="205"/>
        <v>12.715473533027886</v>
      </c>
      <c r="BG178" s="54">
        <f t="shared" si="206"/>
        <v>12.715099506281257</v>
      </c>
      <c r="BH178" s="54">
        <f t="shared" si="207"/>
        <v>12.714165402968563</v>
      </c>
      <c r="BI178" s="54">
        <f t="shared" si="208"/>
        <v>12.711833116450256</v>
      </c>
      <c r="BJ178" s="54">
        <f t="shared" si="209"/>
        <v>12.706013268336788</v>
      </c>
      <c r="BK178" s="54">
        <f t="shared" si="210"/>
        <v>12.691511061711068</v>
      </c>
      <c r="BL178" s="54">
        <f t="shared" si="211"/>
        <v>12.65548176901936</v>
      </c>
    </row>
    <row r="179" spans="1:64" ht="12.95" customHeight="1">
      <c r="A179" s="377" t="s">
        <v>411</v>
      </c>
      <c r="B179" s="378" t="str">
        <f>IF(K179="s","II","I")</f>
        <v>I</v>
      </c>
      <c r="C179" s="379">
        <v>56728.553500000002</v>
      </c>
      <c r="D179" s="379">
        <v>8.9999999999999998E-4</v>
      </c>
      <c r="E179" s="54">
        <f>+(C179-C$7)/C$8</f>
        <v>10422.21014810355</v>
      </c>
      <c r="F179" s="54">
        <f t="shared" si="178"/>
        <v>10422</v>
      </c>
      <c r="G179" s="54">
        <f>+C179-(C$7+F179*C$8)</f>
        <v>8.8223200000356883E-2</v>
      </c>
      <c r="H179" s="360"/>
      <c r="I179" s="360"/>
      <c r="J179" s="360"/>
      <c r="K179" s="360">
        <f>G179</f>
        <v>8.8223200000356883E-2</v>
      </c>
      <c r="M179" s="268"/>
      <c r="O179" s="54">
        <f ca="1">+C$11+C$12*$F179</f>
        <v>7.1444173900173311E-3</v>
      </c>
      <c r="P179" s="54">
        <f>+D$11+D$12*F179+D$13*F179^2</f>
        <v>0.12041008986819657</v>
      </c>
      <c r="Q179" s="286">
        <f>+C179-15018.5</f>
        <v>41710.053500000002</v>
      </c>
      <c r="R179" s="54">
        <f>+(P179-G179)^2</f>
        <v>1.0359958793644409E-3</v>
      </c>
      <c r="S179" s="54">
        <v>1</v>
      </c>
      <c r="T179" s="54">
        <f>S179*R179</f>
        <v>1.0359958793644409E-3</v>
      </c>
      <c r="U179" s="54">
        <f>+G179-P179</f>
        <v>-3.2186889867839685E-2</v>
      </c>
      <c r="Y179" s="318">
        <f>+G179-AH179</f>
        <v>0.12226496638496034</v>
      </c>
      <c r="Z179" s="54">
        <f>F179</f>
        <v>10422</v>
      </c>
      <c r="AA179" s="54">
        <f>AB$3+AB$4*Z179+AB$5*Z179^2+AH179</f>
        <v>8.6368323483593107E-2</v>
      </c>
      <c r="AB179" s="54">
        <f>+G179-AH179</f>
        <v>0.12226496638496034</v>
      </c>
      <c r="AC179" s="54">
        <f>+G179-P179</f>
        <v>-3.2186889867839685E-2</v>
      </c>
      <c r="AD179" s="54">
        <f t="shared" si="195"/>
        <v>0.12226496638496034</v>
      </c>
      <c r="AE179" s="369">
        <f>+(G179-AA179)^2*S179</f>
        <v>3.4405668924417183E-6</v>
      </c>
      <c r="AF179" s="356">
        <f>+C179-15018.5</f>
        <v>41710.053500000002</v>
      </c>
      <c r="AG179" s="41"/>
      <c r="AH179" s="54">
        <f>$AB$6*($AB$11/AI179*AJ179+$AB$12)</f>
        <v>-3.4041766384603468E-2</v>
      </c>
      <c r="AI179" s="54">
        <f>1+$AB$7*COS(AL179)</f>
        <v>0.91835505129428763</v>
      </c>
      <c r="AJ179" s="54">
        <f>SIN(AL179+RADIANS($AB$9))</f>
        <v>-1.309466100906477E-2</v>
      </c>
      <c r="AK179" s="54">
        <f>$AB$7*SIN(AL179)</f>
        <v>0.39653623068968108</v>
      </c>
      <c r="AL179" s="54">
        <f>2*ATAN(AM179)</f>
        <v>1.7738539707110057</v>
      </c>
      <c r="AM179" s="54">
        <f>SQRT((1+$AB$7)/(1-$AB$7))*TAN(AN179/2)</f>
        <v>1.226871739590536</v>
      </c>
      <c r="AN179" s="54">
        <f t="shared" si="218"/>
        <v>7.630882234632093</v>
      </c>
      <c r="AO179" s="54">
        <f t="shared" si="218"/>
        <v>7.630881839625534</v>
      </c>
      <c r="AP179" s="54">
        <f t="shared" si="218"/>
        <v>7.6308774299051878</v>
      </c>
      <c r="AQ179" s="54">
        <f t="shared" si="218"/>
        <v>7.6308282070885696</v>
      </c>
      <c r="AR179" s="54">
        <f t="shared" si="218"/>
        <v>7.6302794880205234</v>
      </c>
      <c r="AS179" s="54">
        <f t="shared" si="218"/>
        <v>7.6242497985759048</v>
      </c>
      <c r="AT179" s="54">
        <f t="shared" si="218"/>
        <v>7.5660525727452388</v>
      </c>
      <c r="AU179" s="54">
        <f>RADIANS($AB$9)+$AB$18*(F179-AB$15)</f>
        <v>7.2360618739549691</v>
      </c>
      <c r="AW179" s="54">
        <v>117000</v>
      </c>
      <c r="AX179" s="54">
        <f t="shared" si="197"/>
        <v>6.1838303690589957E-2</v>
      </c>
      <c r="AY179" s="54">
        <f t="shared" si="198"/>
        <v>0.14503588562199765</v>
      </c>
      <c r="AZ179" s="54">
        <f t="shared" si="199"/>
        <v>-8.3197581931407694E-2</v>
      </c>
      <c r="BA179" s="54">
        <f t="shared" si="200"/>
        <v>1.3792018139979141</v>
      </c>
      <c r="BB179" s="54">
        <f t="shared" si="201"/>
        <v>-0.98997209114498974</v>
      </c>
      <c r="BC179" s="54">
        <f t="shared" si="202"/>
        <v>0.35788985597775885</v>
      </c>
      <c r="BD179" s="54">
        <f t="shared" si="203"/>
        <v>0.1808797293523636</v>
      </c>
      <c r="BE179" s="54">
        <f t="shared" si="204"/>
        <v>12.800751100823474</v>
      </c>
      <c r="BF179" s="54">
        <f t="shared" si="205"/>
        <v>12.800534903250027</v>
      </c>
      <c r="BG179" s="54">
        <f t="shared" si="206"/>
        <v>12.799985942796596</v>
      </c>
      <c r="BH179" s="54">
        <f t="shared" si="207"/>
        <v>12.798592365533908</v>
      </c>
      <c r="BI179" s="54">
        <f t="shared" si="208"/>
        <v>12.795056720057445</v>
      </c>
      <c r="BJ179" s="54">
        <f t="shared" si="209"/>
        <v>12.786099359858845</v>
      </c>
      <c r="BK179" s="54">
        <f t="shared" si="210"/>
        <v>12.763484570108817</v>
      </c>
      <c r="BL179" s="54">
        <f t="shared" si="211"/>
        <v>12.706812727126771</v>
      </c>
    </row>
    <row r="180" spans="1:64" ht="12.95" customHeight="1">
      <c r="A180" s="293" t="s">
        <v>418</v>
      </c>
      <c r="C180" s="30">
        <v>57329.94764331956</v>
      </c>
      <c r="D180" s="30"/>
      <c r="E180" s="54">
        <f>+(C180-C$7)/C$8</f>
        <v>11854.734004644817</v>
      </c>
      <c r="F180" s="54">
        <f t="shared" si="178"/>
        <v>11854.5</v>
      </c>
      <c r="G180" s="54">
        <f>+C180-(C$7+F180*C$8)</f>
        <v>9.8238519560254645E-2</v>
      </c>
      <c r="H180" s="360"/>
      <c r="I180" s="360"/>
      <c r="J180" s="360"/>
      <c r="K180" s="360">
        <f>G180</f>
        <v>9.8238519560254645E-2</v>
      </c>
      <c r="M180" s="268"/>
      <c r="O180" s="54">
        <f ca="1">+C$11+C$12*$F180</f>
        <v>2.372964475882082E-3</v>
      </c>
      <c r="P180" s="54">
        <f>+D$11+D$12*F180+D$13*F180^2</f>
        <v>0.12348538026269654</v>
      </c>
      <c r="Q180" s="286">
        <f>+C180-15018.5</f>
        <v>42311.44764331956</v>
      </c>
      <c r="R180" s="54">
        <f>+(P180-G180)^2</f>
        <v>6.3740397532850474E-4</v>
      </c>
      <c r="S180" s="54">
        <v>1</v>
      </c>
      <c r="T180" s="54">
        <f>S180*R180</f>
        <v>6.3740397532850474E-4</v>
      </c>
      <c r="U180" s="54">
        <f>+G180-P180</f>
        <v>-2.5246860702441892E-2</v>
      </c>
      <c r="Y180" s="318">
        <f>+G180-AH180</f>
        <v>0.12614763587236524</v>
      </c>
      <c r="Z180" s="54">
        <f>F180</f>
        <v>11854.5</v>
      </c>
      <c r="AA180" s="54">
        <f>AB$3+AB$4*Z180+AB$5*Z180^2+AH180</f>
        <v>9.5576263950585924E-2</v>
      </c>
      <c r="AB180" s="54">
        <f>+G180-AH180</f>
        <v>0.12614763587236524</v>
      </c>
      <c r="AC180" s="54">
        <f>+G180-P180</f>
        <v>-2.5246860702441892E-2</v>
      </c>
      <c r="AD180" s="54">
        <f>SUM(V180:Y180)</f>
        <v>0.12614763587236524</v>
      </c>
      <c r="AE180" s="369">
        <f>+(G180-AA180)^2*S180</f>
        <v>7.0876049312125713E-6</v>
      </c>
      <c r="AF180" s="356">
        <f>+C180-15018.5</f>
        <v>42311.44764331956</v>
      </c>
      <c r="AG180" s="41"/>
      <c r="AH180" s="54">
        <f>$AB$6*($AB$11/AI180*AJ180+$AB$12)</f>
        <v>-2.7909116312110609E-2</v>
      </c>
      <c r="AI180" s="54">
        <f>1+$AB$7*COS(AL180)</f>
        <v>0.88755389611766133</v>
      </c>
      <c r="AJ180" s="54">
        <f>SIN(AL180+RADIANS($AB$9))</f>
        <v>6.5246605500207347E-2</v>
      </c>
      <c r="AK180" s="54">
        <f>$AB$7*SIN(AL180)</f>
        <v>0.38892512598239354</v>
      </c>
      <c r="AL180" s="54">
        <f>2*ATAN(AM180)</f>
        <v>1.8522419941500057</v>
      </c>
      <c r="AM180" s="54">
        <f>SQRT((1+$AB$7)/(1-$AB$7))*TAN(AN180/2)</f>
        <v>1.3300767057075333</v>
      </c>
      <c r="AN180" s="54">
        <f t="shared" ref="AN180:AT180" si="219">$AU180+$AB$7*SIN(AO180)</f>
        <v>7.7102743235140121</v>
      </c>
      <c r="AO180" s="54">
        <f t="shared" si="219"/>
        <v>7.710274283135913</v>
      </c>
      <c r="AP180" s="54">
        <f t="shared" si="219"/>
        <v>7.7102735867289338</v>
      </c>
      <c r="AQ180" s="54">
        <f t="shared" si="219"/>
        <v>7.7102615762234921</v>
      </c>
      <c r="AR180" s="54">
        <f t="shared" si="219"/>
        <v>7.7100545949886712</v>
      </c>
      <c r="AS180" s="54">
        <f t="shared" si="219"/>
        <v>7.7065329414556007</v>
      </c>
      <c r="AT180" s="54">
        <f t="shared" si="219"/>
        <v>7.6559236507725865</v>
      </c>
      <c r="AU180" s="54">
        <f>RADIANS($AB$9)+$AB$18*(F180-AB$15)</f>
        <v>7.3095934714438373</v>
      </c>
      <c r="AW180" s="54">
        <v>118000</v>
      </c>
      <c r="AX180" s="54">
        <f t="shared" si="197"/>
        <v>6.0656060791416069E-2</v>
      </c>
      <c r="AY180" s="54">
        <f t="shared" si="198"/>
        <v>0.143306883939605</v>
      </c>
      <c r="AZ180" s="54">
        <f t="shared" si="199"/>
        <v>-8.2650823148188932E-2</v>
      </c>
      <c r="BA180" s="54">
        <f t="shared" si="200"/>
        <v>1.358402745343926</v>
      </c>
      <c r="BB180" s="54">
        <f t="shared" si="201"/>
        <v>-0.96441287479857796</v>
      </c>
      <c r="BC180" s="54">
        <f t="shared" si="202"/>
        <v>0.48373528470961047</v>
      </c>
      <c r="BD180" s="54">
        <f t="shared" si="203"/>
        <v>0.24669709862272318</v>
      </c>
      <c r="BE180" s="54">
        <f t="shared" si="204"/>
        <v>12.884789500193982</v>
      </c>
      <c r="BF180" s="54">
        <f t="shared" si="205"/>
        <v>12.884529494128254</v>
      </c>
      <c r="BG180" s="54">
        <f t="shared" si="206"/>
        <v>12.883853413519187</v>
      </c>
      <c r="BH180" s="54">
        <f t="shared" si="207"/>
        <v>12.882096137203472</v>
      </c>
      <c r="BI180" s="54">
        <f t="shared" si="208"/>
        <v>12.877533302654566</v>
      </c>
      <c r="BJ180" s="54">
        <f t="shared" si="209"/>
        <v>12.865716642302647</v>
      </c>
      <c r="BK180" s="54">
        <f t="shared" si="210"/>
        <v>12.835308788507184</v>
      </c>
      <c r="BL180" s="54">
        <f t="shared" si="211"/>
        <v>12.758143685234185</v>
      </c>
    </row>
    <row r="181" spans="1:64" ht="12.95" customHeight="1">
      <c r="A181" s="293" t="s">
        <v>419</v>
      </c>
      <c r="B181" s="51"/>
      <c r="C181" s="40">
        <v>57341.911749999999</v>
      </c>
      <c r="D181" s="40">
        <v>2.0000000000000001E-4</v>
      </c>
      <c r="E181" s="54">
        <f t="shared" ref="E181:E203" si="220">+(C181-C$7)/C$8</f>
        <v>11883.232566581804</v>
      </c>
      <c r="F181" s="54">
        <f t="shared" ref="F181:F203" si="221">ROUND(2*E181,0)/2</f>
        <v>11883</v>
      </c>
      <c r="G181" s="54">
        <f t="shared" ref="G181:G203" si="222">+C181-(C$7+F181*C$8)</f>
        <v>9.7634799996740185E-2</v>
      </c>
      <c r="H181" s="360"/>
      <c r="I181" s="360"/>
      <c r="J181" s="360"/>
      <c r="K181" s="360">
        <f t="shared" ref="K181:K203" si="223">G181</f>
        <v>9.7634799996740185E-2</v>
      </c>
      <c r="M181" s="268"/>
      <c r="O181" s="54">
        <f t="shared" ref="O181:O203" ca="1" si="224">+C$11+C$12*$F181</f>
        <v>2.2780350461767754E-3</v>
      </c>
      <c r="P181" s="54">
        <f t="shared" ref="P181:P203" si="225">+D$11+D$12*F181+D$13*F181^2</f>
        <v>0.12354580540127294</v>
      </c>
      <c r="Q181" s="286">
        <f t="shared" ref="Q181:Q203" si="226">+C181-15018.5</f>
        <v>42323.411749999999</v>
      </c>
      <c r="R181" s="54">
        <f t="shared" ref="R181:R203" si="227">+(P181-G181)^2</f>
        <v>6.7138020107372566E-4</v>
      </c>
      <c r="S181" s="54">
        <v>1</v>
      </c>
      <c r="T181" s="54">
        <f t="shared" ref="T181:T203" si="228">S181*R181</f>
        <v>6.7138020107372566E-4</v>
      </c>
      <c r="U181" s="54">
        <f t="shared" ref="U181:U203" si="229">+G181-P181</f>
        <v>-2.5911005404532755E-2</v>
      </c>
      <c r="Y181" s="318">
        <f t="shared" ref="Y181:Y203" si="230">+G181-AH181</f>
        <v>0.12542211571786704</v>
      </c>
      <c r="Z181" s="54">
        <f t="shared" ref="Z181:Z203" si="231">F181</f>
        <v>11883</v>
      </c>
      <c r="AA181" s="54">
        <f t="shared" ref="AA181:AA203" si="232">AB$3+AB$4*Z181+AB$5*Z181^2+AH181</f>
        <v>9.5758489680146081E-2</v>
      </c>
      <c r="AB181" s="54">
        <f t="shared" ref="AB181:AB203" si="233">+G181-AH181</f>
        <v>0.12542211571786704</v>
      </c>
      <c r="AC181" s="54">
        <f t="shared" ref="AC181:AC203" si="234">+G181-P181</f>
        <v>-2.5911005404532755E-2</v>
      </c>
      <c r="AD181" s="54">
        <f t="shared" ref="AD181:AD203" si="235">SUM(V181:Y181)</f>
        <v>0.12542211571786704</v>
      </c>
      <c r="AE181" s="369">
        <f t="shared" ref="AE181:AE203" si="236">+(G181-AA181)^2*S181</f>
        <v>3.5205404041574677E-6</v>
      </c>
      <c r="AF181" s="356">
        <f t="shared" ref="AF181:AF203" si="237">+C181-15018.5</f>
        <v>42323.411749999999</v>
      </c>
      <c r="AG181" s="41"/>
      <c r="AH181" s="54">
        <f t="shared" ref="AH181:AH203" si="238">$AB$6*($AB$11/AI181*AJ181+$AB$12)</f>
        <v>-2.778731572112686E-2</v>
      </c>
      <c r="AI181" s="54">
        <f t="shared" ref="AI181:AI203" si="239">1+$AB$7*COS(AL181)</f>
        <v>0.88696814073712726</v>
      </c>
      <c r="AJ181" s="54">
        <f t="shared" ref="AJ181:AJ203" si="240">SIN(AL181+RADIANS($AB$9))</f>
        <v>6.674973738367862E-2</v>
      </c>
      <c r="AK181" s="54">
        <f t="shared" ref="AK181:AK203" si="241">$AB$7*SIN(AL181)</f>
        <v>0.38875529409940712</v>
      </c>
      <c r="AL181" s="54">
        <f t="shared" ref="AL181:AL203" si="242">2*ATAN(AM181)</f>
        <v>1.8537484105509783</v>
      </c>
      <c r="AM181" s="54">
        <f t="shared" ref="AM181:AM203" si="243">SQRT((1+$AB$7)/(1-$AB$7))*TAN(AN181/2)</f>
        <v>1.3321645095890495</v>
      </c>
      <c r="AN181" s="54">
        <f t="shared" ref="AN181:AN203" si="244">$AU181+$AB$7*SIN(AO181)</f>
        <v>7.7118267855372968</v>
      </c>
      <c r="AO181" s="54">
        <f t="shared" ref="AO181:AO203" si="245">$AU181+$AB$7*SIN(AP181)</f>
        <v>7.7118267473660396</v>
      </c>
      <c r="AP181" s="54">
        <f t="shared" ref="AP181:AP203" si="246">$AU181+$AB$7*SIN(AQ181)</f>
        <v>7.7118260818802815</v>
      </c>
      <c r="AQ181" s="54">
        <f t="shared" ref="AQ181:AQ203" si="247">$AU181+$AB$7*SIN(AR181)</f>
        <v>7.7118144801583979</v>
      </c>
      <c r="AR181" s="54">
        <f t="shared" ref="AR181:AR203" si="248">$AU181+$AB$7*SIN(AS181)</f>
        <v>7.7116123728458579</v>
      </c>
      <c r="AS181" s="54">
        <f t="shared" ref="AS181:AS203" si="249">$AU181+$AB$7*SIN(AT181)</f>
        <v>7.7081361970800897</v>
      </c>
      <c r="AT181" s="54">
        <f t="shared" ref="AT181:AT203" si="250">$AU181+$AB$7*SIN(AU181)</f>
        <v>7.6576929480967824</v>
      </c>
      <c r="AU181" s="54">
        <f t="shared" ref="AU181:AU203" si="251">RADIANS($AB$9)+$AB$18*(F181-AB$15)</f>
        <v>7.3110564037498982</v>
      </c>
      <c r="AW181" s="54">
        <v>119000</v>
      </c>
      <c r="AX181" s="54">
        <f t="shared" si="197"/>
        <v>5.9997038151744772E-2</v>
      </c>
      <c r="AY181" s="54">
        <f t="shared" si="198"/>
        <v>0.1415414424538084</v>
      </c>
      <c r="AZ181" s="54">
        <f t="shared" si="199"/>
        <v>-8.1544404302063625E-2</v>
      </c>
      <c r="BA181" s="54">
        <f t="shared" si="200"/>
        <v>1.3329075387702283</v>
      </c>
      <c r="BB181" s="54">
        <f t="shared" si="201"/>
        <v>-0.92520531296182806</v>
      </c>
      <c r="BC181" s="54">
        <f t="shared" si="202"/>
        <v>0.60537271204483245</v>
      </c>
      <c r="BD181" s="54">
        <f t="shared" si="203"/>
        <v>0.31228211518916177</v>
      </c>
      <c r="BE181" s="54">
        <f t="shared" si="204"/>
        <v>12.967419176568164</v>
      </c>
      <c r="BF181" s="54">
        <f t="shared" si="205"/>
        <v>12.967140131427175</v>
      </c>
      <c r="BG181" s="54">
        <f t="shared" si="206"/>
        <v>12.966391686041886</v>
      </c>
      <c r="BH181" s="54">
        <f t="shared" si="207"/>
        <v>12.964385398726435</v>
      </c>
      <c r="BI181" s="54">
        <f t="shared" si="208"/>
        <v>12.959015640471897</v>
      </c>
      <c r="BJ181" s="54">
        <f t="shared" si="209"/>
        <v>12.944701657147883</v>
      </c>
      <c r="BK181" s="54">
        <f t="shared" si="210"/>
        <v>12.906929731740776</v>
      </c>
      <c r="BL181" s="54">
        <f t="shared" si="211"/>
        <v>12.809474643341598</v>
      </c>
    </row>
    <row r="182" spans="1:64" ht="12.95" customHeight="1">
      <c r="A182" s="296" t="s">
        <v>416</v>
      </c>
      <c r="B182" s="297" t="s">
        <v>77</v>
      </c>
      <c r="C182" s="298">
        <v>57396.699330000003</v>
      </c>
      <c r="D182" s="298">
        <v>4.0000000000000002E-4</v>
      </c>
      <c r="E182" s="54">
        <f t="shared" si="220"/>
        <v>12013.736856096419</v>
      </c>
      <c r="F182" s="54">
        <f t="shared" si="221"/>
        <v>12013.5</v>
      </c>
      <c r="G182" s="54">
        <f t="shared" si="222"/>
        <v>9.94356000010157E-2</v>
      </c>
      <c r="H182" s="360"/>
      <c r="I182" s="360"/>
      <c r="J182" s="360"/>
      <c r="K182" s="360">
        <f t="shared" si="223"/>
        <v>9.94356000010157E-2</v>
      </c>
      <c r="M182" s="268"/>
      <c r="O182" s="54">
        <f t="shared" ca="1" si="224"/>
        <v>1.843358183841938E-3</v>
      </c>
      <c r="P182" s="54">
        <f t="shared" si="225"/>
        <v>0.12382211087669338</v>
      </c>
      <c r="Q182" s="286">
        <f t="shared" si="226"/>
        <v>42378.199330000003</v>
      </c>
      <c r="R182" s="54">
        <f t="shared" si="227"/>
        <v>5.947019126895459E-4</v>
      </c>
      <c r="S182" s="54">
        <v>1</v>
      </c>
      <c r="T182" s="54">
        <f t="shared" si="228"/>
        <v>5.947019126895459E-4</v>
      </c>
      <c r="U182" s="54">
        <f t="shared" si="229"/>
        <v>-2.4386510875677683E-2</v>
      </c>
      <c r="Y182" s="318">
        <f t="shared" si="230"/>
        <v>0.12666537315574783</v>
      </c>
      <c r="Z182" s="54">
        <f t="shared" si="231"/>
        <v>12013.5</v>
      </c>
      <c r="AA182" s="54">
        <f t="shared" si="232"/>
        <v>9.6592337721961269E-2</v>
      </c>
      <c r="AB182" s="54">
        <f t="shared" si="233"/>
        <v>0.12666537315574783</v>
      </c>
      <c r="AC182" s="54">
        <f t="shared" si="234"/>
        <v>-2.4386510875677683E-2</v>
      </c>
      <c r="AD182" s="54">
        <f t="shared" si="235"/>
        <v>0.12666537315574783</v>
      </c>
      <c r="AE182" s="369">
        <f t="shared" si="236"/>
        <v>8.0841403874937993E-6</v>
      </c>
      <c r="AF182" s="356">
        <f t="shared" si="237"/>
        <v>42378.199330000003</v>
      </c>
      <c r="AG182" s="41"/>
      <c r="AH182" s="54">
        <f t="shared" si="238"/>
        <v>-2.7229773154732122E-2</v>
      </c>
      <c r="AI182" s="54">
        <f t="shared" si="239"/>
        <v>0.88429911053429244</v>
      </c>
      <c r="AJ182" s="54">
        <f t="shared" si="240"/>
        <v>7.3605279119280068E-2</v>
      </c>
      <c r="AK182" s="54">
        <f t="shared" si="241"/>
        <v>0.38796930816184738</v>
      </c>
      <c r="AL182" s="54">
        <f t="shared" si="242"/>
        <v>1.8606209099926609</v>
      </c>
      <c r="AM182" s="54">
        <f t="shared" si="243"/>
        <v>1.3417428259550899</v>
      </c>
      <c r="AN182" s="54">
        <f t="shared" si="244"/>
        <v>7.7189223751641984</v>
      </c>
      <c r="AO182" s="54">
        <f t="shared" si="245"/>
        <v>7.7189223458719267</v>
      </c>
      <c r="AP182" s="54">
        <f t="shared" si="246"/>
        <v>7.7189218085305527</v>
      </c>
      <c r="AQ182" s="54">
        <f t="shared" si="247"/>
        <v>7.7189119518450928</v>
      </c>
      <c r="AR182" s="54">
        <f t="shared" si="248"/>
        <v>7.7187312730609472</v>
      </c>
      <c r="AS182" s="54">
        <f t="shared" si="249"/>
        <v>7.7154608181961155</v>
      </c>
      <c r="AT182" s="54">
        <f t="shared" si="250"/>
        <v>7.6657849817863868</v>
      </c>
      <c r="AU182" s="54">
        <f t="shared" si="251"/>
        <v>7.3177550937829157</v>
      </c>
      <c r="AW182" s="54">
        <v>120000</v>
      </c>
      <c r="AX182" s="54">
        <f t="shared" si="197"/>
        <v>5.9819044596698762E-2</v>
      </c>
      <c r="AY182" s="54">
        <f t="shared" si="198"/>
        <v>0.13973956116460778</v>
      </c>
      <c r="AZ182" s="54">
        <f t="shared" si="199"/>
        <v>-7.9920516567909022E-2</v>
      </c>
      <c r="BA182" s="54">
        <f t="shared" si="200"/>
        <v>1.3038017157972579</v>
      </c>
      <c r="BB182" s="54">
        <f t="shared" si="201"/>
        <v>-0.87470004854182881</v>
      </c>
      <c r="BC182" s="54">
        <f t="shared" si="202"/>
        <v>0.72213242005039413</v>
      </c>
      <c r="BD182" s="54">
        <f t="shared" si="203"/>
        <v>0.37762061052909451</v>
      </c>
      <c r="BE182" s="54">
        <f t="shared" si="204"/>
        <v>13.04838214816556</v>
      </c>
      <c r="BF182" s="54">
        <f t="shared" si="205"/>
        <v>13.048107202396926</v>
      </c>
      <c r="BG182" s="54">
        <f t="shared" si="206"/>
        <v>13.047341017027934</v>
      </c>
      <c r="BH182" s="54">
        <f t="shared" si="207"/>
        <v>13.045207518094761</v>
      </c>
      <c r="BI182" s="54">
        <f t="shared" si="208"/>
        <v>13.039279017756147</v>
      </c>
      <c r="BJ182" s="54">
        <f t="shared" si="209"/>
        <v>13.022898076664395</v>
      </c>
      <c r="BK182" s="54">
        <f t="shared" si="210"/>
        <v>12.978293950129682</v>
      </c>
      <c r="BL182" s="54">
        <f t="shared" si="211"/>
        <v>12.860805601449009</v>
      </c>
    </row>
    <row r="183" spans="1:64" ht="12.95" customHeight="1">
      <c r="A183" s="294" t="s">
        <v>420</v>
      </c>
      <c r="B183" s="295" t="s">
        <v>77</v>
      </c>
      <c r="C183" s="294">
        <v>57450.0173</v>
      </c>
      <c r="D183" s="294" t="s">
        <v>413</v>
      </c>
      <c r="E183" s="54">
        <f t="shared" si="220"/>
        <v>12140.740527242517</v>
      </c>
      <c r="F183" s="54">
        <f t="shared" si="221"/>
        <v>12140.5</v>
      </c>
      <c r="G183" s="54">
        <f t="shared" si="222"/>
        <v>0.10097680000035325</v>
      </c>
      <c r="H183" s="360"/>
      <c r="I183" s="360"/>
      <c r="J183" s="360"/>
      <c r="K183" s="360">
        <f t="shared" si="223"/>
        <v>0.10097680000035325</v>
      </c>
      <c r="M183" s="268"/>
      <c r="O183" s="54">
        <f t="shared" ca="1" si="224"/>
        <v>1.420339321646355E-3</v>
      </c>
      <c r="P183" s="54">
        <f t="shared" si="225"/>
        <v>0.12409041002410047</v>
      </c>
      <c r="Q183" s="286">
        <f t="shared" si="226"/>
        <v>42431.5173</v>
      </c>
      <c r="R183" s="54">
        <f t="shared" si="227"/>
        <v>5.3423896832986793E-4</v>
      </c>
      <c r="S183" s="54">
        <v>1</v>
      </c>
      <c r="T183" s="54">
        <f t="shared" si="228"/>
        <v>5.3423896832986793E-4</v>
      </c>
      <c r="U183" s="54">
        <f t="shared" si="229"/>
        <v>-2.3113610023747219E-2</v>
      </c>
      <c r="Y183" s="318">
        <f t="shared" si="230"/>
        <v>0.12766428002604396</v>
      </c>
      <c r="Z183" s="54">
        <f t="shared" si="231"/>
        <v>12140.5</v>
      </c>
      <c r="AA183" s="54">
        <f t="shared" si="232"/>
        <v>9.7402929998409771E-2</v>
      </c>
      <c r="AB183" s="54">
        <f t="shared" si="233"/>
        <v>0.12766428002604396</v>
      </c>
      <c r="AC183" s="54">
        <f t="shared" si="234"/>
        <v>-2.3113610023747219E-2</v>
      </c>
      <c r="AD183" s="54">
        <f t="shared" si="235"/>
        <v>0.12766428002604396</v>
      </c>
      <c r="AE183" s="369">
        <f t="shared" si="236"/>
        <v>1.2772546790791489E-5</v>
      </c>
      <c r="AF183" s="356">
        <f t="shared" si="237"/>
        <v>42431.5173</v>
      </c>
      <c r="AG183" s="41"/>
      <c r="AH183" s="54">
        <f t="shared" si="238"/>
        <v>-2.6687480025690706E-2</v>
      </c>
      <c r="AI183" s="54">
        <f t="shared" si="239"/>
        <v>0.881722225149984</v>
      </c>
      <c r="AJ183" s="54">
        <f t="shared" si="240"/>
        <v>8.0234191597414961E-2</v>
      </c>
      <c r="AK183" s="54">
        <f t="shared" si="241"/>
        <v>0.38719148734865966</v>
      </c>
      <c r="AL183" s="54">
        <f t="shared" si="242"/>
        <v>1.8672695328507809</v>
      </c>
      <c r="AM183" s="54">
        <f t="shared" si="243"/>
        <v>1.3510935503345789</v>
      </c>
      <c r="AN183" s="54">
        <f t="shared" si="244"/>
        <v>7.7258072110599247</v>
      </c>
      <c r="AO183" s="54">
        <f t="shared" si="245"/>
        <v>7.7258071887026301</v>
      </c>
      <c r="AP183" s="54">
        <f t="shared" si="246"/>
        <v>7.7258067566782174</v>
      </c>
      <c r="AQ183" s="54">
        <f t="shared" si="247"/>
        <v>7.7257984086765035</v>
      </c>
      <c r="AR183" s="54">
        <f t="shared" si="248"/>
        <v>7.7256372063863523</v>
      </c>
      <c r="AS183" s="54">
        <f t="shared" si="249"/>
        <v>7.7225629014247019</v>
      </c>
      <c r="AT183" s="54">
        <f t="shared" si="250"/>
        <v>7.6736449940392006</v>
      </c>
      <c r="AU183" s="54">
        <f t="shared" si="251"/>
        <v>7.3242741254625576</v>
      </c>
      <c r="AW183" s="54">
        <v>121000</v>
      </c>
      <c r="AX183" s="54">
        <f t="shared" si="197"/>
        <v>6.0073093421347673E-2</v>
      </c>
      <c r="AY183" s="54">
        <f t="shared" si="198"/>
        <v>0.13790124007200311</v>
      </c>
      <c r="AZ183" s="54">
        <f t="shared" si="199"/>
        <v>-7.7828146650655433E-2</v>
      </c>
      <c r="BA183" s="54">
        <f t="shared" si="200"/>
        <v>1.2721562775752568</v>
      </c>
      <c r="BB183" s="54">
        <f t="shared" si="201"/>
        <v>-0.8153731239523595</v>
      </c>
      <c r="BC183" s="54">
        <f t="shared" si="202"/>
        <v>0.83357560353672544</v>
      </c>
      <c r="BD183" s="54">
        <f t="shared" si="203"/>
        <v>0.44272525449959232</v>
      </c>
      <c r="BE183" s="54">
        <f t="shared" si="204"/>
        <v>13.127485211103487</v>
      </c>
      <c r="BF183" s="54">
        <f t="shared" si="205"/>
        <v>13.127232958567408</v>
      </c>
      <c r="BG183" s="54">
        <f t="shared" si="206"/>
        <v>13.126497331861628</v>
      </c>
      <c r="BH183" s="54">
        <f t="shared" si="207"/>
        <v>13.124354008186215</v>
      </c>
      <c r="BI183" s="54">
        <f t="shared" si="208"/>
        <v>13.118125463543436</v>
      </c>
      <c r="BJ183" s="54">
        <f t="shared" si="209"/>
        <v>13.100158373432512</v>
      </c>
      <c r="BK183" s="54">
        <f t="shared" si="210"/>
        <v>13.049348670281381</v>
      </c>
      <c r="BL183" s="54">
        <f t="shared" si="211"/>
        <v>12.912136559556423</v>
      </c>
    </row>
    <row r="184" spans="1:64" ht="12.95" customHeight="1">
      <c r="A184" s="294" t="s">
        <v>420</v>
      </c>
      <c r="B184" s="295" t="s">
        <v>77</v>
      </c>
      <c r="C184" s="294">
        <v>57450.0193</v>
      </c>
      <c r="D184" s="294" t="s">
        <v>225</v>
      </c>
      <c r="E184" s="54">
        <f t="shared" si="220"/>
        <v>12140.745291252519</v>
      </c>
      <c r="F184" s="54">
        <f t="shared" si="221"/>
        <v>12140.5</v>
      </c>
      <c r="G184" s="54">
        <f t="shared" si="222"/>
        <v>0.1029768000007607</v>
      </c>
      <c r="H184" s="360"/>
      <c r="I184" s="360"/>
      <c r="J184" s="360"/>
      <c r="K184" s="360">
        <f t="shared" si="223"/>
        <v>0.1029768000007607</v>
      </c>
      <c r="M184" s="268"/>
      <c r="O184" s="54">
        <f t="shared" ca="1" si="224"/>
        <v>1.420339321646355E-3</v>
      </c>
      <c r="P184" s="54">
        <f t="shared" si="225"/>
        <v>0.12409041002410047</v>
      </c>
      <c r="Q184" s="286">
        <f t="shared" si="226"/>
        <v>42431.5193</v>
      </c>
      <c r="R184" s="54">
        <f t="shared" si="227"/>
        <v>4.4578452821767339E-4</v>
      </c>
      <c r="S184" s="54">
        <v>1</v>
      </c>
      <c r="T184" s="54">
        <f t="shared" si="228"/>
        <v>4.4578452821767339E-4</v>
      </c>
      <c r="U184" s="54">
        <f t="shared" si="229"/>
        <v>-2.1113610023339766E-2</v>
      </c>
      <c r="Y184" s="318">
        <f t="shared" si="230"/>
        <v>0.12966428002645142</v>
      </c>
      <c r="Z184" s="54">
        <f t="shared" si="231"/>
        <v>12140.5</v>
      </c>
      <c r="AA184" s="54">
        <f t="shared" si="232"/>
        <v>9.7402929998409771E-2</v>
      </c>
      <c r="AB184" s="54">
        <f t="shared" si="233"/>
        <v>0.12966428002645142</v>
      </c>
      <c r="AC184" s="54">
        <f t="shared" si="234"/>
        <v>-2.1113610023339766E-2</v>
      </c>
      <c r="AD184" s="54">
        <f t="shared" si="235"/>
        <v>0.12966428002645142</v>
      </c>
      <c r="AE184" s="369">
        <f t="shared" si="236"/>
        <v>3.1068026803107593E-5</v>
      </c>
      <c r="AF184" s="356">
        <f t="shared" si="237"/>
        <v>42431.5193</v>
      </c>
      <c r="AG184" s="41"/>
      <c r="AH184" s="54">
        <f t="shared" si="238"/>
        <v>-2.6687480025690706E-2</v>
      </c>
      <c r="AI184" s="54">
        <f t="shared" si="239"/>
        <v>0.881722225149984</v>
      </c>
      <c r="AJ184" s="54">
        <f t="shared" si="240"/>
        <v>8.0234191597414961E-2</v>
      </c>
      <c r="AK184" s="54">
        <f t="shared" si="241"/>
        <v>0.38719148734865966</v>
      </c>
      <c r="AL184" s="54">
        <f t="shared" si="242"/>
        <v>1.8672695328507809</v>
      </c>
      <c r="AM184" s="54">
        <f t="shared" si="243"/>
        <v>1.3510935503345789</v>
      </c>
      <c r="AN184" s="54">
        <f t="shared" si="244"/>
        <v>7.7258072110599247</v>
      </c>
      <c r="AO184" s="54">
        <f t="shared" si="245"/>
        <v>7.7258071887026301</v>
      </c>
      <c r="AP184" s="54">
        <f t="shared" si="246"/>
        <v>7.7258067566782174</v>
      </c>
      <c r="AQ184" s="54">
        <f t="shared" si="247"/>
        <v>7.7257984086765035</v>
      </c>
      <c r="AR184" s="54">
        <f t="shared" si="248"/>
        <v>7.7256372063863523</v>
      </c>
      <c r="AS184" s="54">
        <f t="shared" si="249"/>
        <v>7.7225629014247019</v>
      </c>
      <c r="AT184" s="54">
        <f t="shared" si="250"/>
        <v>7.6736449940392006</v>
      </c>
      <c r="AU184" s="54">
        <f t="shared" si="251"/>
        <v>7.3242741254625576</v>
      </c>
      <c r="AW184" s="54">
        <v>122000</v>
      </c>
      <c r="AX184" s="54">
        <f t="shared" si="197"/>
        <v>6.0706702845157723E-2</v>
      </c>
      <c r="AY184" s="54">
        <f t="shared" si="198"/>
        <v>0.13602647917599447</v>
      </c>
      <c r="AZ184" s="54">
        <f t="shared" si="199"/>
        <v>-7.5319776330836752E-2</v>
      </c>
      <c r="BA184" s="54">
        <f t="shared" si="200"/>
        <v>1.2389499251849043</v>
      </c>
      <c r="BB184" s="54">
        <f t="shared" si="201"/>
        <v>-0.74961127214872103</v>
      </c>
      <c r="BC184" s="54">
        <f t="shared" si="202"/>
        <v>0.93947443260604968</v>
      </c>
      <c r="BD184" s="54">
        <f t="shared" si="203"/>
        <v>0.50763535165599527</v>
      </c>
      <c r="BE184" s="54">
        <f t="shared" si="204"/>
        <v>13.204597932248443</v>
      </c>
      <c r="BF184" s="54">
        <f t="shared" si="205"/>
        <v>13.204380794180771</v>
      </c>
      <c r="BG184" s="54">
        <f t="shared" si="206"/>
        <v>13.203713278220805</v>
      </c>
      <c r="BH184" s="54">
        <f t="shared" si="207"/>
        <v>13.201663292662944</v>
      </c>
      <c r="BI184" s="54">
        <f t="shared" si="208"/>
        <v>13.195386893744992</v>
      </c>
      <c r="BJ184" s="54">
        <f t="shared" si="209"/>
        <v>13.176345329624093</v>
      </c>
      <c r="BK184" s="54">
        <f t="shared" si="210"/>
        <v>13.120041934111063</v>
      </c>
      <c r="BL184" s="54">
        <f t="shared" si="211"/>
        <v>12.963467517663833</v>
      </c>
    </row>
    <row r="185" spans="1:64" ht="12.95" customHeight="1">
      <c r="A185" s="294" t="s">
        <v>420</v>
      </c>
      <c r="B185" s="295" t="s">
        <v>77</v>
      </c>
      <c r="C185" s="294">
        <v>57450.020799999998</v>
      </c>
      <c r="D185" s="294" t="s">
        <v>53</v>
      </c>
      <c r="E185" s="54">
        <f t="shared" si="220"/>
        <v>12140.748864260015</v>
      </c>
      <c r="F185" s="54">
        <f t="shared" si="221"/>
        <v>12140.5</v>
      </c>
      <c r="G185" s="54">
        <f t="shared" si="222"/>
        <v>0.10447679999924731</v>
      </c>
      <c r="H185" s="360"/>
      <c r="I185" s="360"/>
      <c r="J185" s="360"/>
      <c r="K185" s="360">
        <f t="shared" si="223"/>
        <v>0.10447679999924731</v>
      </c>
      <c r="M185" s="268"/>
      <c r="O185" s="54">
        <f t="shared" ca="1" si="224"/>
        <v>1.420339321646355E-3</v>
      </c>
      <c r="P185" s="54">
        <f t="shared" si="225"/>
        <v>0.12409041002410047</v>
      </c>
      <c r="Q185" s="286">
        <f t="shared" si="226"/>
        <v>42431.520799999998</v>
      </c>
      <c r="R185" s="54">
        <f t="shared" si="227"/>
        <v>3.8469369820702054E-4</v>
      </c>
      <c r="S185" s="54">
        <v>1</v>
      </c>
      <c r="T185" s="54">
        <f t="shared" si="228"/>
        <v>3.8469369820702054E-4</v>
      </c>
      <c r="U185" s="54">
        <f t="shared" si="229"/>
        <v>-1.9613610024853165E-2</v>
      </c>
      <c r="Y185" s="318">
        <f t="shared" si="230"/>
        <v>0.13116428002493802</v>
      </c>
      <c r="Z185" s="54">
        <f t="shared" si="231"/>
        <v>12140.5</v>
      </c>
      <c r="AA185" s="54">
        <f t="shared" si="232"/>
        <v>9.7402929998409771E-2</v>
      </c>
      <c r="AB185" s="54">
        <f t="shared" si="233"/>
        <v>0.13116428002493802</v>
      </c>
      <c r="AC185" s="54">
        <f t="shared" si="234"/>
        <v>-1.9613610024853165E-2</v>
      </c>
      <c r="AD185" s="54">
        <f t="shared" si="235"/>
        <v>0.13116428002493802</v>
      </c>
      <c r="AE185" s="369">
        <f t="shared" si="236"/>
        <v>5.003963678874922E-5</v>
      </c>
      <c r="AF185" s="356">
        <f t="shared" si="237"/>
        <v>42431.520799999998</v>
      </c>
      <c r="AG185" s="41"/>
      <c r="AH185" s="54">
        <f t="shared" si="238"/>
        <v>-2.6687480025690706E-2</v>
      </c>
      <c r="AI185" s="54">
        <f t="shared" si="239"/>
        <v>0.881722225149984</v>
      </c>
      <c r="AJ185" s="54">
        <f t="shared" si="240"/>
        <v>8.0234191597414961E-2</v>
      </c>
      <c r="AK185" s="54">
        <f t="shared" si="241"/>
        <v>0.38719148734865966</v>
      </c>
      <c r="AL185" s="54">
        <f t="shared" si="242"/>
        <v>1.8672695328507809</v>
      </c>
      <c r="AM185" s="54">
        <f t="shared" si="243"/>
        <v>1.3510935503345789</v>
      </c>
      <c r="AN185" s="54">
        <f t="shared" si="244"/>
        <v>7.7258072110599247</v>
      </c>
      <c r="AO185" s="54">
        <f t="shared" si="245"/>
        <v>7.7258071887026301</v>
      </c>
      <c r="AP185" s="54">
        <f t="shared" si="246"/>
        <v>7.7258067566782174</v>
      </c>
      <c r="AQ185" s="54">
        <f t="shared" si="247"/>
        <v>7.7257984086765035</v>
      </c>
      <c r="AR185" s="54">
        <f t="shared" si="248"/>
        <v>7.7256372063863523</v>
      </c>
      <c r="AS185" s="54">
        <f t="shared" si="249"/>
        <v>7.7225629014247019</v>
      </c>
      <c r="AT185" s="54">
        <f t="shared" si="250"/>
        <v>7.6736449940392006</v>
      </c>
      <c r="AU185" s="54">
        <f t="shared" si="251"/>
        <v>7.3242741254625576</v>
      </c>
      <c r="AW185" s="54">
        <v>123000</v>
      </c>
      <c r="AX185" s="54">
        <f t="shared" si="197"/>
        <v>6.1666719023552391E-2</v>
      </c>
      <c r="AY185" s="54">
        <f t="shared" si="198"/>
        <v>0.13411527847658189</v>
      </c>
      <c r="AZ185" s="54">
        <f t="shared" si="199"/>
        <v>-7.2448559453029499E-2</v>
      </c>
      <c r="BA185" s="54">
        <f t="shared" si="200"/>
        <v>1.2050225819655074</v>
      </c>
      <c r="BB185" s="54">
        <f t="shared" si="201"/>
        <v>-0.67956547391615518</v>
      </c>
      <c r="BC185" s="54">
        <f t="shared" si="202"/>
        <v>1.03977884210723</v>
      </c>
      <c r="BD185" s="54">
        <f t="shared" si="203"/>
        <v>0.57241500983064209</v>
      </c>
      <c r="BE185" s="54">
        <f t="shared" si="204"/>
        <v>13.279646555676315</v>
      </c>
      <c r="BF185" s="54">
        <f t="shared" si="205"/>
        <v>13.279470496845185</v>
      </c>
      <c r="BG185" s="54">
        <f t="shared" si="206"/>
        <v>13.278895671921083</v>
      </c>
      <c r="BH185" s="54">
        <f t="shared" si="207"/>
        <v>13.277020875231349</v>
      </c>
      <c r="BI185" s="54">
        <f t="shared" si="208"/>
        <v>13.270927087861999</v>
      </c>
      <c r="BJ185" s="54">
        <f t="shared" si="209"/>
        <v>13.251333361425434</v>
      </c>
      <c r="BK185" s="54">
        <f t="shared" si="210"/>
        <v>13.190322735714263</v>
      </c>
      <c r="BL185" s="54">
        <f t="shared" si="211"/>
        <v>13.014798475771247</v>
      </c>
    </row>
    <row r="186" spans="1:64" ht="12.95" customHeight="1">
      <c r="A186" s="299" t="s">
        <v>421</v>
      </c>
      <c r="B186" s="300" t="s">
        <v>65</v>
      </c>
      <c r="C186" s="301">
        <v>57474.365299999998</v>
      </c>
      <c r="D186" s="301">
        <v>1.6000000000000001E-3</v>
      </c>
      <c r="E186" s="54">
        <f t="shared" si="220"/>
        <v>12198.737584989936</v>
      </c>
      <c r="F186" s="54">
        <f t="shared" si="221"/>
        <v>12198.5</v>
      </c>
      <c r="G186" s="54">
        <f t="shared" si="222"/>
        <v>9.9741599995468277E-2</v>
      </c>
      <c r="H186" s="360"/>
      <c r="I186" s="360"/>
      <c r="J186" s="360"/>
      <c r="K186" s="360">
        <f t="shared" si="223"/>
        <v>9.9741599995468277E-2</v>
      </c>
      <c r="M186" s="268"/>
      <c r="O186" s="54">
        <f t="shared" ca="1" si="224"/>
        <v>1.2271496050530947E-3</v>
      </c>
      <c r="P186" s="54">
        <f t="shared" si="225"/>
        <v>0.1242127448438435</v>
      </c>
      <c r="Q186" s="286">
        <f t="shared" si="226"/>
        <v>42455.865299999998</v>
      </c>
      <c r="R186" s="54">
        <f t="shared" si="227"/>
        <v>5.9883693019016095E-4</v>
      </c>
      <c r="S186" s="54">
        <v>1</v>
      </c>
      <c r="T186" s="54">
        <f t="shared" si="228"/>
        <v>5.9883693019016095E-4</v>
      </c>
      <c r="U186" s="54">
        <f t="shared" si="229"/>
        <v>-2.4471144848375218E-2</v>
      </c>
      <c r="Y186" s="318">
        <f t="shared" si="230"/>
        <v>0.12618152253470619</v>
      </c>
      <c r="Z186" s="54">
        <f t="shared" si="231"/>
        <v>12198.5</v>
      </c>
      <c r="AA186" s="54">
        <f t="shared" si="232"/>
        <v>9.7772822304605586E-2</v>
      </c>
      <c r="AB186" s="54">
        <f t="shared" si="233"/>
        <v>0.12618152253470619</v>
      </c>
      <c r="AC186" s="54">
        <f t="shared" si="234"/>
        <v>-2.4471144848375218E-2</v>
      </c>
      <c r="AD186" s="54">
        <f t="shared" si="235"/>
        <v>0.12618152253470619</v>
      </c>
      <c r="AE186" s="369">
        <f t="shared" si="236"/>
        <v>3.8760855960386314E-6</v>
      </c>
      <c r="AF186" s="356">
        <f t="shared" si="237"/>
        <v>42455.865299999998</v>
      </c>
      <c r="AG186" s="41"/>
      <c r="AH186" s="54">
        <f t="shared" si="238"/>
        <v>-2.6439922539237912E-2</v>
      </c>
      <c r="AI186" s="54">
        <f t="shared" si="239"/>
        <v>0.88055208819348396</v>
      </c>
      <c r="AJ186" s="54">
        <f t="shared" si="240"/>
        <v>8.3247587827701128E-2</v>
      </c>
      <c r="AK186" s="54">
        <f t="shared" si="241"/>
        <v>0.38683210345549285</v>
      </c>
      <c r="AL186" s="54">
        <f t="shared" si="242"/>
        <v>1.8702930481001534</v>
      </c>
      <c r="AM186" s="54">
        <f t="shared" si="243"/>
        <v>1.3553736972041428</v>
      </c>
      <c r="AN186" s="54">
        <f t="shared" si="244"/>
        <v>7.7289448002591108</v>
      </c>
      <c r="AO186" s="54">
        <f t="shared" si="245"/>
        <v>7.7289447805846274</v>
      </c>
      <c r="AP186" s="54">
        <f t="shared" si="246"/>
        <v>7.7289443909134627</v>
      </c>
      <c r="AQ186" s="54">
        <f t="shared" si="247"/>
        <v>7.7289366733680076</v>
      </c>
      <c r="AR186" s="54">
        <f t="shared" si="248"/>
        <v>7.7287839227429576</v>
      </c>
      <c r="AS186" s="54">
        <f t="shared" si="249"/>
        <v>7.7257978385620705</v>
      </c>
      <c r="AT186" s="54">
        <f t="shared" si="250"/>
        <v>7.6772296706328005</v>
      </c>
      <c r="AU186" s="54">
        <f t="shared" si="251"/>
        <v>7.3272513210327874</v>
      </c>
      <c r="AW186" s="54">
        <v>124000</v>
      </c>
      <c r="AX186" s="54">
        <f t="shared" si="197"/>
        <v>6.2901488139227107E-2</v>
      </c>
      <c r="AY186" s="54">
        <f t="shared" si="198"/>
        <v>0.13216763797376524</v>
      </c>
      <c r="AZ186" s="54">
        <f t="shared" si="199"/>
        <v>-6.9266149834538132E-2</v>
      </c>
      <c r="BA186" s="54">
        <f t="shared" si="200"/>
        <v>1.1710569862937592</v>
      </c>
      <c r="BB186" s="54">
        <f t="shared" si="201"/>
        <v>-0.60707234332742643</v>
      </c>
      <c r="BC186" s="54">
        <f t="shared" si="202"/>
        <v>1.1345778477351314</v>
      </c>
      <c r="BD186" s="54">
        <f t="shared" si="203"/>
        <v>0.63715028091533399</v>
      </c>
      <c r="BE186" s="54">
        <f t="shared" si="204"/>
        <v>13.352605441280334</v>
      </c>
      <c r="BF186" s="54">
        <f t="shared" si="205"/>
        <v>13.352470779437756</v>
      </c>
      <c r="BG186" s="54">
        <f t="shared" si="206"/>
        <v>13.352000166631832</v>
      </c>
      <c r="BH186" s="54">
        <f t="shared" si="207"/>
        <v>13.350357217656127</v>
      </c>
      <c r="BI186" s="54">
        <f t="shared" si="208"/>
        <v>13.344642497127522</v>
      </c>
      <c r="BJ186" s="54">
        <f t="shared" si="209"/>
        <v>13.325009638726131</v>
      </c>
      <c r="BK186" s="54">
        <f t="shared" si="210"/>
        <v>13.260141155731112</v>
      </c>
      <c r="BL186" s="54">
        <f t="shared" si="211"/>
        <v>13.066129433878658</v>
      </c>
    </row>
    <row r="187" spans="1:64" ht="12.95" customHeight="1">
      <c r="A187" s="192" t="s">
        <v>422</v>
      </c>
      <c r="B187" s="193" t="s">
        <v>77</v>
      </c>
      <c r="C187" s="302">
        <v>57777.046999999999</v>
      </c>
      <c r="D187" s="192" t="s">
        <v>225</v>
      </c>
      <c r="E187" s="54">
        <f t="shared" si="220"/>
        <v>12919.726907890725</v>
      </c>
      <c r="F187" s="54">
        <f t="shared" si="221"/>
        <v>12919.5</v>
      </c>
      <c r="G187" s="54">
        <f t="shared" si="222"/>
        <v>9.5259200003056321E-2</v>
      </c>
      <c r="H187" s="360"/>
      <c r="I187" s="360"/>
      <c r="J187" s="360"/>
      <c r="K187" s="360">
        <f t="shared" si="223"/>
        <v>9.5259200003056321E-2</v>
      </c>
      <c r="M187" s="268"/>
      <c r="O187" s="54">
        <f t="shared" ca="1" si="224"/>
        <v>-1.1743984236320809E-3</v>
      </c>
      <c r="P187" s="54">
        <f t="shared" si="225"/>
        <v>0.12572325983474095</v>
      </c>
      <c r="Q187" s="286">
        <f t="shared" si="226"/>
        <v>42758.546999999999</v>
      </c>
      <c r="R187" s="54">
        <f t="shared" si="227"/>
        <v>9.2805894142846074E-4</v>
      </c>
      <c r="S187" s="54">
        <v>1</v>
      </c>
      <c r="T187" s="54">
        <f t="shared" si="228"/>
        <v>9.2805894142846074E-4</v>
      </c>
      <c r="U187" s="54">
        <f t="shared" si="229"/>
        <v>-3.0464059831684626E-2</v>
      </c>
      <c r="Y187" s="318">
        <f t="shared" si="230"/>
        <v>0.11862814642316503</v>
      </c>
      <c r="Z187" s="54">
        <f t="shared" si="231"/>
        <v>12919.5</v>
      </c>
      <c r="AA187" s="54">
        <f t="shared" si="232"/>
        <v>0.10235431341463223</v>
      </c>
      <c r="AB187" s="54">
        <f t="shared" si="233"/>
        <v>0.11862814642316503</v>
      </c>
      <c r="AC187" s="54">
        <f t="shared" si="234"/>
        <v>-3.0464059831684626E-2</v>
      </c>
      <c r="AD187" s="54">
        <f t="shared" si="235"/>
        <v>0.11862814642316503</v>
      </c>
      <c r="AE187" s="369">
        <f t="shared" si="236"/>
        <v>5.0340634323124384E-5</v>
      </c>
      <c r="AF187" s="356">
        <f t="shared" si="237"/>
        <v>42758.546999999999</v>
      </c>
      <c r="AG187" s="41"/>
      <c r="AH187" s="54">
        <f t="shared" si="238"/>
        <v>-2.3368946420108713E-2</v>
      </c>
      <c r="AI187" s="54">
        <f t="shared" si="239"/>
        <v>0.86635145225020882</v>
      </c>
      <c r="AJ187" s="54">
        <f t="shared" si="240"/>
        <v>0.11998327948744451</v>
      </c>
      <c r="AK187" s="54">
        <f t="shared" si="241"/>
        <v>0.38215827294867</v>
      </c>
      <c r="AL187" s="54">
        <f t="shared" si="242"/>
        <v>1.9072220461685536</v>
      </c>
      <c r="AM187" s="54">
        <f t="shared" si="243"/>
        <v>1.409109084688928</v>
      </c>
      <c r="AN187" s="54">
        <f t="shared" si="244"/>
        <v>7.7676057607417324</v>
      </c>
      <c r="AO187" s="54">
        <f t="shared" si="245"/>
        <v>7.7676057577812445</v>
      </c>
      <c r="AP187" s="54">
        <f t="shared" si="246"/>
        <v>7.7676056730171066</v>
      </c>
      <c r="AQ187" s="54">
        <f t="shared" si="247"/>
        <v>7.76760324610109</v>
      </c>
      <c r="AR187" s="54">
        <f t="shared" si="248"/>
        <v>7.7675337889255829</v>
      </c>
      <c r="AS187" s="54">
        <f t="shared" si="249"/>
        <v>7.765569024773094</v>
      </c>
      <c r="AT187" s="54">
        <f t="shared" si="250"/>
        <v>7.7215302621301225</v>
      </c>
      <c r="AU187" s="54">
        <f t="shared" si="251"/>
        <v>7.3642609418282312</v>
      </c>
      <c r="AW187" s="54">
        <v>125000</v>
      </c>
      <c r="AX187" s="54">
        <f t="shared" si="197"/>
        <v>6.4362350592017295E-2</v>
      </c>
      <c r="AY187" s="54">
        <f t="shared" si="198"/>
        <v>0.13018355766754464</v>
      </c>
      <c r="AZ187" s="54">
        <f t="shared" si="199"/>
        <v>-6.5821207075527341E-2</v>
      </c>
      <c r="BA187" s="54">
        <f t="shared" si="200"/>
        <v>1.1375811069804245</v>
      </c>
      <c r="BB187" s="54">
        <f t="shared" si="201"/>
        <v>-0.53363047913534845</v>
      </c>
      <c r="BC187" s="54">
        <f t="shared" si="202"/>
        <v>1.224061446965649</v>
      </c>
      <c r="BD187" s="54">
        <f t="shared" si="203"/>
        <v>0.70194586937723691</v>
      </c>
      <c r="BE187" s="54">
        <f t="shared" si="204"/>
        <v>13.423487542487212</v>
      </c>
      <c r="BF187" s="54">
        <f t="shared" si="205"/>
        <v>13.42339042917285</v>
      </c>
      <c r="BG187" s="54">
        <f t="shared" si="206"/>
        <v>13.423024117620507</v>
      </c>
      <c r="BH187" s="54">
        <f t="shared" si="207"/>
        <v>13.421643780632889</v>
      </c>
      <c r="BI187" s="54">
        <f t="shared" si="208"/>
        <v>13.41646194305924</v>
      </c>
      <c r="BJ187" s="54">
        <f t="shared" si="209"/>
        <v>13.397274985335406</v>
      </c>
      <c r="BK187" s="54">
        <f t="shared" si="210"/>
        <v>13.329448492848378</v>
      </c>
      <c r="BL187" s="54">
        <f t="shared" si="211"/>
        <v>13.117460391986071</v>
      </c>
    </row>
    <row r="188" spans="1:64" ht="12.95" customHeight="1">
      <c r="A188" s="192" t="s">
        <v>422</v>
      </c>
      <c r="B188" s="193" t="s">
        <v>65</v>
      </c>
      <c r="C188" s="303">
        <v>57778.104099999997</v>
      </c>
      <c r="D188" s="192" t="s">
        <v>225</v>
      </c>
      <c r="E188" s="54">
        <f t="shared" si="220"/>
        <v>12922.244925376543</v>
      </c>
      <c r="F188" s="54">
        <f t="shared" si="221"/>
        <v>12922</v>
      </c>
      <c r="G188" s="54">
        <f t="shared" si="222"/>
        <v>0.10282319999532774</v>
      </c>
      <c r="H188" s="360"/>
      <c r="I188" s="360"/>
      <c r="J188" s="360"/>
      <c r="K188" s="360">
        <f t="shared" si="223"/>
        <v>0.10282319999532774</v>
      </c>
      <c r="M188" s="268"/>
      <c r="O188" s="54">
        <f t="shared" ca="1" si="224"/>
        <v>-1.1827255665886882E-3</v>
      </c>
      <c r="P188" s="54">
        <f t="shared" si="225"/>
        <v>0.12572846444881031</v>
      </c>
      <c r="Q188" s="286">
        <f t="shared" si="226"/>
        <v>42759.604099999997</v>
      </c>
      <c r="R188" s="54">
        <f t="shared" si="227"/>
        <v>5.2465113968397196E-4</v>
      </c>
      <c r="S188" s="54">
        <v>1</v>
      </c>
      <c r="T188" s="54">
        <f t="shared" si="228"/>
        <v>5.2465113968397196E-4</v>
      </c>
      <c r="U188" s="54">
        <f t="shared" si="229"/>
        <v>-2.2905264453482566E-2</v>
      </c>
      <c r="Y188" s="318">
        <f t="shared" si="230"/>
        <v>0.12618152139657041</v>
      </c>
      <c r="Z188" s="54">
        <f t="shared" si="231"/>
        <v>12922</v>
      </c>
      <c r="AA188" s="54">
        <f t="shared" si="232"/>
        <v>0.10237014304756764</v>
      </c>
      <c r="AB188" s="54">
        <f t="shared" si="233"/>
        <v>0.12618152139657041</v>
      </c>
      <c r="AC188" s="54">
        <f t="shared" si="234"/>
        <v>-2.2905264453482566E-2</v>
      </c>
      <c r="AD188" s="54">
        <f t="shared" si="235"/>
        <v>0.12618152139657041</v>
      </c>
      <c r="AE188" s="369">
        <f t="shared" si="236"/>
        <v>2.0526059791369785E-7</v>
      </c>
      <c r="AF188" s="356">
        <f t="shared" si="237"/>
        <v>42759.604099999997</v>
      </c>
      <c r="AG188" s="41"/>
      <c r="AH188" s="54">
        <f t="shared" si="238"/>
        <v>-2.3358321401242672E-2</v>
      </c>
      <c r="AI188" s="54">
        <f t="shared" si="239"/>
        <v>0.86630330902446462</v>
      </c>
      <c r="AJ188" s="54">
        <f t="shared" si="240"/>
        <v>0.12010834841123406</v>
      </c>
      <c r="AK188" s="54">
        <f t="shared" si="241"/>
        <v>0.38214143287653402</v>
      </c>
      <c r="AL188" s="54">
        <f t="shared" si="242"/>
        <v>1.9073480261350868</v>
      </c>
      <c r="AM188" s="54">
        <f t="shared" si="243"/>
        <v>1.4092971635471581</v>
      </c>
      <c r="AN188" s="54">
        <f t="shared" si="244"/>
        <v>7.767738728630464</v>
      </c>
      <c r="AO188" s="54">
        <f t="shared" si="245"/>
        <v>7.7677387256930528</v>
      </c>
      <c r="AP188" s="54">
        <f t="shared" si="246"/>
        <v>7.7677386414602916</v>
      </c>
      <c r="AQ188" s="54">
        <f t="shared" si="247"/>
        <v>7.7677362260491503</v>
      </c>
      <c r="AR188" s="54">
        <f t="shared" si="248"/>
        <v>7.7676669917696515</v>
      </c>
      <c r="AS188" s="54">
        <f t="shared" si="249"/>
        <v>7.7657055152126038</v>
      </c>
      <c r="AT188" s="54">
        <f t="shared" si="250"/>
        <v>7.7216830246190007</v>
      </c>
      <c r="AU188" s="54">
        <f t="shared" si="251"/>
        <v>7.3643892692235005</v>
      </c>
      <c r="AW188" s="54">
        <v>126000</v>
      </c>
      <c r="AX188" s="54">
        <f t="shared" si="197"/>
        <v>6.6004531079841958E-2</v>
      </c>
      <c r="AY188" s="54">
        <f t="shared" si="198"/>
        <v>0.12816303755792002</v>
      </c>
      <c r="AZ188" s="54">
        <f t="shared" si="199"/>
        <v>-6.2158506478078066E-2</v>
      </c>
      <c r="BA188" s="54">
        <f t="shared" si="200"/>
        <v>1.1049833999161589</v>
      </c>
      <c r="BB188" s="54">
        <f t="shared" si="201"/>
        <v>-0.46041451351144974</v>
      </c>
      <c r="BC188" s="54">
        <f t="shared" si="202"/>
        <v>1.308486913847942</v>
      </c>
      <c r="BD188" s="54">
        <f t="shared" si="203"/>
        <v>0.76692190562844365</v>
      </c>
      <c r="BE188" s="54">
        <f t="shared" si="204"/>
        <v>13.492335097710184</v>
      </c>
      <c r="BF188" s="54">
        <f t="shared" si="205"/>
        <v>13.492269223287126</v>
      </c>
      <c r="BG188" s="54">
        <f t="shared" si="206"/>
        <v>13.491998589931974</v>
      </c>
      <c r="BH188" s="54">
        <f t="shared" si="207"/>
        <v>13.490887760378238</v>
      </c>
      <c r="BI188" s="54">
        <f t="shared" si="208"/>
        <v>13.486345318002062</v>
      </c>
      <c r="BJ188" s="54">
        <f t="shared" si="209"/>
        <v>13.468044550346216</v>
      </c>
      <c r="BK188" s="54">
        <f t="shared" si="210"/>
        <v>13.398197392092751</v>
      </c>
      <c r="BL188" s="54">
        <f t="shared" si="211"/>
        <v>13.168791350093485</v>
      </c>
    </row>
    <row r="189" spans="1:64" ht="12.95" customHeight="1">
      <c r="A189" s="192" t="s">
        <v>422</v>
      </c>
      <c r="B189" s="193" t="s">
        <v>65</v>
      </c>
      <c r="C189" s="303">
        <v>57810.011299999998</v>
      </c>
      <c r="D189" s="192" t="s">
        <v>413</v>
      </c>
      <c r="E189" s="54">
        <f t="shared" si="220"/>
        <v>12998.248035322275</v>
      </c>
      <c r="F189" s="54">
        <f t="shared" si="221"/>
        <v>12998</v>
      </c>
      <c r="G189" s="54">
        <f t="shared" si="222"/>
        <v>0.10412879999785218</v>
      </c>
      <c r="H189" s="360"/>
      <c r="I189" s="360"/>
      <c r="J189" s="360"/>
      <c r="K189" s="360">
        <f t="shared" si="223"/>
        <v>0.10412879999785218</v>
      </c>
      <c r="M189" s="268"/>
      <c r="O189" s="54">
        <f t="shared" ca="1" si="224"/>
        <v>-1.4358707124695128E-3</v>
      </c>
      <c r="P189" s="54">
        <f t="shared" si="225"/>
        <v>0.12588657601658537</v>
      </c>
      <c r="Q189" s="286">
        <f t="shared" si="226"/>
        <v>42791.511299999998</v>
      </c>
      <c r="R189" s="54">
        <f t="shared" si="227"/>
        <v>4.7340081728136104E-4</v>
      </c>
      <c r="S189" s="54">
        <v>1</v>
      </c>
      <c r="T189" s="54">
        <f t="shared" si="228"/>
        <v>4.7340081728136104E-4</v>
      </c>
      <c r="U189" s="54">
        <f t="shared" si="229"/>
        <v>-2.1757776018733188E-2</v>
      </c>
      <c r="Y189" s="318">
        <f t="shared" si="230"/>
        <v>0.12716420629017286</v>
      </c>
      <c r="Z189" s="54">
        <f t="shared" si="231"/>
        <v>12998</v>
      </c>
      <c r="AA189" s="54">
        <f t="shared" si="232"/>
        <v>0.10285116972426468</v>
      </c>
      <c r="AB189" s="54">
        <f t="shared" si="233"/>
        <v>0.12716420629017286</v>
      </c>
      <c r="AC189" s="54">
        <f t="shared" si="234"/>
        <v>-2.1757776018733188E-2</v>
      </c>
      <c r="AD189" s="54">
        <f t="shared" si="235"/>
        <v>0.12716420629017286</v>
      </c>
      <c r="AE189" s="369">
        <f t="shared" si="236"/>
        <v>1.6323391159872744E-6</v>
      </c>
      <c r="AF189" s="356">
        <f t="shared" si="237"/>
        <v>42791.511299999998</v>
      </c>
      <c r="AG189" s="41"/>
      <c r="AH189" s="54">
        <f t="shared" si="238"/>
        <v>-2.3035406292320686E-2</v>
      </c>
      <c r="AI189" s="54">
        <f t="shared" si="239"/>
        <v>0.86484331607976539</v>
      </c>
      <c r="AJ189" s="54">
        <f t="shared" si="240"/>
        <v>0.12390290767933534</v>
      </c>
      <c r="AK189" s="54">
        <f t="shared" si="241"/>
        <v>0.38162750253411265</v>
      </c>
      <c r="AL189" s="54">
        <f t="shared" si="242"/>
        <v>1.9111711488066312</v>
      </c>
      <c r="AM189" s="54">
        <f t="shared" si="243"/>
        <v>1.415020738247698</v>
      </c>
      <c r="AN189" s="54">
        <f t="shared" si="244"/>
        <v>7.7717774313385002</v>
      </c>
      <c r="AO189" s="54">
        <f t="shared" si="245"/>
        <v>7.7717774290355273</v>
      </c>
      <c r="AP189" s="54">
        <f t="shared" si="246"/>
        <v>7.7717773597591266</v>
      </c>
      <c r="AQ189" s="54">
        <f t="shared" si="247"/>
        <v>7.7717752758630052</v>
      </c>
      <c r="AR189" s="54">
        <f t="shared" si="248"/>
        <v>7.771712615022615</v>
      </c>
      <c r="AS189" s="54">
        <f t="shared" si="249"/>
        <v>7.769850208996349</v>
      </c>
      <c r="AT189" s="54">
        <f t="shared" si="250"/>
        <v>7.7263241941417204</v>
      </c>
      <c r="AU189" s="54">
        <f t="shared" si="251"/>
        <v>7.3682904220396637</v>
      </c>
      <c r="AW189" s="54">
        <v>127000</v>
      </c>
      <c r="AX189" s="54">
        <f t="shared" si="197"/>
        <v>6.7787548937100095E-2</v>
      </c>
      <c r="AY189" s="54">
        <f t="shared" si="198"/>
        <v>0.1261060776448914</v>
      </c>
      <c r="AZ189" s="54">
        <f t="shared" si="199"/>
        <v>-5.8318528707791313E-2</v>
      </c>
      <c r="BA189" s="54">
        <f t="shared" si="200"/>
        <v>1.0735341750741798</v>
      </c>
      <c r="BB189" s="54">
        <f t="shared" si="201"/>
        <v>-0.38831071115674171</v>
      </c>
      <c r="BC189" s="54">
        <f t="shared" si="202"/>
        <v>1.388151260753004</v>
      </c>
      <c r="BD189" s="54">
        <f t="shared" si="203"/>
        <v>0.83221113632303889</v>
      </c>
      <c r="BE189" s="54">
        <f t="shared" si="204"/>
        <v>13.559211299121118</v>
      </c>
      <c r="BF189" s="54">
        <f t="shared" si="205"/>
        <v>13.559169458476159</v>
      </c>
      <c r="BG189" s="54">
        <f t="shared" si="206"/>
        <v>13.558980325341567</v>
      </c>
      <c r="BH189" s="54">
        <f t="shared" si="207"/>
        <v>13.558126065839975</v>
      </c>
      <c r="BI189" s="54">
        <f t="shared" si="208"/>
        <v>13.554281439273536</v>
      </c>
      <c r="BJ189" s="54">
        <f t="shared" si="209"/>
        <v>13.53724824667521</v>
      </c>
      <c r="BK189" s="54">
        <f t="shared" si="210"/>
        <v>13.466341969577542</v>
      </c>
      <c r="BL189" s="54">
        <f t="shared" si="211"/>
        <v>13.220122308200896</v>
      </c>
    </row>
    <row r="190" spans="1:64" ht="12.95" customHeight="1">
      <c r="A190" s="294" t="s">
        <v>423</v>
      </c>
      <c r="B190" s="304" t="s">
        <v>65</v>
      </c>
      <c r="C190" s="305">
        <v>57829.3243</v>
      </c>
      <c r="D190" s="305">
        <v>2E-3</v>
      </c>
      <c r="E190" s="54">
        <f t="shared" si="220"/>
        <v>13044.251697893167</v>
      </c>
      <c r="F190" s="54">
        <f t="shared" si="221"/>
        <v>13044.5</v>
      </c>
      <c r="G190" s="54">
        <f t="shared" si="222"/>
        <v>-0.1042407999993884</v>
      </c>
      <c r="H190" s="360"/>
      <c r="I190" s="360"/>
      <c r="J190" s="360"/>
      <c r="K190" s="360">
        <f t="shared" si="223"/>
        <v>-0.1042407999993884</v>
      </c>
      <c r="M190" s="268"/>
      <c r="O190" s="54">
        <f t="shared" ca="1" si="224"/>
        <v>-1.5907555714623836E-3</v>
      </c>
      <c r="P190" s="54">
        <f t="shared" si="225"/>
        <v>0.12598321154596426</v>
      </c>
      <c r="Q190" s="286">
        <f t="shared" si="226"/>
        <v>42810.8243</v>
      </c>
      <c r="R190" s="54">
        <f t="shared" si="227"/>
        <v>5.3003095492034677E-2</v>
      </c>
      <c r="S190" s="54">
        <v>1</v>
      </c>
      <c r="T190" s="54">
        <f t="shared" si="228"/>
        <v>5.3003095492034677E-2</v>
      </c>
      <c r="U190" s="54">
        <f t="shared" si="229"/>
        <v>-0.23022401154535266</v>
      </c>
      <c r="Y190" s="318">
        <f t="shared" si="230"/>
        <v>-8.1402883922193886E-2</v>
      </c>
      <c r="Z190" s="54">
        <f t="shared" si="231"/>
        <v>13044.5</v>
      </c>
      <c r="AA190" s="54">
        <f t="shared" si="232"/>
        <v>0.10314529546876974</v>
      </c>
      <c r="AB190" s="54">
        <f t="shared" si="233"/>
        <v>-8.1402883922193886E-2</v>
      </c>
      <c r="AC190" s="54">
        <f t="shared" si="234"/>
        <v>-0.23022401154535266</v>
      </c>
      <c r="AD190" s="54">
        <f t="shared" si="235"/>
        <v>-8.1402883922193886E-2</v>
      </c>
      <c r="AE190" s="369">
        <f t="shared" si="236"/>
        <v>4.3008992593528E-2</v>
      </c>
      <c r="AF190" s="356">
        <f t="shared" si="237"/>
        <v>42810.8243</v>
      </c>
      <c r="AG190" s="41"/>
      <c r="AH190" s="54">
        <f t="shared" si="238"/>
        <v>-2.2837916077194511E-2</v>
      </c>
      <c r="AI190" s="54">
        <f t="shared" si="239"/>
        <v>0.86395342288997912</v>
      </c>
      <c r="AJ190" s="54">
        <f t="shared" si="240"/>
        <v>0.12621739560095382</v>
      </c>
      <c r="AK190" s="54">
        <f t="shared" si="241"/>
        <v>0.38131117050957941</v>
      </c>
      <c r="AL190" s="54">
        <f t="shared" si="242"/>
        <v>1.9135039517373615</v>
      </c>
      <c r="AM190" s="54">
        <f t="shared" si="243"/>
        <v>1.4185283972624743</v>
      </c>
      <c r="AN190" s="54">
        <f t="shared" si="244"/>
        <v>7.7742451264877692</v>
      </c>
      <c r="AO190" s="54">
        <f t="shared" si="245"/>
        <v>7.7742451245141559</v>
      </c>
      <c r="AP190" s="54">
        <f t="shared" si="246"/>
        <v>7.774245063312053</v>
      </c>
      <c r="AQ190" s="54">
        <f t="shared" si="247"/>
        <v>7.7742431654469284</v>
      </c>
      <c r="AR190" s="54">
        <f t="shared" si="248"/>
        <v>7.7741843353796254</v>
      </c>
      <c r="AS190" s="54">
        <f t="shared" si="249"/>
        <v>7.7723817069383943</v>
      </c>
      <c r="AT190" s="54">
        <f t="shared" si="250"/>
        <v>7.7291611709520192</v>
      </c>
      <c r="AU190" s="54">
        <f t="shared" si="251"/>
        <v>7.370677311591658</v>
      </c>
      <c r="AW190" s="54">
        <v>128000</v>
      </c>
      <c r="AX190" s="54">
        <f t="shared" si="197"/>
        <v>6.9675283431053003E-2</v>
      </c>
      <c r="AY190" s="54">
        <f t="shared" si="198"/>
        <v>0.12401267792845883</v>
      </c>
      <c r="AZ190" s="54">
        <f t="shared" si="199"/>
        <v>-5.4337394497405822E-2</v>
      </c>
      <c r="BA190" s="54">
        <f t="shared" si="200"/>
        <v>1.0434083266925445</v>
      </c>
      <c r="BB190" s="54">
        <f t="shared" si="201"/>
        <v>-0.31796171001408974</v>
      </c>
      <c r="BC190" s="54">
        <f t="shared" si="202"/>
        <v>1.4633701559915187</v>
      </c>
      <c r="BD190" s="54">
        <f t="shared" si="203"/>
        <v>0.89795673411418431</v>
      </c>
      <c r="BE190" s="54">
        <f t="shared" si="204"/>
        <v>13.624193320369926</v>
      </c>
      <c r="BF190" s="54">
        <f t="shared" si="205"/>
        <v>13.62416861307657</v>
      </c>
      <c r="BG190" s="54">
        <f t="shared" si="206"/>
        <v>13.624044281529704</v>
      </c>
      <c r="BH190" s="54">
        <f t="shared" si="207"/>
        <v>13.623419038694148</v>
      </c>
      <c r="BI190" s="54">
        <f t="shared" si="208"/>
        <v>13.620285234491609</v>
      </c>
      <c r="BJ190" s="54">
        <f t="shared" si="209"/>
        <v>13.604830958094119</v>
      </c>
      <c r="BK190" s="54">
        <f t="shared" si="210"/>
        <v>13.533837933374098</v>
      </c>
      <c r="BL190" s="54">
        <f t="shared" si="211"/>
        <v>13.27145326630831</v>
      </c>
    </row>
    <row r="191" spans="1:64" ht="12.95" customHeight="1">
      <c r="A191" s="294" t="s">
        <v>423</v>
      </c>
      <c r="B191" s="304" t="s">
        <v>65</v>
      </c>
      <c r="C191" s="305">
        <v>57829.529600000002</v>
      </c>
      <c r="D191" s="305">
        <v>1.5E-3</v>
      </c>
      <c r="E191" s="54">
        <f t="shared" si="220"/>
        <v>13044.740723519733</v>
      </c>
      <c r="F191" s="54">
        <f t="shared" si="221"/>
        <v>13044.5</v>
      </c>
      <c r="G191" s="54">
        <f t="shared" si="222"/>
        <v>0.10105920000205515</v>
      </c>
      <c r="H191" s="360"/>
      <c r="I191" s="360"/>
      <c r="J191" s="360"/>
      <c r="K191" s="360">
        <f t="shared" si="223"/>
        <v>0.10105920000205515</v>
      </c>
      <c r="M191" s="268"/>
      <c r="O191" s="54">
        <f t="shared" ca="1" si="224"/>
        <v>-1.5907555714623836E-3</v>
      </c>
      <c r="P191" s="54">
        <f t="shared" si="225"/>
        <v>0.12598321154596426</v>
      </c>
      <c r="Q191" s="286">
        <f t="shared" si="226"/>
        <v>42811.029600000002</v>
      </c>
      <c r="R191" s="54">
        <f t="shared" si="227"/>
        <v>6.2120635144091447E-4</v>
      </c>
      <c r="S191" s="54">
        <v>1</v>
      </c>
      <c r="T191" s="54">
        <f t="shared" si="228"/>
        <v>6.2120635144091447E-4</v>
      </c>
      <c r="U191" s="54">
        <f t="shared" si="229"/>
        <v>-2.4924011543909108E-2</v>
      </c>
      <c r="Y191" s="318">
        <f t="shared" si="230"/>
        <v>0.12389711607924966</v>
      </c>
      <c r="Z191" s="54">
        <f t="shared" si="231"/>
        <v>13044.5</v>
      </c>
      <c r="AA191" s="54">
        <f t="shared" si="232"/>
        <v>0.10314529546876974</v>
      </c>
      <c r="AB191" s="54">
        <f t="shared" si="233"/>
        <v>0.12389711607924966</v>
      </c>
      <c r="AC191" s="54">
        <f t="shared" si="234"/>
        <v>-2.4924011543909108E-2</v>
      </c>
      <c r="AD191" s="54">
        <f t="shared" si="235"/>
        <v>0.12389711607924966</v>
      </c>
      <c r="AE191" s="369">
        <f t="shared" si="236"/>
        <v>4.3517942962471787E-6</v>
      </c>
      <c r="AF191" s="356">
        <f t="shared" si="237"/>
        <v>42811.029600000002</v>
      </c>
      <c r="AG191" s="41"/>
      <c r="AH191" s="54">
        <f t="shared" si="238"/>
        <v>-2.2837916077194511E-2</v>
      </c>
      <c r="AI191" s="54">
        <f t="shared" si="239"/>
        <v>0.86395342288997912</v>
      </c>
      <c r="AJ191" s="54">
        <f t="shared" si="240"/>
        <v>0.12621739560095382</v>
      </c>
      <c r="AK191" s="54">
        <f t="shared" si="241"/>
        <v>0.38131117050957941</v>
      </c>
      <c r="AL191" s="54">
        <f t="shared" si="242"/>
        <v>1.9135039517373615</v>
      </c>
      <c r="AM191" s="54">
        <f t="shared" si="243"/>
        <v>1.4185283972624743</v>
      </c>
      <c r="AN191" s="54">
        <f t="shared" si="244"/>
        <v>7.7742451264877692</v>
      </c>
      <c r="AO191" s="54">
        <f t="shared" si="245"/>
        <v>7.7742451245141559</v>
      </c>
      <c r="AP191" s="54">
        <f t="shared" si="246"/>
        <v>7.774245063312053</v>
      </c>
      <c r="AQ191" s="54">
        <f t="shared" si="247"/>
        <v>7.7742431654469284</v>
      </c>
      <c r="AR191" s="54">
        <f t="shared" si="248"/>
        <v>7.7741843353796254</v>
      </c>
      <c r="AS191" s="54">
        <f t="shared" si="249"/>
        <v>7.7723817069383943</v>
      </c>
      <c r="AT191" s="54">
        <f t="shared" si="250"/>
        <v>7.7291611709520192</v>
      </c>
      <c r="AU191" s="54">
        <f t="shared" si="251"/>
        <v>7.370677311591658</v>
      </c>
      <c r="AW191" s="54">
        <v>129000</v>
      </c>
      <c r="AX191" s="54">
        <f t="shared" si="197"/>
        <v>7.163581404244207E-2</v>
      </c>
      <c r="AY191" s="54">
        <f t="shared" si="198"/>
        <v>0.12188283840862224</v>
      </c>
      <c r="AZ191" s="54">
        <f t="shared" si="199"/>
        <v>-5.0247024366180171E-2</v>
      </c>
      <c r="BA191" s="54">
        <f t="shared" si="200"/>
        <v>1.0147065841098515</v>
      </c>
      <c r="BB191" s="54">
        <f t="shared" si="201"/>
        <v>-0.24981220701979506</v>
      </c>
      <c r="BC191" s="54">
        <f t="shared" si="202"/>
        <v>1.5344626977318319</v>
      </c>
      <c r="BD191" s="54">
        <f t="shared" si="203"/>
        <v>0.96431080365535371</v>
      </c>
      <c r="BE191" s="54">
        <f t="shared" si="204"/>
        <v>13.687366790938405</v>
      </c>
      <c r="BF191" s="54">
        <f t="shared" si="205"/>
        <v>13.687353370784875</v>
      </c>
      <c r="BG191" s="54">
        <f t="shared" si="206"/>
        <v>13.687277138767136</v>
      </c>
      <c r="BH191" s="54">
        <f t="shared" si="207"/>
        <v>13.686844337512117</v>
      </c>
      <c r="BI191" s="54">
        <f t="shared" si="208"/>
        <v>13.684394447484667</v>
      </c>
      <c r="BJ191" s="54">
        <f t="shared" si="209"/>
        <v>13.670752521079979</v>
      </c>
      <c r="BK191" s="54">
        <f t="shared" si="210"/>
        <v>13.600642700189502</v>
      </c>
      <c r="BL191" s="54">
        <f t="shared" si="211"/>
        <v>13.32278422441572</v>
      </c>
    </row>
    <row r="192" spans="1:64" ht="12.95" customHeight="1">
      <c r="A192" s="294" t="s">
        <v>423</v>
      </c>
      <c r="B192" s="304" t="s">
        <v>65</v>
      </c>
      <c r="C192" s="305">
        <v>57839.396999999997</v>
      </c>
      <c r="D192" s="305">
        <v>1.1000000000000001E-3</v>
      </c>
      <c r="E192" s="54">
        <f t="shared" si="220"/>
        <v>13068.244919659732</v>
      </c>
      <c r="F192" s="54">
        <f t="shared" si="221"/>
        <v>13068</v>
      </c>
      <c r="G192" s="54">
        <f t="shared" si="222"/>
        <v>0.10282079999888083</v>
      </c>
      <c r="H192" s="360"/>
      <c r="I192" s="360"/>
      <c r="J192" s="360"/>
      <c r="K192" s="360">
        <f t="shared" si="223"/>
        <v>0.10282079999888083</v>
      </c>
      <c r="M192" s="268"/>
      <c r="O192" s="54">
        <f t="shared" ca="1" si="224"/>
        <v>-1.6690307152544825E-3</v>
      </c>
      <c r="P192" s="54">
        <f t="shared" si="225"/>
        <v>0.12603201888477225</v>
      </c>
      <c r="Q192" s="286">
        <f t="shared" si="226"/>
        <v>42820.896999999997</v>
      </c>
      <c r="R192" s="54">
        <f t="shared" si="227"/>
        <v>5.3876068216876256E-4</v>
      </c>
      <c r="S192" s="54">
        <v>1</v>
      </c>
      <c r="T192" s="54">
        <f t="shared" si="228"/>
        <v>5.3876068216876256E-4</v>
      </c>
      <c r="U192" s="54">
        <f t="shared" si="229"/>
        <v>-2.3211218885891421E-2</v>
      </c>
      <c r="Y192" s="318">
        <f t="shared" si="230"/>
        <v>0.12555893353519115</v>
      </c>
      <c r="Z192" s="54">
        <f t="shared" si="231"/>
        <v>13068</v>
      </c>
      <c r="AA192" s="54">
        <f t="shared" si="232"/>
        <v>0.10329388534846191</v>
      </c>
      <c r="AB192" s="54">
        <f t="shared" si="233"/>
        <v>0.12555893353519115</v>
      </c>
      <c r="AC192" s="54">
        <f t="shared" si="234"/>
        <v>-2.3211218885891421E-2</v>
      </c>
      <c r="AD192" s="54">
        <f t="shared" si="235"/>
        <v>0.12555893353519115</v>
      </c>
      <c r="AE192" s="369">
        <f t="shared" si="236"/>
        <v>2.2380974798825682E-7</v>
      </c>
      <c r="AF192" s="356">
        <f t="shared" si="237"/>
        <v>42820.896999999997</v>
      </c>
      <c r="AG192" s="41"/>
      <c r="AH192" s="54">
        <f t="shared" si="238"/>
        <v>-2.2738133536310334E-2</v>
      </c>
      <c r="AI192" s="54">
        <f t="shared" si="239"/>
        <v>0.86350466873281817</v>
      </c>
      <c r="AJ192" s="54">
        <f t="shared" si="240"/>
        <v>0.1273850127179055</v>
      </c>
      <c r="AK192" s="54">
        <f t="shared" si="241"/>
        <v>0.3811507634007843</v>
      </c>
      <c r="AL192" s="54">
        <f t="shared" si="242"/>
        <v>1.9146810704507982</v>
      </c>
      <c r="AM192" s="54">
        <f t="shared" si="243"/>
        <v>1.4203027507757016</v>
      </c>
      <c r="AN192" s="54">
        <f t="shared" si="244"/>
        <v>7.7754912758000474</v>
      </c>
      <c r="AO192" s="54">
        <f t="shared" si="245"/>
        <v>7.775491273977571</v>
      </c>
      <c r="AP192" s="54">
        <f t="shared" si="246"/>
        <v>7.7754912165668664</v>
      </c>
      <c r="AQ192" s="54">
        <f t="shared" si="247"/>
        <v>7.7754894080661972</v>
      </c>
      <c r="AR192" s="54">
        <f t="shared" si="248"/>
        <v>7.7754324595668614</v>
      </c>
      <c r="AS192" s="54">
        <f t="shared" si="249"/>
        <v>7.7736597976448918</v>
      </c>
      <c r="AT192" s="54">
        <f t="shared" si="250"/>
        <v>7.730594135182951</v>
      </c>
      <c r="AU192" s="54">
        <f t="shared" si="251"/>
        <v>7.371883589107183</v>
      </c>
      <c r="AW192" s="54">
        <v>130000</v>
      </c>
      <c r="AX192" s="54">
        <f t="shared" si="197"/>
        <v>7.3641130033612667E-2</v>
      </c>
      <c r="AY192" s="54">
        <f t="shared" si="198"/>
        <v>0.11971655908538159</v>
      </c>
      <c r="AZ192" s="54">
        <f t="shared" si="199"/>
        <v>-4.6075429051768917E-2</v>
      </c>
      <c r="BA192" s="54">
        <f t="shared" si="200"/>
        <v>0.98747390441503413</v>
      </c>
      <c r="BB192" s="54">
        <f t="shared" si="201"/>
        <v>-0.18415094813014335</v>
      </c>
      <c r="BC192" s="54">
        <f t="shared" si="202"/>
        <v>1.6017410386898066</v>
      </c>
      <c r="BD192" s="54">
        <f t="shared" si="203"/>
        <v>1.0314335716786978</v>
      </c>
      <c r="BE192" s="54">
        <f t="shared" si="204"/>
        <v>13.748821614846966</v>
      </c>
      <c r="BF192" s="54">
        <f t="shared" si="205"/>
        <v>13.748815015408081</v>
      </c>
      <c r="BG192" s="54">
        <f t="shared" si="206"/>
        <v>13.748771969483899</v>
      </c>
      <c r="BH192" s="54">
        <f t="shared" si="207"/>
        <v>13.748491306393362</v>
      </c>
      <c r="BI192" s="54">
        <f t="shared" si="208"/>
        <v>13.746666053001</v>
      </c>
      <c r="BJ192" s="54">
        <f t="shared" si="209"/>
        <v>13.734987492408887</v>
      </c>
      <c r="BK192" s="54">
        <f t="shared" si="210"/>
        <v>13.666715507543294</v>
      </c>
      <c r="BL192" s="54">
        <f t="shared" si="211"/>
        <v>13.374115182523134</v>
      </c>
    </row>
    <row r="193" spans="1:64" ht="12.95" customHeight="1">
      <c r="A193" s="194" t="s">
        <v>424</v>
      </c>
      <c r="B193" s="195" t="s">
        <v>65</v>
      </c>
      <c r="C193" s="194">
        <v>57860.598299999998</v>
      </c>
      <c r="D193" s="194">
        <v>2.0000000000000001E-4</v>
      </c>
      <c r="E193" s="54">
        <f t="shared" si="220"/>
        <v>13118.746522272697</v>
      </c>
      <c r="F193" s="54">
        <f t="shared" si="221"/>
        <v>13118.5</v>
      </c>
      <c r="G193" s="54">
        <f t="shared" si="222"/>
        <v>0.10349359999963781</v>
      </c>
      <c r="H193" s="360"/>
      <c r="I193" s="360"/>
      <c r="J193" s="360"/>
      <c r="K193" s="360">
        <f t="shared" si="223"/>
        <v>0.10349359999963781</v>
      </c>
      <c r="M193" s="268"/>
      <c r="O193" s="54">
        <f t="shared" ca="1" si="224"/>
        <v>-1.8372390029779209E-3</v>
      </c>
      <c r="P193" s="54">
        <f t="shared" si="225"/>
        <v>0.12613683465273592</v>
      </c>
      <c r="Q193" s="286">
        <f t="shared" si="226"/>
        <v>42842.098299999998</v>
      </c>
      <c r="R193" s="54">
        <f t="shared" si="227"/>
        <v>5.127160755552633E-4</v>
      </c>
      <c r="S193" s="54">
        <v>1</v>
      </c>
      <c r="T193" s="54">
        <f t="shared" si="228"/>
        <v>5.127160755552633E-4</v>
      </c>
      <c r="U193" s="54">
        <f t="shared" si="229"/>
        <v>-2.2643234653098115E-2</v>
      </c>
      <c r="Y193" s="318">
        <f t="shared" si="230"/>
        <v>0.12601736330052257</v>
      </c>
      <c r="Z193" s="54">
        <f t="shared" si="231"/>
        <v>13118.5</v>
      </c>
      <c r="AA193" s="54">
        <f t="shared" si="232"/>
        <v>0.10361307135185116</v>
      </c>
      <c r="AB193" s="54">
        <f t="shared" si="233"/>
        <v>0.12601736330052257</v>
      </c>
      <c r="AC193" s="54">
        <f t="shared" si="234"/>
        <v>-2.2643234653098115E-2</v>
      </c>
      <c r="AD193" s="54">
        <f t="shared" si="235"/>
        <v>0.12601736330052257</v>
      </c>
      <c r="AE193" s="369">
        <f t="shared" si="236"/>
        <v>1.4273403999686736E-8</v>
      </c>
      <c r="AF193" s="356">
        <f t="shared" si="237"/>
        <v>42842.098299999998</v>
      </c>
      <c r="AG193" s="41"/>
      <c r="AH193" s="54">
        <f t="shared" si="238"/>
        <v>-2.2523763300884764E-2</v>
      </c>
      <c r="AI193" s="54">
        <f t="shared" si="239"/>
        <v>0.86254253859745145</v>
      </c>
      <c r="AJ193" s="54">
        <f t="shared" si="240"/>
        <v>0.12988945184424155</v>
      </c>
      <c r="AK193" s="54">
        <f t="shared" si="241"/>
        <v>0.38080484004737286</v>
      </c>
      <c r="AL193" s="54">
        <f t="shared" si="242"/>
        <v>1.9172064921936403</v>
      </c>
      <c r="AM193" s="54">
        <f t="shared" si="243"/>
        <v>1.4241195248103848</v>
      </c>
      <c r="AN193" s="54">
        <f t="shared" si="244"/>
        <v>7.7781669833738052</v>
      </c>
      <c r="AO193" s="54">
        <f t="shared" si="245"/>
        <v>7.7781669818442252</v>
      </c>
      <c r="AP193" s="54">
        <f t="shared" si="246"/>
        <v>7.7781669319630664</v>
      </c>
      <c r="AQ193" s="54">
        <f t="shared" si="247"/>
        <v>7.7781653053060893</v>
      </c>
      <c r="AR193" s="54">
        <f t="shared" si="248"/>
        <v>7.7781122780418324</v>
      </c>
      <c r="AS193" s="54">
        <f t="shared" si="249"/>
        <v>7.7764034556354007</v>
      </c>
      <c r="AT193" s="54">
        <f t="shared" si="250"/>
        <v>7.7336717174017284</v>
      </c>
      <c r="AU193" s="54">
        <f t="shared" si="251"/>
        <v>7.3744758024916068</v>
      </c>
      <c r="AW193" s="54">
        <v>131000</v>
      </c>
      <c r="AX193" s="54">
        <f t="shared" si="197"/>
        <v>7.5666776558417137E-2</v>
      </c>
      <c r="AY193" s="54">
        <f t="shared" si="198"/>
        <v>0.11751383995873704</v>
      </c>
      <c r="AZ193" s="54">
        <f t="shared" si="199"/>
        <v>-4.1847063400319913E-2</v>
      </c>
      <c r="BA193" s="54">
        <f t="shared" si="200"/>
        <v>0.96171459111992319</v>
      </c>
      <c r="BB193" s="54">
        <f t="shared" si="201"/>
        <v>-0.12114692146933513</v>
      </c>
      <c r="BC193" s="54">
        <f t="shared" si="202"/>
        <v>1.6655037730756002</v>
      </c>
      <c r="BD193" s="54">
        <f t="shared" si="203"/>
        <v>1.0994931977645581</v>
      </c>
      <c r="BE193" s="54">
        <f t="shared" si="204"/>
        <v>13.808648933584484</v>
      </c>
      <c r="BF193" s="54">
        <f t="shared" si="205"/>
        <v>13.808646065033832</v>
      </c>
      <c r="BG193" s="54">
        <f t="shared" si="206"/>
        <v>13.808624105293021</v>
      </c>
      <c r="BH193" s="54">
        <f t="shared" si="207"/>
        <v>13.808456042773427</v>
      </c>
      <c r="BI193" s="54">
        <f t="shared" si="208"/>
        <v>13.807172556308497</v>
      </c>
      <c r="BJ193" s="54">
        <f t="shared" si="209"/>
        <v>13.79752471748391</v>
      </c>
      <c r="BK193" s="54">
        <f t="shared" si="210"/>
        <v>13.732017521147595</v>
      </c>
      <c r="BL193" s="54">
        <f t="shared" si="211"/>
        <v>13.425446140630548</v>
      </c>
    </row>
    <row r="194" spans="1:64" ht="12.95" customHeight="1">
      <c r="A194" s="306" t="s">
        <v>425</v>
      </c>
      <c r="B194" s="307" t="s">
        <v>65</v>
      </c>
      <c r="C194" s="308">
        <v>57865.425999999999</v>
      </c>
      <c r="D194" s="308">
        <v>4.0000000000000001E-3</v>
      </c>
      <c r="E194" s="54">
        <f t="shared" si="220"/>
        <v>13130.246127812674</v>
      </c>
      <c r="F194" s="54">
        <f t="shared" si="221"/>
        <v>13130</v>
      </c>
      <c r="G194" s="54">
        <f t="shared" si="222"/>
        <v>0.10332800000469433</v>
      </c>
      <c r="H194" s="360"/>
      <c r="I194" s="360"/>
      <c r="J194" s="360"/>
      <c r="K194" s="360">
        <f t="shared" si="223"/>
        <v>0.10332800000469433</v>
      </c>
      <c r="M194" s="268"/>
      <c r="O194" s="54">
        <f t="shared" ca="1" si="224"/>
        <v>-1.8755438605783104E-3</v>
      </c>
      <c r="P194" s="54">
        <f t="shared" si="225"/>
        <v>0.12616069059920509</v>
      </c>
      <c r="Q194" s="286">
        <f t="shared" si="226"/>
        <v>42846.925999999999</v>
      </c>
      <c r="R194" s="54">
        <f t="shared" si="227"/>
        <v>5.213317597846603E-4</v>
      </c>
      <c r="S194" s="54">
        <v>1</v>
      </c>
      <c r="T194" s="54">
        <f t="shared" si="228"/>
        <v>5.213317597846603E-4</v>
      </c>
      <c r="U194" s="54">
        <f t="shared" si="229"/>
        <v>-2.2832690594510763E-2</v>
      </c>
      <c r="Y194" s="318">
        <f t="shared" si="230"/>
        <v>0.12580295712496656</v>
      </c>
      <c r="Z194" s="54">
        <f t="shared" si="231"/>
        <v>13130</v>
      </c>
      <c r="AA194" s="54">
        <f t="shared" si="232"/>
        <v>0.10368573347893287</v>
      </c>
      <c r="AB194" s="54">
        <f t="shared" si="233"/>
        <v>0.12580295712496656</v>
      </c>
      <c r="AC194" s="54">
        <f t="shared" si="234"/>
        <v>-2.2832690594510763E-2</v>
      </c>
      <c r="AD194" s="54">
        <f t="shared" si="235"/>
        <v>0.12580295712496656</v>
      </c>
      <c r="AE194" s="369">
        <f t="shared" si="236"/>
        <v>1.2797323859077353E-7</v>
      </c>
      <c r="AF194" s="356">
        <f t="shared" si="237"/>
        <v>42846.925999999999</v>
      </c>
      <c r="AG194" s="41"/>
      <c r="AH194" s="54">
        <f t="shared" si="238"/>
        <v>-2.2474957120272233E-2</v>
      </c>
      <c r="AI194" s="54">
        <f t="shared" si="239"/>
        <v>0.86232386136048234</v>
      </c>
      <c r="AJ194" s="54">
        <f t="shared" si="240"/>
        <v>0.13045887482865995</v>
      </c>
      <c r="AK194" s="54">
        <f t="shared" si="241"/>
        <v>0.38072583409594191</v>
      </c>
      <c r="AL194" s="54">
        <f t="shared" si="242"/>
        <v>1.9177808019053391</v>
      </c>
      <c r="AM194" s="54">
        <f t="shared" si="243"/>
        <v>1.4249894189056058</v>
      </c>
      <c r="AN194" s="54">
        <f t="shared" si="244"/>
        <v>7.7787758862463088</v>
      </c>
      <c r="AO194" s="54">
        <f t="shared" si="245"/>
        <v>7.7787758847777164</v>
      </c>
      <c r="AP194" s="54">
        <f t="shared" si="246"/>
        <v>7.7787758364984203</v>
      </c>
      <c r="AQ194" s="54">
        <f t="shared" si="247"/>
        <v>7.7787742493559842</v>
      </c>
      <c r="AR194" s="54">
        <f t="shared" si="248"/>
        <v>7.778722091945113</v>
      </c>
      <c r="AS194" s="54">
        <f t="shared" si="249"/>
        <v>7.7770277006343926</v>
      </c>
      <c r="AT194" s="54">
        <f t="shared" si="250"/>
        <v>7.7343722156701658</v>
      </c>
      <c r="AU194" s="54">
        <f t="shared" si="251"/>
        <v>7.3750661085098415</v>
      </c>
      <c r="AW194" s="54">
        <v>132000</v>
      </c>
      <c r="AX194" s="54">
        <f t="shared" si="197"/>
        <v>7.7691481415219463E-2</v>
      </c>
      <c r="AY194" s="54">
        <f t="shared" si="198"/>
        <v>0.11527468102868849</v>
      </c>
      <c r="AZ194" s="54">
        <f t="shared" si="199"/>
        <v>-3.7583199613469023E-2</v>
      </c>
      <c r="BA194" s="54">
        <f t="shared" si="200"/>
        <v>0.93740427133273396</v>
      </c>
      <c r="BB194" s="54">
        <f t="shared" si="201"/>
        <v>-6.0879243015079618E-2</v>
      </c>
      <c r="BC194" s="54">
        <f t="shared" si="202"/>
        <v>1.7260320941560909</v>
      </c>
      <c r="BD194" s="54">
        <f t="shared" si="203"/>
        <v>1.1686661226701451</v>
      </c>
      <c r="BE194" s="54">
        <f t="shared" si="204"/>
        <v>13.866939003101393</v>
      </c>
      <c r="BF194" s="54">
        <f t="shared" si="205"/>
        <v>13.86693794179731</v>
      </c>
      <c r="BG194" s="54">
        <f t="shared" si="206"/>
        <v>13.866928122053638</v>
      </c>
      <c r="BH194" s="54">
        <f t="shared" si="207"/>
        <v>13.866837281124486</v>
      </c>
      <c r="BI194" s="54">
        <f t="shared" si="208"/>
        <v>13.86599833332698</v>
      </c>
      <c r="BJ194" s="54">
        <f t="shared" si="209"/>
        <v>13.85836671783216</v>
      </c>
      <c r="BK194" s="54">
        <f t="shared" si="210"/>
        <v>13.796511937207836</v>
      </c>
      <c r="BL194" s="54">
        <f t="shared" si="211"/>
        <v>13.476777098737958</v>
      </c>
    </row>
    <row r="195" spans="1:64" ht="12.95" customHeight="1">
      <c r="A195" s="309" t="s">
        <v>426</v>
      </c>
      <c r="C195" s="30">
        <v>58898.806499999999</v>
      </c>
      <c r="D195" s="30">
        <v>2.9999999999999997E-4</v>
      </c>
      <c r="E195" s="54">
        <f t="shared" si="220"/>
        <v>15591.763646030246</v>
      </c>
      <c r="F195" s="54">
        <f t="shared" si="221"/>
        <v>15592</v>
      </c>
      <c r="G195" s="54">
        <f t="shared" si="222"/>
        <v>-9.9224800003867131E-2</v>
      </c>
      <c r="H195" s="360"/>
      <c r="I195" s="360"/>
      <c r="J195" s="360"/>
      <c r="K195" s="360">
        <f t="shared" si="223"/>
        <v>-9.9224800003867131E-2</v>
      </c>
      <c r="M195" s="268"/>
      <c r="O195" s="54">
        <f t="shared" ca="1" si="224"/>
        <v>-1.0076114244243921E-2</v>
      </c>
      <c r="P195" s="54">
        <f t="shared" si="225"/>
        <v>0.13115698279980156</v>
      </c>
      <c r="Q195" s="286">
        <f t="shared" si="226"/>
        <v>43880.306499999999</v>
      </c>
      <c r="R195" s="54">
        <f t="shared" si="227"/>
        <v>5.3075765847796774E-2</v>
      </c>
      <c r="S195" s="54">
        <v>1</v>
      </c>
      <c r="T195" s="54">
        <f t="shared" si="228"/>
        <v>5.3075765847796774E-2</v>
      </c>
      <c r="U195" s="54">
        <f t="shared" si="229"/>
        <v>-0.23038178280366869</v>
      </c>
      <c r="Y195" s="318">
        <f t="shared" si="230"/>
        <v>-8.7082216024276085E-2</v>
      </c>
      <c r="Z195" s="54">
        <f t="shared" si="231"/>
        <v>15592</v>
      </c>
      <c r="AA195" s="54">
        <f t="shared" si="232"/>
        <v>0.11901439882021052</v>
      </c>
      <c r="AB195" s="54">
        <f t="shared" si="233"/>
        <v>-8.7082216024276085E-2</v>
      </c>
      <c r="AC195" s="54">
        <f t="shared" si="234"/>
        <v>-0.23038178280366869</v>
      </c>
      <c r="AD195" s="54">
        <f t="shared" si="235"/>
        <v>-8.7082216024276085E-2</v>
      </c>
      <c r="AE195" s="369">
        <f t="shared" si="236"/>
        <v>4.76283479033753E-2</v>
      </c>
      <c r="AF195" s="356">
        <f t="shared" si="237"/>
        <v>43880.306499999999</v>
      </c>
      <c r="AG195" s="41"/>
      <c r="AH195" s="54">
        <f t="shared" si="238"/>
        <v>-1.2142583979591047E-2</v>
      </c>
      <c r="AI195" s="54">
        <f t="shared" si="239"/>
        <v>0.81893548974262909</v>
      </c>
      <c r="AJ195" s="54">
        <f t="shared" si="240"/>
        <v>0.2449980319119448</v>
      </c>
      <c r="AK195" s="54">
        <f t="shared" si="241"/>
        <v>0.36210844097313832</v>
      </c>
      <c r="AL195" s="54">
        <f t="shared" si="242"/>
        <v>2.0344666685523651</v>
      </c>
      <c r="AM195" s="54">
        <f t="shared" si="243"/>
        <v>1.6180751134493596</v>
      </c>
      <c r="AN195" s="54">
        <f t="shared" si="244"/>
        <v>7.9057546013534425</v>
      </c>
      <c r="AO195" s="54">
        <f t="shared" si="245"/>
        <v>7.905754601430508</v>
      </c>
      <c r="AP195" s="54">
        <f t="shared" si="246"/>
        <v>7.9057545977521677</v>
      </c>
      <c r="AQ195" s="54">
        <f t="shared" si="247"/>
        <v>7.905754773319436</v>
      </c>
      <c r="AR195" s="54">
        <f t="shared" si="248"/>
        <v>7.9057463928255416</v>
      </c>
      <c r="AS195" s="54">
        <f t="shared" si="249"/>
        <v>7.9061449252951421</v>
      </c>
      <c r="AT195" s="54">
        <f t="shared" si="250"/>
        <v>7.8813982076694185</v>
      </c>
      <c r="AU195" s="54">
        <f t="shared" si="251"/>
        <v>7.5014429273702916</v>
      </c>
      <c r="AW195" s="54">
        <v>133000</v>
      </c>
      <c r="AX195" s="54">
        <f t="shared" si="197"/>
        <v>7.9696789095077727E-2</v>
      </c>
      <c r="AY195" s="54">
        <f t="shared" si="198"/>
        <v>0.11299908229523586</v>
      </c>
      <c r="AZ195" s="54">
        <f t="shared" si="199"/>
        <v>-3.3302293200158137E-2</v>
      </c>
      <c r="BA195" s="54">
        <f t="shared" si="200"/>
        <v>0.91449912283990864</v>
      </c>
      <c r="BB195" s="54">
        <f t="shared" si="201"/>
        <v>-3.3610954729629567E-3</v>
      </c>
      <c r="BC195" s="54">
        <f t="shared" si="202"/>
        <v>1.7835879041714999</v>
      </c>
      <c r="BD195" s="54">
        <f t="shared" si="203"/>
        <v>1.2391378737761556</v>
      </c>
      <c r="BE195" s="54">
        <f t="shared" si="204"/>
        <v>13.923779766794317</v>
      </c>
      <c r="BF195" s="54">
        <f t="shared" si="205"/>
        <v>13.923779453113474</v>
      </c>
      <c r="BG195" s="54">
        <f t="shared" si="206"/>
        <v>13.923775794490286</v>
      </c>
      <c r="BH195" s="54">
        <f t="shared" si="207"/>
        <v>13.923733126622045</v>
      </c>
      <c r="BI195" s="54">
        <f t="shared" si="208"/>
        <v>13.923236140995272</v>
      </c>
      <c r="BJ195" s="54">
        <f t="shared" si="209"/>
        <v>13.917528918964429</v>
      </c>
      <c r="BK195" s="54">
        <f t="shared" si="210"/>
        <v>13.860164079374602</v>
      </c>
      <c r="BL195" s="54">
        <f t="shared" si="211"/>
        <v>13.528108056845372</v>
      </c>
    </row>
    <row r="196" spans="1:64" ht="12.95" customHeight="1">
      <c r="A196" s="289" t="s">
        <v>427</v>
      </c>
      <c r="B196" s="59" t="s">
        <v>65</v>
      </c>
      <c r="C196" s="58">
        <v>58218.703399999999</v>
      </c>
      <c r="D196" s="58">
        <v>1.1000000000000001E-3</v>
      </c>
      <c r="E196" s="54">
        <f t="shared" si="220"/>
        <v>13971.754661107385</v>
      </c>
      <c r="F196" s="54">
        <f t="shared" si="221"/>
        <v>13972</v>
      </c>
      <c r="G196" s="54">
        <f t="shared" si="222"/>
        <v>-0.10299680000025546</v>
      </c>
      <c r="H196" s="360"/>
      <c r="I196" s="360"/>
      <c r="J196" s="360"/>
      <c r="K196" s="360">
        <f t="shared" si="223"/>
        <v>-0.10299680000025546</v>
      </c>
      <c r="M196" s="268"/>
      <c r="O196" s="54">
        <f t="shared" ca="1" si="224"/>
        <v>-4.6801256083632142E-3</v>
      </c>
      <c r="P196" s="54">
        <f t="shared" si="225"/>
        <v>0.12789426708907389</v>
      </c>
      <c r="Q196" s="286">
        <f t="shared" si="226"/>
        <v>43200.203399999999</v>
      </c>
      <c r="R196" s="54">
        <f t="shared" si="227"/>
        <v>5.3310684861649187E-2</v>
      </c>
      <c r="S196" s="54">
        <v>1</v>
      </c>
      <c r="T196" s="54">
        <f t="shared" si="228"/>
        <v>5.3310684861649187E-2</v>
      </c>
      <c r="U196" s="54">
        <f t="shared" si="229"/>
        <v>-0.23089106708932935</v>
      </c>
      <c r="Y196" s="318">
        <f t="shared" si="230"/>
        <v>-8.4083335709287943E-2</v>
      </c>
      <c r="Z196" s="54">
        <f t="shared" si="231"/>
        <v>13972</v>
      </c>
      <c r="AA196" s="54">
        <f t="shared" si="232"/>
        <v>0.10898080279810637</v>
      </c>
      <c r="AB196" s="54">
        <f t="shared" si="233"/>
        <v>-8.4083335709287943E-2</v>
      </c>
      <c r="AC196" s="54">
        <f t="shared" si="234"/>
        <v>-0.23089106708932935</v>
      </c>
      <c r="AD196" s="54">
        <f t="shared" si="235"/>
        <v>-8.4083335709287943E-2</v>
      </c>
      <c r="AE196" s="369">
        <f t="shared" si="236"/>
        <v>4.4934504088140058E-2</v>
      </c>
      <c r="AF196" s="356">
        <f t="shared" si="237"/>
        <v>43200.203399999999</v>
      </c>
      <c r="AG196" s="41"/>
      <c r="AH196" s="54">
        <f t="shared" si="238"/>
        <v>-1.8913464290967519E-2</v>
      </c>
      <c r="AI196" s="54">
        <f t="shared" si="239"/>
        <v>0.84673051558026313</v>
      </c>
      <c r="AJ196" s="54">
        <f t="shared" si="240"/>
        <v>0.17125999181440943</v>
      </c>
      <c r="AK196" s="54">
        <f t="shared" si="241"/>
        <v>0.37472035579141733</v>
      </c>
      <c r="AL196" s="54">
        <f t="shared" si="242"/>
        <v>1.9590574195755501</v>
      </c>
      <c r="AM196" s="54">
        <f t="shared" si="243"/>
        <v>1.4894403846627937</v>
      </c>
      <c r="AN196" s="54">
        <f t="shared" si="244"/>
        <v>7.8229459568979864</v>
      </c>
      <c r="AO196" s="54">
        <f t="shared" si="245"/>
        <v>7.822945956879086</v>
      </c>
      <c r="AP196" s="54">
        <f t="shared" si="246"/>
        <v>7.8229459553746032</v>
      </c>
      <c r="AQ196" s="54">
        <f t="shared" si="247"/>
        <v>7.8229458356189294</v>
      </c>
      <c r="AR196" s="54">
        <f t="shared" si="248"/>
        <v>7.8229363046369151</v>
      </c>
      <c r="AS196" s="54">
        <f t="shared" si="249"/>
        <v>7.8221869212573063</v>
      </c>
      <c r="AT196" s="54">
        <f t="shared" si="250"/>
        <v>7.7853182338533387</v>
      </c>
      <c r="AU196" s="54">
        <f t="shared" si="251"/>
        <v>7.4182867752362833</v>
      </c>
      <c r="AW196" s="54">
        <v>134000</v>
      </c>
      <c r="AX196" s="54">
        <f t="shared" si="197"/>
        <v>8.1666716810414569E-2</v>
      </c>
      <c r="AY196" s="54">
        <f t="shared" si="198"/>
        <v>0.11068704375837929</v>
      </c>
      <c r="AZ196" s="54">
        <f t="shared" si="199"/>
        <v>-2.9020326947964727E-2</v>
      </c>
      <c r="BA196" s="54">
        <f t="shared" si="200"/>
        <v>0.892942824336597</v>
      </c>
      <c r="BB196" s="54">
        <f t="shared" si="201"/>
        <v>5.1441524208800986E-2</v>
      </c>
      <c r="BC196" s="54">
        <f t="shared" si="202"/>
        <v>1.8384132449285131</v>
      </c>
      <c r="BD196" s="54">
        <f t="shared" si="203"/>
        <v>1.311104263551869</v>
      </c>
      <c r="BE196" s="54">
        <f t="shared" si="204"/>
        <v>13.979255939459977</v>
      </c>
      <c r="BF196" s="54">
        <f t="shared" si="205"/>
        <v>13.979255873666714</v>
      </c>
      <c r="BG196" s="54">
        <f t="shared" si="206"/>
        <v>13.979254840250491</v>
      </c>
      <c r="BH196" s="54">
        <f t="shared" si="207"/>
        <v>13.979238609238944</v>
      </c>
      <c r="BI196" s="54">
        <f t="shared" si="208"/>
        <v>13.97898389888117</v>
      </c>
      <c r="BJ196" s="54">
        <f t="shared" si="209"/>
        <v>13.975038741828074</v>
      </c>
      <c r="BK196" s="54">
        <f t="shared" si="210"/>
        <v>13.922941490091119</v>
      </c>
      <c r="BL196" s="54">
        <f t="shared" si="211"/>
        <v>13.579439014952783</v>
      </c>
    </row>
    <row r="197" spans="1:64" ht="12.95" customHeight="1">
      <c r="A197" s="289" t="s">
        <v>427</v>
      </c>
      <c r="B197" s="59" t="s">
        <v>65</v>
      </c>
      <c r="C197" s="58">
        <v>58234.657099999997</v>
      </c>
      <c r="D197" s="58">
        <v>1E-4</v>
      </c>
      <c r="E197" s="54">
        <f t="shared" si="220"/>
        <v>14009.756454280745</v>
      </c>
      <c r="F197" s="54">
        <f t="shared" si="221"/>
        <v>14010</v>
      </c>
      <c r="G197" s="54">
        <f t="shared" si="222"/>
        <v>-0.10224400000151945</v>
      </c>
      <c r="H197" s="360"/>
      <c r="I197" s="360"/>
      <c r="J197" s="360"/>
      <c r="K197" s="360">
        <f t="shared" si="223"/>
        <v>-0.10224400000151945</v>
      </c>
      <c r="M197" s="268"/>
      <c r="O197" s="54">
        <f t="shared" ca="1" si="224"/>
        <v>-4.80669818130363E-3</v>
      </c>
      <c r="P197" s="54">
        <f t="shared" si="225"/>
        <v>0.12797189523434366</v>
      </c>
      <c r="Q197" s="286">
        <f t="shared" si="226"/>
        <v>43216.157099999997</v>
      </c>
      <c r="R197" s="54">
        <f t="shared" si="227"/>
        <v>5.2999358419249902E-2</v>
      </c>
      <c r="S197" s="54">
        <v>1</v>
      </c>
      <c r="T197" s="54">
        <f t="shared" si="228"/>
        <v>5.2999358419249902E-2</v>
      </c>
      <c r="U197" s="54">
        <f t="shared" si="229"/>
        <v>-0.23021589523586311</v>
      </c>
      <c r="Y197" s="318">
        <f t="shared" si="230"/>
        <v>-8.3490663401951298E-2</v>
      </c>
      <c r="Z197" s="54">
        <f t="shared" si="231"/>
        <v>14010</v>
      </c>
      <c r="AA197" s="54">
        <f t="shared" si="232"/>
        <v>0.1092185586347755</v>
      </c>
      <c r="AB197" s="54">
        <f t="shared" si="233"/>
        <v>-8.3490663401951298E-2</v>
      </c>
      <c r="AC197" s="54">
        <f t="shared" si="234"/>
        <v>-0.23021589523586311</v>
      </c>
      <c r="AD197" s="54">
        <f t="shared" si="235"/>
        <v>-8.3490663401951298E-2</v>
      </c>
      <c r="AE197" s="369">
        <f t="shared" si="236"/>
        <v>4.4716413705008486E-2</v>
      </c>
      <c r="AF197" s="356">
        <f t="shared" si="237"/>
        <v>43216.157099999997</v>
      </c>
      <c r="AG197" s="41"/>
      <c r="AH197" s="54">
        <f t="shared" si="238"/>
        <v>-1.8753336599568161E-2</v>
      </c>
      <c r="AI197" s="54">
        <f t="shared" si="239"/>
        <v>0.84604587167631862</v>
      </c>
      <c r="AJ197" s="54">
        <f t="shared" si="240"/>
        <v>0.17306046492369745</v>
      </c>
      <c r="AK197" s="54">
        <f t="shared" si="241"/>
        <v>0.37443958961471185</v>
      </c>
      <c r="AL197" s="54">
        <f t="shared" si="242"/>
        <v>1.9608851833729672</v>
      </c>
      <c r="AM197" s="54">
        <f t="shared" si="243"/>
        <v>1.4923856618630809</v>
      </c>
      <c r="AN197" s="54">
        <f t="shared" si="244"/>
        <v>7.8249205510424495</v>
      </c>
      <c r="AO197" s="54">
        <f t="shared" si="245"/>
        <v>7.8249205510286384</v>
      </c>
      <c r="AP197" s="54">
        <f t="shared" si="246"/>
        <v>7.8249205498546317</v>
      </c>
      <c r="AQ197" s="54">
        <f t="shared" si="247"/>
        <v>7.8249204500569336</v>
      </c>
      <c r="AR197" s="54">
        <f t="shared" si="248"/>
        <v>7.8249119678980001</v>
      </c>
      <c r="AS197" s="54">
        <f t="shared" si="249"/>
        <v>7.8241998638914296</v>
      </c>
      <c r="AT197" s="54">
        <f t="shared" si="250"/>
        <v>7.7876013967149618</v>
      </c>
      <c r="AU197" s="54">
        <f t="shared" si="251"/>
        <v>7.4202373516443654</v>
      </c>
      <c r="AW197" s="54">
        <v>135000</v>
      </c>
      <c r="AX197" s="54">
        <f t="shared" si="197"/>
        <v>8.3587439588551998E-2</v>
      </c>
      <c r="AY197" s="54">
        <f t="shared" si="198"/>
        <v>0.10833856541811865</v>
      </c>
      <c r="AZ197" s="54">
        <f t="shared" si="199"/>
        <v>-2.4751125829566643E-2</v>
      </c>
      <c r="BA197" s="54">
        <f t="shared" si="200"/>
        <v>0.87267168867826606</v>
      </c>
      <c r="BB197" s="54">
        <f t="shared" si="201"/>
        <v>0.10359538046012529</v>
      </c>
      <c r="BC197" s="54">
        <f t="shared" si="202"/>
        <v>1.8907305847214537</v>
      </c>
      <c r="BD197" s="54">
        <f t="shared" si="203"/>
        <v>1.3847729399586002</v>
      </c>
      <c r="BE197" s="54">
        <f t="shared" si="204"/>
        <v>14.033448456531582</v>
      </c>
      <c r="BF197" s="54">
        <f t="shared" si="205"/>
        <v>14.033448449003314</v>
      </c>
      <c r="BG197" s="54">
        <f t="shared" si="206"/>
        <v>14.033448269398125</v>
      </c>
      <c r="BH197" s="54">
        <f t="shared" si="207"/>
        <v>14.033443984570653</v>
      </c>
      <c r="BI197" s="54">
        <f t="shared" si="208"/>
        <v>14.033341814007731</v>
      </c>
      <c r="BJ197" s="54">
        <f t="shared" si="209"/>
        <v>14.030934582391749</v>
      </c>
      <c r="BK197" s="54">
        <f t="shared" si="210"/>
        <v>13.984814016095862</v>
      </c>
      <c r="BL197" s="54">
        <f t="shared" si="211"/>
        <v>13.630769973060197</v>
      </c>
    </row>
    <row r="198" spans="1:64" ht="12.95" customHeight="1">
      <c r="A198" s="289" t="s">
        <v>428</v>
      </c>
      <c r="B198" s="59" t="s">
        <v>65</v>
      </c>
      <c r="C198" s="58">
        <v>58598.641100000001</v>
      </c>
      <c r="D198" s="58">
        <v>2.9999999999999997E-4</v>
      </c>
      <c r="E198" s="54">
        <f t="shared" si="220"/>
        <v>14876.768162311731</v>
      </c>
      <c r="F198" s="54">
        <f t="shared" si="221"/>
        <v>14877</v>
      </c>
      <c r="G198" s="54">
        <f t="shared" si="222"/>
        <v>-9.732879999501165E-2</v>
      </c>
      <c r="H198" s="360"/>
      <c r="I198" s="360"/>
      <c r="J198" s="360"/>
      <c r="K198" s="360">
        <f t="shared" si="223"/>
        <v>-9.732879999501165E-2</v>
      </c>
      <c r="M198" s="268"/>
      <c r="O198" s="54">
        <f t="shared" ca="1" si="224"/>
        <v>-7.6945513586545999E-3</v>
      </c>
      <c r="P198" s="54">
        <f t="shared" si="225"/>
        <v>0.12972874668147916</v>
      </c>
      <c r="Q198" s="286">
        <f t="shared" si="226"/>
        <v>43580.141100000001</v>
      </c>
      <c r="R198" s="54">
        <f t="shared" si="227"/>
        <v>5.1555129502746801E-2</v>
      </c>
      <c r="S198" s="54">
        <v>1</v>
      </c>
      <c r="T198" s="54">
        <f t="shared" si="228"/>
        <v>5.1555129502746801E-2</v>
      </c>
      <c r="U198" s="54">
        <f t="shared" si="229"/>
        <v>-0.22705754667649081</v>
      </c>
      <c r="Y198" s="318">
        <f t="shared" si="230"/>
        <v>-8.2212648419579246E-2</v>
      </c>
      <c r="Z198" s="54">
        <f t="shared" si="231"/>
        <v>14877</v>
      </c>
      <c r="AA198" s="54">
        <f t="shared" si="232"/>
        <v>0.11461259510604675</v>
      </c>
      <c r="AB198" s="54">
        <f t="shared" si="233"/>
        <v>-8.2212648419579246E-2</v>
      </c>
      <c r="AC198" s="54">
        <f t="shared" si="234"/>
        <v>-0.22705754667649081</v>
      </c>
      <c r="AD198" s="54">
        <f t="shared" si="235"/>
        <v>-8.2212648419579246E-2</v>
      </c>
      <c r="AE198" s="369">
        <f t="shared" si="236"/>
        <v>4.4919154957382947E-2</v>
      </c>
      <c r="AF198" s="356">
        <f t="shared" si="237"/>
        <v>43580.141100000001</v>
      </c>
      <c r="AG198" s="41"/>
      <c r="AH198" s="54">
        <f t="shared" si="238"/>
        <v>-1.5116151575432404E-2</v>
      </c>
      <c r="AI198" s="54">
        <f t="shared" si="239"/>
        <v>0.83085771499150041</v>
      </c>
      <c r="AJ198" s="54">
        <f t="shared" si="240"/>
        <v>0.21320489693262179</v>
      </c>
      <c r="AK198" s="54">
        <f t="shared" si="241"/>
        <v>0.36782844822123512</v>
      </c>
      <c r="AL198" s="54">
        <f t="shared" si="242"/>
        <v>2.0018031180075564</v>
      </c>
      <c r="AM198" s="54">
        <f t="shared" si="243"/>
        <v>1.5605003752033682</v>
      </c>
      <c r="AN198" s="54">
        <f t="shared" si="244"/>
        <v>7.8695463993928145</v>
      </c>
      <c r="AO198" s="54">
        <f t="shared" si="245"/>
        <v>7.8695463993928234</v>
      </c>
      <c r="AP198" s="54">
        <f t="shared" si="246"/>
        <v>7.8695463993914441</v>
      </c>
      <c r="AQ198" s="54">
        <f t="shared" si="247"/>
        <v>7.8695463996102202</v>
      </c>
      <c r="AR198" s="54">
        <f t="shared" si="248"/>
        <v>7.8695463648905211</v>
      </c>
      <c r="AS198" s="54">
        <f t="shared" si="249"/>
        <v>7.8695518739369099</v>
      </c>
      <c r="AT198" s="54">
        <f t="shared" si="250"/>
        <v>7.8393113795044496</v>
      </c>
      <c r="AU198" s="54">
        <f t="shared" si="251"/>
        <v>7.4647412923234917</v>
      </c>
      <c r="AW198" s="54">
        <v>136000</v>
      </c>
      <c r="AX198" s="54">
        <f t="shared" si="197"/>
        <v>8.5447006988980265E-2</v>
      </c>
      <c r="AY198" s="54">
        <f t="shared" si="198"/>
        <v>0.10595364727445411</v>
      </c>
      <c r="AZ198" s="54">
        <f t="shared" si="199"/>
        <v>-2.0506640285473849E-2</v>
      </c>
      <c r="BA198" s="54">
        <f t="shared" si="200"/>
        <v>0.85361838278863911</v>
      </c>
      <c r="BB198" s="54">
        <f t="shared" si="201"/>
        <v>0.15318906498787707</v>
      </c>
      <c r="BC198" s="54">
        <f t="shared" si="202"/>
        <v>1.9407436329551464</v>
      </c>
      <c r="BD198" s="54">
        <f t="shared" si="203"/>
        <v>1.4603652727122238</v>
      </c>
      <c r="BE198" s="54">
        <f t="shared" si="204"/>
        <v>14.086434179907906</v>
      </c>
      <c r="BF198" s="54">
        <f t="shared" si="205"/>
        <v>14.086434179702003</v>
      </c>
      <c r="BG198" s="54">
        <f t="shared" si="206"/>
        <v>14.086434169672881</v>
      </c>
      <c r="BH198" s="54">
        <f t="shared" si="207"/>
        <v>14.086433681178036</v>
      </c>
      <c r="BI198" s="54">
        <f t="shared" si="208"/>
        <v>14.086409893435748</v>
      </c>
      <c r="BJ198" s="54">
        <f t="shared" si="209"/>
        <v>14.085264704495637</v>
      </c>
      <c r="BK198" s="54">
        <f t="shared" si="210"/>
        <v>14.045753887854923</v>
      </c>
      <c r="BL198" s="54">
        <f t="shared" si="211"/>
        <v>13.682100931167607</v>
      </c>
    </row>
    <row r="199" spans="1:64" ht="12.95" customHeight="1">
      <c r="A199" s="310" t="s">
        <v>429</v>
      </c>
      <c r="B199" s="311" t="s">
        <v>65</v>
      </c>
      <c r="C199" s="312">
        <v>58925.040999999997</v>
      </c>
      <c r="D199" s="312" t="s">
        <v>413</v>
      </c>
      <c r="E199" s="54">
        <f t="shared" si="220"/>
        <v>15654.254356210742</v>
      </c>
      <c r="F199" s="54">
        <f t="shared" si="221"/>
        <v>15654.5</v>
      </c>
      <c r="G199" s="54">
        <f t="shared" si="222"/>
        <v>-0.10312479999993229</v>
      </c>
      <c r="H199" s="360"/>
      <c r="I199" s="360"/>
      <c r="J199" s="360"/>
      <c r="K199" s="360">
        <f t="shared" si="223"/>
        <v>-0.10312479999993229</v>
      </c>
      <c r="M199" s="268"/>
      <c r="O199" s="54">
        <f t="shared" ca="1" si="224"/>
        <v>-1.0284292818159069E-2</v>
      </c>
      <c r="P199" s="54">
        <f t="shared" si="225"/>
        <v>0.1312809432409919</v>
      </c>
      <c r="Q199" s="286">
        <f t="shared" si="226"/>
        <v>43906.540999999997</v>
      </c>
      <c r="R199" s="54">
        <f t="shared" si="227"/>
        <v>5.4946052464330077E-2</v>
      </c>
      <c r="S199" s="54">
        <v>1</v>
      </c>
      <c r="T199" s="54">
        <f t="shared" si="228"/>
        <v>5.4946052464330077E-2</v>
      </c>
      <c r="U199" s="54">
        <f t="shared" si="229"/>
        <v>-0.2344057432409242</v>
      </c>
      <c r="Y199" s="318">
        <f t="shared" si="230"/>
        <v>-9.1240924632329773E-2</v>
      </c>
      <c r="Z199" s="54">
        <f t="shared" si="231"/>
        <v>15654.5</v>
      </c>
      <c r="AA199" s="54">
        <f t="shared" si="232"/>
        <v>0.11939706787338938</v>
      </c>
      <c r="AB199" s="54">
        <f t="shared" si="233"/>
        <v>-9.1240924632329773E-2</v>
      </c>
      <c r="AC199" s="54">
        <f t="shared" si="234"/>
        <v>-0.2344057432409242</v>
      </c>
      <c r="AD199" s="54">
        <f t="shared" si="235"/>
        <v>-9.1240924632329773E-2</v>
      </c>
      <c r="AE199" s="369">
        <f t="shared" si="236"/>
        <v>4.9515981681832029E-2</v>
      </c>
      <c r="AF199" s="356">
        <f t="shared" si="237"/>
        <v>43906.540999999997</v>
      </c>
      <c r="AG199" s="41"/>
      <c r="AH199" s="54">
        <f t="shared" si="238"/>
        <v>-1.1883875367602527E-2</v>
      </c>
      <c r="AI199" s="54">
        <f t="shared" si="239"/>
        <v>0.81791837555556168</v>
      </c>
      <c r="AJ199" s="54">
        <f t="shared" si="240"/>
        <v>0.24772224126259612</v>
      </c>
      <c r="AK199" s="54">
        <f t="shared" si="241"/>
        <v>0.36159806683445211</v>
      </c>
      <c r="AL199" s="54">
        <f t="shared" si="242"/>
        <v>2.0372775138506234</v>
      </c>
      <c r="AM199" s="54">
        <f t="shared" si="243"/>
        <v>1.6231717609385383</v>
      </c>
      <c r="AN199" s="54">
        <f t="shared" si="244"/>
        <v>7.908894997786577</v>
      </c>
      <c r="AO199" s="54">
        <f t="shared" si="245"/>
        <v>7.9088949978903464</v>
      </c>
      <c r="AP199" s="54">
        <f t="shared" si="246"/>
        <v>7.908894993220426</v>
      </c>
      <c r="AQ199" s="54">
        <f t="shared" si="247"/>
        <v>7.9088952033805482</v>
      </c>
      <c r="AR199" s="54">
        <f t="shared" si="248"/>
        <v>7.908885744762153</v>
      </c>
      <c r="AS199" s="54">
        <f t="shared" si="249"/>
        <v>7.9093098465034828</v>
      </c>
      <c r="AT199" s="54">
        <f t="shared" si="250"/>
        <v>7.8850529042610376</v>
      </c>
      <c r="AU199" s="54">
        <f t="shared" si="251"/>
        <v>7.5046511122520041</v>
      </c>
      <c r="AW199" s="54">
        <v>137000</v>
      </c>
      <c r="AX199" s="54">
        <f t="shared" si="197"/>
        <v>8.7235091448907412E-2</v>
      </c>
      <c r="AY199" s="54">
        <f t="shared" si="198"/>
        <v>0.10353228932738556</v>
      </c>
      <c r="AZ199" s="54">
        <f t="shared" si="199"/>
        <v>-1.6297197878478154E-2</v>
      </c>
      <c r="BA199" s="54">
        <f t="shared" si="200"/>
        <v>0.8357145686513523</v>
      </c>
      <c r="BB199" s="54">
        <f t="shared" si="201"/>
        <v>0.20032482089133496</v>
      </c>
      <c r="BC199" s="54">
        <f t="shared" si="202"/>
        <v>1.9886384569211188</v>
      </c>
      <c r="BD199" s="54">
        <f t="shared" si="203"/>
        <v>1.5381185837171807</v>
      </c>
      <c r="BE199" s="54">
        <f t="shared" si="204"/>
        <v>14.138285782326921</v>
      </c>
      <c r="BF199" s="54">
        <f t="shared" si="205"/>
        <v>14.138285782326921</v>
      </c>
      <c r="BG199" s="54">
        <f t="shared" si="206"/>
        <v>14.138285782326937</v>
      </c>
      <c r="BH199" s="54">
        <f t="shared" si="207"/>
        <v>14.1382857822896</v>
      </c>
      <c r="BI199" s="54">
        <f t="shared" si="208"/>
        <v>14.138285864715909</v>
      </c>
      <c r="BJ199" s="54">
        <f t="shared" si="209"/>
        <v>14.13808607102386</v>
      </c>
      <c r="BK199" s="54">
        <f t="shared" si="210"/>
        <v>14.105735792715011</v>
      </c>
      <c r="BL199" s="54">
        <f t="shared" si="211"/>
        <v>13.733431889275021</v>
      </c>
    </row>
    <row r="200" spans="1:64" ht="12.95" customHeight="1">
      <c r="A200" s="310" t="s">
        <v>429</v>
      </c>
      <c r="B200" s="311" t="s">
        <v>65</v>
      </c>
      <c r="C200" s="312">
        <v>58925.042000000001</v>
      </c>
      <c r="D200" s="312" t="s">
        <v>53</v>
      </c>
      <c r="E200" s="54">
        <f t="shared" si="220"/>
        <v>15654.25673821575</v>
      </c>
      <c r="F200" s="54">
        <f t="shared" si="221"/>
        <v>15654.5</v>
      </c>
      <c r="G200" s="54">
        <f t="shared" si="222"/>
        <v>-0.10212479999609059</v>
      </c>
      <c r="H200" s="360"/>
      <c r="I200" s="360"/>
      <c r="J200" s="360"/>
      <c r="K200" s="360">
        <f t="shared" si="223"/>
        <v>-0.10212479999609059</v>
      </c>
      <c r="M200" s="268"/>
      <c r="O200" s="54">
        <f t="shared" ca="1" si="224"/>
        <v>-1.0284292818159069E-2</v>
      </c>
      <c r="P200" s="54">
        <f t="shared" si="225"/>
        <v>0.1312809432409919</v>
      </c>
      <c r="Q200" s="286">
        <f t="shared" si="226"/>
        <v>43906.542000000001</v>
      </c>
      <c r="R200" s="54">
        <f t="shared" si="227"/>
        <v>5.447824097605488E-2</v>
      </c>
      <c r="S200" s="54">
        <v>1</v>
      </c>
      <c r="T200" s="54">
        <f t="shared" si="228"/>
        <v>5.447824097605488E-2</v>
      </c>
      <c r="U200" s="54">
        <f t="shared" si="229"/>
        <v>-0.23340574323708249</v>
      </c>
      <c r="Y200" s="318">
        <f t="shared" si="230"/>
        <v>-9.0240924628488067E-2</v>
      </c>
      <c r="Z200" s="54">
        <f t="shared" si="231"/>
        <v>15654.5</v>
      </c>
      <c r="AA200" s="54">
        <f t="shared" si="232"/>
        <v>0.11939706787338938</v>
      </c>
      <c r="AB200" s="54">
        <f t="shared" si="233"/>
        <v>-9.0240924628488067E-2</v>
      </c>
      <c r="AC200" s="54">
        <f t="shared" si="234"/>
        <v>-0.23340574323708249</v>
      </c>
      <c r="AD200" s="54">
        <f t="shared" si="235"/>
        <v>-9.0240924628488067E-2</v>
      </c>
      <c r="AE200" s="369">
        <f t="shared" si="236"/>
        <v>4.9071937944383345E-2</v>
      </c>
      <c r="AF200" s="356">
        <f t="shared" si="237"/>
        <v>43906.542000000001</v>
      </c>
      <c r="AG200" s="41"/>
      <c r="AH200" s="54">
        <f t="shared" si="238"/>
        <v>-1.1883875367602527E-2</v>
      </c>
      <c r="AI200" s="54">
        <f t="shared" si="239"/>
        <v>0.81791837555556168</v>
      </c>
      <c r="AJ200" s="54">
        <f t="shared" si="240"/>
        <v>0.24772224126259612</v>
      </c>
      <c r="AK200" s="54">
        <f t="shared" si="241"/>
        <v>0.36159806683445211</v>
      </c>
      <c r="AL200" s="54">
        <f t="shared" si="242"/>
        <v>2.0372775138506234</v>
      </c>
      <c r="AM200" s="54">
        <f t="shared" si="243"/>
        <v>1.6231717609385383</v>
      </c>
      <c r="AN200" s="54">
        <f t="shared" si="244"/>
        <v>7.908894997786577</v>
      </c>
      <c r="AO200" s="54">
        <f t="shared" si="245"/>
        <v>7.9088949978903464</v>
      </c>
      <c r="AP200" s="54">
        <f t="shared" si="246"/>
        <v>7.908894993220426</v>
      </c>
      <c r="AQ200" s="54">
        <f t="shared" si="247"/>
        <v>7.9088952033805482</v>
      </c>
      <c r="AR200" s="54">
        <f t="shared" si="248"/>
        <v>7.908885744762153</v>
      </c>
      <c r="AS200" s="54">
        <f t="shared" si="249"/>
        <v>7.9093098465034828</v>
      </c>
      <c r="AT200" s="54">
        <f t="shared" si="250"/>
        <v>7.8850529042610376</v>
      </c>
      <c r="AU200" s="54">
        <f t="shared" si="251"/>
        <v>7.5046511122520041</v>
      </c>
      <c r="AW200" s="54">
        <v>138000</v>
      </c>
      <c r="AX200" s="54">
        <f t="shared" si="197"/>
        <v>8.8942766876205392E-2</v>
      </c>
      <c r="AY200" s="54">
        <f t="shared" si="198"/>
        <v>0.10107449157691295</v>
      </c>
      <c r="AZ200" s="54">
        <f t="shared" si="199"/>
        <v>-1.2131724700707554E-2</v>
      </c>
      <c r="BA200" s="54">
        <f t="shared" si="200"/>
        <v>0.81889273276256103</v>
      </c>
      <c r="BB200" s="54">
        <f t="shared" si="201"/>
        <v>0.24511251282669197</v>
      </c>
      <c r="BC200" s="54">
        <f t="shared" si="202"/>
        <v>2.0345847498717666</v>
      </c>
      <c r="BD200" s="54">
        <f t="shared" si="203"/>
        <v>1.6182887528299366</v>
      </c>
      <c r="BE200" s="54">
        <f t="shared" si="204"/>
        <v>14.189071755507232</v>
      </c>
      <c r="BF200" s="54">
        <f t="shared" si="205"/>
        <v>14.189071755585299</v>
      </c>
      <c r="BG200" s="54">
        <f t="shared" si="206"/>
        <v>14.189071751868566</v>
      </c>
      <c r="BH200" s="54">
        <f t="shared" si="207"/>
        <v>14.189071928818143</v>
      </c>
      <c r="BI200" s="54">
        <f t="shared" si="208"/>
        <v>14.189063503775964</v>
      </c>
      <c r="BJ200" s="54">
        <f t="shared" si="209"/>
        <v>14.189463137764527</v>
      </c>
      <c r="BK200" s="54">
        <f t="shared" si="210"/>
        <v>14.164736941584264</v>
      </c>
      <c r="BL200" s="54">
        <f t="shared" si="211"/>
        <v>13.784762847382435</v>
      </c>
    </row>
    <row r="201" spans="1:64" ht="12.95" customHeight="1">
      <c r="A201" s="310" t="s">
        <v>429</v>
      </c>
      <c r="B201" s="311" t="s">
        <v>77</v>
      </c>
      <c r="C201" s="312">
        <v>58852.21</v>
      </c>
      <c r="D201" s="312" t="s">
        <v>53</v>
      </c>
      <c r="E201" s="54">
        <f t="shared" si="220"/>
        <v>15480.77055003354</v>
      </c>
      <c r="F201" s="54">
        <f t="shared" si="221"/>
        <v>15481</v>
      </c>
      <c r="G201" s="54">
        <f t="shared" si="222"/>
        <v>-9.6326400001998991E-2</v>
      </c>
      <c r="H201" s="360"/>
      <c r="I201" s="360"/>
      <c r="J201" s="360"/>
      <c r="K201" s="360">
        <f t="shared" si="223"/>
        <v>-9.6326400001998991E-2</v>
      </c>
      <c r="M201" s="268"/>
      <c r="O201" s="54">
        <f t="shared" ca="1" si="224"/>
        <v>-9.7063890969706149E-3</v>
      </c>
      <c r="P201" s="54">
        <f t="shared" si="225"/>
        <v>0.13093647816827061</v>
      </c>
      <c r="Q201" s="286">
        <f t="shared" si="226"/>
        <v>43833.71</v>
      </c>
      <c r="R201" s="54">
        <f t="shared" si="227"/>
        <v>5.1648415794234806E-2</v>
      </c>
      <c r="S201" s="54">
        <v>1</v>
      </c>
      <c r="T201" s="54">
        <f t="shared" si="228"/>
        <v>5.1648415794234806E-2</v>
      </c>
      <c r="U201" s="54">
        <f t="shared" si="229"/>
        <v>-0.22726287817026961</v>
      </c>
      <c r="Y201" s="318">
        <f t="shared" si="230"/>
        <v>-8.3723852290153805E-2</v>
      </c>
      <c r="Z201" s="54">
        <f t="shared" si="231"/>
        <v>15481</v>
      </c>
      <c r="AA201" s="54">
        <f t="shared" si="232"/>
        <v>0.11833393045642543</v>
      </c>
      <c r="AB201" s="54">
        <f t="shared" si="233"/>
        <v>-8.3723852290153805E-2</v>
      </c>
      <c r="AC201" s="54">
        <f t="shared" si="234"/>
        <v>-0.22726287817026961</v>
      </c>
      <c r="AD201" s="54">
        <f t="shared" si="235"/>
        <v>-8.3723852290153805E-2</v>
      </c>
      <c r="AE201" s="369">
        <f t="shared" si="236"/>
        <v>4.6079057472519974E-2</v>
      </c>
      <c r="AF201" s="356">
        <f t="shared" si="237"/>
        <v>43833.71</v>
      </c>
      <c r="AG201" s="41"/>
      <c r="AH201" s="54">
        <f t="shared" si="238"/>
        <v>-1.2602547711845187E-2</v>
      </c>
      <c r="AI201" s="54">
        <f t="shared" si="239"/>
        <v>0.82075168215355576</v>
      </c>
      <c r="AJ201" s="54">
        <f t="shared" si="240"/>
        <v>0.24013829455190708</v>
      </c>
      <c r="AK201" s="54">
        <f t="shared" si="241"/>
        <v>0.36301090954399495</v>
      </c>
      <c r="AL201" s="54">
        <f t="shared" si="242"/>
        <v>2.0294573177145203</v>
      </c>
      <c r="AM201" s="54">
        <f t="shared" si="243"/>
        <v>1.6090493396779442</v>
      </c>
      <c r="AN201" s="54">
        <f t="shared" si="244"/>
        <v>7.9001676080859413</v>
      </c>
      <c r="AO201" s="54">
        <f t="shared" si="245"/>
        <v>7.9001676081287719</v>
      </c>
      <c r="AP201" s="54">
        <f t="shared" si="246"/>
        <v>7.9001676058373818</v>
      </c>
      <c r="AQ201" s="54">
        <f t="shared" si="247"/>
        <v>7.9001677284242859</v>
      </c>
      <c r="AR201" s="54">
        <f t="shared" si="248"/>
        <v>7.9001611696984657</v>
      </c>
      <c r="AS201" s="54">
        <f t="shared" si="249"/>
        <v>7.9005107814409259</v>
      </c>
      <c r="AT201" s="54">
        <f t="shared" si="250"/>
        <v>7.8748978293378853</v>
      </c>
      <c r="AU201" s="54">
        <f t="shared" si="251"/>
        <v>7.4957451910203687</v>
      </c>
      <c r="AW201" s="54">
        <v>139000</v>
      </c>
      <c r="AX201" s="54">
        <f t="shared" si="197"/>
        <v>9.0562315376833957E-2</v>
      </c>
      <c r="AY201" s="54">
        <f t="shared" si="198"/>
        <v>9.858025402303644E-2</v>
      </c>
      <c r="AZ201" s="54">
        <f t="shared" si="199"/>
        <v>-8.0179386462024844E-3</v>
      </c>
      <c r="BA201" s="54">
        <f t="shared" si="200"/>
        <v>0.8030874129128075</v>
      </c>
      <c r="BB201" s="54">
        <f t="shared" si="201"/>
        <v>0.28766524682882599</v>
      </c>
      <c r="BC201" s="54">
        <f t="shared" si="202"/>
        <v>2.0787371518112816</v>
      </c>
      <c r="BD201" s="54">
        <f t="shared" si="203"/>
        <v>1.7011532516477823</v>
      </c>
      <c r="BE201" s="54">
        <f t="shared" si="204"/>
        <v>14.238856503832691</v>
      </c>
      <c r="BF201" s="54">
        <f t="shared" si="205"/>
        <v>14.238856505650146</v>
      </c>
      <c r="BG201" s="54">
        <f t="shared" si="206"/>
        <v>14.238856461428247</v>
      </c>
      <c r="BH201" s="54">
        <f t="shared" si="207"/>
        <v>14.238857537420268</v>
      </c>
      <c r="BI201" s="54">
        <f t="shared" si="208"/>
        <v>14.238831353531239</v>
      </c>
      <c r="BJ201" s="54">
        <f t="shared" si="209"/>
        <v>14.239466633092762</v>
      </c>
      <c r="BK201" s="54">
        <f t="shared" si="210"/>
        <v>14.222737128965314</v>
      </c>
      <c r="BL201" s="54">
        <f t="shared" si="211"/>
        <v>13.836093805489845</v>
      </c>
    </row>
    <row r="202" spans="1:64" ht="12.95" customHeight="1">
      <c r="A202" s="310" t="s">
        <v>429</v>
      </c>
      <c r="B202" s="311" t="s">
        <v>77</v>
      </c>
      <c r="C202" s="312">
        <v>58852.210400000004</v>
      </c>
      <c r="D202" s="312" t="s">
        <v>225</v>
      </c>
      <c r="E202" s="54">
        <f t="shared" si="220"/>
        <v>15480.771502835551</v>
      </c>
      <c r="F202" s="54">
        <f t="shared" si="221"/>
        <v>15481</v>
      </c>
      <c r="G202" s="54">
        <f t="shared" si="222"/>
        <v>-9.5926399997551925E-2</v>
      </c>
      <c r="H202" s="360"/>
      <c r="I202" s="360"/>
      <c r="J202" s="360"/>
      <c r="K202" s="360">
        <f t="shared" si="223"/>
        <v>-9.5926399997551925E-2</v>
      </c>
      <c r="M202" s="268"/>
      <c r="O202" s="54">
        <f t="shared" ca="1" si="224"/>
        <v>-9.7063890969706149E-3</v>
      </c>
      <c r="P202" s="54">
        <f t="shared" si="225"/>
        <v>0.13093647816827061</v>
      </c>
      <c r="Q202" s="286">
        <f t="shared" si="226"/>
        <v>43833.710400000004</v>
      </c>
      <c r="R202" s="54">
        <f t="shared" si="227"/>
        <v>5.1466765489680842E-2</v>
      </c>
      <c r="S202" s="54">
        <v>1</v>
      </c>
      <c r="T202" s="54">
        <f t="shared" si="228"/>
        <v>5.1466765489680842E-2</v>
      </c>
      <c r="U202" s="54">
        <f t="shared" si="229"/>
        <v>-0.22686287816582254</v>
      </c>
      <c r="Y202" s="318">
        <f t="shared" si="230"/>
        <v>-8.332385228570674E-2</v>
      </c>
      <c r="Z202" s="54">
        <f t="shared" si="231"/>
        <v>15481</v>
      </c>
      <c r="AA202" s="54">
        <f t="shared" si="232"/>
        <v>0.11833393045642543</v>
      </c>
      <c r="AB202" s="54">
        <f t="shared" si="233"/>
        <v>-8.332385228570674E-2</v>
      </c>
      <c r="AC202" s="54">
        <f t="shared" si="234"/>
        <v>-0.22686287816582254</v>
      </c>
      <c r="AD202" s="54">
        <f t="shared" si="235"/>
        <v>-8.332385228570674E-2</v>
      </c>
      <c r="AE202" s="369">
        <f t="shared" si="236"/>
        <v>4.5907489206247577E-2</v>
      </c>
      <c r="AF202" s="356">
        <f t="shared" si="237"/>
        <v>43833.710400000004</v>
      </c>
      <c r="AG202" s="41"/>
      <c r="AH202" s="54">
        <f t="shared" si="238"/>
        <v>-1.2602547711845187E-2</v>
      </c>
      <c r="AI202" s="54">
        <f t="shared" si="239"/>
        <v>0.82075168215355576</v>
      </c>
      <c r="AJ202" s="54">
        <f t="shared" si="240"/>
        <v>0.24013829455190708</v>
      </c>
      <c r="AK202" s="54">
        <f t="shared" si="241"/>
        <v>0.36301090954399495</v>
      </c>
      <c r="AL202" s="54">
        <f t="shared" si="242"/>
        <v>2.0294573177145203</v>
      </c>
      <c r="AM202" s="54">
        <f t="shared" si="243"/>
        <v>1.6090493396779442</v>
      </c>
      <c r="AN202" s="54">
        <f t="shared" si="244"/>
        <v>7.9001676080859413</v>
      </c>
      <c r="AO202" s="54">
        <f t="shared" si="245"/>
        <v>7.9001676081287719</v>
      </c>
      <c r="AP202" s="54">
        <f t="shared" si="246"/>
        <v>7.9001676058373818</v>
      </c>
      <c r="AQ202" s="54">
        <f t="shared" si="247"/>
        <v>7.9001677284242859</v>
      </c>
      <c r="AR202" s="54">
        <f t="shared" si="248"/>
        <v>7.9001611696984657</v>
      </c>
      <c r="AS202" s="54">
        <f t="shared" si="249"/>
        <v>7.9005107814409259</v>
      </c>
      <c r="AT202" s="54">
        <f t="shared" si="250"/>
        <v>7.8748978293378853</v>
      </c>
      <c r="AU202" s="54">
        <f t="shared" si="251"/>
        <v>7.4957451910203687</v>
      </c>
      <c r="AW202" s="54">
        <v>140000</v>
      </c>
      <c r="AX202" s="54">
        <f t="shared" si="197"/>
        <v>9.2087059628297399E-2</v>
      </c>
      <c r="AY202" s="54">
        <f t="shared" si="198"/>
        <v>9.6049576665755865E-2</v>
      </c>
      <c r="AZ202" s="54">
        <f t="shared" si="199"/>
        <v>-3.9625170374584656E-3</v>
      </c>
      <c r="BA202" s="54">
        <f t="shared" si="200"/>
        <v>0.78823598290390628</v>
      </c>
      <c r="BB202" s="54">
        <f t="shared" si="201"/>
        <v>0.32809624524803777</v>
      </c>
      <c r="BC202" s="54">
        <f t="shared" si="202"/>
        <v>2.1212365600817669</v>
      </c>
      <c r="BD202" s="54">
        <f t="shared" si="203"/>
        <v>1.7870146792588968</v>
      </c>
      <c r="BE202" s="54">
        <f t="shared" si="204"/>
        <v>14.287700496551535</v>
      </c>
      <c r="BF202" s="54">
        <f t="shared" si="205"/>
        <v>14.287700503362341</v>
      </c>
      <c r="BG202" s="54">
        <f t="shared" si="206"/>
        <v>14.287700391184199</v>
      </c>
      <c r="BH202" s="54">
        <f t="shared" si="207"/>
        <v>14.28770223881606</v>
      </c>
      <c r="BI202" s="54">
        <f t="shared" si="208"/>
        <v>14.287671804498574</v>
      </c>
      <c r="BJ202" s="54">
        <f t="shared" si="209"/>
        <v>14.288172344927075</v>
      </c>
      <c r="BK202" s="54">
        <f t="shared" si="210"/>
        <v>14.279718786182405</v>
      </c>
      <c r="BL202" s="54">
        <f t="shared" si="211"/>
        <v>13.887424763597259</v>
      </c>
    </row>
    <row r="203" spans="1:64" ht="12.95" customHeight="1">
      <c r="A203" s="310" t="s">
        <v>429</v>
      </c>
      <c r="B203" s="311" t="s">
        <v>77</v>
      </c>
      <c r="C203" s="312">
        <v>58852.210500000001</v>
      </c>
      <c r="D203" s="312" t="s">
        <v>413</v>
      </c>
      <c r="E203" s="54">
        <f t="shared" si="220"/>
        <v>15480.771741036044</v>
      </c>
      <c r="F203" s="54">
        <f t="shared" si="221"/>
        <v>15481</v>
      </c>
      <c r="G203" s="54">
        <f t="shared" si="222"/>
        <v>-9.5826400000078138E-2</v>
      </c>
      <c r="H203" s="360"/>
      <c r="I203" s="360"/>
      <c r="J203" s="360"/>
      <c r="K203" s="360">
        <f t="shared" si="223"/>
        <v>-9.5826400000078138E-2</v>
      </c>
      <c r="M203" s="268"/>
      <c r="O203" s="54">
        <f t="shared" ca="1" si="224"/>
        <v>-9.7063890969706149E-3</v>
      </c>
      <c r="P203" s="54">
        <f t="shared" si="225"/>
        <v>0.13093647816827061</v>
      </c>
      <c r="Q203" s="286">
        <f t="shared" si="226"/>
        <v>43833.710500000001</v>
      </c>
      <c r="R203" s="54">
        <f t="shared" si="227"/>
        <v>5.1421402915193377E-2</v>
      </c>
      <c r="S203" s="54">
        <v>1</v>
      </c>
      <c r="T203" s="54">
        <f t="shared" si="228"/>
        <v>5.1421402915193377E-2</v>
      </c>
      <c r="U203" s="54">
        <f t="shared" si="229"/>
        <v>-0.22676287816834875</v>
      </c>
      <c r="Y203" s="318">
        <f t="shared" si="230"/>
        <v>-8.3223852288232952E-2</v>
      </c>
      <c r="Z203" s="54">
        <f t="shared" si="231"/>
        <v>15481</v>
      </c>
      <c r="AA203" s="54">
        <f t="shared" si="232"/>
        <v>0.11833393045642543</v>
      </c>
      <c r="AB203" s="54">
        <f t="shared" si="233"/>
        <v>-8.3223852288232952E-2</v>
      </c>
      <c r="AC203" s="54">
        <f t="shared" si="234"/>
        <v>-0.22676287816834875</v>
      </c>
      <c r="AD203" s="54">
        <f t="shared" si="235"/>
        <v>-8.3223852288232952E-2</v>
      </c>
      <c r="AE203" s="369">
        <f t="shared" si="236"/>
        <v>4.5864647141238807E-2</v>
      </c>
      <c r="AF203" s="356">
        <f t="shared" si="237"/>
        <v>43833.710500000001</v>
      </c>
      <c r="AG203" s="41"/>
      <c r="AH203" s="54">
        <f t="shared" si="238"/>
        <v>-1.2602547711845187E-2</v>
      </c>
      <c r="AI203" s="54">
        <f t="shared" si="239"/>
        <v>0.82075168215355576</v>
      </c>
      <c r="AJ203" s="54">
        <f t="shared" si="240"/>
        <v>0.24013829455190708</v>
      </c>
      <c r="AK203" s="54">
        <f t="shared" si="241"/>
        <v>0.36301090954399495</v>
      </c>
      <c r="AL203" s="54">
        <f t="shared" si="242"/>
        <v>2.0294573177145203</v>
      </c>
      <c r="AM203" s="54">
        <f t="shared" si="243"/>
        <v>1.6090493396779442</v>
      </c>
      <c r="AN203" s="54">
        <f t="shared" si="244"/>
        <v>7.9001676080859413</v>
      </c>
      <c r="AO203" s="54">
        <f t="shared" si="245"/>
        <v>7.9001676081287719</v>
      </c>
      <c r="AP203" s="54">
        <f t="shared" si="246"/>
        <v>7.9001676058373818</v>
      </c>
      <c r="AQ203" s="54">
        <f t="shared" si="247"/>
        <v>7.9001677284242859</v>
      </c>
      <c r="AR203" s="54">
        <f t="shared" si="248"/>
        <v>7.9001611696984657</v>
      </c>
      <c r="AS203" s="54">
        <f t="shared" si="249"/>
        <v>7.9005107814409259</v>
      </c>
      <c r="AT203" s="54">
        <f t="shared" si="250"/>
        <v>7.8748978293378853</v>
      </c>
      <c r="AU203" s="54">
        <f t="shared" si="251"/>
        <v>7.4957451910203687</v>
      </c>
      <c r="AW203" s="54">
        <v>141000</v>
      </c>
      <c r="AX203" s="54">
        <f t="shared" si="197"/>
        <v>9.3511218238585311E-2</v>
      </c>
      <c r="AY203" s="54">
        <f t="shared" si="198"/>
        <v>9.348245950507128E-2</v>
      </c>
      <c r="AZ203" s="54">
        <f t="shared" si="199"/>
        <v>2.8758733514034141E-5</v>
      </c>
      <c r="BA203" s="54">
        <f t="shared" si="200"/>
        <v>0.77427911727969922</v>
      </c>
      <c r="BB203" s="54">
        <f t="shared" si="201"/>
        <v>0.36651666748832462</v>
      </c>
      <c r="BC203" s="54">
        <f t="shared" si="202"/>
        <v>2.1622113907266023</v>
      </c>
      <c r="BD203" s="54">
        <f t="shared" si="203"/>
        <v>1.8762048963465419</v>
      </c>
      <c r="BE203" s="54">
        <f t="shared" si="204"/>
        <v>14.335660458792979</v>
      </c>
      <c r="BF203" s="54">
        <f t="shared" si="205"/>
        <v>14.335660458769976</v>
      </c>
      <c r="BG203" s="54">
        <f t="shared" si="206"/>
        <v>14.335660459058122</v>
      </c>
      <c r="BH203" s="54">
        <f t="shared" si="207"/>
        <v>14.335660455448826</v>
      </c>
      <c r="BI203" s="54">
        <f t="shared" si="208"/>
        <v>14.335660500658671</v>
      </c>
      <c r="BJ203" s="54">
        <f t="shared" si="209"/>
        <v>14.335659934361734</v>
      </c>
      <c r="BK203" s="54">
        <f t="shared" si="210"/>
        <v>14.335667027662341</v>
      </c>
      <c r="BL203" s="54">
        <f t="shared" si="211"/>
        <v>13.93875572170467</v>
      </c>
    </row>
    <row r="204" spans="1:64" ht="12.95" customHeight="1">
      <c r="A204" s="258" t="s">
        <v>991</v>
      </c>
      <c r="B204" s="259" t="s">
        <v>65</v>
      </c>
      <c r="C204" s="383">
        <v>59228.150899999775</v>
      </c>
      <c r="D204" s="382" t="s">
        <v>225</v>
      </c>
      <c r="E204" s="54">
        <f t="shared" ref="E204:E213" si="252">+(C204-C$7)/C$8</f>
        <v>16376.26365365213</v>
      </c>
      <c r="F204" s="54">
        <f t="shared" ref="F204:F213" si="253">ROUND(2*E204,0)/2</f>
        <v>16376.5</v>
      </c>
      <c r="G204" s="54">
        <f t="shared" ref="G204:G213" si="254">+C204-(C$7+F204*C$8)</f>
        <v>-9.9221600219607353E-2</v>
      </c>
      <c r="H204" s="360"/>
      <c r="I204" s="360"/>
      <c r="J204" s="360"/>
      <c r="K204" s="360">
        <f t="shared" ref="K204:K213" si="255">G204</f>
        <v>-9.9221600219607353E-2</v>
      </c>
      <c r="M204" s="268"/>
      <c r="O204" s="54">
        <f t="shared" ref="O204:O213" ca="1" si="256">+C$11+C$12*$F204</f>
        <v>-1.2689171704026891E-2</v>
      </c>
      <c r="P204" s="54">
        <f t="shared" ref="P204:P213" si="257">+D$11+D$12*F204+D$13*F204^2</f>
        <v>0.13270261434131958</v>
      </c>
      <c r="Q204" s="286">
        <f t="shared" ref="Q204:Q213" si="258">+C204-15018.5</f>
        <v>44209.650899999775</v>
      </c>
      <c r="R204" s="54">
        <f t="shared" ref="R204:R213" si="259">+(P204-G204)^2</f>
        <v>5.3788841299702871E-2</v>
      </c>
      <c r="S204" s="54">
        <v>1</v>
      </c>
      <c r="T204" s="54">
        <f t="shared" ref="T204:T213" si="260">S204*R204</f>
        <v>5.3788841299702871E-2</v>
      </c>
      <c r="U204" s="54">
        <f t="shared" ref="U204:U213" si="261">+G204-P204</f>
        <v>-0.23192421456092693</v>
      </c>
      <c r="Y204" s="318">
        <f t="shared" ref="Y204:Y213" si="262">+G204-AH204</f>
        <v>-9.031111291085625E-2</v>
      </c>
      <c r="Z204" s="54">
        <f t="shared" ref="Z204:Z213" si="263">F204</f>
        <v>16376.5</v>
      </c>
      <c r="AA204" s="54">
        <f t="shared" ref="AA204:AA213" si="264">AB$3+AB$4*Z204+AB$5*Z204^2+AH204</f>
        <v>0.12379212703256848</v>
      </c>
      <c r="AB204" s="54">
        <f t="shared" ref="AB204:AB213" si="265">+G204-AH204</f>
        <v>-9.031111291085625E-2</v>
      </c>
      <c r="AC204" s="54">
        <f t="shared" ref="AC204:AC213" si="266">+G204-P204</f>
        <v>-0.23192421456092693</v>
      </c>
      <c r="AD204" s="54">
        <f t="shared" ref="AD204:AD213" si="267">SUM(V204:Y204)</f>
        <v>-9.031111291085625E-2</v>
      </c>
      <c r="AE204" s="369">
        <f t="shared" ref="AE204:AE213" si="268">+(G204-AA204)^2*S204</f>
        <v>4.9735122542907871E-2</v>
      </c>
      <c r="AF204" s="356">
        <f t="shared" ref="AF204:AF213" si="269">+C204-15018.5</f>
        <v>44209.650899999775</v>
      </c>
      <c r="AG204" s="41"/>
      <c r="AH204" s="54">
        <f t="shared" ref="AH204:AH213" si="270">$AB$6*($AB$11/AI204*AJ204+$AB$12)</f>
        <v>-8.9104873087511045E-3</v>
      </c>
      <c r="AI204" s="54">
        <f t="shared" ref="AI204:AI213" si="271">1+$AB$7*COS(AL204)</f>
        <v>0.80645144758896081</v>
      </c>
      <c r="AJ204" s="54">
        <f t="shared" ref="AJ204:AJ213" si="272">SIN(AL204+RADIANS($AB$9))</f>
        <v>0.27856836678335489</v>
      </c>
      <c r="AK204" s="54">
        <f t="shared" ref="AK204:AK213" si="273">$AB$7*SIN(AL204)</f>
        <v>0.35559223523346167</v>
      </c>
      <c r="AL204" s="54">
        <f t="shared" ref="AL204:AL213" si="274">2*ATAN(AM204)</f>
        <v>2.0692521542104005</v>
      </c>
      <c r="AM204" s="54">
        <f t="shared" ref="AM204:AM213" si="275">SQRT((1+$AB$7)/(1-$AB$7))*TAN(AN204/2)</f>
        <v>1.6828339867133841</v>
      </c>
      <c r="AN204" s="54">
        <f t="shared" ref="AN204:AN213" si="276">$AU204+$AB$7*SIN(AO204)</f>
        <v>7.9448942805609368</v>
      </c>
      <c r="AO204" s="54">
        <f t="shared" ref="AO204:AO213" si="277">$AU204+$AB$7*SIN(AP204)</f>
        <v>7.9448942816875352</v>
      </c>
      <c r="AP204" s="54">
        <f t="shared" ref="AP204:AP213" si="278">$AU204+$AB$7*SIN(AQ204)</f>
        <v>7.9448942510365379</v>
      </c>
      <c r="AQ204" s="54">
        <f t="shared" ref="AQ204:AQ213" si="279">$AU204+$AB$7*SIN(AR204)</f>
        <v>7.9448950849448075</v>
      </c>
      <c r="AR204" s="54">
        <f t="shared" ref="AR204:AR213" si="280">$AU204+$AB$7*SIN(AS204)</f>
        <v>7.9448723944472057</v>
      </c>
      <c r="AS204" s="54">
        <f t="shared" ref="AS204:AS213" si="281">$AU204+$AB$7*SIN(AT204)</f>
        <v>7.945487798146492</v>
      </c>
      <c r="AT204" s="54">
        <f t="shared" ref="AT204:AT213" si="282">$AU204+$AB$7*SIN(AU204)</f>
        <v>7.926986964283981</v>
      </c>
      <c r="AU204" s="54">
        <f t="shared" ref="AU204:AU213" si="283">RADIANS($AB$9)+$AB$18*(F204-AB$15)</f>
        <v>7.5417120640055568</v>
      </c>
      <c r="AW204" s="54">
        <v>142000</v>
      </c>
      <c r="AX204" s="54">
        <f t="shared" si="197"/>
        <v>9.4829781390206716E-2</v>
      </c>
      <c r="AY204" s="54">
        <f t="shared" si="198"/>
        <v>9.0878902540982742E-2</v>
      </c>
      <c r="AZ204" s="54">
        <f t="shared" si="199"/>
        <v>3.9508788492239695E-3</v>
      </c>
      <c r="BA204" s="54">
        <f t="shared" si="200"/>
        <v>0.76116102799512741</v>
      </c>
      <c r="BB204" s="54">
        <f t="shared" si="201"/>
        <v>0.403034136521492</v>
      </c>
      <c r="BC204" s="54">
        <f t="shared" si="202"/>
        <v>2.2017787674808251</v>
      </c>
      <c r="BD204" s="54">
        <f t="shared" si="203"/>
        <v>1.9690898795905432</v>
      </c>
      <c r="BE204" s="54">
        <f t="shared" si="204"/>
        <v>14.382789586481753</v>
      </c>
      <c r="BF204" s="54">
        <f t="shared" si="205"/>
        <v>14.382789506352776</v>
      </c>
      <c r="BG204" s="54">
        <f t="shared" si="206"/>
        <v>14.38279032030276</v>
      </c>
      <c r="BH204" s="54">
        <f t="shared" si="207"/>
        <v>14.382782052077566</v>
      </c>
      <c r="BI204" s="54">
        <f t="shared" si="208"/>
        <v>14.38286602925959</v>
      </c>
      <c r="BJ204" s="54">
        <f t="shared" si="209"/>
        <v>14.382011793061672</v>
      </c>
      <c r="BK204" s="54">
        <f t="shared" si="210"/>
        <v>14.390569690147402</v>
      </c>
      <c r="BL204" s="54">
        <f t="shared" si="211"/>
        <v>13.990086679812084</v>
      </c>
    </row>
    <row r="205" spans="1:64" ht="12.95" customHeight="1">
      <c r="A205" s="258" t="s">
        <v>991</v>
      </c>
      <c r="B205" s="259" t="s">
        <v>65</v>
      </c>
      <c r="C205" s="383">
        <v>59228.152499999851</v>
      </c>
      <c r="D205" s="382" t="s">
        <v>53</v>
      </c>
      <c r="E205" s="54">
        <f t="shared" si="252"/>
        <v>16376.26746486031</v>
      </c>
      <c r="F205" s="54">
        <f t="shared" si="253"/>
        <v>16376.5</v>
      </c>
      <c r="G205" s="54">
        <f t="shared" si="254"/>
        <v>-9.7621600143611431E-2</v>
      </c>
      <c r="H205" s="360"/>
      <c r="I205" s="360"/>
      <c r="J205" s="360"/>
      <c r="K205" s="360">
        <f t="shared" si="255"/>
        <v>-9.7621600143611431E-2</v>
      </c>
      <c r="M205" s="268"/>
      <c r="O205" s="54">
        <f t="shared" ca="1" si="256"/>
        <v>-1.2689171704026891E-2</v>
      </c>
      <c r="P205" s="54">
        <f t="shared" si="257"/>
        <v>0.13270261434131958</v>
      </c>
      <c r="Q205" s="286">
        <f t="shared" si="258"/>
        <v>44209.652499999851</v>
      </c>
      <c r="R205" s="54">
        <f t="shared" si="259"/>
        <v>5.3049243778100504E-2</v>
      </c>
      <c r="S205" s="54">
        <v>1</v>
      </c>
      <c r="T205" s="54">
        <f t="shared" si="260"/>
        <v>5.3049243778100504E-2</v>
      </c>
      <c r="U205" s="54">
        <f t="shared" si="261"/>
        <v>-0.23032421448493101</v>
      </c>
      <c r="Y205" s="318">
        <f t="shared" si="262"/>
        <v>-8.8711112834860328E-2</v>
      </c>
      <c r="Z205" s="54">
        <f t="shared" si="263"/>
        <v>16376.5</v>
      </c>
      <c r="AA205" s="54">
        <f t="shared" si="264"/>
        <v>0.12379212703256848</v>
      </c>
      <c r="AB205" s="54">
        <f t="shared" si="265"/>
        <v>-8.8711112834860328E-2</v>
      </c>
      <c r="AC205" s="54">
        <f t="shared" si="266"/>
        <v>-0.23032421448493101</v>
      </c>
      <c r="AD205" s="54">
        <f t="shared" si="267"/>
        <v>-8.8711112834860328E-2</v>
      </c>
      <c r="AE205" s="369">
        <f t="shared" si="268"/>
        <v>4.9024038582047832E-2</v>
      </c>
      <c r="AF205" s="356">
        <f t="shared" si="269"/>
        <v>44209.652499999851</v>
      </c>
      <c r="AG205" s="41"/>
      <c r="AH205" s="54">
        <f t="shared" si="270"/>
        <v>-8.9104873087511045E-3</v>
      </c>
      <c r="AI205" s="54">
        <f t="shared" si="271"/>
        <v>0.80645144758896081</v>
      </c>
      <c r="AJ205" s="54">
        <f t="shared" si="272"/>
        <v>0.27856836678335489</v>
      </c>
      <c r="AK205" s="54">
        <f t="shared" si="273"/>
        <v>0.35559223523346167</v>
      </c>
      <c r="AL205" s="54">
        <f t="shared" si="274"/>
        <v>2.0692521542104005</v>
      </c>
      <c r="AM205" s="54">
        <f t="shared" si="275"/>
        <v>1.6828339867133841</v>
      </c>
      <c r="AN205" s="54">
        <f t="shared" si="276"/>
        <v>7.9448942805609368</v>
      </c>
      <c r="AO205" s="54">
        <f t="shared" si="277"/>
        <v>7.9448942816875352</v>
      </c>
      <c r="AP205" s="54">
        <f t="shared" si="278"/>
        <v>7.9448942510365379</v>
      </c>
      <c r="AQ205" s="54">
        <f t="shared" si="279"/>
        <v>7.9448950849448075</v>
      </c>
      <c r="AR205" s="54">
        <f t="shared" si="280"/>
        <v>7.9448723944472057</v>
      </c>
      <c r="AS205" s="54">
        <f t="shared" si="281"/>
        <v>7.945487798146492</v>
      </c>
      <c r="AT205" s="54">
        <f t="shared" si="282"/>
        <v>7.926986964283981</v>
      </c>
      <c r="AU205" s="54">
        <f t="shared" si="283"/>
        <v>7.5417120640055568</v>
      </c>
      <c r="AW205" s="54">
        <v>143000</v>
      </c>
      <c r="AX205" s="54">
        <f t="shared" si="197"/>
        <v>9.6038404129670532E-2</v>
      </c>
      <c r="AY205" s="54">
        <f t="shared" si="198"/>
        <v>8.8238905773490195E-2</v>
      </c>
      <c r="AZ205" s="54">
        <f t="shared" si="199"/>
        <v>7.7994983561803398E-3</v>
      </c>
      <c r="BA205" s="54">
        <f t="shared" si="200"/>
        <v>0.74882954163261739</v>
      </c>
      <c r="BB205" s="54">
        <f t="shared" si="201"/>
        <v>0.43775178650732355</v>
      </c>
      <c r="BC205" s="54">
        <f t="shared" si="202"/>
        <v>2.240045625749195</v>
      </c>
      <c r="BD205" s="54">
        <f t="shared" si="203"/>
        <v>2.0660754491726481</v>
      </c>
      <c r="BE205" s="54">
        <f t="shared" si="204"/>
        <v>14.429137773463346</v>
      </c>
      <c r="BF205" s="54">
        <f t="shared" si="205"/>
        <v>14.429137398546407</v>
      </c>
      <c r="BG205" s="54">
        <f t="shared" si="206"/>
        <v>14.429140615784707</v>
      </c>
      <c r="BH205" s="54">
        <f t="shared" si="207"/>
        <v>14.429113006889958</v>
      </c>
      <c r="BI205" s="54">
        <f t="shared" si="208"/>
        <v>14.429349851588515</v>
      </c>
      <c r="BJ205" s="54">
        <f t="shared" si="209"/>
        <v>14.427311959014041</v>
      </c>
      <c r="BK205" s="54">
        <f t="shared" si="210"/>
        <v>14.444417364736859</v>
      </c>
      <c r="BL205" s="54">
        <f t="shared" si="211"/>
        <v>14.041417637919494</v>
      </c>
    </row>
    <row r="206" spans="1:64" ht="12.95" customHeight="1">
      <c r="A206" s="258" t="s">
        <v>991</v>
      </c>
      <c r="B206" s="259" t="s">
        <v>65</v>
      </c>
      <c r="C206" s="383">
        <v>59228.152600000147</v>
      </c>
      <c r="D206" s="382" t="s">
        <v>413</v>
      </c>
      <c r="E206" s="54">
        <f t="shared" si="252"/>
        <v>16376.267703061516</v>
      </c>
      <c r="F206" s="54">
        <f t="shared" si="253"/>
        <v>16376.5</v>
      </c>
      <c r="G206" s="54">
        <f t="shared" si="254"/>
        <v>-9.7521599847823381E-2</v>
      </c>
      <c r="H206" s="360"/>
      <c r="I206" s="360"/>
      <c r="J206" s="360"/>
      <c r="K206" s="360">
        <f t="shared" si="255"/>
        <v>-9.7521599847823381E-2</v>
      </c>
      <c r="M206" s="268"/>
      <c r="O206" s="54">
        <f t="shared" ca="1" si="256"/>
        <v>-1.2689171704026891E-2</v>
      </c>
      <c r="P206" s="54">
        <f t="shared" si="257"/>
        <v>0.13270261434131958</v>
      </c>
      <c r="Q206" s="286">
        <f t="shared" si="258"/>
        <v>44209.652600000147</v>
      </c>
      <c r="R206" s="54">
        <f t="shared" si="259"/>
        <v>5.3003188799008373E-2</v>
      </c>
      <c r="S206" s="54">
        <v>1</v>
      </c>
      <c r="T206" s="54">
        <f t="shared" si="260"/>
        <v>5.3003188799008373E-2</v>
      </c>
      <c r="U206" s="54">
        <f t="shared" si="261"/>
        <v>-0.23022421418914296</v>
      </c>
      <c r="Y206" s="318">
        <f t="shared" si="262"/>
        <v>-8.8611112539072279E-2</v>
      </c>
      <c r="Z206" s="54">
        <f t="shared" si="263"/>
        <v>16376.5</v>
      </c>
      <c r="AA206" s="54">
        <f t="shared" si="264"/>
        <v>0.12379212703256848</v>
      </c>
      <c r="AB206" s="54">
        <f t="shared" si="265"/>
        <v>-8.8611112539072279E-2</v>
      </c>
      <c r="AC206" s="54">
        <f t="shared" si="266"/>
        <v>-0.23022421418914296</v>
      </c>
      <c r="AD206" s="54">
        <f t="shared" si="267"/>
        <v>-8.8611112539072279E-2</v>
      </c>
      <c r="AE206" s="369">
        <f t="shared" si="268"/>
        <v>4.8979765705688683E-2</v>
      </c>
      <c r="AF206" s="356">
        <f t="shared" si="269"/>
        <v>44209.652600000147</v>
      </c>
      <c r="AG206" s="41"/>
      <c r="AH206" s="54">
        <f t="shared" si="270"/>
        <v>-8.9104873087511045E-3</v>
      </c>
      <c r="AI206" s="54">
        <f t="shared" si="271"/>
        <v>0.80645144758896081</v>
      </c>
      <c r="AJ206" s="54">
        <f t="shared" si="272"/>
        <v>0.27856836678335489</v>
      </c>
      <c r="AK206" s="54">
        <f t="shared" si="273"/>
        <v>0.35559223523346167</v>
      </c>
      <c r="AL206" s="54">
        <f t="shared" si="274"/>
        <v>2.0692521542104005</v>
      </c>
      <c r="AM206" s="54">
        <f t="shared" si="275"/>
        <v>1.6828339867133841</v>
      </c>
      <c r="AN206" s="54">
        <f t="shared" si="276"/>
        <v>7.9448942805609368</v>
      </c>
      <c r="AO206" s="54">
        <f t="shared" si="277"/>
        <v>7.9448942816875352</v>
      </c>
      <c r="AP206" s="54">
        <f t="shared" si="278"/>
        <v>7.9448942510365379</v>
      </c>
      <c r="AQ206" s="54">
        <f t="shared" si="279"/>
        <v>7.9448950849448075</v>
      </c>
      <c r="AR206" s="54">
        <f t="shared" si="280"/>
        <v>7.9448723944472057</v>
      </c>
      <c r="AS206" s="54">
        <f t="shared" si="281"/>
        <v>7.945487798146492</v>
      </c>
      <c r="AT206" s="54">
        <f t="shared" si="282"/>
        <v>7.926986964283981</v>
      </c>
      <c r="AU206" s="54">
        <f t="shared" si="283"/>
        <v>7.5417120640055568</v>
      </c>
      <c r="AW206" s="54">
        <v>144000</v>
      </c>
      <c r="AX206" s="54">
        <f t="shared" si="197"/>
        <v>9.7133314806544344E-2</v>
      </c>
      <c r="AY206" s="54">
        <f t="shared" si="198"/>
        <v>8.5562469202593638E-2</v>
      </c>
      <c r="AZ206" s="54">
        <f t="shared" si="199"/>
        <v>1.157084560395071E-2</v>
      </c>
      <c r="BA206" s="54">
        <f t="shared" si="200"/>
        <v>0.73723606789234086</v>
      </c>
      <c r="BB206" s="54">
        <f t="shared" si="201"/>
        <v>0.47076769058900864</v>
      </c>
      <c r="BC206" s="54">
        <f t="shared" si="202"/>
        <v>2.2771097259272639</v>
      </c>
      <c r="BD206" s="54">
        <f t="shared" si="203"/>
        <v>2.1676140610212244</v>
      </c>
      <c r="BE206" s="54">
        <f t="shared" si="204"/>
        <v>14.474751841536788</v>
      </c>
      <c r="BF206" s="54">
        <f t="shared" si="205"/>
        <v>14.474750706950452</v>
      </c>
      <c r="BG206" s="54">
        <f t="shared" si="206"/>
        <v>14.474759168163622</v>
      </c>
      <c r="BH206" s="54">
        <f t="shared" si="207"/>
        <v>14.474696063489453</v>
      </c>
      <c r="BI206" s="54">
        <f t="shared" si="208"/>
        <v>14.475166432333445</v>
      </c>
      <c r="BJ206" s="54">
        <f t="shared" si="209"/>
        <v>14.471645102651262</v>
      </c>
      <c r="BK206" s="54">
        <f t="shared" si="210"/>
        <v>14.497203421672763</v>
      </c>
      <c r="BL206" s="54">
        <f t="shared" si="211"/>
        <v>14.092748596026908</v>
      </c>
    </row>
    <row r="207" spans="1:64" ht="12.95" customHeight="1">
      <c r="A207" s="258" t="s">
        <v>991</v>
      </c>
      <c r="B207" s="259" t="s">
        <v>65</v>
      </c>
      <c r="C207" s="383">
        <v>59244.106099999975</v>
      </c>
      <c r="D207" s="382" t="s">
        <v>413</v>
      </c>
      <c r="E207" s="54">
        <f t="shared" si="252"/>
        <v>16414.269019833471</v>
      </c>
      <c r="F207" s="54">
        <f t="shared" si="253"/>
        <v>16414.5</v>
      </c>
      <c r="G207" s="54">
        <f t="shared" si="254"/>
        <v>-9.6968800025933888E-2</v>
      </c>
      <c r="H207" s="360"/>
      <c r="I207" s="360"/>
      <c r="J207" s="360"/>
      <c r="K207" s="360">
        <f t="shared" si="255"/>
        <v>-9.6968800025933888E-2</v>
      </c>
      <c r="M207" s="268"/>
      <c r="O207" s="54">
        <f t="shared" ca="1" si="256"/>
        <v>-1.28157442769673E-2</v>
      </c>
      <c r="P207" s="54">
        <f t="shared" si="257"/>
        <v>0.13277691294531252</v>
      </c>
      <c r="Q207" s="286">
        <f t="shared" si="258"/>
        <v>44225.606099999975</v>
      </c>
      <c r="R207" s="54">
        <f t="shared" si="259"/>
        <v>5.2783092628666338E-2</v>
      </c>
      <c r="S207" s="54">
        <v>1</v>
      </c>
      <c r="T207" s="54">
        <f t="shared" si="260"/>
        <v>5.2783092628666338E-2</v>
      </c>
      <c r="U207" s="54">
        <f t="shared" si="261"/>
        <v>-0.22974571297124641</v>
      </c>
      <c r="Y207" s="318">
        <f t="shared" si="262"/>
        <v>-8.8214004405300153E-2</v>
      </c>
      <c r="Z207" s="54">
        <f t="shared" si="263"/>
        <v>16414.5</v>
      </c>
      <c r="AA207" s="54">
        <f t="shared" si="264"/>
        <v>0.12402211732467879</v>
      </c>
      <c r="AB207" s="54">
        <f t="shared" si="265"/>
        <v>-8.8214004405300153E-2</v>
      </c>
      <c r="AC207" s="54">
        <f t="shared" si="266"/>
        <v>-0.22974571297124641</v>
      </c>
      <c r="AD207" s="54">
        <f t="shared" si="267"/>
        <v>-8.8214004405300153E-2</v>
      </c>
      <c r="AE207" s="369">
        <f t="shared" si="268"/>
        <v>4.8836985551465317E-2</v>
      </c>
      <c r="AF207" s="356">
        <f t="shared" si="269"/>
        <v>44225.606099999975</v>
      </c>
      <c r="AG207" s="41"/>
      <c r="AH207" s="54">
        <f t="shared" si="270"/>
        <v>-8.7547956206337381E-3</v>
      </c>
      <c r="AI207" s="54">
        <f t="shared" si="271"/>
        <v>0.80586209398572928</v>
      </c>
      <c r="AJ207" s="54">
        <f t="shared" si="272"/>
        <v>0.28016048319444847</v>
      </c>
      <c r="AK207" s="54">
        <f t="shared" si="273"/>
        <v>0.3552708169089217</v>
      </c>
      <c r="AL207" s="54">
        <f t="shared" si="274"/>
        <v>2.0709102892518096</v>
      </c>
      <c r="AM207" s="54">
        <f t="shared" si="275"/>
        <v>1.6860153549258192</v>
      </c>
      <c r="AN207" s="54">
        <f t="shared" si="276"/>
        <v>7.9467750162229542</v>
      </c>
      <c r="AO207" s="54">
        <f t="shared" si="277"/>
        <v>7.9467750174547733</v>
      </c>
      <c r="AP207" s="54">
        <f t="shared" si="278"/>
        <v>7.9467749846184255</v>
      </c>
      <c r="AQ207" s="54">
        <f t="shared" si="279"/>
        <v>7.9467758599261913</v>
      </c>
      <c r="AR207" s="54">
        <f t="shared" si="280"/>
        <v>7.9467525243172732</v>
      </c>
      <c r="AS207" s="54">
        <f t="shared" si="281"/>
        <v>7.9473726604177859</v>
      </c>
      <c r="AT207" s="54">
        <f t="shared" si="282"/>
        <v>7.9291794183089985</v>
      </c>
      <c r="AU207" s="54">
        <f t="shared" si="283"/>
        <v>7.543662640413638</v>
      </c>
      <c r="AW207" s="54">
        <v>145000</v>
      </c>
      <c r="AX207" s="54">
        <f t="shared" si="197"/>
        <v>9.8111236377036393E-2</v>
      </c>
      <c r="AY207" s="54">
        <f t="shared" si="198"/>
        <v>8.2849592828293128E-2</v>
      </c>
      <c r="AZ207" s="54">
        <f t="shared" si="199"/>
        <v>1.5261643548743261E-2</v>
      </c>
      <c r="BA207" s="54">
        <f t="shared" si="200"/>
        <v>0.72633549645435591</v>
      </c>
      <c r="BB207" s="54">
        <f t="shared" si="201"/>
        <v>0.50217456222117218</v>
      </c>
      <c r="BC207" s="54">
        <f t="shared" si="202"/>
        <v>2.3130605751148039</v>
      </c>
      <c r="BD207" s="54">
        <f t="shared" si="203"/>
        <v>2.2742129055008116</v>
      </c>
      <c r="BE207" s="54">
        <f t="shared" si="204"/>
        <v>14.5196757660551</v>
      </c>
      <c r="BF207" s="54">
        <f t="shared" si="205"/>
        <v>14.51967303081004</v>
      </c>
      <c r="BG207" s="54">
        <f t="shared" si="206"/>
        <v>14.519691131369513</v>
      </c>
      <c r="BH207" s="54">
        <f t="shared" si="207"/>
        <v>14.519571335278579</v>
      </c>
      <c r="BI207" s="54">
        <f t="shared" si="208"/>
        <v>14.520363527406102</v>
      </c>
      <c r="BJ207" s="54">
        <f t="shared" si="209"/>
        <v>14.515095592774282</v>
      </c>
      <c r="BK207" s="54">
        <f t="shared" si="210"/>
        <v>14.54892402780461</v>
      </c>
      <c r="BL207" s="54">
        <f t="shared" si="211"/>
        <v>14.144079554134322</v>
      </c>
    </row>
    <row r="208" spans="1:64" ht="12.95" customHeight="1">
      <c r="A208" s="258" t="s">
        <v>991</v>
      </c>
      <c r="B208" s="259" t="s">
        <v>65</v>
      </c>
      <c r="C208" s="383">
        <v>59244.106300000101</v>
      </c>
      <c r="D208" s="382" t="s">
        <v>53</v>
      </c>
      <c r="E208" s="54">
        <f t="shared" si="252"/>
        <v>16414.26949623477</v>
      </c>
      <c r="F208" s="54">
        <f t="shared" si="253"/>
        <v>16414.5</v>
      </c>
      <c r="G208" s="54">
        <f t="shared" si="254"/>
        <v>-9.6768799900019076E-2</v>
      </c>
      <c r="H208" s="360"/>
      <c r="I208" s="360"/>
      <c r="J208" s="360"/>
      <c r="K208" s="360">
        <f t="shared" si="255"/>
        <v>-9.6768799900019076E-2</v>
      </c>
      <c r="M208" s="268"/>
      <c r="O208" s="54">
        <f t="shared" ca="1" si="256"/>
        <v>-1.28157442769673E-2</v>
      </c>
      <c r="P208" s="54">
        <f t="shared" si="257"/>
        <v>0.13277691294531252</v>
      </c>
      <c r="Q208" s="286">
        <f t="shared" si="258"/>
        <v>44225.606300000101</v>
      </c>
      <c r="R208" s="54">
        <f t="shared" si="259"/>
        <v>5.2691234285671427E-2</v>
      </c>
      <c r="S208" s="54">
        <v>1</v>
      </c>
      <c r="T208" s="54">
        <f t="shared" si="260"/>
        <v>5.2691234285671427E-2</v>
      </c>
      <c r="U208" s="54">
        <f t="shared" si="261"/>
        <v>-0.2295457128453316</v>
      </c>
      <c r="Y208" s="318">
        <f t="shared" si="262"/>
        <v>-8.8014004279385341E-2</v>
      </c>
      <c r="Z208" s="54">
        <f t="shared" si="263"/>
        <v>16414.5</v>
      </c>
      <c r="AA208" s="54">
        <f t="shared" si="264"/>
        <v>0.12402211732467879</v>
      </c>
      <c r="AB208" s="54">
        <f t="shared" si="265"/>
        <v>-8.8014004279385341E-2</v>
      </c>
      <c r="AC208" s="54">
        <f t="shared" si="266"/>
        <v>-0.2295457128453316</v>
      </c>
      <c r="AD208" s="54">
        <f t="shared" si="267"/>
        <v>-8.8014004279385341E-2</v>
      </c>
      <c r="AE208" s="369">
        <f t="shared" si="268"/>
        <v>4.8748629128923374E-2</v>
      </c>
      <c r="AF208" s="356">
        <f t="shared" si="269"/>
        <v>44225.606300000101</v>
      </c>
      <c r="AG208" s="41"/>
      <c r="AH208" s="54">
        <f t="shared" si="270"/>
        <v>-8.7547956206337381E-3</v>
      </c>
      <c r="AI208" s="54">
        <f t="shared" si="271"/>
        <v>0.80586209398572928</v>
      </c>
      <c r="AJ208" s="54">
        <f t="shared" si="272"/>
        <v>0.28016048319444847</v>
      </c>
      <c r="AK208" s="54">
        <f t="shared" si="273"/>
        <v>0.3552708169089217</v>
      </c>
      <c r="AL208" s="54">
        <f t="shared" si="274"/>
        <v>2.0709102892518096</v>
      </c>
      <c r="AM208" s="54">
        <f t="shared" si="275"/>
        <v>1.6860153549258192</v>
      </c>
      <c r="AN208" s="54">
        <f t="shared" si="276"/>
        <v>7.9467750162229542</v>
      </c>
      <c r="AO208" s="54">
        <f t="shared" si="277"/>
        <v>7.9467750174547733</v>
      </c>
      <c r="AP208" s="54">
        <f t="shared" si="278"/>
        <v>7.9467749846184255</v>
      </c>
      <c r="AQ208" s="54">
        <f t="shared" si="279"/>
        <v>7.9467758599261913</v>
      </c>
      <c r="AR208" s="54">
        <f t="shared" si="280"/>
        <v>7.9467525243172732</v>
      </c>
      <c r="AS208" s="54">
        <f t="shared" si="281"/>
        <v>7.9473726604177859</v>
      </c>
      <c r="AT208" s="54">
        <f t="shared" si="282"/>
        <v>7.9291794183089985</v>
      </c>
      <c r="AU208" s="54">
        <f t="shared" si="283"/>
        <v>7.543662640413638</v>
      </c>
      <c r="AW208" s="54">
        <v>146000</v>
      </c>
      <c r="AX208" s="54">
        <f t="shared" si="197"/>
        <v>9.896931854636809E-2</v>
      </c>
      <c r="AY208" s="54">
        <f t="shared" si="198"/>
        <v>8.0100276650588609E-2</v>
      </c>
      <c r="AZ208" s="54">
        <f t="shared" si="199"/>
        <v>1.8869041895779478E-2</v>
      </c>
      <c r="BA208" s="54">
        <f t="shared" si="200"/>
        <v>0.71608604898890227</v>
      </c>
      <c r="BB208" s="54">
        <f t="shared" si="201"/>
        <v>0.53205965008636091</v>
      </c>
      <c r="BC208" s="54">
        <f t="shared" si="202"/>
        <v>2.3479802594440953</v>
      </c>
      <c r="BD208" s="54">
        <f t="shared" si="203"/>
        <v>2.3864436197812924</v>
      </c>
      <c r="BE208" s="54">
        <f t="shared" si="204"/>
        <v>14.563950891522127</v>
      </c>
      <c r="BF208" s="54">
        <f t="shared" si="205"/>
        <v>14.563945211727471</v>
      </c>
      <c r="BG208" s="54">
        <f t="shared" si="206"/>
        <v>14.563979102405066</v>
      </c>
      <c r="BH208" s="54">
        <f t="shared" si="207"/>
        <v>14.563776843208938</v>
      </c>
      <c r="BI208" s="54">
        <f t="shared" si="208"/>
        <v>14.564982593459149</v>
      </c>
      <c r="BJ208" s="54">
        <f t="shared" si="209"/>
        <v>14.557746649184717</v>
      </c>
      <c r="BK208" s="54">
        <f t="shared" si="210"/>
        <v>14.599578156686983</v>
      </c>
      <c r="BL208" s="54">
        <f t="shared" si="211"/>
        <v>14.195410512241732</v>
      </c>
    </row>
    <row r="209" spans="1:64" ht="12.95" customHeight="1">
      <c r="A209" s="258" t="s">
        <v>991</v>
      </c>
      <c r="B209" s="259" t="s">
        <v>65</v>
      </c>
      <c r="C209" s="383">
        <v>59265.097000000067</v>
      </c>
      <c r="D209" s="382" t="s">
        <v>413</v>
      </c>
      <c r="E209" s="54">
        <f t="shared" si="252"/>
        <v>16464.26944859459</v>
      </c>
      <c r="F209" s="54">
        <f t="shared" si="253"/>
        <v>16464.5</v>
      </c>
      <c r="G209" s="54">
        <f t="shared" si="254"/>
        <v>-9.6788799928617664E-2</v>
      </c>
      <c r="H209" s="360"/>
      <c r="I209" s="360"/>
      <c r="J209" s="360"/>
      <c r="K209" s="360">
        <f t="shared" si="255"/>
        <v>-9.6788799928617664E-2</v>
      </c>
      <c r="M209" s="268"/>
      <c r="O209" s="54">
        <f t="shared" ca="1" si="256"/>
        <v>-1.2982287136099419E-2</v>
      </c>
      <c r="P209" s="54">
        <f t="shared" si="257"/>
        <v>0.13287459409878841</v>
      </c>
      <c r="Q209" s="286">
        <f t="shared" si="258"/>
        <v>44246.597000000067</v>
      </c>
      <c r="R209" s="54">
        <f t="shared" si="259"/>
        <v>5.2745274556187577E-2</v>
      </c>
      <c r="S209" s="54">
        <v>1</v>
      </c>
      <c r="T209" s="54">
        <f t="shared" si="260"/>
        <v>5.2745274556187577E-2</v>
      </c>
      <c r="U209" s="54">
        <f t="shared" si="261"/>
        <v>-0.22966339402740607</v>
      </c>
      <c r="Y209" s="318">
        <f t="shared" si="262"/>
        <v>-8.8238735658578843E-2</v>
      </c>
      <c r="Z209" s="54">
        <f t="shared" si="263"/>
        <v>16464.5</v>
      </c>
      <c r="AA209" s="54">
        <f t="shared" si="264"/>
        <v>0.12432452982874959</v>
      </c>
      <c r="AB209" s="54">
        <f t="shared" si="265"/>
        <v>-8.8238735658578843E-2</v>
      </c>
      <c r="AC209" s="54">
        <f t="shared" si="266"/>
        <v>-0.22966339402740607</v>
      </c>
      <c r="AD209" s="54">
        <f t="shared" si="267"/>
        <v>-8.8238735658578843E-2</v>
      </c>
      <c r="AE209" s="369">
        <f t="shared" si="268"/>
        <v>4.8891104596390227E-2</v>
      </c>
      <c r="AF209" s="356">
        <f t="shared" si="269"/>
        <v>44246.597000000067</v>
      </c>
      <c r="AG209" s="41"/>
      <c r="AH209" s="54">
        <f t="shared" si="270"/>
        <v>-8.550064270038819E-3</v>
      </c>
      <c r="AI209" s="54">
        <f t="shared" si="271"/>
        <v>0.80508875043820416</v>
      </c>
      <c r="AJ209" s="54">
        <f t="shared" si="272"/>
        <v>0.28225066207185939</v>
      </c>
      <c r="AK209" s="54">
        <f t="shared" si="273"/>
        <v>0.35484712862442291</v>
      </c>
      <c r="AL209" s="54">
        <f t="shared" si="274"/>
        <v>2.0730883590968592</v>
      </c>
      <c r="AM209" s="54">
        <f t="shared" si="275"/>
        <v>1.6902078321389207</v>
      </c>
      <c r="AN209" s="54">
        <f t="shared" si="276"/>
        <v>7.9492475766201665</v>
      </c>
      <c r="AO209" s="54">
        <f t="shared" si="277"/>
        <v>7.9492475780000467</v>
      </c>
      <c r="AP209" s="54">
        <f t="shared" si="278"/>
        <v>7.9492475421687727</v>
      </c>
      <c r="AQ209" s="54">
        <f t="shared" si="279"/>
        <v>7.9492484725932826</v>
      </c>
      <c r="AR209" s="54">
        <f t="shared" si="280"/>
        <v>7.9492243094830375</v>
      </c>
      <c r="AS209" s="54">
        <f t="shared" si="281"/>
        <v>7.9498498564276918</v>
      </c>
      <c r="AT209" s="54">
        <f t="shared" si="282"/>
        <v>7.9320619913623354</v>
      </c>
      <c r="AU209" s="54">
        <f t="shared" si="283"/>
        <v>7.5462291883190087</v>
      </c>
      <c r="AW209" s="54">
        <v>147000</v>
      </c>
      <c r="AX209" s="54">
        <f t="shared" si="197"/>
        <v>9.970507901093946E-2</v>
      </c>
      <c r="AY209" s="54">
        <f t="shared" si="198"/>
        <v>7.7314520669480025E-2</v>
      </c>
      <c r="AZ209" s="54">
        <f t="shared" si="199"/>
        <v>2.2390558341459432E-2</v>
      </c>
      <c r="BA209" s="54">
        <f t="shared" si="200"/>
        <v>0.70644910533180028</v>
      </c>
      <c r="BB209" s="54">
        <f t="shared" si="201"/>
        <v>0.56050476729853804</v>
      </c>
      <c r="BC209" s="54">
        <f t="shared" si="202"/>
        <v>2.3819441913849957</v>
      </c>
      <c r="BD209" s="54">
        <f t="shared" si="203"/>
        <v>2.5049540077321781</v>
      </c>
      <c r="BE209" s="54">
        <f t="shared" si="204"/>
        <v>14.607616133274322</v>
      </c>
      <c r="BF209" s="54">
        <f t="shared" si="205"/>
        <v>14.607605552605438</v>
      </c>
      <c r="BG209" s="54">
        <f t="shared" si="206"/>
        <v>14.607663206141535</v>
      </c>
      <c r="BH209" s="54">
        <f t="shared" si="207"/>
        <v>14.607348975631886</v>
      </c>
      <c r="BI209" s="54">
        <f t="shared" si="208"/>
        <v>14.609059286341969</v>
      </c>
      <c r="BJ209" s="54">
        <f t="shared" si="209"/>
        <v>14.599679586540928</v>
      </c>
      <c r="BK209" s="54">
        <f t="shared" si="210"/>
        <v>14.649167591283513</v>
      </c>
      <c r="BL209" s="54">
        <f t="shared" si="211"/>
        <v>14.246741470349146</v>
      </c>
    </row>
    <row r="210" spans="1:64" ht="12.95" customHeight="1">
      <c r="A210" s="258" t="s">
        <v>991</v>
      </c>
      <c r="B210" s="259" t="s">
        <v>65</v>
      </c>
      <c r="C210" s="383">
        <v>59265.098000000231</v>
      </c>
      <c r="D210" s="382" t="s">
        <v>53</v>
      </c>
      <c r="E210" s="54">
        <f t="shared" si="252"/>
        <v>16464.271830599981</v>
      </c>
      <c r="F210" s="54">
        <f t="shared" si="253"/>
        <v>16464.5</v>
      </c>
      <c r="G210" s="54">
        <f t="shared" si="254"/>
        <v>-9.5788799764704891E-2</v>
      </c>
      <c r="H210" s="360"/>
      <c r="I210" s="360"/>
      <c r="J210" s="360"/>
      <c r="K210" s="360">
        <f t="shared" si="255"/>
        <v>-9.5788799764704891E-2</v>
      </c>
      <c r="M210" s="268"/>
      <c r="O210" s="54">
        <f t="shared" ca="1" si="256"/>
        <v>-1.2982287136099419E-2</v>
      </c>
      <c r="P210" s="54">
        <f t="shared" si="257"/>
        <v>0.13287459409878841</v>
      </c>
      <c r="Q210" s="286">
        <f t="shared" si="258"/>
        <v>44246.598000000231</v>
      </c>
      <c r="R210" s="54">
        <f t="shared" si="259"/>
        <v>5.2286947693171063E-2</v>
      </c>
      <c r="S210" s="54">
        <v>1</v>
      </c>
      <c r="T210" s="54">
        <f t="shared" si="260"/>
        <v>5.2286947693171063E-2</v>
      </c>
      <c r="U210" s="54">
        <f t="shared" si="261"/>
        <v>-0.2286633938634933</v>
      </c>
      <c r="Y210" s="318">
        <f t="shared" si="262"/>
        <v>-8.723873549466607E-2</v>
      </c>
      <c r="Z210" s="54">
        <f t="shared" si="263"/>
        <v>16464.5</v>
      </c>
      <c r="AA210" s="54">
        <f t="shared" si="264"/>
        <v>0.12432452982874959</v>
      </c>
      <c r="AB210" s="54">
        <f t="shared" si="265"/>
        <v>-8.723873549466607E-2</v>
      </c>
      <c r="AC210" s="54">
        <f t="shared" si="266"/>
        <v>-0.2286633938634933</v>
      </c>
      <c r="AD210" s="54">
        <f t="shared" si="267"/>
        <v>-8.723873549466607E-2</v>
      </c>
      <c r="AE210" s="369">
        <f t="shared" si="268"/>
        <v>4.8449877864716724E-2</v>
      </c>
      <c r="AF210" s="356">
        <f t="shared" si="269"/>
        <v>44246.598000000231</v>
      </c>
      <c r="AG210" s="41"/>
      <c r="AH210" s="54">
        <f t="shared" si="270"/>
        <v>-8.550064270038819E-3</v>
      </c>
      <c r="AI210" s="54">
        <f t="shared" si="271"/>
        <v>0.80508875043820416</v>
      </c>
      <c r="AJ210" s="54">
        <f t="shared" si="272"/>
        <v>0.28225066207185939</v>
      </c>
      <c r="AK210" s="54">
        <f t="shared" si="273"/>
        <v>0.35484712862442291</v>
      </c>
      <c r="AL210" s="54">
        <f t="shared" si="274"/>
        <v>2.0730883590968592</v>
      </c>
      <c r="AM210" s="54">
        <f t="shared" si="275"/>
        <v>1.6902078321389207</v>
      </c>
      <c r="AN210" s="54">
        <f t="shared" si="276"/>
        <v>7.9492475766201665</v>
      </c>
      <c r="AO210" s="54">
        <f t="shared" si="277"/>
        <v>7.9492475780000467</v>
      </c>
      <c r="AP210" s="54">
        <f t="shared" si="278"/>
        <v>7.9492475421687727</v>
      </c>
      <c r="AQ210" s="54">
        <f t="shared" si="279"/>
        <v>7.9492484725932826</v>
      </c>
      <c r="AR210" s="54">
        <f t="shared" si="280"/>
        <v>7.9492243094830375</v>
      </c>
      <c r="AS210" s="54">
        <f t="shared" si="281"/>
        <v>7.9498498564276918</v>
      </c>
      <c r="AT210" s="54">
        <f t="shared" si="282"/>
        <v>7.9320619913623354</v>
      </c>
      <c r="AU210" s="54">
        <f t="shared" si="283"/>
        <v>7.5462291883190087</v>
      </c>
      <c r="AW210" s="54">
        <v>148000</v>
      </c>
      <c r="AX210" s="54">
        <f t="shared" si="197"/>
        <v>0.10031635235403513</v>
      </c>
      <c r="AY210" s="54">
        <f t="shared" si="198"/>
        <v>7.4492324884967487E-2</v>
      </c>
      <c r="AZ210" s="54">
        <f t="shared" si="199"/>
        <v>2.5824027469067638E-2</v>
      </c>
      <c r="BA210" s="54">
        <f t="shared" si="200"/>
        <v>0.69738901706377665</v>
      </c>
      <c r="BB210" s="54">
        <f t="shared" si="201"/>
        <v>0.58758641142220636</v>
      </c>
      <c r="BC210" s="54">
        <f t="shared" si="202"/>
        <v>2.415021777796639</v>
      </c>
      <c r="BD210" s="54">
        <f t="shared" si="203"/>
        <v>2.6304822765949241</v>
      </c>
      <c r="BE210" s="54">
        <f t="shared" si="204"/>
        <v>14.650708162890718</v>
      </c>
      <c r="BF210" s="54">
        <f t="shared" si="205"/>
        <v>14.650690037892744</v>
      </c>
      <c r="BG210" s="54">
        <f t="shared" si="206"/>
        <v>14.650781163961625</v>
      </c>
      <c r="BH210" s="54">
        <f t="shared" si="207"/>
        <v>14.650322865192219</v>
      </c>
      <c r="BI210" s="54">
        <f t="shared" si="208"/>
        <v>14.652624020027853</v>
      </c>
      <c r="BJ210" s="54">
        <f t="shared" si="209"/>
        <v>14.640973151736016</v>
      </c>
      <c r="BK210" s="54">
        <f t="shared" si="210"/>
        <v>14.697696919270015</v>
      </c>
      <c r="BL210" s="54">
        <f t="shared" si="211"/>
        <v>14.298072428456557</v>
      </c>
    </row>
    <row r="211" spans="1:64" ht="12.95" customHeight="1">
      <c r="A211" s="258" t="s">
        <v>991</v>
      </c>
      <c r="B211" s="259" t="s">
        <v>65</v>
      </c>
      <c r="C211" s="383">
        <v>59265.098000000231</v>
      </c>
      <c r="D211" s="382" t="s">
        <v>225</v>
      </c>
      <c r="E211" s="54">
        <f t="shared" si="252"/>
        <v>16464.271830599981</v>
      </c>
      <c r="F211" s="54">
        <f t="shared" si="253"/>
        <v>16464.5</v>
      </c>
      <c r="G211" s="54">
        <f t="shared" si="254"/>
        <v>-9.5788799764704891E-2</v>
      </c>
      <c r="H211" s="360"/>
      <c r="I211" s="360"/>
      <c r="J211" s="360"/>
      <c r="K211" s="360">
        <f t="shared" si="255"/>
        <v>-9.5788799764704891E-2</v>
      </c>
      <c r="M211" s="268"/>
      <c r="O211" s="54">
        <f t="shared" ca="1" si="256"/>
        <v>-1.2982287136099419E-2</v>
      </c>
      <c r="P211" s="54">
        <f t="shared" si="257"/>
        <v>0.13287459409878841</v>
      </c>
      <c r="Q211" s="286">
        <f t="shared" si="258"/>
        <v>44246.598000000231</v>
      </c>
      <c r="R211" s="54">
        <f t="shared" si="259"/>
        <v>5.2286947693171063E-2</v>
      </c>
      <c r="S211" s="54">
        <v>1</v>
      </c>
      <c r="T211" s="54">
        <f t="shared" si="260"/>
        <v>5.2286947693171063E-2</v>
      </c>
      <c r="U211" s="54">
        <f t="shared" si="261"/>
        <v>-0.2286633938634933</v>
      </c>
      <c r="Y211" s="318">
        <f t="shared" si="262"/>
        <v>-8.723873549466607E-2</v>
      </c>
      <c r="Z211" s="54">
        <f t="shared" si="263"/>
        <v>16464.5</v>
      </c>
      <c r="AA211" s="54">
        <f t="shared" si="264"/>
        <v>0.12432452982874959</v>
      </c>
      <c r="AB211" s="54">
        <f t="shared" si="265"/>
        <v>-8.723873549466607E-2</v>
      </c>
      <c r="AC211" s="54">
        <f t="shared" si="266"/>
        <v>-0.2286633938634933</v>
      </c>
      <c r="AD211" s="54">
        <f t="shared" si="267"/>
        <v>-8.723873549466607E-2</v>
      </c>
      <c r="AE211" s="369">
        <f t="shared" si="268"/>
        <v>4.8449877864716724E-2</v>
      </c>
      <c r="AF211" s="356">
        <f t="shared" si="269"/>
        <v>44246.598000000231</v>
      </c>
      <c r="AG211" s="41"/>
      <c r="AH211" s="54">
        <f t="shared" si="270"/>
        <v>-8.550064270038819E-3</v>
      </c>
      <c r="AI211" s="54">
        <f t="shared" si="271"/>
        <v>0.80508875043820416</v>
      </c>
      <c r="AJ211" s="54">
        <f t="shared" si="272"/>
        <v>0.28225066207185939</v>
      </c>
      <c r="AK211" s="54">
        <f t="shared" si="273"/>
        <v>0.35484712862442291</v>
      </c>
      <c r="AL211" s="54">
        <f t="shared" si="274"/>
        <v>2.0730883590968592</v>
      </c>
      <c r="AM211" s="54">
        <f t="shared" si="275"/>
        <v>1.6902078321389207</v>
      </c>
      <c r="AN211" s="54">
        <f t="shared" si="276"/>
        <v>7.9492475766201665</v>
      </c>
      <c r="AO211" s="54">
        <f t="shared" si="277"/>
        <v>7.9492475780000467</v>
      </c>
      <c r="AP211" s="54">
        <f t="shared" si="278"/>
        <v>7.9492475421687727</v>
      </c>
      <c r="AQ211" s="54">
        <f t="shared" si="279"/>
        <v>7.9492484725932826</v>
      </c>
      <c r="AR211" s="54">
        <f t="shared" si="280"/>
        <v>7.9492243094830375</v>
      </c>
      <c r="AS211" s="54">
        <f t="shared" si="281"/>
        <v>7.9498498564276918</v>
      </c>
      <c r="AT211" s="54">
        <f t="shared" si="282"/>
        <v>7.9320619913623354</v>
      </c>
      <c r="AU211" s="54">
        <f t="shared" si="283"/>
        <v>7.5462291883190087</v>
      </c>
      <c r="AW211" s="54">
        <v>149000</v>
      </c>
      <c r="AX211" s="54">
        <f t="shared" si="197"/>
        <v>0.10080124542818994</v>
      </c>
      <c r="AY211" s="54">
        <f t="shared" si="198"/>
        <v>7.1633689297050995E-2</v>
      </c>
      <c r="AZ211" s="54">
        <f t="shared" si="199"/>
        <v>2.9167556131138941E-2</v>
      </c>
      <c r="BA211" s="54">
        <f t="shared" si="200"/>
        <v>0.68887291748188162</v>
      </c>
      <c r="BB211" s="54">
        <f t="shared" si="201"/>
        <v>0.61337594385497807</v>
      </c>
      <c r="BC211" s="54">
        <f t="shared" si="202"/>
        <v>2.4472770153614674</v>
      </c>
      <c r="BD211" s="54">
        <f t="shared" si="203"/>
        <v>2.763874454708517</v>
      </c>
      <c r="BE211" s="54">
        <f t="shared" si="204"/>
        <v>14.693261576386703</v>
      </c>
      <c r="BF211" s="54">
        <f t="shared" si="205"/>
        <v>14.693232551501072</v>
      </c>
      <c r="BG211" s="54">
        <f t="shared" si="206"/>
        <v>14.693368356279917</v>
      </c>
      <c r="BH211" s="54">
        <f t="shared" si="207"/>
        <v>14.692732682537271</v>
      </c>
      <c r="BI211" s="54">
        <f t="shared" si="208"/>
        <v>14.695702561828377</v>
      </c>
      <c r="BJ211" s="54">
        <f t="shared" si="209"/>
        <v>14.681702955093098</v>
      </c>
      <c r="BK211" s="54">
        <f t="shared" si="210"/>
        <v>14.745173520949255</v>
      </c>
      <c r="BL211" s="54">
        <f t="shared" si="211"/>
        <v>14.349403386563971</v>
      </c>
    </row>
    <row r="212" spans="1:64" ht="12.95" customHeight="1">
      <c r="A212" s="258" t="s">
        <v>991</v>
      </c>
      <c r="B212" s="259" t="s">
        <v>65</v>
      </c>
      <c r="C212" s="383">
        <v>59572.192199999932</v>
      </c>
      <c r="D212" s="382" t="s">
        <v>413</v>
      </c>
      <c r="E212" s="54">
        <f t="shared" si="252"/>
        <v>17195.771750563901</v>
      </c>
      <c r="F212" s="54">
        <f t="shared" si="253"/>
        <v>17196</v>
      </c>
      <c r="G212" s="54">
        <f t="shared" si="254"/>
        <v>-9.5822400064207613E-2</v>
      </c>
      <c r="H212" s="360"/>
      <c r="I212" s="360"/>
      <c r="J212" s="360"/>
      <c r="K212" s="360">
        <f t="shared" si="255"/>
        <v>-9.5822400064207613E-2</v>
      </c>
      <c r="M212" s="268"/>
      <c r="O212" s="54">
        <f t="shared" ca="1" si="256"/>
        <v>-1.5418809165202343E-2</v>
      </c>
      <c r="P212" s="54">
        <f t="shared" si="257"/>
        <v>0.13429325365303879</v>
      </c>
      <c r="Q212" s="286">
        <f t="shared" si="258"/>
        <v>44553.692199999932</v>
      </c>
      <c r="R212" s="54">
        <f t="shared" si="259"/>
        <v>5.2953214085715662E-2</v>
      </c>
      <c r="S212" s="54">
        <v>1</v>
      </c>
      <c r="T212" s="54">
        <f t="shared" si="260"/>
        <v>5.2953214085715662E-2</v>
      </c>
      <c r="U212" s="54">
        <f t="shared" si="261"/>
        <v>-0.2301156537172464</v>
      </c>
      <c r="Y212" s="318">
        <f t="shared" si="262"/>
        <v>-9.0250684977846607E-2</v>
      </c>
      <c r="Z212" s="54">
        <f t="shared" si="263"/>
        <v>17196</v>
      </c>
      <c r="AA212" s="54">
        <f t="shared" si="264"/>
        <v>0.12872153856667778</v>
      </c>
      <c r="AB212" s="54">
        <f t="shared" si="265"/>
        <v>-9.0250684977846607E-2</v>
      </c>
      <c r="AC212" s="54">
        <f t="shared" si="266"/>
        <v>-0.2301156537172464</v>
      </c>
      <c r="AD212" s="54">
        <f t="shared" si="267"/>
        <v>-9.0250684977846607E-2</v>
      </c>
      <c r="AE212" s="369">
        <f t="shared" si="268"/>
        <v>5.0419980375870831E-2</v>
      </c>
      <c r="AF212" s="356">
        <f t="shared" si="269"/>
        <v>44553.692199999932</v>
      </c>
      <c r="AG212" s="41"/>
      <c r="AH212" s="54">
        <f t="shared" si="270"/>
        <v>-5.5717150863610031E-3</v>
      </c>
      <c r="AI212" s="54">
        <f t="shared" si="271"/>
        <v>0.79404563501500247</v>
      </c>
      <c r="AJ212" s="54">
        <f t="shared" si="272"/>
        <v>0.31222667741937121</v>
      </c>
      <c r="AK212" s="54">
        <f t="shared" si="273"/>
        <v>0.34855369664137087</v>
      </c>
      <c r="AL212" s="54">
        <f t="shared" si="274"/>
        <v>2.1044849906251573</v>
      </c>
      <c r="AM212" s="54">
        <f t="shared" si="275"/>
        <v>1.7524086455599208</v>
      </c>
      <c r="AN212" s="54">
        <f t="shared" si="276"/>
        <v>7.9851539268755047</v>
      </c>
      <c r="AO212" s="54">
        <f t="shared" si="277"/>
        <v>7.985153931591439</v>
      </c>
      <c r="AP212" s="54">
        <f t="shared" si="278"/>
        <v>7.9851538425333581</v>
      </c>
      <c r="AQ212" s="54">
        <f t="shared" si="279"/>
        <v>7.9851555243408416</v>
      </c>
      <c r="AR212" s="54">
        <f t="shared" si="280"/>
        <v>7.9851237608121979</v>
      </c>
      <c r="AS212" s="54">
        <f t="shared" si="281"/>
        <v>7.9857223779216993</v>
      </c>
      <c r="AT212" s="54">
        <f t="shared" si="282"/>
        <v>7.9739424064951798</v>
      </c>
      <c r="AU212" s="54">
        <f t="shared" si="283"/>
        <v>7.5837777841745808</v>
      </c>
      <c r="AW212" s="54">
        <v>150000</v>
      </c>
      <c r="AX212" s="54">
        <f t="shared" si="197"/>
        <v>0.10115809830769011</v>
      </c>
      <c r="AY212" s="54">
        <f t="shared" si="198"/>
        <v>6.8738613905730439E-2</v>
      </c>
      <c r="AZ212" s="54">
        <f t="shared" si="199"/>
        <v>3.2419484401959672E-2</v>
      </c>
      <c r="BA212" s="54">
        <f t="shared" si="200"/>
        <v>0.68087053387275054</v>
      </c>
      <c r="BB212" s="54">
        <f t="shared" si="201"/>
        <v>0.63793980613646484</v>
      </c>
      <c r="BC212" s="54">
        <f t="shared" si="202"/>
        <v>2.4787690204838428</v>
      </c>
      <c r="BD212" s="54">
        <f t="shared" si="203"/>
        <v>2.9061058646296489</v>
      </c>
      <c r="BE212" s="54">
        <f t="shared" si="204"/>
        <v>14.735309045466529</v>
      </c>
      <c r="BF212" s="54">
        <f t="shared" si="205"/>
        <v>14.735265088385246</v>
      </c>
      <c r="BG212" s="54">
        <f t="shared" si="206"/>
        <v>14.735457887506879</v>
      </c>
      <c r="BH212" s="54">
        <f t="shared" si="207"/>
        <v>14.734611850257268</v>
      </c>
      <c r="BI212" s="54">
        <f t="shared" si="208"/>
        <v>14.738316643785947</v>
      </c>
      <c r="BJ212" s="54">
        <f t="shared" si="209"/>
        <v>14.72194099391108</v>
      </c>
      <c r="BK212" s="54">
        <f t="shared" si="210"/>
        <v>14.791607549809068</v>
      </c>
      <c r="BL212" s="54">
        <f t="shared" si="211"/>
        <v>14.400734344671381</v>
      </c>
    </row>
    <row r="213" spans="1:64" ht="12.95" customHeight="1">
      <c r="A213" s="258" t="s">
        <v>991</v>
      </c>
      <c r="B213" s="259" t="s">
        <v>65</v>
      </c>
      <c r="C213" s="383">
        <v>59572.192600000184</v>
      </c>
      <c r="D213" s="382" t="s">
        <v>225</v>
      </c>
      <c r="E213" s="54">
        <f t="shared" si="252"/>
        <v>17195.7727033665</v>
      </c>
      <c r="F213" s="54">
        <f t="shared" si="253"/>
        <v>17196</v>
      </c>
      <c r="G213" s="54">
        <f t="shared" si="254"/>
        <v>-9.5422399812377989E-2</v>
      </c>
      <c r="H213" s="360"/>
      <c r="I213" s="360"/>
      <c r="J213" s="360"/>
      <c r="K213" s="360">
        <f t="shared" si="255"/>
        <v>-9.5422399812377989E-2</v>
      </c>
      <c r="M213" s="268"/>
      <c r="O213" s="54">
        <f t="shared" ca="1" si="256"/>
        <v>-1.5418809165202343E-2</v>
      </c>
      <c r="P213" s="54">
        <f t="shared" si="257"/>
        <v>0.13429325365303879</v>
      </c>
      <c r="Q213" s="286">
        <f t="shared" si="258"/>
        <v>44553.692600000184</v>
      </c>
      <c r="R213" s="54">
        <f t="shared" si="259"/>
        <v>5.2769281447043445E-2</v>
      </c>
      <c r="S213" s="54">
        <v>1</v>
      </c>
      <c r="T213" s="54">
        <f t="shared" si="260"/>
        <v>5.2769281447043445E-2</v>
      </c>
      <c r="U213" s="54">
        <f t="shared" si="261"/>
        <v>-0.22971565346541678</v>
      </c>
      <c r="Y213" s="318">
        <f t="shared" si="262"/>
        <v>-8.9850684726016983E-2</v>
      </c>
      <c r="Z213" s="54">
        <f t="shared" si="263"/>
        <v>17196</v>
      </c>
      <c r="AA213" s="54">
        <f t="shared" si="264"/>
        <v>0.12872153856667778</v>
      </c>
      <c r="AB213" s="54">
        <f t="shared" si="265"/>
        <v>-8.9850684726016983E-2</v>
      </c>
      <c r="AC213" s="54">
        <f t="shared" si="266"/>
        <v>-0.22971565346541678</v>
      </c>
      <c r="AD213" s="54">
        <f t="shared" si="267"/>
        <v>-8.9850684726016983E-2</v>
      </c>
      <c r="AE213" s="369">
        <f t="shared" si="268"/>
        <v>5.0240505112073952E-2</v>
      </c>
      <c r="AF213" s="356">
        <f t="shared" si="269"/>
        <v>44553.692600000184</v>
      </c>
      <c r="AG213" s="41"/>
      <c r="AH213" s="54">
        <f t="shared" si="270"/>
        <v>-5.5717150863610031E-3</v>
      </c>
      <c r="AI213" s="54">
        <f t="shared" si="271"/>
        <v>0.79404563501500247</v>
      </c>
      <c r="AJ213" s="54">
        <f t="shared" si="272"/>
        <v>0.31222667741937121</v>
      </c>
      <c r="AK213" s="54">
        <f t="shared" si="273"/>
        <v>0.34855369664137087</v>
      </c>
      <c r="AL213" s="54">
        <f t="shared" si="274"/>
        <v>2.1044849906251573</v>
      </c>
      <c r="AM213" s="54">
        <f t="shared" si="275"/>
        <v>1.7524086455599208</v>
      </c>
      <c r="AN213" s="54">
        <f t="shared" si="276"/>
        <v>7.9851539268755047</v>
      </c>
      <c r="AO213" s="54">
        <f t="shared" si="277"/>
        <v>7.985153931591439</v>
      </c>
      <c r="AP213" s="54">
        <f t="shared" si="278"/>
        <v>7.9851538425333581</v>
      </c>
      <c r="AQ213" s="54">
        <f t="shared" si="279"/>
        <v>7.9851555243408416</v>
      </c>
      <c r="AR213" s="54">
        <f t="shared" si="280"/>
        <v>7.9851237608121979</v>
      </c>
      <c r="AS213" s="54">
        <f t="shared" si="281"/>
        <v>7.9857223779216993</v>
      </c>
      <c r="AT213" s="54">
        <f t="shared" si="282"/>
        <v>7.9739424064951798</v>
      </c>
      <c r="AU213" s="54">
        <f t="shared" si="283"/>
        <v>7.5837777841745808</v>
      </c>
      <c r="AW213" s="54">
        <v>151000</v>
      </c>
      <c r="AX213" s="54">
        <f t="shared" si="197"/>
        <v>0.10138545010548407</v>
      </c>
      <c r="AY213" s="54">
        <f t="shared" si="198"/>
        <v>6.5807098711005929E-2</v>
      </c>
      <c r="AZ213" s="54">
        <f t="shared" si="199"/>
        <v>3.5578351394478139E-2</v>
      </c>
      <c r="BA213" s="54">
        <f t="shared" si="200"/>
        <v>0.67335400581138938</v>
      </c>
      <c r="BB213" s="54">
        <f t="shared" si="201"/>
        <v>0.66133975741066908</v>
      </c>
      <c r="BC213" s="54">
        <f t="shared" si="202"/>
        <v>2.509552500850702</v>
      </c>
      <c r="BD213" s="54">
        <f t="shared" si="203"/>
        <v>3.0583078134483657</v>
      </c>
      <c r="BE213" s="54">
        <f t="shared" si="204"/>
        <v>14.776881453093734</v>
      </c>
      <c r="BF213" s="54">
        <f t="shared" si="205"/>
        <v>14.776817955753234</v>
      </c>
      <c r="BG213" s="54">
        <f t="shared" si="206"/>
        <v>14.777080660207464</v>
      </c>
      <c r="BH213" s="54">
        <f t="shared" si="207"/>
        <v>14.775993183117846</v>
      </c>
      <c r="BI213" s="54">
        <f t="shared" si="208"/>
        <v>14.780484573872325</v>
      </c>
      <c r="BJ213" s="54">
        <f t="shared" si="209"/>
        <v>14.761755265388821</v>
      </c>
      <c r="BK213" s="54">
        <f t="shared" si="210"/>
        <v>14.837011905775174</v>
      </c>
      <c r="BL213" s="54">
        <f t="shared" si="211"/>
        <v>14.452065302778795</v>
      </c>
    </row>
    <row r="214" spans="1:64" ht="12.95" customHeight="1">
      <c r="A214" s="260" t="s">
        <v>992</v>
      </c>
      <c r="B214" s="313" t="s">
        <v>65</v>
      </c>
      <c r="C214" s="314">
        <v>59654.686999999998</v>
      </c>
      <c r="D214" s="315">
        <v>1E-3</v>
      </c>
      <c r="E214" s="54">
        <f t="shared" ref="E214" si="284">+(C214-C$7)/C$8</f>
        <v>17392.274776663209</v>
      </c>
      <c r="F214" s="54">
        <f t="shared" ref="F214" si="285">ROUND(2*E214,0)/2</f>
        <v>17392.5</v>
      </c>
      <c r="G214" s="54">
        <f t="shared" ref="G214" si="286">+C214-(C$7+F214*C$8)</f>
        <v>-9.4552000002295244E-2</v>
      </c>
      <c r="H214" s="360"/>
      <c r="I214" s="360"/>
      <c r="J214" s="360"/>
      <c r="K214" s="360">
        <f t="shared" ref="K214" si="287">G214</f>
        <v>-9.4552000002295244E-2</v>
      </c>
      <c r="M214" s="268"/>
      <c r="O214" s="54">
        <f t="shared" ref="O214" ca="1" si="288">+C$11+C$12*$F214</f>
        <v>-1.6073322601591576E-2</v>
      </c>
      <c r="P214" s="54">
        <f t="shared" ref="P214" si="289">+D$11+D$12*F214+D$13*F214^2</f>
        <v>0.13467102021603378</v>
      </c>
      <c r="Q214" s="286">
        <f t="shared" ref="Q214" si="290">+C214-15018.5</f>
        <v>44636.186999999998</v>
      </c>
      <c r="R214" s="54">
        <f t="shared" ref="R214" si="291">+(P214-G214)^2</f>
        <v>5.2543192998012474E-2</v>
      </c>
      <c r="S214" s="54">
        <v>1</v>
      </c>
      <c r="T214" s="54">
        <f t="shared" ref="T214" si="292">S214*R214</f>
        <v>5.2543192998012474E-2</v>
      </c>
      <c r="U214" s="54">
        <f t="shared" ref="U214" si="293">+G214-P214</f>
        <v>-0.22922302021832902</v>
      </c>
      <c r="Y214" s="318">
        <f t="shared" ref="Y214" si="294">+G214-AH214</f>
        <v>-8.9774788725941246E-2</v>
      </c>
      <c r="Z214" s="54">
        <f t="shared" ref="Z214" si="295">F214</f>
        <v>17392.5</v>
      </c>
      <c r="AA214" s="54">
        <f t="shared" ref="AA214" si="296">AB$3+AB$4*Z214+AB$5*Z214^2+AH214</f>
        <v>0.12989380893967978</v>
      </c>
      <c r="AB214" s="54">
        <f t="shared" ref="AB214" si="297">+G214-AH214</f>
        <v>-8.9774788725941246E-2</v>
      </c>
      <c r="AC214" s="54">
        <f t="shared" ref="AC214" si="298">+G214-P214</f>
        <v>-0.22922302021832902</v>
      </c>
      <c r="AD214" s="54">
        <f t="shared" ref="AD214" si="299">SUM(V214:Y214)</f>
        <v>-8.9774788725941246E-2</v>
      </c>
      <c r="AE214" s="369">
        <f t="shared" ref="AE214" si="300">+(G214-AA214)^2*S214</f>
        <v>5.0375921151617556E-2</v>
      </c>
      <c r="AF214" s="356">
        <f t="shared" ref="AF214" si="301">+C214-15018.5</f>
        <v>44636.186999999998</v>
      </c>
      <c r="AG214" s="41"/>
      <c r="AH214" s="54">
        <f t="shared" ref="AH214" si="302">$AB$6*($AB$11/AI214*AJ214+$AB$12)</f>
        <v>-4.7772112763539969E-3</v>
      </c>
      <c r="AI214" s="54">
        <f t="shared" ref="AI214" si="303">1+$AB$7*COS(AL214)</f>
        <v>0.79116379113595636</v>
      </c>
      <c r="AJ214" s="54">
        <f t="shared" ref="AJ214" si="304">SIN(AL214+RADIANS($AB$9))</f>
        <v>0.32008990253648473</v>
      </c>
      <c r="AK214" s="54">
        <f t="shared" ref="AK214" si="305">$AB$7*SIN(AL214)</f>
        <v>0.34683471245830039</v>
      </c>
      <c r="AL214" s="54">
        <f t="shared" ref="AL214" si="306">2*ATAN(AM214)</f>
        <v>2.1127733869900007</v>
      </c>
      <c r="AM214" s="54">
        <f t="shared" ref="AM214" si="307">SQRT((1+$AB$7)/(1-$AB$7))*TAN(AN214/2)</f>
        <v>1.7694029267299409</v>
      </c>
      <c r="AN214" s="54">
        <f t="shared" ref="AN214" si="308">$AU214+$AB$7*SIN(AO214)</f>
        <v>7.994715785430083</v>
      </c>
      <c r="AO214" s="54">
        <f t="shared" ref="AO214" si="309">$AU214+$AB$7*SIN(AP214)</f>
        <v>7.9947157912389724</v>
      </c>
      <c r="AP214" s="54">
        <f t="shared" ref="AP214" si="310">$AU214+$AB$7*SIN(AQ214)</f>
        <v>7.9947156889497952</v>
      </c>
      <c r="AQ214" s="54">
        <f t="shared" ref="AQ214" si="311">$AU214+$AB$7*SIN(AR214)</f>
        <v>7.9947174901570568</v>
      </c>
      <c r="AR214" s="54">
        <f t="shared" ref="AR214" si="312">$AU214+$AB$7*SIN(AS214)</f>
        <v>7.9946857693990827</v>
      </c>
      <c r="AS214" s="54">
        <f t="shared" ref="AS214" si="313">$AU214+$AB$7*SIN(AT214)</f>
        <v>7.995243363373028</v>
      </c>
      <c r="AT214" s="54">
        <f t="shared" ref="AT214" si="314">$AU214+$AB$7*SIN(AU214)</f>
        <v>7.9850990941673921</v>
      </c>
      <c r="AU214" s="54">
        <f t="shared" ref="AU214" si="315">RADIANS($AB$9)+$AB$18*(F214-AB$15)</f>
        <v>7.5938643174426872</v>
      </c>
      <c r="AW214" s="54">
        <v>152000</v>
      </c>
      <c r="AX214" s="54">
        <f t="shared" si="197"/>
        <v>0.10148200911445303</v>
      </c>
      <c r="AY214" s="54">
        <f t="shared" si="198"/>
        <v>6.283914371287741E-2</v>
      </c>
      <c r="AZ214" s="54">
        <f t="shared" si="199"/>
        <v>3.8642865401575618E-2</v>
      </c>
      <c r="BA214" s="54">
        <f t="shared" si="200"/>
        <v>0.66629771169512642</v>
      </c>
      <c r="BB214" s="54">
        <f t="shared" si="201"/>
        <v>0.68363312211034433</v>
      </c>
      <c r="BC214" s="54">
        <f t="shared" si="202"/>
        <v>2.5396781757023561</v>
      </c>
      <c r="BD214" s="54">
        <f t="shared" si="203"/>
        <v>3.2218010597760167</v>
      </c>
      <c r="BE214" s="54">
        <f t="shared" si="204"/>
        <v>14.818008015359036</v>
      </c>
      <c r="BF214" s="54">
        <f t="shared" si="205"/>
        <v>14.81791996016875</v>
      </c>
      <c r="BG214" s="54">
        <f t="shared" si="206"/>
        <v>14.818265463260104</v>
      </c>
      <c r="BH214" s="54">
        <f t="shared" si="207"/>
        <v>14.816908962464295</v>
      </c>
      <c r="BI214" s="54">
        <f t="shared" si="208"/>
        <v>14.822221833945099</v>
      </c>
      <c r="BJ214" s="54">
        <f t="shared" si="209"/>
        <v>14.801209464711858</v>
      </c>
      <c r="BK214" s="54">
        <f t="shared" si="210"/>
        <v>14.881402201229019</v>
      </c>
      <c r="BL214" s="54">
        <f t="shared" si="211"/>
        <v>14.503396260886209</v>
      </c>
    </row>
    <row r="215" spans="1:64" ht="12.95" customHeight="1">
      <c r="A215" s="380" t="s">
        <v>993</v>
      </c>
      <c r="B215" s="381" t="s">
        <v>65</v>
      </c>
      <c r="C215" s="382">
        <v>60043.655700000003</v>
      </c>
      <c r="D215" s="382">
        <v>4.0000000000000002E-4</v>
      </c>
      <c r="E215" s="54">
        <f t="shared" ref="E215:E216" si="316">+(C215-C$7)/C$8</f>
        <v>18318.800165025317</v>
      </c>
      <c r="F215" s="54">
        <f t="shared" ref="F215:F216" si="317">ROUND(2*E215,0)/2</f>
        <v>18319</v>
      </c>
      <c r="G215" s="54">
        <f t="shared" ref="G215:G216" si="318">+C215-(C$7+F215*C$8)</f>
        <v>-8.389359999273438E-2</v>
      </c>
      <c r="H215" s="360"/>
      <c r="I215" s="360"/>
      <c r="J215" s="360"/>
      <c r="K215" s="360">
        <f t="shared" ref="K215:K216" si="319">G215</f>
        <v>-8.389359999273438E-2</v>
      </c>
      <c r="M215" s="268"/>
      <c r="O215" s="54">
        <f t="shared" ref="O215:O216" ca="1" si="320">+C$11+C$12*$F215</f>
        <v>-1.9159361781309767E-2</v>
      </c>
      <c r="P215" s="54">
        <f t="shared" ref="P215:P216" si="321">+D$11+D$12*F215+D$13*F215^2</f>
        <v>0.1364332372969308</v>
      </c>
      <c r="Q215" s="286">
        <f t="shared" ref="Q215:Q216" si="322">+C215-15018.5</f>
        <v>45025.155700000003</v>
      </c>
      <c r="R215" s="54">
        <f t="shared" ref="R215:R216" si="323">+(P215-G215)^2</f>
        <v>4.8543915230066591E-2</v>
      </c>
      <c r="S215" s="54">
        <v>1</v>
      </c>
      <c r="T215" s="54">
        <f t="shared" ref="T215:T216" si="324">S215*R215</f>
        <v>4.8543915230066591E-2</v>
      </c>
      <c r="U215" s="54">
        <f t="shared" ref="U215:U216" si="325">+G215-P215</f>
        <v>-0.22032683728966518</v>
      </c>
      <c r="Y215" s="318">
        <f t="shared" ref="Y215:Y216" si="326">+G215-AH215</f>
        <v>-8.2828977488887276E-2</v>
      </c>
      <c r="Z215" s="54">
        <f t="shared" ref="Z215:Z216" si="327">F215</f>
        <v>18319</v>
      </c>
      <c r="AA215" s="54">
        <f t="shared" ref="AA215:AA216" si="328">AB$3+AB$4*Z215+AB$5*Z215^2+AH215</f>
        <v>0.13536861479308368</v>
      </c>
      <c r="AB215" s="54">
        <f t="shared" ref="AB215:AB216" si="329">+G215-AH215</f>
        <v>-8.2828977488887276E-2</v>
      </c>
      <c r="AC215" s="54">
        <f t="shared" ref="AC215:AC216" si="330">+G215-P215</f>
        <v>-0.22032683728966518</v>
      </c>
      <c r="AD215" s="54">
        <f t="shared" ref="AD215:AD216" si="331">SUM(V215:Y215)</f>
        <v>-8.2828977488887276E-2</v>
      </c>
      <c r="AE215" s="369">
        <f t="shared" ref="AE215:AE216" si="332">+(G215-AA215)^2*S215</f>
        <v>4.8075918832782213E-2</v>
      </c>
      <c r="AF215" s="356">
        <f t="shared" ref="AF215:AF216" si="333">+C215-15018.5</f>
        <v>45025.155700000003</v>
      </c>
      <c r="AG215" s="41"/>
      <c r="AH215" s="54">
        <f t="shared" ref="AH215:AH216" si="334">$AB$6*($AB$11/AI215*AJ215+$AB$12)</f>
        <v>-1.0646225038471091E-3</v>
      </c>
      <c r="AI215" s="54">
        <f t="shared" ref="AI215:AI216" si="335">1+$AB$7*COS(AL215)</f>
        <v>0.77803990787592692</v>
      </c>
      <c r="AJ215" s="54">
        <f t="shared" ref="AJ215:AJ216" si="336">SIN(AL215+RADIANS($AB$9))</f>
        <v>0.3561215958441829</v>
      </c>
      <c r="AK215" s="54">
        <f t="shared" ref="AK215:AK216" si="337">$AB$7*SIN(AL215)</f>
        <v>0.33858617426441284</v>
      </c>
      <c r="AL215" s="54">
        <f t="shared" ref="AL215:AL216" si="338">2*ATAN(AM215)</f>
        <v>2.1510630862490503</v>
      </c>
      <c r="AM215" s="54">
        <f t="shared" ref="AM215:AM216" si="339">SQRT((1+$AB$7)/(1-$AB$7))*TAN(AN215/2)</f>
        <v>1.8512694439962112</v>
      </c>
      <c r="AN215" s="54">
        <f t="shared" ref="AN215:AN216" si="340">$AU215+$AB$7*SIN(AO215)</f>
        <v>8.0393414450563636</v>
      </c>
      <c r="AO215" s="54">
        <f t="shared" ref="AO215:AO216" si="341">$AU215+$AB$7*SIN(AP215)</f>
        <v>8.0393414504360905</v>
      </c>
      <c r="AP215" s="54">
        <f t="shared" ref="AP215:AP216" si="342">$AU215+$AB$7*SIN(AQ215)</f>
        <v>8.0393413783359726</v>
      </c>
      <c r="AQ215" s="54">
        <f t="shared" ref="AQ215:AQ216" si="343">$AU215+$AB$7*SIN(AR215)</f>
        <v>8.0393423446329706</v>
      </c>
      <c r="AR215" s="54">
        <f t="shared" ref="AR215:AR216" si="344">$AU215+$AB$7*SIN(AS215)</f>
        <v>8.0393293937564465</v>
      </c>
      <c r="AS215" s="54">
        <f t="shared" ref="AS215:AS216" si="345">$AU215+$AB$7*SIN(AT215)</f>
        <v>8.0395028946867235</v>
      </c>
      <c r="AT215" s="54">
        <f t="shared" ref="AT215:AT216" si="346">$AU215+$AB$7*SIN(AU215)</f>
        <v>8.0371650403868138</v>
      </c>
      <c r="AU215" s="54">
        <f t="shared" ref="AU215:AU216" si="347">RADIANS($AB$9)+$AB$18*(F215-AB$15)</f>
        <v>7.6414224501292054</v>
      </c>
      <c r="AW215" s="54">
        <v>153000</v>
      </c>
      <c r="AX215" s="54">
        <f t="shared" ref="AX215:AX278" si="348">AB$3+AB$4*AW215+AB$5*AW215^2+AZ215</f>
        <v>0.10144662685297048</v>
      </c>
      <c r="AY215" s="54">
        <f t="shared" ref="AY215:AY278" si="349">AB$3+AB$4*AW215+AB$5*AW215^2</f>
        <v>5.9834748911344882E-2</v>
      </c>
      <c r="AZ215" s="54">
        <f t="shared" ref="AZ215:AZ278" si="350">$AB$6*($AB$11/BA215*BB215+$AB$12)</f>
        <v>4.1611877941625602E-2</v>
      </c>
      <c r="BA215" s="54">
        <f t="shared" ref="BA215:BA278" si="351">1+$AB$7*COS(BC215)</f>
        <v>0.6596781047062239</v>
      </c>
      <c r="BB215" s="54">
        <f t="shared" ref="BB215:BB278" si="352">SIN(BC215+RADIANS($AB$9))</f>
        <v>0.7048730403785981</v>
      </c>
      <c r="BC215" s="54">
        <f t="shared" ref="BC215:BC278" si="353">2*ATAN(BD215)</f>
        <v>2.5691931515058291</v>
      </c>
      <c r="BD215" s="54">
        <f t="shared" ref="BD215:BD278" si="354">SQRT((1+$AB$7)/(1-$AB$7))*TAN(BE215/2)</f>
        <v>3.3981381736976553</v>
      </c>
      <c r="BE215" s="54">
        <f t="shared" ref="BE215:BE278" si="355">$BL215+$AB$7*SIN(BF215)</f>
        <v>14.858716392074621</v>
      </c>
      <c r="BF215" s="54">
        <f t="shared" ref="BF215:BF278" si="356">$BL215+$AB$7*SIN(BG215)</f>
        <v>14.858598577372828</v>
      </c>
      <c r="BG215" s="54">
        <f t="shared" ref="BG215:BG278" si="357">$BL215+$AB$7*SIN(BH215)</f>
        <v>14.859039076909244</v>
      </c>
      <c r="BH215" s="54">
        <f t="shared" ref="BH215:BH278" si="358">$BL215+$AB$7*SIN(BI215)</f>
        <v>14.857390953822312</v>
      </c>
      <c r="BI215" s="54">
        <f t="shared" ref="BI215:BI278" si="359">$BL215+$AB$7*SIN(BJ215)</f>
        <v>14.86354165429761</v>
      </c>
      <c r="BJ215" s="54">
        <f t="shared" ref="BJ215:BJ278" si="360">$BL215+$AB$7*SIN(BK215)</f>
        <v>14.840362763102027</v>
      </c>
      <c r="BK215" s="54">
        <f t="shared" ref="BK215:BK278" si="361">$BL215+$AB$7*SIN(BL215)</f>
        <v>14.924796719880261</v>
      </c>
      <c r="BL215" s="54">
        <f t="shared" ref="BL215:BL278" si="362">RADIANS($AB$9)+$AB$18*(AW215-AB$15)</f>
        <v>14.554727218993619</v>
      </c>
    </row>
    <row r="216" spans="1:64" ht="12.95" customHeight="1">
      <c r="A216" s="380" t="s">
        <v>993</v>
      </c>
      <c r="B216" s="381" t="s">
        <v>77</v>
      </c>
      <c r="C216" s="382">
        <v>60047.647199999999</v>
      </c>
      <c r="D216" s="382">
        <v>2.9999999999999997E-4</v>
      </c>
      <c r="E216" s="54">
        <f t="shared" si="316"/>
        <v>18328.307937984024</v>
      </c>
      <c r="F216" s="54">
        <f t="shared" si="317"/>
        <v>18328.5</v>
      </c>
      <c r="G216" s="54">
        <f t="shared" si="318"/>
        <v>-8.0630399999790825E-2</v>
      </c>
      <c r="H216" s="360"/>
      <c r="I216" s="360"/>
      <c r="J216" s="360"/>
      <c r="K216" s="360">
        <f t="shared" si="319"/>
        <v>-8.0630399999790825E-2</v>
      </c>
      <c r="M216" s="268"/>
      <c r="O216" s="54">
        <f t="shared" ca="1" si="320"/>
        <v>-1.9191004924544869E-2</v>
      </c>
      <c r="P216" s="54">
        <f t="shared" si="321"/>
        <v>0.13645114442994535</v>
      </c>
      <c r="Q216" s="286">
        <f t="shared" si="322"/>
        <v>45029.147199999999</v>
      </c>
      <c r="R216" s="54">
        <f t="shared" si="323"/>
        <v>4.7124396931999525E-2</v>
      </c>
      <c r="S216" s="54">
        <v>1</v>
      </c>
      <c r="T216" s="54">
        <f t="shared" si="324"/>
        <v>4.7124396931999525E-2</v>
      </c>
      <c r="U216" s="54">
        <f t="shared" si="325"/>
        <v>-0.21708154442973618</v>
      </c>
      <c r="Y216" s="318">
        <f t="shared" si="326"/>
        <v>-7.9603549957830366E-2</v>
      </c>
      <c r="Z216" s="54">
        <f t="shared" si="327"/>
        <v>18328.5</v>
      </c>
      <c r="AA216" s="54">
        <f t="shared" si="328"/>
        <v>0.13542429438798489</v>
      </c>
      <c r="AB216" s="54">
        <f t="shared" si="329"/>
        <v>-7.9603549957830366E-2</v>
      </c>
      <c r="AC216" s="54">
        <f t="shared" si="330"/>
        <v>-0.21708154442973618</v>
      </c>
      <c r="AD216" s="54">
        <f t="shared" si="331"/>
        <v>-7.9603549957830366E-2</v>
      </c>
      <c r="AE216" s="369">
        <f t="shared" si="332"/>
        <v>4.6679630966995164E-2</v>
      </c>
      <c r="AF216" s="356">
        <f t="shared" si="333"/>
        <v>45029.147199999999</v>
      </c>
      <c r="AG216" s="41"/>
      <c r="AH216" s="54">
        <f t="shared" si="334"/>
        <v>-1.0268500419604546E-3</v>
      </c>
      <c r="AI216" s="54">
        <f t="shared" si="335"/>
        <v>0.77790921074824637</v>
      </c>
      <c r="AJ216" s="54">
        <f t="shared" si="336"/>
        <v>0.35648231655463364</v>
      </c>
      <c r="AK216" s="54">
        <f t="shared" si="337"/>
        <v>0.33850045971648479</v>
      </c>
      <c r="AL216" s="54">
        <f t="shared" si="338"/>
        <v>2.1514491435702201</v>
      </c>
      <c r="AM216" s="54">
        <f t="shared" si="339"/>
        <v>1.8521243257042248</v>
      </c>
      <c r="AN216" s="54">
        <f t="shared" si="340"/>
        <v>8.0397951920128179</v>
      </c>
      <c r="AO216" s="54">
        <f t="shared" si="341"/>
        <v>8.0397951972710064</v>
      </c>
      <c r="AP216" s="54">
        <f t="shared" si="342"/>
        <v>8.0397951269698869</v>
      </c>
      <c r="AQ216" s="54">
        <f t="shared" si="343"/>
        <v>8.0397960668821415</v>
      </c>
      <c r="AR216" s="54">
        <f t="shared" si="344"/>
        <v>8.0397835000497437</v>
      </c>
      <c r="AS216" s="54">
        <f t="shared" si="345"/>
        <v>8.0399514519318505</v>
      </c>
      <c r="AT216" s="54">
        <f t="shared" si="346"/>
        <v>8.0376942865859569</v>
      </c>
      <c r="AU216" s="54">
        <f t="shared" si="347"/>
        <v>7.6419100942312257</v>
      </c>
      <c r="AW216" s="54">
        <v>154000</v>
      </c>
      <c r="AX216" s="54">
        <f t="shared" si="348"/>
        <v>0.10127827567220421</v>
      </c>
      <c r="AY216" s="54">
        <f t="shared" si="349"/>
        <v>5.67939143064084E-2</v>
      </c>
      <c r="AZ216" s="54">
        <f t="shared" si="350"/>
        <v>4.448436136579581E-2</v>
      </c>
      <c r="BA216" s="54">
        <f t="shared" si="351"/>
        <v>0.65347355874201063</v>
      </c>
      <c r="BB216" s="54">
        <f t="shared" si="352"/>
        <v>0.72510871614001748</v>
      </c>
      <c r="BC216" s="54">
        <f t="shared" si="353"/>
        <v>2.5981412592119142</v>
      </c>
      <c r="BD216" s="54">
        <f t="shared" si="354"/>
        <v>3.5891576959541225</v>
      </c>
      <c r="BE216" s="54">
        <f t="shared" si="355"/>
        <v>14.899032788712082</v>
      </c>
      <c r="BF216" s="54">
        <f t="shared" si="356"/>
        <v>14.898880102410669</v>
      </c>
      <c r="BG216" s="54">
        <f t="shared" si="357"/>
        <v>14.899426395836395</v>
      </c>
      <c r="BH216" s="54">
        <f t="shared" si="358"/>
        <v>14.897470377321829</v>
      </c>
      <c r="BI216" s="54">
        <f t="shared" si="359"/>
        <v>14.904455557084404</v>
      </c>
      <c r="BJ216" s="54">
        <f t="shared" si="360"/>
        <v>14.879269659895263</v>
      </c>
      <c r="BK216" s="54">
        <f t="shared" si="361"/>
        <v>14.967216368602221</v>
      </c>
      <c r="BL216" s="54">
        <f t="shared" si="362"/>
        <v>14.606058177101033</v>
      </c>
    </row>
    <row r="217" spans="1:64" ht="12.95" customHeight="1">
      <c r="C217" s="30"/>
      <c r="D217" s="30"/>
      <c r="H217" s="363"/>
      <c r="I217" s="363"/>
      <c r="J217" s="363"/>
      <c r="K217" s="363"/>
      <c r="V217" s="363"/>
      <c r="W217" s="363"/>
      <c r="X217" s="363"/>
      <c r="Y217" s="363"/>
      <c r="AE217" s="54"/>
      <c r="AF217" s="356"/>
      <c r="AG217" s="41"/>
      <c r="AW217" s="54">
        <v>155000</v>
      </c>
      <c r="AX217" s="54">
        <f t="shared" si="348"/>
        <v>0.10097602962398639</v>
      </c>
      <c r="AY217" s="54">
        <f t="shared" si="349"/>
        <v>5.3716639898067853E-2</v>
      </c>
      <c r="AZ217" s="54">
        <f t="shared" si="350"/>
        <v>4.7259389725918526E-2</v>
      </c>
      <c r="BA217" s="54">
        <f t="shared" si="351"/>
        <v>0.64766422445181748</v>
      </c>
      <c r="BB217" s="54">
        <f t="shared" si="352"/>
        <v>0.74438565935757728</v>
      </c>
      <c r="BC217" s="54">
        <f t="shared" si="353"/>
        <v>2.6265633586579789</v>
      </c>
      <c r="BD217" s="54">
        <f t="shared" si="354"/>
        <v>3.7970541395940152</v>
      </c>
      <c r="BE217" s="54">
        <f t="shared" si="355"/>
        <v>14.938982052255524</v>
      </c>
      <c r="BF217" s="54">
        <f t="shared" si="356"/>
        <v>14.938789778531794</v>
      </c>
      <c r="BG217" s="54">
        <f t="shared" si="357"/>
        <v>14.939450569823528</v>
      </c>
      <c r="BH217" s="54">
        <f t="shared" si="358"/>
        <v>14.937177840739956</v>
      </c>
      <c r="BI217" s="54">
        <f t="shared" si="359"/>
        <v>14.944973862940916</v>
      </c>
      <c r="BJ217" s="54">
        <f t="shared" si="360"/>
        <v>14.91797990221149</v>
      </c>
      <c r="BK217" s="54">
        <f t="shared" si="361"/>
        <v>15.008684622357109</v>
      </c>
      <c r="BL217" s="54">
        <f t="shared" si="362"/>
        <v>14.657389135208444</v>
      </c>
    </row>
    <row r="218" spans="1:64" ht="12.95" customHeight="1">
      <c r="C218" s="30"/>
      <c r="D218" s="30"/>
      <c r="H218" s="363"/>
      <c r="I218" s="363"/>
      <c r="J218" s="363"/>
      <c r="K218" s="363"/>
      <c r="V218" s="363"/>
      <c r="W218" s="363"/>
      <c r="X218" s="363"/>
      <c r="Y218" s="363"/>
      <c r="AE218" s="54"/>
      <c r="AF218" s="356"/>
      <c r="AG218" s="41"/>
      <c r="AW218" s="54">
        <v>156000</v>
      </c>
      <c r="AX218" s="54">
        <f t="shared" si="348"/>
        <v>0.10053904830136062</v>
      </c>
      <c r="AY218" s="54">
        <f t="shared" si="349"/>
        <v>5.0602925686323352E-2</v>
      </c>
      <c r="AZ218" s="54">
        <f t="shared" si="350"/>
        <v>4.9936122615037264E-2</v>
      </c>
      <c r="BA218" s="54">
        <f t="shared" si="351"/>
        <v>0.64223189529381364</v>
      </c>
      <c r="BB218" s="54">
        <f t="shared" si="352"/>
        <v>0.76274592008147868</v>
      </c>
      <c r="BC218" s="54">
        <f t="shared" si="353"/>
        <v>2.6544976149943023</v>
      </c>
      <c r="BD218" s="54">
        <f t="shared" si="354"/>
        <v>4.0244695395229257</v>
      </c>
      <c r="BE218" s="54">
        <f t="shared" si="355"/>
        <v>14.978587763299966</v>
      </c>
      <c r="BF218" s="54">
        <f t="shared" si="356"/>
        <v>14.978351904264828</v>
      </c>
      <c r="BG218" s="54">
        <f t="shared" si="357"/>
        <v>14.979133160289301</v>
      </c>
      <c r="BH218" s="54">
        <f t="shared" si="358"/>
        <v>14.976543244788481</v>
      </c>
      <c r="BI218" s="54">
        <f t="shared" si="359"/>
        <v>14.985106156783715</v>
      </c>
      <c r="BJ218" s="54">
        <f t="shared" si="360"/>
        <v>14.956538465492123</v>
      </c>
      <c r="BK218" s="54">
        <f t="shared" si="361"/>
        <v>15.049227462356219</v>
      </c>
      <c r="BL218" s="54">
        <f t="shared" si="362"/>
        <v>14.708720093315858</v>
      </c>
    </row>
    <row r="219" spans="1:64" ht="12.95" customHeight="1">
      <c r="C219" s="30"/>
      <c r="D219" s="30"/>
      <c r="H219" s="363"/>
      <c r="I219" s="363"/>
      <c r="J219" s="363"/>
      <c r="K219" s="363"/>
      <c r="V219" s="363"/>
      <c r="W219" s="363"/>
      <c r="X219" s="363"/>
      <c r="Y219" s="363"/>
      <c r="AE219" s="54"/>
      <c r="AF219" s="356"/>
      <c r="AG219" s="41"/>
      <c r="AW219" s="54">
        <v>157000</v>
      </c>
      <c r="AX219" s="54">
        <f t="shared" si="348"/>
        <v>9.9966563357952037E-2</v>
      </c>
      <c r="AY219" s="54">
        <f t="shared" si="349"/>
        <v>4.7452771671174898E-2</v>
      </c>
      <c r="AZ219" s="54">
        <f t="shared" si="350"/>
        <v>5.2513791686777146E-2</v>
      </c>
      <c r="BA219" s="54">
        <f t="shared" si="351"/>
        <v>0.63715988341044039</v>
      </c>
      <c r="BB219" s="54">
        <f t="shared" si="352"/>
        <v>0.78022831258264302</v>
      </c>
      <c r="BC219" s="54">
        <f t="shared" si="353"/>
        <v>2.681979751300652</v>
      </c>
      <c r="BD219" s="54">
        <f t="shared" si="354"/>
        <v>4.2746147271779344</v>
      </c>
      <c r="BE219" s="54">
        <f t="shared" si="355"/>
        <v>15.017872326333579</v>
      </c>
      <c r="BF219" s="54">
        <f t="shared" si="356"/>
        <v>15.01758991898943</v>
      </c>
      <c r="BG219" s="54">
        <f t="shared" si="357"/>
        <v>15.018494309959195</v>
      </c>
      <c r="BH219" s="54">
        <f t="shared" si="358"/>
        <v>15.015595669837221</v>
      </c>
      <c r="BI219" s="54">
        <f t="shared" si="359"/>
        <v>15.024861710123812</v>
      </c>
      <c r="BJ219" s="54">
        <f t="shared" si="360"/>
        <v>14.994985588082031</v>
      </c>
      <c r="BK219" s="54">
        <f t="shared" si="361"/>
        <v>15.088873307617899</v>
      </c>
      <c r="BL219" s="54">
        <f t="shared" si="362"/>
        <v>14.760051051423268</v>
      </c>
    </row>
    <row r="220" spans="1:64" ht="12.95" customHeight="1">
      <c r="C220" s="30"/>
      <c r="D220" s="30"/>
      <c r="H220" s="363"/>
      <c r="I220" s="363"/>
      <c r="J220" s="363"/>
      <c r="K220" s="363"/>
      <c r="V220" s="363"/>
      <c r="W220" s="363"/>
      <c r="X220" s="363"/>
      <c r="Y220" s="363"/>
      <c r="AE220" s="54"/>
      <c r="AF220" s="356"/>
      <c r="AG220" s="41"/>
      <c r="AW220" s="54">
        <v>158000</v>
      </c>
      <c r="AX220" s="54">
        <f t="shared" si="348"/>
        <v>9.9257867395884436E-2</v>
      </c>
      <c r="AY220" s="54">
        <f t="shared" si="349"/>
        <v>4.4266177852622379E-2</v>
      </c>
      <c r="AZ220" s="54">
        <f t="shared" si="350"/>
        <v>5.4991689543262057E-2</v>
      </c>
      <c r="BA220" s="54">
        <f t="shared" si="351"/>
        <v>0.63243290507308902</v>
      </c>
      <c r="BB220" s="54">
        <f t="shared" si="352"/>
        <v>0.79686862829774641</v>
      </c>
      <c r="BC220" s="54">
        <f t="shared" si="353"/>
        <v>2.7090432808555596</v>
      </c>
      <c r="BD220" s="54">
        <f t="shared" si="354"/>
        <v>4.5514322525161166</v>
      </c>
      <c r="BE220" s="54">
        <f t="shared" si="355"/>
        <v>15.056857059650079</v>
      </c>
      <c r="BF220" s="54">
        <f t="shared" si="356"/>
        <v>15.056526468185153</v>
      </c>
      <c r="BG220" s="54">
        <f t="shared" si="357"/>
        <v>15.05755292218463</v>
      </c>
      <c r="BH220" s="54">
        <f t="shared" si="358"/>
        <v>15.0543632526318</v>
      </c>
      <c r="BI220" s="54">
        <f t="shared" si="359"/>
        <v>15.064249858300716</v>
      </c>
      <c r="BJ220" s="54">
        <f t="shared" si="360"/>
        <v>15.033356853098965</v>
      </c>
      <c r="BK220" s="54">
        <f t="shared" si="361"/>
        <v>15.127652940103667</v>
      </c>
      <c r="BL220" s="54">
        <f t="shared" si="362"/>
        <v>14.811382009530682</v>
      </c>
    </row>
    <row r="221" spans="1:64" ht="12.95" customHeight="1">
      <c r="C221" s="30"/>
      <c r="D221" s="30"/>
      <c r="H221" s="363"/>
      <c r="I221" s="363"/>
      <c r="J221" s="363"/>
      <c r="K221" s="363"/>
      <c r="V221" s="363"/>
      <c r="W221" s="363"/>
      <c r="X221" s="363"/>
      <c r="Y221" s="363"/>
      <c r="AE221" s="54"/>
      <c r="AF221" s="356"/>
      <c r="AG221" s="41"/>
      <c r="AW221" s="54">
        <v>159000</v>
      </c>
      <c r="AX221" s="54">
        <f t="shared" si="348"/>
        <v>9.8412304892938895E-2</v>
      </c>
      <c r="AY221" s="54">
        <f t="shared" si="349"/>
        <v>4.1043144230665851E-2</v>
      </c>
      <c r="AZ221" s="54">
        <f t="shared" si="350"/>
        <v>5.7369160662273044E-2</v>
      </c>
      <c r="BA221" s="54">
        <f t="shared" si="351"/>
        <v>0.62803697543290937</v>
      </c>
      <c r="BB221" s="54">
        <f t="shared" si="352"/>
        <v>0.81269983659136225</v>
      </c>
      <c r="BC221" s="54">
        <f t="shared" si="353"/>
        <v>2.7357197218506246</v>
      </c>
      <c r="BD221" s="54">
        <f t="shared" si="354"/>
        <v>4.8598186668493764</v>
      </c>
      <c r="BE221" s="54">
        <f t="shared" si="355"/>
        <v>15.095562285792697</v>
      </c>
      <c r="BF221" s="54">
        <f t="shared" si="356"/>
        <v>15.09518345028847</v>
      </c>
      <c r="BG221" s="54">
        <f t="shared" si="357"/>
        <v>15.096326845939224</v>
      </c>
      <c r="BH221" s="54">
        <f t="shared" si="358"/>
        <v>15.092873060785987</v>
      </c>
      <c r="BI221" s="54">
        <f t="shared" si="359"/>
        <v>15.103280331897068</v>
      </c>
      <c r="BJ221" s="54">
        <f t="shared" si="360"/>
        <v>15.071683311038155</v>
      </c>
      <c r="BK221" s="54">
        <f t="shared" si="361"/>
        <v>15.165599423629622</v>
      </c>
      <c r="BL221" s="54">
        <f t="shared" si="362"/>
        <v>14.862712967638096</v>
      </c>
    </row>
    <row r="222" spans="1:64" ht="12.95" customHeight="1">
      <c r="C222" s="30"/>
      <c r="D222" s="30"/>
      <c r="H222" s="363"/>
      <c r="I222" s="363"/>
      <c r="J222" s="363"/>
      <c r="K222" s="363"/>
      <c r="V222" s="363"/>
      <c r="W222" s="363"/>
      <c r="X222" s="363"/>
      <c r="Y222" s="363"/>
      <c r="AE222" s="54"/>
      <c r="AF222" s="356"/>
      <c r="AG222" s="41"/>
      <c r="AW222" s="54">
        <v>160000</v>
      </c>
      <c r="AX222" s="54">
        <f t="shared" si="348"/>
        <v>9.7429264824641565E-2</v>
      </c>
      <c r="AY222" s="54">
        <f t="shared" si="349"/>
        <v>3.7783670805305369E-2</v>
      </c>
      <c r="AZ222" s="54">
        <f t="shared" si="350"/>
        <v>5.9645594019336189E-2</v>
      </c>
      <c r="BA222" s="54">
        <f t="shared" si="351"/>
        <v>0.62395931231334245</v>
      </c>
      <c r="BB222" s="54">
        <f t="shared" si="352"/>
        <v>0.82775227253419492</v>
      </c>
      <c r="BC222" s="54">
        <f t="shared" si="353"/>
        <v>2.7620387967286026</v>
      </c>
      <c r="BD222" s="54">
        <f t="shared" si="354"/>
        <v>5.2059330409586471</v>
      </c>
      <c r="BE222" s="54">
        <f t="shared" si="355"/>
        <v>15.13400742287925</v>
      </c>
      <c r="BF222" s="54">
        <f t="shared" si="356"/>
        <v>15.133582047705621</v>
      </c>
      <c r="BG222" s="54">
        <f t="shared" si="357"/>
        <v>15.134833062271337</v>
      </c>
      <c r="BH222" s="54">
        <f t="shared" si="358"/>
        <v>15.131150971950717</v>
      </c>
      <c r="BI222" s="54">
        <f t="shared" si="359"/>
        <v>15.141963542267806</v>
      </c>
      <c r="BJ222" s="54">
        <f t="shared" si="360"/>
        <v>15.109991636877911</v>
      </c>
      <c r="BK222" s="54">
        <f t="shared" si="361"/>
        <v>15.202748016766805</v>
      </c>
      <c r="BL222" s="54">
        <f t="shared" si="362"/>
        <v>14.914043925745506</v>
      </c>
    </row>
    <row r="223" spans="1:64" ht="12.95" customHeight="1">
      <c r="C223" s="30"/>
      <c r="D223" s="30"/>
      <c r="H223" s="363"/>
      <c r="I223" s="363"/>
      <c r="J223" s="363"/>
      <c r="K223" s="363"/>
      <c r="V223" s="363"/>
      <c r="W223" s="363"/>
      <c r="X223" s="363"/>
      <c r="Y223" s="363"/>
      <c r="AE223" s="54"/>
      <c r="AF223" s="356"/>
      <c r="AG223" s="41"/>
      <c r="AW223" s="54">
        <v>161000</v>
      </c>
      <c r="AX223" s="54">
        <f t="shared" si="348"/>
        <v>9.6308174630866258E-2</v>
      </c>
      <c r="AY223" s="54">
        <f t="shared" si="349"/>
        <v>3.4487757576540878E-2</v>
      </c>
      <c r="AZ223" s="54">
        <f t="shared" si="350"/>
        <v>6.182041705432538E-2</v>
      </c>
      <c r="BA223" s="54">
        <f t="shared" si="351"/>
        <v>0.6201882487776823</v>
      </c>
      <c r="BB223" s="54">
        <f t="shared" si="352"/>
        <v>0.8420538110519068</v>
      </c>
      <c r="BC223" s="54">
        <f t="shared" si="353"/>
        <v>2.7880286177829525</v>
      </c>
      <c r="BD223" s="54">
        <f t="shared" si="354"/>
        <v>5.5976334526567593</v>
      </c>
      <c r="BE223" s="54">
        <f t="shared" si="355"/>
        <v>15.172211076638096</v>
      </c>
      <c r="BF223" s="54">
        <f t="shared" si="356"/>
        <v>15.171742744990841</v>
      </c>
      <c r="BG223" s="54">
        <f t="shared" si="357"/>
        <v>15.173087867953949</v>
      </c>
      <c r="BH223" s="54">
        <f t="shared" si="358"/>
        <v>15.169221563622035</v>
      </c>
      <c r="BI223" s="54">
        <f t="shared" si="359"/>
        <v>15.180310821652647</v>
      </c>
      <c r="BJ223" s="54">
        <f t="shared" si="360"/>
        <v>15.148304315858541</v>
      </c>
      <c r="BK223" s="54">
        <f t="shared" si="361"/>
        <v>15.239136079959954</v>
      </c>
      <c r="BL223" s="54">
        <f t="shared" si="362"/>
        <v>14.96537488385292</v>
      </c>
    </row>
    <row r="224" spans="1:64" ht="12.95" customHeight="1">
      <c r="C224" s="30"/>
      <c r="D224" s="30"/>
      <c r="H224" s="363"/>
      <c r="I224" s="363"/>
      <c r="J224" s="363"/>
      <c r="K224" s="363"/>
      <c r="V224" s="363"/>
      <c r="W224" s="363"/>
      <c r="X224" s="363"/>
      <c r="Y224" s="363"/>
      <c r="AE224" s="54"/>
      <c r="AF224" s="356"/>
      <c r="AG224" s="41"/>
      <c r="AW224" s="54">
        <v>162000</v>
      </c>
      <c r="AX224" s="54">
        <f t="shared" si="348"/>
        <v>9.5048495182525242E-2</v>
      </c>
      <c r="AY224" s="54">
        <f t="shared" si="349"/>
        <v>3.1155404544372434E-2</v>
      </c>
      <c r="AZ224" s="54">
        <f t="shared" si="350"/>
        <v>6.3893090638152808E-2</v>
      </c>
      <c r="BA224" s="54">
        <f t="shared" si="351"/>
        <v>0.61671315419438055</v>
      </c>
      <c r="BB224" s="54">
        <f t="shared" si="352"/>
        <v>0.85563002694693002</v>
      </c>
      <c r="BC224" s="54">
        <f t="shared" si="353"/>
        <v>2.8137158601988226</v>
      </c>
      <c r="BD224" s="54">
        <f t="shared" si="354"/>
        <v>6.0451079684596847</v>
      </c>
      <c r="BE224" s="54">
        <f t="shared" si="355"/>
        <v>15.210191132529763</v>
      </c>
      <c r="BF224" s="54">
        <f t="shared" si="356"/>
        <v>15.20968533749809</v>
      </c>
      <c r="BG224" s="54">
        <f t="shared" si="357"/>
        <v>15.211107052216839</v>
      </c>
      <c r="BH224" s="54">
        <f t="shared" si="358"/>
        <v>15.207108018581279</v>
      </c>
      <c r="BI224" s="54">
        <f t="shared" si="359"/>
        <v>15.218334618769632</v>
      </c>
      <c r="BJ224" s="54">
        <f t="shared" si="360"/>
        <v>15.186639852578981</v>
      </c>
      <c r="BK224" s="54">
        <f t="shared" si="361"/>
        <v>15.274802977109289</v>
      </c>
      <c r="BL224" s="54">
        <f t="shared" si="362"/>
        <v>15.016705841960331</v>
      </c>
    </row>
    <row r="225" spans="3:64" ht="12.95" customHeight="1">
      <c r="C225" s="30"/>
      <c r="D225" s="30"/>
      <c r="H225" s="363"/>
      <c r="I225" s="363"/>
      <c r="J225" s="363"/>
      <c r="K225" s="363"/>
      <c r="V225" s="363"/>
      <c r="W225" s="363"/>
      <c r="X225" s="363"/>
      <c r="Y225" s="363"/>
      <c r="AE225" s="54"/>
      <c r="AF225" s="356"/>
      <c r="AG225" s="41"/>
      <c r="AW225" s="54">
        <v>163000</v>
      </c>
      <c r="AX225" s="54">
        <f t="shared" si="348"/>
        <v>9.3649716423401252E-2</v>
      </c>
      <c r="AY225" s="54">
        <f t="shared" si="349"/>
        <v>2.778661170879998E-2</v>
      </c>
      <c r="AZ225" s="54">
        <f t="shared" si="350"/>
        <v>6.5863104714601273E-2</v>
      </c>
      <c r="BA225" s="54">
        <f t="shared" si="351"/>
        <v>0.6135243635012535</v>
      </c>
      <c r="BB225" s="54">
        <f t="shared" si="352"/>
        <v>0.86850434045233194</v>
      </c>
      <c r="BC225" s="54">
        <f t="shared" si="353"/>
        <v>2.8391259233469883</v>
      </c>
      <c r="BD225" s="54">
        <f t="shared" si="354"/>
        <v>6.56180933123236</v>
      </c>
      <c r="BE225" s="54">
        <f t="shared" si="355"/>
        <v>15.247964846963585</v>
      </c>
      <c r="BF225" s="54">
        <f t="shared" si="356"/>
        <v>15.247428933949315</v>
      </c>
      <c r="BG225" s="54">
        <f t="shared" si="357"/>
        <v>15.248906062742593</v>
      </c>
      <c r="BH225" s="54">
        <f t="shared" si="358"/>
        <v>15.244832049990576</v>
      </c>
      <c r="BI225" s="54">
        <f t="shared" si="359"/>
        <v>15.256048651138139</v>
      </c>
      <c r="BJ225" s="54">
        <f t="shared" si="360"/>
        <v>15.225012998572094</v>
      </c>
      <c r="BK225" s="54">
        <f t="shared" si="361"/>
        <v>15.309789971874645</v>
      </c>
      <c r="BL225" s="54">
        <f t="shared" si="362"/>
        <v>15.068036800067745</v>
      </c>
    </row>
    <row r="226" spans="3:64" ht="12.95" customHeight="1">
      <c r="C226" s="30"/>
      <c r="D226" s="30"/>
      <c r="H226" s="363"/>
      <c r="I226" s="363"/>
      <c r="J226" s="363"/>
      <c r="K226" s="363"/>
      <c r="V226" s="363"/>
      <c r="W226" s="363"/>
      <c r="X226" s="363"/>
      <c r="Y226" s="363"/>
      <c r="AE226" s="54"/>
      <c r="AF226" s="356"/>
      <c r="AG226" s="41"/>
      <c r="AW226" s="54">
        <v>164000</v>
      </c>
      <c r="AX226" s="54">
        <f t="shared" si="348"/>
        <v>9.2111353394965276E-2</v>
      </c>
      <c r="AY226" s="54">
        <f t="shared" si="349"/>
        <v>2.4381379069823406E-2</v>
      </c>
      <c r="AZ226" s="54">
        <f t="shared" si="350"/>
        <v>6.772997432514187E-2</v>
      </c>
      <c r="BA226" s="54">
        <f t="shared" si="351"/>
        <v>0.61061311433785082</v>
      </c>
      <c r="BB226" s="54">
        <f t="shared" si="352"/>
        <v>0.88069814814845693</v>
      </c>
      <c r="BC226" s="54">
        <f t="shared" si="353"/>
        <v>2.8642830808639896</v>
      </c>
      <c r="BD226" s="54">
        <f t="shared" si="354"/>
        <v>7.1658787573064506</v>
      </c>
      <c r="BE226" s="54">
        <f t="shared" si="355"/>
        <v>15.285548936358717</v>
      </c>
      <c r="BF226" s="54">
        <f t="shared" si="356"/>
        <v>15.284991956339956</v>
      </c>
      <c r="BG226" s="54">
        <f t="shared" si="357"/>
        <v>15.286500157527954</v>
      </c>
      <c r="BH226" s="54">
        <f t="shared" si="358"/>
        <v>15.282413849217425</v>
      </c>
      <c r="BI226" s="54">
        <f t="shared" si="359"/>
        <v>15.29346801567292</v>
      </c>
      <c r="BJ226" s="54">
        <f t="shared" si="360"/>
        <v>15.263434994061555</v>
      </c>
      <c r="BK226" s="54">
        <f t="shared" si="361"/>
        <v>15.344140118975062</v>
      </c>
      <c r="BL226" s="54">
        <f t="shared" si="362"/>
        <v>15.119367758175155</v>
      </c>
    </row>
    <row r="227" spans="3:64" ht="12.95" customHeight="1">
      <c r="C227" s="30"/>
      <c r="D227" s="30"/>
      <c r="H227" s="363"/>
      <c r="I227" s="363"/>
      <c r="J227" s="363"/>
      <c r="K227" s="363"/>
      <c r="V227" s="363"/>
      <c r="W227" s="363"/>
      <c r="X227" s="363"/>
      <c r="Y227" s="363"/>
      <c r="AE227" s="54"/>
      <c r="AF227" s="356"/>
      <c r="AG227" s="41"/>
      <c r="AW227" s="54">
        <v>165000</v>
      </c>
      <c r="AX227" s="54">
        <f t="shared" si="348"/>
        <v>9.0432942396598617E-2</v>
      </c>
      <c r="AY227" s="54">
        <f t="shared" si="349"/>
        <v>2.0939706627442933E-2</v>
      </c>
      <c r="AZ227" s="54">
        <f t="shared" si="350"/>
        <v>6.9493235769155684E-2</v>
      </c>
      <c r="BA227" s="54">
        <f t="shared" si="351"/>
        <v>0.60797149167572795</v>
      </c>
      <c r="BB227" s="54">
        <f t="shared" si="352"/>
        <v>0.89223093925875241</v>
      </c>
      <c r="BC227" s="54">
        <f t="shared" si="353"/>
        <v>2.8892106198613186</v>
      </c>
      <c r="BD227" s="54">
        <f t="shared" si="354"/>
        <v>7.8823859533223075</v>
      </c>
      <c r="BE227" s="54">
        <f t="shared" si="355"/>
        <v>15.32295966265351</v>
      </c>
      <c r="BF227" s="54">
        <f t="shared" si="356"/>
        <v>15.322392140436621</v>
      </c>
      <c r="BG227" s="54">
        <f t="shared" si="357"/>
        <v>15.323904539728385</v>
      </c>
      <c r="BH227" s="54">
        <f t="shared" si="358"/>
        <v>15.319872058553448</v>
      </c>
      <c r="BI227" s="54">
        <f t="shared" si="359"/>
        <v>15.330609259343715</v>
      </c>
      <c r="BJ227" s="54">
        <f t="shared" si="360"/>
        <v>15.301913820154965</v>
      </c>
      <c r="BK227" s="54">
        <f t="shared" si="361"/>
        <v>15.377898150770239</v>
      </c>
      <c r="BL227" s="54">
        <f t="shared" si="362"/>
        <v>15.170698716282569</v>
      </c>
    </row>
    <row r="228" spans="3:64" ht="12.95" customHeight="1">
      <c r="C228" s="30"/>
      <c r="D228" s="30"/>
      <c r="H228" s="363"/>
      <c r="I228" s="363"/>
      <c r="J228" s="363"/>
      <c r="K228" s="363"/>
      <c r="V228" s="363"/>
      <c r="W228" s="363"/>
      <c r="X228" s="363"/>
      <c r="Y228" s="363"/>
      <c r="AE228" s="54"/>
      <c r="AF228" s="356"/>
      <c r="AG228" s="41"/>
      <c r="AW228" s="54">
        <v>166000</v>
      </c>
      <c r="AX228" s="54">
        <f t="shared" si="348"/>
        <v>8.8614037087390074E-2</v>
      </c>
      <c r="AY228" s="54">
        <f t="shared" si="349"/>
        <v>1.7461594381658507E-2</v>
      </c>
      <c r="AZ228" s="54">
        <f t="shared" si="350"/>
        <v>7.1152442705731567E-2</v>
      </c>
      <c r="BA228" s="54">
        <f t="shared" si="351"/>
        <v>0.60559237953322276</v>
      </c>
      <c r="BB228" s="54">
        <f t="shared" si="352"/>
        <v>0.90312039753485418</v>
      </c>
      <c r="BC228" s="54">
        <f t="shared" si="353"/>
        <v>2.9139309694979265</v>
      </c>
      <c r="BD228" s="54">
        <f t="shared" si="354"/>
        <v>8.7469888910856959</v>
      </c>
      <c r="BE228" s="54">
        <f t="shared" si="355"/>
        <v>15.360212913836982</v>
      </c>
      <c r="BF228" s="54">
        <f t="shared" si="356"/>
        <v>15.359646539829557</v>
      </c>
      <c r="BG228" s="54">
        <f t="shared" si="357"/>
        <v>15.36113447319034</v>
      </c>
      <c r="BH228" s="54">
        <f t="shared" si="358"/>
        <v>15.357223770138235</v>
      </c>
      <c r="BI228" s="54">
        <f t="shared" si="359"/>
        <v>15.367490411918974</v>
      </c>
      <c r="BJ228" s="54">
        <f t="shared" si="360"/>
        <v>15.340454458274488</v>
      </c>
      <c r="BK228" s="54">
        <f t="shared" si="361"/>
        <v>15.411110359422565</v>
      </c>
      <c r="BL228" s="54">
        <f t="shared" si="362"/>
        <v>15.222029674389983</v>
      </c>
    </row>
    <row r="229" spans="3:64" ht="12.95" customHeight="1">
      <c r="C229" s="30"/>
      <c r="D229" s="30"/>
      <c r="H229" s="363"/>
      <c r="I229" s="363"/>
      <c r="J229" s="363"/>
      <c r="K229" s="363"/>
      <c r="V229" s="363"/>
      <c r="W229" s="363"/>
      <c r="X229" s="363"/>
      <c r="Y229" s="363"/>
      <c r="AE229" s="54"/>
      <c r="AF229" s="356"/>
      <c r="AG229" s="41"/>
      <c r="AW229" s="54">
        <v>167000</v>
      </c>
      <c r="AX229" s="54">
        <f t="shared" si="348"/>
        <v>8.6654204395315501E-2</v>
      </c>
      <c r="AY229" s="54">
        <f t="shared" si="349"/>
        <v>1.3947042332470017E-2</v>
      </c>
      <c r="AZ229" s="54">
        <f t="shared" si="350"/>
        <v>7.2707162062845485E-2</v>
      </c>
      <c r="BA229" s="54">
        <f t="shared" si="351"/>
        <v>0.60346941931906184</v>
      </c>
      <c r="BB229" s="54">
        <f t="shared" si="352"/>
        <v>0.91338248913399345</v>
      </c>
      <c r="BC229" s="54">
        <f t="shared" si="353"/>
        <v>2.9384658191155246</v>
      </c>
      <c r="BD229" s="54">
        <f t="shared" si="354"/>
        <v>9.8121871476144289</v>
      </c>
      <c r="BE229" s="54">
        <f t="shared" si="355"/>
        <v>15.397324278156194</v>
      </c>
      <c r="BF229" s="54">
        <f t="shared" si="356"/>
        <v>15.39677153610536</v>
      </c>
      <c r="BG229" s="54">
        <f t="shared" si="357"/>
        <v>15.398205377009662</v>
      </c>
      <c r="BH229" s="54">
        <f t="shared" si="358"/>
        <v>15.394484551611315</v>
      </c>
      <c r="BI229" s="54">
        <f t="shared" si="359"/>
        <v>15.404130983016071</v>
      </c>
      <c r="BJ229" s="54">
        <f t="shared" si="360"/>
        <v>15.37905915415725</v>
      </c>
      <c r="BK229" s="54">
        <f t="shared" si="361"/>
        <v>15.443824474950205</v>
      </c>
      <c r="BL229" s="54">
        <f t="shared" si="362"/>
        <v>15.273360632497393</v>
      </c>
    </row>
    <row r="230" spans="3:64" ht="12.95" customHeight="1">
      <c r="C230" s="30"/>
      <c r="D230" s="30"/>
      <c r="H230" s="363"/>
      <c r="I230" s="363"/>
      <c r="J230" s="363"/>
      <c r="K230" s="363"/>
      <c r="V230" s="363"/>
      <c r="W230" s="363"/>
      <c r="X230" s="363"/>
      <c r="Y230" s="363"/>
      <c r="AE230" s="54"/>
      <c r="AF230" s="356"/>
      <c r="AG230" s="41"/>
      <c r="AW230" s="54">
        <v>168000</v>
      </c>
      <c r="AX230" s="54">
        <f t="shared" si="348"/>
        <v>8.4553020161380624E-2</v>
      </c>
      <c r="AY230" s="54">
        <f t="shared" si="349"/>
        <v>1.0396050479877572E-2</v>
      </c>
      <c r="AZ230" s="54">
        <f t="shared" si="350"/>
        <v>7.4156969681503052E-2</v>
      </c>
      <c r="BA230" s="54">
        <f t="shared" si="351"/>
        <v>0.60159697431221282</v>
      </c>
      <c r="BB230" s="54">
        <f t="shared" si="352"/>
        <v>0.92303153707379704</v>
      </c>
      <c r="BC230" s="54">
        <f t="shared" si="353"/>
        <v>2.9628362261646819</v>
      </c>
      <c r="BD230" s="54">
        <f t="shared" si="354"/>
        <v>11.158600263687715</v>
      </c>
      <c r="BE230" s="54">
        <f t="shared" si="355"/>
        <v>15.434309110832171</v>
      </c>
      <c r="BF230" s="54">
        <f t="shared" si="356"/>
        <v>15.433782857226287</v>
      </c>
      <c r="BG230" s="54">
        <f t="shared" si="357"/>
        <v>15.435132898113693</v>
      </c>
      <c r="BH230" s="54">
        <f t="shared" si="358"/>
        <v>15.431668498300576</v>
      </c>
      <c r="BI230" s="54">
        <f t="shared" si="359"/>
        <v>15.440551925868872</v>
      </c>
      <c r="BJ230" s="54">
        <f t="shared" si="360"/>
        <v>15.417727684263093</v>
      </c>
      <c r="BK230" s="54">
        <f t="shared" si="361"/>
        <v>15.476089539492451</v>
      </c>
      <c r="BL230" s="54">
        <f t="shared" si="362"/>
        <v>15.324691590604807</v>
      </c>
    </row>
    <row r="231" spans="3:64" ht="12.95" customHeight="1">
      <c r="C231" s="30"/>
      <c r="D231" s="30"/>
      <c r="H231" s="363"/>
      <c r="I231" s="363"/>
      <c r="J231" s="363"/>
      <c r="K231" s="363"/>
      <c r="V231" s="363"/>
      <c r="W231" s="363"/>
      <c r="X231" s="363"/>
      <c r="Y231" s="363"/>
      <c r="AE231" s="54"/>
      <c r="AF231" s="356"/>
      <c r="AG231" s="41"/>
      <c r="AW231" s="54">
        <v>169000</v>
      </c>
      <c r="AX231" s="54">
        <f t="shared" si="348"/>
        <v>8.2310064506460043E-2</v>
      </c>
      <c r="AY231" s="54">
        <f t="shared" si="349"/>
        <v>6.808618823881174E-3</v>
      </c>
      <c r="AZ231" s="54">
        <f t="shared" si="350"/>
        <v>7.5501445682578869E-2</v>
      </c>
      <c r="BA231" s="54">
        <f t="shared" si="351"/>
        <v>0.59997009975789317</v>
      </c>
      <c r="BB231" s="54">
        <f t="shared" si="352"/>
        <v>0.93208028301060075</v>
      </c>
      <c r="BC231" s="54">
        <f t="shared" si="353"/>
        <v>2.9870627142304715</v>
      </c>
      <c r="BD231" s="54">
        <f t="shared" si="354"/>
        <v>12.91671055055081</v>
      </c>
      <c r="BE231" s="54">
        <f t="shared" si="355"/>
        <v>15.471182592379742</v>
      </c>
      <c r="BF231" s="54">
        <f t="shared" si="356"/>
        <v>15.470695605666046</v>
      </c>
      <c r="BG231" s="54">
        <f t="shared" si="357"/>
        <v>15.471932961529994</v>
      </c>
      <c r="BH231" s="54">
        <f t="shared" si="358"/>
        <v>15.468788311118658</v>
      </c>
      <c r="BI231" s="54">
        <f t="shared" si="359"/>
        <v>15.47677557039963</v>
      </c>
      <c r="BJ231" s="54">
        <f t="shared" si="360"/>
        <v>15.456457622900032</v>
      </c>
      <c r="BK231" s="54">
        <f t="shared" si="361"/>
        <v>15.507955778118557</v>
      </c>
      <c r="BL231" s="54">
        <f t="shared" si="362"/>
        <v>15.376022548712218</v>
      </c>
    </row>
    <row r="232" spans="3:64" ht="12.95" customHeight="1">
      <c r="C232" s="30"/>
      <c r="D232" s="30"/>
      <c r="H232" s="363"/>
      <c r="I232" s="363"/>
      <c r="J232" s="363"/>
      <c r="K232" s="363"/>
      <c r="V232" s="363"/>
      <c r="W232" s="363"/>
      <c r="X232" s="363"/>
      <c r="Y232" s="363"/>
      <c r="AE232" s="54"/>
      <c r="AF232" s="356"/>
      <c r="AG232" s="41"/>
      <c r="AW232" s="54">
        <v>170000</v>
      </c>
      <c r="AX232" s="54">
        <f t="shared" si="348"/>
        <v>7.9924916963509104E-2</v>
      </c>
      <c r="AY232" s="54">
        <f t="shared" si="349"/>
        <v>3.1847473644806001E-3</v>
      </c>
      <c r="AZ232" s="54">
        <f t="shared" si="350"/>
        <v>7.6740169599028504E-2</v>
      </c>
      <c r="BA232" s="54">
        <f t="shared" si="351"/>
        <v>0.59858451804489132</v>
      </c>
      <c r="BB232" s="54">
        <f t="shared" si="352"/>
        <v>0.9405399372181098</v>
      </c>
      <c r="BC232" s="54">
        <f t="shared" si="353"/>
        <v>3.0111653615871363</v>
      </c>
      <c r="BD232" s="54">
        <f t="shared" si="354"/>
        <v>15.31246989860899</v>
      </c>
      <c r="BE232" s="54">
        <f t="shared" si="355"/>
        <v>15.50795977795439</v>
      </c>
      <c r="BF232" s="54">
        <f t="shared" si="356"/>
        <v>15.507524297282568</v>
      </c>
      <c r="BG232" s="54">
        <f t="shared" si="357"/>
        <v>15.508621798658544</v>
      </c>
      <c r="BH232" s="54">
        <f t="shared" si="358"/>
        <v>15.505855398780948</v>
      </c>
      <c r="BI232" s="54">
        <f t="shared" si="359"/>
        <v>15.512825528347239</v>
      </c>
      <c r="BJ232" s="54">
        <f t="shared" si="360"/>
        <v>15.495244608812675</v>
      </c>
      <c r="BK232" s="54">
        <f t="shared" si="361"/>
        <v>15.539474466520414</v>
      </c>
      <c r="BL232" s="54">
        <f t="shared" si="362"/>
        <v>15.427353506819632</v>
      </c>
    </row>
    <row r="233" spans="3:64" ht="12.95" customHeight="1">
      <c r="C233" s="30"/>
      <c r="D233" s="30"/>
      <c r="H233" s="363"/>
      <c r="I233" s="363"/>
      <c r="J233" s="363"/>
      <c r="K233" s="363"/>
      <c r="V233" s="363"/>
      <c r="W233" s="363"/>
      <c r="X233" s="363"/>
      <c r="Y233" s="363"/>
      <c r="AE233" s="54"/>
      <c r="AF233" s="356"/>
      <c r="AG233" s="41"/>
      <c r="AW233" s="54">
        <v>171000</v>
      </c>
      <c r="AX233" s="54">
        <f t="shared" si="348"/>
        <v>7.7397151464418945E-2</v>
      </c>
      <c r="AY233" s="54">
        <f t="shared" si="349"/>
        <v>-4.755638983238164E-4</v>
      </c>
      <c r="AZ233" s="54">
        <f t="shared" si="350"/>
        <v>7.7872715362742762E-2</v>
      </c>
      <c r="BA233" s="54">
        <f t="shared" si="351"/>
        <v>0.59743659842983632</v>
      </c>
      <c r="BB233" s="54">
        <f t="shared" si="352"/>
        <v>0.94842021773583129</v>
      </c>
      <c r="BC233" s="54">
        <f t="shared" si="353"/>
        <v>3.0351638808595061</v>
      </c>
      <c r="BD233" s="54">
        <f t="shared" si="354"/>
        <v>18.774169286845758</v>
      </c>
      <c r="BE233" s="54">
        <f t="shared" si="355"/>
        <v>15.544655637520856</v>
      </c>
      <c r="BF233" s="54">
        <f t="shared" si="356"/>
        <v>15.544282911329541</v>
      </c>
      <c r="BG233" s="54">
        <f t="shared" si="357"/>
        <v>15.545215954490823</v>
      </c>
      <c r="BH233" s="54">
        <f t="shared" si="358"/>
        <v>15.542880002478819</v>
      </c>
      <c r="BI233" s="54">
        <f t="shared" si="359"/>
        <v>15.54872657335717</v>
      </c>
      <c r="BJ233" s="54">
        <f t="shared" si="360"/>
        <v>15.534082610371589</v>
      </c>
      <c r="BK233" s="54">
        <f t="shared" si="361"/>
        <v>15.570697795937555</v>
      </c>
      <c r="BL233" s="54">
        <f t="shared" si="362"/>
        <v>15.478684464927042</v>
      </c>
    </row>
    <row r="234" spans="3:64" ht="12.95" customHeight="1">
      <c r="C234" s="30"/>
      <c r="D234" s="30"/>
      <c r="H234" s="363"/>
      <c r="I234" s="363"/>
      <c r="J234" s="363"/>
      <c r="K234" s="363"/>
      <c r="V234" s="363"/>
      <c r="W234" s="363"/>
      <c r="X234" s="363"/>
      <c r="Y234" s="363"/>
      <c r="AE234" s="54"/>
      <c r="AF234" s="356"/>
      <c r="AG234" s="41"/>
      <c r="AW234" s="54">
        <v>172000</v>
      </c>
      <c r="AX234" s="54">
        <f t="shared" si="348"/>
        <v>7.4726331306574176E-2</v>
      </c>
      <c r="AY234" s="54">
        <f t="shared" si="349"/>
        <v>-4.1723149645321866E-3</v>
      </c>
      <c r="AZ234" s="54">
        <f t="shared" si="350"/>
        <v>7.8898646271106362E-2</v>
      </c>
      <c r="BA234" s="54">
        <f t="shared" si="351"/>
        <v>0.5965233407912125</v>
      </c>
      <c r="BB234" s="54">
        <f t="shared" si="352"/>
        <v>0.95572937970558391</v>
      </c>
      <c r="BC234" s="54">
        <f t="shared" si="353"/>
        <v>3.0590776905329888</v>
      </c>
      <c r="BD234" s="54">
        <f t="shared" si="354"/>
        <v>24.224274127198584</v>
      </c>
      <c r="BE234" s="54">
        <f t="shared" si="355"/>
        <v>15.581285087032597</v>
      </c>
      <c r="BF234" s="54">
        <f t="shared" si="356"/>
        <v>15.580984951443028</v>
      </c>
      <c r="BG234" s="54">
        <f t="shared" si="357"/>
        <v>15.581732275304963</v>
      </c>
      <c r="BH234" s="54">
        <f t="shared" si="358"/>
        <v>15.579871340736682</v>
      </c>
      <c r="BI234" s="54">
        <f t="shared" si="359"/>
        <v>15.584504499079518</v>
      </c>
      <c r="BJ234" s="54">
        <f t="shared" si="360"/>
        <v>15.572964188850143</v>
      </c>
      <c r="BK234" s="54">
        <f t="shared" si="361"/>
        <v>15.601678735670381</v>
      </c>
      <c r="BL234" s="54">
        <f t="shared" si="362"/>
        <v>15.530015423034456</v>
      </c>
    </row>
    <row r="235" spans="3:64" ht="12.95" customHeight="1">
      <c r="C235" s="30"/>
      <c r="D235" s="30"/>
      <c r="H235" s="363"/>
      <c r="I235" s="363"/>
      <c r="J235" s="363"/>
      <c r="K235" s="363"/>
      <c r="V235" s="363"/>
      <c r="W235" s="363"/>
      <c r="X235" s="363"/>
      <c r="Y235" s="363"/>
      <c r="AE235" s="54"/>
      <c r="AF235" s="356"/>
      <c r="AG235" s="41"/>
      <c r="AW235" s="54">
        <v>173000</v>
      </c>
      <c r="AX235" s="54">
        <f t="shared" si="348"/>
        <v>7.1912004247412384E-2</v>
      </c>
      <c r="AY235" s="54">
        <f t="shared" si="349"/>
        <v>-7.9055058341446216E-3</v>
      </c>
      <c r="AZ235" s="54">
        <f t="shared" si="350"/>
        <v>7.9817510081557005E-2</v>
      </c>
      <c r="BA235" s="54">
        <f t="shared" si="351"/>
        <v>0.59584236293031179</v>
      </c>
      <c r="BB235" s="54">
        <f t="shared" si="352"/>
        <v>0.96247423591575054</v>
      </c>
      <c r="BC235" s="54">
        <f t="shared" si="353"/>
        <v>3.0829259792217627</v>
      </c>
      <c r="BD235" s="54">
        <f t="shared" si="354"/>
        <v>34.081126275695524</v>
      </c>
      <c r="BE235" s="54">
        <f t="shared" si="355"/>
        <v>15.617863011205396</v>
      </c>
      <c r="BF235" s="54">
        <f t="shared" si="356"/>
        <v>15.617643516907394</v>
      </c>
      <c r="BG235" s="54">
        <f t="shared" si="357"/>
        <v>15.618187878898098</v>
      </c>
      <c r="BH235" s="54">
        <f t="shared" si="358"/>
        <v>15.616837771846436</v>
      </c>
      <c r="BI235" s="54">
        <f t="shared" si="359"/>
        <v>15.620185958448435</v>
      </c>
      <c r="BJ235" s="54">
        <f t="shared" si="360"/>
        <v>15.611880759577501</v>
      </c>
      <c r="BK235" s="54">
        <f t="shared" si="361"/>
        <v>15.632470893543706</v>
      </c>
      <c r="BL235" s="54">
        <f t="shared" si="362"/>
        <v>15.58134638114187</v>
      </c>
    </row>
    <row r="236" spans="3:64" ht="12.95" customHeight="1">
      <c r="C236" s="30"/>
      <c r="D236" s="30"/>
      <c r="H236" s="363"/>
      <c r="I236" s="363"/>
      <c r="J236" s="363"/>
      <c r="K236" s="363"/>
      <c r="V236" s="363"/>
      <c r="W236" s="363"/>
      <c r="X236" s="363"/>
      <c r="Y236" s="363"/>
      <c r="AE236" s="54"/>
      <c r="AF236" s="356"/>
      <c r="AG236" s="41"/>
      <c r="AW236" s="54">
        <v>174000</v>
      </c>
      <c r="AX236" s="54">
        <f t="shared" si="348"/>
        <v>6.895369788514015E-2</v>
      </c>
      <c r="AY236" s="54">
        <f t="shared" si="349"/>
        <v>-1.167513650716101E-2</v>
      </c>
      <c r="AZ236" s="54">
        <f t="shared" si="350"/>
        <v>8.062883439230116E-2</v>
      </c>
      <c r="BA236" s="54">
        <f t="shared" si="351"/>
        <v>0.59539189098741696</v>
      </c>
      <c r="BB236" s="54">
        <f t="shared" si="352"/>
        <v>0.96866016952581269</v>
      </c>
      <c r="BC236" s="54">
        <f t="shared" si="353"/>
        <v>3.1067277637663997</v>
      </c>
      <c r="BD236" s="54">
        <f t="shared" si="354"/>
        <v>57.35848908749248</v>
      </c>
      <c r="BE236" s="54">
        <f t="shared" si="355"/>
        <v>15.65440427884254</v>
      </c>
      <c r="BF236" s="54">
        <f t="shared" si="356"/>
        <v>15.654271383024209</v>
      </c>
      <c r="BG236" s="54">
        <f t="shared" si="357"/>
        <v>15.654600109885241</v>
      </c>
      <c r="BH236" s="54">
        <f t="shared" si="358"/>
        <v>15.653786971003065</v>
      </c>
      <c r="BI236" s="54">
        <f t="shared" si="359"/>
        <v>15.655798287427535</v>
      </c>
      <c r="BJ236" s="54">
        <f t="shared" si="360"/>
        <v>15.650822851012093</v>
      </c>
      <c r="BK236" s="54">
        <f t="shared" si="361"/>
        <v>15.663128374688279</v>
      </c>
      <c r="BL236" s="54">
        <f t="shared" si="362"/>
        <v>15.63267733924928</v>
      </c>
    </row>
    <row r="237" spans="3:64" ht="12.95" customHeight="1">
      <c r="C237" s="30"/>
      <c r="D237" s="30"/>
      <c r="H237" s="363"/>
      <c r="I237" s="363"/>
      <c r="J237" s="363"/>
      <c r="K237" s="363"/>
      <c r="V237" s="363"/>
      <c r="W237" s="363"/>
      <c r="X237" s="363"/>
      <c r="Y237" s="363"/>
      <c r="AE237" s="54"/>
      <c r="AF237" s="356"/>
      <c r="AG237" s="41"/>
      <c r="AW237" s="54">
        <v>175000</v>
      </c>
      <c r="AX237" s="54">
        <f t="shared" si="348"/>
        <v>6.585091548021671E-2</v>
      </c>
      <c r="AY237" s="54">
        <f t="shared" si="349"/>
        <v>-1.5481206983581575E-2</v>
      </c>
      <c r="AZ237" s="54">
        <f t="shared" si="350"/>
        <v>8.1332122463798284E-2</v>
      </c>
      <c r="BA237" s="54">
        <f t="shared" si="351"/>
        <v>0.59517075260801533</v>
      </c>
      <c r="BB237" s="54">
        <f t="shared" si="352"/>
        <v>0.9742911398488856</v>
      </c>
      <c r="BC237" s="54">
        <f t="shared" si="353"/>
        <v>3.130501942377498</v>
      </c>
      <c r="BD237" s="54">
        <f t="shared" si="354"/>
        <v>180.32923777646985</v>
      </c>
      <c r="BE237" s="54">
        <f t="shared" si="355"/>
        <v>15.690923752002936</v>
      </c>
      <c r="BF237" s="54">
        <f t="shared" si="356"/>
        <v>15.690881088994178</v>
      </c>
      <c r="BG237" s="54">
        <f t="shared" si="357"/>
        <v>15.690986482988789</v>
      </c>
      <c r="BH237" s="54">
        <f t="shared" si="358"/>
        <v>15.690726119054272</v>
      </c>
      <c r="BI237" s="54">
        <f t="shared" si="359"/>
        <v>15.691369316599502</v>
      </c>
      <c r="BJ237" s="54">
        <f t="shared" si="360"/>
        <v>15.689780361988117</v>
      </c>
      <c r="BK237" s="54">
        <f t="shared" si="361"/>
        <v>15.693705639012245</v>
      </c>
      <c r="BL237" s="54">
        <f t="shared" si="362"/>
        <v>15.684008297356694</v>
      </c>
    </row>
    <row r="238" spans="3:64" ht="12.95" customHeight="1">
      <c r="C238" s="30"/>
      <c r="D238" s="30"/>
      <c r="H238" s="363"/>
      <c r="I238" s="363"/>
      <c r="J238" s="363"/>
      <c r="K238" s="363"/>
      <c r="V238" s="363"/>
      <c r="W238" s="363"/>
      <c r="X238" s="363"/>
      <c r="Y238" s="363"/>
      <c r="AE238" s="54"/>
      <c r="AF238" s="356"/>
      <c r="AG238" s="41"/>
      <c r="AW238" s="54">
        <v>176000</v>
      </c>
      <c r="AX238" s="54">
        <f t="shared" si="348"/>
        <v>6.2603132356136293E-2</v>
      </c>
      <c r="AY238" s="54">
        <f t="shared" si="349"/>
        <v>-1.9323717263405982E-2</v>
      </c>
      <c r="AZ238" s="54">
        <f t="shared" si="350"/>
        <v>8.1926849619542275E-2</v>
      </c>
      <c r="BA238" s="54">
        <f t="shared" si="351"/>
        <v>0.59517837257359896</v>
      </c>
      <c r="BB238" s="54">
        <f t="shared" si="352"/>
        <v>0.97936968193071838</v>
      </c>
      <c r="BC238" s="54">
        <f t="shared" si="353"/>
        <v>-3.1289179630162081</v>
      </c>
      <c r="BD238" s="54">
        <f t="shared" si="354"/>
        <v>-157.79266670747543</v>
      </c>
      <c r="BE238" s="54">
        <f t="shared" si="355"/>
        <v>15.727436290581057</v>
      </c>
      <c r="BF238" s="54">
        <f t="shared" si="356"/>
        <v>15.727485031388074</v>
      </c>
      <c r="BG238" s="54">
        <f t="shared" si="357"/>
        <v>15.727364617556884</v>
      </c>
      <c r="BH238" s="54">
        <f t="shared" si="358"/>
        <v>15.727662099619998</v>
      </c>
      <c r="BI238" s="54">
        <f t="shared" si="359"/>
        <v>15.726927174052681</v>
      </c>
      <c r="BJ238" s="54">
        <f t="shared" si="360"/>
        <v>15.728742817548879</v>
      </c>
      <c r="BK238" s="54">
        <f t="shared" si="361"/>
        <v>15.724257357738015</v>
      </c>
      <c r="BL238" s="54">
        <f t="shared" si="362"/>
        <v>15.735339255464105</v>
      </c>
    </row>
    <row r="239" spans="3:64" ht="12.95" customHeight="1">
      <c r="C239" s="30"/>
      <c r="D239" s="30"/>
      <c r="H239" s="363"/>
      <c r="I239" s="363"/>
      <c r="J239" s="363"/>
      <c r="K239" s="363"/>
      <c r="V239" s="363"/>
      <c r="W239" s="363"/>
      <c r="X239" s="363"/>
      <c r="Y239" s="363"/>
      <c r="AE239" s="54"/>
      <c r="AF239" s="356"/>
      <c r="AG239" s="41"/>
      <c r="AW239" s="54">
        <v>177000</v>
      </c>
      <c r="AX239" s="54">
        <f t="shared" si="348"/>
        <v>5.9209792991026092E-2</v>
      </c>
      <c r="AY239" s="54">
        <f t="shared" si="349"/>
        <v>-2.3202667346634454E-2</v>
      </c>
      <c r="AZ239" s="54">
        <f t="shared" si="350"/>
        <v>8.2412460337660545E-2</v>
      </c>
      <c r="BA239" s="54">
        <f t="shared" si="351"/>
        <v>0.59541477070185267</v>
      </c>
      <c r="BB239" s="54">
        <f t="shared" si="352"/>
        <v>0.98389690048497458</v>
      </c>
      <c r="BC239" s="54">
        <f t="shared" si="353"/>
        <v>-3.1051425307085339</v>
      </c>
      <c r="BD239" s="54">
        <f t="shared" si="354"/>
        <v>-54.863424366715726</v>
      </c>
      <c r="BE239" s="54">
        <f t="shared" si="355"/>
        <v>15.76395675407527</v>
      </c>
      <c r="BF239" s="54">
        <f t="shared" si="356"/>
        <v>15.764095561038104</v>
      </c>
      <c r="BG239" s="54">
        <f t="shared" si="357"/>
        <v>15.763752166776682</v>
      </c>
      <c r="BH239" s="54">
        <f t="shared" si="358"/>
        <v>15.764601701229811</v>
      </c>
      <c r="BI239" s="54">
        <f t="shared" si="359"/>
        <v>15.762500083071563</v>
      </c>
      <c r="BJ239" s="54">
        <f t="shared" si="360"/>
        <v>15.767699623895428</v>
      </c>
      <c r="BK239" s="54">
        <f t="shared" si="361"/>
        <v>15.754838269382486</v>
      </c>
      <c r="BL239" s="54">
        <f t="shared" si="362"/>
        <v>15.786670213571519</v>
      </c>
    </row>
    <row r="240" spans="3:64" ht="12.95" customHeight="1">
      <c r="C240" s="30"/>
      <c r="D240" s="30"/>
      <c r="H240" s="363"/>
      <c r="I240" s="363"/>
      <c r="J240" s="363"/>
      <c r="K240" s="363"/>
      <c r="V240" s="363"/>
      <c r="W240" s="363"/>
      <c r="X240" s="363"/>
      <c r="Y240" s="363"/>
      <c r="AE240" s="54"/>
      <c r="AF240" s="356"/>
      <c r="AG240" s="41"/>
      <c r="AW240" s="54">
        <v>178000</v>
      </c>
      <c r="AX240" s="54">
        <f t="shared" si="348"/>
        <v>5.5670308875902838E-2</v>
      </c>
      <c r="AY240" s="54">
        <f t="shared" si="349"/>
        <v>-2.7118057233266768E-2</v>
      </c>
      <c r="AZ240" s="54">
        <f t="shared" si="350"/>
        <v>8.2788366109169606E-2</v>
      </c>
      <c r="BA240" s="54">
        <f t="shared" si="351"/>
        <v>0.59588056191851091</v>
      </c>
      <c r="BB240" s="54">
        <f t="shared" si="352"/>
        <v>0.98787245853310712</v>
      </c>
      <c r="BC240" s="54">
        <f t="shared" si="353"/>
        <v>-3.0813382356540711</v>
      </c>
      <c r="BD240" s="54">
        <f t="shared" si="354"/>
        <v>-33.182543832195705</v>
      </c>
      <c r="BE240" s="54">
        <f t="shared" si="355"/>
        <v>15.800500002448199</v>
      </c>
      <c r="BF240" s="54">
        <f t="shared" si="356"/>
        <v>15.80072508103291</v>
      </c>
      <c r="BG240" s="54">
        <f t="shared" si="357"/>
        <v>15.800166745185429</v>
      </c>
      <c r="BH240" s="54">
        <f t="shared" si="358"/>
        <v>15.801551821063175</v>
      </c>
      <c r="BI240" s="54">
        <f t="shared" si="359"/>
        <v>15.798116158170544</v>
      </c>
      <c r="BJ240" s="54">
        <f t="shared" si="360"/>
        <v>15.806640323046665</v>
      </c>
      <c r="BK240" s="54">
        <f t="shared" si="361"/>
        <v>15.785503035559973</v>
      </c>
      <c r="BL240" s="54">
        <f t="shared" si="362"/>
        <v>15.838001171678933</v>
      </c>
    </row>
    <row r="241" spans="3:64" ht="12.95" customHeight="1">
      <c r="C241" s="30"/>
      <c r="D241" s="30"/>
      <c r="H241" s="363"/>
      <c r="I241" s="363"/>
      <c r="J241" s="363"/>
      <c r="K241" s="363"/>
      <c r="V241" s="363"/>
      <c r="W241" s="363"/>
      <c r="X241" s="363"/>
      <c r="Y241" s="363"/>
      <c r="AE241" s="54"/>
      <c r="AF241" s="356"/>
      <c r="AG241" s="41"/>
      <c r="AW241" s="54">
        <v>179000</v>
      </c>
      <c r="AX241" s="54">
        <f t="shared" si="348"/>
        <v>5.1984057173865644E-2</v>
      </c>
      <c r="AY241" s="54">
        <f t="shared" si="349"/>
        <v>-3.1069886923303258E-2</v>
      </c>
      <c r="AZ241" s="54">
        <f t="shared" si="350"/>
        <v>8.3053944097168902E-2</v>
      </c>
      <c r="BA241" s="54">
        <f t="shared" si="351"/>
        <v>0.59657695850427062</v>
      </c>
      <c r="BB241" s="54">
        <f t="shared" si="352"/>
        <v>0.99129456086087775</v>
      </c>
      <c r="BC241" s="54">
        <f t="shared" si="353"/>
        <v>-3.0574861733089209</v>
      </c>
      <c r="BD241" s="54">
        <f t="shared" si="354"/>
        <v>-23.765361134645524</v>
      </c>
      <c r="BE241" s="54">
        <f t="shared" si="355"/>
        <v>15.837080898024162</v>
      </c>
      <c r="BF241" s="54">
        <f t="shared" si="356"/>
        <v>15.837386143451933</v>
      </c>
      <c r="BG241" s="54">
        <f t="shared" si="357"/>
        <v>15.836625858126242</v>
      </c>
      <c r="BH241" s="54">
        <f t="shared" si="358"/>
        <v>15.838519666858147</v>
      </c>
      <c r="BI241" s="54">
        <f t="shared" si="359"/>
        <v>15.833803203020867</v>
      </c>
      <c r="BJ241" s="54">
        <f t="shared" si="360"/>
        <v>15.845554847828877</v>
      </c>
      <c r="BK241" s="54">
        <f t="shared" si="361"/>
        <v>15.816306096987738</v>
      </c>
      <c r="BL241" s="54">
        <f t="shared" si="362"/>
        <v>15.889332129786343</v>
      </c>
    </row>
    <row r="242" spans="3:64" ht="12.95" customHeight="1">
      <c r="C242" s="30"/>
      <c r="D242" s="30"/>
      <c r="H242" s="363"/>
      <c r="I242" s="363"/>
      <c r="J242" s="363"/>
      <c r="K242" s="363"/>
      <c r="V242" s="363"/>
      <c r="W242" s="363"/>
      <c r="X242" s="363"/>
      <c r="Y242" s="363"/>
      <c r="AE242" s="54"/>
      <c r="AF242" s="356"/>
      <c r="AG242" s="41"/>
      <c r="AW242" s="54">
        <v>180000</v>
      </c>
      <c r="AX242" s="54">
        <f t="shared" si="348"/>
        <v>4.8150380170184137E-2</v>
      </c>
      <c r="AY242" s="54">
        <f t="shared" si="349"/>
        <v>-3.5058156416743591E-2</v>
      </c>
      <c r="AZ242" s="54">
        <f t="shared" si="350"/>
        <v>8.3208536586927728E-2</v>
      </c>
      <c r="BA242" s="54">
        <f t="shared" si="351"/>
        <v>0.59750577462113164</v>
      </c>
      <c r="BB242" s="54">
        <f t="shared" si="352"/>
        <v>0.99415993215120435</v>
      </c>
      <c r="BC242" s="54">
        <f t="shared" si="353"/>
        <v>-3.0335673170851916</v>
      </c>
      <c r="BD242" s="54">
        <f t="shared" si="354"/>
        <v>-18.496167418281974</v>
      </c>
      <c r="BE242" s="54">
        <f t="shared" si="355"/>
        <v>15.873714310321573</v>
      </c>
      <c r="BF242" s="54">
        <f t="shared" si="356"/>
        <v>15.87409154252911</v>
      </c>
      <c r="BG242" s="54">
        <f t="shared" si="357"/>
        <v>15.873146836745304</v>
      </c>
      <c r="BH242" s="54">
        <f t="shared" si="358"/>
        <v>15.875512953576427</v>
      </c>
      <c r="BI242" s="54">
        <f t="shared" si="359"/>
        <v>15.869588513808671</v>
      </c>
      <c r="BJ242" s="54">
        <f t="shared" si="360"/>
        <v>15.884433777787887</v>
      </c>
      <c r="BK242" s="54">
        <f t="shared" si="361"/>
        <v>15.847301530073423</v>
      </c>
      <c r="BL242" s="54">
        <f t="shared" si="362"/>
        <v>15.940663087893757</v>
      </c>
    </row>
    <row r="243" spans="3:64" ht="12.95" customHeight="1">
      <c r="C243" s="30"/>
      <c r="D243" s="30"/>
      <c r="H243" s="363"/>
      <c r="I243" s="363"/>
      <c r="J243" s="363"/>
      <c r="K243" s="363"/>
      <c r="V243" s="363"/>
      <c r="W243" s="363"/>
      <c r="X243" s="363"/>
      <c r="Y243" s="363"/>
      <c r="AE243" s="54"/>
      <c r="AF243" s="356"/>
      <c r="AG243" s="41"/>
      <c r="AW243" s="54">
        <v>181000</v>
      </c>
      <c r="AX243" s="54">
        <f t="shared" si="348"/>
        <v>4.4168585459430268E-2</v>
      </c>
      <c r="AY243" s="54">
        <f t="shared" si="349"/>
        <v>-3.90828657135881E-2</v>
      </c>
      <c r="AZ243" s="54">
        <f t="shared" si="350"/>
        <v>8.3251451173018368E-2</v>
      </c>
      <c r="BA243" s="54">
        <f t="shared" si="351"/>
        <v>0.5986694333196394</v>
      </c>
      <c r="BB243" s="54">
        <f t="shared" si="352"/>
        <v>0.99646378939400826</v>
      </c>
      <c r="BC243" s="54">
        <f t="shared" si="353"/>
        <v>-3.009562464917646</v>
      </c>
      <c r="BD243" s="54">
        <f t="shared" si="354"/>
        <v>-15.126039333790629</v>
      </c>
      <c r="BE243" s="54">
        <f t="shared" si="355"/>
        <v>15.910415125585288</v>
      </c>
      <c r="BF243" s="54">
        <f t="shared" si="356"/>
        <v>15.910854402090674</v>
      </c>
      <c r="BG243" s="54">
        <f t="shared" si="357"/>
        <v>15.909746781984024</v>
      </c>
      <c r="BH243" s="54">
        <f t="shared" si="358"/>
        <v>15.912540091478357</v>
      </c>
      <c r="BI243" s="54">
        <f t="shared" si="359"/>
        <v>15.905498691528029</v>
      </c>
      <c r="BJ243" s="54">
        <f t="shared" si="360"/>
        <v>15.923268596545933</v>
      </c>
      <c r="BK243" s="54">
        <f t="shared" si="361"/>
        <v>15.878542904462165</v>
      </c>
      <c r="BL243" s="54">
        <f t="shared" si="362"/>
        <v>15.991994046001167</v>
      </c>
    </row>
    <row r="244" spans="3:64" ht="12.95" customHeight="1">
      <c r="C244" s="30"/>
      <c r="D244" s="30"/>
      <c r="H244" s="363"/>
      <c r="I244" s="363"/>
      <c r="J244" s="363"/>
      <c r="K244" s="363"/>
      <c r="V244" s="363"/>
      <c r="W244" s="363"/>
      <c r="X244" s="363"/>
      <c r="Y244" s="363"/>
      <c r="AE244" s="54"/>
      <c r="AF244" s="356"/>
      <c r="AG244" s="41"/>
      <c r="AW244" s="54">
        <v>182000</v>
      </c>
      <c r="AX244" s="54">
        <f t="shared" si="348"/>
        <v>4.0037946775796682E-2</v>
      </c>
      <c r="AY244" s="54">
        <f t="shared" si="349"/>
        <v>-4.3144014813836562E-2</v>
      </c>
      <c r="AZ244" s="54">
        <f t="shared" si="350"/>
        <v>8.3181961589633244E-2</v>
      </c>
      <c r="BA244" s="54">
        <f t="shared" si="351"/>
        <v>0.6000709763181491</v>
      </c>
      <c r="BB244" s="54">
        <f t="shared" si="352"/>
        <v>0.99819980791743057</v>
      </c>
      <c r="BC244" s="54">
        <f t="shared" si="353"/>
        <v>-2.9854521807911722</v>
      </c>
      <c r="BD244" s="54">
        <f t="shared" si="354"/>
        <v>-12.782944769828243</v>
      </c>
      <c r="BE244" s="54">
        <f t="shared" si="355"/>
        <v>15.947198262571471</v>
      </c>
      <c r="BF244" s="54">
        <f t="shared" si="356"/>
        <v>15.947688255362685</v>
      </c>
      <c r="BG244" s="54">
        <f t="shared" si="357"/>
        <v>15.946442520786196</v>
      </c>
      <c r="BH244" s="54">
        <f t="shared" si="358"/>
        <v>15.949610362372736</v>
      </c>
      <c r="BI244" s="54">
        <f t="shared" si="359"/>
        <v>15.941559466657534</v>
      </c>
      <c r="BJ244" s="54">
        <f t="shared" si="360"/>
        <v>15.962051951007949</v>
      </c>
      <c r="BK244" s="54">
        <f t="shared" si="361"/>
        <v>15.910083141918696</v>
      </c>
      <c r="BL244" s="54">
        <f t="shared" si="362"/>
        <v>16.043325004108581</v>
      </c>
    </row>
    <row r="245" spans="3:64" ht="12.95" customHeight="1">
      <c r="C245" s="30"/>
      <c r="D245" s="30"/>
      <c r="H245" s="363"/>
      <c r="I245" s="363"/>
      <c r="J245" s="363"/>
      <c r="K245" s="363"/>
      <c r="V245" s="363"/>
      <c r="W245" s="363"/>
      <c r="X245" s="363"/>
      <c r="Y245" s="363"/>
      <c r="AE245" s="54"/>
      <c r="AF245" s="356"/>
      <c r="AG245" s="41"/>
      <c r="AW245" s="54">
        <v>183000</v>
      </c>
      <c r="AX245" s="54">
        <f t="shared" si="348"/>
        <v>3.575770533954066E-2</v>
      </c>
      <c r="AY245" s="54">
        <f t="shared" si="349"/>
        <v>-4.7241603717488867E-2</v>
      </c>
      <c r="AZ245" s="54">
        <f t="shared" si="350"/>
        <v>8.2999309057029527E-2</v>
      </c>
      <c r="BA245" s="54">
        <f t="shared" si="351"/>
        <v>0.60171407692418688</v>
      </c>
      <c r="BB245" s="54">
        <f t="shared" si="352"/>
        <v>0.9993600801402418</v>
      </c>
      <c r="BC245" s="54">
        <f t="shared" si="353"/>
        <v>-2.9612167300215368</v>
      </c>
      <c r="BD245" s="54">
        <f t="shared" si="354"/>
        <v>-11.057875346440603</v>
      </c>
      <c r="BE245" s="54">
        <f t="shared" si="355"/>
        <v>15.984078695855615</v>
      </c>
      <c r="BF245" s="54">
        <f t="shared" si="356"/>
        <v>15.984607115583453</v>
      </c>
      <c r="BG245" s="54">
        <f t="shared" si="357"/>
        <v>15.983250577420305</v>
      </c>
      <c r="BH245" s="54">
        <f t="shared" si="358"/>
        <v>15.986734080966613</v>
      </c>
      <c r="BI245" s="54">
        <f t="shared" si="359"/>
        <v>15.977795539592892</v>
      </c>
      <c r="BJ245" s="54">
        <f t="shared" si="360"/>
        <v>16.000777912657295</v>
      </c>
      <c r="BK245" s="54">
        <f t="shared" si="361"/>
        <v>15.941974376916118</v>
      </c>
      <c r="BL245" s="54">
        <f t="shared" si="362"/>
        <v>16.094655962215992</v>
      </c>
    </row>
    <row r="246" spans="3:64" ht="12.95" customHeight="1">
      <c r="C246" s="30"/>
      <c r="D246" s="30"/>
      <c r="H246" s="363"/>
      <c r="I246" s="363"/>
      <c r="J246" s="363"/>
      <c r="K246" s="363"/>
      <c r="V246" s="363"/>
      <c r="W246" s="363"/>
      <c r="X246" s="363"/>
      <c r="Y246" s="363"/>
      <c r="AE246" s="54"/>
      <c r="AF246" s="356"/>
      <c r="AG246" s="41"/>
      <c r="AW246" s="54">
        <v>184000</v>
      </c>
      <c r="AX246" s="54">
        <f t="shared" si="348"/>
        <v>3.1327071568779424E-2</v>
      </c>
      <c r="AY246" s="54">
        <f t="shared" si="349"/>
        <v>-5.1375632424545237E-2</v>
      </c>
      <c r="AZ246" s="54">
        <f t="shared" si="350"/>
        <v>8.2702703993324661E-2</v>
      </c>
      <c r="BA246" s="54">
        <f t="shared" si="351"/>
        <v>0.60360305653351243</v>
      </c>
      <c r="BB246" s="54">
        <f t="shared" si="352"/>
        <v>0.99993506592077086</v>
      </c>
      <c r="BC246" s="54">
        <f t="shared" si="353"/>
        <v>-2.9368360072285986</v>
      </c>
      <c r="BD246" s="54">
        <f t="shared" si="354"/>
        <v>-9.7335427229646463</v>
      </c>
      <c r="BE246" s="54">
        <f t="shared" si="355"/>
        <v>16.021071487597229</v>
      </c>
      <c r="BF246" s="54">
        <f t="shared" si="356"/>
        <v>16.021625536274716</v>
      </c>
      <c r="BG246" s="54">
        <f t="shared" si="357"/>
        <v>16.02018716241734</v>
      </c>
      <c r="BH246" s="54">
        <f t="shared" si="358"/>
        <v>16.023922738454878</v>
      </c>
      <c r="BI246" s="54">
        <f t="shared" si="359"/>
        <v>16.014230440113277</v>
      </c>
      <c r="BJ246" s="54">
        <f t="shared" si="360"/>
        <v>16.039442240969741</v>
      </c>
      <c r="BK246" s="54">
        <f t="shared" si="361"/>
        <v>15.974267819298664</v>
      </c>
      <c r="BL246" s="54">
        <f t="shared" si="362"/>
        <v>16.145986920323406</v>
      </c>
    </row>
    <row r="247" spans="3:64" ht="12.95" customHeight="1">
      <c r="C247" s="30"/>
      <c r="D247" s="30"/>
      <c r="H247" s="363"/>
      <c r="I247" s="363"/>
      <c r="J247" s="363"/>
      <c r="K247" s="363"/>
      <c r="V247" s="363"/>
      <c r="W247" s="363"/>
      <c r="X247" s="363"/>
      <c r="Y247" s="363"/>
      <c r="AE247" s="54"/>
      <c r="AF247" s="356"/>
      <c r="AG247" s="41"/>
      <c r="AW247" s="54">
        <v>185000</v>
      </c>
      <c r="AX247" s="54">
        <f t="shared" si="348"/>
        <v>2.6745226993682633E-2</v>
      </c>
      <c r="AY247" s="54">
        <f t="shared" si="349"/>
        <v>-5.5546100935005671E-2</v>
      </c>
      <c r="AZ247" s="54">
        <f t="shared" si="350"/>
        <v>8.2291327928688304E-2</v>
      </c>
      <c r="BA247" s="54">
        <f t="shared" si="351"/>
        <v>0.60574290519252094</v>
      </c>
      <c r="BB247" s="54">
        <f t="shared" si="352"/>
        <v>0.99991353318022347</v>
      </c>
      <c r="BC247" s="54">
        <f t="shared" si="353"/>
        <v>-2.9122894561033825</v>
      </c>
      <c r="BD247" s="54">
        <f t="shared" si="354"/>
        <v>-8.6838256358809147</v>
      </c>
      <c r="BE247" s="54">
        <f t="shared" si="355"/>
        <v>16.058191828318687</v>
      </c>
      <c r="BF247" s="54">
        <f t="shared" si="356"/>
        <v>16.058758660509781</v>
      </c>
      <c r="BG247" s="54">
        <f t="shared" si="357"/>
        <v>16.057268181151645</v>
      </c>
      <c r="BH247" s="54">
        <f t="shared" si="358"/>
        <v>16.061189125763491</v>
      </c>
      <c r="BI247" s="54">
        <f t="shared" si="359"/>
        <v>16.050886409046715</v>
      </c>
      <c r="BJ247" s="54">
        <f t="shared" si="360"/>
        <v>16.078042648715634</v>
      </c>
      <c r="BK247" s="54">
        <f t="shared" si="361"/>
        <v>16.00701361938016</v>
      </c>
      <c r="BL247" s="54">
        <f t="shared" si="362"/>
        <v>16.19731787843082</v>
      </c>
    </row>
    <row r="248" spans="3:64" ht="12.95" customHeight="1">
      <c r="C248" s="30"/>
      <c r="D248" s="30"/>
      <c r="H248" s="363"/>
      <c r="I248" s="363"/>
      <c r="J248" s="363"/>
      <c r="K248" s="363"/>
      <c r="V248" s="363"/>
      <c r="W248" s="363"/>
      <c r="X248" s="363"/>
      <c r="Y248" s="363"/>
      <c r="AE248" s="54"/>
      <c r="AF248" s="356"/>
      <c r="AG248" s="41"/>
      <c r="AW248" s="54">
        <v>186000</v>
      </c>
      <c r="AX248" s="54">
        <f t="shared" si="348"/>
        <v>2.201132621084205E-2</v>
      </c>
      <c r="AY248" s="54">
        <f t="shared" si="349"/>
        <v>-5.9753009248870059E-2</v>
      </c>
      <c r="AZ248" s="54">
        <f t="shared" si="350"/>
        <v>8.1764335459712109E-2</v>
      </c>
      <c r="BA248" s="54">
        <f t="shared" si="351"/>
        <v>0.60813930674285732</v>
      </c>
      <c r="BB248" s="54">
        <f t="shared" si="352"/>
        <v>0.99928248731323266</v>
      </c>
      <c r="BC248" s="54">
        <f t="shared" si="353"/>
        <v>-2.8875559802384476</v>
      </c>
      <c r="BD248" s="54">
        <f t="shared" si="354"/>
        <v>-7.8304939810017533</v>
      </c>
      <c r="BE248" s="54">
        <f t="shared" si="355"/>
        <v>16.095455086860728</v>
      </c>
      <c r="BF248" s="54">
        <f t="shared" si="356"/>
        <v>16.096022259051853</v>
      </c>
      <c r="BG248" s="54">
        <f t="shared" si="357"/>
        <v>16.094509263556482</v>
      </c>
      <c r="BH248" s="54">
        <f t="shared" si="358"/>
        <v>16.098547434199691</v>
      </c>
      <c r="BI248" s="54">
        <f t="shared" si="359"/>
        <v>16.08778430517194</v>
      </c>
      <c r="BJ248" s="54">
        <f t="shared" si="360"/>
        <v>16.116579068615035</v>
      </c>
      <c r="BK248" s="54">
        <f t="shared" si="361"/>
        <v>16.04026073583363</v>
      </c>
      <c r="BL248" s="54">
        <f t="shared" si="362"/>
        <v>16.24864883653823</v>
      </c>
    </row>
    <row r="249" spans="3:64" ht="12.95" customHeight="1">
      <c r="C249" s="30"/>
      <c r="D249" s="30"/>
      <c r="H249" s="363"/>
      <c r="I249" s="363"/>
      <c r="J249" s="363"/>
      <c r="K249" s="363"/>
      <c r="V249" s="363"/>
      <c r="W249" s="363"/>
      <c r="X249" s="363"/>
      <c r="Y249" s="363"/>
      <c r="AE249" s="54"/>
      <c r="AF249" s="356"/>
      <c r="AG249" s="41"/>
      <c r="AW249" s="54">
        <v>187000</v>
      </c>
      <c r="AX249" s="54">
        <f t="shared" si="348"/>
        <v>1.7124498729798127E-2</v>
      </c>
      <c r="AY249" s="54">
        <f t="shared" si="349"/>
        <v>-6.3996357366138512E-2</v>
      </c>
      <c r="AZ249" s="54">
        <f t="shared" si="350"/>
        <v>8.1120856095936639E-2</v>
      </c>
      <c r="BA249" s="54">
        <f t="shared" si="351"/>
        <v>0.61079866908315772</v>
      </c>
      <c r="BB249" s="54">
        <f t="shared" si="352"/>
        <v>0.99802708776924098</v>
      </c>
      <c r="BC249" s="54">
        <f t="shared" si="353"/>
        <v>-2.8626138444542391</v>
      </c>
      <c r="BD249" s="54">
        <f t="shared" si="354"/>
        <v>-7.122446394887394</v>
      </c>
      <c r="BE249" s="54">
        <f t="shared" si="355"/>
        <v>16.132876869283749</v>
      </c>
      <c r="BF249" s="54">
        <f t="shared" si="356"/>
        <v>16.133432757802701</v>
      </c>
      <c r="BG249" s="54">
        <f t="shared" si="357"/>
        <v>16.131925815877153</v>
      </c>
      <c r="BH249" s="54">
        <f t="shared" si="358"/>
        <v>16.136013331672419</v>
      </c>
      <c r="BI249" s="54">
        <f t="shared" si="359"/>
        <v>16.124943540252229</v>
      </c>
      <c r="BJ249" s="54">
        <f t="shared" si="360"/>
        <v>16.155053920458982</v>
      </c>
      <c r="BK249" s="54">
        <f t="shared" si="361"/>
        <v>16.074056806720016</v>
      </c>
      <c r="BL249" s="54">
        <f t="shared" si="362"/>
        <v>16.299979794645644</v>
      </c>
    </row>
    <row r="250" spans="3:64" ht="12.95" customHeight="1">
      <c r="C250" s="30"/>
      <c r="D250" s="30"/>
      <c r="H250" s="363"/>
      <c r="I250" s="363"/>
      <c r="J250" s="363"/>
      <c r="K250" s="363"/>
      <c r="V250" s="363"/>
      <c r="W250" s="363"/>
      <c r="X250" s="363"/>
      <c r="Y250" s="363"/>
      <c r="AE250" s="54"/>
      <c r="AF250" s="356"/>
      <c r="AG250" s="41"/>
      <c r="AW250" s="54">
        <v>188000</v>
      </c>
      <c r="AX250" s="54">
        <f t="shared" si="348"/>
        <v>1.2083850591037282E-2</v>
      </c>
      <c r="AY250" s="54">
        <f t="shared" si="349"/>
        <v>-6.8276145286810919E-2</v>
      </c>
      <c r="AZ250" s="54">
        <f t="shared" si="350"/>
        <v>8.03599958778482E-2</v>
      </c>
      <c r="BA250" s="54">
        <f t="shared" si="351"/>
        <v>0.61372816008221875</v>
      </c>
      <c r="BB250" s="54">
        <f t="shared" si="352"/>
        <v>0.99613055009584028</v>
      </c>
      <c r="BC250" s="54">
        <f t="shared" si="353"/>
        <v>-2.8374405662010731</v>
      </c>
      <c r="BD250" s="54">
        <f t="shared" si="354"/>
        <v>-6.5248873048629026</v>
      </c>
      <c r="BE250" s="54">
        <f t="shared" si="355"/>
        <v>16.170473086114406</v>
      </c>
      <c r="BF250" s="54">
        <f t="shared" si="356"/>
        <v>16.171007255580644</v>
      </c>
      <c r="BG250" s="54">
        <f t="shared" si="357"/>
        <v>16.169533094735531</v>
      </c>
      <c r="BH250" s="54">
        <f t="shared" si="358"/>
        <v>16.173604013131321</v>
      </c>
      <c r="BI250" s="54">
        <f t="shared" si="359"/>
        <v>16.162382044942543</v>
      </c>
      <c r="BJ250" s="54">
        <f t="shared" si="360"/>
        <v>16.193472377414359</v>
      </c>
      <c r="BK250" s="54">
        <f t="shared" si="361"/>
        <v>16.108448023995756</v>
      </c>
      <c r="BL250" s="54">
        <f t="shared" si="362"/>
        <v>16.351310752753054</v>
      </c>
    </row>
    <row r="251" spans="3:64" ht="12.95" customHeight="1">
      <c r="C251" s="30"/>
      <c r="D251" s="30"/>
      <c r="H251" s="363"/>
      <c r="I251" s="363"/>
      <c r="J251" s="363"/>
      <c r="K251" s="363"/>
      <c r="V251" s="363"/>
      <c r="W251" s="363"/>
      <c r="X251" s="363"/>
      <c r="Y251" s="363"/>
      <c r="AE251" s="54"/>
      <c r="AF251" s="356"/>
      <c r="AG251" s="41"/>
      <c r="AW251" s="54">
        <v>189000</v>
      </c>
      <c r="AX251" s="54">
        <f t="shared" si="348"/>
        <v>6.8884656740043904E-3</v>
      </c>
      <c r="AY251" s="54">
        <f t="shared" si="349"/>
        <v>-7.2592373010887279E-2</v>
      </c>
      <c r="AZ251" s="54">
        <f t="shared" si="350"/>
        <v>7.9480838684891669E-2</v>
      </c>
      <c r="BA251" s="54">
        <f t="shared" si="351"/>
        <v>0.61693574966222664</v>
      </c>
      <c r="BB251" s="54">
        <f t="shared" si="352"/>
        <v>0.99357403167790181</v>
      </c>
      <c r="BC251" s="54">
        <f t="shared" si="353"/>
        <v>-2.8120127967346886</v>
      </c>
      <c r="BD251" s="54">
        <f t="shared" si="354"/>
        <v>-6.0133023463120239</v>
      </c>
      <c r="BE251" s="54">
        <f t="shared" si="355"/>
        <v>16.208260027013264</v>
      </c>
      <c r="BF251" s="54">
        <f t="shared" si="356"/>
        <v>16.208763533814846</v>
      </c>
      <c r="BG251" s="54">
        <f t="shared" si="357"/>
        <v>16.207346303124854</v>
      </c>
      <c r="BH251" s="54">
        <f t="shared" si="358"/>
        <v>16.211338224435867</v>
      </c>
      <c r="BI251" s="54">
        <f t="shared" si="359"/>
        <v>16.200116268145621</v>
      </c>
      <c r="BJ251" s="54">
        <f t="shared" si="360"/>
        <v>16.23184262979245</v>
      </c>
      <c r="BK251" s="54">
        <f t="shared" si="361"/>
        <v>16.143479011829847</v>
      </c>
      <c r="BL251" s="54">
        <f t="shared" si="362"/>
        <v>16.402641710860468</v>
      </c>
    </row>
    <row r="252" spans="3:64" ht="12.95" customHeight="1">
      <c r="C252" s="30"/>
      <c r="D252" s="30"/>
      <c r="H252" s="363"/>
      <c r="I252" s="363"/>
      <c r="J252" s="363"/>
      <c r="K252" s="363"/>
      <c r="V252" s="363"/>
      <c r="W252" s="363"/>
      <c r="X252" s="363"/>
      <c r="Y252" s="363"/>
      <c r="AE252" s="54"/>
      <c r="AF252" s="356"/>
      <c r="AG252" s="41"/>
      <c r="AW252" s="54">
        <v>190000</v>
      </c>
      <c r="AX252" s="54">
        <f t="shared" si="348"/>
        <v>1.5374066627493743E-3</v>
      </c>
      <c r="AY252" s="54">
        <f t="shared" si="349"/>
        <v>-7.6945040538367593E-2</v>
      </c>
      <c r="AZ252" s="54">
        <f t="shared" si="350"/>
        <v>7.8482447201116967E-2</v>
      </c>
      <c r="BA252" s="54">
        <f t="shared" si="351"/>
        <v>0.62043025854240863</v>
      </c>
      <c r="BB252" s="54">
        <f t="shared" si="352"/>
        <v>0.99033649937989388</v>
      </c>
      <c r="BC252" s="54">
        <f t="shared" si="353"/>
        <v>-2.7863061918410938</v>
      </c>
      <c r="BD252" s="54">
        <f t="shared" si="354"/>
        <v>-5.5699210108566106</v>
      </c>
      <c r="BE252" s="54">
        <f t="shared" si="355"/>
        <v>16.246254441681309</v>
      </c>
      <c r="BF252" s="54">
        <f t="shared" si="356"/>
        <v>16.246720060276182</v>
      </c>
      <c r="BG252" s="54">
        <f t="shared" si="357"/>
        <v>16.245380707287936</v>
      </c>
      <c r="BH252" s="54">
        <f t="shared" si="358"/>
        <v>16.249236259508116</v>
      </c>
      <c r="BI252" s="54">
        <f t="shared" si="359"/>
        <v>16.238161212215687</v>
      </c>
      <c r="BJ252" s="54">
        <f t="shared" si="360"/>
        <v>16.270176144085923</v>
      </c>
      <c r="BK252" s="54">
        <f t="shared" si="361"/>
        <v>16.179192709050877</v>
      </c>
      <c r="BL252" s="54">
        <f t="shared" si="362"/>
        <v>16.453972668967879</v>
      </c>
    </row>
    <row r="253" spans="3:64" ht="12.95" customHeight="1">
      <c r="C253" s="30"/>
      <c r="D253" s="30"/>
      <c r="H253" s="363"/>
      <c r="I253" s="363"/>
      <c r="J253" s="363"/>
      <c r="K253" s="363"/>
      <c r="V253" s="363"/>
      <c r="W253" s="363"/>
      <c r="X253" s="363"/>
      <c r="Y253" s="363"/>
      <c r="AE253" s="54"/>
      <c r="AF253" s="356"/>
      <c r="AG253" s="41"/>
      <c r="AW253" s="54">
        <v>191000</v>
      </c>
      <c r="AX253" s="54">
        <f t="shared" si="348"/>
        <v>-3.9702843071066918E-3</v>
      </c>
      <c r="AY253" s="54">
        <f t="shared" si="349"/>
        <v>-8.1334147869251971E-2</v>
      </c>
      <c r="AZ253" s="54">
        <f t="shared" si="350"/>
        <v>7.736386356214528E-2</v>
      </c>
      <c r="BA253" s="54">
        <f t="shared" si="351"/>
        <v>0.62422141409609666</v>
      </c>
      <c r="BB253" s="54">
        <f t="shared" si="352"/>
        <v>0.98639457729614022</v>
      </c>
      <c r="BC253" s="54">
        <f t="shared" si="353"/>
        <v>-2.7602952719109188</v>
      </c>
      <c r="BD253" s="54">
        <f t="shared" si="354"/>
        <v>-5.1815456733345213</v>
      </c>
      <c r="BE253" s="54">
        <f t="shared" si="355"/>
        <v>16.284473625650691</v>
      </c>
      <c r="BF253" s="54">
        <f t="shared" si="356"/>
        <v>16.284895989439462</v>
      </c>
      <c r="BG253" s="54">
        <f t="shared" si="357"/>
        <v>16.283651772774039</v>
      </c>
      <c r="BH253" s="54">
        <f t="shared" si="358"/>
        <v>16.287319931342477</v>
      </c>
      <c r="BI253" s="54">
        <f t="shared" si="359"/>
        <v>16.276530506219135</v>
      </c>
      <c r="BJ253" s="54">
        <f t="shared" si="360"/>
        <v>16.308487914571899</v>
      </c>
      <c r="BK253" s="54">
        <f t="shared" si="361"/>
        <v>16.215630256033787</v>
      </c>
      <c r="BL253" s="54">
        <f t="shared" si="362"/>
        <v>16.505303627075293</v>
      </c>
    </row>
    <row r="254" spans="3:64" ht="12.95" customHeight="1">
      <c r="C254" s="30"/>
      <c r="D254" s="30"/>
      <c r="H254" s="363"/>
      <c r="I254" s="363"/>
      <c r="J254" s="363"/>
      <c r="K254" s="363"/>
      <c r="V254" s="363"/>
      <c r="W254" s="363"/>
      <c r="X254" s="363"/>
      <c r="Y254" s="363"/>
      <c r="AE254" s="54"/>
      <c r="AF254" s="356"/>
      <c r="AG254" s="41"/>
      <c r="AW254" s="54">
        <v>192000</v>
      </c>
      <c r="AX254" s="54">
        <f t="shared" si="348"/>
        <v>-9.6355852367004113E-3</v>
      </c>
      <c r="AY254" s="54">
        <f t="shared" si="349"/>
        <v>-8.5759695003540415E-2</v>
      </c>
      <c r="AZ254" s="54">
        <f t="shared" si="350"/>
        <v>7.6124109766840004E-2</v>
      </c>
      <c r="BA254" s="54">
        <f t="shared" si="351"/>
        <v>0.62831991373169005</v>
      </c>
      <c r="BB254" s="54">
        <f t="shared" si="352"/>
        <v>0.98172237282541841</v>
      </c>
      <c r="BC254" s="54">
        <f t="shared" si="353"/>
        <v>-2.7339532711242454</v>
      </c>
      <c r="BD254" s="54">
        <f t="shared" si="354"/>
        <v>-4.8381684921471448</v>
      </c>
      <c r="BE254" s="54">
        <f t="shared" si="355"/>
        <v>16.322935509531824</v>
      </c>
      <c r="BF254" s="54">
        <f t="shared" si="356"/>
        <v>16.32331116246262</v>
      </c>
      <c r="BG254" s="54">
        <f t="shared" si="357"/>
        <v>16.322175317338022</v>
      </c>
      <c r="BH254" s="54">
        <f t="shared" si="358"/>
        <v>16.325612518238383</v>
      </c>
      <c r="BI254" s="54">
        <f t="shared" si="359"/>
        <v>16.315236519256441</v>
      </c>
      <c r="BJ254" s="54">
        <f t="shared" si="360"/>
        <v>16.34679670424627</v>
      </c>
      <c r="BK254" s="54">
        <f t="shared" si="361"/>
        <v>16.252830886324197</v>
      </c>
      <c r="BL254" s="54">
        <f t="shared" si="362"/>
        <v>16.556634585182707</v>
      </c>
    </row>
    <row r="255" spans="3:64" ht="12.95" customHeight="1">
      <c r="C255" s="30"/>
      <c r="D255" s="30"/>
      <c r="H255" s="363"/>
      <c r="I255" s="363"/>
      <c r="J255" s="363"/>
      <c r="K255" s="363"/>
      <c r="V255" s="363"/>
      <c r="W255" s="363"/>
      <c r="X255" s="363"/>
      <c r="Y255" s="363"/>
      <c r="AE255" s="54"/>
      <c r="AF255" s="356"/>
      <c r="AG255" s="41"/>
      <c r="AW255" s="54">
        <v>193000</v>
      </c>
      <c r="AX255" s="54">
        <f t="shared" si="348"/>
        <v>-1.5459493944593936E-2</v>
      </c>
      <c r="AY255" s="54">
        <f t="shared" si="349"/>
        <v>-9.0221681941232812E-2</v>
      </c>
      <c r="AZ255" s="54">
        <f t="shared" si="350"/>
        <v>7.4762187996638876E-2</v>
      </c>
      <c r="BA255" s="54">
        <f t="shared" si="351"/>
        <v>0.6327374961649892</v>
      </c>
      <c r="BB255" s="54">
        <f t="shared" si="352"/>
        <v>0.9762912793005365</v>
      </c>
      <c r="BC255" s="54">
        <f t="shared" si="353"/>
        <v>-2.707251975392968</v>
      </c>
      <c r="BD255" s="54">
        <f t="shared" si="354"/>
        <v>-4.5320616329935541</v>
      </c>
      <c r="BE255" s="54">
        <f t="shared" si="355"/>
        <v>16.361658750326942</v>
      </c>
      <c r="BF255" s="54">
        <f t="shared" si="356"/>
        <v>16.36198611005296</v>
      </c>
      <c r="BG255" s="54">
        <f t="shared" si="357"/>
        <v>16.360967677762773</v>
      </c>
      <c r="BH255" s="54">
        <f t="shared" si="358"/>
        <v>16.364138687479858</v>
      </c>
      <c r="BI255" s="54">
        <f t="shared" si="359"/>
        <v>16.354290515624033</v>
      </c>
      <c r="BJ255" s="54">
        <f t="shared" si="360"/>
        <v>16.385125271307189</v>
      </c>
      <c r="BK255" s="54">
        <f t="shared" si="361"/>
        <v>16.290831823285959</v>
      </c>
      <c r="BL255" s="54">
        <f t="shared" si="362"/>
        <v>16.607965543290117</v>
      </c>
    </row>
    <row r="256" spans="3:64" ht="12.95" customHeight="1">
      <c r="C256" s="30"/>
      <c r="D256" s="30"/>
      <c r="H256" s="363"/>
      <c r="I256" s="363"/>
      <c r="J256" s="363"/>
      <c r="K256" s="363"/>
      <c r="V256" s="363"/>
      <c r="W256" s="363"/>
      <c r="X256" s="363"/>
      <c r="Y256" s="363"/>
      <c r="AE256" s="54"/>
      <c r="AF256" s="356"/>
      <c r="AG256" s="41"/>
      <c r="AW256" s="54">
        <v>194000</v>
      </c>
      <c r="AX256" s="54">
        <f t="shared" si="348"/>
        <v>-2.1443027641135329E-2</v>
      </c>
      <c r="AY256" s="54">
        <f t="shared" si="349"/>
        <v>-9.4720108682329163E-2</v>
      </c>
      <c r="AZ256" s="54">
        <f t="shared" si="350"/>
        <v>7.3277081041193834E-2</v>
      </c>
      <c r="BA256" s="54">
        <f t="shared" si="351"/>
        <v>0.63748702091123888</v>
      </c>
      <c r="BB256" s="54">
        <f t="shared" si="352"/>
        <v>0.97006975340743007</v>
      </c>
      <c r="BC256" s="54">
        <f t="shared" si="353"/>
        <v>-2.6801615485116304</v>
      </c>
      <c r="BD256" s="54">
        <f t="shared" si="354"/>
        <v>-4.2571620414750759</v>
      </c>
      <c r="BE256" s="54">
        <f t="shared" si="355"/>
        <v>16.400662823573366</v>
      </c>
      <c r="BF256" s="54">
        <f t="shared" si="356"/>
        <v>16.400942061647363</v>
      </c>
      <c r="BG256" s="54">
        <f t="shared" si="357"/>
        <v>16.400045887175231</v>
      </c>
      <c r="BH256" s="54">
        <f t="shared" si="358"/>
        <v>16.40292439959816</v>
      </c>
      <c r="BI256" s="54">
        <f t="shared" si="359"/>
        <v>16.39370285333959</v>
      </c>
      <c r="BJ256" s="54">
        <f t="shared" si="360"/>
        <v>16.423500576854053</v>
      </c>
      <c r="BK256" s="54">
        <f t="shared" si="361"/>
        <v>16.329668182044045</v>
      </c>
      <c r="BL256" s="54">
        <f t="shared" si="362"/>
        <v>16.659296501397531</v>
      </c>
    </row>
    <row r="257" spans="3:64" ht="12.95" customHeight="1">
      <c r="C257" s="30"/>
      <c r="D257" s="30"/>
      <c r="H257" s="363"/>
      <c r="I257" s="363"/>
      <c r="J257" s="363"/>
      <c r="K257" s="363"/>
      <c r="V257" s="363"/>
      <c r="W257" s="363"/>
      <c r="X257" s="363"/>
      <c r="Y257" s="363"/>
      <c r="AE257" s="54"/>
      <c r="AF257" s="356"/>
      <c r="AG257" s="41"/>
      <c r="AW257" s="54">
        <v>195000</v>
      </c>
      <c r="AX257" s="54">
        <f t="shared" si="348"/>
        <v>-2.7587222149552615E-2</v>
      </c>
      <c r="AY257" s="54">
        <f t="shared" si="349"/>
        <v>-9.9254975226829467E-2</v>
      </c>
      <c r="AZ257" s="54">
        <f t="shared" si="350"/>
        <v>7.1667753077276852E-2</v>
      </c>
      <c r="BA257" s="54">
        <f t="shared" si="351"/>
        <v>0.64258255629393624</v>
      </c>
      <c r="BB257" s="54">
        <f t="shared" si="352"/>
        <v>0.96302306560862005</v>
      </c>
      <c r="BC257" s="54">
        <f t="shared" si="353"/>
        <v>-2.6526503456835768</v>
      </c>
      <c r="BD257" s="54">
        <f t="shared" si="354"/>
        <v>-4.0086452067830933</v>
      </c>
      <c r="BE257" s="54">
        <f t="shared" si="355"/>
        <v>16.439968115346883</v>
      </c>
      <c r="BF257" s="54">
        <f t="shared" si="356"/>
        <v>16.440200964345394</v>
      </c>
      <c r="BG257" s="54">
        <f t="shared" si="357"/>
        <v>16.43942785901347</v>
      </c>
      <c r="BH257" s="54">
        <f t="shared" si="358"/>
        <v>16.441996797304519</v>
      </c>
      <c r="BI257" s="54">
        <f t="shared" si="359"/>
        <v>16.433483227257703</v>
      </c>
      <c r="BJ257" s="54">
        <f t="shared" si="360"/>
        <v>16.461953968927542</v>
      </c>
      <c r="BK257" s="54">
        <f t="shared" si="361"/>
        <v>16.369372876981167</v>
      </c>
      <c r="BL257" s="54">
        <f t="shared" si="362"/>
        <v>16.710627459504941</v>
      </c>
    </row>
    <row r="258" spans="3:64" ht="12.95" customHeight="1">
      <c r="C258" s="30"/>
      <c r="D258" s="30"/>
      <c r="H258" s="363"/>
      <c r="I258" s="363"/>
      <c r="J258" s="363"/>
      <c r="K258" s="363"/>
      <c r="V258" s="363"/>
      <c r="W258" s="363"/>
      <c r="X258" s="363"/>
      <c r="Y258" s="363"/>
      <c r="AE258" s="54"/>
      <c r="AF258" s="356"/>
      <c r="AG258" s="41"/>
      <c r="AW258" s="54">
        <v>196000</v>
      </c>
      <c r="AX258" s="54">
        <f t="shared" si="348"/>
        <v>-3.389313048872894E-2</v>
      </c>
      <c r="AY258" s="54">
        <f t="shared" si="349"/>
        <v>-0.10382628157473384</v>
      </c>
      <c r="AZ258" s="54">
        <f t="shared" si="350"/>
        <v>6.9933151086004897E-2</v>
      </c>
      <c r="BA258" s="54">
        <f t="shared" si="351"/>
        <v>0.64803947624666347</v>
      </c>
      <c r="BB258" s="54">
        <f t="shared" si="352"/>
        <v>0.95511302173046764</v>
      </c>
      <c r="BC258" s="54">
        <f t="shared" si="353"/>
        <v>-2.6246847132145623</v>
      </c>
      <c r="BD258" s="54">
        <f t="shared" si="354"/>
        <v>-3.7826234836707191</v>
      </c>
      <c r="BE258" s="54">
        <f t="shared" si="355"/>
        <v>16.47959601352796</v>
      </c>
      <c r="BF258" s="54">
        <f t="shared" si="356"/>
        <v>16.479785514888754</v>
      </c>
      <c r="BG258" s="54">
        <f t="shared" si="357"/>
        <v>16.479132573515304</v>
      </c>
      <c r="BH258" s="54">
        <f t="shared" si="358"/>
        <v>16.481384084151475</v>
      </c>
      <c r="BI258" s="54">
        <f t="shared" si="359"/>
        <v>16.473640957647834</v>
      </c>
      <c r="BJ258" s="54">
        <f t="shared" si="360"/>
        <v>16.500521337501986</v>
      </c>
      <c r="BK258" s="54">
        <f t="shared" si="361"/>
        <v>16.409976535031806</v>
      </c>
      <c r="BL258" s="54">
        <f t="shared" si="362"/>
        <v>16.761958417612355</v>
      </c>
    </row>
    <row r="259" spans="3:64" ht="12.95" customHeight="1">
      <c r="C259" s="30"/>
      <c r="D259" s="30"/>
      <c r="H259" s="363"/>
      <c r="I259" s="363"/>
      <c r="J259" s="363"/>
      <c r="K259" s="363"/>
      <c r="V259" s="363"/>
      <c r="W259" s="363"/>
      <c r="X259" s="363"/>
      <c r="Y259" s="363"/>
      <c r="AE259" s="54"/>
      <c r="AF259" s="356"/>
      <c r="AG259" s="41"/>
      <c r="AW259" s="54">
        <v>197000</v>
      </c>
      <c r="AX259" s="54">
        <f t="shared" si="348"/>
        <v>-4.0361820506507967E-2</v>
      </c>
      <c r="AY259" s="54">
        <f t="shared" si="349"/>
        <v>-0.10843402772604227</v>
      </c>
      <c r="AZ259" s="54">
        <f t="shared" si="350"/>
        <v>6.8072207219534303E-2</v>
      </c>
      <c r="BA259" s="54">
        <f t="shared" si="351"/>
        <v>0.6538745661742672</v>
      </c>
      <c r="BB259" s="54">
        <f t="shared" si="352"/>
        <v>0.94629765377378716</v>
      </c>
      <c r="BC259" s="54">
        <f t="shared" si="353"/>
        <v>-2.5962287727026903</v>
      </c>
      <c r="BD259" s="54">
        <f t="shared" si="354"/>
        <v>-3.5759284765202288</v>
      </c>
      <c r="BE259" s="54">
        <f t="shared" si="355"/>
        <v>16.519568998193375</v>
      </c>
      <c r="BF259" s="54">
        <f t="shared" si="356"/>
        <v>16.519719207670846</v>
      </c>
      <c r="BG259" s="54">
        <f t="shared" si="357"/>
        <v>16.519180262465866</v>
      </c>
      <c r="BH259" s="54">
        <f t="shared" si="358"/>
        <v>16.521115398948719</v>
      </c>
      <c r="BI259" s="54">
        <f t="shared" si="359"/>
        <v>16.514185324671338</v>
      </c>
      <c r="BJ259" s="54">
        <f t="shared" si="360"/>
        <v>16.53924323457306</v>
      </c>
      <c r="BK259" s="54">
        <f t="shared" si="361"/>
        <v>16.451507415001995</v>
      </c>
      <c r="BL259" s="54">
        <f t="shared" si="362"/>
        <v>16.813289375719766</v>
      </c>
    </row>
    <row r="260" spans="3:64" ht="12.95" customHeight="1">
      <c r="C260" s="30"/>
      <c r="D260" s="30"/>
      <c r="H260" s="363"/>
      <c r="I260" s="363"/>
      <c r="J260" s="363"/>
      <c r="K260" s="363"/>
      <c r="V260" s="363"/>
      <c r="W260" s="363"/>
      <c r="X260" s="363"/>
      <c r="Y260" s="363"/>
      <c r="AE260" s="54"/>
      <c r="AF260" s="356"/>
      <c r="AG260" s="41"/>
      <c r="AW260" s="54">
        <v>198000</v>
      </c>
      <c r="AX260" s="54">
        <f t="shared" si="348"/>
        <v>-4.6994371238737301E-2</v>
      </c>
      <c r="AY260" s="54">
        <f t="shared" si="349"/>
        <v>-0.11307821368075466</v>
      </c>
      <c r="AZ260" s="54">
        <f t="shared" si="350"/>
        <v>6.6083842442017357E-2</v>
      </c>
      <c r="BA260" s="54">
        <f t="shared" si="351"/>
        <v>0.66010613813780417</v>
      </c>
      <c r="BB260" s="54">
        <f t="shared" si="352"/>
        <v>0.93653087785970557</v>
      </c>
      <c r="BC260" s="54">
        <f t="shared" si="353"/>
        <v>-2.5672441875070398</v>
      </c>
      <c r="BD260" s="54">
        <f t="shared" si="354"/>
        <v>-3.3859513655947122</v>
      </c>
      <c r="BE260" s="54">
        <f t="shared" si="355"/>
        <v>16.559910731519096</v>
      </c>
      <c r="BF260" s="54">
        <f t="shared" si="356"/>
        <v>16.560026401287665</v>
      </c>
      <c r="BG260" s="54">
        <f t="shared" si="357"/>
        <v>16.559592587993148</v>
      </c>
      <c r="BH260" s="54">
        <f t="shared" si="358"/>
        <v>16.561220692896505</v>
      </c>
      <c r="BI260" s="54">
        <f t="shared" si="359"/>
        <v>16.555125948651284</v>
      </c>
      <c r="BJ260" s="54">
        <f t="shared" si="360"/>
        <v>16.578164953082396</v>
      </c>
      <c r="BK260" s="54">
        <f t="shared" si="361"/>
        <v>16.4939913331275</v>
      </c>
      <c r="BL260" s="54">
        <f t="shared" si="362"/>
        <v>16.86462033382718</v>
      </c>
    </row>
    <row r="261" spans="3:64" ht="12.95" customHeight="1">
      <c r="C261" s="30"/>
      <c r="D261" s="30"/>
      <c r="H261" s="363"/>
      <c r="I261" s="363"/>
      <c r="J261" s="363"/>
      <c r="K261" s="363"/>
      <c r="V261" s="363"/>
      <c r="W261" s="363"/>
      <c r="X261" s="363"/>
      <c r="Y261" s="363"/>
      <c r="AE261" s="54"/>
      <c r="AF261" s="356"/>
      <c r="AG261" s="41"/>
      <c r="AW261" s="54">
        <v>199000</v>
      </c>
      <c r="AX261" s="54">
        <f t="shared" si="348"/>
        <v>-5.3791867666748414E-2</v>
      </c>
      <c r="AY261" s="54">
        <f t="shared" si="349"/>
        <v>-0.117758839438871</v>
      </c>
      <c r="AZ261" s="54">
        <f t="shared" si="350"/>
        <v>6.3966971772122586E-2</v>
      </c>
      <c r="BA261" s="54">
        <f t="shared" si="351"/>
        <v>0.66675415562601026</v>
      </c>
      <c r="BB261" s="54">
        <f t="shared" si="352"/>
        <v>0.92576211703317535</v>
      </c>
      <c r="BC261" s="54">
        <f t="shared" si="353"/>
        <v>-2.537689908659631</v>
      </c>
      <c r="BD261" s="54">
        <f t="shared" si="354"/>
        <v>-3.2105239340421003</v>
      </c>
      <c r="BE261" s="54">
        <f t="shared" si="355"/>
        <v>16.600646148132718</v>
      </c>
      <c r="BF261" s="54">
        <f t="shared" si="356"/>
        <v>16.600732405515107</v>
      </c>
      <c r="BG261" s="54">
        <f t="shared" si="357"/>
        <v>16.600392811464381</v>
      </c>
      <c r="BH261" s="54">
        <f t="shared" si="358"/>
        <v>16.60173061727215</v>
      </c>
      <c r="BI261" s="54">
        <f t="shared" si="359"/>
        <v>16.596473215344119</v>
      </c>
      <c r="BJ261" s="54">
        <f t="shared" si="360"/>
        <v>16.617336558109375</v>
      </c>
      <c r="BK261" s="54">
        <f t="shared" si="361"/>
        <v>16.537451595066365</v>
      </c>
      <c r="BL261" s="54">
        <f t="shared" si="362"/>
        <v>16.915951291934594</v>
      </c>
    </row>
    <row r="262" spans="3:64" ht="12.95" customHeight="1">
      <c r="C262" s="30"/>
      <c r="D262" s="30"/>
      <c r="H262" s="363"/>
      <c r="I262" s="363"/>
      <c r="J262" s="363"/>
      <c r="K262" s="363"/>
      <c r="V262" s="363"/>
      <c r="W262" s="363"/>
      <c r="X262" s="363"/>
      <c r="Y262" s="363"/>
      <c r="AE262" s="54"/>
      <c r="AF262" s="356"/>
      <c r="AG262" s="41"/>
      <c r="AW262" s="54">
        <v>200000</v>
      </c>
      <c r="AX262" s="54">
        <f t="shared" si="348"/>
        <v>-6.0755393551485688E-2</v>
      </c>
      <c r="AY262" s="54">
        <f t="shared" si="349"/>
        <v>-0.12247590500039129</v>
      </c>
      <c r="AZ262" s="54">
        <f t="shared" si="350"/>
        <v>6.1720511448905606E-2</v>
      </c>
      <c r="BA262" s="54">
        <f t="shared" si="351"/>
        <v>0.67384036816081816</v>
      </c>
      <c r="BB262" s="54">
        <f t="shared" si="352"/>
        <v>0.91393588643356294</v>
      </c>
      <c r="BC262" s="54">
        <f t="shared" si="353"/>
        <v>-2.5075218967120394</v>
      </c>
      <c r="BD262" s="54">
        <f t="shared" si="354"/>
        <v>-3.0478286759027764</v>
      </c>
      <c r="BE262" s="54">
        <f t="shared" si="355"/>
        <v>16.641801547396835</v>
      </c>
      <c r="BF262" s="54">
        <f t="shared" si="356"/>
        <v>16.641863589838238</v>
      </c>
      <c r="BG262" s="54">
        <f t="shared" si="357"/>
        <v>16.641605949039771</v>
      </c>
      <c r="BH262" s="54">
        <f t="shared" si="358"/>
        <v>16.642676430275454</v>
      </c>
      <c r="BI262" s="54">
        <f t="shared" si="359"/>
        <v>16.638238744556659</v>
      </c>
      <c r="BJ262" s="54">
        <f t="shared" si="360"/>
        <v>16.656812863564092</v>
      </c>
      <c r="BK262" s="54">
        <f t="shared" si="361"/>
        <v>16.581908934505091</v>
      </c>
      <c r="BL262" s="54">
        <f t="shared" si="362"/>
        <v>16.967282250042004</v>
      </c>
    </row>
    <row r="263" spans="3:64" ht="12.95" customHeight="1">
      <c r="C263" s="30"/>
      <c r="D263" s="30"/>
      <c r="H263" s="363"/>
      <c r="I263" s="363"/>
      <c r="J263" s="363"/>
      <c r="K263" s="363"/>
      <c r="V263" s="363"/>
      <c r="W263" s="363"/>
      <c r="X263" s="363"/>
      <c r="Y263" s="363"/>
      <c r="AE263" s="54"/>
      <c r="AF263" s="356"/>
      <c r="AG263" s="41"/>
      <c r="AW263" s="54">
        <v>201000</v>
      </c>
      <c r="AX263" s="54">
        <f t="shared" si="348"/>
        <v>-6.7886022030791915E-2</v>
      </c>
      <c r="AY263" s="54">
        <f t="shared" si="349"/>
        <v>-0.12722941036531554</v>
      </c>
      <c r="AZ263" s="54">
        <f t="shared" si="350"/>
        <v>5.9343388334523635E-2</v>
      </c>
      <c r="BA263" s="54">
        <f t="shared" si="351"/>
        <v>0.68138845593309183</v>
      </c>
      <c r="BB263" s="54">
        <f t="shared" si="352"/>
        <v>0.90099133814183852</v>
      </c>
      <c r="BC263" s="54">
        <f t="shared" si="353"/>
        <v>-2.4766928153024623</v>
      </c>
      <c r="BD263" s="54">
        <f t="shared" si="354"/>
        <v>-2.8963300058199568</v>
      </c>
      <c r="BE263" s="54">
        <f t="shared" si="355"/>
        <v>16.683404689591658</v>
      </c>
      <c r="BF263" s="54">
        <f t="shared" si="356"/>
        <v>16.683447513795173</v>
      </c>
      <c r="BG263" s="54">
        <f t="shared" si="357"/>
        <v>16.683258911204089</v>
      </c>
      <c r="BH263" s="54">
        <f t="shared" si="358"/>
        <v>16.68408993226015</v>
      </c>
      <c r="BI263" s="54">
        <f t="shared" si="359"/>
        <v>16.680435899360219</v>
      </c>
      <c r="BJ263" s="54">
        <f t="shared" si="360"/>
        <v>16.696653347559504</v>
      </c>
      <c r="BK263" s="54">
        <f t="shared" si="361"/>
        <v>16.627381458540135</v>
      </c>
      <c r="BL263" s="54">
        <f t="shared" si="362"/>
        <v>17.018613208149418</v>
      </c>
    </row>
    <row r="264" spans="3:64" ht="12.95" customHeight="1">
      <c r="C264" s="30"/>
      <c r="D264" s="30"/>
      <c r="H264" s="363"/>
      <c r="I264" s="363"/>
      <c r="J264" s="363"/>
      <c r="K264" s="363"/>
      <c r="V264" s="363"/>
      <c r="W264" s="363"/>
      <c r="X264" s="363"/>
      <c r="Y264" s="363"/>
      <c r="AE264" s="54"/>
      <c r="AF264" s="356"/>
      <c r="AG264" s="41"/>
      <c r="AW264" s="54">
        <v>202000</v>
      </c>
      <c r="AX264" s="54">
        <f t="shared" si="348"/>
        <v>-7.5184803670370531E-2</v>
      </c>
      <c r="AY264" s="54">
        <f t="shared" si="349"/>
        <v>-0.13201935553364408</v>
      </c>
      <c r="AZ264" s="54">
        <f t="shared" si="350"/>
        <v>5.6834551863273554E-2</v>
      </c>
      <c r="BA264" s="54">
        <f t="shared" si="351"/>
        <v>0.6894241845444532</v>
      </c>
      <c r="BB264" s="54">
        <f t="shared" si="352"/>
        <v>0.88686176288664176</v>
      </c>
      <c r="BC264" s="54">
        <f t="shared" si="353"/>
        <v>-2.4451516915186615</v>
      </c>
      <c r="BD264" s="54">
        <f t="shared" si="354"/>
        <v>-2.7547209970893167</v>
      </c>
      <c r="BE264" s="54">
        <f t="shared" si="355"/>
        <v>16.725484898348199</v>
      </c>
      <c r="BF264" s="54">
        <f t="shared" si="356"/>
        <v>16.725513078474275</v>
      </c>
      <c r="BG264" s="54">
        <f t="shared" si="357"/>
        <v>16.725380624634237</v>
      </c>
      <c r="BH264" s="54">
        <f t="shared" si="358"/>
        <v>16.726003438997076</v>
      </c>
      <c r="BI264" s="54">
        <f t="shared" si="359"/>
        <v>16.723080331787504</v>
      </c>
      <c r="BJ264" s="54">
        <f t="shared" si="360"/>
        <v>16.73692199975136</v>
      </c>
      <c r="BK264" s="54">
        <f t="shared" si="361"/>
        <v>16.67388459997856</v>
      </c>
      <c r="BL264" s="54">
        <f t="shared" si="362"/>
        <v>17.069944166256828</v>
      </c>
    </row>
    <row r="265" spans="3:64" ht="12.95" customHeight="1">
      <c r="C265" s="30"/>
      <c r="D265" s="30"/>
      <c r="H265" s="363"/>
      <c r="I265" s="363"/>
      <c r="J265" s="363"/>
      <c r="K265" s="363"/>
      <c r="V265" s="363"/>
      <c r="W265" s="363"/>
      <c r="X265" s="363"/>
      <c r="Y265" s="363"/>
      <c r="AE265" s="54"/>
      <c r="AF265" s="356"/>
      <c r="AG265" s="41"/>
      <c r="AW265" s="54">
        <v>203000</v>
      </c>
      <c r="AX265" s="54">
        <f t="shared" si="348"/>
        <v>-8.2652751649889056E-2</v>
      </c>
      <c r="AY265" s="54">
        <f t="shared" si="349"/>
        <v>-0.13684574050537635</v>
      </c>
      <c r="AZ265" s="54">
        <f t="shared" si="350"/>
        <v>5.419298885548729E-2</v>
      </c>
      <c r="BA265" s="54">
        <f t="shared" si="351"/>
        <v>0.69797556969548624</v>
      </c>
      <c r="BB265" s="54">
        <f t="shared" si="352"/>
        <v>0.87147404582733667</v>
      </c>
      <c r="BC265" s="54">
        <f t="shared" si="353"/>
        <v>-2.4128435374509412</v>
      </c>
      <c r="BD265" s="54">
        <f t="shared" si="354"/>
        <v>-2.6218816944967909</v>
      </c>
      <c r="BE265" s="54">
        <f t="shared" si="355"/>
        <v>16.768073171913276</v>
      </c>
      <c r="BF265" s="54">
        <f t="shared" si="356"/>
        <v>16.768090697571779</v>
      </c>
      <c r="BG265" s="54">
        <f t="shared" si="357"/>
        <v>16.768002136072411</v>
      </c>
      <c r="BH265" s="54">
        <f t="shared" si="358"/>
        <v>16.76844980276535</v>
      </c>
      <c r="BI265" s="54">
        <f t="shared" si="359"/>
        <v>16.766190559207356</v>
      </c>
      <c r="BJ265" s="54">
        <f t="shared" si="360"/>
        <v>16.777687094236317</v>
      </c>
      <c r="BK265" s="54">
        <f t="shared" si="361"/>
        <v>16.721431076683597</v>
      </c>
      <c r="BL265" s="54">
        <f t="shared" si="362"/>
        <v>17.121275124364242</v>
      </c>
    </row>
    <row r="266" spans="3:64" ht="12.95" customHeight="1">
      <c r="C266" s="30"/>
      <c r="D266" s="30"/>
      <c r="H266" s="363"/>
      <c r="I266" s="363"/>
      <c r="J266" s="363"/>
      <c r="K266" s="363"/>
      <c r="V266" s="363"/>
      <c r="W266" s="363"/>
      <c r="X266" s="363"/>
      <c r="Y266" s="363"/>
      <c r="AE266" s="54"/>
      <c r="AF266" s="356"/>
      <c r="AG266" s="41"/>
      <c r="AW266" s="54">
        <v>204000</v>
      </c>
      <c r="AX266" s="54">
        <f t="shared" si="348"/>
        <v>-9.0290823733604211E-2</v>
      </c>
      <c r="AY266" s="54">
        <f t="shared" si="349"/>
        <v>-0.14170856528051268</v>
      </c>
      <c r="AZ266" s="54">
        <f t="shared" si="350"/>
        <v>5.1417741546908466E-2</v>
      </c>
      <c r="BA266" s="54">
        <f t="shared" si="351"/>
        <v>0.70707305124679087</v>
      </c>
      <c r="BB266" s="54">
        <f t="shared" si="352"/>
        <v>0.85474807396064645</v>
      </c>
      <c r="BC266" s="54">
        <f t="shared" si="353"/>
        <v>-2.3797089267160816</v>
      </c>
      <c r="BD266" s="54">
        <f t="shared" si="354"/>
        <v>-2.4968461575861696</v>
      </c>
      <c r="BE266" s="54">
        <f t="shared" si="355"/>
        <v>16.811202305858622</v>
      </c>
      <c r="BF266" s="54">
        <f t="shared" si="356"/>
        <v>16.811212485540711</v>
      </c>
      <c r="BG266" s="54">
        <f t="shared" si="357"/>
        <v>16.811156699441458</v>
      </c>
      <c r="BH266" s="54">
        <f t="shared" si="358"/>
        <v>16.811462490872675</v>
      </c>
      <c r="BI266" s="54">
        <f t="shared" si="359"/>
        <v>16.809788563509404</v>
      </c>
      <c r="BJ266" s="54">
        <f t="shared" si="360"/>
        <v>16.819020882115126</v>
      </c>
      <c r="BK266" s="54">
        <f t="shared" si="361"/>
        <v>16.770030858072086</v>
      </c>
      <c r="BL266" s="54">
        <f t="shared" si="362"/>
        <v>17.172606082471653</v>
      </c>
    </row>
    <row r="267" spans="3:64" ht="12.95" customHeight="1">
      <c r="C267" s="30"/>
      <c r="D267" s="30"/>
      <c r="H267" s="363"/>
      <c r="I267" s="363"/>
      <c r="J267" s="363"/>
      <c r="K267" s="363"/>
      <c r="V267" s="363"/>
      <c r="W267" s="363"/>
      <c r="X267" s="363"/>
      <c r="Y267" s="363"/>
      <c r="AE267" s="54"/>
      <c r="AF267" s="356"/>
      <c r="AG267" s="41"/>
      <c r="AW267" s="54">
        <v>205000</v>
      </c>
      <c r="AX267" s="54">
        <f t="shared" si="348"/>
        <v>-9.8099900609401727E-2</v>
      </c>
      <c r="AY267" s="54">
        <f t="shared" si="349"/>
        <v>-0.14660782985905296</v>
      </c>
      <c r="AZ267" s="54">
        <f t="shared" si="350"/>
        <v>4.8507929249651235E-2</v>
      </c>
      <c r="BA267" s="54">
        <f t="shared" si="351"/>
        <v>0.71674967540423573</v>
      </c>
      <c r="BB267" s="54">
        <f t="shared" si="352"/>
        <v>0.83659609349733033</v>
      </c>
      <c r="BC267" s="54">
        <f t="shared" si="353"/>
        <v>-2.345683519230787</v>
      </c>
      <c r="BD267" s="54">
        <f t="shared" si="354"/>
        <v>-2.3787761614351037</v>
      </c>
      <c r="BE267" s="54">
        <f t="shared" si="355"/>
        <v>16.854907029641382</v>
      </c>
      <c r="BF267" s="54">
        <f t="shared" si="356"/>
        <v>16.854912459613157</v>
      </c>
      <c r="BG267" s="54">
        <f t="shared" si="357"/>
        <v>16.854879849219571</v>
      </c>
      <c r="BH267" s="54">
        <f t="shared" si="358"/>
        <v>16.855075730571311</v>
      </c>
      <c r="BI267" s="54">
        <f t="shared" si="359"/>
        <v>16.853900402755759</v>
      </c>
      <c r="BJ267" s="54">
        <f t="shared" si="360"/>
        <v>16.860999198578806</v>
      </c>
      <c r="BK267" s="54">
        <f t="shared" si="361"/>
        <v>16.819691138852185</v>
      </c>
      <c r="BL267" s="54">
        <f t="shared" si="362"/>
        <v>17.223937040579067</v>
      </c>
    </row>
    <row r="268" spans="3:64" ht="12.95" customHeight="1">
      <c r="C268" s="30"/>
      <c r="D268" s="30"/>
      <c r="H268" s="363"/>
      <c r="I268" s="363"/>
      <c r="J268" s="363"/>
      <c r="K268" s="363"/>
      <c r="V268" s="363"/>
      <c r="W268" s="363"/>
      <c r="X268" s="363"/>
      <c r="Y268" s="363"/>
      <c r="AE268" s="54"/>
      <c r="AF268" s="356"/>
      <c r="AG268" s="41"/>
      <c r="AW268" s="54">
        <v>206000</v>
      </c>
      <c r="AX268" s="54">
        <f t="shared" si="348"/>
        <v>-0.1060807600713759</v>
      </c>
      <c r="AY268" s="54">
        <f t="shared" si="349"/>
        <v>-0.15154353424099731</v>
      </c>
      <c r="AZ268" s="54">
        <f t="shared" si="350"/>
        <v>4.5462774169621412E-2</v>
      </c>
      <c r="BA268" s="54">
        <f t="shared" si="351"/>
        <v>0.72704128273508284</v>
      </c>
      <c r="BB268" s="54">
        <f t="shared" si="352"/>
        <v>0.81692201706795198</v>
      </c>
      <c r="BC268" s="54">
        <f t="shared" si="353"/>
        <v>-2.3106975271694772</v>
      </c>
      <c r="BD268" s="54">
        <f t="shared" si="354"/>
        <v>-2.2669400262650732</v>
      </c>
      <c r="BE268" s="54">
        <f t="shared" si="355"/>
        <v>16.899224158956091</v>
      </c>
      <c r="BF268" s="54">
        <f t="shared" si="356"/>
        <v>16.899226751929799</v>
      </c>
      <c r="BG268" s="54">
        <f t="shared" si="357"/>
        <v>16.899209465010291</v>
      </c>
      <c r="BH268" s="54">
        <f t="shared" si="358"/>
        <v>16.899324728150678</v>
      </c>
      <c r="BI268" s="54">
        <f t="shared" si="359"/>
        <v>16.898556822043801</v>
      </c>
      <c r="BJ268" s="54">
        <f t="shared" si="360"/>
        <v>16.903700980376804</v>
      </c>
      <c r="BK268" s="54">
        <f t="shared" si="361"/>
        <v>16.870416320070408</v>
      </c>
      <c r="BL268" s="54">
        <f t="shared" si="362"/>
        <v>17.275267998686481</v>
      </c>
    </row>
    <row r="269" spans="3:64" ht="12.95" customHeight="1">
      <c r="C269" s="30"/>
      <c r="D269" s="30"/>
      <c r="H269" s="363"/>
      <c r="I269" s="363"/>
      <c r="J269" s="363"/>
      <c r="K269" s="363"/>
      <c r="V269" s="363"/>
      <c r="W269" s="363"/>
      <c r="X269" s="363"/>
      <c r="Y269" s="363"/>
      <c r="AE269" s="54"/>
      <c r="AF269" s="356"/>
      <c r="AG269" s="41"/>
      <c r="AW269" s="54">
        <v>207000</v>
      </c>
      <c r="AX269" s="54">
        <f t="shared" si="348"/>
        <v>-0.11423404636072346</v>
      </c>
      <c r="AY269" s="54">
        <f t="shared" si="349"/>
        <v>-0.15651567842634562</v>
      </c>
      <c r="AZ269" s="54">
        <f t="shared" si="350"/>
        <v>4.2281632065622153E-2</v>
      </c>
      <c r="BA269" s="54">
        <f t="shared" si="351"/>
        <v>0.73798669816863338</v>
      </c>
      <c r="BB269" s="54">
        <f t="shared" si="352"/>
        <v>0.79562068316159407</v>
      </c>
      <c r="BC269" s="54">
        <f t="shared" si="353"/>
        <v>-2.2746751149078817</v>
      </c>
      <c r="BD269" s="54">
        <f t="shared" si="354"/>
        <v>-2.1606954362372783</v>
      </c>
      <c r="BE269" s="54">
        <f t="shared" si="355"/>
        <v>16.944192765079535</v>
      </c>
      <c r="BF269" s="54">
        <f t="shared" si="356"/>
        <v>16.944193827734253</v>
      </c>
      <c r="BG269" s="54">
        <f t="shared" si="357"/>
        <v>16.944185834185905</v>
      </c>
      <c r="BH269" s="54">
        <f t="shared" si="358"/>
        <v>16.9442459681187</v>
      </c>
      <c r="BI269" s="54">
        <f t="shared" si="359"/>
        <v>16.943793846971037</v>
      </c>
      <c r="BJ269" s="54">
        <f t="shared" si="360"/>
        <v>16.94720769078717</v>
      </c>
      <c r="BK269" s="54">
        <f t="shared" si="361"/>
        <v>16.922207997518008</v>
      </c>
      <c r="BL269" s="54">
        <f t="shared" si="362"/>
        <v>17.326598956793891</v>
      </c>
    </row>
    <row r="270" spans="3:64" ht="12.95" customHeight="1">
      <c r="C270" s="30"/>
      <c r="D270" s="30"/>
      <c r="H270" s="363"/>
      <c r="I270" s="363"/>
      <c r="J270" s="363"/>
      <c r="K270" s="363"/>
      <c r="V270" s="363"/>
      <c r="W270" s="363"/>
      <c r="X270" s="363"/>
      <c r="Y270" s="363"/>
      <c r="AE270" s="54"/>
      <c r="AF270" s="356"/>
      <c r="AG270" s="41"/>
      <c r="AW270" s="54">
        <v>208000</v>
      </c>
      <c r="AX270" s="54">
        <f t="shared" si="348"/>
        <v>-0.12256023376235427</v>
      </c>
      <c r="AY270" s="54">
        <f t="shared" si="349"/>
        <v>-0.16152426241509799</v>
      </c>
      <c r="AZ270" s="54">
        <f t="shared" si="350"/>
        <v>3.8964028652743718E-2</v>
      </c>
      <c r="BA270" s="54">
        <f t="shared" si="351"/>
        <v>0.74962791689703601</v>
      </c>
      <c r="BB270" s="54">
        <f t="shared" si="352"/>
        <v>0.77257707419697241</v>
      </c>
      <c r="BC270" s="54">
        <f t="shared" si="353"/>
        <v>-2.2375337258886185</v>
      </c>
      <c r="BD270" s="54">
        <f t="shared" si="354"/>
        <v>-2.0594753892062219</v>
      </c>
      <c r="BE270" s="54">
        <f t="shared" si="355"/>
        <v>16.989854361409325</v>
      </c>
      <c r="BF270" s="54">
        <f t="shared" si="356"/>
        <v>16.989854705638823</v>
      </c>
      <c r="BG270" s="54">
        <f t="shared" si="357"/>
        <v>16.989851721281678</v>
      </c>
      <c r="BH270" s="54">
        <f t="shared" si="358"/>
        <v>16.989877595678042</v>
      </c>
      <c r="BI270" s="54">
        <f t="shared" si="359"/>
        <v>16.989653339330939</v>
      </c>
      <c r="BJ270" s="54">
        <f t="shared" si="360"/>
        <v>16.9916026507316</v>
      </c>
      <c r="BK270" s="54">
        <f t="shared" si="361"/>
        <v>16.975064957527206</v>
      </c>
      <c r="BL270" s="54">
        <f t="shared" si="362"/>
        <v>17.377929914901305</v>
      </c>
    </row>
    <row r="271" spans="3:64" ht="12.95" customHeight="1">
      <c r="C271" s="30"/>
      <c r="D271" s="30"/>
      <c r="H271" s="363"/>
      <c r="I271" s="363"/>
      <c r="J271" s="363"/>
      <c r="K271" s="363"/>
      <c r="V271" s="363"/>
      <c r="W271" s="363"/>
      <c r="X271" s="363"/>
      <c r="Y271" s="363"/>
      <c r="AE271" s="54"/>
      <c r="AF271" s="356"/>
      <c r="AG271" s="41"/>
      <c r="AW271" s="54">
        <v>209000</v>
      </c>
      <c r="AX271" s="54">
        <f t="shared" si="348"/>
        <v>-0.13105958327853356</v>
      </c>
      <c r="AY271" s="54">
        <f t="shared" si="349"/>
        <v>-0.16656928620725431</v>
      </c>
      <c r="AZ271" s="54">
        <f t="shared" si="350"/>
        <v>3.5509702928720757E-2</v>
      </c>
      <c r="BA271" s="54">
        <f t="shared" si="351"/>
        <v>0.76201027694467749</v>
      </c>
      <c r="BB271" s="54">
        <f t="shared" si="352"/>
        <v>0.74766550561723732</v>
      </c>
      <c r="BC271" s="54">
        <f t="shared" si="353"/>
        <v>-2.1991833298168122</v>
      </c>
      <c r="BD271" s="54">
        <f t="shared" si="354"/>
        <v>-1.9627766249986438</v>
      </c>
      <c r="BE271" s="54">
        <f t="shared" si="355"/>
        <v>17.036253106162828</v>
      </c>
      <c r="BF271" s="54">
        <f t="shared" si="356"/>
        <v>17.036253176367381</v>
      </c>
      <c r="BG271" s="54">
        <f t="shared" si="357"/>
        <v>17.036252454249755</v>
      </c>
      <c r="BH271" s="54">
        <f t="shared" si="358"/>
        <v>17.036259881986581</v>
      </c>
      <c r="BI271" s="54">
        <f t="shared" si="359"/>
        <v>17.036183490574576</v>
      </c>
      <c r="BJ271" s="54">
        <f t="shared" si="360"/>
        <v>17.036970276456824</v>
      </c>
      <c r="BK271" s="54">
        <f t="shared" si="361"/>
        <v>17.028983180168325</v>
      </c>
      <c r="BL271" s="54">
        <f t="shared" si="362"/>
        <v>17.429260873008715</v>
      </c>
    </row>
    <row r="272" spans="3:64" ht="12.95" customHeight="1">
      <c r="C272" s="30"/>
      <c r="D272" s="30"/>
      <c r="H272" s="363"/>
      <c r="I272" s="363"/>
      <c r="J272" s="363"/>
      <c r="K272" s="363"/>
      <c r="V272" s="363"/>
      <c r="W272" s="363"/>
      <c r="X272" s="363"/>
      <c r="Y272" s="363"/>
      <c r="AE272" s="54"/>
      <c r="AF272" s="356"/>
      <c r="AG272" s="41"/>
      <c r="AW272" s="54">
        <v>210000</v>
      </c>
      <c r="AX272" s="54">
        <f t="shared" si="348"/>
        <v>-0.13973209086907917</v>
      </c>
      <c r="AY272" s="54">
        <f t="shared" si="349"/>
        <v>-0.17165074980281458</v>
      </c>
      <c r="AZ272" s="54">
        <f t="shared" si="350"/>
        <v>3.1918658933735411E-2</v>
      </c>
      <c r="BA272" s="54">
        <f t="shared" si="351"/>
        <v>0.77518260483425072</v>
      </c>
      <c r="BB272" s="54">
        <f t="shared" si="352"/>
        <v>0.72074880709646849</v>
      </c>
      <c r="BC272" s="54">
        <f t="shared" si="353"/>
        <v>-2.1595255844910026</v>
      </c>
      <c r="BD272" s="54">
        <f t="shared" si="354"/>
        <v>-1.8701500317475541</v>
      </c>
      <c r="BE272" s="54">
        <f t="shared" si="355"/>
        <v>17.083436018780276</v>
      </c>
      <c r="BF272" s="54">
        <f t="shared" si="356"/>
        <v>17.083436017102919</v>
      </c>
      <c r="BG272" s="54">
        <f t="shared" si="357"/>
        <v>17.083436038449907</v>
      </c>
      <c r="BH272" s="54">
        <f t="shared" si="358"/>
        <v>17.083435766775921</v>
      </c>
      <c r="BI272" s="54">
        <f t="shared" si="359"/>
        <v>17.083439224282717</v>
      </c>
      <c r="BJ272" s="54">
        <f t="shared" si="360"/>
        <v>17.083395226221896</v>
      </c>
      <c r="BK272" s="54">
        <f t="shared" si="361"/>
        <v>17.08395584983948</v>
      </c>
      <c r="BL272" s="54">
        <f t="shared" si="362"/>
        <v>17.480591831116129</v>
      </c>
    </row>
    <row r="273" spans="3:64" ht="12.95" customHeight="1">
      <c r="C273" s="30"/>
      <c r="D273" s="30"/>
      <c r="H273" s="363"/>
      <c r="I273" s="363"/>
      <c r="J273" s="363"/>
      <c r="K273" s="363"/>
      <c r="V273" s="363"/>
      <c r="W273" s="363"/>
      <c r="X273" s="363"/>
      <c r="Y273" s="363"/>
      <c r="AE273" s="54"/>
      <c r="AF273" s="356"/>
      <c r="AG273" s="41"/>
      <c r="AW273" s="54">
        <v>211000</v>
      </c>
      <c r="AX273" s="54">
        <f t="shared" si="348"/>
        <v>-0.14857742536767171</v>
      </c>
      <c r="AY273" s="54">
        <f t="shared" si="349"/>
        <v>-0.17676865320177881</v>
      </c>
      <c r="AZ273" s="54">
        <f t="shared" si="350"/>
        <v>2.8191227834107099E-2</v>
      </c>
      <c r="BA273" s="54">
        <f t="shared" si="351"/>
        <v>0.78919731488265077</v>
      </c>
      <c r="BB273" s="54">
        <f t="shared" si="352"/>
        <v>0.69167752927188952</v>
      </c>
      <c r="BC273" s="54">
        <f t="shared" si="353"/>
        <v>-2.1184529080248504</v>
      </c>
      <c r="BD273" s="54">
        <f t="shared" si="354"/>
        <v>-1.7811926430051421</v>
      </c>
      <c r="BE273" s="54">
        <f t="shared" si="355"/>
        <v>17.131453206012736</v>
      </c>
      <c r="BF273" s="54">
        <f t="shared" si="356"/>
        <v>17.131453199507227</v>
      </c>
      <c r="BG273" s="54">
        <f t="shared" si="357"/>
        <v>17.131453308986757</v>
      </c>
      <c r="BH273" s="54">
        <f t="shared" si="358"/>
        <v>17.131451466594392</v>
      </c>
      <c r="BI273" s="54">
        <f t="shared" si="359"/>
        <v>17.131482474613009</v>
      </c>
      <c r="BJ273" s="54">
        <f t="shared" si="360"/>
        <v>17.130961460660878</v>
      </c>
      <c r="BK273" s="54">
        <f t="shared" si="361"/>
        <v>17.139973373220794</v>
      </c>
      <c r="BL273" s="54">
        <f t="shared" si="362"/>
        <v>17.53192278922354</v>
      </c>
    </row>
    <row r="274" spans="3:64" ht="12.95" customHeight="1">
      <c r="C274" s="30"/>
      <c r="D274" s="30"/>
      <c r="H274" s="363"/>
      <c r="I274" s="363"/>
      <c r="J274" s="363"/>
      <c r="K274" s="363"/>
      <c r="V274" s="363"/>
      <c r="W274" s="363"/>
      <c r="X274" s="363"/>
      <c r="Y274" s="363"/>
      <c r="AE274" s="54"/>
      <c r="AF274" s="356"/>
      <c r="AG274" s="41"/>
      <c r="AW274" s="54">
        <v>212000</v>
      </c>
      <c r="AX274" s="54">
        <f t="shared" si="348"/>
        <v>-0.1575948537673538</v>
      </c>
      <c r="AY274" s="54">
        <f t="shared" si="349"/>
        <v>-0.18192299640414711</v>
      </c>
      <c r="AZ274" s="54">
        <f t="shared" si="350"/>
        <v>2.4328142636793317E-2</v>
      </c>
      <c r="BA274" s="54">
        <f t="shared" si="351"/>
        <v>0.80411043474954758</v>
      </c>
      <c r="BB274" s="54">
        <f t="shared" si="352"/>
        <v>0.66028922657945965</v>
      </c>
      <c r="BC274" s="54">
        <f t="shared" si="353"/>
        <v>-2.0758474594120848</v>
      </c>
      <c r="BD274" s="54">
        <f t="shared" si="354"/>
        <v>-1.6955409233507521</v>
      </c>
      <c r="BE274" s="54">
        <f t="shared" si="355"/>
        <v>17.180358092009786</v>
      </c>
      <c r="BF274" s="54">
        <f t="shared" si="356"/>
        <v>17.180358090425944</v>
      </c>
      <c r="BG274" s="54">
        <f t="shared" si="357"/>
        <v>17.180358130246983</v>
      </c>
      <c r="BH274" s="54">
        <f t="shared" si="358"/>
        <v>17.180357129068952</v>
      </c>
      <c r="BI274" s="54">
        <f t="shared" si="359"/>
        <v>17.180382303706413</v>
      </c>
      <c r="BJ274" s="54">
        <f t="shared" si="360"/>
        <v>17.179751223894225</v>
      </c>
      <c r="BK274" s="54">
        <f t="shared" si="361"/>
        <v>17.197023404546012</v>
      </c>
      <c r="BL274" s="54">
        <f t="shared" si="362"/>
        <v>17.583253747330954</v>
      </c>
    </row>
    <row r="275" spans="3:64" ht="12.95" customHeight="1">
      <c r="C275" s="30"/>
      <c r="D275" s="30"/>
      <c r="H275" s="363"/>
      <c r="I275" s="363"/>
      <c r="J275" s="363"/>
      <c r="K275" s="363"/>
      <c r="V275" s="363"/>
      <c r="W275" s="363"/>
      <c r="X275" s="363"/>
      <c r="Y275" s="363"/>
      <c r="AE275" s="54"/>
      <c r="AF275" s="356"/>
      <c r="AG275" s="41"/>
      <c r="AW275" s="54">
        <v>213000</v>
      </c>
      <c r="AX275" s="54">
        <f t="shared" si="348"/>
        <v>-0.16678315112868547</v>
      </c>
      <c r="AY275" s="54">
        <f t="shared" si="349"/>
        <v>-0.18711377940991947</v>
      </c>
      <c r="AZ275" s="54">
        <f t="shared" si="350"/>
        <v>2.0330628281234008E-2</v>
      </c>
      <c r="BA275" s="54">
        <f t="shared" si="351"/>
        <v>0.81998151934444874</v>
      </c>
      <c r="BB275" s="54">
        <f t="shared" si="352"/>
        <v>0.62640789036279199</v>
      </c>
      <c r="BC275" s="54">
        <f t="shared" si="353"/>
        <v>-2.0315800286442163</v>
      </c>
      <c r="BD275" s="54">
        <f t="shared" si="354"/>
        <v>-1.6128651045535698</v>
      </c>
      <c r="BE275" s="54">
        <f t="shared" si="355"/>
        <v>17.230207644943729</v>
      </c>
      <c r="BF275" s="54">
        <f t="shared" si="356"/>
        <v>17.23020764488825</v>
      </c>
      <c r="BG275" s="54">
        <f t="shared" si="357"/>
        <v>17.230207647711676</v>
      </c>
      <c r="BH275" s="54">
        <f t="shared" si="358"/>
        <v>17.230207504016771</v>
      </c>
      <c r="BI275" s="54">
        <f t="shared" si="359"/>
        <v>17.230214817734105</v>
      </c>
      <c r="BJ275" s="54">
        <f t="shared" si="360"/>
        <v>17.229843954988699</v>
      </c>
      <c r="BK275" s="54">
        <f t="shared" si="361"/>
        <v>17.255090878124804</v>
      </c>
      <c r="BL275" s="54">
        <f t="shared" si="362"/>
        <v>17.634584705438368</v>
      </c>
    </row>
    <row r="276" spans="3:64" ht="12.95" customHeight="1">
      <c r="C276" s="30"/>
      <c r="D276" s="30"/>
      <c r="H276" s="363"/>
      <c r="I276" s="363"/>
      <c r="J276" s="363"/>
      <c r="K276" s="363"/>
      <c r="V276" s="363"/>
      <c r="W276" s="363"/>
      <c r="X276" s="363"/>
      <c r="Y276" s="363"/>
      <c r="AE276" s="54"/>
      <c r="AF276" s="356"/>
      <c r="AG276" s="41"/>
      <c r="AW276" s="54">
        <v>214000</v>
      </c>
      <c r="AX276" s="54">
        <f t="shared" si="348"/>
        <v>-0.17614049191400516</v>
      </c>
      <c r="AY276" s="54">
        <f t="shared" si="349"/>
        <v>-0.19234100221909578</v>
      </c>
      <c r="AZ276" s="54">
        <f t="shared" si="350"/>
        <v>1.6200510305090635E-2</v>
      </c>
      <c r="BA276" s="54">
        <f t="shared" si="351"/>
        <v>0.83687340131797117</v>
      </c>
      <c r="BB276" s="54">
        <f t="shared" si="352"/>
        <v>0.58984363854182531</v>
      </c>
      <c r="BC276" s="54">
        <f t="shared" si="353"/>
        <v>-1.9855088424095249</v>
      </c>
      <c r="BD276" s="54">
        <f t="shared" si="354"/>
        <v>-1.5328643835514748</v>
      </c>
      <c r="BE276" s="54">
        <f t="shared" si="355"/>
        <v>17.281062590724879</v>
      </c>
      <c r="BF276" s="54">
        <f t="shared" si="356"/>
        <v>17.281062590724879</v>
      </c>
      <c r="BG276" s="54">
        <f t="shared" si="357"/>
        <v>17.281062590725096</v>
      </c>
      <c r="BH276" s="54">
        <f t="shared" si="358"/>
        <v>17.281062590956477</v>
      </c>
      <c r="BI276" s="54">
        <f t="shared" si="359"/>
        <v>17.281062839108937</v>
      </c>
      <c r="BJ276" s="54">
        <f t="shared" si="360"/>
        <v>17.281315141953495</v>
      </c>
      <c r="BK276" s="54">
        <f t="shared" si="361"/>
        <v>17.314158048030119</v>
      </c>
      <c r="BL276" s="54">
        <f t="shared" si="362"/>
        <v>17.685915663545778</v>
      </c>
    </row>
    <row r="277" spans="3:64" ht="12.95" customHeight="1">
      <c r="C277" s="30"/>
      <c r="D277" s="30"/>
      <c r="H277" s="363"/>
      <c r="I277" s="363"/>
      <c r="J277" s="363"/>
      <c r="K277" s="363"/>
      <c r="V277" s="363"/>
      <c r="W277" s="363"/>
      <c r="X277" s="363"/>
      <c r="Y277" s="363"/>
      <c r="AE277" s="54"/>
      <c r="AF277" s="356"/>
      <c r="AG277" s="41"/>
      <c r="AW277" s="54">
        <v>215000</v>
      </c>
      <c r="AX277" s="54">
        <f t="shared" si="348"/>
        <v>-0.18566431909872042</v>
      </c>
      <c r="AY277" s="54">
        <f t="shared" si="349"/>
        <v>-0.19760466483167605</v>
      </c>
      <c r="AZ277" s="54">
        <f t="shared" si="350"/>
        <v>1.1940345732955633E-2</v>
      </c>
      <c r="BA277" s="54">
        <f t="shared" si="351"/>
        <v>0.85485170815785083</v>
      </c>
      <c r="BB277" s="54">
        <f t="shared" si="352"/>
        <v>0.55039281152653829</v>
      </c>
      <c r="BC277" s="54">
        <f t="shared" si="353"/>
        <v>-1.937478298587191</v>
      </c>
      <c r="BD277" s="54">
        <f t="shared" si="354"/>
        <v>-1.4552628317119254</v>
      </c>
      <c r="BE277" s="54">
        <f t="shared" si="355"/>
        <v>17.332987601937891</v>
      </c>
      <c r="BF277" s="54">
        <f t="shared" si="356"/>
        <v>17.332987602224129</v>
      </c>
      <c r="BG277" s="54">
        <f t="shared" si="357"/>
        <v>17.332987615268365</v>
      </c>
      <c r="BH277" s="54">
        <f t="shared" si="358"/>
        <v>17.332988209706613</v>
      </c>
      <c r="BI277" s="54">
        <f t="shared" si="359"/>
        <v>17.333015291922447</v>
      </c>
      <c r="BJ277" s="54">
        <f t="shared" si="360"/>
        <v>17.334235133036636</v>
      </c>
      <c r="BK277" s="54">
        <f t="shared" si="361"/>
        <v>17.374204534846129</v>
      </c>
      <c r="BL277" s="54">
        <f t="shared" si="362"/>
        <v>17.737246621653192</v>
      </c>
    </row>
    <row r="278" spans="3:64" ht="12.95" customHeight="1">
      <c r="C278" s="30"/>
      <c r="D278" s="30"/>
      <c r="H278" s="363"/>
      <c r="I278" s="363"/>
      <c r="J278" s="363"/>
      <c r="K278" s="363"/>
      <c r="V278" s="363"/>
      <c r="W278" s="363"/>
      <c r="X278" s="363"/>
      <c r="Y278" s="363"/>
      <c r="AE278" s="54"/>
      <c r="AF278" s="356"/>
      <c r="AG278" s="41"/>
      <c r="AW278" s="54">
        <v>216000</v>
      </c>
      <c r="AX278" s="54">
        <f t="shared" si="348"/>
        <v>-0.1953511869561799</v>
      </c>
      <c r="AY278" s="54">
        <f t="shared" si="349"/>
        <v>-0.20290476724766038</v>
      </c>
      <c r="AZ278" s="54">
        <f t="shared" si="350"/>
        <v>7.553580291480488E-3</v>
      </c>
      <c r="BA278" s="54">
        <f t="shared" si="351"/>
        <v>0.8739840521848834</v>
      </c>
      <c r="BB278" s="54">
        <f t="shared" si="352"/>
        <v>0.50783868232535401</v>
      </c>
      <c r="BC278" s="54">
        <f t="shared" si="353"/>
        <v>-1.8873176535531755</v>
      </c>
      <c r="BD278" s="54">
        <f t="shared" si="354"/>
        <v>-1.3798058952734555</v>
      </c>
      <c r="BE278" s="54">
        <f t="shared" si="355"/>
        <v>17.386051446818538</v>
      </c>
      <c r="BF278" s="54">
        <f t="shared" si="356"/>
        <v>17.386051455773831</v>
      </c>
      <c r="BG278" s="54">
        <f t="shared" si="357"/>
        <v>17.386051662334467</v>
      </c>
      <c r="BH278" s="54">
        <f t="shared" si="358"/>
        <v>17.386056426702488</v>
      </c>
      <c r="BI278" s="54">
        <f t="shared" si="359"/>
        <v>17.386166259506737</v>
      </c>
      <c r="BJ278" s="54">
        <f t="shared" si="360"/>
        <v>17.388667922568775</v>
      </c>
      <c r="BK278" s="54">
        <f t="shared" si="361"/>
        <v>17.43520737935345</v>
      </c>
      <c r="BL278" s="54">
        <f t="shared" si="362"/>
        <v>17.788577579760602</v>
      </c>
    </row>
    <row r="279" spans="3:64" ht="12.95" customHeight="1">
      <c r="C279" s="30"/>
      <c r="D279" s="30"/>
      <c r="H279" s="363"/>
      <c r="I279" s="363"/>
      <c r="J279" s="363"/>
      <c r="K279" s="363"/>
      <c r="V279" s="363"/>
      <c r="W279" s="363"/>
      <c r="X279" s="363"/>
      <c r="Y279" s="363"/>
      <c r="AE279" s="54"/>
      <c r="AF279" s="356"/>
      <c r="AG279" s="41"/>
      <c r="AW279" s="54">
        <v>217000</v>
      </c>
      <c r="AX279" s="54">
        <f t="shared" ref="AX279:AX342" si="363">AB$3+AB$4*AW279+AB$5*AW279^2+AZ279</f>
        <v>-0.20519657295001553</v>
      </c>
      <c r="AY279" s="54">
        <f t="shared" ref="AY279:AY342" si="364">AB$3+AB$4*AW279+AB$5*AW279^2</f>
        <v>-0.20824130946704866</v>
      </c>
      <c r="AZ279" s="54">
        <f t="shared" ref="AZ279:AZ342" si="365">$AB$6*($AB$11/BA279*BB279+$AB$12)</f>
        <v>3.0447365170331218E-3</v>
      </c>
      <c r="BA279" s="54">
        <f t="shared" ref="BA279:BA342" si="366">1+$AB$7*COS(BC279)</f>
        <v>0.89433876907968024</v>
      </c>
      <c r="BB279" s="54">
        <f t="shared" ref="BB279:BB342" si="367">SIN(BC279+RADIANS($AB$9))</f>
        <v>0.46195306646107698</v>
      </c>
      <c r="BC279" s="54">
        <f t="shared" ref="BC279:BC342" si="368">2*ATAN(BD279)</f>
        <v>-1.8348397026236516</v>
      </c>
      <c r="BD279" s="54">
        <f t="shared" ref="BD279:BD342" si="369">SQRT((1+$AB$7)/(1-$AB$7))*TAN(BE279/2)</f>
        <v>-1.3062573921451155</v>
      </c>
      <c r="BE279" s="54">
        <f t="shared" ref="BE279:BE342" si="370">$BL279+$AB$7*SIN(BF279)</f>
        <v>17.440327078177823</v>
      </c>
      <c r="BF279" s="54">
        <f t="shared" ref="BF279:BF342" si="371">$BL279+$AB$7*SIN(BG279)</f>
        <v>17.440327152262505</v>
      </c>
      <c r="BG279" s="54">
        <f t="shared" ref="BG279:BG342" si="372">$BL279+$AB$7*SIN(BH279)</f>
        <v>17.44032828979886</v>
      </c>
      <c r="BH279" s="54">
        <f t="shared" ref="BH279:BH342" si="373">$BL279+$AB$7*SIN(BI279)</f>
        <v>17.440345755151469</v>
      </c>
      <c r="BI279" s="54">
        <f t="shared" ref="BI279:BI342" si="374">$BL279+$AB$7*SIN(BJ279)</f>
        <v>17.440613677787365</v>
      </c>
      <c r="BJ279" s="54">
        <f t="shared" ref="BJ279:BJ342" si="375">$BL279+$AB$7*SIN(BK279)</f>
        <v>17.444669930903192</v>
      </c>
      <c r="BK279" s="54">
        <f t="shared" ref="BK279:BK342" si="376">$BL279+$AB$7*SIN(BL279)</f>
        <v>17.497141103010385</v>
      </c>
      <c r="BL279" s="54">
        <f t="shared" ref="BL279:BL342" si="377">RADIANS($AB$9)+$AB$18*(AW279-AB$15)</f>
        <v>17.839908537868016</v>
      </c>
    </row>
    <row r="280" spans="3:64" ht="12.95" customHeight="1">
      <c r="C280" s="30"/>
      <c r="D280" s="30"/>
      <c r="H280" s="363"/>
      <c r="I280" s="363"/>
      <c r="J280" s="363"/>
      <c r="K280" s="363"/>
      <c r="V280" s="363"/>
      <c r="W280" s="363"/>
      <c r="X280" s="363"/>
      <c r="Y280" s="363"/>
      <c r="AE280" s="54"/>
      <c r="AF280" s="356"/>
      <c r="AG280" s="41"/>
      <c r="AW280" s="54">
        <v>218000</v>
      </c>
      <c r="AX280" s="54">
        <f t="shared" si="363"/>
        <v>-0.21519465369111246</v>
      </c>
      <c r="AY280" s="54">
        <f t="shared" si="364"/>
        <v>-0.2136142914898409</v>
      </c>
      <c r="AZ280" s="54">
        <f t="shared" si="365"/>
        <v>-1.5803622012715518E-3</v>
      </c>
      <c r="BA280" s="54">
        <f t="shared" si="366"/>
        <v>0.91598304143304676</v>
      </c>
      <c r="BB280" s="54">
        <f t="shared" si="367"/>
        <v>0.41249921981305199</v>
      </c>
      <c r="BC280" s="54">
        <f t="shared" si="368"/>
        <v>-1.7798395185209295</v>
      </c>
      <c r="BD280" s="54">
        <f t="shared" si="369"/>
        <v>-1.2343969325625894</v>
      </c>
      <c r="BE280" s="54">
        <f t="shared" si="370"/>
        <v>17.495891634634667</v>
      </c>
      <c r="BF280" s="54">
        <f t="shared" si="371"/>
        <v>17.495891977902634</v>
      </c>
      <c r="BG280" s="54">
        <f t="shared" si="372"/>
        <v>17.495895913622398</v>
      </c>
      <c r="BH280" s="54">
        <f t="shared" si="373"/>
        <v>17.495941033381868</v>
      </c>
      <c r="BI280" s="54">
        <f t="shared" si="374"/>
        <v>17.496457636379443</v>
      </c>
      <c r="BJ280" s="54">
        <f t="shared" si="375"/>
        <v>17.502288800026751</v>
      </c>
      <c r="BK280" s="54">
        <f t="shared" si="376"/>
        <v>17.559977775070738</v>
      </c>
      <c r="BL280" s="54">
        <f t="shared" si="377"/>
        <v>17.891239495975427</v>
      </c>
    </row>
    <row r="281" spans="3:64" ht="12.95" customHeight="1">
      <c r="C281" s="30"/>
      <c r="D281" s="30"/>
      <c r="H281" s="363"/>
      <c r="I281" s="363"/>
      <c r="J281" s="363"/>
      <c r="K281" s="363"/>
      <c r="V281" s="363"/>
      <c r="W281" s="363"/>
      <c r="X281" s="363"/>
      <c r="Y281" s="363"/>
      <c r="AE281" s="54"/>
      <c r="AF281" s="356"/>
      <c r="AG281" s="41"/>
      <c r="AW281" s="54">
        <v>219000</v>
      </c>
      <c r="AX281" s="54">
        <f t="shared" si="363"/>
        <v>-0.22533803944191411</v>
      </c>
      <c r="AY281" s="54">
        <f t="shared" si="364"/>
        <v>-0.21902371331603721</v>
      </c>
      <c r="AZ281" s="54">
        <f t="shared" si="365"/>
        <v>-6.3143261258769047E-3</v>
      </c>
      <c r="BA281" s="54">
        <f t="shared" si="366"/>
        <v>0.93898019486799078</v>
      </c>
      <c r="BB281" s="54">
        <f t="shared" si="367"/>
        <v>0.35923654575220354</v>
      </c>
      <c r="BC281" s="54">
        <f t="shared" si="368"/>
        <v>-1.7220933493501063</v>
      </c>
      <c r="BD281" s="54">
        <f t="shared" si="369"/>
        <v>-1.1640177123168713</v>
      </c>
      <c r="BE281" s="54">
        <f t="shared" si="370"/>
        <v>17.552826315012776</v>
      </c>
      <c r="BF281" s="54">
        <f t="shared" si="371"/>
        <v>17.552827455950151</v>
      </c>
      <c r="BG281" s="54">
        <f t="shared" si="372"/>
        <v>17.552837868272739</v>
      </c>
      <c r="BH281" s="54">
        <f t="shared" si="373"/>
        <v>17.552932874486356</v>
      </c>
      <c r="BI281" s="54">
        <f t="shared" si="374"/>
        <v>17.553798271665535</v>
      </c>
      <c r="BJ281" s="54">
        <f t="shared" si="375"/>
        <v>17.561562228074386</v>
      </c>
      <c r="BK281" s="54">
        <f t="shared" si="376"/>
        <v>17.623687086161496</v>
      </c>
      <c r="BL281" s="54">
        <f t="shared" si="377"/>
        <v>17.942570454082841</v>
      </c>
    </row>
    <row r="282" spans="3:64" ht="12.95" customHeight="1">
      <c r="C282" s="30"/>
      <c r="D282" s="30"/>
      <c r="H282" s="363"/>
      <c r="I282" s="363"/>
      <c r="J282" s="363"/>
      <c r="K282" s="363"/>
      <c r="V282" s="363"/>
      <c r="W282" s="363"/>
      <c r="X282" s="363"/>
      <c r="Y282" s="363"/>
      <c r="AE282" s="54"/>
      <c r="AF282" s="356"/>
      <c r="AG282" s="41"/>
      <c r="AW282" s="54">
        <v>220000</v>
      </c>
      <c r="AX282" s="54">
        <f t="shared" si="363"/>
        <v>-0.23561746125900754</v>
      </c>
      <c r="AY282" s="54">
        <f t="shared" si="364"/>
        <v>-0.22446957494563746</v>
      </c>
      <c r="AZ282" s="54">
        <f t="shared" si="365"/>
        <v>-1.1147886313370088E-2</v>
      </c>
      <c r="BA282" s="54">
        <f t="shared" si="366"/>
        <v>0.9633858951145462</v>
      </c>
      <c r="BB282" s="54">
        <f t="shared" si="367"/>
        <v>0.30192780195783286</v>
      </c>
      <c r="BC282" s="54">
        <f t="shared" si="368"/>
        <v>-1.6613578311548016</v>
      </c>
      <c r="BD282" s="54">
        <f t="shared" si="369"/>
        <v>-1.0949246488719777</v>
      </c>
      <c r="BE282" s="54">
        <f t="shared" si="370"/>
        <v>17.611216069795603</v>
      </c>
      <c r="BF282" s="54">
        <f t="shared" si="371"/>
        <v>17.611219115794729</v>
      </c>
      <c r="BG282" s="54">
        <f t="shared" si="372"/>
        <v>17.611242167760963</v>
      </c>
      <c r="BH282" s="54">
        <f t="shared" si="373"/>
        <v>17.611416573999971</v>
      </c>
      <c r="BI282" s="54">
        <f t="shared" si="374"/>
        <v>17.612733252659282</v>
      </c>
      <c r="BJ282" s="54">
        <f t="shared" si="375"/>
        <v>17.622516867176277</v>
      </c>
      <c r="BK282" s="54">
        <f t="shared" si="376"/>
        <v>17.68823642812643</v>
      </c>
      <c r="BL282" s="54">
        <f t="shared" si="377"/>
        <v>17.993901412190255</v>
      </c>
    </row>
    <row r="283" spans="3:64" ht="12.95" customHeight="1">
      <c r="C283" s="30"/>
      <c r="D283" s="30"/>
      <c r="H283" s="363"/>
      <c r="I283" s="363"/>
      <c r="J283" s="363"/>
      <c r="K283" s="363"/>
      <c r="V283" s="363"/>
      <c r="W283" s="363"/>
      <c r="X283" s="363"/>
      <c r="Y283" s="363"/>
      <c r="AE283" s="54"/>
      <c r="AF283" s="356"/>
      <c r="AG283" s="41"/>
      <c r="AW283" s="54">
        <v>221000</v>
      </c>
      <c r="AX283" s="54">
        <f t="shared" si="363"/>
        <v>-0.24602140477104983</v>
      </c>
      <c r="AY283" s="54">
        <f t="shared" si="364"/>
        <v>-0.22995187637864178</v>
      </c>
      <c r="AZ283" s="54">
        <f t="shared" si="365"/>
        <v>-1.606952839240806E-2</v>
      </c>
      <c r="BA283" s="54">
        <f t="shared" si="366"/>
        <v>0.98924290695523331</v>
      </c>
      <c r="BB283" s="54">
        <f t="shared" si="367"/>
        <v>0.24034970328359453</v>
      </c>
      <c r="BC283" s="54">
        <f t="shared" si="368"/>
        <v>-1.5973697465253232</v>
      </c>
      <c r="BD283" s="54">
        <f t="shared" si="369"/>
        <v>-1.0269328536399018</v>
      </c>
      <c r="BE283" s="54">
        <f t="shared" si="370"/>
        <v>17.671149029778547</v>
      </c>
      <c r="BF283" s="54">
        <f t="shared" si="371"/>
        <v>17.671155973269418</v>
      </c>
      <c r="BG283" s="54">
        <f t="shared" si="372"/>
        <v>17.67120082029049</v>
      </c>
      <c r="BH283" s="54">
        <f t="shared" si="373"/>
        <v>17.671490363867665</v>
      </c>
      <c r="BI283" s="54">
        <f t="shared" si="374"/>
        <v>17.673354881282492</v>
      </c>
      <c r="BJ283" s="54">
        <f t="shared" si="375"/>
        <v>17.685167309719308</v>
      </c>
      <c r="BK283" s="54">
        <f t="shared" si="376"/>
        <v>17.753590979925416</v>
      </c>
      <c r="BL283" s="54">
        <f t="shared" si="377"/>
        <v>18.045232370297665</v>
      </c>
    </row>
    <row r="284" spans="3:64" ht="12.95" customHeight="1">
      <c r="C284" s="30"/>
      <c r="D284" s="30"/>
      <c r="H284" s="363"/>
      <c r="I284" s="363"/>
      <c r="J284" s="363"/>
      <c r="K284" s="363"/>
      <c r="V284" s="363"/>
      <c r="W284" s="363"/>
      <c r="X284" s="363"/>
      <c r="Y284" s="363"/>
      <c r="AE284" s="54"/>
      <c r="AF284" s="356"/>
      <c r="AG284" s="41"/>
      <c r="AW284" s="54">
        <v>222000</v>
      </c>
      <c r="AX284" s="54">
        <f t="shared" si="363"/>
        <v>-0.25653568524369541</v>
      </c>
      <c r="AY284" s="54">
        <f t="shared" si="364"/>
        <v>-0.23547061761504995</v>
      </c>
      <c r="AZ284" s="54">
        <f t="shared" si="365"/>
        <v>-2.1065067628645445E-2</v>
      </c>
      <c r="BA284" s="54">
        <f t="shared" si="366"/>
        <v>1.0165740070185105</v>
      </c>
      <c r="BB284" s="54">
        <f t="shared" si="367"/>
        <v>0.1743080514838988</v>
      </c>
      <c r="BC284" s="54">
        <f t="shared" si="368"/>
        <v>-1.5298466658883394</v>
      </c>
      <c r="BD284" s="54">
        <f t="shared" si="369"/>
        <v>-0.95986645815789817</v>
      </c>
      <c r="BE284" s="54">
        <f t="shared" si="370"/>
        <v>17.732715560935709</v>
      </c>
      <c r="BF284" s="54">
        <f t="shared" si="371"/>
        <v>17.732729578579221</v>
      </c>
      <c r="BG284" s="54">
        <f t="shared" si="372"/>
        <v>17.732808525498818</v>
      </c>
      <c r="BH284" s="54">
        <f t="shared" si="373"/>
        <v>17.733252913763803</v>
      </c>
      <c r="BI284" s="54">
        <f t="shared" si="374"/>
        <v>17.735746853343034</v>
      </c>
      <c r="BJ284" s="54">
        <f t="shared" si="375"/>
        <v>17.749515188138389</v>
      </c>
      <c r="BK284" s="54">
        <f t="shared" si="376"/>
        <v>17.819713799363132</v>
      </c>
      <c r="BL284" s="54">
        <f t="shared" si="377"/>
        <v>18.096563328405079</v>
      </c>
    </row>
    <row r="285" spans="3:64" ht="12.95" customHeight="1">
      <c r="C285" s="30"/>
      <c r="D285" s="30"/>
      <c r="H285" s="363"/>
      <c r="I285" s="363"/>
      <c r="J285" s="363"/>
      <c r="K285" s="363"/>
      <c r="V285" s="363"/>
      <c r="W285" s="363"/>
      <c r="X285" s="363"/>
      <c r="Y285" s="363"/>
      <c r="AE285" s="54"/>
      <c r="AF285" s="356"/>
      <c r="AG285" s="41"/>
      <c r="AW285" s="54">
        <v>223000</v>
      </c>
      <c r="AX285" s="54">
        <f t="shared" si="363"/>
        <v>-0.26714296079403943</v>
      </c>
      <c r="AY285" s="54">
        <f t="shared" si="364"/>
        <v>-0.24102579865486229</v>
      </c>
      <c r="AZ285" s="54">
        <f t="shared" si="365"/>
        <v>-2.6117162139177114E-2</v>
      </c>
      <c r="BA285" s="54">
        <f t="shared" si="366"/>
        <v>1.0453725878825699</v>
      </c>
      <c r="BB285" s="54">
        <f t="shared" si="367"/>
        <v>0.10365875709724549</v>
      </c>
      <c r="BC285" s="54">
        <f t="shared" si="368"/>
        <v>-1.4584889460552788</v>
      </c>
      <c r="BD285" s="54">
        <f t="shared" si="369"/>
        <v>-0.89355783688414603</v>
      </c>
      <c r="BE285" s="54">
        <f t="shared" si="370"/>
        <v>17.796006797198213</v>
      </c>
      <c r="BF285" s="54">
        <f t="shared" si="371"/>
        <v>17.796032450281341</v>
      </c>
      <c r="BG285" s="54">
        <f t="shared" si="372"/>
        <v>17.796160569882097</v>
      </c>
      <c r="BH285" s="54">
        <f t="shared" si="373"/>
        <v>17.796800008433003</v>
      </c>
      <c r="BI285" s="54">
        <f t="shared" si="374"/>
        <v>17.799980754090782</v>
      </c>
      <c r="BJ285" s="54">
        <f t="shared" si="375"/>
        <v>17.815548412711372</v>
      </c>
      <c r="BK285" s="54">
        <f t="shared" si="376"/>
        <v>17.886565920405413</v>
      </c>
      <c r="BL285" s="54">
        <f t="shared" si="377"/>
        <v>18.147894286512489</v>
      </c>
    </row>
    <row r="286" spans="3:64" ht="12.95" customHeight="1">
      <c r="C286" s="30"/>
      <c r="D286" s="30"/>
      <c r="H286" s="363"/>
      <c r="I286" s="363"/>
      <c r="J286" s="363"/>
      <c r="K286" s="363"/>
      <c r="V286" s="363"/>
      <c r="W286" s="363"/>
      <c r="X286" s="363"/>
      <c r="Y286" s="363"/>
      <c r="AE286" s="54"/>
      <c r="AF286" s="356"/>
      <c r="AG286" s="41"/>
      <c r="AW286" s="54">
        <v>224000</v>
      </c>
      <c r="AX286" s="54">
        <f t="shared" si="363"/>
        <v>-0.27782218565542571</v>
      </c>
      <c r="AY286" s="54">
        <f t="shared" si="364"/>
        <v>-0.24661741949807847</v>
      </c>
      <c r="AZ286" s="54">
        <f t="shared" si="365"/>
        <v>-3.1204766157347262E-2</v>
      </c>
      <c r="BA286" s="54">
        <f t="shared" si="366"/>
        <v>1.0755904820071331</v>
      </c>
      <c r="BB286" s="54">
        <f t="shared" si="367"/>
        <v>2.8336288702904628E-2</v>
      </c>
      <c r="BC286" s="54">
        <f t="shared" si="368"/>
        <v>-1.3829837297721093</v>
      </c>
      <c r="BD286" s="54">
        <f t="shared" si="369"/>
        <v>-0.82784729207280505</v>
      </c>
      <c r="BE286" s="54">
        <f t="shared" si="370"/>
        <v>17.861112463596633</v>
      </c>
      <c r="BF286" s="54">
        <f t="shared" si="371"/>
        <v>17.861155682998699</v>
      </c>
      <c r="BG286" s="54">
        <f t="shared" si="372"/>
        <v>17.861349741419883</v>
      </c>
      <c r="BH286" s="54">
        <f t="shared" si="373"/>
        <v>17.862220375138417</v>
      </c>
      <c r="BI286" s="54">
        <f t="shared" si="374"/>
        <v>17.866112391307222</v>
      </c>
      <c r="BJ286" s="54">
        <f t="shared" si="375"/>
        <v>17.883240570475387</v>
      </c>
      <c r="BK286" s="54">
        <f t="shared" si="376"/>
        <v>17.954106455827098</v>
      </c>
      <c r="BL286" s="54">
        <f t="shared" si="377"/>
        <v>18.199225244619903</v>
      </c>
    </row>
    <row r="287" spans="3:64" ht="12.95" customHeight="1">
      <c r="C287" s="30"/>
      <c r="D287" s="30"/>
      <c r="H287" s="363"/>
      <c r="I287" s="363"/>
      <c r="J287" s="363"/>
      <c r="K287" s="363"/>
      <c r="V287" s="363"/>
      <c r="W287" s="363"/>
      <c r="X287" s="363"/>
      <c r="Y287" s="363"/>
      <c r="AE287" s="54"/>
      <c r="AF287" s="356"/>
      <c r="AG287" s="41"/>
      <c r="AW287" s="54">
        <v>225000</v>
      </c>
      <c r="AX287" s="54">
        <f t="shared" si="363"/>
        <v>-0.28854801500876026</v>
      </c>
      <c r="AY287" s="54">
        <f t="shared" si="364"/>
        <v>-0.25224548014469883</v>
      </c>
      <c r="AZ287" s="54">
        <f t="shared" si="365"/>
        <v>-3.6302534864061403E-2</v>
      </c>
      <c r="BA287" s="54">
        <f t="shared" si="366"/>
        <v>1.1071226247438362</v>
      </c>
      <c r="BB287" s="54">
        <f t="shared" si="367"/>
        <v>-5.1608933194979903E-2</v>
      </c>
      <c r="BC287" s="54">
        <f t="shared" si="368"/>
        <v>-1.30301177700864</v>
      </c>
      <c r="BD287" s="54">
        <f t="shared" si="369"/>
        <v>-0.76258328186337254</v>
      </c>
      <c r="BE287" s="54">
        <f t="shared" si="370"/>
        <v>17.928117770037716</v>
      </c>
      <c r="BF287" s="54">
        <f t="shared" si="371"/>
        <v>17.928185504846855</v>
      </c>
      <c r="BG287" s="54">
        <f t="shared" si="372"/>
        <v>17.928462118254554</v>
      </c>
      <c r="BH287" s="54">
        <f t="shared" si="373"/>
        <v>17.929590700228019</v>
      </c>
      <c r="BI287" s="54">
        <f t="shared" si="374"/>
        <v>17.934178097474174</v>
      </c>
      <c r="BJ287" s="54">
        <f t="shared" si="375"/>
        <v>17.952550506296237</v>
      </c>
      <c r="BK287" s="54">
        <f t="shared" si="376"/>
        <v>18.022292704920737</v>
      </c>
      <c r="BL287" s="54">
        <f t="shared" si="377"/>
        <v>18.250556202727314</v>
      </c>
    </row>
    <row r="288" spans="3:64" ht="12.95" customHeight="1">
      <c r="C288" s="30"/>
      <c r="D288" s="30"/>
      <c r="H288" s="363"/>
      <c r="I288" s="363"/>
      <c r="J288" s="363"/>
      <c r="K288" s="363"/>
      <c r="V288" s="363"/>
      <c r="W288" s="363"/>
      <c r="X288" s="363"/>
      <c r="Y288" s="363"/>
      <c r="AE288" s="54"/>
      <c r="AF288" s="356"/>
      <c r="AG288" s="41"/>
      <c r="AW288" s="54">
        <v>226000</v>
      </c>
      <c r="AX288" s="54">
        <f t="shared" si="363"/>
        <v>-0.2992901891107933</v>
      </c>
      <c r="AY288" s="54">
        <f t="shared" si="364"/>
        <v>-0.25790998059472303</v>
      </c>
      <c r="AZ288" s="54">
        <f t="shared" si="365"/>
        <v>-4.1380208516070272E-2</v>
      </c>
      <c r="BA288" s="54">
        <f t="shared" si="366"/>
        <v>1.1397884501028994</v>
      </c>
      <c r="BB288" s="54">
        <f t="shared" si="367"/>
        <v>-0.13596309325123301</v>
      </c>
      <c r="BC288" s="54">
        <f t="shared" si="368"/>
        <v>-1.2182581293783843</v>
      </c>
      <c r="BD288" s="54">
        <f t="shared" si="369"/>
        <v>-0.69762327420158809</v>
      </c>
      <c r="BE288" s="54">
        <f t="shared" si="370"/>
        <v>17.997099145979124</v>
      </c>
      <c r="BF288" s="54">
        <f t="shared" si="371"/>
        <v>17.997198583744314</v>
      </c>
      <c r="BG288" s="54">
        <f t="shared" si="372"/>
        <v>17.997571658150505</v>
      </c>
      <c r="BH288" s="54">
        <f t="shared" si="373"/>
        <v>17.998969957652548</v>
      </c>
      <c r="BI288" s="54">
        <f t="shared" si="374"/>
        <v>18.004191158229133</v>
      </c>
      <c r="BJ288" s="54">
        <f t="shared" si="375"/>
        <v>18.02342210431712</v>
      </c>
      <c r="BK288" s="54">
        <f t="shared" si="376"/>
        <v>18.091080265982626</v>
      </c>
      <c r="BL288" s="54">
        <f t="shared" si="377"/>
        <v>18.301887160834728</v>
      </c>
    </row>
    <row r="289" spans="3:64" ht="12.95" customHeight="1">
      <c r="C289" s="30"/>
      <c r="D289" s="30"/>
      <c r="H289" s="363"/>
      <c r="I289" s="363"/>
      <c r="J289" s="363"/>
      <c r="K289" s="363"/>
      <c r="V289" s="363"/>
      <c r="W289" s="363"/>
      <c r="X289" s="363"/>
      <c r="Y289" s="363"/>
      <c r="AE289" s="54"/>
      <c r="AF289" s="356"/>
      <c r="AG289" s="41"/>
      <c r="AW289" s="54">
        <v>227000</v>
      </c>
      <c r="AX289" s="54">
        <f t="shared" si="363"/>
        <v>-0.31001294895740378</v>
      </c>
      <c r="AY289" s="54">
        <f t="shared" si="364"/>
        <v>-0.2636109208481513</v>
      </c>
      <c r="AZ289" s="54">
        <f t="shared" si="365"/>
        <v>-4.6402028109252501E-2</v>
      </c>
      <c r="BA289" s="54">
        <f t="shared" si="366"/>
        <v>1.1733104850192619</v>
      </c>
      <c r="BB289" s="54">
        <f t="shared" si="367"/>
        <v>-0.22429149776054619</v>
      </c>
      <c r="BC289" s="54">
        <f t="shared" si="368"/>
        <v>-1.1284276976563499</v>
      </c>
      <c r="BD289" s="54">
        <f t="shared" si="369"/>
        <v>-0.63283528763576247</v>
      </c>
      <c r="BE289" s="54">
        <f t="shared" si="370"/>
        <v>18.068118619989466</v>
      </c>
      <c r="BF289" s="54">
        <f t="shared" si="371"/>
        <v>18.068255958094003</v>
      </c>
      <c r="BG289" s="54">
        <f t="shared" si="372"/>
        <v>18.068733632589677</v>
      </c>
      <c r="BH289" s="54">
        <f t="shared" si="373"/>
        <v>18.070393271055963</v>
      </c>
      <c r="BI289" s="54">
        <f t="shared" si="374"/>
        <v>18.076138544295809</v>
      </c>
      <c r="BJ289" s="54">
        <f t="shared" si="375"/>
        <v>18.095784284524768</v>
      </c>
      <c r="BK289" s="54">
        <f t="shared" si="376"/>
        <v>18.16042315327968</v>
      </c>
      <c r="BL289" s="54">
        <f t="shared" si="377"/>
        <v>18.353218118942142</v>
      </c>
    </row>
    <row r="290" spans="3:64" ht="12.95" customHeight="1">
      <c r="C290" s="30"/>
      <c r="D290" s="30"/>
      <c r="H290" s="363"/>
      <c r="I290" s="363"/>
      <c r="J290" s="363"/>
      <c r="K290" s="363"/>
      <c r="V290" s="363"/>
      <c r="W290" s="363"/>
      <c r="X290" s="363"/>
      <c r="Y290" s="363"/>
      <c r="AE290" s="54"/>
      <c r="AF290" s="356"/>
      <c r="AG290" s="41"/>
      <c r="AW290" s="54">
        <v>228000</v>
      </c>
      <c r="AX290" s="54">
        <f t="shared" si="363"/>
        <v>-0.3206745687341927</v>
      </c>
      <c r="AY290" s="54">
        <f t="shared" si="364"/>
        <v>-0.26934830090498352</v>
      </c>
      <c r="AZ290" s="54">
        <f t="shared" si="365"/>
        <v>-5.1326267829209175E-2</v>
      </c>
      <c r="BA290" s="54">
        <f t="shared" si="366"/>
        <v>1.207291602516259</v>
      </c>
      <c r="BB290" s="54">
        <f t="shared" si="367"/>
        <v>-0.31587324997475524</v>
      </c>
      <c r="BC290" s="54">
        <f t="shared" si="368"/>
        <v>-1.0332667626775294</v>
      </c>
      <c r="BD290" s="54">
        <f t="shared" si="369"/>
        <v>-0.56810012643995966</v>
      </c>
      <c r="BE290" s="54">
        <f t="shared" si="370"/>
        <v>18.141216751479572</v>
      </c>
      <c r="BF290" s="54">
        <f t="shared" si="371"/>
        <v>18.141395613484828</v>
      </c>
      <c r="BG290" s="54">
        <f t="shared" si="372"/>
        <v>18.141977113137653</v>
      </c>
      <c r="BH290" s="54">
        <f t="shared" si="373"/>
        <v>18.14386563676867</v>
      </c>
      <c r="BI290" s="54">
        <f t="shared" si="374"/>
        <v>18.149978135552871</v>
      </c>
      <c r="BJ290" s="54">
        <f t="shared" si="375"/>
        <v>18.169551225066737</v>
      </c>
      <c r="BK290" s="54">
        <f t="shared" si="376"/>
        <v>18.230273918189155</v>
      </c>
      <c r="BL290" s="54">
        <f t="shared" si="377"/>
        <v>18.404549077049552</v>
      </c>
    </row>
    <row r="291" spans="3:64" ht="12.95" customHeight="1">
      <c r="C291" s="30"/>
      <c r="D291" s="30"/>
      <c r="H291" s="363"/>
      <c r="I291" s="363"/>
      <c r="J291" s="363"/>
      <c r="K291" s="363"/>
      <c r="V291" s="363"/>
      <c r="W291" s="363"/>
      <c r="X291" s="363"/>
      <c r="Y291" s="363"/>
      <c r="AE291" s="54"/>
      <c r="AF291" s="356"/>
      <c r="AG291" s="41"/>
      <c r="AW291" s="54">
        <v>229000</v>
      </c>
      <c r="AX291" s="54">
        <f t="shared" si="363"/>
        <v>-0.3312271288494274</v>
      </c>
      <c r="AY291" s="54">
        <f t="shared" si="364"/>
        <v>-0.2751221207652198</v>
      </c>
      <c r="AZ291" s="54">
        <f t="shared" si="365"/>
        <v>-5.6105008084207569E-2</v>
      </c>
      <c r="BA291" s="54">
        <f t="shared" si="366"/>
        <v>1.2411938915183163</v>
      </c>
      <c r="BB291" s="54">
        <f t="shared" si="367"/>
        <v>-0.40963389120884802</v>
      </c>
      <c r="BC291" s="54">
        <f t="shared" si="368"/>
        <v>-0.93259094667142917</v>
      </c>
      <c r="BD291" s="54">
        <f t="shared" si="369"/>
        <v>-0.50331422597456821</v>
      </c>
      <c r="BE291" s="54">
        <f t="shared" si="370"/>
        <v>18.21640421863944</v>
      </c>
      <c r="BF291" s="54">
        <f t="shared" si="371"/>
        <v>18.216623951549337</v>
      </c>
      <c r="BG291" s="54">
        <f t="shared" si="372"/>
        <v>18.217296919656349</v>
      </c>
      <c r="BH291" s="54">
        <f t="shared" si="373"/>
        <v>18.219355935293425</v>
      </c>
      <c r="BI291" s="54">
        <f t="shared" si="374"/>
        <v>18.225636626275708</v>
      </c>
      <c r="BJ291" s="54">
        <f t="shared" si="375"/>
        <v>18.244622816324625</v>
      </c>
      <c r="BK291" s="54">
        <f t="shared" si="376"/>
        <v>18.300583774192031</v>
      </c>
      <c r="BL291" s="54">
        <f t="shared" si="377"/>
        <v>18.455880035156966</v>
      </c>
    </row>
    <row r="292" spans="3:64" ht="12.95" customHeight="1">
      <c r="C292" s="30"/>
      <c r="D292" s="30"/>
      <c r="H292" s="363"/>
      <c r="I292" s="363"/>
      <c r="J292" s="363"/>
      <c r="K292" s="363"/>
      <c r="V292" s="363"/>
      <c r="W292" s="363"/>
      <c r="X292" s="363"/>
      <c r="Y292" s="363"/>
      <c r="AE292" s="54"/>
      <c r="AF292" s="356"/>
      <c r="AG292" s="41"/>
      <c r="AW292" s="54">
        <v>230000</v>
      </c>
      <c r="AX292" s="54">
        <f t="shared" si="363"/>
        <v>-0.34161668935752054</v>
      </c>
      <c r="AY292" s="54">
        <f t="shared" si="364"/>
        <v>-0.28093238042885993</v>
      </c>
      <c r="AZ292" s="54">
        <f t="shared" si="365"/>
        <v>-6.0684308928660606E-2</v>
      </c>
      <c r="BA292" s="54">
        <f t="shared" si="366"/>
        <v>1.2743240265704856</v>
      </c>
      <c r="BB292" s="54">
        <f t="shared" si="367"/>
        <v>-0.50408687919833295</v>
      </c>
      <c r="BC292" s="54">
        <f t="shared" si="368"/>
        <v>-0.82631928638157259</v>
      </c>
      <c r="BD292" s="54">
        <f t="shared" si="369"/>
        <v>-0.43839289629765371</v>
      </c>
      <c r="BE292" s="54">
        <f t="shared" si="370"/>
        <v>18.293652467321014</v>
      </c>
      <c r="BF292" s="54">
        <f t="shared" si="371"/>
        <v>18.293906691198139</v>
      </c>
      <c r="BG292" s="54">
        <f t="shared" si="372"/>
        <v>18.294645658209838</v>
      </c>
      <c r="BH292" s="54">
        <f t="shared" si="373"/>
        <v>18.296791737680177</v>
      </c>
      <c r="BI292" s="54">
        <f t="shared" si="374"/>
        <v>18.303008287846424</v>
      </c>
      <c r="BJ292" s="54">
        <f t="shared" si="375"/>
        <v>18.320885347713372</v>
      </c>
      <c r="BK292" s="54">
        <f t="shared" si="376"/>
        <v>18.371302725390755</v>
      </c>
      <c r="BL292" s="54">
        <f t="shared" si="377"/>
        <v>18.507210993264376</v>
      </c>
    </row>
    <row r="293" spans="3:64" ht="12.95" customHeight="1">
      <c r="C293" s="30"/>
      <c r="D293" s="30"/>
      <c r="H293" s="363"/>
      <c r="I293" s="363"/>
      <c r="J293" s="363"/>
      <c r="K293" s="363"/>
      <c r="V293" s="363"/>
      <c r="W293" s="363"/>
      <c r="X293" s="363"/>
      <c r="Y293" s="363"/>
      <c r="AE293" s="54"/>
      <c r="AF293" s="356"/>
      <c r="AG293" s="41"/>
      <c r="AW293" s="54">
        <v>231000</v>
      </c>
      <c r="AX293" s="54">
        <f t="shared" si="363"/>
        <v>-0.35178404285917714</v>
      </c>
      <c r="AY293" s="54">
        <f t="shared" si="364"/>
        <v>-0.28677907989590434</v>
      </c>
      <c r="AZ293" s="54">
        <f t="shared" si="365"/>
        <v>-6.500496296327278E-2</v>
      </c>
      <c r="BA293" s="54">
        <f t="shared" si="366"/>
        <v>1.3058319863376719</v>
      </c>
      <c r="BB293" s="54">
        <f t="shared" si="367"/>
        <v>-0.59730061756451513</v>
      </c>
      <c r="BC293" s="54">
        <f t="shared" si="368"/>
        <v>-0.71451251447473063</v>
      </c>
      <c r="BD293" s="54">
        <f t="shared" si="369"/>
        <v>-0.37327360174420443</v>
      </c>
      <c r="BE293" s="54">
        <f t="shared" si="370"/>
        <v>18.37288421187462</v>
      </c>
      <c r="BF293" s="54">
        <f t="shared" si="371"/>
        <v>18.373160071197223</v>
      </c>
      <c r="BG293" s="54">
        <f t="shared" si="372"/>
        <v>18.373926674659579</v>
      </c>
      <c r="BH293" s="54">
        <f t="shared" si="373"/>
        <v>18.376055452760237</v>
      </c>
      <c r="BI293" s="54">
        <f t="shared" si="374"/>
        <v>18.381954738305694</v>
      </c>
      <c r="BJ293" s="54">
        <f t="shared" si="375"/>
        <v>18.398212422876256</v>
      </c>
      <c r="BK293" s="54">
        <f t="shared" si="376"/>
        <v>18.442379698212921</v>
      </c>
      <c r="BL293" s="54">
        <f t="shared" si="377"/>
        <v>18.55854195137179</v>
      </c>
    </row>
    <row r="294" spans="3:64" ht="12.95" customHeight="1">
      <c r="C294" s="30"/>
      <c r="D294" s="30"/>
      <c r="H294" s="363"/>
      <c r="I294" s="363"/>
      <c r="J294" s="363"/>
      <c r="K294" s="363"/>
      <c r="V294" s="363"/>
      <c r="W294" s="363"/>
      <c r="X294" s="363"/>
      <c r="Y294" s="363"/>
      <c r="AE294" s="54"/>
      <c r="AF294" s="356"/>
      <c r="AG294" s="41"/>
      <c r="AW294" s="54">
        <v>232000</v>
      </c>
      <c r="AX294" s="54">
        <f t="shared" si="363"/>
        <v>-0.36166620952435774</v>
      </c>
      <c r="AY294" s="54">
        <f t="shared" si="364"/>
        <v>-0.29266221916635249</v>
      </c>
      <c r="AZ294" s="54">
        <f t="shared" si="365"/>
        <v>-6.9003990358005265E-2</v>
      </c>
      <c r="BA294" s="54">
        <f t="shared" si="366"/>
        <v>1.3347311306063809</v>
      </c>
      <c r="BB294" s="54">
        <f t="shared" si="367"/>
        <v>-0.68691250348270583</v>
      </c>
      <c r="BC294" s="54">
        <f t="shared" si="368"/>
        <v>-0.59741159108560582</v>
      </c>
      <c r="BD294" s="54">
        <f t="shared" si="369"/>
        <v>-0.30791877081993102</v>
      </c>
      <c r="BE294" s="54">
        <f t="shared" si="370"/>
        <v>18.45396498861496</v>
      </c>
      <c r="BF294" s="54">
        <f t="shared" si="371"/>
        <v>18.454243520667397</v>
      </c>
      <c r="BG294" s="54">
        <f t="shared" si="372"/>
        <v>18.454988879839462</v>
      </c>
      <c r="BH294" s="54">
        <f t="shared" si="373"/>
        <v>18.456982345015177</v>
      </c>
      <c r="BI294" s="54">
        <f t="shared" si="374"/>
        <v>18.462305827185766</v>
      </c>
      <c r="BJ294" s="54">
        <f t="shared" si="375"/>
        <v>18.476466093535311</v>
      </c>
      <c r="BK294" s="54">
        <f t="shared" si="376"/>
        <v>18.513762675953764</v>
      </c>
      <c r="BL294" s="54">
        <f t="shared" si="377"/>
        <v>18.609872909479204</v>
      </c>
    </row>
    <row r="295" spans="3:64" ht="12.95" customHeight="1">
      <c r="C295" s="30"/>
      <c r="D295" s="30"/>
      <c r="H295" s="363"/>
      <c r="I295" s="363"/>
      <c r="J295" s="363"/>
      <c r="K295" s="363"/>
      <c r="V295" s="363"/>
      <c r="W295" s="363"/>
      <c r="X295" s="363"/>
      <c r="Y295" s="363"/>
      <c r="AE295" s="54"/>
      <c r="AF295" s="356"/>
      <c r="AG295" s="41"/>
      <c r="AW295" s="54">
        <v>233000</v>
      </c>
      <c r="AX295" s="54">
        <f t="shared" si="363"/>
        <v>-0.37119876641486199</v>
      </c>
      <c r="AY295" s="54">
        <f t="shared" si="364"/>
        <v>-0.2985817982402047</v>
      </c>
      <c r="AZ295" s="54">
        <f t="shared" si="365"/>
        <v>-7.2616968174657306E-2</v>
      </c>
      <c r="BA295" s="54">
        <f t="shared" si="366"/>
        <v>1.359946730097064</v>
      </c>
      <c r="BB295" s="54">
        <f t="shared" si="367"/>
        <v>-0.77021192246868009</v>
      </c>
      <c r="BC295" s="54">
        <f t="shared" si="368"/>
        <v>-0.47547028531605862</v>
      </c>
      <c r="BD295" s="54">
        <f t="shared" si="369"/>
        <v>-0.24231753715794363</v>
      </c>
      <c r="BE295" s="54">
        <f t="shared" si="370"/>
        <v>18.536697284828595</v>
      </c>
      <c r="BF295" s="54">
        <f t="shared" si="371"/>
        <v>18.536955139284277</v>
      </c>
      <c r="BG295" s="54">
        <f t="shared" si="372"/>
        <v>18.537624412510372</v>
      </c>
      <c r="BH295" s="54">
        <f t="shared" si="373"/>
        <v>18.539360869423721</v>
      </c>
      <c r="BI295" s="54">
        <f t="shared" si="374"/>
        <v>18.543861690721219</v>
      </c>
      <c r="BJ295" s="54">
        <f t="shared" si="375"/>
        <v>18.555498196907401</v>
      </c>
      <c r="BK295" s="54">
        <f t="shared" si="376"/>
        <v>18.585398835803193</v>
      </c>
      <c r="BL295" s="54">
        <f t="shared" si="377"/>
        <v>18.661203867586615</v>
      </c>
    </row>
    <row r="296" spans="3:64" ht="12.95" customHeight="1">
      <c r="C296" s="30"/>
      <c r="D296" s="30"/>
      <c r="H296" s="363"/>
      <c r="I296" s="363"/>
      <c r="J296" s="363"/>
      <c r="K296" s="363"/>
      <c r="V296" s="363"/>
      <c r="W296" s="363"/>
      <c r="X296" s="363"/>
      <c r="Y296" s="363"/>
      <c r="AE296" s="54"/>
      <c r="AF296" s="356"/>
      <c r="AG296" s="41"/>
      <c r="AW296" s="54">
        <v>234000</v>
      </c>
      <c r="AX296" s="54">
        <f t="shared" si="363"/>
        <v>-0.38031897091432754</v>
      </c>
      <c r="AY296" s="54">
        <f t="shared" si="364"/>
        <v>-0.30453781711746097</v>
      </c>
      <c r="AZ296" s="54">
        <f t="shared" si="365"/>
        <v>-7.578115379686659E-2</v>
      </c>
      <c r="BA296" s="54">
        <f t="shared" si="366"/>
        <v>1.3803957761913024</v>
      </c>
      <c r="BB296" s="54">
        <f t="shared" si="367"/>
        <v>-0.8443065268221428</v>
      </c>
      <c r="BC296" s="54">
        <f t="shared" si="368"/>
        <v>-0.34937393302695269</v>
      </c>
      <c r="BD296" s="54">
        <f t="shared" si="369"/>
        <v>-0.17648581566792135</v>
      </c>
      <c r="BE296" s="54">
        <f t="shared" si="370"/>
        <v>18.620818857915935</v>
      </c>
      <c r="BF296" s="54">
        <f t="shared" si="371"/>
        <v>18.621031284781843</v>
      </c>
      <c r="BG296" s="54">
        <f t="shared" si="372"/>
        <v>18.621569956231301</v>
      </c>
      <c r="BH296" s="54">
        <f t="shared" si="373"/>
        <v>18.622935616414733</v>
      </c>
      <c r="BI296" s="54">
        <f t="shared" si="374"/>
        <v>18.626395969848812</v>
      </c>
      <c r="BJ296" s="54">
        <f t="shared" si="375"/>
        <v>18.635151876480013</v>
      </c>
      <c r="BK296" s="54">
        <f t="shared" si="376"/>
        <v>18.657234687996354</v>
      </c>
      <c r="BL296" s="54">
        <f t="shared" si="377"/>
        <v>18.712534825694028</v>
      </c>
    </row>
    <row r="297" spans="3:64" ht="12.95" customHeight="1">
      <c r="C297" s="30"/>
      <c r="D297" s="30"/>
      <c r="H297" s="363"/>
      <c r="I297" s="363"/>
      <c r="J297" s="363"/>
      <c r="K297" s="363"/>
      <c r="V297" s="363"/>
      <c r="W297" s="363"/>
      <c r="X297" s="363"/>
      <c r="Y297" s="363"/>
      <c r="AE297" s="54"/>
      <c r="AF297" s="356"/>
      <c r="AG297" s="41"/>
      <c r="AW297" s="54">
        <v>235000</v>
      </c>
      <c r="AX297" s="54">
        <f t="shared" si="363"/>
        <v>-0.38896945755753726</v>
      </c>
      <c r="AY297" s="54">
        <f t="shared" si="364"/>
        <v>-0.3105302757981212</v>
      </c>
      <c r="AZ297" s="54">
        <f t="shared" si="365"/>
        <v>-7.8439181759416068E-2</v>
      </c>
      <c r="BA297" s="54">
        <f t="shared" si="366"/>
        <v>1.3950929114021029</v>
      </c>
      <c r="BB297" s="54">
        <f t="shared" si="367"/>
        <v>-0.90636830510473188</v>
      </c>
      <c r="BC297" s="54">
        <f t="shared" si="368"/>
        <v>-0.2200364138776158</v>
      </c>
      <c r="BD297" s="54">
        <f t="shared" si="369"/>
        <v>-0.11046425365124966</v>
      </c>
      <c r="BE297" s="54">
        <f t="shared" si="370"/>
        <v>18.706006589195077</v>
      </c>
      <c r="BF297" s="54">
        <f t="shared" si="371"/>
        <v>18.70615123267206</v>
      </c>
      <c r="BG297" s="54">
        <f t="shared" si="372"/>
        <v>18.706512201712769</v>
      </c>
      <c r="BH297" s="54">
        <f t="shared" si="373"/>
        <v>18.707412946271745</v>
      </c>
      <c r="BI297" s="54">
        <f t="shared" si="374"/>
        <v>18.70966011575203</v>
      </c>
      <c r="BJ297" s="54">
        <f t="shared" si="375"/>
        <v>18.715263261229595</v>
      </c>
      <c r="BK297" s="54">
        <f t="shared" si="376"/>
        <v>18.729216216721074</v>
      </c>
      <c r="BL297" s="54">
        <f t="shared" si="377"/>
        <v>18.763865783801439</v>
      </c>
    </row>
    <row r="298" spans="3:64" ht="12.95" customHeight="1">
      <c r="C298" s="30"/>
      <c r="D298" s="30"/>
      <c r="H298" s="363"/>
      <c r="I298" s="363"/>
      <c r="J298" s="363"/>
      <c r="K298" s="363"/>
      <c r="V298" s="363"/>
      <c r="W298" s="363"/>
      <c r="X298" s="363"/>
      <c r="Y298" s="363"/>
      <c r="AE298" s="54"/>
      <c r="AF298" s="356"/>
      <c r="AG298" s="41"/>
      <c r="AW298" s="54">
        <v>236000</v>
      </c>
      <c r="AX298" s="54">
        <f t="shared" si="363"/>
        <v>-0.39710210024914183</v>
      </c>
      <c r="AY298" s="54">
        <f t="shared" si="364"/>
        <v>-0.31655917428218538</v>
      </c>
      <c r="AZ298" s="54">
        <f t="shared" si="365"/>
        <v>-8.0542925966956461E-2</v>
      </c>
      <c r="BA298" s="54">
        <f t="shared" si="366"/>
        <v>1.4032672231639527</v>
      </c>
      <c r="BB298" s="54">
        <f t="shared" si="367"/>
        <v>-0.95393025547245325</v>
      </c>
      <c r="BC298" s="54">
        <f t="shared" si="368"/>
        <v>-8.8569793238778616E-2</v>
      </c>
      <c r="BD298" s="54">
        <f t="shared" si="369"/>
        <v>-4.4313869152956702E-2</v>
      </c>
      <c r="BE298" s="54">
        <f t="shared" si="370"/>
        <v>18.791886530252349</v>
      </c>
      <c r="BF298" s="54">
        <f t="shared" si="371"/>
        <v>18.79194724851045</v>
      </c>
      <c r="BG298" s="54">
        <f t="shared" si="372"/>
        <v>18.792097472707372</v>
      </c>
      <c r="BH298" s="54">
        <f t="shared" si="373"/>
        <v>18.792469139677877</v>
      </c>
      <c r="BI298" s="54">
        <f t="shared" si="374"/>
        <v>18.793388640395843</v>
      </c>
      <c r="BJ298" s="54">
        <f t="shared" si="375"/>
        <v>18.795663274221603</v>
      </c>
      <c r="BK298" s="54">
        <f t="shared" si="376"/>
        <v>18.801289022411151</v>
      </c>
      <c r="BL298" s="54">
        <f t="shared" si="377"/>
        <v>18.815196741908853</v>
      </c>
    </row>
    <row r="299" spans="3:64" ht="12.95" customHeight="1">
      <c r="C299" s="30"/>
      <c r="D299" s="30"/>
      <c r="H299" s="363"/>
      <c r="I299" s="363"/>
      <c r="J299" s="363"/>
      <c r="K299" s="363"/>
      <c r="V299" s="363"/>
      <c r="W299" s="363"/>
      <c r="X299" s="363"/>
      <c r="Y299" s="363"/>
      <c r="AE299" s="54"/>
      <c r="AF299" s="356"/>
      <c r="AG299" s="41"/>
      <c r="AW299" s="54">
        <v>237000</v>
      </c>
      <c r="AX299" s="54">
        <f t="shared" si="363"/>
        <v>-0.40468149988204372</v>
      </c>
      <c r="AY299" s="54">
        <f t="shared" si="364"/>
        <v>-0.32262451256965352</v>
      </c>
      <c r="AZ299" s="54">
        <f t="shared" si="365"/>
        <v>-8.2056987312390223E-2</v>
      </c>
      <c r="BA299" s="54">
        <f t="shared" si="366"/>
        <v>1.4044663270495135</v>
      </c>
      <c r="BB299" s="54">
        <f t="shared" si="367"/>
        <v>-0.9851795296210093</v>
      </c>
      <c r="BC299" s="54">
        <f t="shared" si="368"/>
        <v>4.3773890031062156E-2</v>
      </c>
      <c r="BD299" s="54">
        <f t="shared" si="369"/>
        <v>2.1890440580767175E-2</v>
      </c>
      <c r="BE299" s="54">
        <f t="shared" si="370"/>
        <v>18.87804977591664</v>
      </c>
      <c r="BF299" s="54">
        <f t="shared" si="371"/>
        <v>18.878019584254208</v>
      </c>
      <c r="BG299" s="54">
        <f t="shared" si="372"/>
        <v>18.877944979942711</v>
      </c>
      <c r="BH299" s="54">
        <f t="shared" si="373"/>
        <v>18.877760631602523</v>
      </c>
      <c r="BI299" s="54">
        <f t="shared" si="374"/>
        <v>18.877305108267645</v>
      </c>
      <c r="BJ299" s="54">
        <f t="shared" si="375"/>
        <v>18.87617953809989</v>
      </c>
      <c r="BK299" s="54">
        <f t="shared" si="376"/>
        <v>18.873398465050471</v>
      </c>
      <c r="BL299" s="54">
        <f t="shared" si="377"/>
        <v>18.866527700016263</v>
      </c>
    </row>
    <row r="300" spans="3:64" ht="12.95" customHeight="1">
      <c r="C300" s="30"/>
      <c r="D300" s="30"/>
      <c r="H300" s="363"/>
      <c r="I300" s="363"/>
      <c r="J300" s="363"/>
      <c r="K300" s="363"/>
      <c r="V300" s="363"/>
      <c r="W300" s="363"/>
      <c r="X300" s="363"/>
      <c r="Y300" s="363"/>
      <c r="AE300" s="54"/>
      <c r="AF300" s="356"/>
      <c r="AG300" s="41"/>
      <c r="AW300" s="54">
        <v>238000</v>
      </c>
      <c r="AX300" s="54">
        <f t="shared" si="363"/>
        <v>-0.4116875411577357</v>
      </c>
      <c r="AY300" s="54">
        <f t="shared" si="364"/>
        <v>-0.32872629066052572</v>
      </c>
      <c r="AZ300" s="54">
        <f t="shared" si="365"/>
        <v>-8.2961250497209968E-2</v>
      </c>
      <c r="BA300" s="54">
        <f t="shared" si="366"/>
        <v>1.3986224115189247</v>
      </c>
      <c r="BB300" s="54">
        <f t="shared" si="367"/>
        <v>-0.99918119960717444</v>
      </c>
      <c r="BC300" s="54">
        <f t="shared" si="368"/>
        <v>0.17568263701727735</v>
      </c>
      <c r="BD300" s="54">
        <f t="shared" si="369"/>
        <v>8.8067948733044257E-2</v>
      </c>
      <c r="BE300" s="54">
        <f t="shared" si="370"/>
        <v>18.964072664081783</v>
      </c>
      <c r="BF300" s="54">
        <f t="shared" si="371"/>
        <v>18.963955050636802</v>
      </c>
      <c r="BG300" s="54">
        <f t="shared" si="372"/>
        <v>18.963662635970724</v>
      </c>
      <c r="BH300" s="54">
        <f t="shared" si="373"/>
        <v>18.962935666798202</v>
      </c>
      <c r="BI300" s="54">
        <f t="shared" si="374"/>
        <v>18.96112861591298</v>
      </c>
      <c r="BJ300" s="54">
        <f t="shared" si="375"/>
        <v>18.956638342376952</v>
      </c>
      <c r="BK300" s="54">
        <f t="shared" si="376"/>
        <v>18.945489808110647</v>
      </c>
      <c r="BL300" s="54">
        <f t="shared" si="377"/>
        <v>18.917858658123677</v>
      </c>
    </row>
    <row r="301" spans="3:64" ht="12.95" customHeight="1">
      <c r="C301" s="30"/>
      <c r="D301" s="30"/>
      <c r="H301" s="363"/>
      <c r="I301" s="363"/>
      <c r="J301" s="363"/>
      <c r="K301" s="363"/>
      <c r="V301" s="363"/>
      <c r="W301" s="363"/>
      <c r="X301" s="363"/>
      <c r="Y301" s="363"/>
      <c r="AE301" s="54"/>
      <c r="AF301" s="356"/>
      <c r="AG301" s="41"/>
      <c r="AW301" s="54">
        <v>239000</v>
      </c>
      <c r="AX301" s="54">
        <f t="shared" si="363"/>
        <v>-0.41811659060171036</v>
      </c>
      <c r="AY301" s="54">
        <f t="shared" si="364"/>
        <v>-0.33486450855480199</v>
      </c>
      <c r="AZ301" s="54">
        <f t="shared" si="365"/>
        <v>-8.3252082046908385E-2</v>
      </c>
      <c r="BA301" s="54">
        <f t="shared" si="366"/>
        <v>1.3860624469376688</v>
      </c>
      <c r="BB301" s="54">
        <f t="shared" si="367"/>
        <v>-0.99597771007695413</v>
      </c>
      <c r="BC301" s="54">
        <f t="shared" si="368"/>
        <v>0.30587435201594576</v>
      </c>
      <c r="BD301" s="54">
        <f t="shared" si="369"/>
        <v>0.15414082747764782</v>
      </c>
      <c r="BE301" s="54">
        <f t="shared" si="370"/>
        <v>19.049538876506038</v>
      </c>
      <c r="BF301" s="54">
        <f t="shared" si="371"/>
        <v>19.049347142167541</v>
      </c>
      <c r="BG301" s="54">
        <f t="shared" si="372"/>
        <v>19.048863965304122</v>
      </c>
      <c r="BH301" s="54">
        <f t="shared" si="373"/>
        <v>19.047646552503977</v>
      </c>
      <c r="BI301" s="54">
        <f t="shared" si="374"/>
        <v>19.044580472481996</v>
      </c>
      <c r="BJ301" s="54">
        <f t="shared" si="375"/>
        <v>19.036866635768785</v>
      </c>
      <c r="BK301" s="54">
        <f t="shared" si="376"/>
        <v>19.017508362742785</v>
      </c>
      <c r="BL301" s="54">
        <f t="shared" si="377"/>
        <v>18.969189616231091</v>
      </c>
    </row>
    <row r="302" spans="3:64" ht="12.95" customHeight="1">
      <c r="C302" s="30"/>
      <c r="D302" s="30"/>
      <c r="H302" s="363"/>
      <c r="I302" s="363"/>
      <c r="J302" s="363"/>
      <c r="K302" s="363"/>
      <c r="V302" s="363"/>
      <c r="W302" s="363"/>
      <c r="X302" s="363"/>
      <c r="Y302" s="363"/>
      <c r="AE302" s="54"/>
      <c r="AF302" s="356"/>
      <c r="AG302" s="41"/>
      <c r="AW302" s="54">
        <v>240000</v>
      </c>
      <c r="AX302" s="54">
        <f t="shared" si="363"/>
        <v>-0.42398115622738175</v>
      </c>
      <c r="AY302" s="54">
        <f t="shared" si="364"/>
        <v>-0.3410391662524821</v>
      </c>
      <c r="AZ302" s="54">
        <f t="shared" si="365"/>
        <v>-8.2941989974899669E-2</v>
      </c>
      <c r="BA302" s="54">
        <f t="shared" si="366"/>
        <v>1.3674596999955422</v>
      </c>
      <c r="BB302" s="54">
        <f t="shared" si="367"/>
        <v>-0.97654148500090898</v>
      </c>
      <c r="BC302" s="54">
        <f t="shared" si="368"/>
        <v>0.43318175600633441</v>
      </c>
      <c r="BD302" s="54">
        <f t="shared" si="369"/>
        <v>0.22004253714130118</v>
      </c>
      <c r="BE302" s="54">
        <f t="shared" si="370"/>
        <v>19.134060588168509</v>
      </c>
      <c r="BF302" s="54">
        <f t="shared" si="371"/>
        <v>19.133815386362592</v>
      </c>
      <c r="BG302" s="54">
        <f t="shared" si="372"/>
        <v>19.133184468476411</v>
      </c>
      <c r="BH302" s="54">
        <f t="shared" si="373"/>
        <v>19.131561614167492</v>
      </c>
      <c r="BI302" s="54">
        <f t="shared" si="374"/>
        <v>19.127390780593394</v>
      </c>
      <c r="BJ302" s="54">
        <f t="shared" si="375"/>
        <v>19.116694006139902</v>
      </c>
      <c r="BK302" s="54">
        <f t="shared" si="376"/>
        <v>19.089399631843733</v>
      </c>
      <c r="BL302" s="54">
        <f t="shared" si="377"/>
        <v>19.020520574338502</v>
      </c>
    </row>
    <row r="303" spans="3:64" ht="12.95" customHeight="1">
      <c r="C303" s="30"/>
      <c r="D303" s="30"/>
      <c r="H303" s="363"/>
      <c r="I303" s="363"/>
      <c r="J303" s="363"/>
      <c r="K303" s="363"/>
      <c r="V303" s="363"/>
      <c r="W303" s="363"/>
      <c r="X303" s="363"/>
      <c r="Y303" s="363"/>
      <c r="AE303" s="54"/>
      <c r="AF303" s="356"/>
      <c r="AG303" s="41"/>
      <c r="AW303" s="54">
        <v>241000</v>
      </c>
      <c r="AX303" s="54">
        <f t="shared" si="363"/>
        <v>-0.42930812511468969</v>
      </c>
      <c r="AY303" s="54">
        <f t="shared" si="364"/>
        <v>-0.34725026375356627</v>
      </c>
      <c r="AZ303" s="54">
        <f t="shared" si="365"/>
        <v>-8.2057861361123433E-2</v>
      </c>
      <c r="BA303" s="54">
        <f t="shared" si="366"/>
        <v>1.343739877844738</v>
      </c>
      <c r="BB303" s="54">
        <f t="shared" si="367"/>
        <v>-0.94259905259856314</v>
      </c>
      <c r="BC303" s="54">
        <f t="shared" si="368"/>
        <v>0.55661899537942017</v>
      </c>
      <c r="BD303" s="54">
        <f t="shared" si="369"/>
        <v>0.28572492758672607</v>
      </c>
      <c r="BE303" s="54">
        <f t="shared" si="370"/>
        <v>19.217296027672212</v>
      </c>
      <c r="BF303" s="54">
        <f t="shared" si="371"/>
        <v>19.217021742058293</v>
      </c>
      <c r="BG303" s="54">
        <f t="shared" si="372"/>
        <v>19.216295886658667</v>
      </c>
      <c r="BH303" s="54">
        <f t="shared" si="373"/>
        <v>19.214375994804204</v>
      </c>
      <c r="BI303" s="54">
        <f t="shared" si="374"/>
        <v>19.209304623731558</v>
      </c>
      <c r="BJ303" s="54">
        <f t="shared" si="375"/>
        <v>19.195954610959799</v>
      </c>
      <c r="BK303" s="54">
        <f t="shared" si="376"/>
        <v>19.161109453617204</v>
      </c>
      <c r="BL303" s="54">
        <f t="shared" si="377"/>
        <v>19.071851532445915</v>
      </c>
    </row>
    <row r="304" spans="3:64" ht="12.95" customHeight="1">
      <c r="C304" s="30"/>
      <c r="D304" s="30"/>
      <c r="H304" s="363"/>
      <c r="I304" s="363"/>
      <c r="J304" s="363"/>
      <c r="K304" s="363"/>
      <c r="V304" s="363"/>
      <c r="W304" s="363"/>
      <c r="X304" s="363"/>
      <c r="Y304" s="363"/>
      <c r="AE304" s="54"/>
      <c r="AF304" s="356"/>
      <c r="AG304" s="41"/>
      <c r="AW304" s="54">
        <v>242000</v>
      </c>
      <c r="AX304" s="54">
        <f t="shared" si="363"/>
        <v>-0.43413594685094131</v>
      </c>
      <c r="AY304" s="54">
        <f t="shared" si="364"/>
        <v>-0.35349780105805462</v>
      </c>
      <c r="AZ304" s="54">
        <f t="shared" si="365"/>
        <v>-8.0638145792886709E-2</v>
      </c>
      <c r="BA304" s="54">
        <f t="shared" si="366"/>
        <v>1.3159657335620976</v>
      </c>
      <c r="BB304" s="54">
        <f t="shared" si="367"/>
        <v>-0.89637677873133281</v>
      </c>
      <c r="BC304" s="54">
        <f t="shared" si="368"/>
        <v>0.67542169141306996</v>
      </c>
      <c r="BD304" s="54">
        <f t="shared" si="369"/>
        <v>0.35116336180592361</v>
      </c>
      <c r="BE304" s="54">
        <f t="shared" si="370"/>
        <v>19.298961595514161</v>
      </c>
      <c r="BF304" s="54">
        <f t="shared" si="371"/>
        <v>19.298682438687003</v>
      </c>
      <c r="BG304" s="54">
        <f t="shared" si="372"/>
        <v>19.297917144580332</v>
      </c>
      <c r="BH304" s="54">
        <f t="shared" si="373"/>
        <v>19.295820572152426</v>
      </c>
      <c r="BI304" s="54">
        <f t="shared" si="374"/>
        <v>19.290087593445282</v>
      </c>
      <c r="BJ304" s="54">
        <f t="shared" si="375"/>
        <v>19.274489022509506</v>
      </c>
      <c r="BK304" s="54">
        <f t="shared" si="376"/>
        <v>19.23258414425154</v>
      </c>
      <c r="BL304" s="54">
        <f t="shared" si="377"/>
        <v>19.123182490553326</v>
      </c>
    </row>
    <row r="305" spans="3:64" ht="12.95" customHeight="1">
      <c r="C305" s="30"/>
      <c r="D305" s="30"/>
      <c r="H305" s="363"/>
      <c r="I305" s="363"/>
      <c r="J305" s="363"/>
      <c r="K305" s="363"/>
      <c r="V305" s="363"/>
      <c r="W305" s="363"/>
      <c r="X305" s="363"/>
      <c r="Y305" s="363"/>
      <c r="AE305" s="54"/>
      <c r="AF305" s="356"/>
      <c r="AG305" s="41"/>
      <c r="AW305" s="54">
        <v>243000</v>
      </c>
      <c r="AX305" s="54">
        <f t="shared" si="363"/>
        <v>-0.43851126835650567</v>
      </c>
      <c r="AY305" s="54">
        <f t="shared" si="364"/>
        <v>-0.35978177816594692</v>
      </c>
      <c r="AZ305" s="54">
        <f t="shared" si="365"/>
        <v>-7.8729490190558721E-2</v>
      </c>
      <c r="BA305" s="54">
        <f t="shared" si="366"/>
        <v>1.2852252468225047</v>
      </c>
      <c r="BB305" s="54">
        <f t="shared" si="367"/>
        <v>-0.84032918509320209</v>
      </c>
      <c r="BC305" s="54">
        <f t="shared" si="368"/>
        <v>0.78905880219987112</v>
      </c>
      <c r="BD305" s="54">
        <f t="shared" si="369"/>
        <v>0.41635954429442973</v>
      </c>
      <c r="BE305" s="54">
        <f t="shared" si="370"/>
        <v>19.378837787601956</v>
      </c>
      <c r="BF305" s="54">
        <f t="shared" si="371"/>
        <v>19.378574469830625</v>
      </c>
      <c r="BG305" s="54">
        <f t="shared" si="372"/>
        <v>19.377821248070042</v>
      </c>
      <c r="BH305" s="54">
        <f t="shared" si="373"/>
        <v>19.375668477963426</v>
      </c>
      <c r="BI305" s="54">
        <f t="shared" si="374"/>
        <v>19.369530434197909</v>
      </c>
      <c r="BJ305" s="54">
        <f t="shared" si="375"/>
        <v>19.352145954367959</v>
      </c>
      <c r="BK305" s="54">
        <f t="shared" si="376"/>
        <v>19.303770639338428</v>
      </c>
      <c r="BL305" s="54">
        <f t="shared" si="377"/>
        <v>19.17451344866074</v>
      </c>
    </row>
    <row r="306" spans="3:64" ht="12.95" customHeight="1">
      <c r="C306" s="30"/>
      <c r="D306" s="30"/>
      <c r="H306" s="363"/>
      <c r="I306" s="363"/>
      <c r="J306" s="363"/>
      <c r="K306" s="363"/>
      <c r="V306" s="363"/>
      <c r="W306" s="363"/>
      <c r="X306" s="363"/>
      <c r="Y306" s="363"/>
      <c r="AE306" s="54"/>
      <c r="AF306" s="356"/>
      <c r="AG306" s="41"/>
      <c r="AW306" s="54">
        <v>244000</v>
      </c>
      <c r="AX306" s="54">
        <f t="shared" si="363"/>
        <v>-0.44248552748160924</v>
      </c>
      <c r="AY306" s="54">
        <f t="shared" si="364"/>
        <v>-0.36610219507724306</v>
      </c>
      <c r="AZ306" s="54">
        <f t="shared" si="365"/>
        <v>-7.6383332404366164E-2</v>
      </c>
      <c r="BA306" s="54">
        <f t="shared" si="366"/>
        <v>1.2525418986771877</v>
      </c>
      <c r="BB306" s="54">
        <f t="shared" si="367"/>
        <v>-0.77690089144303198</v>
      </c>
      <c r="BC306" s="54">
        <f t="shared" si="368"/>
        <v>0.89722041398259922</v>
      </c>
      <c r="BD306" s="54">
        <f t="shared" si="369"/>
        <v>0.48134212412916172</v>
      </c>
      <c r="BE306" s="54">
        <f t="shared" si="370"/>
        <v>19.456769264353181</v>
      </c>
      <c r="BF306" s="54">
        <f t="shared" si="371"/>
        <v>19.456536816366832</v>
      </c>
      <c r="BG306" s="54">
        <f t="shared" si="372"/>
        <v>19.45583797114049</v>
      </c>
      <c r="BH306" s="54">
        <f t="shared" si="373"/>
        <v>19.45373895716396</v>
      </c>
      <c r="BI306" s="54">
        <f t="shared" si="374"/>
        <v>19.447452641605921</v>
      </c>
      <c r="BJ306" s="54">
        <f t="shared" si="375"/>
        <v>19.428783838868128</v>
      </c>
      <c r="BK306" s="54">
        <f t="shared" si="376"/>
        <v>19.374616633659819</v>
      </c>
      <c r="BL306" s="54">
        <f t="shared" si="377"/>
        <v>19.22584440676815</v>
      </c>
    </row>
    <row r="307" spans="3:64" ht="12.95" customHeight="1">
      <c r="C307" s="30"/>
      <c r="D307" s="30"/>
      <c r="AF307" s="356"/>
      <c r="AG307" s="41"/>
      <c r="AW307" s="54">
        <v>245000</v>
      </c>
      <c r="AX307" s="54">
        <f t="shared" si="363"/>
        <v>-0.44611190618487129</v>
      </c>
      <c r="AY307" s="54">
        <f t="shared" si="364"/>
        <v>-0.37245905179194327</v>
      </c>
      <c r="AZ307" s="54">
        <f t="shared" si="365"/>
        <v>-7.3652854392927986E-2</v>
      </c>
      <c r="BA307" s="54">
        <f t="shared" si="366"/>
        <v>1.2188155357158357</v>
      </c>
      <c r="BB307" s="54">
        <f t="shared" si="367"/>
        <v>-0.70835155548214013</v>
      </c>
      <c r="BC307" s="54">
        <f t="shared" si="368"/>
        <v>0.99978891277495796</v>
      </c>
      <c r="BD307" s="54">
        <f t="shared" si="369"/>
        <v>0.54616545501971714</v>
      </c>
      <c r="BE307" s="54">
        <f t="shared" si="370"/>
        <v>19.532660223190039</v>
      </c>
      <c r="BF307" s="54">
        <f t="shared" si="371"/>
        <v>19.532467182864259</v>
      </c>
      <c r="BG307" s="54">
        <f t="shared" si="372"/>
        <v>19.531852677891834</v>
      </c>
      <c r="BH307" s="54">
        <f t="shared" si="373"/>
        <v>19.529898563584052</v>
      </c>
      <c r="BI307" s="54">
        <f t="shared" si="374"/>
        <v>19.523704915699216</v>
      </c>
      <c r="BJ307" s="54">
        <f t="shared" si="375"/>
        <v>19.50427222913132</v>
      </c>
      <c r="BK307" s="54">
        <f t="shared" si="376"/>
        <v>19.445070718975039</v>
      </c>
      <c r="BL307" s="54">
        <f t="shared" si="377"/>
        <v>19.277175364875564</v>
      </c>
    </row>
    <row r="308" spans="3:64" ht="12.95" customHeight="1">
      <c r="C308" s="30"/>
      <c r="D308" s="30"/>
      <c r="AF308" s="356"/>
      <c r="AG308" s="41"/>
      <c r="AW308" s="54">
        <v>246000</v>
      </c>
      <c r="AX308" s="54">
        <f t="shared" si="363"/>
        <v>-0.44944288390588472</v>
      </c>
      <c r="AY308" s="54">
        <f t="shared" si="364"/>
        <v>-0.37885234831004733</v>
      </c>
      <c r="AZ308" s="54">
        <f t="shared" si="365"/>
        <v>-7.0590535595837403E-2</v>
      </c>
      <c r="BA308" s="54">
        <f t="shared" si="366"/>
        <v>1.1847933158737511</v>
      </c>
      <c r="BB308" s="54">
        <f t="shared" si="367"/>
        <v>-0.63665080821730702</v>
      </c>
      <c r="BC308" s="54">
        <f t="shared" si="368"/>
        <v>1.096801669192432</v>
      </c>
      <c r="BD308" s="54">
        <f t="shared" si="369"/>
        <v>0.61090707810576683</v>
      </c>
      <c r="BE308" s="54">
        <f t="shared" si="370"/>
        <v>19.606466643047451</v>
      </c>
      <c r="BF308" s="54">
        <f t="shared" si="371"/>
        <v>19.60631546632434</v>
      </c>
      <c r="BG308" s="54">
        <f t="shared" si="372"/>
        <v>19.605802004607117</v>
      </c>
      <c r="BH308" s="54">
        <f t="shared" si="373"/>
        <v>19.604059918913872</v>
      </c>
      <c r="BI308" s="54">
        <f t="shared" si="374"/>
        <v>19.598170439003415</v>
      </c>
      <c r="BJ308" s="54">
        <f t="shared" si="375"/>
        <v>19.578493003823837</v>
      </c>
      <c r="BK308" s="54">
        <f t="shared" si="376"/>
        <v>19.515082519444878</v>
      </c>
      <c r="BL308" s="54">
        <f t="shared" si="377"/>
        <v>19.328506322982978</v>
      </c>
    </row>
    <row r="309" spans="3:64" ht="12.95" customHeight="1">
      <c r="C309" s="30"/>
      <c r="D309" s="30"/>
      <c r="AF309" s="356"/>
      <c r="AG309" s="41"/>
      <c r="AW309" s="54">
        <v>247000</v>
      </c>
      <c r="AX309" s="54">
        <f t="shared" si="363"/>
        <v>-0.45252847294444482</v>
      </c>
      <c r="AY309" s="54">
        <f t="shared" si="364"/>
        <v>-0.38528208463155544</v>
      </c>
      <c r="AZ309" s="54">
        <f t="shared" si="365"/>
        <v>-6.7246388312889357E-2</v>
      </c>
      <c r="BA309" s="54">
        <f t="shared" si="366"/>
        <v>1.1510646633506856</v>
      </c>
      <c r="BB309" s="54">
        <f t="shared" si="367"/>
        <v>-0.56343431341168493</v>
      </c>
      <c r="BC309" s="54">
        <f t="shared" si="368"/>
        <v>1.1884121150774711</v>
      </c>
      <c r="BD309" s="54">
        <f t="shared" si="369"/>
        <v>0.67566453866540765</v>
      </c>
      <c r="BE309" s="54">
        <f t="shared" si="370"/>
        <v>19.67818698806283</v>
      </c>
      <c r="BF309" s="54">
        <f t="shared" si="371"/>
        <v>19.678075313065371</v>
      </c>
      <c r="BG309" s="54">
        <f t="shared" si="372"/>
        <v>19.677667336782381</v>
      </c>
      <c r="BH309" s="54">
        <f t="shared" si="373"/>
        <v>19.676178436951226</v>
      </c>
      <c r="BI309" s="54">
        <f t="shared" si="374"/>
        <v>19.670765014159485</v>
      </c>
      <c r="BJ309" s="54">
        <f t="shared" si="375"/>
        <v>19.651341357778566</v>
      </c>
      <c r="BK309" s="54">
        <f t="shared" si="376"/>
        <v>19.584602824336141</v>
      </c>
      <c r="BL309" s="54">
        <f t="shared" si="377"/>
        <v>19.379837281090389</v>
      </c>
    </row>
    <row r="310" spans="3:64" ht="12.95" customHeight="1">
      <c r="C310" s="30"/>
      <c r="D310" s="30"/>
      <c r="AF310" s="356"/>
      <c r="AG310" s="41"/>
      <c r="AW310" s="54">
        <v>248000</v>
      </c>
      <c r="AX310" s="54">
        <f t="shared" si="363"/>
        <v>-0.45541509667870594</v>
      </c>
      <c r="AY310" s="54">
        <f t="shared" si="364"/>
        <v>-0.39174826075646774</v>
      </c>
      <c r="AZ310" s="54">
        <f t="shared" si="365"/>
        <v>-6.3666835922238207E-2</v>
      </c>
      <c r="BA310" s="54">
        <f t="shared" si="366"/>
        <v>1.118072229918559</v>
      </c>
      <c r="BB310" s="54">
        <f t="shared" si="367"/>
        <v>-0.49000463243709308</v>
      </c>
      <c r="BC310" s="54">
        <f t="shared" si="368"/>
        <v>1.2748539389113713</v>
      </c>
      <c r="BD310" s="54">
        <f t="shared" si="369"/>
        <v>0.7405520820680177</v>
      </c>
      <c r="BE310" s="54">
        <f t="shared" si="370"/>
        <v>19.747852696857393</v>
      </c>
      <c r="BF310" s="54">
        <f t="shared" si="371"/>
        <v>19.747775008387695</v>
      </c>
      <c r="BG310" s="54">
        <f t="shared" si="372"/>
        <v>19.747467056279564</v>
      </c>
      <c r="BH310" s="54">
        <f t="shared" si="373"/>
        <v>19.746247522531142</v>
      </c>
      <c r="BI310" s="54">
        <f t="shared" si="374"/>
        <v>19.741436152717448</v>
      </c>
      <c r="BJ310" s="54">
        <f t="shared" si="375"/>
        <v>19.722726566913757</v>
      </c>
      <c r="BK310" s="54">
        <f t="shared" si="376"/>
        <v>19.653583717656918</v>
      </c>
      <c r="BL310" s="54">
        <f t="shared" si="377"/>
        <v>19.431168239197802</v>
      </c>
    </row>
    <row r="311" spans="3:64" ht="12.95" customHeight="1">
      <c r="C311" s="30"/>
      <c r="D311" s="30"/>
      <c r="AF311" s="356"/>
      <c r="AG311" s="41"/>
      <c r="AW311" s="54">
        <v>249000</v>
      </c>
      <c r="AX311" s="54">
        <f t="shared" si="363"/>
        <v>-0.45814500113400086</v>
      </c>
      <c r="AY311" s="54">
        <f t="shared" si="364"/>
        <v>-0.39825087668478398</v>
      </c>
      <c r="AZ311" s="54">
        <f t="shared" si="365"/>
        <v>-5.98941244492169E-2</v>
      </c>
      <c r="BA311" s="54">
        <f t="shared" si="366"/>
        <v>1.0861314737358718</v>
      </c>
      <c r="BB311" s="54">
        <f t="shared" si="367"/>
        <v>-0.41735982289659385</v>
      </c>
      <c r="BC311" s="54">
        <f t="shared" si="368"/>
        <v>1.356410942975806</v>
      </c>
      <c r="BD311" s="54">
        <f t="shared" si="369"/>
        <v>0.80569764250911868</v>
      </c>
      <c r="BE311" s="54">
        <f t="shared" si="370"/>
        <v>19.815519389137517</v>
      </c>
      <c r="BF311" s="54">
        <f t="shared" si="371"/>
        <v>19.815468676441618</v>
      </c>
      <c r="BG311" s="54">
        <f t="shared" si="372"/>
        <v>19.815248438855061</v>
      </c>
      <c r="BH311" s="54">
        <f t="shared" si="373"/>
        <v>19.814292792585594</v>
      </c>
      <c r="BI311" s="54">
        <f t="shared" si="374"/>
        <v>19.810161252131905</v>
      </c>
      <c r="BJ311" s="54">
        <f t="shared" si="375"/>
        <v>19.792572521290023</v>
      </c>
      <c r="BK311" s="54">
        <f t="shared" si="376"/>
        <v>19.721978704381122</v>
      </c>
      <c r="BL311" s="54">
        <f t="shared" si="377"/>
        <v>19.482499197305213</v>
      </c>
    </row>
    <row r="312" spans="3:64" ht="12.95" customHeight="1">
      <c r="C312" s="30"/>
      <c r="D312" s="30"/>
      <c r="AF312" s="356"/>
      <c r="AG312" s="41"/>
      <c r="AW312" s="54">
        <v>250000</v>
      </c>
      <c r="AX312" s="54">
        <f t="shared" si="363"/>
        <v>-0.46075606549196108</v>
      </c>
      <c r="AY312" s="54">
        <f t="shared" si="364"/>
        <v>-0.40478993241650407</v>
      </c>
      <c r="AZ312" s="54">
        <f t="shared" si="365"/>
        <v>-5.5966133075456982E-2</v>
      </c>
      <c r="BA312" s="54">
        <f t="shared" si="366"/>
        <v>1.0554532792351163</v>
      </c>
      <c r="BB312" s="54">
        <f t="shared" si="367"/>
        <v>-0.34623569229353734</v>
      </c>
      <c r="BC312" s="54">
        <f t="shared" si="368"/>
        <v>1.4333933785117132</v>
      </c>
      <c r="BD312" s="54">
        <f t="shared" si="369"/>
        <v>0.87124038605256815</v>
      </c>
      <c r="BE312" s="54">
        <f t="shared" si="370"/>
        <v>19.881259317698976</v>
      </c>
      <c r="BF312" s="54">
        <f t="shared" si="371"/>
        <v>19.881228440638008</v>
      </c>
      <c r="BG312" s="54">
        <f t="shared" si="372"/>
        <v>19.881079901503576</v>
      </c>
      <c r="BH312" s="54">
        <f t="shared" si="373"/>
        <v>19.88036584441582</v>
      </c>
      <c r="BI312" s="54">
        <f t="shared" si="374"/>
        <v>19.876945029743649</v>
      </c>
      <c r="BJ312" s="54">
        <f t="shared" si="375"/>
        <v>19.860818025502585</v>
      </c>
      <c r="BK312" s="54">
        <f t="shared" si="376"/>
        <v>19.789742832929853</v>
      </c>
      <c r="BL312" s="54">
        <f t="shared" si="377"/>
        <v>19.533830155412627</v>
      </c>
    </row>
    <row r="313" spans="3:64" ht="12.95" customHeight="1">
      <c r="C313" s="30"/>
      <c r="D313" s="30"/>
      <c r="AF313" s="356"/>
      <c r="AG313" s="41"/>
      <c r="AW313" s="54">
        <v>251000</v>
      </c>
      <c r="AX313" s="54">
        <f t="shared" si="363"/>
        <v>-0.46328188352423655</v>
      </c>
      <c r="AY313" s="54">
        <f t="shared" si="364"/>
        <v>-0.41136542795162823</v>
      </c>
      <c r="AZ313" s="54">
        <f t="shared" si="365"/>
        <v>-5.1916455572608315E-2</v>
      </c>
      <c r="BA313" s="54">
        <f t="shared" si="366"/>
        <v>1.026166044854399</v>
      </c>
      <c r="BB313" s="54">
        <f t="shared" si="367"/>
        <v>-0.27715183904230628</v>
      </c>
      <c r="BC313" s="54">
        <f t="shared" si="368"/>
        <v>1.5061204529085335</v>
      </c>
      <c r="BD313" s="54">
        <f t="shared" si="369"/>
        <v>0.93732893171849574</v>
      </c>
      <c r="BE313" s="54">
        <f t="shared" si="370"/>
        <v>19.945155260241183</v>
      </c>
      <c r="BF313" s="54">
        <f t="shared" si="371"/>
        <v>19.945137883685632</v>
      </c>
      <c r="BG313" s="54">
        <f t="shared" si="372"/>
        <v>19.945044082824484</v>
      </c>
      <c r="BH313" s="54">
        <f t="shared" si="373"/>
        <v>19.94453802874019</v>
      </c>
      <c r="BI313" s="54">
        <f t="shared" si="374"/>
        <v>19.941816400011444</v>
      </c>
      <c r="BJ313" s="54">
        <f t="shared" si="375"/>
        <v>19.927416870746931</v>
      </c>
      <c r="BK313" s="54">
        <f t="shared" si="376"/>
        <v>19.856832813586806</v>
      </c>
      <c r="BL313" s="54">
        <f t="shared" si="377"/>
        <v>19.585161113520037</v>
      </c>
    </row>
    <row r="314" spans="3:64" ht="12.95" customHeight="1">
      <c r="C314" s="30"/>
      <c r="D314" s="30"/>
      <c r="AF314" s="356"/>
      <c r="AG314" s="41"/>
      <c r="AW314" s="54">
        <v>252000</v>
      </c>
      <c r="AX314" s="54">
        <f t="shared" si="363"/>
        <v>-0.46575201061903232</v>
      </c>
      <c r="AY314" s="54">
        <f t="shared" si="364"/>
        <v>-0.41797736329015645</v>
      </c>
      <c r="AZ314" s="54">
        <f t="shared" si="365"/>
        <v>-4.7774647328875874E-2</v>
      </c>
      <c r="BA314" s="54">
        <f t="shared" si="366"/>
        <v>0.99833532818692816</v>
      </c>
      <c r="BB314" s="54">
        <f t="shared" si="367"/>
        <v>-0.21045551395473613</v>
      </c>
      <c r="BC314" s="54">
        <f t="shared" si="368"/>
        <v>1.5749081199391612</v>
      </c>
      <c r="BD314" s="54">
        <f t="shared" si="369"/>
        <v>1.0041202697978828</v>
      </c>
      <c r="BE314" s="54">
        <f t="shared" si="370"/>
        <v>20.007295813515093</v>
      </c>
      <c r="BF314" s="54">
        <f t="shared" si="371"/>
        <v>20.007286896157495</v>
      </c>
      <c r="BG314" s="54">
        <f t="shared" si="372"/>
        <v>20.007232028962918</v>
      </c>
      <c r="BH314" s="54">
        <f t="shared" si="373"/>
        <v>20.006894590156573</v>
      </c>
      <c r="BI314" s="54">
        <f t="shared" si="374"/>
        <v>20.004824985142548</v>
      </c>
      <c r="BJ314" s="54">
        <f t="shared" si="375"/>
        <v>19.992337687677065</v>
      </c>
      <c r="BK314" s="54">
        <f t="shared" si="376"/>
        <v>19.923207132535893</v>
      </c>
      <c r="BL314" s="54">
        <f t="shared" si="377"/>
        <v>19.636492071627451</v>
      </c>
    </row>
    <row r="315" spans="3:64" ht="12.95" customHeight="1">
      <c r="C315" s="30"/>
      <c r="D315" s="30"/>
      <c r="AF315" s="356"/>
      <c r="AG315" s="41"/>
      <c r="AW315" s="54">
        <v>253000</v>
      </c>
      <c r="AX315" s="54">
        <f t="shared" si="363"/>
        <v>-0.46819229844775878</v>
      </c>
      <c r="AY315" s="54">
        <f t="shared" si="364"/>
        <v>-0.42462573843208862</v>
      </c>
      <c r="AZ315" s="54">
        <f t="shared" si="365"/>
        <v>-4.3566560015670136E-2</v>
      </c>
      <c r="BA315" s="54">
        <f t="shared" si="366"/>
        <v>0.97198029895659588</v>
      </c>
      <c r="BB315" s="54">
        <f t="shared" si="367"/>
        <v>-0.1463602956832917</v>
      </c>
      <c r="BC315" s="54">
        <f t="shared" si="368"/>
        <v>1.6400610691966055</v>
      </c>
      <c r="BD315" s="54">
        <f t="shared" si="369"/>
        <v>1.0717793305192056</v>
      </c>
      <c r="BE315" s="54">
        <f t="shared" si="370"/>
        <v>20.067771919668406</v>
      </c>
      <c r="BF315" s="54">
        <f t="shared" si="371"/>
        <v>20.067767830086119</v>
      </c>
      <c r="BG315" s="54">
        <f t="shared" si="372"/>
        <v>20.067738579414456</v>
      </c>
      <c r="BH315" s="54">
        <f t="shared" si="373"/>
        <v>20.067529432202402</v>
      </c>
      <c r="BI315" s="54">
        <f t="shared" si="374"/>
        <v>20.066037441287783</v>
      </c>
      <c r="BJ315" s="54">
        <f t="shared" si="375"/>
        <v>20.055563593469042</v>
      </c>
      <c r="BK315" s="54">
        <f t="shared" si="376"/>
        <v>19.988826161220633</v>
      </c>
      <c r="BL315" s="54">
        <f t="shared" si="377"/>
        <v>19.687823029734865</v>
      </c>
    </row>
    <row r="316" spans="3:64" ht="12.95" customHeight="1">
      <c r="C316" s="30"/>
      <c r="D316" s="30"/>
      <c r="AF316" s="356"/>
      <c r="AG316" s="41"/>
      <c r="AW316" s="54">
        <v>254000</v>
      </c>
      <c r="AX316" s="54">
        <f t="shared" si="363"/>
        <v>-0.47062526443039426</v>
      </c>
      <c r="AY316" s="54">
        <f t="shared" si="364"/>
        <v>-0.43131055337742474</v>
      </c>
      <c r="AZ316" s="54">
        <f t="shared" si="365"/>
        <v>-3.9314711052969534E-2</v>
      </c>
      <c r="BA316" s="54">
        <f t="shared" si="366"/>
        <v>0.94708695205765392</v>
      </c>
      <c r="BB316" s="54">
        <f t="shared" si="367"/>
        <v>-8.4978525834842028E-2</v>
      </c>
      <c r="BC316" s="54">
        <f t="shared" si="368"/>
        <v>1.7018678697326608</v>
      </c>
      <c r="BD316" s="54">
        <f t="shared" si="369"/>
        <v>1.1404791247058306</v>
      </c>
      <c r="BE316" s="54">
        <f t="shared" si="370"/>
        <v>20.126674400334949</v>
      </c>
      <c r="BF316" s="54">
        <f t="shared" si="371"/>
        <v>20.126672775739031</v>
      </c>
      <c r="BG316" s="54">
        <f t="shared" si="372"/>
        <v>20.126658913796966</v>
      </c>
      <c r="BH316" s="54">
        <f t="shared" si="373"/>
        <v>20.126540661943945</v>
      </c>
      <c r="BI316" s="54">
        <f t="shared" si="374"/>
        <v>20.125533765055604</v>
      </c>
      <c r="BJ316" s="54">
        <f t="shared" si="375"/>
        <v>20.117091650208287</v>
      </c>
      <c r="BK316" s="54">
        <f t="shared" si="376"/>
        <v>20.053652260737188</v>
      </c>
      <c r="BL316" s="54">
        <f t="shared" si="377"/>
        <v>19.739153987842275</v>
      </c>
    </row>
    <row r="317" spans="3:64" ht="12.95" customHeight="1">
      <c r="C317" s="30"/>
      <c r="D317" s="30"/>
      <c r="AF317" s="356"/>
      <c r="AG317" s="41"/>
      <c r="AW317" s="54">
        <v>255000</v>
      </c>
      <c r="AX317" s="54">
        <f t="shared" si="363"/>
        <v>-0.47307046297778366</v>
      </c>
      <c r="AY317" s="54">
        <f t="shared" si="364"/>
        <v>-0.43803180812616493</v>
      </c>
      <c r="AZ317" s="54">
        <f t="shared" si="365"/>
        <v>-3.5038654851618702E-2</v>
      </c>
      <c r="BA317" s="54">
        <f t="shared" si="366"/>
        <v>0.92361839416722713</v>
      </c>
      <c r="BB317" s="54">
        <f t="shared" si="367"/>
        <v>-2.6347581625798734E-2</v>
      </c>
      <c r="BC317" s="54">
        <f t="shared" si="368"/>
        <v>1.7605983750008936</v>
      </c>
      <c r="BD317" s="54">
        <f t="shared" si="369"/>
        <v>1.2104013727806981</v>
      </c>
      <c r="BE317" s="54">
        <f t="shared" si="370"/>
        <v>20.184092271914857</v>
      </c>
      <c r="BF317" s="54">
        <f t="shared" si="371"/>
        <v>20.184091740613795</v>
      </c>
      <c r="BG317" s="54">
        <f t="shared" si="372"/>
        <v>20.184086134088805</v>
      </c>
      <c r="BH317" s="54">
        <f t="shared" si="373"/>
        <v>20.184026979500526</v>
      </c>
      <c r="BI317" s="54">
        <f t="shared" si="374"/>
        <v>20.183403721044073</v>
      </c>
      <c r="BJ317" s="54">
        <f t="shared" si="375"/>
        <v>20.176932154761388</v>
      </c>
      <c r="BK317" s="54">
        <f t="shared" si="376"/>
        <v>20.117649880986143</v>
      </c>
      <c r="BL317" s="54">
        <f t="shared" si="377"/>
        <v>19.790484945949689</v>
      </c>
    </row>
    <row r="318" spans="3:64" ht="12.95" customHeight="1">
      <c r="C318" s="30"/>
      <c r="D318" s="30"/>
      <c r="AF318" s="356"/>
      <c r="AG318" s="41"/>
      <c r="AW318" s="54">
        <v>256000</v>
      </c>
      <c r="AX318" s="54">
        <f t="shared" si="363"/>
        <v>-0.47554483957351446</v>
      </c>
      <c r="AY318" s="54">
        <f t="shared" si="364"/>
        <v>-0.44478950267830897</v>
      </c>
      <c r="AZ318" s="54">
        <f t="shared" si="365"/>
        <v>-3.0755336895205477E-2</v>
      </c>
      <c r="BA318" s="54">
        <f t="shared" si="366"/>
        <v>0.90152265937220155</v>
      </c>
      <c r="BB318" s="54">
        <f t="shared" si="367"/>
        <v>2.9549374928775067E-2</v>
      </c>
      <c r="BC318" s="54">
        <f t="shared" si="368"/>
        <v>1.8165026828415958</v>
      </c>
      <c r="BD318" s="54">
        <f t="shared" si="369"/>
        <v>1.2817375502461317</v>
      </c>
      <c r="BE318" s="54">
        <f t="shared" si="370"/>
        <v>20.240111642187991</v>
      </c>
      <c r="BF318" s="54">
        <f t="shared" si="371"/>
        <v>20.240111511520929</v>
      </c>
      <c r="BG318" s="54">
        <f t="shared" si="372"/>
        <v>20.240109711131545</v>
      </c>
      <c r="BH318" s="54">
        <f t="shared" si="373"/>
        <v>20.240084906369351</v>
      </c>
      <c r="BI318" s="54">
        <f t="shared" si="374"/>
        <v>20.239743503198707</v>
      </c>
      <c r="BJ318" s="54">
        <f t="shared" si="375"/>
        <v>20.235107782625242</v>
      </c>
      <c r="BK318" s="54">
        <f t="shared" si="376"/>
        <v>20.180785654321692</v>
      </c>
      <c r="BL318" s="54">
        <f t="shared" si="377"/>
        <v>19.8418159040571</v>
      </c>
    </row>
    <row r="319" spans="3:64" ht="12.95" customHeight="1">
      <c r="C319" s="30"/>
      <c r="D319" s="30"/>
      <c r="AF319" s="356"/>
      <c r="AG319" s="41"/>
      <c r="AW319" s="54">
        <v>257000</v>
      </c>
      <c r="AX319" s="54">
        <f t="shared" si="363"/>
        <v>-0.47806305797155146</v>
      </c>
      <c r="AY319" s="54">
        <f t="shared" si="364"/>
        <v>-0.45158363703385707</v>
      </c>
      <c r="AZ319" s="54">
        <f t="shared" si="365"/>
        <v>-2.6479420937694381E-2</v>
      </c>
      <c r="BA319" s="54">
        <f t="shared" si="366"/>
        <v>0.88073852663040719</v>
      </c>
      <c r="BB319" s="54">
        <f t="shared" si="367"/>
        <v>8.2767324673198403E-2</v>
      </c>
      <c r="BC319" s="54">
        <f t="shared" si="368"/>
        <v>1.8698111217775764</v>
      </c>
      <c r="BD319" s="54">
        <f t="shared" si="369"/>
        <v>1.3546902987742979</v>
      </c>
      <c r="BE319" s="54">
        <f t="shared" si="370"/>
        <v>20.294815026544391</v>
      </c>
      <c r="BF319" s="54">
        <f t="shared" si="371"/>
        <v>20.294815006460542</v>
      </c>
      <c r="BG319" s="54">
        <f t="shared" si="372"/>
        <v>20.294814610258737</v>
      </c>
      <c r="BH319" s="54">
        <f t="shared" si="373"/>
        <v>20.294806794488519</v>
      </c>
      <c r="BI319" s="54">
        <f t="shared" si="374"/>
        <v>20.294652713644631</v>
      </c>
      <c r="BJ319" s="54">
        <f t="shared" si="375"/>
        <v>20.291652609849379</v>
      </c>
      <c r="BK319" s="54">
        <f t="shared" si="376"/>
        <v>20.243028483451685</v>
      </c>
      <c r="BL319" s="54">
        <f t="shared" si="377"/>
        <v>19.893146862164514</v>
      </c>
    </row>
    <row r="320" spans="3:64" ht="12.95" customHeight="1">
      <c r="C320" s="30"/>
      <c r="D320" s="30"/>
      <c r="AF320" s="356"/>
      <c r="AG320" s="41"/>
      <c r="AW320" s="54">
        <v>258000</v>
      </c>
      <c r="AX320" s="54">
        <f t="shared" si="363"/>
        <v>-0.48063779640974974</v>
      </c>
      <c r="AY320" s="54">
        <f t="shared" si="364"/>
        <v>-0.45841421119280923</v>
      </c>
      <c r="AZ320" s="54">
        <f t="shared" si="365"/>
        <v>-2.2223585216940494E-2</v>
      </c>
      <c r="BA320" s="54">
        <f t="shared" si="366"/>
        <v>0.86119976833990641</v>
      </c>
      <c r="BB320" s="54">
        <f t="shared" si="367"/>
        <v>0.13338713704751154</v>
      </c>
      <c r="BC320" s="54">
        <f t="shared" si="368"/>
        <v>1.9207348840231948</v>
      </c>
      <c r="BD320" s="54">
        <f t="shared" si="369"/>
        <v>1.429475176664126</v>
      </c>
      <c r="BE320" s="54">
        <f t="shared" si="370"/>
        <v>20.348280960767731</v>
      </c>
      <c r="BF320" s="54">
        <f t="shared" si="371"/>
        <v>20.348280959582695</v>
      </c>
      <c r="BG320" s="54">
        <f t="shared" si="372"/>
        <v>20.348280918933895</v>
      </c>
      <c r="BH320" s="54">
        <f t="shared" si="373"/>
        <v>20.348279524626829</v>
      </c>
      <c r="BI320" s="54">
        <f t="shared" si="374"/>
        <v>20.348231714358391</v>
      </c>
      <c r="BJ320" s="54">
        <f t="shared" si="375"/>
        <v>20.346611038007612</v>
      </c>
      <c r="BK320" s="54">
        <f t="shared" si="376"/>
        <v>20.304349623356853</v>
      </c>
      <c r="BL320" s="54">
        <f t="shared" si="377"/>
        <v>19.944477820271924</v>
      </c>
    </row>
    <row r="321" spans="3:64" ht="12.95" customHeight="1">
      <c r="C321" s="30"/>
      <c r="D321" s="30"/>
      <c r="AF321" s="356"/>
      <c r="AG321" s="41"/>
      <c r="AW321" s="54">
        <v>259000</v>
      </c>
      <c r="AX321" s="54">
        <f t="shared" si="363"/>
        <v>-0.48328001197840592</v>
      </c>
      <c r="AY321" s="54">
        <f t="shared" si="364"/>
        <v>-0.46528122515516535</v>
      </c>
      <c r="AZ321" s="54">
        <f t="shared" si="365"/>
        <v>-1.7998786823240593E-2</v>
      </c>
      <c r="BA321" s="54">
        <f t="shared" si="366"/>
        <v>0.84283819284063588</v>
      </c>
      <c r="BB321" s="54">
        <f t="shared" si="367"/>
        <v>0.18150635671116933</v>
      </c>
      <c r="BC321" s="54">
        <f t="shared" si="368"/>
        <v>1.9694670416018509</v>
      </c>
      <c r="BD321" s="54">
        <f t="shared" si="369"/>
        <v>1.5063227472541154</v>
      </c>
      <c r="BE321" s="54">
        <f t="shared" si="370"/>
        <v>20.4005838207834</v>
      </c>
      <c r="BF321" s="54">
        <f t="shared" si="371"/>
        <v>20.400583820781144</v>
      </c>
      <c r="BG321" s="54">
        <f t="shared" si="372"/>
        <v>20.400583820499058</v>
      </c>
      <c r="BH321" s="54">
        <f t="shared" si="373"/>
        <v>20.400583785250813</v>
      </c>
      <c r="BI321" s="54">
        <f t="shared" si="374"/>
        <v>20.400579381265089</v>
      </c>
      <c r="BJ321" s="54">
        <f t="shared" si="375"/>
        <v>20.400036647384628</v>
      </c>
      <c r="BK321" s="54">
        <f t="shared" si="376"/>
        <v>20.364722757013507</v>
      </c>
      <c r="BL321" s="54">
        <f t="shared" si="377"/>
        <v>19.995808778379338</v>
      </c>
    </row>
    <row r="322" spans="3:64" ht="12.95" customHeight="1">
      <c r="C322" s="30"/>
      <c r="D322" s="30"/>
      <c r="AF322" s="356"/>
      <c r="AG322" s="41"/>
      <c r="AW322" s="54">
        <v>260000</v>
      </c>
      <c r="AX322" s="54">
        <f t="shared" si="363"/>
        <v>-0.48599917406520116</v>
      </c>
      <c r="AY322" s="54">
        <f t="shared" si="364"/>
        <v>-0.47218467892092564</v>
      </c>
      <c r="AZ322" s="54">
        <f t="shared" si="365"/>
        <v>-1.3814495144275523E-2</v>
      </c>
      <c r="BA322" s="54">
        <f t="shared" si="366"/>
        <v>0.82558577459658666</v>
      </c>
      <c r="BB322" s="54">
        <f t="shared" si="367"/>
        <v>0.22723236985911729</v>
      </c>
      <c r="BC322" s="54">
        <f t="shared" si="368"/>
        <v>2.0161837674867145</v>
      </c>
      <c r="BD322" s="54">
        <f t="shared" si="369"/>
        <v>1.5854810273801154</v>
      </c>
      <c r="BE322" s="54">
        <f t="shared" si="370"/>
        <v>20.451793786031811</v>
      </c>
      <c r="BF322" s="54">
        <f t="shared" si="371"/>
        <v>20.451793786037069</v>
      </c>
      <c r="BG322" s="54">
        <f t="shared" si="372"/>
        <v>20.451793785624048</v>
      </c>
      <c r="BH322" s="54">
        <f t="shared" si="373"/>
        <v>20.451793818075984</v>
      </c>
      <c r="BI322" s="54">
        <f t="shared" si="374"/>
        <v>20.451791268153382</v>
      </c>
      <c r="BJ322" s="54">
        <f t="shared" si="375"/>
        <v>20.451991003092608</v>
      </c>
      <c r="BK322" s="54">
        <f t="shared" si="376"/>
        <v>20.424124064720168</v>
      </c>
      <c r="BL322" s="54">
        <f t="shared" si="377"/>
        <v>20.047139736486752</v>
      </c>
    </row>
    <row r="323" spans="3:64" ht="12.95" customHeight="1">
      <c r="C323" s="30"/>
      <c r="D323" s="30"/>
      <c r="AF323" s="356"/>
      <c r="AG323" s="41"/>
      <c r="AW323" s="54">
        <v>261000</v>
      </c>
      <c r="AX323" s="54">
        <f t="shared" si="363"/>
        <v>-0.48880346874841712</v>
      </c>
      <c r="AY323" s="54">
        <f t="shared" si="364"/>
        <v>-0.47912457249008977</v>
      </c>
      <c r="AZ323" s="54">
        <f t="shared" si="365"/>
        <v>-9.6788962583273571E-3</v>
      </c>
      <c r="BA323" s="54">
        <f t="shared" si="366"/>
        <v>0.80937610343608224</v>
      </c>
      <c r="BB323" s="54">
        <f t="shared" si="367"/>
        <v>0.27067740824442516</v>
      </c>
      <c r="BC323" s="54">
        <f t="shared" si="368"/>
        <v>2.0610456443064353</v>
      </c>
      <c r="BD323" s="54">
        <f t="shared" si="369"/>
        <v>1.6672183399495968</v>
      </c>
      <c r="BE323" s="54">
        <f t="shared" si="370"/>
        <v>20.501976902262701</v>
      </c>
      <c r="BF323" s="54">
        <f t="shared" si="371"/>
        <v>20.501976902958631</v>
      </c>
      <c r="BG323" s="54">
        <f t="shared" si="372"/>
        <v>20.501976881875876</v>
      </c>
      <c r="BH323" s="54">
        <f t="shared" si="373"/>
        <v>20.501977520563063</v>
      </c>
      <c r="BI323" s="54">
        <f t="shared" si="374"/>
        <v>20.501958169772745</v>
      </c>
      <c r="BJ323" s="54">
        <f t="shared" si="375"/>
        <v>20.502542437811762</v>
      </c>
      <c r="BK323" s="54">
        <f t="shared" si="376"/>
        <v>20.48253228684553</v>
      </c>
      <c r="BL323" s="54">
        <f t="shared" si="377"/>
        <v>20.098470694594162</v>
      </c>
    </row>
    <row r="324" spans="3:64" ht="12.95" customHeight="1">
      <c r="C324" s="30"/>
      <c r="D324" s="30"/>
      <c r="AF324" s="356"/>
      <c r="AG324" s="41"/>
      <c r="AW324" s="54">
        <v>262000</v>
      </c>
      <c r="AX324" s="54">
        <f t="shared" si="363"/>
        <v>-0.49169997650537883</v>
      </c>
      <c r="AY324" s="54">
        <f t="shared" si="364"/>
        <v>-0.48610090586265775</v>
      </c>
      <c r="AZ324" s="54">
        <f t="shared" si="365"/>
        <v>-5.5990706427210841E-3</v>
      </c>
      <c r="BA324" s="54">
        <f t="shared" si="366"/>
        <v>0.79414533178835056</v>
      </c>
      <c r="BB324" s="54">
        <f t="shared" si="367"/>
        <v>0.31195495703539527</v>
      </c>
      <c r="BC324" s="54">
        <f t="shared" si="368"/>
        <v>2.1041989849043481</v>
      </c>
      <c r="BD324" s="54">
        <f t="shared" si="369"/>
        <v>1.7518266359060002</v>
      </c>
      <c r="BE324" s="54">
        <f t="shared" si="370"/>
        <v>20.551195212731301</v>
      </c>
      <c r="BF324" s="54">
        <f t="shared" si="371"/>
        <v>20.551195217409386</v>
      </c>
      <c r="BG324" s="54">
        <f t="shared" si="372"/>
        <v>20.551195128844984</v>
      </c>
      <c r="BH324" s="54">
        <f t="shared" si="373"/>
        <v>20.551196805515058</v>
      </c>
      <c r="BI324" s="54">
        <f t="shared" si="374"/>
        <v>20.551165059759878</v>
      </c>
      <c r="BJ324" s="54">
        <f t="shared" si="375"/>
        <v>20.55176483333706</v>
      </c>
      <c r="BK324" s="54">
        <f t="shared" si="376"/>
        <v>20.539928779832501</v>
      </c>
      <c r="BL324" s="54">
        <f t="shared" si="377"/>
        <v>20.149801652701576</v>
      </c>
    </row>
    <row r="325" spans="3:64" ht="12.95" customHeight="1">
      <c r="C325" s="30"/>
      <c r="D325" s="30"/>
      <c r="AF325" s="356"/>
      <c r="AG325" s="41"/>
      <c r="AW325" s="54">
        <v>263000</v>
      </c>
      <c r="AX325" s="54">
        <f t="shared" si="363"/>
        <v>-0.49469482584560592</v>
      </c>
      <c r="AY325" s="54">
        <f t="shared" si="364"/>
        <v>-0.49311367903862979</v>
      </c>
      <c r="AZ325" s="54">
        <f t="shared" si="365"/>
        <v>-1.5811468069761353E-3</v>
      </c>
      <c r="BA325" s="54">
        <f t="shared" si="366"/>
        <v>0.77983275651826045</v>
      </c>
      <c r="BB325" s="54">
        <f t="shared" si="367"/>
        <v>0.35117722464945716</v>
      </c>
      <c r="BC325" s="54">
        <f t="shared" si="368"/>
        <v>2.1457771171965074</v>
      </c>
      <c r="BD325" s="54">
        <f t="shared" si="369"/>
        <v>1.839625372612987</v>
      </c>
      <c r="BE325" s="54">
        <f t="shared" si="370"/>
        <v>20.599506935502887</v>
      </c>
      <c r="BF325" s="54">
        <f t="shared" si="371"/>
        <v>20.599506942172013</v>
      </c>
      <c r="BG325" s="54">
        <f t="shared" si="372"/>
        <v>20.599506849730343</v>
      </c>
      <c r="BH325" s="54">
        <f t="shared" si="373"/>
        <v>20.5995081310733</v>
      </c>
      <c r="BI325" s="54">
        <f t="shared" si="374"/>
        <v>20.599490369445853</v>
      </c>
      <c r="BJ325" s="54">
        <f t="shared" si="375"/>
        <v>20.599736421201722</v>
      </c>
      <c r="BK325" s="54">
        <f t="shared" si="376"/>
        <v>20.596297565310667</v>
      </c>
      <c r="BL325" s="54">
        <f t="shared" si="377"/>
        <v>20.201132610808987</v>
      </c>
    </row>
    <row r="326" spans="3:64" ht="12.95" customHeight="1">
      <c r="C326" s="30"/>
      <c r="D326" s="30"/>
      <c r="AF326" s="356"/>
      <c r="AG326" s="41"/>
      <c r="AW326" s="54">
        <v>264000</v>
      </c>
      <c r="AX326" s="54">
        <f t="shared" si="363"/>
        <v>-0.49779332556629441</v>
      </c>
      <c r="AY326" s="54">
        <f t="shared" si="364"/>
        <v>-0.5001628920180059</v>
      </c>
      <c r="AZ326" s="54">
        <f t="shared" si="365"/>
        <v>2.3695664517115133E-3</v>
      </c>
      <c r="BA326" s="54">
        <f t="shared" si="366"/>
        <v>0.76638113859763068</v>
      </c>
      <c r="BB326" s="54">
        <f t="shared" si="367"/>
        <v>0.38845340825757685</v>
      </c>
      <c r="BC326" s="54">
        <f t="shared" si="368"/>
        <v>2.1859016045215864</v>
      </c>
      <c r="BD326" s="54">
        <f t="shared" si="369"/>
        <v>1.9309660597376324</v>
      </c>
      <c r="BE326" s="54">
        <f t="shared" si="370"/>
        <v>20.646966670245497</v>
      </c>
      <c r="BF326" s="54">
        <f t="shared" si="371"/>
        <v>20.646966638302018</v>
      </c>
      <c r="BG326" s="54">
        <f t="shared" si="372"/>
        <v>20.646966989473551</v>
      </c>
      <c r="BH326" s="54">
        <f t="shared" si="373"/>
        <v>20.646963128829885</v>
      </c>
      <c r="BI326" s="54">
        <f t="shared" si="374"/>
        <v>20.64700556769909</v>
      </c>
      <c r="BJ326" s="54">
        <f t="shared" si="375"/>
        <v>20.646538620429226</v>
      </c>
      <c r="BK326" s="54">
        <f t="shared" si="376"/>
        <v>20.651625372187983</v>
      </c>
      <c r="BL326" s="54">
        <f t="shared" si="377"/>
        <v>20.252463568916401</v>
      </c>
    </row>
    <row r="327" spans="3:64" ht="12.95" customHeight="1">
      <c r="C327" s="30"/>
      <c r="D327" s="30"/>
      <c r="AF327" s="356"/>
      <c r="AG327" s="41"/>
      <c r="AW327" s="54">
        <v>265000</v>
      </c>
      <c r="AX327" s="54">
        <f t="shared" si="363"/>
        <v>-0.50100007830528859</v>
      </c>
      <c r="AY327" s="54">
        <f t="shared" si="364"/>
        <v>-0.50724854480078618</v>
      </c>
      <c r="AZ327" s="54">
        <f t="shared" si="365"/>
        <v>6.2484664954976267E-3</v>
      </c>
      <c r="BA327" s="54">
        <f t="shared" si="366"/>
        <v>0.75373683794417357</v>
      </c>
      <c r="BB327" s="54">
        <f t="shared" si="367"/>
        <v>0.42388854937974674</v>
      </c>
      <c r="BC327" s="54">
        <f t="shared" si="368"/>
        <v>2.2246833850937096</v>
      </c>
      <c r="BD327" s="54">
        <f t="shared" si="369"/>
        <v>2.0262376121287402</v>
      </c>
      <c r="BE327" s="54">
        <f t="shared" si="370"/>
        <v>20.693625621648042</v>
      </c>
      <c r="BF327" s="54">
        <f t="shared" si="371"/>
        <v>20.693625405417283</v>
      </c>
      <c r="BG327" s="54">
        <f t="shared" si="372"/>
        <v>20.693627384387639</v>
      </c>
      <c r="BH327" s="54">
        <f t="shared" si="373"/>
        <v>20.693609272087812</v>
      </c>
      <c r="BI327" s="54">
        <f t="shared" si="374"/>
        <v>20.693774999198723</v>
      </c>
      <c r="BJ327" s="54">
        <f t="shared" si="375"/>
        <v>20.692254928033712</v>
      </c>
      <c r="BK327" s="54">
        <f t="shared" si="376"/>
        <v>20.705901671610626</v>
      </c>
      <c r="BL327" s="54">
        <f t="shared" si="377"/>
        <v>20.303794527023811</v>
      </c>
    </row>
    <row r="328" spans="3:64" ht="12.95" customHeight="1">
      <c r="C328" s="30"/>
      <c r="D328" s="30"/>
      <c r="AF328" s="356"/>
      <c r="AG328" s="41"/>
      <c r="AW328" s="54">
        <v>266000</v>
      </c>
      <c r="AX328" s="54">
        <f t="shared" si="363"/>
        <v>-0.50431907795470476</v>
      </c>
      <c r="AY328" s="54">
        <f t="shared" si="364"/>
        <v>-0.5143706373869702</v>
      </c>
      <c r="AZ328" s="54">
        <f t="shared" si="365"/>
        <v>1.0051559432265397E-2</v>
      </c>
      <c r="BA328" s="54">
        <f t="shared" si="366"/>
        <v>0.74184982082987894</v>
      </c>
      <c r="BB328" s="54">
        <f t="shared" si="367"/>
        <v>0.45758282216536067</v>
      </c>
      <c r="BC328" s="54">
        <f t="shared" si="368"/>
        <v>2.2622238224124507</v>
      </c>
      <c r="BD328" s="54">
        <f t="shared" si="369"/>
        <v>2.1258726844329705</v>
      </c>
      <c r="BE328" s="54">
        <f t="shared" si="370"/>
        <v>20.739531829263921</v>
      </c>
      <c r="BF328" s="54">
        <f t="shared" si="371"/>
        <v>20.739531079826566</v>
      </c>
      <c r="BG328" s="54">
        <f t="shared" si="372"/>
        <v>20.739536979092303</v>
      </c>
      <c r="BH328" s="54">
        <f t="shared" si="373"/>
        <v>20.739490539625848</v>
      </c>
      <c r="BI328" s="54">
        <f t="shared" si="374"/>
        <v>20.739855938286432</v>
      </c>
      <c r="BJ328" s="54">
        <f t="shared" si="375"/>
        <v>20.736969875334356</v>
      </c>
      <c r="BK328" s="54">
        <f t="shared" si="376"/>
        <v>20.759118704699056</v>
      </c>
      <c r="BL328" s="54">
        <f t="shared" si="377"/>
        <v>20.355125485131225</v>
      </c>
    </row>
    <row r="329" spans="3:64" ht="12.95" customHeight="1">
      <c r="C329" s="30"/>
      <c r="D329" s="30"/>
      <c r="AF329" s="356"/>
      <c r="AG329" s="41"/>
      <c r="AW329" s="54">
        <v>267000</v>
      </c>
      <c r="AX329" s="54">
        <f t="shared" si="363"/>
        <v>-0.50775379331270176</v>
      </c>
      <c r="AY329" s="54">
        <f t="shared" si="364"/>
        <v>-0.52152916977655828</v>
      </c>
      <c r="AZ329" s="54">
        <f t="shared" si="365"/>
        <v>1.3775376463856506E-2</v>
      </c>
      <c r="BA329" s="54">
        <f t="shared" si="366"/>
        <v>0.73067358203454802</v>
      </c>
      <c r="BB329" s="54">
        <f t="shared" si="367"/>
        <v>0.4896311348283231</v>
      </c>
      <c r="BC329" s="54">
        <f t="shared" si="368"/>
        <v>2.2986156639957267</v>
      </c>
      <c r="BD329" s="54">
        <f t="shared" si="369"/>
        <v>2.230355207257392</v>
      </c>
      <c r="BE329" s="54">
        <f t="shared" si="370"/>
        <v>20.784730395676632</v>
      </c>
      <c r="BF329" s="54">
        <f t="shared" si="371"/>
        <v>20.784728440140629</v>
      </c>
      <c r="BG329" s="54">
        <f t="shared" si="372"/>
        <v>20.784741993989009</v>
      </c>
      <c r="BH329" s="54">
        <f t="shared" si="373"/>
        <v>20.784648042167394</v>
      </c>
      <c r="BI329" s="54">
        <f t="shared" si="374"/>
        <v>20.785298817192992</v>
      </c>
      <c r="BJ329" s="54">
        <f t="shared" si="375"/>
        <v>20.780768060556728</v>
      </c>
      <c r="BK329" s="54">
        <f t="shared" si="376"/>
        <v>20.811271502987136</v>
      </c>
      <c r="BL329" s="54">
        <f t="shared" si="377"/>
        <v>20.406456443238639</v>
      </c>
    </row>
    <row r="330" spans="3:64" ht="12.95" customHeight="1">
      <c r="C330" s="30"/>
      <c r="D330" s="30"/>
      <c r="AF330" s="356"/>
      <c r="AG330" s="41"/>
      <c r="AW330" s="54">
        <v>268000</v>
      </c>
      <c r="AX330" s="54">
        <f t="shared" si="363"/>
        <v>-0.51130724010876349</v>
      </c>
      <c r="AY330" s="54">
        <f t="shared" si="364"/>
        <v>-0.52872414196955042</v>
      </c>
      <c r="AZ330" s="54">
        <f t="shared" si="365"/>
        <v>1.7416901860786899E-2</v>
      </c>
      <c r="BA330" s="54">
        <f t="shared" si="366"/>
        <v>0.72016501235814523</v>
      </c>
      <c r="BB330" s="54">
        <f t="shared" si="367"/>
        <v>0.52012295427931521</v>
      </c>
      <c r="BC330" s="54">
        <f t="shared" si="368"/>
        <v>2.3339439095188546</v>
      </c>
      <c r="BD330" s="54">
        <f t="shared" si="369"/>
        <v>2.3402294033645528</v>
      </c>
      <c r="BE330" s="54">
        <f t="shared" si="370"/>
        <v>20.829263706714901</v>
      </c>
      <c r="BF330" s="54">
        <f t="shared" si="371"/>
        <v>20.829259419642845</v>
      </c>
      <c r="BG330" s="54">
        <f t="shared" si="372"/>
        <v>20.829286051104663</v>
      </c>
      <c r="BH330" s="54">
        <f t="shared" si="373"/>
        <v>20.829120588901571</v>
      </c>
      <c r="BI330" s="54">
        <f t="shared" si="374"/>
        <v>20.830147590407524</v>
      </c>
      <c r="BJ330" s="54">
        <f t="shared" si="375"/>
        <v>20.823733265639255</v>
      </c>
      <c r="BK330" s="54">
        <f t="shared" si="376"/>
        <v>20.862357901510507</v>
      </c>
      <c r="BL330" s="54">
        <f t="shared" si="377"/>
        <v>20.457787401346049</v>
      </c>
    </row>
    <row r="331" spans="3:64" ht="12.95" customHeight="1">
      <c r="C331" s="30"/>
      <c r="D331" s="30"/>
      <c r="AF331" s="356"/>
      <c r="AG331" s="41"/>
      <c r="AW331" s="54">
        <v>269000</v>
      </c>
      <c r="AX331" s="54">
        <f t="shared" si="363"/>
        <v>-0.51498204325965846</v>
      </c>
      <c r="AY331" s="54">
        <f t="shared" si="364"/>
        <v>-0.53595555396594663</v>
      </c>
      <c r="AZ331" s="54">
        <f t="shared" si="365"/>
        <v>2.0973510706288185E-2</v>
      </c>
      <c r="BA331" s="54">
        <f t="shared" si="366"/>
        <v>0.7102842333860433</v>
      </c>
      <c r="BB331" s="54">
        <f t="shared" si="367"/>
        <v>0.54914228692980338</v>
      </c>
      <c r="BC331" s="54">
        <f t="shared" si="368"/>
        <v>2.3682865919563381</v>
      </c>
      <c r="BD331" s="54">
        <f t="shared" si="369"/>
        <v>2.4561106396571901</v>
      </c>
      <c r="BE331" s="54">
        <f t="shared" si="370"/>
        <v>20.873171639144413</v>
      </c>
      <c r="BF331" s="54">
        <f t="shared" si="371"/>
        <v>20.873163323821014</v>
      </c>
      <c r="BG331" s="54">
        <f t="shared" si="372"/>
        <v>20.873210268510469</v>
      </c>
      <c r="BH331" s="54">
        <f t="shared" si="373"/>
        <v>20.872945179839558</v>
      </c>
      <c r="BI331" s="54">
        <f t="shared" si="374"/>
        <v>20.874440200755195</v>
      </c>
      <c r="BJ331" s="54">
        <f t="shared" si="375"/>
        <v>20.86594766271153</v>
      </c>
      <c r="BK331" s="54">
        <f t="shared" si="376"/>
        <v>20.912378544509739</v>
      </c>
      <c r="BL331" s="54">
        <f t="shared" si="377"/>
        <v>20.509118359453463</v>
      </c>
    </row>
    <row r="332" spans="3:64" ht="12.95" customHeight="1">
      <c r="C332" s="30"/>
      <c r="D332" s="30"/>
      <c r="AF332" s="356"/>
      <c r="AG332" s="41"/>
      <c r="AW332" s="54">
        <v>270000</v>
      </c>
      <c r="AX332" s="54">
        <f t="shared" si="363"/>
        <v>-0.51878049092040213</v>
      </c>
      <c r="AY332" s="54">
        <f t="shared" si="364"/>
        <v>-0.54322340576574679</v>
      </c>
      <c r="AZ332" s="54">
        <f t="shared" si="365"/>
        <v>2.4442914845344655E-2</v>
      </c>
      <c r="BA332" s="54">
        <f t="shared" si="366"/>
        <v>0.70099441488106862</v>
      </c>
      <c r="BB332" s="54">
        <f t="shared" si="367"/>
        <v>0.57676776629032511</v>
      </c>
      <c r="BC332" s="54">
        <f t="shared" si="368"/>
        <v>2.4017154769996911</v>
      </c>
      <c r="BD332" s="54">
        <f t="shared" si="369"/>
        <v>2.5786985733429186</v>
      </c>
      <c r="BE332" s="54">
        <f t="shared" si="370"/>
        <v>20.916491752863791</v>
      </c>
      <c r="BF332" s="54">
        <f t="shared" si="371"/>
        <v>20.916477050489767</v>
      </c>
      <c r="BG332" s="54">
        <f t="shared" si="372"/>
        <v>20.916553334239481</v>
      </c>
      <c r="BH332" s="54">
        <f t="shared" si="373"/>
        <v>20.91615741660851</v>
      </c>
      <c r="BI332" s="54">
        <f t="shared" si="374"/>
        <v>20.918209116964377</v>
      </c>
      <c r="BJ332" s="54">
        <f t="shared" si="375"/>
        <v>20.907491113417091</v>
      </c>
      <c r="BK332" s="54">
        <f t="shared" si="376"/>
        <v>20.961336883733196</v>
      </c>
      <c r="BL332" s="54">
        <f t="shared" si="377"/>
        <v>20.560449317560874</v>
      </c>
    </row>
    <row r="333" spans="3:64" ht="12.95" customHeight="1">
      <c r="C333" s="30"/>
      <c r="D333" s="30"/>
      <c r="AF333" s="356"/>
      <c r="AG333" s="41"/>
      <c r="AW333" s="54">
        <v>271000</v>
      </c>
      <c r="AX333" s="54">
        <f t="shared" si="363"/>
        <v>-0.52270458160763988</v>
      </c>
      <c r="AY333" s="54">
        <f t="shared" si="364"/>
        <v>-0.55052769736895069</v>
      </c>
      <c r="AZ333" s="54">
        <f t="shared" si="365"/>
        <v>2.7823115761310781E-2</v>
      </c>
      <c r="BA333" s="54">
        <f t="shared" si="366"/>
        <v>0.69226158535421711</v>
      </c>
      <c r="BB333" s="54">
        <f t="shared" si="367"/>
        <v>0.60307281144230396</v>
      </c>
      <c r="BC333" s="54">
        <f t="shared" si="368"/>
        <v>2.4342966870923939</v>
      </c>
      <c r="BD333" s="54">
        <f t="shared" si="369"/>
        <v>2.7087931880747851</v>
      </c>
      <c r="BE333" s="54">
        <f t="shared" si="370"/>
        <v>20.95925946610825</v>
      </c>
      <c r="BF333" s="54">
        <f t="shared" si="371"/>
        <v>20.959235309121166</v>
      </c>
      <c r="BG333" s="54">
        <f t="shared" si="372"/>
        <v>20.95935157016315</v>
      </c>
      <c r="BH333" s="54">
        <f t="shared" si="373"/>
        <v>20.9587918296514</v>
      </c>
      <c r="BI333" s="54">
        <f t="shared" si="374"/>
        <v>20.961481916818215</v>
      </c>
      <c r="BJ333" s="54">
        <f t="shared" si="375"/>
        <v>20.948440562160265</v>
      </c>
      <c r="BK333" s="54">
        <f t="shared" si="376"/>
        <v>21.009239169344159</v>
      </c>
      <c r="BL333" s="54">
        <f t="shared" si="377"/>
        <v>20.611780275668288</v>
      </c>
    </row>
    <row r="334" spans="3:64" ht="12.95" customHeight="1">
      <c r="C334" s="30"/>
      <c r="D334" s="30"/>
      <c r="AF334" s="356"/>
      <c r="AG334" s="41"/>
      <c r="AW334" s="54">
        <v>272000</v>
      </c>
      <c r="AX334" s="54">
        <f t="shared" si="363"/>
        <v>-0.52675606540917674</v>
      </c>
      <c r="AY334" s="54">
        <f t="shared" si="364"/>
        <v>-0.55786842877555887</v>
      </c>
      <c r="AZ334" s="54">
        <f t="shared" si="365"/>
        <v>3.1112363366382106E-2</v>
      </c>
      <c r="BA334" s="54">
        <f t="shared" si="366"/>
        <v>0.68405444284985584</v>
      </c>
      <c r="BB334" s="54">
        <f t="shared" si="367"/>
        <v>0.62812583060885785</v>
      </c>
      <c r="BC334" s="54">
        <f t="shared" si="368"/>
        <v>2.4660912570275086</v>
      </c>
      <c r="BD334" s="54">
        <f t="shared" si="369"/>
        <v>2.8473145013768741</v>
      </c>
      <c r="BE334" s="54">
        <f t="shared" si="370"/>
        <v>21.00150821346779</v>
      </c>
      <c r="BF334" s="54">
        <f t="shared" si="371"/>
        <v>21.001470835485996</v>
      </c>
      <c r="BG334" s="54">
        <f t="shared" si="372"/>
        <v>21.001638995043596</v>
      </c>
      <c r="BH334" s="54">
        <f t="shared" si="373"/>
        <v>21.000882123902304</v>
      </c>
      <c r="BI334" s="54">
        <f t="shared" si="374"/>
        <v>21.004281894164389</v>
      </c>
      <c r="BJ334" s="54">
        <f t="shared" si="375"/>
        <v>20.988869522494191</v>
      </c>
      <c r="BK334" s="54">
        <f t="shared" si="376"/>
        <v>21.056094433456067</v>
      </c>
      <c r="BL334" s="54">
        <f t="shared" si="377"/>
        <v>20.663111233775698</v>
      </c>
    </row>
    <row r="335" spans="3:64" ht="12.95" customHeight="1">
      <c r="C335" s="30"/>
      <c r="D335" s="30"/>
      <c r="AF335" s="356"/>
      <c r="AG335" s="41"/>
      <c r="AW335" s="54">
        <v>273000</v>
      </c>
      <c r="AX335" s="54">
        <f t="shared" si="363"/>
        <v>-0.53093648006558614</v>
      </c>
      <c r="AY335" s="54">
        <f t="shared" si="364"/>
        <v>-0.56524559998557089</v>
      </c>
      <c r="AZ335" s="54">
        <f t="shared" si="365"/>
        <v>3.4309119919984803E-2</v>
      </c>
      <c r="BA335" s="54">
        <f t="shared" si="366"/>
        <v>0.67634417046299466</v>
      </c>
      <c r="BB335" s="54">
        <f t="shared" si="367"/>
        <v>0.65199045159729252</v>
      </c>
      <c r="BC335" s="54">
        <f t="shared" si="368"/>
        <v>2.4971556282941139</v>
      </c>
      <c r="BD335" s="54">
        <f t="shared" si="369"/>
        <v>2.9953269774852491</v>
      </c>
      <c r="BE335" s="54">
        <f t="shared" si="370"/>
        <v>21.043269587610787</v>
      </c>
      <c r="BF335" s="54">
        <f t="shared" si="371"/>
        <v>21.043214597541571</v>
      </c>
      <c r="BG335" s="54">
        <f t="shared" si="372"/>
        <v>21.043447394275137</v>
      </c>
      <c r="BH335" s="54">
        <f t="shared" si="373"/>
        <v>21.042461348034735</v>
      </c>
      <c r="BI335" s="54">
        <f t="shared" si="374"/>
        <v>21.046628671942777</v>
      </c>
      <c r="BJ335" s="54">
        <f t="shared" si="375"/>
        <v>21.02884765425679</v>
      </c>
      <c r="BK335" s="54">
        <f t="shared" si="376"/>
        <v>21.101914466339345</v>
      </c>
      <c r="BL335" s="54">
        <f t="shared" si="377"/>
        <v>20.714442191883112</v>
      </c>
    </row>
    <row r="336" spans="3:64" ht="12.95" customHeight="1">
      <c r="C336" s="30"/>
      <c r="D336" s="30"/>
      <c r="AF336" s="356"/>
      <c r="AG336" s="41"/>
      <c r="AW336" s="54">
        <v>274000</v>
      </c>
      <c r="AX336" s="54">
        <f t="shared" si="363"/>
        <v>-0.53524718252554648</v>
      </c>
      <c r="AY336" s="54">
        <f t="shared" si="364"/>
        <v>-0.57265921099898698</v>
      </c>
      <c r="AZ336" s="54">
        <f t="shared" si="365"/>
        <v>3.7412028473440516E-2</v>
      </c>
      <c r="BA336" s="54">
        <f t="shared" si="366"/>
        <v>0.66910425934313389</v>
      </c>
      <c r="BB336" s="54">
        <f t="shared" si="367"/>
        <v>0.67472576640936122</v>
      </c>
      <c r="BC336" s="54">
        <f t="shared" si="368"/>
        <v>2.5275420893091352</v>
      </c>
      <c r="BD336" s="54">
        <f t="shared" si="369"/>
        <v>3.1540700279014113</v>
      </c>
      <c r="BE336" s="54">
        <f t="shared" si="370"/>
        <v>21.08457346643311</v>
      </c>
      <c r="BF336" s="54">
        <f t="shared" si="371"/>
        <v>21.084495988672646</v>
      </c>
      <c r="BG336" s="54">
        <f t="shared" si="372"/>
        <v>21.084806401913376</v>
      </c>
      <c r="BH336" s="54">
        <f t="shared" si="373"/>
        <v>21.083561994514579</v>
      </c>
      <c r="BI336" s="54">
        <f t="shared" si="374"/>
        <v>21.088538806887804</v>
      </c>
      <c r="BJ336" s="54">
        <f t="shared" si="375"/>
        <v>21.06844042771138</v>
      </c>
      <c r="BK336" s="54">
        <f t="shared" si="376"/>
        <v>21.146713785362397</v>
      </c>
      <c r="BL336" s="54">
        <f t="shared" si="377"/>
        <v>20.765773149990522</v>
      </c>
    </row>
    <row r="337" spans="3:64" ht="12.95" customHeight="1">
      <c r="C337" s="30"/>
      <c r="D337" s="30"/>
      <c r="AF337" s="356"/>
      <c r="AG337" s="41"/>
      <c r="AW337" s="54">
        <v>275000</v>
      </c>
      <c r="AX337" s="54">
        <f t="shared" si="363"/>
        <v>-0.53968937643821957</v>
      </c>
      <c r="AY337" s="54">
        <f t="shared" si="364"/>
        <v>-0.58010926181580713</v>
      </c>
      <c r="AZ337" s="54">
        <f t="shared" si="365"/>
        <v>4.0419885377587617E-2</v>
      </c>
      <c r="BA337" s="54">
        <f t="shared" si="366"/>
        <v>0.66231034073956097</v>
      </c>
      <c r="BB337" s="54">
        <f t="shared" si="367"/>
        <v>0.69638658128170239</v>
      </c>
      <c r="BC337" s="54">
        <f t="shared" si="368"/>
        <v>2.5572991683927642</v>
      </c>
      <c r="BD337" s="54">
        <f t="shared" si="369"/>
        <v>3.3249964670112444</v>
      </c>
      <c r="BE337" s="54">
        <f t="shared" si="370"/>
        <v>21.125448127912094</v>
      </c>
      <c r="BF337" s="54">
        <f t="shared" si="371"/>
        <v>21.125343004855726</v>
      </c>
      <c r="BG337" s="54">
        <f t="shared" si="372"/>
        <v>21.125743598648359</v>
      </c>
      <c r="BH337" s="54">
        <f t="shared" si="373"/>
        <v>21.124216039090673</v>
      </c>
      <c r="BI337" s="54">
        <f t="shared" si="374"/>
        <v>21.130026374625594</v>
      </c>
      <c r="BJ337" s="54">
        <f t="shared" si="375"/>
        <v>21.107708869860367</v>
      </c>
      <c r="BK337" s="54">
        <f t="shared" si="376"/>
        <v>21.190509596748708</v>
      </c>
      <c r="BL337" s="54">
        <f t="shared" si="377"/>
        <v>20.817104108097936</v>
      </c>
    </row>
    <row r="338" spans="3:64" ht="12.95" customHeight="1">
      <c r="C338" s="30"/>
      <c r="D338" s="30"/>
      <c r="AF338" s="356"/>
      <c r="AG338" s="41"/>
      <c r="AW338" s="54">
        <v>276000</v>
      </c>
      <c r="AX338" s="54">
        <f t="shared" si="363"/>
        <v>-0.5442641359518936</v>
      </c>
      <c r="AY338" s="54">
        <f t="shared" si="364"/>
        <v>-0.58759575243603124</v>
      </c>
      <c r="AZ338" s="54">
        <f t="shared" si="365"/>
        <v>4.333161648413765E-2</v>
      </c>
      <c r="BA338" s="54">
        <f t="shared" si="366"/>
        <v>0.65594002785622108</v>
      </c>
      <c r="BB338" s="54">
        <f t="shared" si="367"/>
        <v>0.7170236662043219</v>
      </c>
      <c r="BC338" s="54">
        <f t="shared" si="368"/>
        <v>2.5864719858913521</v>
      </c>
      <c r="BD338" s="54">
        <f t="shared" si="369"/>
        <v>3.509821474526178</v>
      </c>
      <c r="BE338" s="54">
        <f t="shared" si="370"/>
        <v>21.165920355236139</v>
      </c>
      <c r="BF338" s="54">
        <f t="shared" si="371"/>
        <v>21.165782403005998</v>
      </c>
      <c r="BG338" s="54">
        <f t="shared" si="372"/>
        <v>21.166284627540559</v>
      </c>
      <c r="BH338" s="54">
        <f t="shared" si="373"/>
        <v>21.16445492916338</v>
      </c>
      <c r="BI338" s="54">
        <f t="shared" si="374"/>
        <v>21.171103526507498</v>
      </c>
      <c r="BJ338" s="54">
        <f t="shared" si="375"/>
        <v>21.146709387266085</v>
      </c>
      <c r="BK338" s="54">
        <f t="shared" si="376"/>
        <v>21.233321750250639</v>
      </c>
      <c r="BL338" s="54">
        <f t="shared" si="377"/>
        <v>20.86843506620535</v>
      </c>
    </row>
    <row r="339" spans="3:64" ht="12.95" customHeight="1">
      <c r="C339" s="30"/>
      <c r="D339" s="30"/>
      <c r="AF339" s="356"/>
      <c r="AG339" s="41"/>
      <c r="AW339" s="54">
        <v>277000</v>
      </c>
      <c r="AX339" s="54">
        <f t="shared" si="363"/>
        <v>-0.54897242613295538</v>
      </c>
      <c r="AY339" s="54">
        <f t="shared" si="364"/>
        <v>-0.5951186828596593</v>
      </c>
      <c r="AZ339" s="54">
        <f t="shared" si="365"/>
        <v>4.6146256726703951E-2</v>
      </c>
      <c r="BA339" s="54">
        <f t="shared" si="366"/>
        <v>0.64997276779237612</v>
      </c>
      <c r="BB339" s="54">
        <f t="shared" si="367"/>
        <v>0.73668399987311772</v>
      </c>
      <c r="BC339" s="54">
        <f t="shared" si="368"/>
        <v>2.6151025712711014</v>
      </c>
      <c r="BD339" s="54">
        <f t="shared" si="369"/>
        <v>3.7105855956767444</v>
      </c>
      <c r="BE339" s="54">
        <f t="shared" si="370"/>
        <v>21.206015534826143</v>
      </c>
      <c r="BF339" s="54">
        <f t="shared" si="371"/>
        <v>21.205839838607542</v>
      </c>
      <c r="BG339" s="54">
        <f t="shared" si="372"/>
        <v>21.206453327693062</v>
      </c>
      <c r="BH339" s="54">
        <f t="shared" si="373"/>
        <v>21.20430953080453</v>
      </c>
      <c r="BI339" s="54">
        <f t="shared" si="374"/>
        <v>21.211781011720134</v>
      </c>
      <c r="BJ339" s="54">
        <f t="shared" si="375"/>
        <v>21.185493659119093</v>
      </c>
      <c r="BK339" s="54">
        <f t="shared" si="376"/>
        <v>21.27517268685947</v>
      </c>
      <c r="BL339" s="54">
        <f t="shared" si="377"/>
        <v>20.919766024312761</v>
      </c>
    </row>
    <row r="340" spans="3:64" ht="12.95" customHeight="1">
      <c r="C340" s="30"/>
      <c r="D340" s="30"/>
      <c r="AF340" s="356"/>
      <c r="AG340" s="41"/>
      <c r="AW340" s="54">
        <v>278000</v>
      </c>
      <c r="AX340" s="54">
        <f t="shared" si="363"/>
        <v>-0.55381512029564717</v>
      </c>
      <c r="AY340" s="54">
        <f t="shared" si="364"/>
        <v>-0.6026780530866912</v>
      </c>
      <c r="AZ340" s="54">
        <f t="shared" si="365"/>
        <v>4.8862932791043992E-2</v>
      </c>
      <c r="BA340" s="54">
        <f t="shared" si="366"/>
        <v>0.64438970355731895</v>
      </c>
      <c r="BB340" s="54">
        <f t="shared" si="367"/>
        <v>0.75541100730369293</v>
      </c>
      <c r="BC340" s="54">
        <f t="shared" si="368"/>
        <v>2.6432301503429185</v>
      </c>
      <c r="BD340" s="54">
        <f t="shared" si="369"/>
        <v>3.929736732302572</v>
      </c>
      <c r="BE340" s="54">
        <f t="shared" si="370"/>
        <v>21.245757749697425</v>
      </c>
      <c r="BF340" s="54">
        <f t="shared" si="371"/>
        <v>21.245539981647845</v>
      </c>
      <c r="BG340" s="54">
        <f t="shared" si="372"/>
        <v>21.246271884632083</v>
      </c>
      <c r="BH340" s="54">
        <f t="shared" si="373"/>
        <v>21.243810044158941</v>
      </c>
      <c r="BI340" s="54">
        <f t="shared" si="374"/>
        <v>21.252068660023777</v>
      </c>
      <c r="BJ340" s="54">
        <f t="shared" si="375"/>
        <v>21.224108593922068</v>
      </c>
      <c r="BK340" s="54">
        <f t="shared" si="376"/>
        <v>21.31608737968935</v>
      </c>
      <c r="BL340" s="54">
        <f t="shared" si="377"/>
        <v>20.971096982420175</v>
      </c>
    </row>
    <row r="341" spans="3:64" ht="12.95" customHeight="1">
      <c r="C341" s="30"/>
      <c r="D341" s="30"/>
      <c r="AF341" s="356"/>
      <c r="AG341" s="41"/>
      <c r="AW341" s="54">
        <v>279000</v>
      </c>
      <c r="AX341" s="54">
        <f t="shared" si="363"/>
        <v>-0.55879301453230501</v>
      </c>
      <c r="AY341" s="54">
        <f t="shared" si="364"/>
        <v>-0.61027386311712739</v>
      </c>
      <c r="AZ341" s="54">
        <f t="shared" si="365"/>
        <v>5.1480848584822429E-2</v>
      </c>
      <c r="BA341" s="54">
        <f t="shared" si="366"/>
        <v>0.63917354599397713</v>
      </c>
      <c r="BB341" s="54">
        <f t="shared" si="367"/>
        <v>0.77324478815783693</v>
      </c>
      <c r="BC341" s="54">
        <f t="shared" si="368"/>
        <v>2.6708914070743419</v>
      </c>
      <c r="BD341" s="54">
        <f t="shared" si="369"/>
        <v>4.1702381779787405</v>
      </c>
      <c r="BE341" s="54">
        <f t="shared" si="370"/>
        <v>21.285169870274363</v>
      </c>
      <c r="BF341" s="54">
        <f t="shared" si="371"/>
        <v>21.284906610810726</v>
      </c>
      <c r="BG341" s="54">
        <f t="shared" si="372"/>
        <v>21.285760995036824</v>
      </c>
      <c r="BH341" s="54">
        <f t="shared" si="373"/>
        <v>21.282985896622218</v>
      </c>
      <c r="BI341" s="54">
        <f t="shared" si="374"/>
        <v>21.291975821941381</v>
      </c>
      <c r="BJ341" s="54">
        <f t="shared" si="375"/>
        <v>21.262596342984875</v>
      </c>
      <c r="BK341" s="54">
        <f t="shared" si="376"/>
        <v>21.356093268190893</v>
      </c>
      <c r="BL341" s="54">
        <f t="shared" si="377"/>
        <v>21.022427940527585</v>
      </c>
    </row>
    <row r="342" spans="3:64" ht="12.95" customHeight="1">
      <c r="C342" s="30"/>
      <c r="D342" s="30"/>
      <c r="AF342" s="356"/>
      <c r="AG342" s="41"/>
      <c r="AW342" s="54">
        <v>280000</v>
      </c>
      <c r="AX342" s="54">
        <f t="shared" si="363"/>
        <v>-0.56390683974695222</v>
      </c>
      <c r="AY342" s="54">
        <f t="shared" si="364"/>
        <v>-0.61790611295096742</v>
      </c>
      <c r="AZ342" s="54">
        <f t="shared" si="365"/>
        <v>5.3999273204015229E-2</v>
      </c>
      <c r="BA342" s="54">
        <f t="shared" si="366"/>
        <v>0.63430845537583602</v>
      </c>
      <c r="BB342" s="54">
        <f t="shared" si="367"/>
        <v>0.79022233435714617</v>
      </c>
      <c r="BC342" s="54">
        <f t="shared" si="368"/>
        <v>2.6981207237338594</v>
      </c>
      <c r="BD342" s="54">
        <f t="shared" si="369"/>
        <v>4.4357129073487966</v>
      </c>
      <c r="BE342" s="54">
        <f t="shared" si="370"/>
        <v>21.324273644312704</v>
      </c>
      <c r="BF342" s="54">
        <f t="shared" si="371"/>
        <v>21.323962686770606</v>
      </c>
      <c r="BG342" s="54">
        <f t="shared" si="372"/>
        <v>21.324940042603941</v>
      </c>
      <c r="BH342" s="54">
        <f t="shared" si="373"/>
        <v>21.321865622630238</v>
      </c>
      <c r="BI342" s="54">
        <f t="shared" si="374"/>
        <v>21.331511764399604</v>
      </c>
      <c r="BJ342" s="54">
        <f t="shared" si="375"/>
        <v>21.300994363928815</v>
      </c>
      <c r="BK342" s="54">
        <f t="shared" si="376"/>
        <v>21.39522018586776</v>
      </c>
      <c r="BL342" s="54">
        <f t="shared" si="377"/>
        <v>21.073758898634999</v>
      </c>
    </row>
    <row r="343" spans="3:64" ht="12.95" customHeight="1">
      <c r="C343" s="30"/>
      <c r="D343" s="30"/>
      <c r="AF343" s="356"/>
      <c r="AG343" s="41"/>
      <c r="AW343" s="54">
        <v>281000</v>
      </c>
      <c r="AX343" s="54">
        <f t="shared" ref="AX343:AX406" si="378">AB$3+AB$4*AW343+AB$5*AW343^2+AZ343</f>
        <v>-0.56915727151400086</v>
      </c>
      <c r="AY343" s="54">
        <f t="shared" ref="AY343:AY406" si="379">AB$3+AB$4*AW343+AB$5*AW343^2</f>
        <v>-0.62557480258821152</v>
      </c>
      <c r="AZ343" s="54">
        <f t="shared" ref="AZ343:AZ406" si="380">$AB$6*($AB$11/BA343*BB343+$AB$12)</f>
        <v>5.6417531074210645E-2</v>
      </c>
      <c r="BA343" s="54">
        <f t="shared" ref="BA343:BA406" si="381">1+$AB$7*COS(BC343)</f>
        <v>0.62977993241713981</v>
      </c>
      <c r="BB343" s="54">
        <f t="shared" ref="BB343:BB406" si="382">SIN(BC343+RADIANS($AB$9))</f>
        <v>0.80637773589002026</v>
      </c>
      <c r="BC343" s="54">
        <f t="shared" ref="BC343:BC406" si="383">2*ATAN(BD343)</f>
        <v>2.7249504024258417</v>
      </c>
      <c r="BD343" s="54">
        <f t="shared" ref="BD343:BD406" si="384">SQRT((1+$AB$7)/(1-$AB$7))*TAN(BE343/2)</f>
        <v>4.7306391704387281</v>
      </c>
      <c r="BE343" s="54">
        <f t="shared" ref="BE343:BE406" si="385">$BL343+$AB$7*SIN(BF343)</f>
        <v>21.363089787055078</v>
      </c>
      <c r="BF343" s="54">
        <f t="shared" ref="BF343:BF406" si="386">$BL343+$AB$7*SIN(BG343)</f>
        <v>21.362730406229606</v>
      </c>
      <c r="BG343" s="54">
        <f t="shared" ref="BG343:BG406" si="387">$BL343+$AB$7*SIN(BH343)</f>
        <v>21.363827281242123</v>
      </c>
      <c r="BH343" s="54">
        <f t="shared" ref="BH343:BH406" si="388">$BL343+$AB$7*SIN(BI343)</f>
        <v>21.360476738170384</v>
      </c>
      <c r="BI343" s="54">
        <f t="shared" ref="BI343:BI406" si="389">$BL343+$AB$7*SIN(BJ343)</f>
        <v>21.370686020760097</v>
      </c>
      <c r="BJ343" s="54">
        <f t="shared" ref="BJ343:BJ406" si="390">$BL343+$AB$7*SIN(BK343)</f>
        <v>21.33933552754965</v>
      </c>
      <c r="BK343" s="54">
        <f t="shared" ref="BK343:BK406" si="391">$BL343+$AB$7*SIN(BL343)</f>
        <v>21.433500281686559</v>
      </c>
      <c r="BL343" s="54">
        <f t="shared" ref="BL343:BL406" si="392">RADIANS($AB$9)+$AB$18*(AW343-AB$15)</f>
        <v>21.125089856742409</v>
      </c>
    </row>
    <row r="344" spans="3:64" ht="12.95" customHeight="1">
      <c r="C344" s="30"/>
      <c r="D344" s="30"/>
      <c r="AF344" s="356"/>
      <c r="AG344" s="41"/>
      <c r="AW344" s="54">
        <v>282000</v>
      </c>
      <c r="AX344" s="54">
        <f t="shared" si="378"/>
        <v>-0.57454493810111362</v>
      </c>
      <c r="AY344" s="54">
        <f t="shared" si="379"/>
        <v>-0.63327993202885957</v>
      </c>
      <c r="AZ344" s="54">
        <f t="shared" si="380"/>
        <v>5.873499392774597E-2</v>
      </c>
      <c r="BA344" s="54">
        <f t="shared" si="381"/>
        <v>0.62557471843198909</v>
      </c>
      <c r="BB344" s="54">
        <f t="shared" si="382"/>
        <v>0.82174237393943617</v>
      </c>
      <c r="BC344" s="54">
        <f t="shared" si="383"/>
        <v>2.7514108704356763</v>
      </c>
      <c r="BD344" s="54">
        <f t="shared" si="384"/>
        <v>5.0606200276937097</v>
      </c>
      <c r="BE344" s="54">
        <f t="shared" si="385"/>
        <v>21.401638072191215</v>
      </c>
      <c r="BF344" s="54">
        <f t="shared" si="386"/>
        <v>21.401231239013008</v>
      </c>
      <c r="BG344" s="54">
        <f t="shared" si="387"/>
        <v>21.402440021449852</v>
      </c>
      <c r="BH344" s="54">
        <f t="shared" si="388"/>
        <v>21.398845617282159</v>
      </c>
      <c r="BI344" s="54">
        <f t="shared" si="389"/>
        <v>21.4095086949206</v>
      </c>
      <c r="BJ344" s="54">
        <f t="shared" si="390"/>
        <v>21.37764826166433</v>
      </c>
      <c r="BK344" s="54">
        <f t="shared" si="391"/>
        <v>21.470967935387229</v>
      </c>
      <c r="BL344" s="54">
        <f t="shared" si="392"/>
        <v>21.176420814849823</v>
      </c>
    </row>
    <row r="345" spans="3:64" ht="12.95" customHeight="1">
      <c r="C345" s="30"/>
      <c r="D345" s="30"/>
      <c r="AF345" s="356"/>
      <c r="AG345" s="41"/>
      <c r="AW345" s="54">
        <v>283000</v>
      </c>
      <c r="AX345" s="54">
        <f t="shared" si="378"/>
        <v>-0.58007042700549305</v>
      </c>
      <c r="AY345" s="54">
        <f t="shared" si="379"/>
        <v>-0.64102150127291158</v>
      </c>
      <c r="AZ345" s="54">
        <f t="shared" si="380"/>
        <v>6.0951074267418574E-2</v>
      </c>
      <c r="BA345" s="54">
        <f t="shared" si="381"/>
        <v>0.6216807043772925</v>
      </c>
      <c r="BB345" s="54">
        <f t="shared" si="382"/>
        <v>0.83634510062521827</v>
      </c>
      <c r="BC345" s="54">
        <f t="shared" si="383"/>
        <v>2.7775308712324955</v>
      </c>
      <c r="BD345" s="54">
        <f t="shared" si="384"/>
        <v>5.4327616362101141</v>
      </c>
      <c r="BE345" s="54">
        <f t="shared" si="385"/>
        <v>21.439937423657142</v>
      </c>
      <c r="BF345" s="54">
        <f t="shared" si="386"/>
        <v>21.439485951064768</v>
      </c>
      <c r="BG345" s="54">
        <f t="shared" si="387"/>
        <v>21.440794815609273</v>
      </c>
      <c r="BH345" s="54">
        <f t="shared" si="388"/>
        <v>21.436997376895469</v>
      </c>
      <c r="BI345" s="54">
        <f t="shared" si="389"/>
        <v>21.447990719752294</v>
      </c>
      <c r="BJ345" s="54">
        <f t="shared" si="390"/>
        <v>21.415956725939722</v>
      </c>
      <c r="BK345" s="54">
        <f t="shared" si="391"/>
        <v>21.507659666916844</v>
      </c>
      <c r="BL345" s="54">
        <f t="shared" si="392"/>
        <v>21.227751772957237</v>
      </c>
    </row>
    <row r="346" spans="3:64" ht="12.95" customHeight="1">
      <c r="C346" s="30"/>
      <c r="D346" s="30"/>
      <c r="AF346" s="356"/>
      <c r="AG346" s="41"/>
      <c r="AW346" s="54">
        <v>284000</v>
      </c>
      <c r="AX346" s="54">
        <f t="shared" si="378"/>
        <v>-0.58573429035203073</v>
      </c>
      <c r="AY346" s="54">
        <f t="shared" si="379"/>
        <v>-0.64879951032036765</v>
      </c>
      <c r="AZ346" s="54">
        <f t="shared" si="380"/>
        <v>6.3065219968336889E-2</v>
      </c>
      <c r="BA346" s="54">
        <f t="shared" si="381"/>
        <v>0.61808684850782258</v>
      </c>
      <c r="BB346" s="54">
        <f t="shared" si="382"/>
        <v>0.85021240480288285</v>
      </c>
      <c r="BC346" s="54">
        <f t="shared" si="383"/>
        <v>2.8033376424845717</v>
      </c>
      <c r="BD346" s="54">
        <f t="shared" si="384"/>
        <v>5.8562151708812173</v>
      </c>
      <c r="BE346" s="54">
        <f t="shared" si="385"/>
        <v>21.478006007823112</v>
      </c>
      <c r="BF346" s="54">
        <f t="shared" si="386"/>
        <v>21.477514616550099</v>
      </c>
      <c r="BG346" s="54">
        <f t="shared" si="387"/>
        <v>21.478907638002667</v>
      </c>
      <c r="BH346" s="54">
        <f t="shared" si="388"/>
        <v>21.474955775394481</v>
      </c>
      <c r="BI346" s="54">
        <f t="shared" si="389"/>
        <v>21.486144070608173</v>
      </c>
      <c r="BJ346" s="54">
        <f t="shared" si="390"/>
        <v>21.454281012149938</v>
      </c>
      <c r="BK346" s="54">
        <f t="shared" si="391"/>
        <v>21.543614040225535</v>
      </c>
      <c r="BL346" s="54">
        <f t="shared" si="392"/>
        <v>21.279082731064648</v>
      </c>
    </row>
    <row r="347" spans="3:64" ht="12.95" customHeight="1">
      <c r="C347" s="30"/>
      <c r="D347" s="30"/>
      <c r="AF347" s="356"/>
      <c r="AG347" s="41"/>
      <c r="AW347" s="54">
        <v>285000</v>
      </c>
      <c r="AX347" s="54">
        <f t="shared" si="378"/>
        <v>-0.59153704948781249</v>
      </c>
      <c r="AY347" s="54">
        <f t="shared" si="379"/>
        <v>-0.65661395917122756</v>
      </c>
      <c r="AZ347" s="54">
        <f t="shared" si="380"/>
        <v>6.5076909683415063E-2</v>
      </c>
      <c r="BA347" s="54">
        <f t="shared" si="381"/>
        <v>0.61478310235462486</v>
      </c>
      <c r="BB347" s="54">
        <f t="shared" si="382"/>
        <v>0.86336856351292657</v>
      </c>
      <c r="BC347" s="54">
        <f t="shared" si="383"/>
        <v>2.8288570820372807</v>
      </c>
      <c r="BD347" s="54">
        <f t="shared" si="384"/>
        <v>6.34297137222039</v>
      </c>
      <c r="BE347" s="54">
        <f t="shared" si="385"/>
        <v>21.515861325215667</v>
      </c>
      <c r="BF347" s="54">
        <f t="shared" si="386"/>
        <v>21.515336622472905</v>
      </c>
      <c r="BG347" s="54">
        <f t="shared" si="387"/>
        <v>21.516794055596463</v>
      </c>
      <c r="BH347" s="54">
        <f t="shared" si="388"/>
        <v>21.512743129321951</v>
      </c>
      <c r="BI347" s="54">
        <f t="shared" si="389"/>
        <v>21.523981935016675</v>
      </c>
      <c r="BJ347" s="54">
        <f t="shared" si="390"/>
        <v>21.492637364809646</v>
      </c>
      <c r="BK347" s="54">
        <f t="shared" si="391"/>
        <v>21.578871561677921</v>
      </c>
      <c r="BL347" s="54">
        <f t="shared" si="392"/>
        <v>21.330413689172062</v>
      </c>
    </row>
    <row r="348" spans="3:64" ht="12.95" customHeight="1">
      <c r="C348" s="30"/>
      <c r="D348" s="30"/>
      <c r="AF348" s="356"/>
      <c r="AG348" s="41"/>
      <c r="AW348" s="54">
        <v>286000</v>
      </c>
      <c r="AX348" s="54">
        <f t="shared" si="378"/>
        <v>-0.59747919907995961</v>
      </c>
      <c r="AY348" s="54">
        <f t="shared" si="379"/>
        <v>-0.66446484782549176</v>
      </c>
      <c r="AZ348" s="54">
        <f t="shared" si="380"/>
        <v>6.6985648745532186E-2</v>
      </c>
      <c r="BA348" s="54">
        <f t="shared" si="381"/>
        <v>0.61176034471007523</v>
      </c>
      <c r="BB348" s="54">
        <f t="shared" si="382"/>
        <v>0.87583577883984065</v>
      </c>
      <c r="BC348" s="54">
        <f t="shared" si="383"/>
        <v>2.8541139024889044</v>
      </c>
      <c r="BD348" s="54">
        <f t="shared" si="384"/>
        <v>6.9090566773124813</v>
      </c>
      <c r="BE348" s="54">
        <f t="shared" si="385"/>
        <v>21.553520300615151</v>
      </c>
      <c r="BF348" s="54">
        <f t="shared" si="386"/>
        <v>21.552970669255963</v>
      </c>
      <c r="BG348" s="54">
        <f t="shared" si="387"/>
        <v>21.554469386010815</v>
      </c>
      <c r="BH348" s="54">
        <f t="shared" si="388"/>
        <v>21.550380251678778</v>
      </c>
      <c r="BI348" s="54">
        <f t="shared" si="389"/>
        <v>21.561518839988903</v>
      </c>
      <c r="BJ348" s="54">
        <f t="shared" si="390"/>
        <v>21.531038417664661</v>
      </c>
      <c r="BK348" s="54">
        <f t="shared" si="391"/>
        <v>21.613474573347631</v>
      </c>
      <c r="BL348" s="54">
        <f t="shared" si="392"/>
        <v>21.381744647279472</v>
      </c>
    </row>
    <row r="349" spans="3:64" ht="12.95" customHeight="1">
      <c r="C349" s="30"/>
      <c r="D349" s="30"/>
      <c r="AF349" s="356"/>
      <c r="AG349" s="41"/>
      <c r="AW349" s="54">
        <v>287000</v>
      </c>
      <c r="AX349" s="54">
        <f t="shared" si="378"/>
        <v>-0.6035612109837295</v>
      </c>
      <c r="AY349" s="54">
        <f t="shared" si="379"/>
        <v>-0.6723521762831598</v>
      </c>
      <c r="AZ349" s="54">
        <f t="shared" si="380"/>
        <v>6.8790965299430323E-2</v>
      </c>
      <c r="BA349" s="54">
        <f t="shared" si="381"/>
        <v>0.60901032326602966</v>
      </c>
      <c r="BB349" s="54">
        <f t="shared" si="382"/>
        <v>0.88763430012058853</v>
      </c>
      <c r="BC349" s="54">
        <f t="shared" si="383"/>
        <v>2.8791317747740548</v>
      </c>
      <c r="BD349" s="54">
        <f t="shared" si="384"/>
        <v>7.5763894944589119</v>
      </c>
      <c r="BE349" s="54">
        <f t="shared" si="385"/>
        <v>21.590999370177595</v>
      </c>
      <c r="BF349" s="54">
        <f t="shared" si="386"/>
        <v>21.590434770622423</v>
      </c>
      <c r="BG349" s="54">
        <f t="shared" si="387"/>
        <v>21.591948839573472</v>
      </c>
      <c r="BH349" s="54">
        <f t="shared" si="388"/>
        <v>21.587886414346389</v>
      </c>
      <c r="BI349" s="54">
        <f t="shared" si="389"/>
        <v>21.59877073863564</v>
      </c>
      <c r="BJ349" s="54">
        <f t="shared" si="390"/>
        <v>21.569493442070577</v>
      </c>
      <c r="BK349" s="54">
        <f t="shared" si="391"/>
        <v>21.647467141476067</v>
      </c>
      <c r="BL349" s="54">
        <f t="shared" si="392"/>
        <v>21.433075605386886</v>
      </c>
    </row>
    <row r="350" spans="3:64" ht="12.95" customHeight="1">
      <c r="C350" s="30"/>
      <c r="D350" s="30"/>
      <c r="AF350" s="356"/>
      <c r="AG350" s="41"/>
      <c r="AW350" s="54">
        <v>288000</v>
      </c>
      <c r="AX350" s="54">
        <f t="shared" si="378"/>
        <v>-0.60978353809740538</v>
      </c>
      <c r="AY350" s="54">
        <f t="shared" si="379"/>
        <v>-0.68027594454423179</v>
      </c>
      <c r="AZ350" s="54">
        <f t="shared" si="380"/>
        <v>7.0492406446826403E-2</v>
      </c>
      <c r="BA350" s="54">
        <f t="shared" si="381"/>
        <v>0.60652560350930673</v>
      </c>
      <c r="BB350" s="54">
        <f t="shared" si="382"/>
        <v>0.89878253163366817</v>
      </c>
      <c r="BC350" s="54">
        <f t="shared" si="383"/>
        <v>2.9039334610235907</v>
      </c>
      <c r="BD350" s="54">
        <f t="shared" si="384"/>
        <v>8.3757647085253755</v>
      </c>
      <c r="BE350" s="54">
        <f t="shared" si="385"/>
        <v>21.628314564153261</v>
      </c>
      <c r="BF350" s="54">
        <f t="shared" si="386"/>
        <v>21.627746255873486</v>
      </c>
      <c r="BG350" s="54">
        <f t="shared" si="387"/>
        <v>21.629247642917672</v>
      </c>
      <c r="BH350" s="54">
        <f t="shared" si="388"/>
        <v>21.62527933628169</v>
      </c>
      <c r="BI350" s="54">
        <f t="shared" si="389"/>
        <v>21.635755058024557</v>
      </c>
      <c r="BJ350" s="54">
        <f t="shared" si="390"/>
        <v>21.608008603840499</v>
      </c>
      <c r="BK350" s="54">
        <f t="shared" si="391"/>
        <v>21.680894940389187</v>
      </c>
      <c r="BL350" s="54">
        <f t="shared" si="392"/>
        <v>21.484406563494296</v>
      </c>
    </row>
    <row r="351" spans="3:64" ht="12.95" customHeight="1">
      <c r="C351" s="30"/>
      <c r="D351" s="30"/>
      <c r="AF351" s="356"/>
      <c r="AG351" s="41"/>
      <c r="AW351" s="54">
        <v>289000</v>
      </c>
      <c r="AX351" s="54">
        <f t="shared" si="378"/>
        <v>-0.61614661836281259</v>
      </c>
      <c r="AY351" s="54">
        <f t="shared" si="379"/>
        <v>-0.68823615260870774</v>
      </c>
      <c r="AZ351" s="54">
        <f t="shared" si="380"/>
        <v>7.208953424589519E-2</v>
      </c>
      <c r="BA351" s="54">
        <f t="shared" si="381"/>
        <v>0.60429952443557</v>
      </c>
      <c r="BB351" s="54">
        <f t="shared" si="382"/>
        <v>0.90929712609431645</v>
      </c>
      <c r="BC351" s="54">
        <f t="shared" si="383"/>
        <v>2.9285409369063631</v>
      </c>
      <c r="BD351" s="54">
        <f t="shared" si="384"/>
        <v>9.3518565788169283</v>
      </c>
      <c r="BE351" s="54">
        <f t="shared" si="385"/>
        <v>21.665481583810525</v>
      </c>
      <c r="BF351" s="54">
        <f t="shared" si="386"/>
        <v>21.664921777300069</v>
      </c>
      <c r="BG351" s="54">
        <f t="shared" si="387"/>
        <v>21.666381142201242</v>
      </c>
      <c r="BH351" s="54">
        <f t="shared" si="388"/>
        <v>21.662575198318535</v>
      </c>
      <c r="BI351" s="54">
        <f t="shared" si="389"/>
        <v>21.672490710419584</v>
      </c>
      <c r="BJ351" s="54">
        <f t="shared" si="390"/>
        <v>21.646587225681458</v>
      </c>
      <c r="BK351" s="54">
        <f t="shared" si="391"/>
        <v>21.713805132178159</v>
      </c>
      <c r="BL351" s="54">
        <f t="shared" si="392"/>
        <v>21.53573752160171</v>
      </c>
    </row>
    <row r="352" spans="3:64" ht="12.95" customHeight="1">
      <c r="C352" s="30"/>
      <c r="D352" s="30"/>
      <c r="AF352" s="356"/>
      <c r="AG352" s="41"/>
      <c r="AW352" s="54">
        <v>290000</v>
      </c>
      <c r="AX352" s="54">
        <f t="shared" si="378"/>
        <v>-0.62265087900894234</v>
      </c>
      <c r="AY352" s="54">
        <f t="shared" si="379"/>
        <v>-0.69623280047658775</v>
      </c>
      <c r="AZ352" s="54">
        <f t="shared" si="380"/>
        <v>7.3581921467645445E-2</v>
      </c>
      <c r="BA352" s="54">
        <f t="shared" si="381"/>
        <v>0.60232616060306854</v>
      </c>
      <c r="BB352" s="54">
        <f t="shared" si="382"/>
        <v>0.91919306446910787</v>
      </c>
      <c r="BC352" s="54">
        <f t="shared" si="383"/>
        <v>2.9529755036622722</v>
      </c>
      <c r="BD352" s="54">
        <f t="shared" si="384"/>
        <v>10.57203481829117</v>
      </c>
      <c r="BE352" s="54">
        <f t="shared" si="385"/>
        <v>21.702515871314205</v>
      </c>
      <c r="BF352" s="54">
        <f t="shared" si="386"/>
        <v>21.701977325017211</v>
      </c>
      <c r="BG352" s="54">
        <f t="shared" si="387"/>
        <v>21.703364884675526</v>
      </c>
      <c r="BH352" s="54">
        <f t="shared" si="388"/>
        <v>21.699788684664501</v>
      </c>
      <c r="BI352" s="54">
        <f t="shared" si="389"/>
        <v>21.708998070238387</v>
      </c>
      <c r="BJ352" s="54">
        <f t="shared" si="390"/>
        <v>21.685230052855783</v>
      </c>
      <c r="BK352" s="54">
        <f t="shared" si="391"/>
        <v>21.746246242460781</v>
      </c>
      <c r="BL352" s="54">
        <f t="shared" si="392"/>
        <v>21.587068479709124</v>
      </c>
    </row>
    <row r="353" spans="3:64" ht="12.95" customHeight="1">
      <c r="C353" s="30"/>
      <c r="D353" s="30"/>
      <c r="AF353" s="356"/>
      <c r="AG353" s="41"/>
      <c r="AW353" s="54">
        <v>291000</v>
      </c>
      <c r="AX353" s="54">
        <f t="shared" si="378"/>
        <v>-0.62929674107489775</v>
      </c>
      <c r="AY353" s="54">
        <f t="shared" si="379"/>
        <v>-0.70426588814787183</v>
      </c>
      <c r="AZ353" s="54">
        <f t="shared" si="380"/>
        <v>7.496914707297414E-2</v>
      </c>
      <c r="BA353" s="54">
        <f t="shared" si="381"/>
        <v>0.60060029001593085</v>
      </c>
      <c r="BB353" s="54">
        <f t="shared" si="382"/>
        <v>0.9284837227939513</v>
      </c>
      <c r="BC353" s="54">
        <f t="shared" si="383"/>
        <v>2.9772578900971389</v>
      </c>
      <c r="BD353" s="54">
        <f t="shared" si="384"/>
        <v>12.142878017101397</v>
      </c>
      <c r="BE353" s="54">
        <f t="shared" si="385"/>
        <v>21.739432671538232</v>
      </c>
      <c r="BF353" s="54">
        <f t="shared" si="386"/>
        <v>21.738928250994078</v>
      </c>
      <c r="BG353" s="54">
        <f t="shared" si="387"/>
        <v>21.74021467799772</v>
      </c>
      <c r="BH353" s="54">
        <f t="shared" si="388"/>
        <v>21.736933050513255</v>
      </c>
      <c r="BI353" s="54">
        <f t="shared" si="389"/>
        <v>21.745298919244988</v>
      </c>
      <c r="BJ353" s="54">
        <f t="shared" si="390"/>
        <v>21.723935520190516</v>
      </c>
      <c r="BK353" s="54">
        <f t="shared" si="391"/>
        <v>21.77826803255099</v>
      </c>
      <c r="BL353" s="54">
        <f t="shared" si="392"/>
        <v>21.638399437816535</v>
      </c>
    </row>
    <row r="354" spans="3:64" ht="12.95" customHeight="1">
      <c r="C354" s="30"/>
      <c r="D354" s="30"/>
      <c r="AF354" s="356"/>
      <c r="AG354" s="41"/>
      <c r="AW354" s="54">
        <v>292000</v>
      </c>
      <c r="AX354" s="54">
        <f t="shared" si="378"/>
        <v>-0.63608462419091694</v>
      </c>
      <c r="AY354" s="54">
        <f t="shared" si="379"/>
        <v>-0.71233541562255975</v>
      </c>
      <c r="AZ354" s="54">
        <f t="shared" si="380"/>
        <v>7.6250791431642803E-2</v>
      </c>
      <c r="BA354" s="54">
        <f t="shared" si="381"/>
        <v>0.59911736730643095</v>
      </c>
      <c r="BB354" s="54">
        <f t="shared" si="382"/>
        <v>0.93718092682352405</v>
      </c>
      <c r="BC354" s="54">
        <f t="shared" si="383"/>
        <v>3.0014083449159248</v>
      </c>
      <c r="BD354" s="54">
        <f t="shared" si="384"/>
        <v>14.243560297477975</v>
      </c>
      <c r="BE354" s="54">
        <f t="shared" si="385"/>
        <v>21.776247085096433</v>
      </c>
      <c r="BF354" s="54">
        <f t="shared" si="386"/>
        <v>21.775789303493141</v>
      </c>
      <c r="BG354" s="54">
        <f t="shared" si="387"/>
        <v>21.776946627340873</v>
      </c>
      <c r="BH354" s="54">
        <f t="shared" si="388"/>
        <v>21.774020214602658</v>
      </c>
      <c r="BI354" s="54">
        <f t="shared" si="389"/>
        <v>21.781416362663986</v>
      </c>
      <c r="BJ354" s="54">
        <f t="shared" si="390"/>
        <v>21.762700019008612</v>
      </c>
      <c r="BK354" s="54">
        <f t="shared" si="391"/>
        <v>21.8099213683732</v>
      </c>
      <c r="BL354" s="54">
        <f t="shared" si="392"/>
        <v>21.689730395923949</v>
      </c>
    </row>
    <row r="355" spans="3:64" ht="12.95" customHeight="1">
      <c r="C355" s="30"/>
      <c r="D355" s="30"/>
      <c r="AF355" s="356"/>
      <c r="AG355" s="41"/>
      <c r="AW355" s="54">
        <v>293000</v>
      </c>
      <c r="AX355" s="54">
        <f t="shared" si="378"/>
        <v>-0.6430149515459147</v>
      </c>
      <c r="AY355" s="54">
        <f t="shared" si="379"/>
        <v>-0.72044138290065185</v>
      </c>
      <c r="AZ355" s="54">
        <f t="shared" si="380"/>
        <v>7.7426431354737146E-2</v>
      </c>
      <c r="BA355" s="54">
        <f t="shared" si="381"/>
        <v>0.59787350167971731</v>
      </c>
      <c r="BB355" s="54">
        <f t="shared" si="382"/>
        <v>0.94529499544902396</v>
      </c>
      <c r="BC355" s="54">
        <f t="shared" si="383"/>
        <v>3.0254467199093358</v>
      </c>
      <c r="BD355" s="54">
        <f t="shared" si="384"/>
        <v>17.20035405507711</v>
      </c>
      <c r="BE355" s="54">
        <f t="shared" si="385"/>
        <v>21.81297411223149</v>
      </c>
      <c r="BF355" s="54">
        <f t="shared" si="386"/>
        <v>21.812574672554639</v>
      </c>
      <c r="BG355" s="54">
        <f t="shared" si="387"/>
        <v>21.813577150995112</v>
      </c>
      <c r="BH355" s="54">
        <f t="shared" si="388"/>
        <v>21.81106087503769</v>
      </c>
      <c r="BI355" s="54">
        <f t="shared" si="389"/>
        <v>21.81737471906095</v>
      </c>
      <c r="BJ355" s="54">
        <f t="shared" si="390"/>
        <v>21.801518162965994</v>
      </c>
      <c r="BK355" s="54">
        <f t="shared" si="391"/>
        <v>21.841258086466762</v>
      </c>
      <c r="BL355" s="54">
        <f t="shared" si="392"/>
        <v>21.741061354031359</v>
      </c>
    </row>
    <row r="356" spans="3:64" ht="12.95" customHeight="1">
      <c r="C356" s="30"/>
      <c r="D356" s="30"/>
      <c r="AF356" s="356"/>
      <c r="AG356" s="41"/>
      <c r="AW356" s="54">
        <v>294000</v>
      </c>
      <c r="AX356" s="54">
        <f t="shared" si="378"/>
        <v>-0.65008815492955208</v>
      </c>
      <c r="AY356" s="54">
        <f t="shared" si="379"/>
        <v>-0.7285837899821479</v>
      </c>
      <c r="AZ356" s="54">
        <f t="shared" si="380"/>
        <v>7.8495635052595866E-2</v>
      </c>
      <c r="BA356" s="54">
        <f t="shared" si="381"/>
        <v>0.5968654390947763</v>
      </c>
      <c r="BB356" s="54">
        <f t="shared" si="382"/>
        <v>0.95283477388830817</v>
      </c>
      <c r="BC356" s="54">
        <f t="shared" si="383"/>
        <v>3.0493925446680312</v>
      </c>
      <c r="BD356" s="54">
        <f t="shared" si="384"/>
        <v>21.676579481115702</v>
      </c>
      <c r="BE356" s="54">
        <f t="shared" si="385"/>
        <v>21.84962868759013</v>
      </c>
      <c r="BF356" s="54">
        <f t="shared" si="386"/>
        <v>21.849298046588967</v>
      </c>
      <c r="BG356" s="54">
        <f t="shared" si="387"/>
        <v>21.850122975757657</v>
      </c>
      <c r="BH356" s="54">
        <f t="shared" si="388"/>
        <v>21.848064646262173</v>
      </c>
      <c r="BI356" s="54">
        <f t="shared" si="389"/>
        <v>21.85319938697987</v>
      </c>
      <c r="BJ356" s="54">
        <f t="shared" si="390"/>
        <v>21.840383052145171</v>
      </c>
      <c r="BK356" s="54">
        <f t="shared" si="391"/>
        <v>21.872330857433553</v>
      </c>
      <c r="BL356" s="54">
        <f t="shared" si="392"/>
        <v>21.792392312138773</v>
      </c>
    </row>
    <row r="357" spans="3:64" ht="12.95" customHeight="1">
      <c r="C357" s="30"/>
      <c r="D357" s="30"/>
      <c r="AF357" s="356"/>
      <c r="AG357" s="41"/>
      <c r="AW357" s="54">
        <v>295000</v>
      </c>
      <c r="AX357" s="54">
        <f t="shared" si="378"/>
        <v>-0.65730467970837858</v>
      </c>
      <c r="AY357" s="54">
        <f t="shared" si="379"/>
        <v>-0.73676263686704802</v>
      </c>
      <c r="AZ357" s="54">
        <f t="shared" si="380"/>
        <v>7.9457957158669379E-2</v>
      </c>
      <c r="BA357" s="54">
        <f t="shared" si="381"/>
        <v>0.59609054818281826</v>
      </c>
      <c r="BB357" s="54">
        <f t="shared" si="382"/>
        <v>0.95980765767335252</v>
      </c>
      <c r="BC357" s="54">
        <f t="shared" si="383"/>
        <v>3.0732650936662123</v>
      </c>
      <c r="BD357" s="54">
        <f t="shared" si="384"/>
        <v>29.259376925547887</v>
      </c>
      <c r="BE357" s="54">
        <f t="shared" si="385"/>
        <v>21.886225706309268</v>
      </c>
      <c r="BF357" s="54">
        <f t="shared" si="386"/>
        <v>21.885972679591557</v>
      </c>
      <c r="BG357" s="54">
        <f t="shared" si="387"/>
        <v>21.886601113964204</v>
      </c>
      <c r="BH357" s="54">
        <f t="shared" si="388"/>
        <v>21.885040214700542</v>
      </c>
      <c r="BI357" s="54">
        <f t="shared" si="389"/>
        <v>21.888916691461276</v>
      </c>
      <c r="BJ357" s="54">
        <f t="shared" si="390"/>
        <v>21.879286535077195</v>
      </c>
      <c r="BK357" s="54">
        <f t="shared" si="391"/>
        <v>21.903193047188406</v>
      </c>
      <c r="BL357" s="54">
        <f t="shared" si="392"/>
        <v>21.843723270246183</v>
      </c>
    </row>
    <row r="358" spans="3:64" ht="12.95" customHeight="1">
      <c r="C358" s="30"/>
      <c r="D358" s="30"/>
      <c r="AF358" s="356"/>
      <c r="AG358" s="41"/>
      <c r="AW358" s="54">
        <v>296000</v>
      </c>
      <c r="AX358" s="54">
        <f t="shared" si="378"/>
        <v>-0.66466498958024534</v>
      </c>
      <c r="AY358" s="54">
        <f t="shared" si="379"/>
        <v>-0.74497792355535197</v>
      </c>
      <c r="AZ358" s="54">
        <f t="shared" si="380"/>
        <v>8.0312933975106596E-2</v>
      </c>
      <c r="BA358" s="54">
        <f t="shared" si="381"/>
        <v>0.59554680944870886</v>
      </c>
      <c r="BB358" s="54">
        <f t="shared" si="382"/>
        <v>0.96621960843255439</v>
      </c>
      <c r="BC358" s="54">
        <f t="shared" si="383"/>
        <v>3.0970834467218071</v>
      </c>
      <c r="BD358" s="54">
        <f t="shared" si="384"/>
        <v>44.927105009518115</v>
      </c>
      <c r="BE358" s="54">
        <f t="shared" si="385"/>
        <v>21.922780042222787</v>
      </c>
      <c r="BF358" s="54">
        <f t="shared" si="386"/>
        <v>21.922611467991619</v>
      </c>
      <c r="BG358" s="54">
        <f t="shared" si="387"/>
        <v>21.923028824509668</v>
      </c>
      <c r="BH358" s="54">
        <f t="shared" si="388"/>
        <v>21.921995510295396</v>
      </c>
      <c r="BI358" s="54">
        <f t="shared" si="389"/>
        <v>21.924553713682492</v>
      </c>
      <c r="BJ358" s="54">
        <f t="shared" si="390"/>
        <v>21.918219468638444</v>
      </c>
      <c r="BK358" s="54">
        <f t="shared" si="391"/>
        <v>21.933898576377871</v>
      </c>
      <c r="BL358" s="54">
        <f t="shared" si="392"/>
        <v>21.895054228353597</v>
      </c>
    </row>
    <row r="359" spans="3:64" ht="12.95" customHeight="1">
      <c r="C359" s="30"/>
      <c r="D359" s="30"/>
      <c r="AF359" s="356"/>
      <c r="AG359" s="41"/>
      <c r="AW359" s="54">
        <v>297000</v>
      </c>
      <c r="AX359" s="54">
        <f t="shared" si="378"/>
        <v>-0.6721695709493708</v>
      </c>
      <c r="AY359" s="54">
        <f t="shared" si="379"/>
        <v>-0.75322965004705977</v>
      </c>
      <c r="AZ359" s="54">
        <f t="shared" si="380"/>
        <v>8.1060079097688961E-2</v>
      </c>
      <c r="BA359" s="54">
        <f t="shared" si="381"/>
        <v>0.59523280736155793</v>
      </c>
      <c r="BB359" s="54">
        <f t="shared" si="382"/>
        <v>0.97207516238957292</v>
      </c>
      <c r="BC359" s="54">
        <f t="shared" si="383"/>
        <v>3.1208665439932752</v>
      </c>
      <c r="BD359" s="54">
        <f t="shared" si="384"/>
        <v>96.493188695362392</v>
      </c>
      <c r="BE359" s="54">
        <f t="shared" si="385"/>
        <v>21.959306559350658</v>
      </c>
      <c r="BF359" s="54">
        <f t="shared" si="386"/>
        <v>21.959227035703371</v>
      </c>
      <c r="BG359" s="54">
        <f t="shared" si="387"/>
        <v>21.959423560631532</v>
      </c>
      <c r="BH359" s="54">
        <f t="shared" si="388"/>
        <v>21.95893789093229</v>
      </c>
      <c r="BI359" s="54">
        <f t="shared" si="389"/>
        <v>21.960138107062566</v>
      </c>
      <c r="BJ359" s="54">
        <f t="shared" si="390"/>
        <v>21.957171975995841</v>
      </c>
      <c r="BK359" s="54">
        <f t="shared" si="391"/>
        <v>21.964501778337663</v>
      </c>
      <c r="BL359" s="54">
        <f t="shared" si="392"/>
        <v>21.946385186461011</v>
      </c>
    </row>
    <row r="360" spans="3:64" ht="12.95" customHeight="1">
      <c r="C360" s="30"/>
      <c r="D360" s="30"/>
      <c r="AF360" s="356"/>
      <c r="AG360" s="41"/>
      <c r="AW360" s="54">
        <v>298000</v>
      </c>
      <c r="AX360" s="54">
        <f t="shared" si="378"/>
        <v>-0.67981893677558136</v>
      </c>
      <c r="AY360" s="54">
        <f t="shared" si="379"/>
        <v>-0.76151781634217186</v>
      </c>
      <c r="AZ360" s="54">
        <f t="shared" si="380"/>
        <v>8.1698879566590457E-2</v>
      </c>
      <c r="BA360" s="54">
        <f t="shared" si="381"/>
        <v>0.59514772501525259</v>
      </c>
      <c r="BB360" s="54">
        <f t="shared" si="382"/>
        <v>0.97737743237873309</v>
      </c>
      <c r="BC360" s="54">
        <f t="shared" si="383"/>
        <v>-3.1385520703742942</v>
      </c>
      <c r="BD360" s="54">
        <f t="shared" si="384"/>
        <v>-657.76803902198185</v>
      </c>
      <c r="BE360" s="54">
        <f t="shared" si="385"/>
        <v>21.995820118134766</v>
      </c>
      <c r="BF360" s="54">
        <f t="shared" si="386"/>
        <v>21.995831825581011</v>
      </c>
      <c r="BG360" s="54">
        <f t="shared" si="387"/>
        <v>21.995802907576969</v>
      </c>
      <c r="BH360" s="54">
        <f t="shared" si="388"/>
        <v>21.995874336565286</v>
      </c>
      <c r="BI360" s="54">
        <f t="shared" si="389"/>
        <v>21.995697903256776</v>
      </c>
      <c r="BJ360" s="54">
        <f t="shared" si="390"/>
        <v>21.996133702954825</v>
      </c>
      <c r="BK360" s="54">
        <f t="shared" si="391"/>
        <v>21.995057255962973</v>
      </c>
      <c r="BL360" s="54">
        <f t="shared" si="392"/>
        <v>21.997716144568422</v>
      </c>
    </row>
    <row r="361" spans="3:64" ht="12.95" customHeight="1">
      <c r="C361" s="30"/>
      <c r="D361" s="30"/>
      <c r="AF361" s="356"/>
      <c r="AG361" s="41"/>
      <c r="AW361" s="54">
        <v>299000</v>
      </c>
      <c r="AX361" s="54">
        <f t="shared" si="378"/>
        <v>-0.68761362977407248</v>
      </c>
      <c r="AY361" s="54">
        <f t="shared" si="379"/>
        <v>-0.7698424224406879</v>
      </c>
      <c r="AZ361" s="54">
        <f t="shared" si="380"/>
        <v>8.2228792666615369E-2</v>
      </c>
      <c r="BA361" s="54">
        <f t="shared" si="381"/>
        <v>0.59529134112608895</v>
      </c>
      <c r="BB361" s="54">
        <f t="shared" si="382"/>
        <v>0.98212810401357253</v>
      </c>
      <c r="BC361" s="54">
        <f t="shared" si="383"/>
        <v>-3.1147829714800874</v>
      </c>
      <c r="BD361" s="54">
        <f t="shared" si="384"/>
        <v>-74.595446421392779</v>
      </c>
      <c r="BE361" s="54">
        <f t="shared" si="385"/>
        <v>22.032335578122836</v>
      </c>
      <c r="BF361" s="54">
        <f t="shared" si="386"/>
        <v>22.03243819519658</v>
      </c>
      <c r="BG361" s="54">
        <f t="shared" si="387"/>
        <v>22.032184513538116</v>
      </c>
      <c r="BH361" s="54">
        <f t="shared" si="388"/>
        <v>22.032811649729219</v>
      </c>
      <c r="BI361" s="54">
        <f t="shared" si="389"/>
        <v>22.031261311528276</v>
      </c>
      <c r="BJ361" s="54">
        <f t="shared" si="390"/>
        <v>22.035094073197563</v>
      </c>
      <c r="BK361" s="54">
        <f t="shared" si="391"/>
        <v>22.025619737868674</v>
      </c>
      <c r="BL361" s="54">
        <f t="shared" si="392"/>
        <v>22.049047102675836</v>
      </c>
    </row>
    <row r="362" spans="3:64" ht="12.95" customHeight="1">
      <c r="C362" s="30"/>
      <c r="D362" s="30"/>
      <c r="AF362" s="356"/>
      <c r="AG362" s="41"/>
      <c r="AW362" s="54">
        <v>300000</v>
      </c>
      <c r="AX362" s="54">
        <f t="shared" si="378"/>
        <v>-0.69555422487451513</v>
      </c>
      <c r="AY362" s="54">
        <f t="shared" si="379"/>
        <v>-0.7782034683426079</v>
      </c>
      <c r="AZ362" s="54">
        <f t="shared" si="380"/>
        <v>8.264924346809277E-2</v>
      </c>
      <c r="BA362" s="54">
        <f t="shared" si="381"/>
        <v>0.59566402922962247</v>
      </c>
      <c r="BB362" s="54">
        <f t="shared" si="382"/>
        <v>0.9863274264460492</v>
      </c>
      <c r="BC362" s="54">
        <f t="shared" si="383"/>
        <v>-3.0909926500023759</v>
      </c>
      <c r="BD362" s="54">
        <f t="shared" si="384"/>
        <v>-39.517255203502977</v>
      </c>
      <c r="BE362" s="54">
        <f t="shared" si="385"/>
        <v>22.068867798962799</v>
      </c>
      <c r="BF362" s="54">
        <f t="shared" si="386"/>
        <v>22.069058514672154</v>
      </c>
      <c r="BG362" s="54">
        <f t="shared" si="387"/>
        <v>22.068586017413978</v>
      </c>
      <c r="BH362" s="54">
        <f t="shared" si="388"/>
        <v>22.069756659043964</v>
      </c>
      <c r="BI362" s="54">
        <f t="shared" si="389"/>
        <v>22.066856515025677</v>
      </c>
      <c r="BJ362" s="54">
        <f t="shared" si="390"/>
        <v>22.074042542985698</v>
      </c>
      <c r="BK362" s="54">
        <f t="shared" si="391"/>
        <v>22.056243934218326</v>
      </c>
      <c r="BL362" s="54">
        <f t="shared" si="392"/>
        <v>22.100378060783246</v>
      </c>
    </row>
    <row r="363" spans="3:64" ht="12.95" customHeight="1">
      <c r="C363" s="30"/>
      <c r="D363" s="30"/>
      <c r="AF363" s="356"/>
      <c r="AG363" s="41"/>
      <c r="AW363" s="54">
        <v>301000</v>
      </c>
      <c r="AX363" s="54">
        <f t="shared" si="378"/>
        <v>-0.70364133088785952</v>
      </c>
      <c r="AY363" s="54">
        <f t="shared" si="379"/>
        <v>-0.78660095404793196</v>
      </c>
      <c r="AZ363" s="54">
        <f t="shared" si="380"/>
        <v>8.2959623160072493E-2</v>
      </c>
      <c r="BA363" s="54">
        <f t="shared" si="381"/>
        <v>0.59626675903893622</v>
      </c>
      <c r="BB363" s="54">
        <f t="shared" si="382"/>
        <v>0.98997419792668928</v>
      </c>
      <c r="BC363" s="54">
        <f t="shared" si="383"/>
        <v>-3.0671622365449251</v>
      </c>
      <c r="BD363" s="54">
        <f t="shared" si="384"/>
        <v>-26.858328619007949</v>
      </c>
      <c r="BE363" s="54">
        <f t="shared" si="385"/>
        <v>22.105431641646447</v>
      </c>
      <c r="BF363" s="54">
        <f t="shared" si="386"/>
        <v>22.105705264209018</v>
      </c>
      <c r="BG363" s="54">
        <f t="shared" si="387"/>
        <v>22.105024977039459</v>
      </c>
      <c r="BH363" s="54">
        <f t="shared" si="388"/>
        <v>22.106716422279089</v>
      </c>
      <c r="BI363" s="54">
        <f t="shared" si="389"/>
        <v>22.102511467514979</v>
      </c>
      <c r="BJ363" s="54">
        <f t="shared" si="390"/>
        <v>22.112968855942434</v>
      </c>
      <c r="BK363" s="54">
        <f t="shared" si="391"/>
        <v>22.086984392601845</v>
      </c>
      <c r="BL363" s="54">
        <f t="shared" si="392"/>
        <v>22.15170901889066</v>
      </c>
    </row>
    <row r="364" spans="3:64" ht="12.95" customHeight="1">
      <c r="C364" s="30"/>
      <c r="D364" s="30"/>
      <c r="AF364" s="356"/>
      <c r="AG364" s="41"/>
      <c r="AW364" s="54">
        <v>302000</v>
      </c>
      <c r="AX364" s="54">
        <f t="shared" si="378"/>
        <v>-0.71187559137279166</v>
      </c>
      <c r="AY364" s="54">
        <f t="shared" si="379"/>
        <v>-0.79503487955665986</v>
      </c>
      <c r="AZ364" s="54">
        <f t="shared" si="380"/>
        <v>8.315928818386821E-2</v>
      </c>
      <c r="BA364" s="54">
        <f t="shared" si="381"/>
        <v>0.59710110002802319</v>
      </c>
      <c r="BB364" s="54">
        <f t="shared" si="382"/>
        <v>0.99306574612899312</v>
      </c>
      <c r="BC364" s="54">
        <f t="shared" si="383"/>
        <v>-3.0432727601932159</v>
      </c>
      <c r="BD364" s="54">
        <f t="shared" si="384"/>
        <v>-20.325374018985162</v>
      </c>
      <c r="BE364" s="54">
        <f t="shared" si="385"/>
        <v>22.142041971929956</v>
      </c>
      <c r="BF364" s="54">
        <f t="shared" si="386"/>
        <v>22.1423911289695</v>
      </c>
      <c r="BG364" s="54">
        <f t="shared" si="387"/>
        <v>22.141518801509797</v>
      </c>
      <c r="BH364" s="54">
        <f t="shared" si="388"/>
        <v>22.143698425552547</v>
      </c>
      <c r="BI364" s="54">
        <f t="shared" si="389"/>
        <v>22.138253694111238</v>
      </c>
      <c r="BJ364" s="54">
        <f t="shared" si="390"/>
        <v>22.151863298522677</v>
      </c>
      <c r="BK364" s="54">
        <f t="shared" si="391"/>
        <v>22.117895354341357</v>
      </c>
      <c r="BL364" s="54">
        <f t="shared" si="392"/>
        <v>22.20303997699807</v>
      </c>
    </row>
    <row r="365" spans="3:64" ht="12.95" customHeight="1">
      <c r="C365" s="30"/>
      <c r="D365" s="30"/>
      <c r="AF365" s="356"/>
      <c r="AG365" s="41"/>
      <c r="AW365" s="54">
        <v>303000</v>
      </c>
      <c r="AX365" s="54">
        <f t="shared" si="378"/>
        <v>-0.72025768473820717</v>
      </c>
      <c r="AY365" s="54">
        <f t="shared" si="379"/>
        <v>-0.80350524486879182</v>
      </c>
      <c r="AZ365" s="54">
        <f t="shared" si="380"/>
        <v>8.3247560130584708E-2</v>
      </c>
      <c r="BA365" s="54">
        <f t="shared" si="381"/>
        <v>0.5981692274030932</v>
      </c>
      <c r="BB365" s="54">
        <f t="shared" si="382"/>
        <v>0.99559790294397787</v>
      </c>
      <c r="BC365" s="54">
        <f t="shared" si="383"/>
        <v>-3.0193050967507329</v>
      </c>
      <c r="BD365" s="54">
        <f t="shared" si="384"/>
        <v>-16.334507416713755</v>
      </c>
      <c r="BE365" s="54">
        <f t="shared" si="385"/>
        <v>22.178713667760181</v>
      </c>
      <c r="BF365" s="54">
        <f t="shared" si="386"/>
        <v>22.179129089081762</v>
      </c>
      <c r="BG365" s="54">
        <f t="shared" si="387"/>
        <v>22.178084691123104</v>
      </c>
      <c r="BH365" s="54">
        <f t="shared" si="388"/>
        <v>22.180710775285181</v>
      </c>
      <c r="BI365" s="54">
        <f t="shared" si="389"/>
        <v>22.174110099530342</v>
      </c>
      <c r="BJ365" s="54">
        <f t="shared" si="390"/>
        <v>22.190716956727819</v>
      </c>
      <c r="BK365" s="54">
        <f t="shared" si="391"/>
        <v>22.149030611603926</v>
      </c>
      <c r="BL365" s="54">
        <f t="shared" si="392"/>
        <v>22.254370935105484</v>
      </c>
    </row>
    <row r="366" spans="3:64" ht="12.95" customHeight="1">
      <c r="C366" s="30"/>
      <c r="D366" s="30"/>
      <c r="AF366" s="356"/>
      <c r="AG366" s="41"/>
      <c r="AW366" s="54">
        <v>304000</v>
      </c>
      <c r="AX366" s="54">
        <f t="shared" si="378"/>
        <v>-0.72878832365999979</v>
      </c>
      <c r="AY366" s="54">
        <f t="shared" si="379"/>
        <v>-0.81201204998432785</v>
      </c>
      <c r="AZ366" s="54">
        <f t="shared" si="380"/>
        <v>8.3223726324328035E-2</v>
      </c>
      <c r="BA366" s="54">
        <f t="shared" si="381"/>
        <v>0.59947393071770239</v>
      </c>
      <c r="BB366" s="54">
        <f t="shared" si="382"/>
        <v>0.99756497319219761</v>
      </c>
      <c r="BC366" s="54">
        <f t="shared" si="383"/>
        <v>-2.9952399124623197</v>
      </c>
      <c r="BD366" s="54">
        <f t="shared" si="384"/>
        <v>-13.641212699157707</v>
      </c>
      <c r="BE366" s="54">
        <f t="shared" si="385"/>
        <v>22.215461632354415</v>
      </c>
      <c r="BF366" s="54">
        <f t="shared" si="386"/>
        <v>22.215932502750089</v>
      </c>
      <c r="BG366" s="54">
        <f t="shared" si="387"/>
        <v>22.214739588266347</v>
      </c>
      <c r="BH366" s="54">
        <f t="shared" si="388"/>
        <v>22.217762379624972</v>
      </c>
      <c r="BI366" s="54">
        <f t="shared" si="389"/>
        <v>22.210106787334382</v>
      </c>
      <c r="BJ366" s="54">
        <f t="shared" si="390"/>
        <v>22.229521974522999</v>
      </c>
      <c r="BK366" s="54">
        <f t="shared" si="391"/>
        <v>22.180443365697439</v>
      </c>
      <c r="BL366" s="54">
        <f t="shared" si="392"/>
        <v>22.305701893212898</v>
      </c>
    </row>
    <row r="367" spans="3:64" ht="12.95" customHeight="1">
      <c r="C367" s="30"/>
      <c r="D367" s="30"/>
      <c r="AF367" s="356"/>
      <c r="AG367" s="41"/>
      <c r="AW367" s="54">
        <v>305000</v>
      </c>
      <c r="AX367" s="54">
        <f t="shared" si="378"/>
        <v>-0.73746825392677051</v>
      </c>
      <c r="AY367" s="54">
        <f t="shared" si="379"/>
        <v>-0.82055529490326784</v>
      </c>
      <c r="AZ367" s="54">
        <f t="shared" si="380"/>
        <v>8.3087040976497301E-2</v>
      </c>
      <c r="BA367" s="54">
        <f t="shared" si="381"/>
        <v>0.60101862547124763</v>
      </c>
      <c r="BB367" s="54">
        <f t="shared" si="382"/>
        <v>0.99895969645023253</v>
      </c>
      <c r="BC367" s="54">
        <f t="shared" si="383"/>
        <v>-2.9710576019637909</v>
      </c>
      <c r="BD367" s="54">
        <f t="shared" si="384"/>
        <v>-11.699357967777507</v>
      </c>
      <c r="BE367" s="54">
        <f t="shared" si="385"/>
        <v>22.25230081432608</v>
      </c>
      <c r="BF367" s="54">
        <f t="shared" si="386"/>
        <v>22.25281518075823</v>
      </c>
      <c r="BG367" s="54">
        <f t="shared" si="387"/>
        <v>22.251500142284694</v>
      </c>
      <c r="BH367" s="54">
        <f t="shared" si="388"/>
        <v>22.2548631161951</v>
      </c>
      <c r="BI367" s="54">
        <f t="shared" si="389"/>
        <v>22.24626889357631</v>
      </c>
      <c r="BJ367" s="54">
        <f t="shared" si="390"/>
        <v>22.26827181426939</v>
      </c>
      <c r="BK367" s="54">
        <f t="shared" si="391"/>
        <v>22.21218608692298</v>
      </c>
      <c r="BL367" s="54">
        <f t="shared" si="392"/>
        <v>22.357032851320309</v>
      </c>
    </row>
    <row r="368" spans="3:64" ht="12.95" customHeight="1">
      <c r="C368" s="30"/>
      <c r="D368" s="30"/>
      <c r="AF368" s="356"/>
      <c r="AG368" s="41"/>
      <c r="AW368" s="54">
        <v>306000</v>
      </c>
      <c r="AX368" s="54">
        <f t="shared" si="378"/>
        <v>-0.7462982528569051</v>
      </c>
      <c r="AY368" s="54">
        <f t="shared" si="379"/>
        <v>-0.82913497962561178</v>
      </c>
      <c r="AZ368" s="54">
        <f t="shared" si="380"/>
        <v>8.2836726768706626E-2</v>
      </c>
      <c r="BA368" s="54">
        <f t="shared" si="381"/>
        <v>0.60280736810163638</v>
      </c>
      <c r="BB368" s="54">
        <f t="shared" si="382"/>
        <v>0.99977320095507949</v>
      </c>
      <c r="BC368" s="54">
        <f t="shared" si="383"/>
        <v>-2.9467382193351495</v>
      </c>
      <c r="BD368" s="54">
        <f t="shared" si="384"/>
        <v>-10.231575985598429</v>
      </c>
      <c r="BE368" s="54">
        <f t="shared" si="385"/>
        <v>22.289246235932215</v>
      </c>
      <c r="BF368" s="54">
        <f t="shared" si="386"/>
        <v>22.289791451041125</v>
      </c>
      <c r="BG368" s="54">
        <f t="shared" si="387"/>
        <v>22.288382691005783</v>
      </c>
      <c r="BH368" s="54">
        <f t="shared" si="388"/>
        <v>22.292023983211692</v>
      </c>
      <c r="BI368" s="54">
        <f t="shared" si="389"/>
        <v>22.28262043816223</v>
      </c>
      <c r="BJ368" s="54">
        <f t="shared" si="390"/>
        <v>22.306961519291523</v>
      </c>
      <c r="BK368" s="54">
        <f t="shared" si="391"/>
        <v>22.244310376352949</v>
      </c>
      <c r="BL368" s="54">
        <f t="shared" si="392"/>
        <v>22.408363809427723</v>
      </c>
    </row>
    <row r="369" spans="3:64" ht="12.95" customHeight="1">
      <c r="C369" s="30"/>
      <c r="D369" s="30"/>
      <c r="AF369" s="356"/>
      <c r="AG369" s="41"/>
      <c r="AW369" s="54">
        <v>307000</v>
      </c>
      <c r="AX369" s="54">
        <f t="shared" si="378"/>
        <v>-0.75527912744653569</v>
      </c>
      <c r="AY369" s="54">
        <f t="shared" si="379"/>
        <v>-0.83775110415135978</v>
      </c>
      <c r="AZ369" s="54">
        <f t="shared" si="380"/>
        <v>8.2471976704824104E-2</v>
      </c>
      <c r="BA369" s="54">
        <f t="shared" si="381"/>
        <v>0.60484487483945393</v>
      </c>
      <c r="BB369" s="54">
        <f t="shared" si="382"/>
        <v>0.99999494834071356</v>
      </c>
      <c r="BC369" s="54">
        <f t="shared" si="383"/>
        <v>-2.9222614012918129</v>
      </c>
      <c r="BD369" s="54">
        <f t="shared" si="384"/>
        <v>-9.082042999806065</v>
      </c>
      <c r="BE369" s="54">
        <f t="shared" si="385"/>
        <v>22.326313030156076</v>
      </c>
      <c r="BF369" s="54">
        <f t="shared" si="386"/>
        <v>22.326876212459819</v>
      </c>
      <c r="BG369" s="54">
        <f t="shared" si="387"/>
        <v>22.325403261146374</v>
      </c>
      <c r="BH369" s="54">
        <f t="shared" si="388"/>
        <v>22.329257231266482</v>
      </c>
      <c r="BI369" s="54">
        <f t="shared" si="389"/>
        <v>22.319184197144143</v>
      </c>
      <c r="BJ369" s="54">
        <f t="shared" si="390"/>
        <v>22.345587978460255</v>
      </c>
      <c r="BK369" s="54">
        <f t="shared" si="391"/>
        <v>22.276866829898893</v>
      </c>
      <c r="BL369" s="54">
        <f t="shared" si="392"/>
        <v>22.459694767535133</v>
      </c>
    </row>
    <row r="370" spans="3:64" ht="12.95" customHeight="1">
      <c r="C370" s="30"/>
      <c r="D370" s="30"/>
      <c r="AF370" s="356"/>
      <c r="AG370" s="41"/>
      <c r="AW370" s="54">
        <v>308000</v>
      </c>
      <c r="AX370" s="54">
        <f t="shared" si="378"/>
        <v>-0.76441171241251271</v>
      </c>
      <c r="AY370" s="54">
        <f t="shared" si="379"/>
        <v>-0.84640366848051163</v>
      </c>
      <c r="AZ370" s="54">
        <f t="shared" si="380"/>
        <v>8.1991956067998889E-2</v>
      </c>
      <c r="BA370" s="54">
        <f t="shared" si="381"/>
        <v>0.60713654493110414</v>
      </c>
      <c r="BB370" s="54">
        <f t="shared" si="382"/>
        <v>0.99961266778238811</v>
      </c>
      <c r="BC370" s="54">
        <f t="shared" si="383"/>
        <v>-2.8976062817150532</v>
      </c>
      <c r="BD370" s="54">
        <f t="shared" si="384"/>
        <v>-8.1564743502972696</v>
      </c>
      <c r="BE370" s="54">
        <f t="shared" si="385"/>
        <v>22.36351648694858</v>
      </c>
      <c r="BF370" s="54">
        <f t="shared" si="386"/>
        <v>22.364084977431052</v>
      </c>
      <c r="BG370" s="54">
        <f t="shared" si="387"/>
        <v>22.36257758931729</v>
      </c>
      <c r="BH370" s="54">
        <f t="shared" si="388"/>
        <v>22.366576473381897</v>
      </c>
      <c r="BI370" s="54">
        <f t="shared" si="389"/>
        <v>22.355981599034244</v>
      </c>
      <c r="BJ370" s="54">
        <f t="shared" si="390"/>
        <v>22.384150192385491</v>
      </c>
      <c r="BK370" s="54">
        <f t="shared" si="391"/>
        <v>22.309904905027292</v>
      </c>
      <c r="BL370" s="54">
        <f t="shared" si="392"/>
        <v>22.511025725642547</v>
      </c>
    </row>
    <row r="371" spans="3:64" ht="12.95" customHeight="1">
      <c r="C371" s="30"/>
      <c r="D371" s="30"/>
      <c r="AF371" s="356"/>
      <c r="AG371" s="41"/>
      <c r="AW371" s="54">
        <v>309000</v>
      </c>
      <c r="AX371" s="54">
        <f t="shared" si="378"/>
        <v>-0.77369686828578754</v>
      </c>
      <c r="AY371" s="54">
        <f t="shared" si="379"/>
        <v>-0.85509267261306754</v>
      </c>
      <c r="AZ371" s="54">
        <f t="shared" si="380"/>
        <v>8.1395804327280025E-2</v>
      </c>
      <c r="BA371" s="54">
        <f t="shared" si="381"/>
        <v>0.60968848876138904</v>
      </c>
      <c r="BB371" s="54">
        <f t="shared" si="382"/>
        <v>0.99861227798023411</v>
      </c>
      <c r="BC371" s="54">
        <f t="shared" si="383"/>
        <v>-2.8727513968895417</v>
      </c>
      <c r="BD371" s="54">
        <f t="shared" si="384"/>
        <v>-7.3944734228698206</v>
      </c>
      <c r="BE371" s="54">
        <f t="shared" si="385"/>
        <v>22.400872108555419</v>
      </c>
      <c r="BF371" s="54">
        <f t="shared" si="386"/>
        <v>22.401433903619122</v>
      </c>
      <c r="BG371" s="54">
        <f t="shared" si="387"/>
        <v>22.399921164773705</v>
      </c>
      <c r="BH371" s="54">
        <f t="shared" si="388"/>
        <v>22.403996771326774</v>
      </c>
      <c r="BI371" s="54">
        <f t="shared" si="389"/>
        <v>22.393032648095307</v>
      </c>
      <c r="BJ371" s="54">
        <f t="shared" si="390"/>
        <v>22.422649540479686</v>
      </c>
      <c r="BK371" s="54">
        <f t="shared" si="391"/>
        <v>22.343472790474294</v>
      </c>
      <c r="BL371" s="54">
        <f t="shared" si="392"/>
        <v>22.562356683749957</v>
      </c>
    </row>
    <row r="372" spans="3:64" ht="12.95" customHeight="1">
      <c r="C372" s="30"/>
      <c r="D372" s="30"/>
      <c r="AF372" s="356"/>
      <c r="AG372" s="41"/>
      <c r="AW372" s="54">
        <v>310000</v>
      </c>
      <c r="AX372" s="54">
        <f t="shared" si="378"/>
        <v>-0.78313547968849406</v>
      </c>
      <c r="AY372" s="54">
        <f t="shared" si="379"/>
        <v>-0.86381811654902763</v>
      </c>
      <c r="AZ372" s="54">
        <f t="shared" si="380"/>
        <v>8.0682636860533521E-2</v>
      </c>
      <c r="BA372" s="54">
        <f t="shared" si="381"/>
        <v>0.61250756141201168</v>
      </c>
      <c r="BB372" s="54">
        <f t="shared" si="382"/>
        <v>0.99697779530637898</v>
      </c>
      <c r="BC372" s="54">
        <f t="shared" si="383"/>
        <v>-2.8476745809707169</v>
      </c>
      <c r="BD372" s="54">
        <f t="shared" si="384"/>
        <v>-6.7555602729008344</v>
      </c>
      <c r="BE372" s="54">
        <f t="shared" si="385"/>
        <v>22.438395673475103</v>
      </c>
      <c r="BF372" s="54">
        <f t="shared" si="386"/>
        <v>22.438939815474466</v>
      </c>
      <c r="BG372" s="54">
        <f t="shared" si="387"/>
        <v>22.437449294443716</v>
      </c>
      <c r="BH372" s="54">
        <f t="shared" si="388"/>
        <v>22.441534696635202</v>
      </c>
      <c r="BI372" s="54">
        <f t="shared" si="389"/>
        <v>22.430355877412463</v>
      </c>
      <c r="BJ372" s="54">
        <f t="shared" si="390"/>
        <v>22.461090047775429</v>
      </c>
      <c r="BK372" s="54">
        <f t="shared" si="391"/>
        <v>22.377617279302687</v>
      </c>
      <c r="BL372" s="54">
        <f t="shared" si="392"/>
        <v>22.613687641857371</v>
      </c>
    </row>
    <row r="373" spans="3:64" ht="12.95" customHeight="1">
      <c r="C373" s="30"/>
      <c r="D373" s="30"/>
      <c r="AF373" s="356"/>
      <c r="AG373" s="41"/>
      <c r="AW373" s="54">
        <v>311000</v>
      </c>
      <c r="AX373" s="54">
        <f t="shared" si="378"/>
        <v>-0.79272845389341051</v>
      </c>
      <c r="AY373" s="54">
        <f t="shared" si="379"/>
        <v>-0.87258000028839144</v>
      </c>
      <c r="AZ373" s="54">
        <f t="shared" si="380"/>
        <v>7.9851546394980877E-2</v>
      </c>
      <c r="BA373" s="54">
        <f t="shared" si="381"/>
        <v>0.61560140218265746</v>
      </c>
      <c r="BB373" s="54">
        <f t="shared" si="382"/>
        <v>0.99469122636862062</v>
      </c>
      <c r="BC373" s="54">
        <f t="shared" si="383"/>
        <v>-2.822352851336289</v>
      </c>
      <c r="BD373" s="54">
        <f t="shared" si="384"/>
        <v>-6.2115857398570027</v>
      </c>
      <c r="BE373" s="54">
        <f t="shared" si="385"/>
        <v>22.476103308247886</v>
      </c>
      <c r="BF373" s="54">
        <f t="shared" si="386"/>
        <v>22.476620216978382</v>
      </c>
      <c r="BG373" s="54">
        <f t="shared" si="387"/>
        <v>22.475177190121606</v>
      </c>
      <c r="BH373" s="54">
        <f t="shared" si="388"/>
        <v>22.479208365302124</v>
      </c>
      <c r="BI373" s="54">
        <f t="shared" si="389"/>
        <v>22.46796833439047</v>
      </c>
      <c r="BJ373" s="54">
        <f t="shared" si="390"/>
        <v>22.499478649959045</v>
      </c>
      <c r="BK373" s="54">
        <f t="shared" si="391"/>
        <v>22.412383645635437</v>
      </c>
      <c r="BL373" s="54">
        <f t="shared" si="392"/>
        <v>22.665018599964785</v>
      </c>
    </row>
    <row r="374" spans="3:64" ht="12.95" customHeight="1">
      <c r="C374" s="30"/>
      <c r="D374" s="30"/>
      <c r="AF374" s="356"/>
      <c r="AG374" s="41"/>
      <c r="AW374" s="54">
        <v>312000</v>
      </c>
      <c r="AX374" s="54">
        <f t="shared" si="378"/>
        <v>-0.80247671971909529</v>
      </c>
      <c r="AY374" s="54">
        <f t="shared" si="379"/>
        <v>-0.88137832383115955</v>
      </c>
      <c r="AZ374" s="54">
        <f t="shared" si="380"/>
        <v>7.8901604112064302E-2</v>
      </c>
      <c r="BA374" s="54">
        <f t="shared" si="381"/>
        <v>0.61897848057779292</v>
      </c>
      <c r="BB374" s="54">
        <f t="shared" si="382"/>
        <v>0.99173244320544085</v>
      </c>
      <c r="BC374" s="54">
        <f t="shared" si="383"/>
        <v>-2.7967622835716917</v>
      </c>
      <c r="BD374" s="54">
        <f t="shared" si="384"/>
        <v>-5.742367227459825</v>
      </c>
      <c r="BE374" s="54">
        <f t="shared" si="385"/>
        <v>22.514011565988827</v>
      </c>
      <c r="BF374" s="54">
        <f t="shared" si="386"/>
        <v>22.514493297503787</v>
      </c>
      <c r="BG374" s="54">
        <f t="shared" si="387"/>
        <v>22.513120077049116</v>
      </c>
      <c r="BH374" s="54">
        <f t="shared" si="388"/>
        <v>22.517037445739565</v>
      </c>
      <c r="BI374" s="54">
        <f t="shared" si="389"/>
        <v>22.505885601148353</v>
      </c>
      <c r="BJ374" s="54">
        <f t="shared" si="390"/>
        <v>22.537825454622126</v>
      </c>
      <c r="BK374" s="54">
        <f t="shared" si="391"/>
        <v>22.447815525390588</v>
      </c>
      <c r="BL374" s="54">
        <f t="shared" si="392"/>
        <v>22.716349558072196</v>
      </c>
    </row>
    <row r="375" spans="3:64" ht="12.95" customHeight="1">
      <c r="C375" s="30"/>
      <c r="D375" s="30"/>
      <c r="AF375" s="356"/>
      <c r="AG375" s="41"/>
      <c r="AW375" s="54">
        <v>313000</v>
      </c>
      <c r="AX375" s="54">
        <f t="shared" si="378"/>
        <v>-0.81238122676037328</v>
      </c>
      <c r="AY375" s="54">
        <f t="shared" si="379"/>
        <v>-0.8902130871773315</v>
      </c>
      <c r="AZ375" s="54">
        <f t="shared" si="380"/>
        <v>7.7831860416958207E-2</v>
      </c>
      <c r="BA375" s="54">
        <f t="shared" si="381"/>
        <v>0.62264814922817724</v>
      </c>
      <c r="BB375" s="54">
        <f t="shared" si="382"/>
        <v>0.98807903931587437</v>
      </c>
      <c r="BC375" s="54">
        <f t="shared" si="383"/>
        <v>-2.7708778758869208</v>
      </c>
      <c r="BD375" s="54">
        <f t="shared" si="384"/>
        <v>-5.3330554254598681</v>
      </c>
      <c r="BE375" s="54">
        <f t="shared" si="385"/>
        <v>22.552137510368947</v>
      </c>
      <c r="BF375" s="54">
        <f t="shared" si="386"/>
        <v>22.552577933203093</v>
      </c>
      <c r="BG375" s="54">
        <f t="shared" si="387"/>
        <v>22.551293322444494</v>
      </c>
      <c r="BH375" s="54">
        <f t="shared" si="388"/>
        <v>22.555043140265898</v>
      </c>
      <c r="BI375" s="54">
        <f t="shared" si="389"/>
        <v>22.544121852099092</v>
      </c>
      <c r="BJ375" s="54">
        <f t="shared" si="390"/>
        <v>22.576143996237455</v>
      </c>
      <c r="BK375" s="54">
        <f t="shared" si="391"/>
        <v>22.483954801331656</v>
      </c>
      <c r="BL375" s="54">
        <f t="shared" si="392"/>
        <v>22.76768051617961</v>
      </c>
    </row>
    <row r="376" spans="3:64" ht="12.95" customHeight="1">
      <c r="C376" s="30"/>
      <c r="D376" s="30"/>
      <c r="AF376" s="356"/>
      <c r="AG376" s="41"/>
      <c r="AW376" s="54">
        <v>314000</v>
      </c>
      <c r="AX376" s="54">
        <f t="shared" si="378"/>
        <v>-0.82244294489519676</v>
      </c>
      <c r="AY376" s="54">
        <f t="shared" si="379"/>
        <v>-0.89908429032690729</v>
      </c>
      <c r="AZ376" s="54">
        <f t="shared" si="380"/>
        <v>7.6641345431710556E-2</v>
      </c>
      <c r="BA376" s="54">
        <f t="shared" si="381"/>
        <v>0.62662070417512694</v>
      </c>
      <c r="BB376" s="54">
        <f t="shared" si="382"/>
        <v>0.98370616473489969</v>
      </c>
      <c r="BC376" s="54">
        <f t="shared" si="383"/>
        <v>-2.744673402750085</v>
      </c>
      <c r="BD376" s="54">
        <f t="shared" si="384"/>
        <v>-4.9724806965113419</v>
      </c>
      <c r="BE376" s="54">
        <f t="shared" si="385"/>
        <v>22.590498803633398</v>
      </c>
      <c r="BF376" s="54">
        <f t="shared" si="386"/>
        <v>22.590893686761941</v>
      </c>
      <c r="BG376" s="54">
        <f t="shared" si="387"/>
        <v>22.5897125818944</v>
      </c>
      <c r="BH376" s="54">
        <f t="shared" si="388"/>
        <v>22.593248141164302</v>
      </c>
      <c r="BI376" s="54">
        <f t="shared" si="389"/>
        <v>22.58268995080395</v>
      </c>
      <c r="BJ376" s="54">
        <f t="shared" si="390"/>
        <v>22.614451481842917</v>
      </c>
      <c r="BK376" s="54">
        <f t="shared" si="391"/>
        <v>22.520841492736327</v>
      </c>
      <c r="BL376" s="54">
        <f t="shared" si="392"/>
        <v>22.81901147428702</v>
      </c>
    </row>
    <row r="377" spans="3:64" ht="12.95" customHeight="1">
      <c r="C377" s="30"/>
      <c r="D377" s="30"/>
      <c r="AF377" s="356"/>
      <c r="AG377" s="41"/>
      <c r="AW377" s="54">
        <v>315000</v>
      </c>
      <c r="AX377" s="54">
        <f t="shared" si="378"/>
        <v>-0.83266286394880851</v>
      </c>
      <c r="AY377" s="54">
        <f t="shared" si="379"/>
        <v>-0.90799193327988714</v>
      </c>
      <c r="AZ377" s="54">
        <f t="shared" si="380"/>
        <v>7.5329069331078663E-2</v>
      </c>
      <c r="BA377" s="54">
        <f t="shared" si="381"/>
        <v>0.63090745290222294</v>
      </c>
      <c r="BB377" s="54">
        <f t="shared" si="382"/>
        <v>0.97858633837970788</v>
      </c>
      <c r="BC377" s="54">
        <f t="shared" si="383"/>
        <v>-2.7181212574403499</v>
      </c>
      <c r="BD377" s="54">
        <f t="shared" si="384"/>
        <v>-4.652078751042855</v>
      </c>
      <c r="BE377" s="54">
        <f t="shared" si="385"/>
        <v>22.629113797237686</v>
      </c>
      <c r="BF377" s="54">
        <f t="shared" si="386"/>
        <v>22.629460808687853</v>
      </c>
      <c r="BG377" s="54">
        <f t="shared" si="387"/>
        <v>22.62839396091864</v>
      </c>
      <c r="BH377" s="54">
        <f t="shared" si="388"/>
        <v>22.631676563179504</v>
      </c>
      <c r="BI377" s="54">
        <f t="shared" si="389"/>
        <v>22.62160158797456</v>
      </c>
      <c r="BJ377" s="54">
        <f t="shared" si="390"/>
        <v>22.652769023874274</v>
      </c>
      <c r="BK377" s="54">
        <f t="shared" si="391"/>
        <v>22.558513649974127</v>
      </c>
      <c r="BL377" s="54">
        <f t="shared" si="392"/>
        <v>22.870342432394434</v>
      </c>
    </row>
    <row r="378" spans="3:64" ht="12.95" customHeight="1">
      <c r="C378" s="30"/>
      <c r="D378" s="30"/>
      <c r="AF378" s="356"/>
      <c r="AG378" s="41"/>
      <c r="AW378" s="54">
        <v>316000</v>
      </c>
      <c r="AX378" s="54">
        <f t="shared" si="378"/>
        <v>-0.84304199333843566</v>
      </c>
      <c r="AY378" s="54">
        <f t="shared" si="379"/>
        <v>-0.91693601603627117</v>
      </c>
      <c r="AZ378" s="54">
        <f t="shared" si="380"/>
        <v>7.3894022697835487E-2</v>
      </c>
      <c r="BA378" s="54">
        <f t="shared" si="381"/>
        <v>0.6355207904579131</v>
      </c>
      <c r="BB378" s="54">
        <f t="shared" si="382"/>
        <v>0.97268923590192424</v>
      </c>
      <c r="BC378" s="54">
        <f t="shared" si="383"/>
        <v>-2.691192283061167</v>
      </c>
      <c r="BD378" s="54">
        <f t="shared" si="384"/>
        <v>-4.3651719208999102</v>
      </c>
      <c r="BE378" s="54">
        <f t="shared" si="385"/>
        <v>22.668001623788992</v>
      </c>
      <c r="BF378" s="54">
        <f t="shared" si="386"/>
        <v>22.668300243513659</v>
      </c>
      <c r="BG378" s="54">
        <f t="shared" si="387"/>
        <v>22.667354188474608</v>
      </c>
      <c r="BH378" s="54">
        <f t="shared" si="388"/>
        <v>22.67035385521331</v>
      </c>
      <c r="BI378" s="54">
        <f t="shared" si="389"/>
        <v>22.660867462253933</v>
      </c>
      <c r="BJ378" s="54">
        <f t="shared" si="390"/>
        <v>22.691121856036322</v>
      </c>
      <c r="BK378" s="54">
        <f t="shared" si="391"/>
        <v>22.597007254270761</v>
      </c>
      <c r="BL378" s="54">
        <f t="shared" si="392"/>
        <v>22.921673390501848</v>
      </c>
    </row>
    <row r="379" spans="3:64" ht="12.95" customHeight="1">
      <c r="C379" s="30"/>
      <c r="D379" s="30"/>
      <c r="AF379" s="356"/>
      <c r="AG379" s="41"/>
      <c r="AW379" s="54">
        <v>317000</v>
      </c>
      <c r="AX379" s="54">
        <f t="shared" si="378"/>
        <v>-0.85358136147005215</v>
      </c>
      <c r="AY379" s="54">
        <f t="shared" si="379"/>
        <v>-0.92591653859605916</v>
      </c>
      <c r="AZ379" s="54">
        <f t="shared" si="380"/>
        <v>7.2335177126007053E-2</v>
      </c>
      <c r="BA379" s="54">
        <f t="shared" si="381"/>
        <v>0.64047428397760142</v>
      </c>
      <c r="BB379" s="54">
        <f t="shared" si="382"/>
        <v>0.96598145127226376</v>
      </c>
      <c r="BC379" s="54">
        <f t="shared" si="383"/>
        <v>-2.663855591306552</v>
      </c>
      <c r="BD379" s="54">
        <f t="shared" si="384"/>
        <v>-4.1064758959082654</v>
      </c>
      <c r="BE379" s="54">
        <f t="shared" si="385"/>
        <v>22.707182289201501</v>
      </c>
      <c r="BF379" s="54">
        <f t="shared" si="386"/>
        <v>22.707433644368194</v>
      </c>
      <c r="BG379" s="54">
        <f t="shared" si="387"/>
        <v>22.706610798712852</v>
      </c>
      <c r="BH379" s="54">
        <f t="shared" si="388"/>
        <v>22.709306694917174</v>
      </c>
      <c r="BI379" s="54">
        <f t="shared" si="389"/>
        <v>22.700497505129508</v>
      </c>
      <c r="BJ379" s="54">
        <f t="shared" si="390"/>
        <v>22.729539527554966</v>
      </c>
      <c r="BK379" s="54">
        <f t="shared" si="391"/>
        <v>22.636356122923171</v>
      </c>
      <c r="BL379" s="54">
        <f t="shared" si="392"/>
        <v>22.973004348609258</v>
      </c>
    </row>
    <row r="380" spans="3:64" ht="12.95" customHeight="1">
      <c r="C380" s="30"/>
      <c r="D380" s="30"/>
      <c r="AF380" s="356"/>
      <c r="AG380" s="41"/>
      <c r="AW380" s="54">
        <v>318000</v>
      </c>
      <c r="AX380" s="54">
        <f t="shared" si="378"/>
        <v>-0.86428201461622267</v>
      </c>
      <c r="AY380" s="54">
        <f t="shared" si="379"/>
        <v>-0.93493350095925098</v>
      </c>
      <c r="AZ380" s="54">
        <f t="shared" si="380"/>
        <v>7.0651486343028327E-2</v>
      </c>
      <c r="BA380" s="54">
        <f t="shared" si="381"/>
        <v>0.64578276588855288</v>
      </c>
      <c r="BB380" s="54">
        <f t="shared" si="382"/>
        <v>0.95842623028449658</v>
      </c>
      <c r="BC380" s="54">
        <f t="shared" si="383"/>
        <v>-2.6360783679354158</v>
      </c>
      <c r="BD380" s="54">
        <f t="shared" si="384"/>
        <v>-3.871753509469825</v>
      </c>
      <c r="BE380" s="54">
        <f t="shared" si="385"/>
        <v>22.746676764305668</v>
      </c>
      <c r="BF380" s="54">
        <f t="shared" si="386"/>
        <v>22.746883399286254</v>
      </c>
      <c r="BG380" s="54">
        <f t="shared" si="387"/>
        <v>22.746182316953565</v>
      </c>
      <c r="BH380" s="54">
        <f t="shared" si="388"/>
        <v>22.748562870845301</v>
      </c>
      <c r="BI380" s="54">
        <f t="shared" si="389"/>
        <v>22.74050115100242</v>
      </c>
      <c r="BJ380" s="54">
        <f t="shared" si="390"/>
        <v>22.768056070625626</v>
      </c>
      <c r="BK380" s="54">
        <f t="shared" si="391"/>
        <v>22.676591820215023</v>
      </c>
      <c r="BL380" s="54">
        <f t="shared" si="392"/>
        <v>23.024335306716672</v>
      </c>
    </row>
    <row r="381" spans="3:64" ht="12.95" customHeight="1">
      <c r="C381" s="30"/>
      <c r="D381" s="30"/>
      <c r="AF381" s="356"/>
      <c r="AG381" s="41"/>
      <c r="AW381" s="54">
        <v>319000</v>
      </c>
      <c r="AX381" s="54">
        <f t="shared" si="378"/>
        <v>-0.87514501497295183</v>
      </c>
      <c r="AY381" s="54">
        <f t="shared" si="379"/>
        <v>-0.94398690312584688</v>
      </c>
      <c r="AZ381" s="54">
        <f t="shared" si="380"/>
        <v>6.8841888152895048E-2</v>
      </c>
      <c r="BA381" s="54">
        <f t="shared" si="381"/>
        <v>0.6514624360667598</v>
      </c>
      <c r="BB381" s="54">
        <f t="shared" si="382"/>
        <v>0.94998317408448962</v>
      </c>
      <c r="BC381" s="54">
        <f t="shared" si="383"/>
        <v>-2.607825663480996</v>
      </c>
      <c r="BD381" s="54">
        <f t="shared" si="384"/>
        <v>-3.6575668490076425</v>
      </c>
      <c r="BE381" s="54">
        <f t="shared" si="385"/>
        <v>22.786507075578502</v>
      </c>
      <c r="BF381" s="54">
        <f t="shared" si="386"/>
        <v>22.78667267238696</v>
      </c>
      <c r="BG381" s="54">
        <f t="shared" si="387"/>
        <v>22.786088445654844</v>
      </c>
      <c r="BH381" s="54">
        <f t="shared" si="388"/>
        <v>22.788151157804148</v>
      </c>
      <c r="BI381" s="54">
        <f t="shared" si="389"/>
        <v>22.780887653037411</v>
      </c>
      <c r="BJ381" s="54">
        <f t="shared" si="390"/>
        <v>22.806710135383863</v>
      </c>
      <c r="BK381" s="54">
        <f t="shared" si="391"/>
        <v>22.717743574267246</v>
      </c>
      <c r="BL381" s="54">
        <f t="shared" si="392"/>
        <v>23.075666264824083</v>
      </c>
    </row>
    <row r="382" spans="3:64" ht="12.95" customHeight="1">
      <c r="C382" s="30"/>
      <c r="D382" s="30"/>
      <c r="AF382" s="356"/>
      <c r="AG382" s="41"/>
      <c r="AW382" s="54">
        <v>320000</v>
      </c>
      <c r="AX382" s="54">
        <f t="shared" si="378"/>
        <v>-0.88617143757481354</v>
      </c>
      <c r="AY382" s="54">
        <f t="shared" si="379"/>
        <v>-0.95307674509584683</v>
      </c>
      <c r="AZ382" s="54">
        <f t="shared" si="380"/>
        <v>6.6905307521033242E-2</v>
      </c>
      <c r="BA382" s="54">
        <f t="shared" si="381"/>
        <v>0.65753097321035758</v>
      </c>
      <c r="BB382" s="54">
        <f t="shared" si="382"/>
        <v>0.94060791070170402</v>
      </c>
      <c r="BC382" s="54">
        <f t="shared" si="383"/>
        <v>-2.5790601672087003</v>
      </c>
      <c r="BD382" s="54">
        <f t="shared" si="384"/>
        <v>-3.4610965813509926</v>
      </c>
      <c r="BE382" s="54">
        <f t="shared" si="385"/>
        <v>22.82669639516293</v>
      </c>
      <c r="BF382" s="54">
        <f t="shared" si="386"/>
        <v>22.826825462642581</v>
      </c>
      <c r="BG382" s="54">
        <f t="shared" si="387"/>
        <v>22.826350246116803</v>
      </c>
      <c r="BH382" s="54">
        <f t="shared" si="388"/>
        <v>22.828101191987244</v>
      </c>
      <c r="BI382" s="54">
        <f t="shared" si="389"/>
        <v>22.821666444922347</v>
      </c>
      <c r="BJ382" s="54">
        <f t="shared" si="390"/>
        <v>22.845545086293146</v>
      </c>
      <c r="BK382" s="54">
        <f t="shared" si="391"/>
        <v>22.759838200042747</v>
      </c>
      <c r="BL382" s="54">
        <f t="shared" si="392"/>
        <v>23.126997222931497</v>
      </c>
    </row>
    <row r="383" spans="3:64" ht="12.95" customHeight="1">
      <c r="C383" s="30"/>
      <c r="D383" s="30"/>
      <c r="AF383" s="356"/>
      <c r="AG383" s="41"/>
      <c r="AW383" s="54">
        <v>321000</v>
      </c>
      <c r="AX383" s="54">
        <f t="shared" si="378"/>
        <v>-0.8973623657408909</v>
      </c>
      <c r="AY383" s="54">
        <f t="shared" si="379"/>
        <v>-0.96220302686925085</v>
      </c>
      <c r="AZ383" s="54">
        <f t="shared" si="380"/>
        <v>6.4840661128360011E-2</v>
      </c>
      <c r="BA383" s="54">
        <f t="shared" si="381"/>
        <v>0.66400765569371201</v>
      </c>
      <c r="BB383" s="54">
        <f t="shared" si="382"/>
        <v>0.93025173238658354</v>
      </c>
      <c r="BC383" s="54">
        <f t="shared" si="383"/>
        <v>-2.5497419617451609</v>
      </c>
      <c r="BD383" s="54">
        <f t="shared" si="384"/>
        <v>-3.2800081432030828</v>
      </c>
      <c r="BE383" s="54">
        <f t="shared" si="385"/>
        <v>22.867269130889341</v>
      </c>
      <c r="BF383" s="54">
        <f t="shared" si="386"/>
        <v>22.867366682394202</v>
      </c>
      <c r="BG383" s="54">
        <f t="shared" si="387"/>
        <v>22.866990311839963</v>
      </c>
      <c r="BH383" s="54">
        <f t="shared" si="388"/>
        <v>22.86844335338716</v>
      </c>
      <c r="BI383" s="54">
        <f t="shared" si="389"/>
        <v>22.862847548043309</v>
      </c>
      <c r="BJ383" s="54">
        <f t="shared" si="390"/>
        <v>22.884609053493698</v>
      </c>
      <c r="BK383" s="54">
        <f t="shared" si="391"/>
        <v>22.802900028708034</v>
      </c>
      <c r="BL383" s="54">
        <f t="shared" si="392"/>
        <v>23.178328181038907</v>
      </c>
    </row>
    <row r="384" spans="3:64" ht="12.95" customHeight="1">
      <c r="C384" s="30"/>
      <c r="D384" s="30"/>
      <c r="AF384" s="356"/>
      <c r="AG384" s="41"/>
      <c r="AW384" s="54">
        <v>322000</v>
      </c>
      <c r="AX384" s="54">
        <f t="shared" si="378"/>
        <v>-0.90871888472683005</v>
      </c>
      <c r="AY384" s="54">
        <f t="shared" si="379"/>
        <v>-0.97136574844605883</v>
      </c>
      <c r="AZ384" s="54">
        <f t="shared" si="380"/>
        <v>6.2646863719228771E-2</v>
      </c>
      <c r="BA384" s="54">
        <f t="shared" si="381"/>
        <v>0.67091349215875817</v>
      </c>
      <c r="BB384" s="54">
        <f t="shared" si="382"/>
        <v>0.91886119635051777</v>
      </c>
      <c r="BC384" s="54">
        <f t="shared" si="383"/>
        <v>-2.519828255148012</v>
      </c>
      <c r="BD384" s="54">
        <f t="shared" si="384"/>
        <v>-3.1123511935024055</v>
      </c>
      <c r="BE384" s="54">
        <f t="shared" si="385"/>
        <v>22.908251017564702</v>
      </c>
      <c r="BF384" s="54">
        <f t="shared" si="386"/>
        <v>22.908322257062071</v>
      </c>
      <c r="BG384" s="54">
        <f t="shared" si="387"/>
        <v>22.908032929859946</v>
      </c>
      <c r="BH384" s="54">
        <f t="shared" si="388"/>
        <v>22.909208663793432</v>
      </c>
      <c r="BI384" s="54">
        <f t="shared" si="389"/>
        <v>22.904442022794367</v>
      </c>
      <c r="BJ384" s="54">
        <f t="shared" si="390"/>
        <v>22.923954932410595</v>
      </c>
      <c r="BK384" s="54">
        <f t="shared" si="391"/>
        <v>22.846950843537918</v>
      </c>
      <c r="BL384" s="54">
        <f t="shared" si="392"/>
        <v>23.229659139146321</v>
      </c>
    </row>
    <row r="385" spans="3:64" ht="12.95" customHeight="1">
      <c r="C385" s="30"/>
      <c r="D385" s="30"/>
      <c r="AF385" s="356"/>
      <c r="AG385" s="41"/>
      <c r="AW385" s="54">
        <v>323000</v>
      </c>
      <c r="AX385" s="54">
        <f t="shared" si="378"/>
        <v>-0.92024207326622443</v>
      </c>
      <c r="AY385" s="54">
        <f t="shared" si="379"/>
        <v>-0.98056490982627076</v>
      </c>
      <c r="AZ385" s="54">
        <f t="shared" si="380"/>
        <v>6.0322836560046313E-2</v>
      </c>
      <c r="BA385" s="54">
        <f t="shared" si="381"/>
        <v>0.67827136206674155</v>
      </c>
      <c r="BB385" s="54">
        <f t="shared" si="382"/>
        <v>0.90637768629419235</v>
      </c>
      <c r="BC385" s="54">
        <f t="shared" si="383"/>
        <v>-2.4892730864905679</v>
      </c>
      <c r="BD385" s="54">
        <f t="shared" si="384"/>
        <v>-2.9564830550087553</v>
      </c>
      <c r="BE385" s="54">
        <f t="shared" si="385"/>
        <v>22.949669211309775</v>
      </c>
      <c r="BF385" s="54">
        <f t="shared" si="386"/>
        <v>22.949719246673006</v>
      </c>
      <c r="BG385" s="54">
        <f t="shared" si="387"/>
        <v>22.949504227036773</v>
      </c>
      <c r="BH385" s="54">
        <f t="shared" si="388"/>
        <v>22.950428709372737</v>
      </c>
      <c r="BI385" s="54">
        <f t="shared" si="389"/>
        <v>22.946462461746457</v>
      </c>
      <c r="BJ385" s="54">
        <f t="shared" si="390"/>
        <v>22.963640324803148</v>
      </c>
      <c r="BK385" s="54">
        <f t="shared" si="391"/>
        <v>22.892009822532053</v>
      </c>
      <c r="BL385" s="54">
        <f t="shared" si="392"/>
        <v>23.280990097253735</v>
      </c>
    </row>
    <row r="386" spans="3:64" ht="12.95" customHeight="1">
      <c r="C386" s="30"/>
      <c r="D386" s="30"/>
      <c r="AF386" s="356"/>
      <c r="AG386" s="41"/>
      <c r="AW386" s="54">
        <v>324000</v>
      </c>
      <c r="AX386" s="54">
        <f t="shared" si="378"/>
        <v>-0.93193299269127261</v>
      </c>
      <c r="AY386" s="54">
        <f t="shared" si="379"/>
        <v>-0.98980051100988653</v>
      </c>
      <c r="AZ386" s="54">
        <f t="shared" si="380"/>
        <v>5.7867518318613892E-2</v>
      </c>
      <c r="BA386" s="54">
        <f t="shared" si="381"/>
        <v>0.68610616634597044</v>
      </c>
      <c r="BB386" s="54">
        <f t="shared" si="382"/>
        <v>0.89273693194437376</v>
      </c>
      <c r="BC386" s="54">
        <f t="shared" si="383"/>
        <v>-2.4580270003232081</v>
      </c>
      <c r="BD386" s="54">
        <f t="shared" si="384"/>
        <v>-2.8110097115872672</v>
      </c>
      <c r="BE386" s="54">
        <f t="shared" si="385"/>
        <v>22.991552389156364</v>
      </c>
      <c r="BF386" s="54">
        <f t="shared" si="386"/>
        <v>22.991585988922466</v>
      </c>
      <c r="BG386" s="54">
        <f t="shared" si="387"/>
        <v>22.991432299202948</v>
      </c>
      <c r="BH386" s="54">
        <f t="shared" si="388"/>
        <v>22.992135597335828</v>
      </c>
      <c r="BI386" s="54">
        <f t="shared" si="389"/>
        <v>22.98892352115131</v>
      </c>
      <c r="BJ386" s="54">
        <f t="shared" si="390"/>
        <v>23.003727414477705</v>
      </c>
      <c r="BK386" s="54">
        <f t="shared" si="391"/>
        <v>22.938093487894566</v>
      </c>
      <c r="BL386" s="54">
        <f t="shared" si="392"/>
        <v>23.332321055361145</v>
      </c>
    </row>
    <row r="387" spans="3:64" ht="12.95" customHeight="1">
      <c r="C387" s="30"/>
      <c r="D387" s="30"/>
      <c r="AF387" s="356"/>
      <c r="AG387" s="41"/>
      <c r="AW387" s="54">
        <v>325000</v>
      </c>
      <c r="AX387" s="54">
        <f t="shared" si="378"/>
        <v>-0.94379267332004046</v>
      </c>
      <c r="AY387" s="54">
        <f t="shared" si="379"/>
        <v>-0.99907255199690637</v>
      </c>
      <c r="AZ387" s="54">
        <f t="shared" si="380"/>
        <v>5.5279878676865887E-2</v>
      </c>
      <c r="BA387" s="54">
        <f t="shared" si="381"/>
        <v>0.69444498808886734</v>
      </c>
      <c r="BB387" s="54">
        <f t="shared" si="382"/>
        <v>0.87786848377577276</v>
      </c>
      <c r="BC387" s="54">
        <f t="shared" si="383"/>
        <v>-2.4260366846759673</v>
      </c>
      <c r="BD387" s="54">
        <f t="shared" si="384"/>
        <v>-2.6747398252114016</v>
      </c>
      <c r="BE387" s="54">
        <f t="shared" si="385"/>
        <v>23.033930856414059</v>
      </c>
      <c r="BF387" s="54">
        <f t="shared" si="386"/>
        <v>23.033952262552965</v>
      </c>
      <c r="BG387" s="54">
        <f t="shared" si="387"/>
        <v>23.033847322275999</v>
      </c>
      <c r="BH387" s="54">
        <f t="shared" si="388"/>
        <v>23.034361956463357</v>
      </c>
      <c r="BI387" s="54">
        <f t="shared" si="389"/>
        <v>23.031842485702981</v>
      </c>
      <c r="BJ387" s="54">
        <f t="shared" si="390"/>
        <v>23.044282771107326</v>
      </c>
      <c r="BK387" s="54">
        <f t="shared" si="391"/>
        <v>22.985215662509798</v>
      </c>
      <c r="BL387" s="54">
        <f t="shared" si="392"/>
        <v>23.383652013468559</v>
      </c>
    </row>
    <row r="388" spans="3:64" ht="12.95" customHeight="1">
      <c r="C388" s="30"/>
      <c r="D388" s="30"/>
      <c r="AF388" s="356"/>
      <c r="AG388" s="41"/>
      <c r="AW388" s="54">
        <v>326000</v>
      </c>
      <c r="AX388" s="54">
        <f t="shared" si="378"/>
        <v>-0.95582209777614624</v>
      </c>
      <c r="AY388" s="54">
        <f t="shared" si="379"/>
        <v>-1.0083810327873302</v>
      </c>
      <c r="AZ388" s="54">
        <f t="shared" si="380"/>
        <v>5.2558935011183916E-2</v>
      </c>
      <c r="BA388" s="54">
        <f t="shared" si="381"/>
        <v>0.70331726291882946</v>
      </c>
      <c r="BB388" s="54">
        <f t="shared" si="382"/>
        <v>0.86169514028595784</v>
      </c>
      <c r="BC388" s="54">
        <f t="shared" si="383"/>
        <v>-2.3932445666210218</v>
      </c>
      <c r="BD388" s="54">
        <f t="shared" si="384"/>
        <v>-2.5466485274127972</v>
      </c>
      <c r="BE388" s="54">
        <f t="shared" si="385"/>
        <v>23.076836664432737</v>
      </c>
      <c r="BF388" s="54">
        <f t="shared" si="386"/>
        <v>23.076849468923861</v>
      </c>
      <c r="BG388" s="54">
        <f t="shared" si="387"/>
        <v>23.076781645908024</v>
      </c>
      <c r="BH388" s="54">
        <f t="shared" si="388"/>
        <v>23.077140991218055</v>
      </c>
      <c r="BI388" s="54">
        <f t="shared" si="389"/>
        <v>23.075239859573024</v>
      </c>
      <c r="BJ388" s="54">
        <f t="shared" si="390"/>
        <v>23.08537707602855</v>
      </c>
      <c r="BK388" s="54">
        <f t="shared" si="391"/>
        <v>23.033387433528819</v>
      </c>
      <c r="BL388" s="54">
        <f t="shared" si="392"/>
        <v>23.43498297157597</v>
      </c>
    </row>
    <row r="389" spans="3:64" ht="12.95" customHeight="1">
      <c r="C389" s="30"/>
      <c r="D389" s="30"/>
      <c r="AF389" s="356"/>
      <c r="AG389" s="41"/>
      <c r="AW389" s="54">
        <v>327000</v>
      </c>
      <c r="AX389" s="54">
        <f t="shared" si="378"/>
        <v>-0.96802218085600455</v>
      </c>
      <c r="AY389" s="54">
        <f t="shared" si="379"/>
        <v>-1.0177259533811585</v>
      </c>
      <c r="AZ389" s="54">
        <f t="shared" si="380"/>
        <v>4.9703772525153893E-2</v>
      </c>
      <c r="BA389" s="54">
        <f t="shared" si="381"/>
        <v>0.71275495808976086</v>
      </c>
      <c r="BB389" s="54">
        <f t="shared" si="382"/>
        <v>0.84413232577478969</v>
      </c>
      <c r="BC389" s="54">
        <f t="shared" si="383"/>
        <v>-2.3595883588608477</v>
      </c>
      <c r="BD389" s="54">
        <f t="shared" si="384"/>
        <v>-2.4258486320882033</v>
      </c>
      <c r="BE389" s="54">
        <f t="shared" si="385"/>
        <v>23.120303741281763</v>
      </c>
      <c r="BF389" s="54">
        <f t="shared" si="386"/>
        <v>23.120310828838015</v>
      </c>
      <c r="BG389" s="54">
        <f t="shared" si="387"/>
        <v>23.12026987194599</v>
      </c>
      <c r="BH389" s="54">
        <f t="shared" si="388"/>
        <v>23.120506598726845</v>
      </c>
      <c r="BI389" s="54">
        <f t="shared" si="389"/>
        <v>23.119139974431487</v>
      </c>
      <c r="BJ389" s="54">
        <f t="shared" si="390"/>
        <v>23.127084764539422</v>
      </c>
      <c r="BK389" s="54">
        <f t="shared" si="391"/>
        <v>23.082617123162695</v>
      </c>
      <c r="BL389" s="54">
        <f t="shared" si="392"/>
        <v>23.486313929683384</v>
      </c>
    </row>
    <row r="390" spans="3:64" ht="12.95" customHeight="1">
      <c r="C390" s="30"/>
      <c r="D390" s="30"/>
      <c r="AF390" s="356"/>
      <c r="AG390" s="41"/>
      <c r="AW390" s="54">
        <v>328000</v>
      </c>
      <c r="AX390" s="54">
        <f t="shared" si="378"/>
        <v>-0.9803937454686279</v>
      </c>
      <c r="AY390" s="54">
        <f t="shared" si="379"/>
        <v>-1.0271073137783902</v>
      </c>
      <c r="AZ390" s="54">
        <f t="shared" si="380"/>
        <v>4.6713568309762275E-2</v>
      </c>
      <c r="BA390" s="54">
        <f t="shared" si="381"/>
        <v>0.72279275850106273</v>
      </c>
      <c r="BB390" s="54">
        <f t="shared" si="382"/>
        <v>0.82508741776993166</v>
      </c>
      <c r="BC390" s="54">
        <f t="shared" si="383"/>
        <v>-2.3250005503940412</v>
      </c>
      <c r="BD390" s="54">
        <f t="shared" si="384"/>
        <v>-2.3115675424654154</v>
      </c>
      <c r="BE390" s="54">
        <f t="shared" si="385"/>
        <v>23.164368037507806</v>
      </c>
      <c r="BF390" s="54">
        <f t="shared" si="386"/>
        <v>23.164371591052511</v>
      </c>
      <c r="BG390" s="54">
        <f t="shared" si="387"/>
        <v>23.164348921850468</v>
      </c>
      <c r="BH390" s="54">
        <f t="shared" si="388"/>
        <v>23.164493556968736</v>
      </c>
      <c r="BI390" s="54">
        <f t="shared" si="389"/>
        <v>23.163571602432242</v>
      </c>
      <c r="BJ390" s="54">
        <f t="shared" si="390"/>
        <v>23.169483580121</v>
      </c>
      <c r="BK390" s="54">
        <f t="shared" si="391"/>
        <v>23.13291026675936</v>
      </c>
      <c r="BL390" s="54">
        <f t="shared" si="392"/>
        <v>23.537644887790794</v>
      </c>
    </row>
    <row r="391" spans="3:64" ht="12.95" customHeight="1">
      <c r="C391" s="30"/>
      <c r="D391" s="30"/>
      <c r="AF391" s="356"/>
      <c r="AG391" s="41"/>
      <c r="AW391" s="54">
        <v>329000</v>
      </c>
      <c r="AX391" s="54">
        <f t="shared" si="378"/>
        <v>-0.9929374940344261</v>
      </c>
      <c r="AY391" s="54">
        <f t="shared" si="379"/>
        <v>-1.0365251139790259</v>
      </c>
      <c r="AZ391" s="54">
        <f t="shared" si="380"/>
        <v>4.3587619944599858E-2</v>
      </c>
      <c r="BA391" s="54">
        <f t="shared" si="381"/>
        <v>0.73346825648297287</v>
      </c>
      <c r="BB391" s="54">
        <f t="shared" si="382"/>
        <v>0.80445902532189417</v>
      </c>
      <c r="BC391" s="54">
        <f t="shared" si="383"/>
        <v>-2.2894078340852708</v>
      </c>
      <c r="BD391" s="54">
        <f t="shared" si="384"/>
        <v>-2.2031285701072068</v>
      </c>
      <c r="BE391" s="54">
        <f t="shared" si="385"/>
        <v>23.209067688504881</v>
      </c>
      <c r="BF391" s="54">
        <f t="shared" si="386"/>
        <v>23.209069248506363</v>
      </c>
      <c r="BG391" s="54">
        <f t="shared" si="387"/>
        <v>23.209058099170285</v>
      </c>
      <c r="BH391" s="54">
        <f t="shared" si="388"/>
        <v>23.209137790930072</v>
      </c>
      <c r="BI391" s="54">
        <f t="shared" si="389"/>
        <v>23.20856855896481</v>
      </c>
      <c r="BJ391" s="54">
        <f t="shared" si="390"/>
        <v>23.212654037159567</v>
      </c>
      <c r="BK391" s="54">
        <f t="shared" si="391"/>
        <v>23.184269598221928</v>
      </c>
      <c r="BL391" s="54">
        <f t="shared" si="392"/>
        <v>23.588975845898208</v>
      </c>
    </row>
    <row r="392" spans="3:64" ht="12.95" customHeight="1">
      <c r="C392" s="30"/>
      <c r="D392" s="30"/>
      <c r="AF392" s="356"/>
      <c r="AG392" s="41"/>
      <c r="AW392" s="54">
        <v>330000</v>
      </c>
      <c r="AX392" s="54">
        <f t="shared" si="378"/>
        <v>-1.0056539745355764</v>
      </c>
      <c r="AY392" s="54">
        <f t="shared" si="379"/>
        <v>-1.045979353983066</v>
      </c>
      <c r="AZ392" s="54">
        <f t="shared" si="380"/>
        <v>4.0325379447489533E-2</v>
      </c>
      <c r="BA392" s="54">
        <f t="shared" si="381"/>
        <v>0.74482214027080684</v>
      </c>
      <c r="BB392" s="54">
        <f t="shared" si="382"/>
        <v>0.78213622274186945</v>
      </c>
      <c r="BC392" s="54">
        <f t="shared" si="383"/>
        <v>-2.2527304639847081</v>
      </c>
      <c r="BD392" s="54">
        <f t="shared" si="384"/>
        <v>-2.0999357042878981</v>
      </c>
      <c r="BE392" s="54">
        <f t="shared" si="385"/>
        <v>23.254443194132985</v>
      </c>
      <c r="BF392" s="54">
        <f t="shared" si="386"/>
        <v>23.254443758210105</v>
      </c>
      <c r="BG392" s="54">
        <f t="shared" si="387"/>
        <v>23.254439155051156</v>
      </c>
      <c r="BH392" s="54">
        <f t="shared" si="388"/>
        <v>23.2544767211416</v>
      </c>
      <c r="BI392" s="54">
        <f t="shared" si="389"/>
        <v>23.254170276372182</v>
      </c>
      <c r="BJ392" s="54">
        <f t="shared" si="390"/>
        <v>23.25667879016363</v>
      </c>
      <c r="BK392" s="54">
        <f t="shared" si="391"/>
        <v>23.236695042806783</v>
      </c>
      <c r="BL392" s="54">
        <f t="shared" si="392"/>
        <v>23.640306804005622</v>
      </c>
    </row>
    <row r="393" spans="3:64" ht="12.95" customHeight="1">
      <c r="C393" s="30"/>
      <c r="D393" s="30"/>
      <c r="AF393" s="356"/>
      <c r="AG393" s="41"/>
      <c r="AW393" s="54">
        <v>331000</v>
      </c>
      <c r="AX393" s="54">
        <f t="shared" si="378"/>
        <v>-1.0185435401582126</v>
      </c>
      <c r="AY393" s="54">
        <f t="shared" si="379"/>
        <v>-1.0554700337905096</v>
      </c>
      <c r="AZ393" s="54">
        <f t="shared" si="380"/>
        <v>3.6926493632296942E-2</v>
      </c>
      <c r="BA393" s="54">
        <f t="shared" si="381"/>
        <v>0.75689837333862453</v>
      </c>
      <c r="BB393" s="54">
        <f t="shared" si="382"/>
        <v>0.75799774846280488</v>
      </c>
      <c r="BC393" s="54">
        <f t="shared" si="383"/>
        <v>-2.2148815355678542</v>
      </c>
      <c r="BD393" s="54">
        <f t="shared" si="384"/>
        <v>-2.0014611034212018</v>
      </c>
      <c r="BE393" s="54">
        <f t="shared" si="385"/>
        <v>23.300537615078067</v>
      </c>
      <c r="BF393" s="54">
        <f t="shared" si="386"/>
        <v>23.300537760999458</v>
      </c>
      <c r="BG393" s="54">
        <f t="shared" si="387"/>
        <v>23.300536366368615</v>
      </c>
      <c r="BH393" s="54">
        <f t="shared" si="388"/>
        <v>23.300549695727327</v>
      </c>
      <c r="BI393" s="54">
        <f t="shared" si="389"/>
        <v>23.300422325861888</v>
      </c>
      <c r="BJ393" s="54">
        <f t="shared" si="390"/>
        <v>23.301641909146294</v>
      </c>
      <c r="BK393" s="54">
        <f t="shared" si="391"/>
        <v>23.290183717320488</v>
      </c>
      <c r="BL393" s="54">
        <f t="shared" si="392"/>
        <v>23.691637762113032</v>
      </c>
    </row>
    <row r="394" spans="3:64" ht="12.95" customHeight="1">
      <c r="C394" s="30"/>
      <c r="D394" s="30"/>
      <c r="AF394" s="356"/>
      <c r="AG394" s="41"/>
      <c r="AW394" s="54">
        <v>332000</v>
      </c>
      <c r="AX394" s="54">
        <f t="shared" si="378"/>
        <v>-1.0316063011567775</v>
      </c>
      <c r="AY394" s="54">
        <f t="shared" si="379"/>
        <v>-1.0649971534013576</v>
      </c>
      <c r="AZ394" s="54">
        <f t="shared" si="380"/>
        <v>3.3390852244580153E-2</v>
      </c>
      <c r="BA394" s="54">
        <f t="shared" si="381"/>
        <v>0.76974435294483023</v>
      </c>
      <c r="BB394" s="54">
        <f t="shared" si="382"/>
        <v>0.73191118620668671</v>
      </c>
      <c r="BC394" s="54">
        <f t="shared" si="383"/>
        <v>-2.1757661827791539</v>
      </c>
      <c r="BD394" s="54">
        <f t="shared" si="384"/>
        <v>-1.9072347518696904</v>
      </c>
      <c r="BE394" s="54">
        <f t="shared" si="385"/>
        <v>23.347396784093291</v>
      </c>
      <c r="BF394" s="54">
        <f t="shared" si="386"/>
        <v>23.34739679795366</v>
      </c>
      <c r="BG394" s="54">
        <f t="shared" si="387"/>
        <v>23.347396637152823</v>
      </c>
      <c r="BH394" s="54">
        <f t="shared" si="388"/>
        <v>23.34739850268836</v>
      </c>
      <c r="BI394" s="54">
        <f t="shared" si="389"/>
        <v>23.347376860606335</v>
      </c>
      <c r="BJ394" s="54">
        <f t="shared" si="390"/>
        <v>23.347628062767015</v>
      </c>
      <c r="BK394" s="54">
        <f t="shared" si="391"/>
        <v>23.344729937714959</v>
      </c>
      <c r="BL394" s="54">
        <f t="shared" si="392"/>
        <v>23.742968720220446</v>
      </c>
    </row>
    <row r="395" spans="3:64" ht="12.95" customHeight="1">
      <c r="C395" s="30"/>
      <c r="D395" s="30"/>
      <c r="AF395" s="356"/>
      <c r="AG395" s="41"/>
      <c r="AW395" s="54">
        <v>333000</v>
      </c>
      <c r="AX395" s="54">
        <f t="shared" si="378"/>
        <v>-1.0448420672092584</v>
      </c>
      <c r="AY395" s="54">
        <f t="shared" si="379"/>
        <v>-1.0745607128156096</v>
      </c>
      <c r="AZ395" s="54">
        <f t="shared" si="380"/>
        <v>2.9718645606351232E-2</v>
      </c>
      <c r="BA395" s="54">
        <f t="shared" si="381"/>
        <v>0.78341103102688803</v>
      </c>
      <c r="BB395" s="54">
        <f t="shared" si="382"/>
        <v>0.70373215636787945</v>
      </c>
      <c r="BC395" s="54">
        <f t="shared" si="383"/>
        <v>-2.1352806869698306</v>
      </c>
      <c r="BD395" s="54">
        <f t="shared" si="384"/>
        <v>-1.81683585288739</v>
      </c>
      <c r="BE395" s="54">
        <f t="shared" si="385"/>
        <v>23.395069528750025</v>
      </c>
      <c r="BF395" s="54">
        <f t="shared" si="386"/>
        <v>23.395069521149356</v>
      </c>
      <c r="BG395" s="54">
        <f t="shared" si="387"/>
        <v>23.395069634175396</v>
      </c>
      <c r="BH395" s="54">
        <f t="shared" si="388"/>
        <v>23.395067953424643</v>
      </c>
      <c r="BI395" s="54">
        <f t="shared" si="389"/>
        <v>23.395092948714122</v>
      </c>
      <c r="BJ395" s="54">
        <f t="shared" si="390"/>
        <v>23.394721612974898</v>
      </c>
      <c r="BK395" s="54">
        <f t="shared" si="391"/>
        <v>23.400325234060862</v>
      </c>
      <c r="BL395" s="54">
        <f t="shared" si="392"/>
        <v>23.794299678327857</v>
      </c>
    </row>
    <row r="396" spans="3:64" ht="12.95" customHeight="1">
      <c r="C396" s="30"/>
      <c r="D396" s="30"/>
      <c r="AF396" s="356"/>
      <c r="AG396" s="41"/>
      <c r="AW396" s="54">
        <v>334000</v>
      </c>
      <c r="AX396" s="54">
        <f t="shared" si="378"/>
        <v>-1.0582502781287764</v>
      </c>
      <c r="AY396" s="54">
        <f t="shared" si="379"/>
        <v>-1.0841607120332655</v>
      </c>
      <c r="AZ396" s="54">
        <f t="shared" si="380"/>
        <v>2.5910433904489012E-2</v>
      </c>
      <c r="BA396" s="54">
        <f t="shared" si="381"/>
        <v>0.79795297355210337</v>
      </c>
      <c r="BB396" s="54">
        <f t="shared" si="382"/>
        <v>0.67330356055740082</v>
      </c>
      <c r="BC396" s="54">
        <f t="shared" si="383"/>
        <v>-2.0933114946851581</v>
      </c>
      <c r="BD396" s="54">
        <f t="shared" si="384"/>
        <v>-1.729885623818229</v>
      </c>
      <c r="BE396" s="54">
        <f t="shared" si="385"/>
        <v>23.443607900700133</v>
      </c>
      <c r="BF396" s="54">
        <f t="shared" si="386"/>
        <v>23.443607897398419</v>
      </c>
      <c r="BG396" s="54">
        <f t="shared" si="387"/>
        <v>23.443607966475589</v>
      </c>
      <c r="BH396" s="54">
        <f t="shared" si="388"/>
        <v>23.44360652127849</v>
      </c>
      <c r="BI396" s="54">
        <f t="shared" si="389"/>
        <v>23.443636760611991</v>
      </c>
      <c r="BJ396" s="54">
        <f t="shared" si="390"/>
        <v>23.443005627234569</v>
      </c>
      <c r="BK396" s="54">
        <f t="shared" si="391"/>
        <v>23.456958372859884</v>
      </c>
      <c r="BL396" s="54">
        <f t="shared" si="392"/>
        <v>23.845630636435271</v>
      </c>
    </row>
    <row r="397" spans="3:64" ht="12.95" customHeight="1">
      <c r="C397" s="30"/>
      <c r="D397" s="30"/>
      <c r="AF397" s="356"/>
      <c r="AG397" s="41"/>
      <c r="AW397" s="54">
        <v>335000</v>
      </c>
      <c r="AX397" s="54">
        <f t="shared" si="378"/>
        <v>-1.0718299203651098</v>
      </c>
      <c r="AY397" s="54">
        <f t="shared" si="379"/>
        <v>-1.0937971510543252</v>
      </c>
      <c r="AZ397" s="54">
        <f t="shared" si="380"/>
        <v>2.1967230689215463E-2</v>
      </c>
      <c r="BA397" s="54">
        <f t="shared" si="381"/>
        <v>0.81342832505209428</v>
      </c>
      <c r="BB397" s="54">
        <f t="shared" si="382"/>
        <v>0.64045494301830752</v>
      </c>
      <c r="BC397" s="54">
        <f t="shared" si="383"/>
        <v>-2.0497341440357988</v>
      </c>
      <c r="BD397" s="54">
        <f t="shared" si="384"/>
        <v>-1.6460412316255226</v>
      </c>
      <c r="BE397" s="54">
        <f t="shared" si="385"/>
        <v>23.493067404724115</v>
      </c>
      <c r="BF397" s="54">
        <f t="shared" si="386"/>
        <v>23.493067404409146</v>
      </c>
      <c r="BG397" s="54">
        <f t="shared" si="387"/>
        <v>23.493067415713242</v>
      </c>
      <c r="BH397" s="54">
        <f t="shared" si="388"/>
        <v>23.493067010015881</v>
      </c>
      <c r="BI397" s="54">
        <f t="shared" si="389"/>
        <v>23.493081571747716</v>
      </c>
      <c r="BJ397" s="54">
        <f t="shared" si="390"/>
        <v>23.492560816898976</v>
      </c>
      <c r="BK397" s="54">
        <f t="shared" si="391"/>
        <v>23.514615386636976</v>
      </c>
      <c r="BL397" s="54">
        <f t="shared" si="392"/>
        <v>23.896961594542681</v>
      </c>
    </row>
    <row r="398" spans="3:64" ht="12.95" customHeight="1">
      <c r="C398" s="30"/>
      <c r="D398" s="30"/>
      <c r="AF398" s="356"/>
      <c r="AG398" s="41"/>
      <c r="AW398" s="54">
        <v>336000</v>
      </c>
      <c r="AX398" s="54">
        <f t="shared" si="378"/>
        <v>-1.0855794262826364</v>
      </c>
      <c r="AY398" s="54">
        <f t="shared" si="379"/>
        <v>-1.1034700298787894</v>
      </c>
      <c r="AZ398" s="54">
        <f t="shared" si="380"/>
        <v>1.7890603596152993E-2</v>
      </c>
      <c r="BA398" s="54">
        <f t="shared" si="381"/>
        <v>0.82989863265527697</v>
      </c>
      <c r="BB398" s="54">
        <f t="shared" si="382"/>
        <v>0.60500206099207354</v>
      </c>
      <c r="BC398" s="54">
        <f t="shared" si="383"/>
        <v>-2.0044121034966857</v>
      </c>
      <c r="BD398" s="54">
        <f t="shared" si="384"/>
        <v>-1.5649906616033036</v>
      </c>
      <c r="BE398" s="54">
        <f t="shared" si="385"/>
        <v>23.543507218959135</v>
      </c>
      <c r="BF398" s="54">
        <f t="shared" si="386"/>
        <v>23.543507218959</v>
      </c>
      <c r="BG398" s="54">
        <f t="shared" si="387"/>
        <v>23.543507218976956</v>
      </c>
      <c r="BH398" s="54">
        <f t="shared" si="388"/>
        <v>23.543507216571506</v>
      </c>
      <c r="BI398" s="54">
        <f t="shared" si="389"/>
        <v>23.543507538841073</v>
      </c>
      <c r="BJ398" s="54">
        <f t="shared" si="390"/>
        <v>23.54346441286496</v>
      </c>
      <c r="BK398" s="54">
        <f t="shared" si="391"/>
        <v>23.573279610734758</v>
      </c>
      <c r="BL398" s="54">
        <f t="shared" si="392"/>
        <v>23.948292552650095</v>
      </c>
    </row>
    <row r="399" spans="3:64" ht="12.95" customHeight="1">
      <c r="C399" s="30"/>
      <c r="D399" s="30"/>
      <c r="AF399" s="356"/>
      <c r="AG399" s="41"/>
      <c r="AW399" s="54">
        <v>337000</v>
      </c>
      <c r="AX399" s="54">
        <f t="shared" si="378"/>
        <v>-1.0994965527491276</v>
      </c>
      <c r="AY399" s="54">
        <f t="shared" si="379"/>
        <v>-1.113179348506657</v>
      </c>
      <c r="AZ399" s="54">
        <f t="shared" si="380"/>
        <v>1.3682795757529417E-2</v>
      </c>
      <c r="BA399" s="54">
        <f t="shared" si="381"/>
        <v>0.8474284676102446</v>
      </c>
      <c r="BB399" s="54">
        <f t="shared" si="382"/>
        <v>0.56674679455949006</v>
      </c>
      <c r="BC399" s="54">
        <f t="shared" si="383"/>
        <v>-1.9571955330814035</v>
      </c>
      <c r="BD399" s="54">
        <f t="shared" si="384"/>
        <v>-1.4864483543507105</v>
      </c>
      <c r="BE399" s="54">
        <f t="shared" si="385"/>
        <v>23.594990395495945</v>
      </c>
      <c r="BF399" s="54">
        <f t="shared" si="386"/>
        <v>23.594990395521478</v>
      </c>
      <c r="BG399" s="54">
        <f t="shared" si="387"/>
        <v>23.59499039743028</v>
      </c>
      <c r="BH399" s="54">
        <f t="shared" si="388"/>
        <v>23.594990540131612</v>
      </c>
      <c r="BI399" s="54">
        <f t="shared" si="389"/>
        <v>23.595001206689236</v>
      </c>
      <c r="BJ399" s="54">
        <f t="shared" si="390"/>
        <v>23.595788992237541</v>
      </c>
      <c r="BK399" s="54">
        <f t="shared" si="391"/>
        <v>23.632931727213002</v>
      </c>
      <c r="BL399" s="54">
        <f t="shared" si="392"/>
        <v>23.999623510757509</v>
      </c>
    </row>
    <row r="400" spans="3:64" ht="12.95" customHeight="1">
      <c r="C400" s="30"/>
      <c r="D400" s="30"/>
      <c r="AF400" s="356"/>
      <c r="AG400" s="41"/>
      <c r="AW400" s="54">
        <v>338000</v>
      </c>
      <c r="AX400" s="54">
        <f t="shared" si="378"/>
        <v>-1.1135782351166741</v>
      </c>
      <c r="AY400" s="54">
        <f t="shared" si="379"/>
        <v>-1.1229251069379287</v>
      </c>
      <c r="AZ400" s="54">
        <f t="shared" si="380"/>
        <v>9.3468718212546646E-3</v>
      </c>
      <c r="BA400" s="54">
        <f t="shared" si="381"/>
        <v>0.86608476096476616</v>
      </c>
      <c r="BB400" s="54">
        <f t="shared" si="382"/>
        <v>0.52547757822663288</v>
      </c>
      <c r="BC400" s="54">
        <f t="shared" si="383"/>
        <v>-1.9079199869891748</v>
      </c>
      <c r="BD400" s="54">
        <f t="shared" si="384"/>
        <v>-1.4101514793289938</v>
      </c>
      <c r="BE400" s="54">
        <f t="shared" si="385"/>
        <v>23.64758402765214</v>
      </c>
      <c r="BF400" s="54">
        <f t="shared" si="386"/>
        <v>23.647584030486595</v>
      </c>
      <c r="BG400" s="54">
        <f t="shared" si="387"/>
        <v>23.647584112338659</v>
      </c>
      <c r="BH400" s="54">
        <f t="shared" si="388"/>
        <v>23.647586475989936</v>
      </c>
      <c r="BI400" s="54">
        <f t="shared" si="389"/>
        <v>23.647654703363269</v>
      </c>
      <c r="BJ400" s="54">
        <f t="shared" si="390"/>
        <v>23.649601272260341</v>
      </c>
      <c r="BK400" s="54">
        <f t="shared" si="391"/>
        <v>23.693549815737672</v>
      </c>
      <c r="BL400" s="54">
        <f t="shared" si="392"/>
        <v>24.050954468864919</v>
      </c>
    </row>
    <row r="401" spans="3:64" ht="12.95" customHeight="1">
      <c r="C401" s="30"/>
      <c r="D401" s="30"/>
      <c r="AF401" s="356"/>
      <c r="AG401" s="41"/>
      <c r="AW401" s="54">
        <v>339000</v>
      </c>
      <c r="AX401" s="54">
        <f t="shared" si="378"/>
        <v>-1.1278204122177227</v>
      </c>
      <c r="AY401" s="54">
        <f t="shared" si="379"/>
        <v>-1.1327073051726049</v>
      </c>
      <c r="AZ401" s="54">
        <f t="shared" si="380"/>
        <v>4.8868929548822968E-3</v>
      </c>
      <c r="BA401" s="54">
        <f t="shared" si="381"/>
        <v>0.88593574239626471</v>
      </c>
      <c r="BB401" s="54">
        <f t="shared" si="382"/>
        <v>0.48097060571710226</v>
      </c>
      <c r="BC401" s="54">
        <f t="shared" si="383"/>
        <v>-1.8564050906213434</v>
      </c>
      <c r="BD401" s="54">
        <f t="shared" si="384"/>
        <v>-1.3358567404035977</v>
      </c>
      <c r="BE401" s="54">
        <f t="shared" si="385"/>
        <v>23.70135936607182</v>
      </c>
      <c r="BF401" s="54">
        <f t="shared" si="386"/>
        <v>23.701359400586732</v>
      </c>
      <c r="BG401" s="54">
        <f t="shared" si="387"/>
        <v>23.701360014076133</v>
      </c>
      <c r="BH401" s="54">
        <f t="shared" si="388"/>
        <v>23.701370918168621</v>
      </c>
      <c r="BI401" s="54">
        <f t="shared" si="389"/>
        <v>23.701564585136964</v>
      </c>
      <c r="BJ401" s="54">
        <f t="shared" si="390"/>
        <v>23.704960890155689</v>
      </c>
      <c r="BK401" s="54">
        <f t="shared" si="391"/>
        <v>23.755109411325439</v>
      </c>
      <c r="BL401" s="54">
        <f t="shared" si="392"/>
        <v>24.102285426972333</v>
      </c>
    </row>
    <row r="402" spans="3:64" ht="12.95" customHeight="1">
      <c r="C402" s="30"/>
      <c r="D402" s="30"/>
      <c r="AF402" s="356"/>
      <c r="AG402" s="41"/>
      <c r="AW402" s="54">
        <v>340000</v>
      </c>
      <c r="AX402" s="54">
        <f t="shared" si="378"/>
        <v>-1.1422178175281654</v>
      </c>
      <c r="AY402" s="54">
        <f t="shared" si="379"/>
        <v>-1.1425259432106847</v>
      </c>
      <c r="AZ402" s="54">
        <f t="shared" si="380"/>
        <v>3.0812568251935529E-4</v>
      </c>
      <c r="BA402" s="54">
        <f t="shared" si="381"/>
        <v>0.90704933566940849</v>
      </c>
      <c r="BB402" s="54">
        <f t="shared" si="382"/>
        <v>0.43299215116393142</v>
      </c>
      <c r="BC402" s="54">
        <f t="shared" si="383"/>
        <v>-1.802453245684688</v>
      </c>
      <c r="BD402" s="54">
        <f t="shared" si="384"/>
        <v>-1.2633376320516287</v>
      </c>
      <c r="BE402" s="54">
        <f t="shared" si="385"/>
        <v>23.756391859468241</v>
      </c>
      <c r="BF402" s="54">
        <f t="shared" si="386"/>
        <v>23.756392053178438</v>
      </c>
      <c r="BG402" s="54">
        <f t="shared" si="387"/>
        <v>23.756394529401657</v>
      </c>
      <c r="BH402" s="54">
        <f t="shared" si="388"/>
        <v>23.756426180549994</v>
      </c>
      <c r="BI402" s="54">
        <f t="shared" si="389"/>
        <v>23.75683029928279</v>
      </c>
      <c r="BJ402" s="54">
        <f t="shared" si="390"/>
        <v>23.761919189667044</v>
      </c>
      <c r="BK402" s="54">
        <f t="shared" si="391"/>
        <v>23.817583568791481</v>
      </c>
      <c r="BL402" s="54">
        <f t="shared" si="392"/>
        <v>24.153616385079744</v>
      </c>
    </row>
    <row r="403" spans="3:64" ht="12.95" customHeight="1">
      <c r="C403" s="30"/>
      <c r="D403" s="30"/>
      <c r="AF403" s="356"/>
      <c r="AG403" s="41"/>
      <c r="AW403" s="54">
        <v>341000</v>
      </c>
      <c r="AX403" s="54">
        <f t="shared" si="378"/>
        <v>-1.1567637311692194</v>
      </c>
      <c r="AY403" s="54">
        <f t="shared" si="379"/>
        <v>-1.1523810210521681</v>
      </c>
      <c r="AZ403" s="54">
        <f t="shared" si="380"/>
        <v>-4.3827101170511888E-3</v>
      </c>
      <c r="BA403" s="54">
        <f t="shared" si="381"/>
        <v>0.9294908193515633</v>
      </c>
      <c r="BB403" s="54">
        <f t="shared" si="382"/>
        <v>0.38130246998036921</v>
      </c>
      <c r="BC403" s="54">
        <f t="shared" si="383"/>
        <v>-1.7458484482890817</v>
      </c>
      <c r="BD403" s="54">
        <f t="shared" si="384"/>
        <v>-1.1923820863779724</v>
      </c>
      <c r="BE403" s="54">
        <f t="shared" si="385"/>
        <v>23.812761086101258</v>
      </c>
      <c r="BF403" s="54">
        <f t="shared" si="386"/>
        <v>23.812761809426853</v>
      </c>
      <c r="BG403" s="54">
        <f t="shared" si="387"/>
        <v>23.812769007817867</v>
      </c>
      <c r="BH403" s="54">
        <f t="shared" si="388"/>
        <v>23.812840633741285</v>
      </c>
      <c r="BI403" s="54">
        <f t="shared" si="389"/>
        <v>23.813552243487369</v>
      </c>
      <c r="BJ403" s="54">
        <f t="shared" si="390"/>
        <v>23.82051803691478</v>
      </c>
      <c r="BK403" s="54">
        <f t="shared" si="391"/>
        <v>23.8809429337309</v>
      </c>
      <c r="BL403" s="54">
        <f t="shared" si="392"/>
        <v>24.204947343187158</v>
      </c>
    </row>
    <row r="404" spans="3:64" ht="12.95" customHeight="1">
      <c r="C404" s="30"/>
      <c r="D404" s="30"/>
      <c r="AF404" s="356"/>
      <c r="AG404" s="41"/>
      <c r="AW404" s="54">
        <v>342000</v>
      </c>
      <c r="AX404" s="54">
        <f t="shared" si="378"/>
        <v>-1.1714496869781625</v>
      </c>
      <c r="AY404" s="54">
        <f t="shared" si="379"/>
        <v>-1.1622725386970563</v>
      </c>
      <c r="AZ404" s="54">
        <f t="shared" si="380"/>
        <v>-9.1771482811061813E-3</v>
      </c>
      <c r="BA404" s="54">
        <f t="shared" si="381"/>
        <v>0.95331950633680962</v>
      </c>
      <c r="BB404" s="54">
        <f t="shared" si="382"/>
        <v>0.32566189675545865</v>
      </c>
      <c r="BC404" s="54">
        <f t="shared" si="383"/>
        <v>-1.6863553509817479</v>
      </c>
      <c r="BD404" s="54">
        <f t="shared" si="384"/>
        <v>-1.1227904723777793</v>
      </c>
      <c r="BE404" s="54">
        <f t="shared" si="385"/>
        <v>23.870550527511543</v>
      </c>
      <c r="BF404" s="54">
        <f t="shared" si="386"/>
        <v>23.870552618243725</v>
      </c>
      <c r="BG404" s="54">
        <f t="shared" si="387"/>
        <v>23.870569620128855</v>
      </c>
      <c r="BH404" s="54">
        <f t="shared" si="388"/>
        <v>23.870707846222384</v>
      </c>
      <c r="BI404" s="54">
        <f t="shared" si="389"/>
        <v>23.871829415452659</v>
      </c>
      <c r="BJ404" s="54">
        <f t="shared" si="390"/>
        <v>23.880788689570405</v>
      </c>
      <c r="BK404" s="54">
        <f t="shared" si="391"/>
        <v>23.945155819846683</v>
      </c>
      <c r="BL404" s="54">
        <f t="shared" si="392"/>
        <v>24.256278301294568</v>
      </c>
    </row>
    <row r="405" spans="3:64" ht="12.95" customHeight="1">
      <c r="C405" s="30"/>
      <c r="D405" s="30"/>
      <c r="AF405" s="356"/>
      <c r="AG405" s="41"/>
      <c r="AW405" s="54">
        <v>343000</v>
      </c>
      <c r="AX405" s="54">
        <f t="shared" si="378"/>
        <v>-1.1862651286249655</v>
      </c>
      <c r="AY405" s="54">
        <f t="shared" si="379"/>
        <v>-1.172200496145348</v>
      </c>
      <c r="AZ405" s="54">
        <f t="shared" si="380"/>
        <v>-1.4064632479617471E-2</v>
      </c>
      <c r="BA405" s="54">
        <f t="shared" si="381"/>
        <v>0.97858413115786058</v>
      </c>
      <c r="BB405" s="54">
        <f t="shared" si="382"/>
        <v>0.26583994881981698</v>
      </c>
      <c r="BC405" s="54">
        <f t="shared" si="383"/>
        <v>-1.6237187660733599</v>
      </c>
      <c r="BD405" s="54">
        <f t="shared" si="384"/>
        <v>-1.0543739312130542</v>
      </c>
      <c r="BE405" s="54">
        <f t="shared" si="385"/>
        <v>23.929847115162829</v>
      </c>
      <c r="BF405" s="54">
        <f t="shared" si="386"/>
        <v>23.929852168782848</v>
      </c>
      <c r="BG405" s="54">
        <f t="shared" si="387"/>
        <v>23.929886873462586</v>
      </c>
      <c r="BH405" s="54">
        <f t="shared" si="388"/>
        <v>23.930125116256235</v>
      </c>
      <c r="BI405" s="54">
        <f t="shared" si="389"/>
        <v>23.931756665373012</v>
      </c>
      <c r="BJ405" s="54">
        <f t="shared" si="390"/>
        <v>23.942750744237156</v>
      </c>
      <c r="BK405" s="54">
        <f t="shared" si="391"/>
        <v>24.010188292420583</v>
      </c>
      <c r="BL405" s="54">
        <f t="shared" si="392"/>
        <v>24.307609259401982</v>
      </c>
    </row>
    <row r="406" spans="3:64" ht="12.95" customHeight="1">
      <c r="C406" s="30"/>
      <c r="D406" s="30"/>
      <c r="AF406" s="356"/>
      <c r="AG406" s="41"/>
      <c r="AW406" s="54">
        <v>344000</v>
      </c>
      <c r="AX406" s="54">
        <f t="shared" si="378"/>
        <v>-1.2011970090286359</v>
      </c>
      <c r="AY406" s="54">
        <f t="shared" si="379"/>
        <v>-1.1821648933970437</v>
      </c>
      <c r="AZ406" s="54">
        <f t="shared" si="380"/>
        <v>-1.9032115631592302E-2</v>
      </c>
      <c r="BA406" s="54">
        <f t="shared" si="381"/>
        <v>1.0053165644362256</v>
      </c>
      <c r="BB406" s="54">
        <f t="shared" si="382"/>
        <v>0.20162846903766618</v>
      </c>
      <c r="BC406" s="54">
        <f t="shared" si="383"/>
        <v>-1.5576639004575621</v>
      </c>
      <c r="BD406" s="54">
        <f t="shared" si="384"/>
        <v>-0.98695305517602272</v>
      </c>
      <c r="BE406" s="54">
        <f t="shared" si="385"/>
        <v>23.99074045249176</v>
      </c>
      <c r="BF406" s="54">
        <f t="shared" si="386"/>
        <v>23.990751133446143</v>
      </c>
      <c r="BG406" s="54">
        <f t="shared" si="387"/>
        <v>23.990814580591586</v>
      </c>
      <c r="BH406" s="54">
        <f t="shared" si="388"/>
        <v>23.991191288842952</v>
      </c>
      <c r="BI406" s="54">
        <f t="shared" si="389"/>
        <v>23.993421587162775</v>
      </c>
      <c r="BJ406" s="54">
        <f t="shared" si="390"/>
        <v>24.006411187217129</v>
      </c>
      <c r="BK406" s="54">
        <f t="shared" si="391"/>
        <v>24.076004257706948</v>
      </c>
      <c r="BL406" s="54">
        <f t="shared" si="392"/>
        <v>24.358940217509396</v>
      </c>
    </row>
    <row r="407" spans="3:64" ht="12.95" customHeight="1">
      <c r="C407" s="30"/>
      <c r="D407" s="30"/>
      <c r="AF407" s="356"/>
      <c r="AG407" s="41"/>
      <c r="AW407" s="54">
        <v>345000</v>
      </c>
      <c r="AX407" s="54">
        <f t="shared" ref="AX407:AX470" si="393">AB$3+AB$4*AW407+AB$5*AW407^2+AZ407</f>
        <v>-1.216229328781852</v>
      </c>
      <c r="AY407" s="54">
        <f t="shared" ref="AY407:AY470" si="394">AB$3+AB$4*AW407+AB$5*AW407^2</f>
        <v>-1.1921657304521436</v>
      </c>
      <c r="AZ407" s="54">
        <f t="shared" ref="AZ407:AZ470" si="395">$AB$6*($AB$11/BA407*BB407+$AB$12)</f>
        <v>-2.4063598329708315E-2</v>
      </c>
      <c r="BA407" s="54">
        <f t="shared" ref="BA407:BA470" si="396">1+$AB$7*COS(BC407)</f>
        <v>1.0335234107271616</v>
      </c>
      <c r="BB407" s="54">
        <f t="shared" ref="BB407:BB470" si="397">SIN(BC407+RADIANS($AB$9))</f>
        <v>0.13286008114915404</v>
      </c>
      <c r="BC407" s="54">
        <f t="shared" ref="BC407:BC470" si="398">2*ATAN(BD407)</f>
        <v>-1.4878977365426282</v>
      </c>
      <c r="BD407" s="54">
        <f t="shared" ref="BD407:BD470" si="399">SQRT((1+$AB$7)/(1-$AB$7))*TAN(BE407/2)</f>
        <v>-0.92035694300323712</v>
      </c>
      <c r="BE407" s="54">
        <f t="shared" ref="BE407:BE470" si="400">$BL407+$AB$7*SIN(BF407)</f>
        <v>24.053321579752925</v>
      </c>
      <c r="BF407" s="54">
        <f t="shared" ref="BF407:BF470" si="401">$BL407+$AB$7*SIN(BG407)</f>
        <v>24.053341874878431</v>
      </c>
      <c r="BG407" s="54">
        <f t="shared" ref="BG407:BG470" si="402">$BL407+$AB$7*SIN(BH407)</f>
        <v>24.053448102805568</v>
      </c>
      <c r="BH407" s="54">
        <f t="shared" ref="BH407:BH470" si="403">$BL407+$AB$7*SIN(BI407)</f>
        <v>24.054003773199703</v>
      </c>
      <c r="BI407" s="54">
        <f t="shared" ref="BI407:BI470" si="404">$BL407+$AB$7*SIN(BJ407)</f>
        <v>24.056901110854408</v>
      </c>
      <c r="BJ407" s="54">
        <f t="shared" ref="BJ407:BJ470" si="405">$BL407+$AB$7*SIN(BK407)</f>
        <v>24.07176357348353</v>
      </c>
      <c r="BK407" s="54">
        <f t="shared" ref="BK407:BK470" si="406">$BL407+$AB$7*SIN(BL407)</f>
        <v>24.142565558014066</v>
      </c>
      <c r="BL407" s="54">
        <f t="shared" ref="BL407:BL470" si="407">RADIANS($AB$9)+$AB$18*(AW407-AB$15)</f>
        <v>24.410271175616806</v>
      </c>
    </row>
    <row r="408" spans="3:64" ht="12.95" customHeight="1">
      <c r="C408" s="30"/>
      <c r="D408" s="30"/>
      <c r="AF408" s="356"/>
      <c r="AG408" s="41"/>
      <c r="AW408" s="54">
        <v>346000</v>
      </c>
      <c r="AX408" s="54">
        <f t="shared" si="393"/>
        <v>-1.2313426129992271</v>
      </c>
      <c r="AY408" s="54">
        <f t="shared" si="394"/>
        <v>-1.2022030073106476</v>
      </c>
      <c r="AZ408" s="54">
        <f t="shared" si="395"/>
        <v>-2.9139605688579592E-2</v>
      </c>
      <c r="BA408" s="54">
        <f t="shared" si="396"/>
        <v>1.0631750135557376</v>
      </c>
      <c r="BB408" s="54">
        <f t="shared" si="397"/>
        <v>5.9433438059226858E-2</v>
      </c>
      <c r="BC408" s="54">
        <f t="shared" si="398"/>
        <v>-1.4141121311993765</v>
      </c>
      <c r="BD408" s="54">
        <f t="shared" si="399"/>
        <v>-0.85442268830830159</v>
      </c>
      <c r="BE408" s="54">
        <f t="shared" si="400"/>
        <v>24.11768110980158</v>
      </c>
      <c r="BF408" s="54">
        <f t="shared" si="401"/>
        <v>24.117716415566822</v>
      </c>
      <c r="BG408" s="54">
        <f t="shared" si="402"/>
        <v>24.117881682290705</v>
      </c>
      <c r="BH408" s="54">
        <f t="shared" si="403"/>
        <v>24.118654714145638</v>
      </c>
      <c r="BI408" s="54">
        <f t="shared" si="404"/>
        <v>24.122257887270607</v>
      </c>
      <c r="BJ408" s="54">
        <f t="shared" si="405"/>
        <v>24.138787357612969</v>
      </c>
      <c r="BK408" s="54">
        <f t="shared" si="406"/>
        <v>24.209832072222571</v>
      </c>
      <c r="BL408" s="54">
        <f t="shared" si="407"/>
        <v>24.46160213372422</v>
      </c>
    </row>
    <row r="409" spans="3:64" ht="12.95" customHeight="1">
      <c r="C409" s="30"/>
      <c r="D409" s="30"/>
      <c r="AF409" s="356"/>
      <c r="AG409" s="41"/>
      <c r="AW409" s="54">
        <v>347000</v>
      </c>
      <c r="AX409" s="54">
        <f t="shared" si="393"/>
        <v>-1.2465133335277732</v>
      </c>
      <c r="AY409" s="54">
        <f t="shared" si="394"/>
        <v>-1.2122767239725554</v>
      </c>
      <c r="AZ409" s="54">
        <f t="shared" si="395"/>
        <v>-3.4236609555217692E-2</v>
      </c>
      <c r="BA409" s="54">
        <f t="shared" si="396"/>
        <v>1.0941914334455112</v>
      </c>
      <c r="BB409" s="54">
        <f t="shared" si="397"/>
        <v>-1.865317863677941E-2</v>
      </c>
      <c r="BC409" s="54">
        <f t="shared" si="398"/>
        <v>-1.3359893871095905</v>
      </c>
      <c r="BD409" s="54">
        <f t="shared" si="399"/>
        <v>-0.78899537717341461</v>
      </c>
      <c r="BE409" s="54">
        <f t="shared" si="400"/>
        <v>24.183906526460458</v>
      </c>
      <c r="BF409" s="54">
        <f t="shared" si="401"/>
        <v>24.183963447538002</v>
      </c>
      <c r="BG409" s="54">
        <f t="shared" si="402"/>
        <v>24.18420470109017</v>
      </c>
      <c r="BH409" s="54">
        <f t="shared" si="403"/>
        <v>24.185226327707134</v>
      </c>
      <c r="BI409" s="54">
        <f t="shared" si="404"/>
        <v>24.189536585132274</v>
      </c>
      <c r="BJ409" s="54">
        <f t="shared" si="405"/>
        <v>24.207447398643101</v>
      </c>
      <c r="BK409" s="54">
        <f t="shared" si="406"/>
        <v>24.277761821476009</v>
      </c>
      <c r="BL409" s="54">
        <f t="shared" si="407"/>
        <v>24.512933091831631</v>
      </c>
    </row>
    <row r="410" spans="3:64" ht="12.95" customHeight="1">
      <c r="C410" s="30"/>
      <c r="D410" s="30"/>
      <c r="AF410" s="356"/>
      <c r="AG410" s="41"/>
      <c r="AW410" s="54">
        <v>348000</v>
      </c>
      <c r="AX410" s="54">
        <f t="shared" si="393"/>
        <v>-1.2617132967552471</v>
      </c>
      <c r="AY410" s="54">
        <f t="shared" si="394"/>
        <v>-1.2223868804378668</v>
      </c>
      <c r="AZ410" s="54">
        <f t="shared" si="395"/>
        <v>-3.9326416317380292E-2</v>
      </c>
      <c r="BA410" s="54">
        <f t="shared" si="396"/>
        <v>1.1264251525115818</v>
      </c>
      <c r="BB410" s="54">
        <f t="shared" si="397"/>
        <v>-0.10125857118519398</v>
      </c>
      <c r="BC410" s="54">
        <f t="shared" si="398"/>
        <v>-1.2532112340703334</v>
      </c>
      <c r="BD410" s="54">
        <f t="shared" si="399"/>
        <v>-0.72392867916782488</v>
      </c>
      <c r="BE410" s="54">
        <f t="shared" si="400"/>
        <v>24.25207841587272</v>
      </c>
      <c r="BF410" s="54">
        <f t="shared" si="401"/>
        <v>24.252164166570125</v>
      </c>
      <c r="BG410" s="54">
        <f t="shared" si="402"/>
        <v>24.252496759099675</v>
      </c>
      <c r="BH410" s="54">
        <f t="shared" si="403"/>
        <v>24.25378548768564</v>
      </c>
      <c r="BI410" s="54">
        <f t="shared" si="404"/>
        <v>24.258760247931718</v>
      </c>
      <c r="BJ410" s="54">
        <f t="shared" si="405"/>
        <v>24.277693658304131</v>
      </c>
      <c r="BK410" s="54">
        <f t="shared" si="406"/>
        <v>24.346311079765332</v>
      </c>
      <c r="BL410" s="54">
        <f t="shared" si="407"/>
        <v>24.564264049939045</v>
      </c>
    </row>
    <row r="411" spans="3:64" ht="12.95" customHeight="1">
      <c r="C411" s="30"/>
      <c r="D411" s="30"/>
      <c r="AF411" s="356"/>
      <c r="AG411" s="41"/>
      <c r="AW411" s="54">
        <v>349000</v>
      </c>
      <c r="AX411" s="54">
        <f t="shared" si="393"/>
        <v>-1.2769090382553034</v>
      </c>
      <c r="AY411" s="54">
        <f t="shared" si="394"/>
        <v>-1.232533476706583</v>
      </c>
      <c r="AZ411" s="54">
        <f t="shared" si="395"/>
        <v>-4.43755615487205E-2</v>
      </c>
      <c r="BA411" s="54">
        <f t="shared" si="396"/>
        <v>1.159640695398658</v>
      </c>
      <c r="BB411" s="54">
        <f t="shared" si="397"/>
        <v>-0.1880450998618903</v>
      </c>
      <c r="BC411" s="54">
        <f t="shared" si="398"/>
        <v>-1.1654722900390591</v>
      </c>
      <c r="BD411" s="54">
        <f t="shared" si="399"/>
        <v>-0.65908610496259912</v>
      </c>
      <c r="BE411" s="54">
        <f t="shared" si="400"/>
        <v>24.32226541427757</v>
      </c>
      <c r="BF411" s="54">
        <f t="shared" si="401"/>
        <v>24.322386767896024</v>
      </c>
      <c r="BG411" s="54">
        <f t="shared" si="402"/>
        <v>24.322821561750331</v>
      </c>
      <c r="BH411" s="54">
        <f t="shared" si="403"/>
        <v>24.324377743375734</v>
      </c>
      <c r="BI411" s="54">
        <f t="shared" si="404"/>
        <v>24.329926880526969</v>
      </c>
      <c r="BJ411" s="54">
        <f t="shared" si="405"/>
        <v>24.349461108854911</v>
      </c>
      <c r="BK411" s="54">
        <f t="shared" si="406"/>
        <v>24.415434489115764</v>
      </c>
      <c r="BL411" s="54">
        <f t="shared" si="407"/>
        <v>24.615595008046455</v>
      </c>
    </row>
    <row r="412" spans="3:64" ht="12.95" customHeight="1">
      <c r="C412" s="30"/>
      <c r="D412" s="30"/>
      <c r="AF412" s="356"/>
      <c r="AG412" s="41"/>
      <c r="AW412" s="54">
        <v>350000</v>
      </c>
      <c r="AX412" s="54">
        <f t="shared" si="393"/>
        <v>-1.29206129520932</v>
      </c>
      <c r="AY412" s="54">
        <f t="shared" si="394"/>
        <v>-1.2427165127787028</v>
      </c>
      <c r="AZ412" s="54">
        <f t="shared" si="395"/>
        <v>-4.934478243061715E-2</v>
      </c>
      <c r="BA412" s="54">
        <f t="shared" si="396"/>
        <v>1.1934921656754041</v>
      </c>
      <c r="BB412" s="54">
        <f t="shared" si="397"/>
        <v>-0.27841607534160934</v>
      </c>
      <c r="BC412" s="54">
        <f t="shared" si="398"/>
        <v>-1.0724990638729843</v>
      </c>
      <c r="BD412" s="54">
        <f t="shared" si="399"/>
        <v>-0.59434296407262677</v>
      </c>
      <c r="BE412" s="54">
        <f t="shared" si="400"/>
        <v>24.394517727552028</v>
      </c>
      <c r="BF412" s="54">
        <f t="shared" si="401"/>
        <v>24.394679556552383</v>
      </c>
      <c r="BG412" s="54">
        <f t="shared" si="402"/>
        <v>24.395219753274144</v>
      </c>
      <c r="BH412" s="54">
        <f t="shared" si="403"/>
        <v>24.397021052775703</v>
      </c>
      <c r="BI412" s="54">
        <f t="shared" si="404"/>
        <v>24.403006450669736</v>
      </c>
      <c r="BJ412" s="54">
        <f t="shared" si="405"/>
        <v>24.42266986289021</v>
      </c>
      <c r="BK412" s="54">
        <f t="shared" si="406"/>
        <v>24.485085179072868</v>
      </c>
      <c r="BL412" s="54">
        <f t="shared" si="407"/>
        <v>24.666925966153869</v>
      </c>
    </row>
    <row r="413" spans="3:64" ht="12.95" customHeight="1">
      <c r="C413" s="30"/>
      <c r="D413" s="30"/>
      <c r="AF413" s="356"/>
      <c r="AG413" s="41"/>
      <c r="AW413" s="54">
        <v>351000</v>
      </c>
      <c r="AX413" s="54">
        <f t="shared" si="393"/>
        <v>-1.3071246644914623</v>
      </c>
      <c r="AY413" s="54">
        <f t="shared" si="394"/>
        <v>-1.2529359886542264</v>
      </c>
      <c r="AZ413" s="54">
        <f t="shared" si="395"/>
        <v>-5.4188675837235793E-2</v>
      </c>
      <c r="BA413" s="54">
        <f t="shared" si="396"/>
        <v>1.2275009874541569</v>
      </c>
      <c r="BB413" s="54">
        <f t="shared" si="397"/>
        <v>-0.37144822954023488</v>
      </c>
      <c r="BC413" s="54">
        <f t="shared" si="398"/>
        <v>-0.97407528305754443</v>
      </c>
      <c r="BD413" s="54">
        <f t="shared" si="399"/>
        <v>-0.52958898044513991</v>
      </c>
      <c r="BE413" s="54">
        <f t="shared" si="400"/>
        <v>24.468859234389861</v>
      </c>
      <c r="BF413" s="54">
        <f t="shared" si="401"/>
        <v>24.469062818126979</v>
      </c>
      <c r="BG413" s="54">
        <f t="shared" si="402"/>
        <v>24.469701019733847</v>
      </c>
      <c r="BH413" s="54">
        <f t="shared" si="403"/>
        <v>24.471699619853414</v>
      </c>
      <c r="BI413" s="54">
        <f t="shared" si="404"/>
        <v>24.477938495835037</v>
      </c>
      <c r="BJ413" s="54">
        <f t="shared" si="405"/>
        <v>24.49722553305644</v>
      </c>
      <c r="BK413" s="54">
        <f t="shared" si="406"/>
        <v>24.555214890172806</v>
      </c>
      <c r="BL413" s="54">
        <f t="shared" si="407"/>
        <v>24.718256924261283</v>
      </c>
    </row>
    <row r="414" spans="3:64" ht="12.95" customHeight="1">
      <c r="C414" s="30"/>
      <c r="D414" s="30"/>
      <c r="AF414" s="356"/>
      <c r="AG414" s="41"/>
      <c r="AW414" s="54">
        <v>352000</v>
      </c>
      <c r="AX414" s="54">
        <f t="shared" si="393"/>
        <v>-1.3220475927029254</v>
      </c>
      <c r="AY414" s="54">
        <f t="shared" si="394"/>
        <v>-1.2631919043331543</v>
      </c>
      <c r="AZ414" s="54">
        <f t="shared" si="395"/>
        <v>-5.8855688369770988E-2</v>
      </c>
      <c r="BA414" s="54">
        <f t="shared" si="396"/>
        <v>1.2610379191151386</v>
      </c>
      <c r="BB414" s="54">
        <f t="shared" si="397"/>
        <v>-0.4658279292292391</v>
      </c>
      <c r="BC414" s="54">
        <f t="shared" si="398"/>
        <v>-0.87007362151391221</v>
      </c>
      <c r="BD414" s="54">
        <f t="shared" si="399"/>
        <v>-0.46473140957109466</v>
      </c>
      <c r="BE414" s="54">
        <f t="shared" si="400"/>
        <v>24.545278443762502</v>
      </c>
      <c r="BF414" s="54">
        <f t="shared" si="401"/>
        <v>24.545519864081765</v>
      </c>
      <c r="BG414" s="54">
        <f t="shared" si="402"/>
        <v>24.546236001230234</v>
      </c>
      <c r="BH414" s="54">
        <f t="shared" si="403"/>
        <v>24.548358314032566</v>
      </c>
      <c r="BI414" s="54">
        <f t="shared" si="404"/>
        <v>24.554630518486263</v>
      </c>
      <c r="BJ414" s="54">
        <f t="shared" si="405"/>
        <v>24.573019824727506</v>
      </c>
      <c r="BK414" s="54">
        <f t="shared" si="406"/>
        <v>24.625774101071727</v>
      </c>
      <c r="BL414" s="54">
        <f t="shared" si="407"/>
        <v>24.769587882368693</v>
      </c>
    </row>
    <row r="415" spans="3:64" ht="12.95" customHeight="1">
      <c r="C415" s="30"/>
      <c r="D415" s="30"/>
      <c r="AF415" s="356"/>
      <c r="AG415" s="41"/>
      <c r="AW415" s="54">
        <v>353000</v>
      </c>
      <c r="AX415" s="54">
        <f t="shared" si="393"/>
        <v>-1.3367728725937442</v>
      </c>
      <c r="AY415" s="54">
        <f t="shared" si="394"/>
        <v>-1.2734842598154863</v>
      </c>
      <c r="AZ415" s="54">
        <f t="shared" si="395"/>
        <v>-6.3288612778257924E-2</v>
      </c>
      <c r="BA415" s="54">
        <f t="shared" si="396"/>
        <v>1.2933154292241091</v>
      </c>
      <c r="BB415" s="54">
        <f t="shared" si="397"/>
        <v>-0.55980547250178281</v>
      </c>
      <c r="BC415" s="54">
        <f t="shared" si="398"/>
        <v>-0.76049262589211353</v>
      </c>
      <c r="BD415" s="54">
        <f t="shared" si="399"/>
        <v>-0.39969835693890265</v>
      </c>
      <c r="BE415" s="54">
        <f t="shared" si="400"/>
        <v>24.62371893363877</v>
      </c>
      <c r="BF415" s="54">
        <f t="shared" si="401"/>
        <v>24.623987986696783</v>
      </c>
      <c r="BG415" s="54">
        <f t="shared" si="402"/>
        <v>24.624748764274869</v>
      </c>
      <c r="BH415" s="54">
        <f t="shared" si="403"/>
        <v>24.626898207685265</v>
      </c>
      <c r="BI415" s="54">
        <f t="shared" si="404"/>
        <v>24.632957331791637</v>
      </c>
      <c r="BJ415" s="54">
        <f t="shared" si="405"/>
        <v>24.649931359481283</v>
      </c>
      <c r="BK415" s="54">
        <f t="shared" si="406"/>
        <v>24.696712158999297</v>
      </c>
      <c r="BL415" s="54">
        <f t="shared" si="407"/>
        <v>24.820918840476107</v>
      </c>
    </row>
    <row r="416" spans="3:64" ht="12.95" customHeight="1">
      <c r="C416" s="30"/>
      <c r="D416" s="30"/>
      <c r="AF416" s="356"/>
      <c r="AG416" s="41"/>
      <c r="AW416" s="54">
        <v>354000</v>
      </c>
      <c r="AX416" s="54">
        <f t="shared" si="393"/>
        <v>-1.351238820772598</v>
      </c>
      <c r="AY416" s="54">
        <f t="shared" si="394"/>
        <v>-1.2838130551012221</v>
      </c>
      <c r="AZ416" s="54">
        <f t="shared" si="395"/>
        <v>-6.7425765671375829E-2</v>
      </c>
      <c r="BA416" s="54">
        <f t="shared" si="396"/>
        <v>1.323398145220795</v>
      </c>
      <c r="BB416" s="54">
        <f t="shared" si="397"/>
        <v>-0.65118731784020822</v>
      </c>
      <c r="BC416" s="54">
        <f t="shared" si="398"/>
        <v>-0.64549576931245556</v>
      </c>
      <c r="BD416" s="54">
        <f t="shared" si="399"/>
        <v>-0.33444184695179874</v>
      </c>
      <c r="BE416" s="54">
        <f t="shared" si="400"/>
        <v>24.704070308819677</v>
      </c>
      <c r="BF416" s="54">
        <f t="shared" si="401"/>
        <v>24.704350378752697</v>
      </c>
      <c r="BG416" s="54">
        <f t="shared" si="402"/>
        <v>24.705110749145085</v>
      </c>
      <c r="BH416" s="54">
        <f t="shared" si="403"/>
        <v>24.707173775588824</v>
      </c>
      <c r="BI416" s="54">
        <f t="shared" si="404"/>
        <v>24.712761482444954</v>
      </c>
      <c r="BJ416" s="54">
        <f t="shared" si="405"/>
        <v>24.727826721831985</v>
      </c>
      <c r="BK416" s="54">
        <f t="shared" si="406"/>
        <v>24.767977413192696</v>
      </c>
      <c r="BL416" s="54">
        <f t="shared" si="407"/>
        <v>24.872249798583518</v>
      </c>
    </row>
    <row r="417" spans="3:64" ht="12.95" customHeight="1">
      <c r="C417" s="30"/>
      <c r="D417" s="30"/>
      <c r="AF417" s="356"/>
      <c r="AG417" s="41"/>
      <c r="AW417" s="54">
        <v>355000</v>
      </c>
      <c r="AX417" s="54">
        <f t="shared" si="393"/>
        <v>-1.3653812648356631</v>
      </c>
      <c r="AY417" s="54">
        <f t="shared" si="394"/>
        <v>-1.2941782901903616</v>
      </c>
      <c r="AZ417" s="54">
        <f t="shared" si="395"/>
        <v>-7.1202974645301592E-2</v>
      </c>
      <c r="BA417" s="54">
        <f t="shared" si="396"/>
        <v>1.3502391806929825</v>
      </c>
      <c r="BB417" s="54">
        <f t="shared" si="397"/>
        <v>-0.73738875152808925</v>
      </c>
      <c r="BC417" s="54">
        <f t="shared" si="398"/>
        <v>-0.52544732343304756</v>
      </c>
      <c r="BD417" s="54">
        <f t="shared" si="399"/>
        <v>-0.26894007191194486</v>
      </c>
      <c r="BE417" s="54">
        <f t="shared" si="400"/>
        <v>24.786161089538115</v>
      </c>
      <c r="BF417" s="54">
        <f t="shared" si="401"/>
        <v>24.786430309885958</v>
      </c>
      <c r="BG417" s="54">
        <f t="shared" si="402"/>
        <v>24.787137171692908</v>
      </c>
      <c r="BH417" s="54">
        <f t="shared" si="403"/>
        <v>24.788992245019998</v>
      </c>
      <c r="BI417" s="54">
        <f t="shared" si="404"/>
        <v>24.793854828642242</v>
      </c>
      <c r="BJ417" s="54">
        <f t="shared" si="405"/>
        <v>24.806561716279081</v>
      </c>
      <c r="BK417" s="54">
        <f t="shared" si="406"/>
        <v>24.839517350959667</v>
      </c>
      <c r="BL417" s="54">
        <f t="shared" si="407"/>
        <v>24.923580756690932</v>
      </c>
    </row>
    <row r="418" spans="3:64" ht="12.95" customHeight="1">
      <c r="C418" s="30"/>
      <c r="D418" s="30"/>
      <c r="AF418" s="356"/>
      <c r="AG418" s="41"/>
      <c r="AW418" s="54">
        <v>356000</v>
      </c>
      <c r="AX418" s="54">
        <f t="shared" si="393"/>
        <v>-1.3791363605618718</v>
      </c>
      <c r="AY418" s="54">
        <f t="shared" si="394"/>
        <v>-1.3045799650829053</v>
      </c>
      <c r="AZ418" s="54">
        <f t="shared" si="395"/>
        <v>-7.455639547896642E-2</v>
      </c>
      <c r="BA418" s="54">
        <f t="shared" si="396"/>
        <v>1.3727473595076038</v>
      </c>
      <c r="BB418" s="54">
        <f t="shared" si="397"/>
        <v>-0.81556558810095026</v>
      </c>
      <c r="BC418" s="54">
        <f t="shared" si="398"/>
        <v>-0.4009377225967814</v>
      </c>
      <c r="BD418" s="54">
        <f t="shared" si="399"/>
        <v>-0.20319820938798866</v>
      </c>
      <c r="BE418" s="54">
        <f t="shared" si="400"/>
        <v>24.869755145414054</v>
      </c>
      <c r="BF418" s="54">
        <f t="shared" si="401"/>
        <v>24.869988907079836</v>
      </c>
      <c r="BG418" s="54">
        <f t="shared" si="402"/>
        <v>24.870586777593157</v>
      </c>
      <c r="BH418" s="54">
        <f t="shared" si="403"/>
        <v>24.872115459829949</v>
      </c>
      <c r="BI418" s="54">
        <f t="shared" si="404"/>
        <v>24.87602129190871</v>
      </c>
      <c r="BJ418" s="54">
        <f t="shared" si="405"/>
        <v>24.885982816501279</v>
      </c>
      <c r="BK418" s="54">
        <f t="shared" si="406"/>
        <v>24.91127873601209</v>
      </c>
      <c r="BL418" s="54">
        <f t="shared" si="407"/>
        <v>24.974911714798342</v>
      </c>
    </row>
    <row r="419" spans="3:64" ht="12.95" customHeight="1">
      <c r="C419" s="30"/>
      <c r="D419" s="30"/>
      <c r="AF419" s="356"/>
      <c r="AG419" s="41"/>
      <c r="AW419" s="54">
        <v>357000</v>
      </c>
      <c r="AX419" s="54">
        <f t="shared" si="393"/>
        <v>-1.3924440954133885</v>
      </c>
      <c r="AY419" s="54">
        <f t="shared" si="394"/>
        <v>-1.3150180797788535</v>
      </c>
      <c r="AZ419" s="54">
        <f t="shared" si="395"/>
        <v>-7.7426015634534939E-2</v>
      </c>
      <c r="BA419" s="54">
        <f t="shared" si="396"/>
        <v>1.3898838147670272</v>
      </c>
      <c r="BB419" s="54">
        <f t="shared" si="397"/>
        <v>-0.88282985601993291</v>
      </c>
      <c r="BC419" s="54">
        <f t="shared" si="398"/>
        <v>-0.27279023814813758</v>
      </c>
      <c r="BD419" s="54">
        <f t="shared" si="399"/>
        <v>-0.13724727562635555</v>
      </c>
      <c r="BE419" s="54">
        <f t="shared" si="400"/>
        <v>24.954553178397301</v>
      </c>
      <c r="BF419" s="54">
        <f t="shared" si="401"/>
        <v>24.954727675941395</v>
      </c>
      <c r="BG419" s="54">
        <f t="shared" si="402"/>
        <v>24.955165592559677</v>
      </c>
      <c r="BH419" s="54">
        <f t="shared" si="403"/>
        <v>24.956264430688712</v>
      </c>
      <c r="BI419" s="54">
        <f t="shared" si="404"/>
        <v>24.95902073523218</v>
      </c>
      <c r="BJ419" s="54">
        <f t="shared" si="405"/>
        <v>24.965928783628975</v>
      </c>
      <c r="BK419" s="54">
        <f t="shared" si="406"/>
        <v>24.983207748705759</v>
      </c>
      <c r="BL419" s="54">
        <f t="shared" si="407"/>
        <v>25.026242672905756</v>
      </c>
    </row>
    <row r="420" spans="3:64" ht="12.95" customHeight="1">
      <c r="C420" s="30"/>
      <c r="D420" s="30"/>
      <c r="AF420" s="356"/>
      <c r="AG420" s="41"/>
      <c r="AW420" s="54">
        <v>358000</v>
      </c>
      <c r="AX420" s="54">
        <f t="shared" si="393"/>
        <v>-1.4052521433700738</v>
      </c>
      <c r="AY420" s="54">
        <f t="shared" si="394"/>
        <v>-1.3254926342782052</v>
      </c>
      <c r="AZ420" s="54">
        <f t="shared" si="395"/>
        <v>-7.9759509091868547E-2</v>
      </c>
      <c r="BA420" s="54">
        <f t="shared" si="396"/>
        <v>1.4007768484309926</v>
      </c>
      <c r="BB420" s="54">
        <f t="shared" si="397"/>
        <v>-0.93653123077554512</v>
      </c>
      <c r="BC420" s="54">
        <f t="shared" si="398"/>
        <v>-0.14204210107734763</v>
      </c>
      <c r="BD420" s="54">
        <f t="shared" si="399"/>
        <v>-7.1140701766190431E-2</v>
      </c>
      <c r="BE420" s="54">
        <f t="shared" si="400"/>
        <v>25.040200239528442</v>
      </c>
      <c r="BF420" s="54">
        <f t="shared" si="401"/>
        <v>25.040296388013765</v>
      </c>
      <c r="BG420" s="54">
        <f t="shared" si="402"/>
        <v>25.040534892997382</v>
      </c>
      <c r="BH420" s="54">
        <f t="shared" si="403"/>
        <v>25.041126503428252</v>
      </c>
      <c r="BI420" s="54">
        <f t="shared" si="404"/>
        <v>25.042593851827654</v>
      </c>
      <c r="BJ420" s="54">
        <f t="shared" si="405"/>
        <v>25.04623242613577</v>
      </c>
      <c r="BK420" s="54">
        <f t="shared" si="406"/>
        <v>25.055250127816844</v>
      </c>
      <c r="BL420" s="54">
        <f t="shared" si="407"/>
        <v>25.07757363101317</v>
      </c>
    </row>
    <row r="421" spans="3:64" ht="12.95" customHeight="1">
      <c r="C421" s="30"/>
      <c r="D421" s="30"/>
      <c r="AF421" s="356"/>
      <c r="AG421" s="41"/>
      <c r="AW421" s="54">
        <v>359000</v>
      </c>
      <c r="AX421" s="54">
        <f t="shared" si="393"/>
        <v>-1.4175195736812991</v>
      </c>
      <c r="AY421" s="54">
        <f t="shared" si="394"/>
        <v>-1.3360036285809611</v>
      </c>
      <c r="AZ421" s="54">
        <f t="shared" si="395"/>
        <v>-8.1515945100337953E-2</v>
      </c>
      <c r="BA421" s="54">
        <f t="shared" si="396"/>
        <v>1.4048343178153693</v>
      </c>
      <c r="BB421" s="54">
        <f t="shared" si="397"/>
        <v>-0.97455932725685546</v>
      </c>
      <c r="BC421" s="54">
        <f t="shared" si="398"/>
        <v>-9.8972352452305762E-3</v>
      </c>
      <c r="BD421" s="54">
        <f t="shared" si="399"/>
        <v>-4.9486580182737418E-3</v>
      </c>
      <c r="BE421" s="54">
        <f t="shared" si="400"/>
        <v>25.126299357720335</v>
      </c>
      <c r="BF421" s="54">
        <f t="shared" si="401"/>
        <v>25.126306196735968</v>
      </c>
      <c r="BG421" s="54">
        <f t="shared" si="402"/>
        <v>25.126323089626712</v>
      </c>
      <c r="BH421" s="54">
        <f t="shared" si="403"/>
        <v>25.126364816348726</v>
      </c>
      <c r="BI421" s="54">
        <f t="shared" si="404"/>
        <v>25.126467884470983</v>
      </c>
      <c r="BJ421" s="54">
        <f t="shared" si="405"/>
        <v>25.126722470153542</v>
      </c>
      <c r="BK421" s="54">
        <f t="shared" si="406"/>
        <v>25.127351313481643</v>
      </c>
      <c r="BL421" s="54">
        <f t="shared" si="407"/>
        <v>25.12890458912058</v>
      </c>
    </row>
    <row r="422" spans="3:64" ht="12.95" customHeight="1">
      <c r="C422" s="30"/>
      <c r="D422" s="30"/>
      <c r="AF422" s="356"/>
      <c r="AG422" s="41"/>
      <c r="AW422" s="54">
        <v>360000</v>
      </c>
      <c r="AX422" s="54">
        <f t="shared" si="393"/>
        <v>-1.4292198470699105</v>
      </c>
      <c r="AY422" s="54">
        <f t="shared" si="394"/>
        <v>-1.3465510626871204</v>
      </c>
      <c r="AZ422" s="54">
        <f t="shared" si="395"/>
        <v>-8.2668784382790017E-2</v>
      </c>
      <c r="BA422" s="54">
        <f t="shared" si="396"/>
        <v>1.4018278821647132</v>
      </c>
      <c r="BB422" s="54">
        <f t="shared" si="397"/>
        <v>-0.99560338562340178</v>
      </c>
      <c r="BC422" s="54">
        <f t="shared" si="398"/>
        <v>0.12234607107209733</v>
      </c>
      <c r="BD422" s="54">
        <f t="shared" si="399"/>
        <v>6.1249455955167786E-2</v>
      </c>
      <c r="BE422" s="54">
        <f t="shared" si="400"/>
        <v>25.212430234193288</v>
      </c>
      <c r="BF422" s="54">
        <f t="shared" si="401"/>
        <v>25.212346972561814</v>
      </c>
      <c r="BG422" s="54">
        <f t="shared" si="402"/>
        <v>25.212140662557495</v>
      </c>
      <c r="BH422" s="54">
        <f t="shared" si="403"/>
        <v>25.211629471463393</v>
      </c>
      <c r="BI422" s="54">
        <f t="shared" si="404"/>
        <v>25.210362940384783</v>
      </c>
      <c r="BJ422" s="54">
        <f t="shared" si="405"/>
        <v>25.207225506067605</v>
      </c>
      <c r="BK422" s="54">
        <f t="shared" si="406"/>
        <v>25.199456590923017</v>
      </c>
      <c r="BL422" s="54">
        <f t="shared" si="407"/>
        <v>25.180235547227994</v>
      </c>
    </row>
    <row r="423" spans="3:64" ht="12.95" customHeight="1">
      <c r="C423" s="30"/>
      <c r="D423" s="30"/>
      <c r="AF423" s="356"/>
      <c r="AG423" s="41"/>
      <c r="AW423" s="54">
        <v>361000</v>
      </c>
      <c r="AX423" s="54">
        <f t="shared" si="393"/>
        <v>-1.4403426022772612</v>
      </c>
      <c r="AY423" s="54">
        <f t="shared" si="394"/>
        <v>-1.3571349365966845</v>
      </c>
      <c r="AZ423" s="54">
        <f t="shared" si="395"/>
        <v>-8.3207665680576734E-2</v>
      </c>
      <c r="BA423" s="54">
        <f t="shared" si="396"/>
        <v>1.391927143028282</v>
      </c>
      <c r="BB423" s="54">
        <f t="shared" si="397"/>
        <v>-0.99930704096918732</v>
      </c>
      <c r="BC423" s="54">
        <f t="shared" si="398"/>
        <v>0.25338274975649583</v>
      </c>
      <c r="BD423" s="54">
        <f t="shared" si="399"/>
        <v>0.12737358379235111</v>
      </c>
      <c r="BE423" s="54">
        <f t="shared" si="400"/>
        <v>25.29817090621081</v>
      </c>
      <c r="BF423" s="54">
        <f t="shared" si="401"/>
        <v>25.298007071919173</v>
      </c>
      <c r="BG423" s="54">
        <f t="shared" si="402"/>
        <v>25.297596821091577</v>
      </c>
      <c r="BH423" s="54">
        <f t="shared" si="403"/>
        <v>25.296569651245914</v>
      </c>
      <c r="BI423" s="54">
        <f t="shared" si="404"/>
        <v>25.29399862621813</v>
      </c>
      <c r="BJ423" s="54">
        <f t="shared" si="405"/>
        <v>25.287567975195195</v>
      </c>
      <c r="BK423" s="54">
        <f t="shared" si="406"/>
        <v>25.271511234584882</v>
      </c>
      <c r="BL423" s="54">
        <f t="shared" si="407"/>
        <v>25.231566505335405</v>
      </c>
    </row>
    <row r="424" spans="3:64" ht="12.95" customHeight="1">
      <c r="C424" s="30"/>
      <c r="D424" s="30"/>
      <c r="AF424" s="356"/>
      <c r="AG424" s="41"/>
      <c r="AW424" s="54">
        <v>362000</v>
      </c>
      <c r="AX424" s="54">
        <f t="shared" si="393"/>
        <v>-1.4508939420145177</v>
      </c>
      <c r="AY424" s="54">
        <f t="shared" si="394"/>
        <v>-1.3677552503096522</v>
      </c>
      <c r="AZ424" s="54">
        <f t="shared" si="395"/>
        <v>-8.3138691704865431E-2</v>
      </c>
      <c r="BA424" s="54">
        <f t="shared" si="396"/>
        <v>1.3756741994008326</v>
      </c>
      <c r="BB424" s="54">
        <f t="shared" si="397"/>
        <v>-0.98628053342384758</v>
      </c>
      <c r="BC424" s="54">
        <f t="shared" si="398"/>
        <v>0.3819896622797142</v>
      </c>
      <c r="BD424" s="54">
        <f t="shared" si="399"/>
        <v>0.19335166219002209</v>
      </c>
      <c r="BE424" s="54">
        <f t="shared" si="400"/>
        <v>25.383119626767424</v>
      </c>
      <c r="BF424" s="54">
        <f t="shared" si="401"/>
        <v>25.382893282156129</v>
      </c>
      <c r="BG424" s="54">
        <f t="shared" si="402"/>
        <v>25.382316287323569</v>
      </c>
      <c r="BH424" s="54">
        <f t="shared" si="403"/>
        <v>25.380845802651564</v>
      </c>
      <c r="BI424" s="54">
        <f t="shared" si="404"/>
        <v>25.377100705587797</v>
      </c>
      <c r="BJ424" s="54">
        <f t="shared" si="405"/>
        <v>25.367578159266163</v>
      </c>
      <c r="BK424" s="54">
        <f t="shared" si="406"/>
        <v>25.343460652295182</v>
      </c>
      <c r="BL424" s="54">
        <f t="shared" si="407"/>
        <v>25.282897463442819</v>
      </c>
    </row>
    <row r="425" spans="3:64" ht="12.95" customHeight="1">
      <c r="C425" s="30"/>
      <c r="D425" s="30"/>
      <c r="AF425" s="356"/>
      <c r="AG425" s="41"/>
      <c r="AW425" s="54">
        <v>363000</v>
      </c>
      <c r="AX425" s="54">
        <f t="shared" si="393"/>
        <v>-1.4608952148861634</v>
      </c>
      <c r="AY425" s="54">
        <f t="shared" si="394"/>
        <v>-1.3784120038260237</v>
      </c>
      <c r="AZ425" s="54">
        <f t="shared" si="395"/>
        <v>-8.2483211060139561E-2</v>
      </c>
      <c r="BA425" s="54">
        <f t="shared" si="396"/>
        <v>1.3539057124255869</v>
      </c>
      <c r="BB425" s="54">
        <f t="shared" si="397"/>
        <v>-0.95797227782698613</v>
      </c>
      <c r="BC425" s="54">
        <f t="shared" si="398"/>
        <v>0.50710097349558447</v>
      </c>
      <c r="BD425" s="54">
        <f t="shared" si="399"/>
        <v>0.2591273456450171</v>
      </c>
      <c r="BE425" s="54">
        <f t="shared" si="400"/>
        <v>25.466914158002311</v>
      </c>
      <c r="BF425" s="54">
        <f t="shared" si="401"/>
        <v>25.46664864979693</v>
      </c>
      <c r="BG425" s="54">
        <f t="shared" si="402"/>
        <v>25.465954582633021</v>
      </c>
      <c r="BH425" s="54">
        <f t="shared" si="403"/>
        <v>25.464141002292063</v>
      </c>
      <c r="BI425" s="54">
        <f t="shared" si="404"/>
        <v>25.459407480084078</v>
      </c>
      <c r="BJ425" s="54">
        <f t="shared" si="405"/>
        <v>25.447088135348636</v>
      </c>
      <c r="BK425" s="54">
        <f t="shared" si="406"/>
        <v>25.41525052907738</v>
      </c>
      <c r="BL425" s="54">
        <f t="shared" si="407"/>
        <v>25.334228421550232</v>
      </c>
    </row>
    <row r="426" spans="3:64" ht="12.95" customHeight="1">
      <c r="C426" s="30"/>
      <c r="D426" s="30"/>
      <c r="AF426" s="356"/>
      <c r="AG426" s="41"/>
      <c r="AW426" s="54">
        <v>364000</v>
      </c>
      <c r="AX426" s="54">
        <f t="shared" si="393"/>
        <v>-1.4703805699179133</v>
      </c>
      <c r="AY426" s="54">
        <f t="shared" si="394"/>
        <v>-1.3891051971457999</v>
      </c>
      <c r="AZ426" s="54">
        <f t="shared" si="395"/>
        <v>-8.1275372772113455E-2</v>
      </c>
      <c r="BA426" s="54">
        <f t="shared" si="396"/>
        <v>1.3276430744740977</v>
      </c>
      <c r="BB426" s="54">
        <f t="shared" si="397"/>
        <v>-0.91643911566341862</v>
      </c>
      <c r="BC426" s="54">
        <f t="shared" si="398"/>
        <v>0.62785954220083817</v>
      </c>
      <c r="BD426" s="54">
        <f t="shared" si="399"/>
        <v>0.32466599253434214</v>
      </c>
      <c r="BE426" s="54">
        <f t="shared" si="400"/>
        <v>25.549246251774434</v>
      </c>
      <c r="BF426" s="54">
        <f t="shared" si="401"/>
        <v>25.54896631244231</v>
      </c>
      <c r="BG426" s="54">
        <f t="shared" si="402"/>
        <v>25.548210435106959</v>
      </c>
      <c r="BH426" s="54">
        <f t="shared" si="403"/>
        <v>25.546170711981908</v>
      </c>
      <c r="BI426" s="54">
        <f t="shared" si="404"/>
        <v>25.540675613742152</v>
      </c>
      <c r="BJ426" s="54">
        <f t="shared" si="405"/>
        <v>25.525935659797991</v>
      </c>
      <c r="BK426" s="54">
        <f t="shared" si="406"/>
        <v>25.486826970231814</v>
      </c>
      <c r="BL426" s="54">
        <f t="shared" si="407"/>
        <v>25.385559379657643</v>
      </c>
    </row>
    <row r="427" spans="3:64" ht="12.95" customHeight="1">
      <c r="C427" s="30"/>
      <c r="D427" s="30"/>
      <c r="AF427" s="356"/>
      <c r="AG427" s="41"/>
      <c r="AW427" s="54">
        <v>365000</v>
      </c>
      <c r="AX427" s="54">
        <f t="shared" si="393"/>
        <v>-1.4793937498031768</v>
      </c>
      <c r="AY427" s="54">
        <f t="shared" si="394"/>
        <v>-1.3998348302689791</v>
      </c>
      <c r="AZ427" s="54">
        <f t="shared" si="395"/>
        <v>-7.9558919534197692E-2</v>
      </c>
      <c r="BA427" s="54">
        <f t="shared" si="396"/>
        <v>1.2979764039456501</v>
      </c>
      <c r="BB427" s="54">
        <f t="shared" si="397"/>
        <v>-0.86407459154407518</v>
      </c>
      <c r="BC427" s="54">
        <f t="shared" si="398"/>
        <v>0.74363999412958304</v>
      </c>
      <c r="BD427" s="54">
        <f t="shared" si="399"/>
        <v>0.38995843652217366</v>
      </c>
      <c r="BE427" s="54">
        <f t="shared" si="400"/>
        <v>25.629870101255953</v>
      </c>
      <c r="BF427" s="54">
        <f t="shared" si="401"/>
        <v>25.629598197336541</v>
      </c>
      <c r="BG427" s="54">
        <f t="shared" si="402"/>
        <v>25.628834368437541</v>
      </c>
      <c r="BH427" s="54">
        <f t="shared" si="403"/>
        <v>25.626690316519014</v>
      </c>
      <c r="BI427" s="54">
        <f t="shared" si="404"/>
        <v>25.620685158883571</v>
      </c>
      <c r="BJ427" s="54">
        <f t="shared" si="405"/>
        <v>25.603965946719573</v>
      </c>
      <c r="BK427" s="54">
        <f t="shared" si="406"/>
        <v>25.558136643309915</v>
      </c>
      <c r="BL427" s="54">
        <f t="shared" si="407"/>
        <v>25.436890337765057</v>
      </c>
    </row>
    <row r="428" spans="3:64" ht="12.95" customHeight="1">
      <c r="C428" s="30"/>
      <c r="D428" s="30"/>
      <c r="AF428" s="356"/>
      <c r="AG428" s="41"/>
      <c r="AW428" s="54">
        <v>366000</v>
      </c>
      <c r="AX428" s="54">
        <f t="shared" si="393"/>
        <v>-1.4879846450282259</v>
      </c>
      <c r="AY428" s="54">
        <f t="shared" si="394"/>
        <v>-1.4106009031955631</v>
      </c>
      <c r="AZ428" s="54">
        <f t="shared" si="395"/>
        <v>-7.738374183266275E-2</v>
      </c>
      <c r="BA428" s="54">
        <f t="shared" si="396"/>
        <v>1.2659642554139738</v>
      </c>
      <c r="BB428" s="54">
        <f t="shared" si="397"/>
        <v>-0.80335237503203594</v>
      </c>
      <c r="BC428" s="54">
        <f t="shared" si="398"/>
        <v>0.85404549829797693</v>
      </c>
      <c r="BD428" s="54">
        <f t="shared" si="399"/>
        <v>0.45502246075959446</v>
      </c>
      <c r="BE428" s="54">
        <f t="shared" si="400"/>
        <v>25.708604681424685</v>
      </c>
      <c r="BF428" s="54">
        <f t="shared" si="401"/>
        <v>25.708358321274702</v>
      </c>
      <c r="BG428" s="54">
        <f t="shared" si="402"/>
        <v>25.707633080813434</v>
      </c>
      <c r="BH428" s="54">
        <f t="shared" si="403"/>
        <v>25.705500075913136</v>
      </c>
      <c r="BI428" s="54">
        <f t="shared" si="404"/>
        <v>25.69924359431732</v>
      </c>
      <c r="BJ428" s="54">
        <f t="shared" si="405"/>
        <v>25.681033309255906</v>
      </c>
      <c r="BK428" s="54">
        <f t="shared" si="406"/>
        <v>25.629126918607248</v>
      </c>
      <c r="BL428" s="54">
        <f t="shared" si="407"/>
        <v>25.488221295872467</v>
      </c>
    </row>
    <row r="429" spans="3:64" ht="12.95" customHeight="1">
      <c r="C429" s="30"/>
      <c r="D429" s="30"/>
      <c r="AF429" s="356"/>
      <c r="AG429" s="41"/>
      <c r="AW429" s="54">
        <v>367000</v>
      </c>
      <c r="AX429" s="54">
        <f t="shared" si="393"/>
        <v>-1.496206062734067</v>
      </c>
      <c r="AY429" s="54">
        <f t="shared" si="394"/>
        <v>-1.4214034159255511</v>
      </c>
      <c r="AZ429" s="54">
        <f t="shared" si="395"/>
        <v>-7.4802646808515866E-2</v>
      </c>
      <c r="BA429" s="54">
        <f t="shared" si="396"/>
        <v>1.2325616993229327</v>
      </c>
      <c r="BB429" s="54">
        <f t="shared" si="397"/>
        <v>-0.73662365008000674</v>
      </c>
      <c r="BC429" s="54">
        <f t="shared" si="398"/>
        <v>0.95888467987089931</v>
      </c>
      <c r="BD429" s="54">
        <f t="shared" si="399"/>
        <v>0.51990224401812057</v>
      </c>
      <c r="BE429" s="54">
        <f t="shared" si="400"/>
        <v>25.785330850002964</v>
      </c>
      <c r="BF429" s="54">
        <f t="shared" si="401"/>
        <v>25.785121216610388</v>
      </c>
      <c r="BG429" s="54">
        <f t="shared" si="402"/>
        <v>25.784469764102184</v>
      </c>
      <c r="BH429" s="54">
        <f t="shared" si="403"/>
        <v>25.78244738547248</v>
      </c>
      <c r="BI429" s="54">
        <f t="shared" si="404"/>
        <v>25.776188750221259</v>
      </c>
      <c r="BJ429" s="54">
        <f t="shared" si="405"/>
        <v>25.757002635635459</v>
      </c>
      <c r="BK429" s="54">
        <f t="shared" si="406"/>
        <v>25.699746007805373</v>
      </c>
      <c r="BL429" s="54">
        <f t="shared" si="407"/>
        <v>25.539552253979881</v>
      </c>
    </row>
    <row r="430" spans="3:64" ht="12.95" customHeight="1">
      <c r="C430" s="30"/>
      <c r="D430" s="30"/>
      <c r="AF430" s="356"/>
      <c r="AG430" s="41"/>
      <c r="AW430" s="54">
        <v>368000</v>
      </c>
      <c r="AX430" s="54">
        <f t="shared" si="393"/>
        <v>-1.5041110185274291</v>
      </c>
      <c r="AY430" s="54">
        <f t="shared" si="394"/>
        <v>-1.4322423684589425</v>
      </c>
      <c r="AZ430" s="54">
        <f t="shared" si="395"/>
        <v>-7.1868650068486542E-2</v>
      </c>
      <c r="BA430" s="54">
        <f t="shared" si="396"/>
        <v>1.1985795794442924</v>
      </c>
      <c r="BB430" s="54">
        <f t="shared" si="397"/>
        <v>-0.66598404061890859</v>
      </c>
      <c r="BC430" s="54">
        <f t="shared" si="398"/>
        <v>1.0581368140229244</v>
      </c>
      <c r="BD430" s="54">
        <f t="shared" si="399"/>
        <v>0.58466628723484482</v>
      </c>
      <c r="BE430" s="54">
        <f t="shared" si="400"/>
        <v>25.859984661926575</v>
      </c>
      <c r="BF430" s="54">
        <f t="shared" si="401"/>
        <v>25.859816562531734</v>
      </c>
      <c r="BG430" s="54">
        <f t="shared" si="402"/>
        <v>25.859260953912969</v>
      </c>
      <c r="BH430" s="54">
        <f t="shared" si="403"/>
        <v>25.85742648257197</v>
      </c>
      <c r="BI430" s="54">
        <f t="shared" si="404"/>
        <v>25.851390561962816</v>
      </c>
      <c r="BJ430" s="54">
        <f t="shared" si="405"/>
        <v>25.831750676223585</v>
      </c>
      <c r="BK430" s="54">
        <f t="shared" si="406"/>
        <v>25.769943100397207</v>
      </c>
      <c r="BL430" s="54">
        <f t="shared" si="407"/>
        <v>25.590883212087292</v>
      </c>
    </row>
    <row r="431" spans="3:64" ht="12.95" customHeight="1">
      <c r="C431" s="30"/>
      <c r="D431" s="30"/>
      <c r="AF431" s="356"/>
      <c r="AG431" s="41"/>
      <c r="AW431" s="54">
        <v>369000</v>
      </c>
      <c r="AX431" s="54">
        <f t="shared" si="393"/>
        <v>-1.5117506943855965</v>
      </c>
      <c r="AY431" s="54">
        <f t="shared" si="394"/>
        <v>-1.4431177607957386</v>
      </c>
      <c r="AZ431" s="54">
        <f t="shared" si="395"/>
        <v>-6.863293358985792E-2</v>
      </c>
      <c r="BA431" s="54">
        <f t="shared" si="396"/>
        <v>1.1646706628622454</v>
      </c>
      <c r="BB431" s="54">
        <f t="shared" si="397"/>
        <v>-0.59320661824518894</v>
      </c>
      <c r="BC431" s="54">
        <f t="shared" si="398"/>
        <v>1.1519128548112605</v>
      </c>
      <c r="BD431" s="54">
        <f t="shared" si="399"/>
        <v>0.64940442878249049</v>
      </c>
      <c r="BE431" s="54">
        <f t="shared" si="400"/>
        <v>25.932548518474132</v>
      </c>
      <c r="BF431" s="54">
        <f t="shared" si="401"/>
        <v>25.932421356083257</v>
      </c>
      <c r="BG431" s="54">
        <f t="shared" si="402"/>
        <v>25.931970781738492</v>
      </c>
      <c r="BH431" s="54">
        <f t="shared" si="403"/>
        <v>25.930375938792313</v>
      </c>
      <c r="BI431" s="54">
        <f t="shared" si="404"/>
        <v>25.924751661978458</v>
      </c>
      <c r="BJ431" s="54">
        <f t="shared" si="405"/>
        <v>25.905167122647097</v>
      </c>
      <c r="BK431" s="54">
        <f t="shared" si="406"/>
        <v>25.839668497536607</v>
      </c>
      <c r="BL431" s="54">
        <f t="shared" si="407"/>
        <v>25.642214170194706</v>
      </c>
    </row>
    <row r="432" spans="3:64" ht="12.95" customHeight="1">
      <c r="C432" s="30"/>
      <c r="D432" s="30"/>
      <c r="AF432" s="356"/>
      <c r="AG432" s="41"/>
      <c r="AW432" s="54">
        <v>370000</v>
      </c>
      <c r="AX432" s="54">
        <f t="shared" si="393"/>
        <v>-1.5191730666493888</v>
      </c>
      <c r="AY432" s="54">
        <f t="shared" si="394"/>
        <v>-1.4540295929359381</v>
      </c>
      <c r="AZ432" s="54">
        <f t="shared" si="395"/>
        <v>-6.5143473713450681E-2</v>
      </c>
      <c r="BA432" s="54">
        <f t="shared" si="396"/>
        <v>1.131335078610741</v>
      </c>
      <c r="BB432" s="54">
        <f t="shared" si="397"/>
        <v>-0.51972673580908824</v>
      </c>
      <c r="BC432" s="54">
        <f t="shared" si="398"/>
        <v>1.2404179433396225</v>
      </c>
      <c r="BD432" s="54">
        <f t="shared" si="399"/>
        <v>0.71422453117537377</v>
      </c>
      <c r="BE432" s="54">
        <f t="shared" si="400"/>
        <v>26.00304160751768</v>
      </c>
      <c r="BF432" s="54">
        <f t="shared" si="401"/>
        <v>26.002950937083114</v>
      </c>
      <c r="BG432" s="54">
        <f t="shared" si="402"/>
        <v>26.002603606717166</v>
      </c>
      <c r="BH432" s="54">
        <f t="shared" si="403"/>
        <v>26.00127441185256</v>
      </c>
      <c r="BI432" s="54">
        <f t="shared" si="404"/>
        <v>25.996206879494473</v>
      </c>
      <c r="BJ432" s="54">
        <f t="shared" si="405"/>
        <v>25.97715546525615</v>
      </c>
      <c r="BK432" s="54">
        <f t="shared" si="406"/>
        <v>25.908873742959447</v>
      </c>
      <c r="BL432" s="54">
        <f t="shared" si="407"/>
        <v>25.693545128302119</v>
      </c>
    </row>
    <row r="433" spans="3:64" ht="12.95" customHeight="1">
      <c r="C433" s="30"/>
      <c r="D433" s="30"/>
      <c r="AF433" s="356"/>
      <c r="AG433" s="41"/>
      <c r="AW433" s="54">
        <v>371000</v>
      </c>
      <c r="AX433" s="54">
        <f t="shared" si="393"/>
        <v>-1.5264221170525523</v>
      </c>
      <c r="AY433" s="54">
        <f t="shared" si="394"/>
        <v>-1.464977864879542</v>
      </c>
      <c r="AZ433" s="54">
        <f t="shared" si="395"/>
        <v>-6.1444252173010389E-2</v>
      </c>
      <c r="BA433" s="54">
        <f t="shared" si="396"/>
        <v>1.0989371904879801</v>
      </c>
      <c r="BB433" s="54">
        <f t="shared" si="397"/>
        <v>-0.44666129965741036</v>
      </c>
      <c r="BC433" s="54">
        <f t="shared" si="398"/>
        <v>1.323918787242403</v>
      </c>
      <c r="BD433" s="54">
        <f t="shared" si="399"/>
        <v>0.77924931103208495</v>
      </c>
      <c r="BE433" s="54">
        <f t="shared" si="400"/>
        <v>26.071510733860944</v>
      </c>
      <c r="BF433" s="54">
        <f t="shared" si="401"/>
        <v>26.071449965064861</v>
      </c>
      <c r="BG433" s="54">
        <f t="shared" si="402"/>
        <v>26.071195959066912</v>
      </c>
      <c r="BH433" s="54">
        <f t="shared" si="403"/>
        <v>26.070135197326948</v>
      </c>
      <c r="BI433" s="54">
        <f t="shared" si="404"/>
        <v>26.065721768274546</v>
      </c>
      <c r="BJ433" s="54">
        <f t="shared" si="405"/>
        <v>26.047633620568899</v>
      </c>
      <c r="BK433" s="54">
        <f t="shared" si="406"/>
        <v>25.977511750631425</v>
      </c>
      <c r="BL433" s="54">
        <f t="shared" si="407"/>
        <v>25.74487608640953</v>
      </c>
    </row>
    <row r="434" spans="3:64" ht="12.95" customHeight="1">
      <c r="C434" s="30"/>
      <c r="D434" s="30"/>
      <c r="AF434" s="356"/>
      <c r="AG434" s="41"/>
      <c r="AW434" s="54">
        <v>372000</v>
      </c>
      <c r="AX434" s="54">
        <f t="shared" si="393"/>
        <v>-1.5335374978188194</v>
      </c>
      <c r="AY434" s="54">
        <f t="shared" si="394"/>
        <v>-1.4759625766265496</v>
      </c>
      <c r="AZ434" s="54">
        <f t="shared" si="395"/>
        <v>-5.7574921192269736E-2</v>
      </c>
      <c r="BA434" s="54">
        <f t="shared" si="396"/>
        <v>1.0677275239020108</v>
      </c>
      <c r="BB434" s="54">
        <f t="shared" si="397"/>
        <v>-0.3748469195979815</v>
      </c>
      <c r="BC434" s="54">
        <f t="shared" si="398"/>
        <v>1.4027173568206504</v>
      </c>
      <c r="BD434" s="54">
        <f t="shared" si="399"/>
        <v>0.84461363533581069</v>
      </c>
      <c r="BE434" s="54">
        <f t="shared" si="400"/>
        <v>26.138022226259665</v>
      </c>
      <c r="BF434" s="54">
        <f t="shared" si="401"/>
        <v>26.137984132896463</v>
      </c>
      <c r="BG434" s="54">
        <f t="shared" si="402"/>
        <v>26.13780857491842</v>
      </c>
      <c r="BH434" s="54">
        <f t="shared" si="403"/>
        <v>26.137000120696278</v>
      </c>
      <c r="BI434" s="54">
        <f t="shared" si="404"/>
        <v>26.133290320021267</v>
      </c>
      <c r="BJ434" s="54">
        <f t="shared" si="405"/>
        <v>26.116534325741604</v>
      </c>
      <c r="BK434" s="54">
        <f t="shared" si="406"/>
        <v>26.045536928786284</v>
      </c>
      <c r="BL434" s="54">
        <f t="shared" si="407"/>
        <v>25.796207044516944</v>
      </c>
    </row>
    <row r="435" spans="3:64" ht="12.95" customHeight="1">
      <c r="C435" s="30"/>
      <c r="D435" s="30"/>
      <c r="AF435" s="356"/>
      <c r="AG435" s="41"/>
      <c r="AW435" s="54">
        <v>373000</v>
      </c>
      <c r="AX435" s="54">
        <f t="shared" si="393"/>
        <v>-1.5405545174541688</v>
      </c>
      <c r="AY435" s="54">
        <f t="shared" si="394"/>
        <v>-1.4869837281769616</v>
      </c>
      <c r="AZ435" s="54">
        <f t="shared" si="395"/>
        <v>-5.3570789277207313E-2</v>
      </c>
      <c r="BA435" s="54">
        <f t="shared" si="396"/>
        <v>1.0378653825884083</v>
      </c>
      <c r="BB435" s="54">
        <f t="shared" si="397"/>
        <v>-0.30488533620074204</v>
      </c>
      <c r="BC435" s="54">
        <f t="shared" si="398"/>
        <v>1.4771309749787571</v>
      </c>
      <c r="BD435" s="54">
        <f t="shared" si="399"/>
        <v>0.91046246030690237</v>
      </c>
      <c r="BE435" s="54">
        <f t="shared" si="400"/>
        <v>26.202655239376305</v>
      </c>
      <c r="BF435" s="54">
        <f t="shared" si="401"/>
        <v>26.202633076825283</v>
      </c>
      <c r="BG435" s="54">
        <f t="shared" si="402"/>
        <v>26.202519094759356</v>
      </c>
      <c r="BH435" s="54">
        <f t="shared" si="403"/>
        <v>26.201933258985022</v>
      </c>
      <c r="BI435" s="54">
        <f t="shared" si="404"/>
        <v>26.198932044313786</v>
      </c>
      <c r="BJ435" s="54">
        <f t="shared" si="405"/>
        <v>26.183805302353889</v>
      </c>
      <c r="BK435" s="54">
        <f t="shared" si="406"/>
        <v>26.11290530002767</v>
      </c>
      <c r="BL435" s="54">
        <f t="shared" si="407"/>
        <v>25.847538002624354</v>
      </c>
    </row>
    <row r="436" spans="3:64" ht="12.95" customHeight="1">
      <c r="C436" s="30"/>
      <c r="D436" s="30"/>
      <c r="AF436" s="356"/>
      <c r="AG436" s="41"/>
      <c r="AW436" s="54">
        <v>374000</v>
      </c>
      <c r="AX436" s="54">
        <f t="shared" si="393"/>
        <v>-1.5475043315898251</v>
      </c>
      <c r="AY436" s="54">
        <f t="shared" si="394"/>
        <v>-1.4980413195307771</v>
      </c>
      <c r="AZ436" s="54">
        <f t="shared" si="395"/>
        <v>-4.9463012059047941E-2</v>
      </c>
      <c r="BA436" s="54">
        <f t="shared" si="396"/>
        <v>1.009439628427339</v>
      </c>
      <c r="BB436" s="54">
        <f t="shared" si="397"/>
        <v>-0.23718867156113563</v>
      </c>
      <c r="BC436" s="54">
        <f t="shared" si="398"/>
        <v>1.5474780922774789</v>
      </c>
      <c r="BD436" s="54">
        <f t="shared" si="399"/>
        <v>0.97694946984896736</v>
      </c>
      <c r="BE436" s="54">
        <f t="shared" si="400"/>
        <v>26.265496494507545</v>
      </c>
      <c r="BF436" s="54">
        <f t="shared" si="401"/>
        <v>26.265484664275355</v>
      </c>
      <c r="BG436" s="54">
        <f t="shared" si="402"/>
        <v>26.265415780709734</v>
      </c>
      <c r="BH436" s="54">
        <f t="shared" si="403"/>
        <v>26.265014895273353</v>
      </c>
      <c r="BI436" s="54">
        <f t="shared" si="404"/>
        <v>26.262688605203294</v>
      </c>
      <c r="BJ436" s="54">
        <f t="shared" si="405"/>
        <v>26.249409196742409</v>
      </c>
      <c r="BK436" s="54">
        <f t="shared" si="406"/>
        <v>26.179574617178318</v>
      </c>
      <c r="BL436" s="54">
        <f t="shared" si="407"/>
        <v>25.898868960731768</v>
      </c>
    </row>
    <row r="437" spans="3:64" ht="12.95" customHeight="1">
      <c r="C437" s="30"/>
      <c r="D437" s="30"/>
      <c r="AF437" s="356"/>
      <c r="AG437" s="41"/>
      <c r="AW437" s="54">
        <v>375000</v>
      </c>
      <c r="AX437" s="54">
        <f t="shared" si="393"/>
        <v>-1.5544142498062794</v>
      </c>
      <c r="AY437" s="54">
        <f t="shared" si="394"/>
        <v>-1.509135350687997</v>
      </c>
      <c r="AZ437" s="54">
        <f t="shared" si="395"/>
        <v>-4.5278899118282472E-2</v>
      </c>
      <c r="BA437" s="54">
        <f t="shared" si="396"/>
        <v>0.98248646476460433</v>
      </c>
      <c r="BB437" s="54">
        <f t="shared" si="397"/>
        <v>-0.17202042323639577</v>
      </c>
      <c r="BC437" s="54">
        <f t="shared" si="398"/>
        <v>1.6140687059026613</v>
      </c>
      <c r="BD437" s="54">
        <f t="shared" si="399"/>
        <v>1.0442363889347781</v>
      </c>
      <c r="BE437" s="54">
        <f t="shared" si="400"/>
        <v>26.326636331867707</v>
      </c>
      <c r="BF437" s="54">
        <f t="shared" si="401"/>
        <v>26.326630636302113</v>
      </c>
      <c r="BG437" s="54">
        <f t="shared" si="402"/>
        <v>26.326592414172211</v>
      </c>
      <c r="BH437" s="54">
        <f t="shared" si="403"/>
        <v>26.326336006317351</v>
      </c>
      <c r="BI437" s="54">
        <f t="shared" si="404"/>
        <v>26.32462020115377</v>
      </c>
      <c r="BJ437" s="54">
        <f t="shared" si="405"/>
        <v>26.31332330862071</v>
      </c>
      <c r="BK437" s="54">
        <f t="shared" si="406"/>
        <v>26.245504474571284</v>
      </c>
      <c r="BL437" s="54">
        <f t="shared" si="407"/>
        <v>25.950199918839179</v>
      </c>
    </row>
    <row r="438" spans="3:64" ht="12.95" customHeight="1">
      <c r="C438" s="30"/>
      <c r="D438" s="30"/>
      <c r="AF438" s="356"/>
      <c r="AG438" s="41"/>
      <c r="AW438" s="54">
        <v>376000</v>
      </c>
      <c r="AX438" s="54">
        <f t="shared" si="393"/>
        <v>-1.5613080959579657</v>
      </c>
      <c r="AY438" s="54">
        <f t="shared" si="394"/>
        <v>-1.5202658216486207</v>
      </c>
      <c r="AZ438" s="54">
        <f t="shared" si="395"/>
        <v>-4.1042274309345074E-2</v>
      </c>
      <c r="BA438" s="54">
        <f t="shared" si="396"/>
        <v>0.95700393930269501</v>
      </c>
      <c r="BB438" s="54">
        <f t="shared" si="397"/>
        <v>-0.10953046805829954</v>
      </c>
      <c r="BC438" s="54">
        <f t="shared" si="398"/>
        <v>1.6771983423062931</v>
      </c>
      <c r="BD438" s="54">
        <f t="shared" si="399"/>
        <v>1.1124929026542658</v>
      </c>
      <c r="BE438" s="54">
        <f t="shared" si="400"/>
        <v>26.386165864224736</v>
      </c>
      <c r="BF438" s="54">
        <f t="shared" si="401"/>
        <v>26.386163454599863</v>
      </c>
      <c r="BG438" s="54">
        <f t="shared" si="402"/>
        <v>26.386144383216067</v>
      </c>
      <c r="BH438" s="54">
        <f t="shared" si="403"/>
        <v>26.385993478563957</v>
      </c>
      <c r="BI438" s="54">
        <f t="shared" si="404"/>
        <v>26.384801861102499</v>
      </c>
      <c r="BJ438" s="54">
        <f t="shared" si="405"/>
        <v>26.375539123678003</v>
      </c>
      <c r="BK438" s="54">
        <f t="shared" si="406"/>
        <v>26.310656414490168</v>
      </c>
      <c r="BL438" s="54">
        <f t="shared" si="407"/>
        <v>26.001530876946592</v>
      </c>
    </row>
    <row r="439" spans="3:64" ht="12.95" customHeight="1">
      <c r="C439" s="30"/>
      <c r="D439" s="30"/>
      <c r="AF439" s="356"/>
      <c r="AG439" s="41"/>
      <c r="AW439" s="54">
        <v>377000</v>
      </c>
      <c r="AX439" s="54">
        <f t="shared" si="393"/>
        <v>-1.5682065816503012</v>
      </c>
      <c r="AY439" s="54">
        <f t="shared" si="394"/>
        <v>-1.5314327324126482</v>
      </c>
      <c r="AZ439" s="54">
        <f t="shared" si="395"/>
        <v>-3.6773849237652929E-2</v>
      </c>
      <c r="BA439" s="54">
        <f t="shared" si="396"/>
        <v>0.93296336646482259</v>
      </c>
      <c r="BB439" s="54">
        <f t="shared" si="397"/>
        <v>-4.9783777526959457E-2</v>
      </c>
      <c r="BC439" s="54">
        <f t="shared" si="398"/>
        <v>1.7371446412545519</v>
      </c>
      <c r="BD439" s="54">
        <f t="shared" si="399"/>
        <v>1.1818970968641578</v>
      </c>
      <c r="BE439" s="54">
        <f t="shared" si="400"/>
        <v>26.444175001511883</v>
      </c>
      <c r="BF439" s="54">
        <f t="shared" si="401"/>
        <v>26.444174141980508</v>
      </c>
      <c r="BG439" s="54">
        <f t="shared" si="402"/>
        <v>26.44416586393633</v>
      </c>
      <c r="BH439" s="54">
        <f t="shared" si="403"/>
        <v>26.444086152296279</v>
      </c>
      <c r="BI439" s="54">
        <f t="shared" si="404"/>
        <v>26.443319807708651</v>
      </c>
      <c r="BJ439" s="54">
        <f t="shared" si="405"/>
        <v>26.436061669167767</v>
      </c>
      <c r="BK439" s="54">
        <f t="shared" si="406"/>
        <v>26.374994028477836</v>
      </c>
      <c r="BL439" s="54">
        <f t="shared" si="407"/>
        <v>26.052861835054006</v>
      </c>
    </row>
    <row r="440" spans="3:64" ht="12.95" customHeight="1">
      <c r="C440" s="30"/>
      <c r="D440" s="30"/>
      <c r="AF440" s="356"/>
      <c r="AG440" s="41"/>
      <c r="AW440" s="54">
        <v>378000</v>
      </c>
      <c r="AX440" s="54">
        <f t="shared" si="393"/>
        <v>-1.5751276688750853</v>
      </c>
      <c r="AY440" s="54">
        <f t="shared" si="394"/>
        <v>-1.54263608298008</v>
      </c>
      <c r="AZ440" s="54">
        <f t="shared" si="395"/>
        <v>-3.2491585895005178E-2</v>
      </c>
      <c r="BA440" s="54">
        <f t="shared" si="396"/>
        <v>0.9103180867765609</v>
      </c>
      <c r="BB440" s="54">
        <f t="shared" si="397"/>
        <v>7.216690047338342E-3</v>
      </c>
      <c r="BC440" s="54">
        <f t="shared" si="398"/>
        <v>1.7941657586632729</v>
      </c>
      <c r="BD440" s="54">
        <f t="shared" si="399"/>
        <v>1.2526363422858746</v>
      </c>
      <c r="BE440" s="54">
        <f t="shared" si="400"/>
        <v>26.500751133527558</v>
      </c>
      <c r="BF440" s="54">
        <f t="shared" si="401"/>
        <v>26.500750892668904</v>
      </c>
      <c r="BG440" s="54">
        <f t="shared" si="402"/>
        <v>26.500747938728107</v>
      </c>
      <c r="BH440" s="54">
        <f t="shared" si="403"/>
        <v>26.500711714432843</v>
      </c>
      <c r="BI440" s="54">
        <f t="shared" si="404"/>
        <v>26.500268012194255</v>
      </c>
      <c r="BJ440" s="54">
        <f t="shared" si="405"/>
        <v>26.494908714121152</v>
      </c>
      <c r="BK440" s="54">
        <f t="shared" si="406"/>
        <v>26.438483053246795</v>
      </c>
      <c r="BL440" s="54">
        <f t="shared" si="407"/>
        <v>26.104192793161417</v>
      </c>
    </row>
    <row r="441" spans="3:64" ht="12.95" customHeight="1">
      <c r="C441" s="30"/>
      <c r="D441" s="30"/>
      <c r="AF441" s="356"/>
      <c r="AG441" s="41"/>
      <c r="AW441" s="54">
        <v>379000</v>
      </c>
      <c r="AX441" s="54">
        <f t="shared" si="393"/>
        <v>-1.5820869088524112</v>
      </c>
      <c r="AY441" s="54">
        <f t="shared" si="394"/>
        <v>-1.5538758733509159</v>
      </c>
      <c r="AZ441" s="54">
        <f t="shared" si="395"/>
        <v>-2.821103550149525E-2</v>
      </c>
      <c r="BA441" s="54">
        <f t="shared" si="396"/>
        <v>0.88901003931604872</v>
      </c>
      <c r="BB441" s="54">
        <f t="shared" si="397"/>
        <v>6.1512127106521229E-2</v>
      </c>
      <c r="BC441" s="54">
        <f t="shared" si="398"/>
        <v>1.8484999902782253</v>
      </c>
      <c r="BD441" s="54">
        <f t="shared" si="399"/>
        <v>1.3249085619705967</v>
      </c>
      <c r="BE441" s="54">
        <f t="shared" si="400"/>
        <v>26.555978293001161</v>
      </c>
      <c r="BF441" s="54">
        <f t="shared" si="401"/>
        <v>26.555978246697702</v>
      </c>
      <c r="BG441" s="54">
        <f t="shared" si="402"/>
        <v>26.555977468796804</v>
      </c>
      <c r="BH441" s="54">
        <f t="shared" si="403"/>
        <v>26.555964400623481</v>
      </c>
      <c r="BI441" s="54">
        <f t="shared" si="404"/>
        <v>26.555745036250997</v>
      </c>
      <c r="BJ441" s="54">
        <f t="shared" si="405"/>
        <v>26.552109837719211</v>
      </c>
      <c r="BK441" s="54">
        <f t="shared" si="406"/>
        <v>26.501091460938614</v>
      </c>
      <c r="BL441" s="54">
        <f t="shared" si="407"/>
        <v>26.155523751268831</v>
      </c>
    </row>
    <row r="442" spans="3:64" ht="12.95" customHeight="1">
      <c r="C442" s="30"/>
      <c r="D442" s="30"/>
      <c r="AF442" s="356"/>
      <c r="AG442" s="41"/>
      <c r="AW442" s="54">
        <v>380000</v>
      </c>
      <c r="AX442" s="54">
        <f t="shared" si="393"/>
        <v>-1.5890977510497142</v>
      </c>
      <c r="AY442" s="54">
        <f t="shared" si="394"/>
        <v>-1.5651521035251552</v>
      </c>
      <c r="AZ442" s="54">
        <f t="shared" si="395"/>
        <v>-2.3945647524559049E-2</v>
      </c>
      <c r="BA442" s="54">
        <f t="shared" si="396"/>
        <v>0.8689745985824372</v>
      </c>
      <c r="BB442" s="54">
        <f t="shared" si="397"/>
        <v>0.11317417434840758</v>
      </c>
      <c r="BC442" s="54">
        <f t="shared" si="398"/>
        <v>1.9003661801043668</v>
      </c>
      <c r="BD442" s="54">
        <f t="shared" si="399"/>
        <v>1.3989238457359605</v>
      </c>
      <c r="BE442" s="54">
        <f t="shared" si="400"/>
        <v>26.609936660694494</v>
      </c>
      <c r="BF442" s="54">
        <f t="shared" si="401"/>
        <v>26.609936656238826</v>
      </c>
      <c r="BG442" s="54">
        <f t="shared" si="402"/>
        <v>26.609936538486895</v>
      </c>
      <c r="BH442" s="54">
        <f t="shared" si="403"/>
        <v>26.609933426655758</v>
      </c>
      <c r="BI442" s="54">
        <f t="shared" si="404"/>
        <v>26.609851227621384</v>
      </c>
      <c r="BJ442" s="54">
        <f t="shared" si="405"/>
        <v>26.607705390528746</v>
      </c>
      <c r="BK442" s="54">
        <f t="shared" si="406"/>
        <v>26.562789543494521</v>
      </c>
      <c r="BL442" s="54">
        <f t="shared" si="407"/>
        <v>26.206854709376241</v>
      </c>
    </row>
    <row r="443" spans="3:64" ht="12.95" customHeight="1">
      <c r="C443" s="30"/>
      <c r="D443" s="30"/>
      <c r="AF443" s="356"/>
      <c r="AG443" s="41"/>
      <c r="AW443" s="54">
        <v>381000</v>
      </c>
      <c r="AX443" s="54">
        <f t="shared" si="393"/>
        <v>-1.59617182042498</v>
      </c>
      <c r="AY443" s="54">
        <f t="shared" si="394"/>
        <v>-1.5764647735027992</v>
      </c>
      <c r="AZ443" s="54">
        <f t="shared" si="395"/>
        <v>-1.9707046922180765E-2</v>
      </c>
      <c r="BA443" s="54">
        <f t="shared" si="396"/>
        <v>0.85014406669417375</v>
      </c>
      <c r="BB443" s="54">
        <f t="shared" si="397"/>
        <v>0.16229456119094776</v>
      </c>
      <c r="BC443" s="54">
        <f t="shared" si="398"/>
        <v>1.9499646068849474</v>
      </c>
      <c r="BD443" s="54">
        <f t="shared" si="399"/>
        <v>1.4749064002063215</v>
      </c>
      <c r="BE443" s="54">
        <f t="shared" si="400"/>
        <v>26.662702310198569</v>
      </c>
      <c r="BF443" s="54">
        <f t="shared" si="401"/>
        <v>26.662702310127504</v>
      </c>
      <c r="BG443" s="54">
        <f t="shared" si="402"/>
        <v>26.662702305827914</v>
      </c>
      <c r="BH443" s="54">
        <f t="shared" si="403"/>
        <v>26.662702045684682</v>
      </c>
      <c r="BI443" s="54">
        <f t="shared" si="404"/>
        <v>26.66268630900743</v>
      </c>
      <c r="BJ443" s="54">
        <f t="shared" si="405"/>
        <v>26.661745373771154</v>
      </c>
      <c r="BK443" s="54">
        <f t="shared" si="406"/>
        <v>26.623549990915048</v>
      </c>
      <c r="BL443" s="54">
        <f t="shared" si="407"/>
        <v>26.258185667483655</v>
      </c>
    </row>
    <row r="444" spans="3:64" ht="12.95" customHeight="1">
      <c r="C444" s="30"/>
      <c r="D444" s="30"/>
      <c r="AF444" s="356"/>
      <c r="AG444" s="41"/>
      <c r="AW444" s="54">
        <v>382000</v>
      </c>
      <c r="AX444" s="54">
        <f t="shared" si="393"/>
        <v>-1.6033191632221415</v>
      </c>
      <c r="AY444" s="54">
        <f t="shared" si="394"/>
        <v>-1.5878138832838466</v>
      </c>
      <c r="AZ444" s="54">
        <f t="shared" si="395"/>
        <v>-1.5505279938294913E-2</v>
      </c>
      <c r="BA444" s="54">
        <f t="shared" si="396"/>
        <v>0.83245014220543845</v>
      </c>
      <c r="BB444" s="54">
        <f t="shared" si="397"/>
        <v>0.20897737931470692</v>
      </c>
      <c r="BC444" s="54">
        <f t="shared" si="398"/>
        <v>1.9974781392215857</v>
      </c>
      <c r="BD444" s="54">
        <f t="shared" si="399"/>
        <v>1.553096847216906</v>
      </c>
      <c r="BE444" s="54">
        <f t="shared" si="400"/>
        <v>26.714347119343127</v>
      </c>
      <c r="BF444" s="54">
        <f t="shared" si="401"/>
        <v>26.714347119343106</v>
      </c>
      <c r="BG444" s="54">
        <f t="shared" si="402"/>
        <v>26.714347119348044</v>
      </c>
      <c r="BH444" s="54">
        <f t="shared" si="403"/>
        <v>26.714347118218985</v>
      </c>
      <c r="BI444" s="54">
        <f t="shared" si="404"/>
        <v>26.714347376215869</v>
      </c>
      <c r="BJ444" s="54">
        <f t="shared" si="405"/>
        <v>26.714288261594827</v>
      </c>
      <c r="BK444" s="54">
        <f t="shared" si="406"/>
        <v>26.683347963202401</v>
      </c>
      <c r="BL444" s="54">
        <f t="shared" si="407"/>
        <v>26.309516625591066</v>
      </c>
    </row>
    <row r="445" spans="3:64" ht="12.95" customHeight="1">
      <c r="C445" s="30"/>
      <c r="D445" s="30"/>
      <c r="AF445" s="356"/>
      <c r="AG445" s="41"/>
      <c r="AW445" s="54">
        <v>383000</v>
      </c>
      <c r="AX445" s="54">
        <f t="shared" si="393"/>
        <v>-1.6105484628766442</v>
      </c>
      <c r="AY445" s="54">
        <f t="shared" si="394"/>
        <v>-1.5991994328682984</v>
      </c>
      <c r="AZ445" s="54">
        <f t="shared" si="395"/>
        <v>-1.13490300083459E-2</v>
      </c>
      <c r="BA445" s="54">
        <f t="shared" si="396"/>
        <v>0.81582562109257317</v>
      </c>
      <c r="BB445" s="54">
        <f t="shared" si="397"/>
        <v>0.25333339977834496</v>
      </c>
      <c r="BC445" s="54">
        <f t="shared" si="398"/>
        <v>2.0430735199068621</v>
      </c>
      <c r="BD445" s="54">
        <f t="shared" si="399"/>
        <v>1.6337549058942928</v>
      </c>
      <c r="BE445" s="54">
        <f t="shared" si="400"/>
        <v>26.764938797054121</v>
      </c>
      <c r="BF445" s="54">
        <f t="shared" si="401"/>
        <v>26.764938797234734</v>
      </c>
      <c r="BG445" s="54">
        <f t="shared" si="402"/>
        <v>26.764938789964539</v>
      </c>
      <c r="BH445" s="54">
        <f t="shared" si="403"/>
        <v>26.764939082610372</v>
      </c>
      <c r="BI445" s="54">
        <f t="shared" si="404"/>
        <v>26.764927301692698</v>
      </c>
      <c r="BJ445" s="54">
        <f t="shared" si="405"/>
        <v>26.765399790523052</v>
      </c>
      <c r="BK445" s="54">
        <f t="shared" si="406"/>
        <v>26.742161155796243</v>
      </c>
      <c r="BL445" s="54">
        <f t="shared" si="407"/>
        <v>26.360847583698479</v>
      </c>
    </row>
    <row r="446" spans="3:64" ht="12.95" customHeight="1">
      <c r="C446" s="30"/>
      <c r="D446" s="30"/>
      <c r="AF446" s="356"/>
      <c r="AG446" s="41"/>
      <c r="AW446" s="54">
        <v>384000</v>
      </c>
      <c r="AX446" s="54">
        <f t="shared" si="393"/>
        <v>-1.6178672282362976</v>
      </c>
      <c r="AY446" s="54">
        <f t="shared" si="394"/>
        <v>-1.6106214222561541</v>
      </c>
      <c r="AZ446" s="54">
        <f t="shared" si="395"/>
        <v>-7.2458059801435524E-3</v>
      </c>
      <c r="BA446" s="54">
        <f t="shared" si="396"/>
        <v>0.80020552885512575</v>
      </c>
      <c r="BB446" s="54">
        <f t="shared" si="397"/>
        <v>0.29547595780929886</v>
      </c>
      <c r="BC446" s="54">
        <f t="shared" si="398"/>
        <v>2.0869026887479074</v>
      </c>
      <c r="BD446" s="54">
        <f t="shared" si="399"/>
        <v>1.7171625151109129</v>
      </c>
      <c r="BE446" s="54">
        <f t="shared" si="400"/>
        <v>26.814540989917869</v>
      </c>
      <c r="BF446" s="54">
        <f t="shared" si="401"/>
        <v>26.814540992506224</v>
      </c>
      <c r="BG446" s="54">
        <f t="shared" si="402"/>
        <v>26.814540934792227</v>
      </c>
      <c r="BH446" s="54">
        <f t="shared" si="403"/>
        <v>26.814542221666454</v>
      </c>
      <c r="BI446" s="54">
        <f t="shared" si="404"/>
        <v>26.814513524140754</v>
      </c>
      <c r="BJ446" s="54">
        <f t="shared" si="405"/>
        <v>26.815151738925671</v>
      </c>
      <c r="BK446" s="54">
        <f t="shared" si="406"/>
        <v>26.799969858330311</v>
      </c>
      <c r="BL446" s="54">
        <f t="shared" si="407"/>
        <v>26.412178541805893</v>
      </c>
    </row>
    <row r="447" spans="3:64" ht="12.95" customHeight="1">
      <c r="C447" s="30"/>
      <c r="D447" s="30"/>
      <c r="AF447" s="356"/>
      <c r="AG447" s="41"/>
      <c r="AW447" s="54">
        <v>385000</v>
      </c>
      <c r="AX447" s="54">
        <f t="shared" si="393"/>
        <v>-1.6252819566310559</v>
      </c>
      <c r="AY447" s="54">
        <f t="shared" si="394"/>
        <v>-1.6220798514474137</v>
      </c>
      <c r="AZ447" s="54">
        <f t="shared" si="395"/>
        <v>-3.2021051836420948E-3</v>
      </c>
      <c r="BA447" s="54">
        <f t="shared" si="396"/>
        <v>0.78552783633461387</v>
      </c>
      <c r="BB447" s="54">
        <f t="shared" si="397"/>
        <v>0.33551802814137904</v>
      </c>
      <c r="BC447" s="54">
        <f t="shared" si="398"/>
        <v>2.1291040862563273</v>
      </c>
      <c r="BD447" s="54">
        <f t="shared" si="399"/>
        <v>1.8036274743536689</v>
      </c>
      <c r="BE447" s="54">
        <f t="shared" si="400"/>
        <v>26.86321344306382</v>
      </c>
      <c r="BF447" s="54">
        <f t="shared" si="401"/>
        <v>26.86321345051558</v>
      </c>
      <c r="BG447" s="54">
        <f t="shared" si="402"/>
        <v>26.86321333475302</v>
      </c>
      <c r="BH447" s="54">
        <f t="shared" si="403"/>
        <v>26.863215133106756</v>
      </c>
      <c r="BI447" s="54">
        <f t="shared" si="404"/>
        <v>26.863187193687907</v>
      </c>
      <c r="BJ447" s="54">
        <f t="shared" si="405"/>
        <v>26.863620717602593</v>
      </c>
      <c r="BK447" s="54">
        <f t="shared" si="406"/>
        <v>26.85675700655522</v>
      </c>
      <c r="BL447" s="54">
        <f t="shared" si="407"/>
        <v>26.463509499913304</v>
      </c>
    </row>
    <row r="448" spans="3:64" ht="12.95" customHeight="1">
      <c r="C448" s="30"/>
      <c r="D448" s="30"/>
      <c r="AF448" s="356"/>
      <c r="AG448" s="41"/>
      <c r="AW448" s="54">
        <v>386000</v>
      </c>
      <c r="AX448" s="54">
        <f t="shared" si="393"/>
        <v>-1.6327982744686476</v>
      </c>
      <c r="AY448" s="54">
        <f t="shared" si="394"/>
        <v>-1.6335747204420776</v>
      </c>
      <c r="AZ448" s="54">
        <f t="shared" si="395"/>
        <v>7.7644597342999434E-4</v>
      </c>
      <c r="BA448" s="54">
        <f t="shared" si="396"/>
        <v>0.77173387502787327</v>
      </c>
      <c r="BB448" s="54">
        <f t="shared" si="397"/>
        <v>0.37357019586996032</v>
      </c>
      <c r="BC448" s="54">
        <f t="shared" si="398"/>
        <v>2.1698039027111462</v>
      </c>
      <c r="BD448" s="54">
        <f t="shared" si="399"/>
        <v>1.8934877039349753</v>
      </c>
      <c r="BE448" s="54">
        <f t="shared" si="400"/>
        <v>26.911012196733786</v>
      </c>
      <c r="BF448" s="54">
        <f t="shared" si="401"/>
        <v>26.911012190174361</v>
      </c>
      <c r="BG448" s="54">
        <f t="shared" si="402"/>
        <v>26.911012268828621</v>
      </c>
      <c r="BH448" s="54">
        <f t="shared" si="403"/>
        <v>26.911011325680953</v>
      </c>
      <c r="BI448" s="54">
        <f t="shared" si="404"/>
        <v>26.91102263473941</v>
      </c>
      <c r="BJ448" s="54">
        <f t="shared" si="405"/>
        <v>26.910886990461151</v>
      </c>
      <c r="BK448" s="54">
        <f t="shared" si="406"/>
        <v>26.912508227290637</v>
      </c>
      <c r="BL448" s="54">
        <f t="shared" si="407"/>
        <v>26.514840458020718</v>
      </c>
    </row>
    <row r="449" spans="3:64" ht="12.95" customHeight="1">
      <c r="C449" s="30"/>
      <c r="D449" s="30"/>
      <c r="AF449" s="356"/>
      <c r="AG449" s="41"/>
      <c r="AW449" s="54">
        <v>387000</v>
      </c>
      <c r="AX449" s="54">
        <f t="shared" si="393"/>
        <v>-1.6404210580520533</v>
      </c>
      <c r="AY449" s="54">
        <f t="shared" si="394"/>
        <v>-1.6451060292401449</v>
      </c>
      <c r="AZ449" s="54">
        <f t="shared" si="395"/>
        <v>4.684971188091705E-3</v>
      </c>
      <c r="BA449" s="54">
        <f t="shared" si="396"/>
        <v>0.75876853892798801</v>
      </c>
      <c r="BB449" s="54">
        <f t="shared" si="397"/>
        <v>0.40973929427348837</v>
      </c>
      <c r="BC449" s="54">
        <f t="shared" si="398"/>
        <v>2.2091172517783306</v>
      </c>
      <c r="BD449" s="54">
        <f t="shared" si="399"/>
        <v>1.9871162518484109</v>
      </c>
      <c r="BE449" s="54">
        <f t="shared" si="400"/>
        <v>26.957989804322899</v>
      </c>
      <c r="BF449" s="54">
        <f t="shared" si="401"/>
        <v>26.957989690843799</v>
      </c>
      <c r="BG449" s="54">
        <f t="shared" si="402"/>
        <v>26.957990804386526</v>
      </c>
      <c r="BH449" s="54">
        <f t="shared" si="403"/>
        <v>26.957979877257326</v>
      </c>
      <c r="BI449" s="54">
        <f t="shared" si="404"/>
        <v>26.958087084689307</v>
      </c>
      <c r="BJ449" s="54">
        <f t="shared" si="405"/>
        <v>26.957033341912801</v>
      </c>
      <c r="BK449" s="54">
        <f t="shared" si="406"/>
        <v>26.967211876288367</v>
      </c>
      <c r="BL449" s="54">
        <f t="shared" si="407"/>
        <v>26.566171416128128</v>
      </c>
    </row>
    <row r="450" spans="3:64" ht="12.95" customHeight="1">
      <c r="C450" s="30"/>
      <c r="D450" s="30"/>
      <c r="AF450" s="356"/>
      <c r="AG450" s="41"/>
      <c r="AW450" s="54">
        <v>388000</v>
      </c>
      <c r="AX450" s="54">
        <f t="shared" si="393"/>
        <v>-1.6481545372371604</v>
      </c>
      <c r="AY450" s="54">
        <f t="shared" si="394"/>
        <v>-1.656673777841617</v>
      </c>
      <c r="AZ450" s="54">
        <f t="shared" si="395"/>
        <v>8.5192406044565048E-3</v>
      </c>
      <c r="BA450" s="54">
        <f t="shared" si="396"/>
        <v>0.74658033773996013</v>
      </c>
      <c r="BB450" s="54">
        <f t="shared" si="397"/>
        <v>0.44412753403082866</v>
      </c>
      <c r="BC450" s="54">
        <f t="shared" si="398"/>
        <v>2.247149257596865</v>
      </c>
      <c r="BD450" s="54">
        <f t="shared" si="399"/>
        <v>2.0849272067235987</v>
      </c>
      <c r="BE450" s="54">
        <f t="shared" si="400"/>
        <v>27.004195560705217</v>
      </c>
      <c r="BF450" s="54">
        <f t="shared" si="401"/>
        <v>27.004195087337692</v>
      </c>
      <c r="BG450" s="54">
        <f t="shared" si="402"/>
        <v>27.004199035434997</v>
      </c>
      <c r="BH450" s="54">
        <f t="shared" si="403"/>
        <v>27.00416610499488</v>
      </c>
      <c r="BI450" s="54">
        <f t="shared" si="404"/>
        <v>27.004440665476359</v>
      </c>
      <c r="BJ450" s="54">
        <f t="shared" si="405"/>
        <v>27.002144005099481</v>
      </c>
      <c r="BK450" s="54">
        <f t="shared" si="406"/>
        <v>27.020859068906692</v>
      </c>
      <c r="BL450" s="54">
        <f t="shared" si="407"/>
        <v>26.617502374235542</v>
      </c>
    </row>
    <row r="451" spans="3:64" ht="12.95" customHeight="1">
      <c r="C451" s="30"/>
      <c r="D451" s="30"/>
      <c r="AF451" s="356"/>
      <c r="AG451" s="41"/>
      <c r="AW451" s="54">
        <v>389000</v>
      </c>
      <c r="AX451" s="54">
        <f t="shared" si="393"/>
        <v>-1.6560023843912026</v>
      </c>
      <c r="AY451" s="54">
        <f t="shared" si="394"/>
        <v>-1.6682779662464924</v>
      </c>
      <c r="AZ451" s="54">
        <f t="shared" si="395"/>
        <v>1.227558185528986E-2</v>
      </c>
      <c r="BA451" s="54">
        <f t="shared" si="396"/>
        <v>0.73512134932414508</v>
      </c>
      <c r="BB451" s="54">
        <f t="shared" si="397"/>
        <v>0.4768319900561766</v>
      </c>
      <c r="BC451" s="54">
        <f t="shared" si="398"/>
        <v>2.2839960507225832</v>
      </c>
      <c r="BD451" s="54">
        <f t="shared" si="399"/>
        <v>2.1873827170153968</v>
      </c>
      <c r="BE451" s="54">
        <f t="shared" si="400"/>
        <v>27.049675731935078</v>
      </c>
      <c r="BF451" s="54">
        <f t="shared" si="401"/>
        <v>27.049674372549678</v>
      </c>
      <c r="BG451" s="54">
        <f t="shared" si="402"/>
        <v>27.049684269407756</v>
      </c>
      <c r="BH451" s="54">
        <f t="shared" si="403"/>
        <v>27.04961221019515</v>
      </c>
      <c r="BI451" s="54">
        <f t="shared" si="404"/>
        <v>27.050136545922189</v>
      </c>
      <c r="BJ451" s="54">
        <f t="shared" si="405"/>
        <v>27.046303662473004</v>
      </c>
      <c r="BK451" s="54">
        <f t="shared" si="406"/>
        <v>27.073443703515046</v>
      </c>
      <c r="BL451" s="54">
        <f t="shared" si="407"/>
        <v>26.668833332342953</v>
      </c>
    </row>
    <row r="452" spans="3:64" ht="12.95" customHeight="1">
      <c r="C452" s="30"/>
      <c r="D452" s="30"/>
      <c r="AF452" s="356"/>
      <c r="AG452" s="41"/>
      <c r="AW452" s="54">
        <v>390000</v>
      </c>
      <c r="AX452" s="54">
        <f t="shared" si="393"/>
        <v>-1.6639677908910584</v>
      </c>
      <c r="AY452" s="54">
        <f t="shared" si="394"/>
        <v>-1.6799185944547721</v>
      </c>
      <c r="AZ452" s="54">
        <f t="shared" si="395"/>
        <v>1.5950803563713624E-2</v>
      </c>
      <c r="BA452" s="54">
        <f t="shared" si="396"/>
        <v>0.72434710628356835</v>
      </c>
      <c r="BB452" s="54">
        <f t="shared" si="397"/>
        <v>0.50794434489283979</v>
      </c>
      <c r="BC452" s="54">
        <f t="shared" si="398"/>
        <v>2.3197456726783998</v>
      </c>
      <c r="BD452" s="54">
        <f t="shared" si="399"/>
        <v>2.2950013692003197</v>
      </c>
      <c r="BE452" s="54">
        <f t="shared" si="400"/>
        <v>27.094473779330109</v>
      </c>
      <c r="BF452" s="54">
        <f t="shared" si="401"/>
        <v>27.094470607221101</v>
      </c>
      <c r="BG452" s="54">
        <f t="shared" si="402"/>
        <v>27.094491168745151</v>
      </c>
      <c r="BH452" s="54">
        <f t="shared" si="403"/>
        <v>27.094357871276706</v>
      </c>
      <c r="BI452" s="54">
        <f t="shared" si="404"/>
        <v>27.095221255289331</v>
      </c>
      <c r="BJ452" s="54">
        <f t="shared" si="405"/>
        <v>27.089596527672438</v>
      </c>
      <c r="BK452" s="54">
        <f t="shared" si="406"/>
        <v>27.124962477567514</v>
      </c>
      <c r="BL452" s="54">
        <f t="shared" si="407"/>
        <v>26.720164290450366</v>
      </c>
    </row>
    <row r="453" spans="3:64" ht="12.95" customHeight="1">
      <c r="C453" s="30"/>
      <c r="D453" s="30"/>
      <c r="AF453" s="356"/>
      <c r="AG453" s="41"/>
      <c r="AW453" s="54">
        <v>391000</v>
      </c>
      <c r="AX453" s="54">
        <f t="shared" si="393"/>
        <v>-1.6720535331343283</v>
      </c>
      <c r="AY453" s="54">
        <f t="shared" si="394"/>
        <v>-1.6915956624664559</v>
      </c>
      <c r="AZ453" s="54">
        <f t="shared" si="395"/>
        <v>1.9542129332127667E-2</v>
      </c>
      <c r="BA453" s="54">
        <f t="shared" si="396"/>
        <v>0.71421644182615229</v>
      </c>
      <c r="BB453" s="54">
        <f t="shared" si="397"/>
        <v>0.53755081305116226</v>
      </c>
      <c r="BC453" s="54">
        <f t="shared" si="398"/>
        <v>2.3544788918062314</v>
      </c>
      <c r="BD453" s="54">
        <f t="shared" si="399"/>
        <v>2.4083682467870471</v>
      </c>
      <c r="BE453" s="54">
        <f t="shared" si="400"/>
        <v>27.138630572685852</v>
      </c>
      <c r="BF453" s="54">
        <f t="shared" si="401"/>
        <v>27.138624135636949</v>
      </c>
      <c r="BG453" s="54">
        <f t="shared" si="402"/>
        <v>27.138661856744452</v>
      </c>
      <c r="BH453" s="54">
        <f t="shared" si="403"/>
        <v>27.138440767438098</v>
      </c>
      <c r="BI453" s="54">
        <f t="shared" si="404"/>
        <v>27.139735112013891</v>
      </c>
      <c r="BJ453" s="54">
        <f t="shared" si="405"/>
        <v>27.132105515143611</v>
      </c>
      <c r="BK453" s="54">
        <f t="shared" si="406"/>
        <v>27.175414896302659</v>
      </c>
      <c r="BL453" s="54">
        <f t="shared" si="407"/>
        <v>26.77149524855778</v>
      </c>
    </row>
    <row r="454" spans="3:64" ht="12.95" customHeight="1">
      <c r="C454" s="30"/>
      <c r="D454" s="30"/>
      <c r="AF454" s="356"/>
      <c r="AG454" s="41"/>
      <c r="AW454" s="54">
        <v>392000</v>
      </c>
      <c r="AX454" s="54">
        <f t="shared" si="393"/>
        <v>-1.6802620297466111</v>
      </c>
      <c r="AY454" s="54">
        <f t="shared" si="394"/>
        <v>-1.7033091702815435</v>
      </c>
      <c r="AZ454" s="54">
        <f t="shared" si="395"/>
        <v>2.3047140534932304E-2</v>
      </c>
      <c r="BA454" s="54">
        <f t="shared" si="396"/>
        <v>0.7046913126886567</v>
      </c>
      <c r="BB454" s="54">
        <f t="shared" si="397"/>
        <v>0.56573219032072763</v>
      </c>
      <c r="BC454" s="54">
        <f t="shared" si="398"/>
        <v>2.3882699350982199</v>
      </c>
      <c r="BD454" s="54">
        <f t="shared" si="399"/>
        <v>2.5281470833390061</v>
      </c>
      <c r="BE454" s="54">
        <f t="shared" si="400"/>
        <v>27.182184589013783</v>
      </c>
      <c r="BF454" s="54">
        <f t="shared" si="401"/>
        <v>27.182172805065619</v>
      </c>
      <c r="BG454" s="54">
        <f t="shared" si="402"/>
        <v>27.182235998479818</v>
      </c>
      <c r="BH454" s="54">
        <f t="shared" si="403"/>
        <v>27.181897023032658</v>
      </c>
      <c r="BI454" s="54">
        <f t="shared" si="404"/>
        <v>27.183712735657366</v>
      </c>
      <c r="BJ454" s="54">
        <f t="shared" si="405"/>
        <v>27.173911501581511</v>
      </c>
      <c r="BK454" s="54">
        <f t="shared" si="406"/>
        <v>27.224803274046874</v>
      </c>
      <c r="BL454" s="54">
        <f t="shared" si="407"/>
        <v>26.822826206665191</v>
      </c>
    </row>
    <row r="455" spans="3:64" ht="12.95" customHeight="1">
      <c r="C455" s="30"/>
      <c r="D455" s="30"/>
      <c r="AF455" s="356"/>
      <c r="AG455" s="41"/>
      <c r="AW455" s="54">
        <v>393000</v>
      </c>
      <c r="AX455" s="54">
        <f t="shared" si="393"/>
        <v>-1.6885953913768053</v>
      </c>
      <c r="AY455" s="54">
        <f t="shared" si="394"/>
        <v>-1.7150591179000354</v>
      </c>
      <c r="AZ455" s="54">
        <f t="shared" si="395"/>
        <v>2.6463726523230053E-2</v>
      </c>
      <c r="BA455" s="54">
        <f t="shared" si="396"/>
        <v>0.69573661145156773</v>
      </c>
      <c r="BB455" s="54">
        <f t="shared" si="397"/>
        <v>0.59256398712541625</v>
      </c>
      <c r="BC455" s="54">
        <f t="shared" si="398"/>
        <v>2.4211871419781166</v>
      </c>
      <c r="BD455" s="54">
        <f t="shared" si="399"/>
        <v>2.6550950446655137</v>
      </c>
      <c r="BE455" s="54">
        <f t="shared" si="400"/>
        <v>27.225172094725657</v>
      </c>
      <c r="BF455" s="54">
        <f t="shared" si="401"/>
        <v>27.225152185858764</v>
      </c>
      <c r="BG455" s="54">
        <f t="shared" si="402"/>
        <v>27.225250867554738</v>
      </c>
      <c r="BH455" s="54">
        <f t="shared" si="403"/>
        <v>27.22476156861141</v>
      </c>
      <c r="BI455" s="54">
        <f t="shared" si="404"/>
        <v>27.227183614428558</v>
      </c>
      <c r="BJ455" s="54">
        <f t="shared" si="405"/>
        <v>27.215092681097097</v>
      </c>
      <c r="BK455" s="54">
        <f t="shared" si="406"/>
        <v>27.273132728117801</v>
      </c>
      <c r="BL455" s="54">
        <f t="shared" si="407"/>
        <v>26.874157164772605</v>
      </c>
    </row>
    <row r="456" spans="3:64" ht="12.95" customHeight="1">
      <c r="C456" s="30"/>
      <c r="D456" s="30"/>
      <c r="AF456" s="356"/>
      <c r="AG456" s="41"/>
      <c r="AW456" s="54">
        <v>394000</v>
      </c>
      <c r="AX456" s="54">
        <f t="shared" si="393"/>
        <v>-1.6970554641973143</v>
      </c>
      <c r="AY456" s="54">
        <f t="shared" si="394"/>
        <v>-1.7268455053219309</v>
      </c>
      <c r="AZ456" s="54">
        <f t="shared" si="395"/>
        <v>2.9790041124616522E-2</v>
      </c>
      <c r="BA456" s="54">
        <f t="shared" si="396"/>
        <v>0.68731997657005395</v>
      </c>
      <c r="BB456" s="54">
        <f t="shared" si="397"/>
        <v>0.61811661638380899</v>
      </c>
      <c r="BC456" s="54">
        <f t="shared" si="398"/>
        <v>2.4532935467821027</v>
      </c>
      <c r="BD456" s="54">
        <f t="shared" si="399"/>
        <v>2.7900808394204226</v>
      </c>
      <c r="BE456" s="54">
        <f t="shared" si="400"/>
        <v>27.267627310566713</v>
      </c>
      <c r="BF456" s="54">
        <f t="shared" si="401"/>
        <v>27.267595788481874</v>
      </c>
      <c r="BG456" s="54">
        <f t="shared" si="402"/>
        <v>27.26774140847958</v>
      </c>
      <c r="BH456" s="54">
        <f t="shared" si="403"/>
        <v>27.2670684191812</v>
      </c>
      <c r="BI456" s="54">
        <f t="shared" si="404"/>
        <v>27.270172704883326</v>
      </c>
      <c r="BJ456" s="54">
        <f t="shared" si="405"/>
        <v>27.255724014051307</v>
      </c>
      <c r="BK456" s="54">
        <f t="shared" si="406"/>
        <v>27.320411165343799</v>
      </c>
      <c r="BL456" s="54">
        <f t="shared" si="407"/>
        <v>26.925488122880015</v>
      </c>
    </row>
    <row r="457" spans="3:64" ht="12.95" customHeight="1">
      <c r="C457" s="30"/>
      <c r="D457" s="30"/>
      <c r="AF457" s="356"/>
      <c r="AG457" s="41"/>
      <c r="AW457" s="54">
        <v>395000</v>
      </c>
      <c r="AX457" s="54">
        <f t="shared" si="393"/>
        <v>-1.7056438679825163</v>
      </c>
      <c r="AY457" s="54">
        <f t="shared" si="394"/>
        <v>-1.7386683325472303</v>
      </c>
      <c r="AZ457" s="54">
        <f t="shared" si="395"/>
        <v>3.3024464564713876E-2</v>
      </c>
      <c r="BA457" s="54">
        <f t="shared" si="396"/>
        <v>0.67941160555598423</v>
      </c>
      <c r="BB457" s="54">
        <f t="shared" si="397"/>
        <v>0.64245561486183345</v>
      </c>
      <c r="BC457" s="54">
        <f t="shared" si="398"/>
        <v>2.4846473970663769</v>
      </c>
      <c r="BD457" s="54">
        <f t="shared" si="399"/>
        <v>2.9341070800856541</v>
      </c>
      <c r="BE457" s="54">
        <f t="shared" si="400"/>
        <v>27.309582559778217</v>
      </c>
      <c r="BF457" s="54">
        <f t="shared" si="401"/>
        <v>27.309535273436644</v>
      </c>
      <c r="BG457" s="54">
        <f t="shared" si="402"/>
        <v>27.309740302916268</v>
      </c>
      <c r="BH457" s="54">
        <f t="shared" si="403"/>
        <v>27.308850873665548</v>
      </c>
      <c r="BI457" s="54">
        <f t="shared" si="404"/>
        <v>27.312701044429428</v>
      </c>
      <c r="BJ457" s="54">
        <f t="shared" si="405"/>
        <v>27.295876767784705</v>
      </c>
      <c r="BK457" s="54">
        <f t="shared" si="406"/>
        <v>27.366649261235111</v>
      </c>
      <c r="BL457" s="54">
        <f t="shared" si="407"/>
        <v>26.976819080987429</v>
      </c>
    </row>
    <row r="458" spans="3:64" ht="12.95" customHeight="1">
      <c r="C458" s="30"/>
      <c r="D458" s="30"/>
      <c r="AF458" s="356"/>
      <c r="AG458" s="41"/>
      <c r="AW458" s="54">
        <v>396000</v>
      </c>
      <c r="AX458" s="54">
        <f t="shared" si="393"/>
        <v>-1.7143620294363311</v>
      </c>
      <c r="AY458" s="54">
        <f t="shared" si="394"/>
        <v>-1.7505275995759344</v>
      </c>
      <c r="AZ458" s="54">
        <f t="shared" si="395"/>
        <v>3.6165570139603379E-2</v>
      </c>
      <c r="BA458" s="54">
        <f t="shared" si="396"/>
        <v>0.67198407470250798</v>
      </c>
      <c r="BB458" s="54">
        <f t="shared" si="397"/>
        <v>0.66564188328647678</v>
      </c>
      <c r="BC458" s="54">
        <f t="shared" si="398"/>
        <v>2.5153026149290403</v>
      </c>
      <c r="BD458" s="54">
        <f t="shared" si="399"/>
        <v>3.0883381217192705</v>
      </c>
      <c r="BE458" s="54">
        <f t="shared" si="400"/>
        <v>27.351068400905476</v>
      </c>
      <c r="BF458" s="54">
        <f t="shared" si="401"/>
        <v>27.351000650074042</v>
      </c>
      <c r="BG458" s="54">
        <f t="shared" si="402"/>
        <v>27.351278046177075</v>
      </c>
      <c r="BH458" s="54">
        <f t="shared" si="403"/>
        <v>27.350141642031744</v>
      </c>
      <c r="BI458" s="54">
        <f t="shared" si="404"/>
        <v>27.354786360926155</v>
      </c>
      <c r="BJ458" s="54">
        <f t="shared" si="405"/>
        <v>27.335618146015062</v>
      </c>
      <c r="BK458" s="54">
        <f t="shared" si="406"/>
        <v>27.411860431861459</v>
      </c>
      <c r="BL458" s="54">
        <f t="shared" si="407"/>
        <v>27.028150039094839</v>
      </c>
    </row>
    <row r="459" spans="3:64" ht="12.95" customHeight="1">
      <c r="C459" s="30"/>
      <c r="D459" s="30"/>
      <c r="AF459" s="356"/>
      <c r="AG459" s="41"/>
      <c r="AW459" s="54">
        <v>397000</v>
      </c>
      <c r="AX459" s="54">
        <f t="shared" si="393"/>
        <v>-1.7232112112827604</v>
      </c>
      <c r="AY459" s="54">
        <f t="shared" si="394"/>
        <v>-1.7624233064080419</v>
      </c>
      <c r="AZ459" s="54">
        <f t="shared" si="395"/>
        <v>3.9212095125281399E-2</v>
      </c>
      <c r="BA459" s="54">
        <f t="shared" si="396"/>
        <v>0.66501216733493129</v>
      </c>
      <c r="BB459" s="54">
        <f t="shared" si="397"/>
        <v>0.68773193503687424</v>
      </c>
      <c r="BC459" s="54">
        <f t="shared" si="398"/>
        <v>2.5453092083413771</v>
      </c>
      <c r="BD459" s="54">
        <f t="shared" si="399"/>
        <v>3.2541350292745905</v>
      </c>
      <c r="BE459" s="54">
        <f t="shared" si="400"/>
        <v>27.392113747336758</v>
      </c>
      <c r="BF459" s="54">
        <f t="shared" si="401"/>
        <v>27.392020460649189</v>
      </c>
      <c r="BG459" s="54">
        <f t="shared" si="402"/>
        <v>27.392383038415023</v>
      </c>
      <c r="BH459" s="54">
        <f t="shared" si="403"/>
        <v>27.390972908227958</v>
      </c>
      <c r="BI459" s="54">
        <f t="shared" si="404"/>
        <v>27.396443666910766</v>
      </c>
      <c r="BJ459" s="54">
        <f t="shared" si="405"/>
        <v>27.375011002481294</v>
      </c>
      <c r="BK459" s="54">
        <f t="shared" si="406"/>
        <v>27.456060798510268</v>
      </c>
      <c r="BL459" s="54">
        <f t="shared" si="407"/>
        <v>27.079480997202253</v>
      </c>
    </row>
    <row r="460" spans="3:64" ht="12.95" customHeight="1">
      <c r="C460" s="30"/>
      <c r="D460" s="30"/>
      <c r="AF460" s="356"/>
      <c r="AG460" s="41"/>
      <c r="AW460" s="54">
        <v>398000</v>
      </c>
      <c r="AX460" s="54">
        <f t="shared" si="393"/>
        <v>-1.732192537521728</v>
      </c>
      <c r="AY460" s="54">
        <f t="shared" si="394"/>
        <v>-1.7743554530435537</v>
      </c>
      <c r="AZ460" s="54">
        <f t="shared" si="395"/>
        <v>4.2162915521825668E-2</v>
      </c>
      <c r="BA460" s="54">
        <f t="shared" si="396"/>
        <v>0.65847271163340648</v>
      </c>
      <c r="BB460" s="54">
        <f t="shared" si="397"/>
        <v>0.70877814645282733</v>
      </c>
      <c r="BC460" s="54">
        <f t="shared" si="398"/>
        <v>2.5747136390945031</v>
      </c>
      <c r="BD460" s="54">
        <f t="shared" si="399"/>
        <v>3.4330999185928426</v>
      </c>
      <c r="BE460" s="54">
        <f t="shared" si="400"/>
        <v>27.432745976056971</v>
      </c>
      <c r="BF460" s="54">
        <f t="shared" si="401"/>
        <v>27.432621946575388</v>
      </c>
      <c r="BG460" s="54">
        <f t="shared" si="402"/>
        <v>27.433081693050486</v>
      </c>
      <c r="BH460" s="54">
        <f t="shared" si="403"/>
        <v>27.431376338106961</v>
      </c>
      <c r="BI460" s="54">
        <f t="shared" si="404"/>
        <v>27.43768582878295</v>
      </c>
      <c r="BJ460" s="54">
        <f t="shared" si="405"/>
        <v>27.414113633476127</v>
      </c>
      <c r="BK460" s="54">
        <f t="shared" si="406"/>
        <v>27.499269145218523</v>
      </c>
      <c r="BL460" s="54">
        <f t="shared" si="407"/>
        <v>27.130811955309667</v>
      </c>
    </row>
    <row r="461" spans="3:64" ht="12.95" customHeight="1">
      <c r="C461" s="30"/>
      <c r="D461" s="30"/>
      <c r="AF461" s="356"/>
      <c r="AG461" s="41"/>
      <c r="AW461" s="54">
        <v>399000</v>
      </c>
      <c r="AX461" s="54">
        <f t="shared" si="393"/>
        <v>-1.7413070151823602</v>
      </c>
      <c r="AY461" s="54">
        <f t="shared" si="394"/>
        <v>-1.7863240394824691</v>
      </c>
      <c r="AZ461" s="54">
        <f t="shared" si="395"/>
        <v>4.501702430010892E-2</v>
      </c>
      <c r="BA461" s="54">
        <f t="shared" si="396"/>
        <v>0.65234442847388274</v>
      </c>
      <c r="BB461" s="54">
        <f t="shared" si="397"/>
        <v>0.72882900403232398</v>
      </c>
      <c r="BC461" s="54">
        <f t="shared" si="398"/>
        <v>2.6035591534323834</v>
      </c>
      <c r="BD461" s="54">
        <f t="shared" si="399"/>
        <v>3.6271327615384119</v>
      </c>
      <c r="BE461" s="54">
        <f t="shared" si="400"/>
        <v>27.472991028241701</v>
      </c>
      <c r="BF461" s="54">
        <f t="shared" si="401"/>
        <v>27.472831194623367</v>
      </c>
      <c r="BG461" s="54">
        <f t="shared" si="402"/>
        <v>27.473398563247237</v>
      </c>
      <c r="BH461" s="54">
        <f t="shared" si="403"/>
        <v>27.471383042025305</v>
      </c>
      <c r="BI461" s="54">
        <f t="shared" si="404"/>
        <v>27.478524103645306</v>
      </c>
      <c r="BJ461" s="54">
        <f t="shared" si="405"/>
        <v>27.452979643220701</v>
      </c>
      <c r="BK461" s="54">
        <f t="shared" si="406"/>
        <v>27.541506869290188</v>
      </c>
      <c r="BL461" s="54">
        <f t="shared" si="407"/>
        <v>27.182142913417078</v>
      </c>
    </row>
    <row r="462" spans="3:64" ht="12.95" customHeight="1">
      <c r="C462" s="30"/>
      <c r="D462" s="30"/>
      <c r="AF462" s="356"/>
      <c r="AG462" s="41"/>
      <c r="AW462" s="54">
        <v>400000</v>
      </c>
      <c r="AX462" s="54">
        <f t="shared" si="393"/>
        <v>-1.7505555528704955</v>
      </c>
      <c r="AY462" s="54">
        <f t="shared" si="394"/>
        <v>-1.7983290657247888</v>
      </c>
      <c r="AZ462" s="54">
        <f t="shared" si="395"/>
        <v>4.7773512854293321E-2</v>
      </c>
      <c r="BA462" s="54">
        <f t="shared" si="396"/>
        <v>0.64660778937261942</v>
      </c>
      <c r="BB462" s="54">
        <f t="shared" si="397"/>
        <v>0.74792934529352229</v>
      </c>
      <c r="BC462" s="54">
        <f t="shared" si="398"/>
        <v>2.6318860808075337</v>
      </c>
      <c r="BD462" s="54">
        <f t="shared" si="399"/>
        <v>3.8385049659262749</v>
      </c>
      <c r="BE462" s="54">
        <f t="shared" si="400"/>
        <v>27.51287350423118</v>
      </c>
      <c r="BF462" s="54">
        <f t="shared" si="401"/>
        <v>27.512673261708514</v>
      </c>
      <c r="BG462" s="54">
        <f t="shared" si="402"/>
        <v>27.513356485746453</v>
      </c>
      <c r="BH462" s="54">
        <f t="shared" si="403"/>
        <v>27.511023501905303</v>
      </c>
      <c r="BI462" s="54">
        <f t="shared" si="404"/>
        <v>27.518968638461025</v>
      </c>
      <c r="BJ462" s="54">
        <f t="shared" si="405"/>
        <v>27.491657875574685</v>
      </c>
      <c r="BK462" s="54">
        <f t="shared" si="406"/>
        <v>27.582797924929544</v>
      </c>
      <c r="BL462" s="54">
        <f t="shared" si="407"/>
        <v>27.233473871524492</v>
      </c>
    </row>
    <row r="463" spans="3:64" ht="12.95" customHeight="1">
      <c r="C463" s="30"/>
      <c r="D463" s="30"/>
      <c r="AF463" s="356"/>
      <c r="AG463" s="41"/>
      <c r="AW463" s="54">
        <v>401000</v>
      </c>
      <c r="AX463" s="54">
        <f t="shared" si="393"/>
        <v>-1.7599389763982376</v>
      </c>
      <c r="AY463" s="54">
        <f t="shared" si="394"/>
        <v>-1.8103705317705123</v>
      </c>
      <c r="AZ463" s="54">
        <f t="shared" si="395"/>
        <v>5.0431555372274742E-2</v>
      </c>
      <c r="BA463" s="54">
        <f t="shared" si="396"/>
        <v>0.64124488441874272</v>
      </c>
      <c r="BB463" s="54">
        <f t="shared" si="397"/>
        <v>0.76612059106209085</v>
      </c>
      <c r="BC463" s="54">
        <f t="shared" si="398"/>
        <v>2.6597321055034797</v>
      </c>
      <c r="BD463" s="54">
        <f t="shared" si="399"/>
        <v>4.069955830281347</v>
      </c>
      <c r="BE463" s="54">
        <f t="shared" si="400"/>
        <v>27.552416755150094</v>
      </c>
      <c r="BF463" s="54">
        <f t="shared" si="401"/>
        <v>27.552172277844338</v>
      </c>
      <c r="BG463" s="54">
        <f t="shared" si="402"/>
        <v>27.552976740124922</v>
      </c>
      <c r="BH463" s="54">
        <f t="shared" si="403"/>
        <v>27.550327472321047</v>
      </c>
      <c r="BI463" s="54">
        <f t="shared" si="404"/>
        <v>27.559028927792937</v>
      </c>
      <c r="BJ463" s="54">
        <f t="shared" si="405"/>
        <v>27.530192405324932</v>
      </c>
      <c r="BK463" s="54">
        <f t="shared" si="406"/>
        <v>27.623168760138885</v>
      </c>
      <c r="BL463" s="54">
        <f t="shared" si="407"/>
        <v>27.284804829631902</v>
      </c>
    </row>
    <row r="464" spans="3:64" ht="12.95" customHeight="1">
      <c r="C464" s="30"/>
      <c r="D464" s="30"/>
      <c r="AF464" s="356"/>
      <c r="AG464" s="41"/>
      <c r="AW464" s="54">
        <v>402000</v>
      </c>
      <c r="AX464" s="54">
        <f t="shared" si="393"/>
        <v>-1.7694580417919556</v>
      </c>
      <c r="AY464" s="54">
        <f t="shared" si="394"/>
        <v>-1.8224484376196397</v>
      </c>
      <c r="AZ464" s="54">
        <f t="shared" si="395"/>
        <v>5.299039582768398E-2</v>
      </c>
      <c r="BA464" s="54">
        <f t="shared" si="396"/>
        <v>0.63623929998046247</v>
      </c>
      <c r="BB464" s="54">
        <f t="shared" si="397"/>
        <v>0.78344096757492632</v>
      </c>
      <c r="BC464" s="54">
        <f t="shared" si="398"/>
        <v>2.6871325151561316</v>
      </c>
      <c r="BD464" s="54">
        <f t="shared" si="399"/>
        <v>4.3248206434972651</v>
      </c>
      <c r="BE464" s="54">
        <f t="shared" si="400"/>
        <v>27.591642973025063</v>
      </c>
      <c r="BF464" s="54">
        <f t="shared" si="401"/>
        <v>27.591351527753396</v>
      </c>
      <c r="BG464" s="54">
        <f t="shared" si="402"/>
        <v>27.59227922057687</v>
      </c>
      <c r="BH464" s="54">
        <f t="shared" si="403"/>
        <v>27.5893238646937</v>
      </c>
      <c r="BI464" s="54">
        <f t="shared" si="404"/>
        <v>27.59871422767927</v>
      </c>
      <c r="BJ464" s="54">
        <f t="shared" si="405"/>
        <v>27.568622582230301</v>
      </c>
      <c r="BK464" s="54">
        <f t="shared" si="406"/>
        <v>27.662648247046853</v>
      </c>
      <c r="BL464" s="54">
        <f t="shared" si="407"/>
        <v>27.336135787739316</v>
      </c>
    </row>
    <row r="465" spans="3:64" ht="12.95" customHeight="1">
      <c r="C465" s="30"/>
      <c r="D465" s="30"/>
      <c r="AF465" s="356"/>
      <c r="AG465" s="41"/>
      <c r="AW465" s="54">
        <v>403000</v>
      </c>
      <c r="AX465" s="54">
        <f t="shared" si="393"/>
        <v>-1.7791134459926479</v>
      </c>
      <c r="AY465" s="54">
        <f t="shared" si="394"/>
        <v>-1.8345627832721718</v>
      </c>
      <c r="AZ465" s="54">
        <f t="shared" si="395"/>
        <v>5.5449337279523989E-2</v>
      </c>
      <c r="BA465" s="54">
        <f t="shared" si="396"/>
        <v>0.63157600593118957</v>
      </c>
      <c r="BB465" s="54">
        <f t="shared" si="397"/>
        <v>0.7999257171891786</v>
      </c>
      <c r="BC465" s="54">
        <f t="shared" si="398"/>
        <v>2.7141204295061643</v>
      </c>
      <c r="BD465" s="54">
        <f t="shared" si="399"/>
        <v>4.6072032598564912</v>
      </c>
      <c r="BE465" s="54">
        <f t="shared" si="400"/>
        <v>27.63057328074537</v>
      </c>
      <c r="BF465" s="54">
        <f t="shared" si="401"/>
        <v>27.630233512466621</v>
      </c>
      <c r="BG465" s="54">
        <f t="shared" si="402"/>
        <v>27.631282616622798</v>
      </c>
      <c r="BH465" s="54">
        <f t="shared" si="403"/>
        <v>27.62804062301678</v>
      </c>
      <c r="BI465" s="54">
        <f t="shared" si="404"/>
        <v>27.638033924230683</v>
      </c>
      <c r="BJ465" s="54">
        <f t="shared" si="405"/>
        <v>27.606983121094334</v>
      </c>
      <c r="BK465" s="54">
        <f t="shared" si="406"/>
        <v>27.701267605850898</v>
      </c>
      <c r="BL465" s="54">
        <f t="shared" si="407"/>
        <v>27.387466745846726</v>
      </c>
    </row>
    <row r="466" spans="3:64" ht="12.95" customHeight="1">
      <c r="C466" s="30"/>
      <c r="D466" s="30"/>
      <c r="AF466" s="356"/>
      <c r="AG466" s="41"/>
      <c r="AW466" s="54">
        <v>404000</v>
      </c>
      <c r="AX466" s="54">
        <f t="shared" si="393"/>
        <v>-1.7889058355812717</v>
      </c>
      <c r="AY466" s="54">
        <f t="shared" si="394"/>
        <v>-1.8467135687281075</v>
      </c>
      <c r="AZ466" s="54">
        <f t="shared" si="395"/>
        <v>5.78077331468358E-2</v>
      </c>
      <c r="BA466" s="54">
        <f t="shared" si="396"/>
        <v>0.62724125213171977</v>
      </c>
      <c r="BB466" s="54">
        <f t="shared" si="397"/>
        <v>0.81560729674370991</v>
      </c>
      <c r="BC466" s="54">
        <f t="shared" si="398"/>
        <v>2.7407270120538758</v>
      </c>
      <c r="BD466" s="54">
        <f t="shared" si="399"/>
        <v>4.9222122848691674</v>
      </c>
      <c r="BE466" s="54">
        <f t="shared" si="400"/>
        <v>27.669227822663377</v>
      </c>
      <c r="BF466" s="54">
        <f t="shared" si="401"/>
        <v>27.668839992970273</v>
      </c>
      <c r="BG466" s="54">
        <f t="shared" si="402"/>
        <v>27.670004598709067</v>
      </c>
      <c r="BH466" s="54">
        <f t="shared" si="403"/>
        <v>27.666504598732043</v>
      </c>
      <c r="BI466" s="54">
        <f t="shared" si="404"/>
        <v>27.676997856348432</v>
      </c>
      <c r="BJ466" s="54">
        <f t="shared" si="405"/>
        <v>27.645304231366037</v>
      </c>
      <c r="BK466" s="54">
        <f t="shared" si="406"/>
        <v>27.739060322574286</v>
      </c>
      <c r="BL466" s="54">
        <f t="shared" si="407"/>
        <v>27.43879770395414</v>
      </c>
    </row>
    <row r="467" spans="3:64" ht="12.95" customHeight="1">
      <c r="C467" s="30"/>
      <c r="D467" s="30"/>
      <c r="AF467" s="356"/>
      <c r="AG467" s="41"/>
      <c r="AW467" s="54">
        <v>405000</v>
      </c>
      <c r="AX467" s="54">
        <f t="shared" si="393"/>
        <v>-1.7988358138753406</v>
      </c>
      <c r="AY467" s="54">
        <f t="shared" si="394"/>
        <v>-1.8589007939874467</v>
      </c>
      <c r="AZ467" s="54">
        <f t="shared" si="395"/>
        <v>6.0064980112105933E-2</v>
      </c>
      <c r="BA467" s="54">
        <f t="shared" si="396"/>
        <v>0.62322247390403951</v>
      </c>
      <c r="BB467" s="54">
        <f t="shared" si="397"/>
        <v>0.83051556280306327</v>
      </c>
      <c r="BC467" s="54">
        <f t="shared" si="398"/>
        <v>2.7669816666867848</v>
      </c>
      <c r="BD467" s="54">
        <f t="shared" si="399"/>
        <v>5.2762900262844754</v>
      </c>
      <c r="BE467" s="54">
        <f t="shared" si="400"/>
        <v>27.70762585608205</v>
      </c>
      <c r="BF467" s="54">
        <f t="shared" si="401"/>
        <v>27.707192018547627</v>
      </c>
      <c r="BG467" s="54">
        <f t="shared" si="402"/>
        <v>27.70846200445472</v>
      </c>
      <c r="BH467" s="54">
        <f t="shared" si="403"/>
        <v>27.704741431483665</v>
      </c>
      <c r="BI467" s="54">
        <f t="shared" si="404"/>
        <v>27.715616592608367</v>
      </c>
      <c r="BJ467" s="54">
        <f t="shared" si="405"/>
        <v>27.683611780105185</v>
      </c>
      <c r="BK467" s="54">
        <f t="shared" si="406"/>
        <v>27.776062060854215</v>
      </c>
      <c r="BL467" s="54">
        <f t="shared" si="407"/>
        <v>27.490128662061554</v>
      </c>
    </row>
    <row r="468" spans="3:64" ht="12.95" customHeight="1">
      <c r="C468" s="30"/>
      <c r="D468" s="30"/>
      <c r="AF468" s="356"/>
      <c r="AG468" s="41"/>
      <c r="AW468" s="54">
        <v>406000</v>
      </c>
      <c r="AX468" s="54">
        <f t="shared" si="393"/>
        <v>-1.8089039467470398</v>
      </c>
      <c r="AY468" s="54">
        <f t="shared" si="394"/>
        <v>-1.8711244590501905</v>
      </c>
      <c r="AZ468" s="54">
        <f t="shared" si="395"/>
        <v>6.2220512303150781E-2</v>
      </c>
      <c r="BA468" s="54">
        <f t="shared" si="396"/>
        <v>0.61950820622881486</v>
      </c>
      <c r="BB468" s="54">
        <f t="shared" si="397"/>
        <v>0.84467794316642075</v>
      </c>
      <c r="BC468" s="54">
        <f t="shared" si="398"/>
        <v>2.7929122208244603</v>
      </c>
      <c r="BD468" s="54">
        <f t="shared" si="399"/>
        <v>5.6776796987736855</v>
      </c>
      <c r="BE468" s="54">
        <f t="shared" si="400"/>
        <v>27.745785843367557</v>
      </c>
      <c r="BF468" s="54">
        <f t="shared" si="401"/>
        <v>27.745309942894256</v>
      </c>
      <c r="BG468" s="54">
        <f t="shared" si="402"/>
        <v>27.746671021300795</v>
      </c>
      <c r="BH468" s="54">
        <f t="shared" si="403"/>
        <v>27.742775441531087</v>
      </c>
      <c r="BI468" s="54">
        <f t="shared" si="404"/>
        <v>27.753901662867936</v>
      </c>
      <c r="BJ468" s="54">
        <f t="shared" si="405"/>
        <v>27.721927482569669</v>
      </c>
      <c r="BK468" s="54">
        <f t="shared" si="406"/>
        <v>27.812310567993528</v>
      </c>
      <c r="BL468" s="54">
        <f t="shared" si="407"/>
        <v>27.541459620168965</v>
      </c>
    </row>
    <row r="469" spans="3:64" ht="12.95" customHeight="1">
      <c r="C469" s="30"/>
      <c r="D469" s="30"/>
      <c r="AF469" s="356"/>
      <c r="AG469" s="41"/>
      <c r="AW469" s="54">
        <v>407000</v>
      </c>
      <c r="AX469" s="54">
        <f t="shared" si="393"/>
        <v>-1.8191107675046536</v>
      </c>
      <c r="AY469" s="54">
        <f t="shared" si="394"/>
        <v>-1.8833845639163378</v>
      </c>
      <c r="AZ469" s="54">
        <f t="shared" si="395"/>
        <v>6.4273796411684084E-2</v>
      </c>
      <c r="BA469" s="54">
        <f t="shared" si="396"/>
        <v>0.61608800638605921</v>
      </c>
      <c r="BB469" s="54">
        <f t="shared" si="397"/>
        <v>0.85811959417259032</v>
      </c>
      <c r="BC469" s="54">
        <f t="shared" si="398"/>
        <v>2.818545096183906</v>
      </c>
      <c r="BD469" s="54">
        <f t="shared" si="399"/>
        <v>6.137103776662701</v>
      </c>
      <c r="BE469" s="54">
        <f t="shared" si="400"/>
        <v>27.783725543985099</v>
      </c>
      <c r="BF469" s="54">
        <f t="shared" si="401"/>
        <v>27.783213431352952</v>
      </c>
      <c r="BG469" s="54">
        <f t="shared" si="402"/>
        <v>27.784647361492468</v>
      </c>
      <c r="BH469" s="54">
        <f t="shared" si="403"/>
        <v>27.780629538629551</v>
      </c>
      <c r="BI469" s="54">
        <f t="shared" si="404"/>
        <v>27.791865745565691</v>
      </c>
      <c r="BJ469" s="54">
        <f t="shared" si="405"/>
        <v>27.760269115164125</v>
      </c>
      <c r="BK469" s="54">
        <f t="shared" si="406"/>
        <v>27.847845575523387</v>
      </c>
      <c r="BL469" s="54">
        <f t="shared" si="407"/>
        <v>27.592790578276379</v>
      </c>
    </row>
    <row r="470" spans="3:64" ht="12.95" customHeight="1">
      <c r="C470" s="30"/>
      <c r="D470" s="30"/>
      <c r="AF470" s="356"/>
      <c r="AG470" s="41"/>
      <c r="AW470" s="54">
        <v>408000</v>
      </c>
      <c r="AX470" s="54">
        <f t="shared" si="393"/>
        <v>-1.8294567811570577</v>
      </c>
      <c r="AY470" s="54">
        <f t="shared" si="394"/>
        <v>-1.8956811085858898</v>
      </c>
      <c r="AZ470" s="54">
        <f t="shared" si="395"/>
        <v>6.6224327428832164E-2</v>
      </c>
      <c r="BA470" s="54">
        <f t="shared" si="396"/>
        <v>0.61295238473484437</v>
      </c>
      <c r="BB470" s="54">
        <f t="shared" si="397"/>
        <v>0.87086354349134687</v>
      </c>
      <c r="BC470" s="54">
        <f t="shared" si="398"/>
        <v>2.8439054679173821</v>
      </c>
      <c r="BD470" s="54">
        <f t="shared" si="399"/>
        <v>6.6687738847852192</v>
      </c>
      <c r="BE470" s="54">
        <f t="shared" si="400"/>
        <v>27.82146210540953</v>
      </c>
      <c r="BF470" s="54">
        <f t="shared" si="401"/>
        <v>27.820921462718783</v>
      </c>
      <c r="BG470" s="54">
        <f t="shared" si="402"/>
        <v>27.822406425646292</v>
      </c>
      <c r="BH470" s="54">
        <f t="shared" si="403"/>
        <v>27.818325151219401</v>
      </c>
      <c r="BI470" s="54">
        <f t="shared" si="404"/>
        <v>27.829522812020819</v>
      </c>
      <c r="BJ470" s="54">
        <f t="shared" si="405"/>
        <v>27.798650746011909</v>
      </c>
      <c r="BK470" s="54">
        <f t="shared" si="406"/>
        <v>27.882708694538966</v>
      </c>
      <c r="BL470" s="54">
        <f t="shared" si="407"/>
        <v>27.644121536383789</v>
      </c>
    </row>
    <row r="471" spans="3:64" ht="12.95" customHeight="1">
      <c r="C471" s="30"/>
      <c r="D471" s="30"/>
      <c r="AF471" s="356"/>
      <c r="AG471" s="41"/>
      <c r="AW471" s="54">
        <v>409000</v>
      </c>
      <c r="AX471" s="54">
        <f t="shared" ref="AX471:AX534" si="408">AB$3+AB$4*AW471+AB$5*AW471^2+AZ471</f>
        <v>-1.8399424683458008</v>
      </c>
      <c r="AY471" s="54">
        <f t="shared" ref="AY471:AY534" si="409">AB$3+AB$4*AW471+AB$5*AW471^2</f>
        <v>-1.9080140930588452</v>
      </c>
      <c r="AZ471" s="54">
        <f t="shared" ref="AZ471:AZ534" si="410">$AB$6*($AB$11/BA471*BB471+$AB$12)</f>
        <v>6.8071624713044371E-2</v>
      </c>
      <c r="BA471" s="54">
        <f t="shared" ref="BA471:BA534" si="411">1+$AB$7*COS(BC471)</f>
        <v>0.61009274329429997</v>
      </c>
      <c r="BB471" s="54">
        <f t="shared" ref="BB471:BB534" si="412">SIN(BC471+RADIANS($AB$9))</f>
        <v>0.88293081826608555</v>
      </c>
      <c r="BC471" s="54">
        <f t="shared" ref="BC471:BC534" si="413">2*ATAN(BD471)</f>
        <v>2.869017412613371</v>
      </c>
      <c r="BD471" s="54">
        <f t="shared" ref="BD471:BD534" si="414">SQRT((1+$AB$7)/(1-$AB$7))*TAN(BE471/2)</f>
        <v>7.2919380173398558</v>
      </c>
      <c r="BE471" s="54">
        <f t="shared" ref="BE471:BE534" si="415">$BL471+$AB$7*SIN(BF471)</f>
        <v>27.859012151623862</v>
      </c>
      <c r="BF471" s="54">
        <f t="shared" ref="BF471:BF534" si="416">$BL471+$AB$7*SIN(BG471)</f>
        <v>27.85845232901427</v>
      </c>
      <c r="BG471" s="54">
        <f t="shared" ref="BG471:BG534" si="417">$BL471+$AB$7*SIN(BH471)</f>
        <v>27.859963451595327</v>
      </c>
      <c r="BH471" s="54">
        <f t="shared" ref="BH471:BH534" si="418">$BL471+$AB$7*SIN(BI471)</f>
        <v>27.855882178822505</v>
      </c>
      <c r="BI471" s="54">
        <f t="shared" ref="BI471:BI534" si="419">$BL471+$AB$7*SIN(BJ471)</f>
        <v>27.866888229325035</v>
      </c>
      <c r="BJ471" s="54">
        <f t="shared" ref="BJ471:BJ534" si="420">$BL471+$AB$7*SIN(BK471)</f>
        <v>27.837082978957579</v>
      </c>
      <c r="BK471" s="54">
        <f t="shared" ref="BK471:BK534" si="421">$BL471+$AB$7*SIN(BL471)</f>
        <v>27.916943306083812</v>
      </c>
      <c r="BL471" s="54">
        <f t="shared" ref="BL471:BL534" si="422">RADIANS($AB$9)+$AB$18*(AW471-AB$15)</f>
        <v>27.695452494491203</v>
      </c>
    </row>
    <row r="472" spans="3:64" ht="12.95" customHeight="1">
      <c r="C472" s="30"/>
      <c r="D472" s="30"/>
      <c r="AF472" s="356"/>
      <c r="AG472" s="41"/>
      <c r="AW472" s="54">
        <v>410000</v>
      </c>
      <c r="AX472" s="54">
        <f t="shared" si="408"/>
        <v>-1.8505682891828328</v>
      </c>
      <c r="AY472" s="54">
        <f t="shared" si="409"/>
        <v>-1.9203835173352048</v>
      </c>
      <c r="AZ472" s="54">
        <f t="shared" si="410"/>
        <v>6.9815228152372164E-2</v>
      </c>
      <c r="BA472" s="54">
        <f t="shared" si="411"/>
        <v>0.60750132174763316</v>
      </c>
      <c r="BB472" s="54">
        <f t="shared" si="412"/>
        <v>0.89434055866042328</v>
      </c>
      <c r="BC472" s="54">
        <f t="shared" si="413"/>
        <v>2.893904045476861</v>
      </c>
      <c r="BD472" s="54">
        <f t="shared" si="414"/>
        <v>8.0333310596082121</v>
      </c>
      <c r="BE472" s="54">
        <f t="shared" si="415"/>
        <v>27.896391867795021</v>
      </c>
      <c r="BF472" s="54">
        <f t="shared" si="416"/>
        <v>27.895823636443236</v>
      </c>
      <c r="BG472" s="54">
        <f t="shared" si="417"/>
        <v>27.897333645736254</v>
      </c>
      <c r="BH472" s="54">
        <f t="shared" si="418"/>
        <v>27.893318969644515</v>
      </c>
      <c r="BI472" s="54">
        <f t="shared" si="419"/>
        <v>27.903978823665458</v>
      </c>
      <c r="BJ472" s="54">
        <f t="shared" si="420"/>
        <v>27.875573207358606</v>
      </c>
      <c r="BK472" s="54">
        <f t="shared" si="421"/>
        <v>27.95059444687163</v>
      </c>
      <c r="BL472" s="54">
        <f t="shared" si="422"/>
        <v>27.746783452598617</v>
      </c>
    </row>
    <row r="473" spans="3:64" ht="12.95" customHeight="1">
      <c r="C473" s="30"/>
      <c r="D473" s="30"/>
      <c r="AF473" s="356"/>
      <c r="AG473" s="41"/>
      <c r="AW473" s="54">
        <v>411000</v>
      </c>
      <c r="AX473" s="54">
        <f t="shared" si="408"/>
        <v>-1.8613346871767298</v>
      </c>
      <c r="AY473" s="54">
        <f t="shared" si="409"/>
        <v>-1.9327893814149686</v>
      </c>
      <c r="AZ473" s="54">
        <f t="shared" si="410"/>
        <v>7.1454694238238886E-2</v>
      </c>
      <c r="BA473" s="54">
        <f t="shared" si="411"/>
        <v>0.60517115044755632</v>
      </c>
      <c r="BB473" s="54">
        <f t="shared" si="412"/>
        <v>0.90511011705574373</v>
      </c>
      <c r="BC473" s="54">
        <f t="shared" si="413"/>
        <v>2.9185876469113112</v>
      </c>
      <c r="BD473" s="54">
        <f t="shared" si="414"/>
        <v>8.931210167425883</v>
      </c>
      <c r="BE473" s="54">
        <f t="shared" si="415"/>
        <v>27.933617079707652</v>
      </c>
      <c r="BF473" s="54">
        <f t="shared" si="416"/>
        <v>27.933052310418304</v>
      </c>
      <c r="BG473" s="54">
        <f t="shared" si="417"/>
        <v>27.934532294700109</v>
      </c>
      <c r="BH473" s="54">
        <f t="shared" si="418"/>
        <v>27.930652324539551</v>
      </c>
      <c r="BI473" s="54">
        <f t="shared" si="419"/>
        <v>27.94081290613714</v>
      </c>
      <c r="BJ473" s="54">
        <f t="shared" si="420"/>
        <v>27.914125874569731</v>
      </c>
      <c r="BK473" s="54">
        <f t="shared" si="421"/>
        <v>27.983708690646594</v>
      </c>
      <c r="BL473" s="54">
        <f t="shared" si="422"/>
        <v>27.798114410706027</v>
      </c>
    </row>
    <row r="474" spans="3:64" ht="12.95" customHeight="1">
      <c r="C474" s="30"/>
      <c r="D474" s="30"/>
      <c r="AF474" s="356"/>
      <c r="AG474" s="41"/>
      <c r="AW474" s="54">
        <v>412000</v>
      </c>
      <c r="AX474" s="54">
        <f t="shared" si="408"/>
        <v>-1.8722420933699935</v>
      </c>
      <c r="AY474" s="54">
        <f t="shared" si="409"/>
        <v>-1.9452316852981362</v>
      </c>
      <c r="AZ474" s="54">
        <f t="shared" si="410"/>
        <v>7.298959192814268E-2</v>
      </c>
      <c r="BA474" s="54">
        <f t="shared" si="411"/>
        <v>0.6030960099599243</v>
      </c>
      <c r="BB474" s="54">
        <f t="shared" si="412"/>
        <v>0.91525514333830571</v>
      </c>
      <c r="BC474" s="54">
        <f t="shared" si="413"/>
        <v>2.9430897787026029</v>
      </c>
      <c r="BD474" s="54">
        <f t="shared" si="414"/>
        <v>10.042315267924693</v>
      </c>
      <c r="BE474" s="54">
        <f t="shared" si="415"/>
        <v>27.970703326636368</v>
      </c>
      <c r="BF474" s="54">
        <f t="shared" si="416"/>
        <v>27.970154607142288</v>
      </c>
      <c r="BG474" s="54">
        <f t="shared" si="417"/>
        <v>27.971574855808448</v>
      </c>
      <c r="BH474" s="54">
        <f t="shared" si="418"/>
        <v>27.967897527719206</v>
      </c>
      <c r="BI474" s="54">
        <f t="shared" si="419"/>
        <v>27.97741026330425</v>
      </c>
      <c r="BJ474" s="54">
        <f t="shared" si="420"/>
        <v>27.952742738549965</v>
      </c>
      <c r="BK474" s="54">
        <f t="shared" si="421"/>
        <v>28.016334025494647</v>
      </c>
      <c r="BL474" s="54">
        <f t="shared" si="422"/>
        <v>27.849445368813441</v>
      </c>
    </row>
    <row r="475" spans="3:64" ht="12.95" customHeight="1">
      <c r="C475" s="30"/>
      <c r="D475" s="30"/>
      <c r="AF475" s="356"/>
      <c r="AG475" s="41"/>
      <c r="AW475" s="54">
        <v>413000</v>
      </c>
      <c r="AX475" s="54">
        <f t="shared" si="408"/>
        <v>-1.8832909307482084</v>
      </c>
      <c r="AY475" s="54">
        <f t="shared" si="409"/>
        <v>-1.9577104289847076</v>
      </c>
      <c r="AZ475" s="54">
        <f t="shared" si="410"/>
        <v>7.441949823649914E-2</v>
      </c>
      <c r="BA475" s="54">
        <f t="shared" si="411"/>
        <v>0.60127039664695658</v>
      </c>
      <c r="BB475" s="54">
        <f t="shared" si="412"/>
        <v>0.92478965689340442</v>
      </c>
      <c r="BC475" s="54">
        <f t="shared" si="413"/>
        <v>2.9674313900446516</v>
      </c>
      <c r="BD475" s="54">
        <f t="shared" si="414"/>
        <v>11.454568279196208</v>
      </c>
      <c r="BE475" s="54">
        <f t="shared" si="415"/>
        <v>28.007665926532976</v>
      </c>
      <c r="BF475" s="54">
        <f t="shared" si="416"/>
        <v>28.00714613373194</v>
      </c>
      <c r="BG475" s="54">
        <f t="shared" si="417"/>
        <v>28.008477025438431</v>
      </c>
      <c r="BH475" s="54">
        <f t="shared" si="418"/>
        <v>28.005068403887677</v>
      </c>
      <c r="BI475" s="54">
        <f t="shared" si="419"/>
        <v>28.013792114954974</v>
      </c>
      <c r="BJ475" s="54">
        <f t="shared" si="420"/>
        <v>27.991423138521991</v>
      </c>
      <c r="BK475" s="54">
        <f t="shared" si="421"/>
        <v>28.048519727429021</v>
      </c>
      <c r="BL475" s="54">
        <f t="shared" si="422"/>
        <v>27.900776326920852</v>
      </c>
    </row>
    <row r="476" spans="3:64" ht="12.95" customHeight="1">
      <c r="C476" s="30"/>
      <c r="D476" s="30"/>
      <c r="AF476" s="356"/>
      <c r="AG476" s="41"/>
      <c r="AW476" s="54">
        <v>414000</v>
      </c>
      <c r="AX476" s="54">
        <f t="shared" si="408"/>
        <v>-1.8944816189224267</v>
      </c>
      <c r="AY476" s="54">
        <f t="shared" si="409"/>
        <v>-1.9702256124746833</v>
      </c>
      <c r="AZ476" s="54">
        <f t="shared" si="410"/>
        <v>7.5743993552256486E-2</v>
      </c>
      <c r="BA476" s="54">
        <f t="shared" si="411"/>
        <v>0.59968949376609526</v>
      </c>
      <c r="BB476" s="54">
        <f t="shared" si="412"/>
        <v>0.93372610608001294</v>
      </c>
      <c r="BC476" s="54">
        <f t="shared" si="413"/>
        <v>2.9916329137355735</v>
      </c>
      <c r="BD476" s="54">
        <f t="shared" si="414"/>
        <v>13.311910311289836</v>
      </c>
      <c r="BE476" s="54">
        <f t="shared" si="415"/>
        <v>28.044520032681657</v>
      </c>
      <c r="BF476" s="54">
        <f t="shared" si="416"/>
        <v>28.044041878328105</v>
      </c>
      <c r="BG476" s="54">
        <f t="shared" si="417"/>
        <v>28.045254785085024</v>
      </c>
      <c r="BH476" s="54">
        <f t="shared" si="418"/>
        <v>28.042177400862915</v>
      </c>
      <c r="BI476" s="54">
        <f t="shared" si="419"/>
        <v>28.049981041669309</v>
      </c>
      <c r="BJ476" s="54">
        <f t="shared" si="420"/>
        <v>28.030164262079744</v>
      </c>
      <c r="BK476" s="54">
        <f t="shared" si="421"/>
        <v>28.080316230583001</v>
      </c>
      <c r="BL476" s="54">
        <f t="shared" si="422"/>
        <v>27.952107285028266</v>
      </c>
    </row>
    <row r="477" spans="3:64" ht="12.95" customHeight="1">
      <c r="C477" s="30"/>
      <c r="D477" s="30"/>
      <c r="AF477" s="356"/>
      <c r="AG477" s="41"/>
      <c r="AW477" s="54">
        <v>415000</v>
      </c>
      <c r="AX477" s="54">
        <f t="shared" si="408"/>
        <v>-1.9058145790325636</v>
      </c>
      <c r="AY477" s="54">
        <f t="shared" si="409"/>
        <v>-1.9827772357680629</v>
      </c>
      <c r="AZ477" s="54">
        <f t="shared" si="410"/>
        <v>7.6962656735499221E-2</v>
      </c>
      <c r="BA477" s="54">
        <f t="shared" si="411"/>
        <v>0.5983491475485232</v>
      </c>
      <c r="BB477" s="54">
        <f t="shared" si="412"/>
        <v>0.94207541608338252</v>
      </c>
      <c r="BC477" s="54">
        <f t="shared" si="413"/>
        <v>3.0157143530001607</v>
      </c>
      <c r="BD477" s="54">
        <f t="shared" si="414"/>
        <v>15.867376679356596</v>
      </c>
      <c r="BE477" s="54">
        <f t="shared" si="415"/>
        <v>28.081280681312784</v>
      </c>
      <c r="BF477" s="54">
        <f t="shared" si="416"/>
        <v>28.080856251063075</v>
      </c>
      <c r="BG477" s="54">
        <f t="shared" si="417"/>
        <v>28.081924425558146</v>
      </c>
      <c r="BH477" s="54">
        <f t="shared" si="418"/>
        <v>28.079235696200662</v>
      </c>
      <c r="BI477" s="54">
        <f t="shared" si="419"/>
        <v>28.086000884981555</v>
      </c>
      <c r="BJ477" s="54">
        <f t="shared" si="420"/>
        <v>28.068961411566928</v>
      </c>
      <c r="BK477" s="54">
        <f t="shared" si="421"/>
        <v>28.111774994351848</v>
      </c>
      <c r="BL477" s="54">
        <f t="shared" si="422"/>
        <v>28.003438243135676</v>
      </c>
    </row>
    <row r="478" spans="3:64" ht="12.95" customHeight="1">
      <c r="C478" s="30"/>
      <c r="D478" s="30"/>
      <c r="AF478" s="356"/>
      <c r="AG478" s="41"/>
      <c r="AW478" s="54">
        <v>416000</v>
      </c>
      <c r="AX478" s="54">
        <f t="shared" si="408"/>
        <v>-1.9172902387748629</v>
      </c>
      <c r="AY478" s="54">
        <f t="shared" si="409"/>
        <v>-1.9953652988648465</v>
      </c>
      <c r="AZ478" s="54">
        <f t="shared" si="410"/>
        <v>7.8075060089983439E-2</v>
      </c>
      <c r="BA478" s="54">
        <f t="shared" si="411"/>
        <v>0.59724584772490685</v>
      </c>
      <c r="BB478" s="54">
        <f t="shared" si="412"/>
        <v>0.94984702612780614</v>
      </c>
      <c r="BC478" s="54">
        <f t="shared" si="413"/>
        <v>3.0396953595466978</v>
      </c>
      <c r="BD478" s="54">
        <f t="shared" si="414"/>
        <v>19.610620767405951</v>
      </c>
      <c r="BE478" s="54">
        <f t="shared" si="415"/>
        <v>28.117962830043808</v>
      </c>
      <c r="BF478" s="54">
        <f t="shared" si="416"/>
        <v>28.117603136178456</v>
      </c>
      <c r="BG478" s="54">
        <f t="shared" si="417"/>
        <v>28.118502550372678</v>
      </c>
      <c r="BH478" s="54">
        <f t="shared" si="418"/>
        <v>28.116253325872751</v>
      </c>
      <c r="BI478" s="54">
        <f t="shared" si="419"/>
        <v>28.121876623070666</v>
      </c>
      <c r="BJ478" s="54">
        <f t="shared" si="420"/>
        <v>28.107808268934061</v>
      </c>
      <c r="BK478" s="54">
        <f t="shared" si="421"/>
        <v>28.142948367833885</v>
      </c>
      <c r="BL478" s="54">
        <f t="shared" si="422"/>
        <v>28.05476920124309</v>
      </c>
    </row>
    <row r="479" spans="3:64" ht="12.95" customHeight="1">
      <c r="C479" s="30"/>
      <c r="D479" s="30"/>
      <c r="AF479" s="356"/>
      <c r="AG479" s="41"/>
      <c r="AW479" s="54">
        <v>417000</v>
      </c>
      <c r="AX479" s="54">
        <f t="shared" si="408"/>
        <v>-1.9289090374229818</v>
      </c>
      <c r="AY479" s="54">
        <f t="shared" si="409"/>
        <v>-2.0079898017650342</v>
      </c>
      <c r="AZ479" s="54">
        <f t="shared" si="410"/>
        <v>7.9080764342052301E-2</v>
      </c>
      <c r="BA479" s="54">
        <f t="shared" si="411"/>
        <v>0.59637671198636433</v>
      </c>
      <c r="BB479" s="54">
        <f t="shared" si="412"/>
        <v>0.95704891707175999</v>
      </c>
      <c r="BC479" s="54">
        <f t="shared" si="413"/>
        <v>3.0635953036315824</v>
      </c>
      <c r="BD479" s="54">
        <f t="shared" si="414"/>
        <v>25.628895945188006</v>
      </c>
      <c r="BE479" s="54">
        <f t="shared" si="415"/>
        <v>28.154581387411351</v>
      </c>
      <c r="BF479" s="54">
        <f t="shared" si="416"/>
        <v>28.154295955025884</v>
      </c>
      <c r="BG479" s="54">
        <f t="shared" si="417"/>
        <v>28.155006059965537</v>
      </c>
      <c r="BH479" s="54">
        <f t="shared" si="418"/>
        <v>28.153239332659606</v>
      </c>
      <c r="BI479" s="54">
        <f t="shared" si="419"/>
        <v>28.157634225049879</v>
      </c>
      <c r="BJ479" s="54">
        <f t="shared" si="420"/>
        <v>28.14669715862113</v>
      </c>
      <c r="BK479" s="54">
        <f t="shared" si="421"/>
        <v>28.17388945192787</v>
      </c>
      <c r="BL479" s="54">
        <f t="shared" si="422"/>
        <v>28.106100159350504</v>
      </c>
    </row>
    <row r="480" spans="3:64" ht="12.95" customHeight="1">
      <c r="C480" s="30"/>
      <c r="D480" s="30"/>
      <c r="AF480" s="356"/>
      <c r="AG480" s="41"/>
      <c r="AW480" s="54">
        <v>418000</v>
      </c>
      <c r="AX480" s="54">
        <f t="shared" si="408"/>
        <v>-1.9406714306914814</v>
      </c>
      <c r="AY480" s="54">
        <f t="shared" si="409"/>
        <v>-2.0206507444686257</v>
      </c>
      <c r="AZ480" s="54">
        <f t="shared" si="410"/>
        <v>7.9979313777144304E-2</v>
      </c>
      <c r="BA480" s="54">
        <f t="shared" si="411"/>
        <v>0.59573947390625359</v>
      </c>
      <c r="BB480" s="54">
        <f t="shared" si="412"/>
        <v>0.96368763039995942</v>
      </c>
      <c r="BC480" s="54">
        <f t="shared" si="413"/>
        <v>3.0874333370729374</v>
      </c>
      <c r="BD480" s="54">
        <f t="shared" si="414"/>
        <v>36.919060888607518</v>
      </c>
      <c r="BE480" s="54">
        <f t="shared" si="415"/>
        <v>28.191151234151036</v>
      </c>
      <c r="BF480" s="54">
        <f t="shared" si="416"/>
        <v>28.190947739159448</v>
      </c>
      <c r="BG480" s="54">
        <f t="shared" si="417"/>
        <v>28.191452118894865</v>
      </c>
      <c r="BH480" s="54">
        <f t="shared" si="418"/>
        <v>28.190201931594661</v>
      </c>
      <c r="BI480" s="54">
        <f t="shared" si="419"/>
        <v>28.193300487051346</v>
      </c>
      <c r="BJ480" s="54">
        <f t="shared" si="420"/>
        <v>28.185619308306695</v>
      </c>
      <c r="BK480" s="54">
        <f t="shared" si="421"/>
        <v>28.204651959449876</v>
      </c>
      <c r="BL480" s="54">
        <f t="shared" si="422"/>
        <v>28.157431117457914</v>
      </c>
    </row>
    <row r="481" spans="3:64" ht="12.95" customHeight="1">
      <c r="C481" s="30"/>
      <c r="D481" s="30"/>
      <c r="AF481" s="356"/>
      <c r="AG481" s="41"/>
      <c r="AW481" s="54">
        <v>419000</v>
      </c>
      <c r="AX481" s="54">
        <f t="shared" si="408"/>
        <v>-1.9525778952832362</v>
      </c>
      <c r="AY481" s="54">
        <f t="shared" si="409"/>
        <v>-2.0333481269756208</v>
      </c>
      <c r="AZ481" s="54">
        <f t="shared" si="410"/>
        <v>8.0770231692384564E-2</v>
      </c>
      <c r="BA481" s="54">
        <f t="shared" si="411"/>
        <v>0.59533247390254451</v>
      </c>
      <c r="BB481" s="54">
        <f t="shared" si="412"/>
        <v>0.96976827957046507</v>
      </c>
      <c r="BC481" s="54">
        <f t="shared" si="413"/>
        <v>3.1112284503132992</v>
      </c>
      <c r="BD481" s="54">
        <f t="shared" si="414"/>
        <v>65.861972905666178</v>
      </c>
      <c r="BE481" s="54">
        <f t="shared" si="415"/>
        <v>28.227687237249071</v>
      </c>
      <c r="BF481" s="54">
        <f t="shared" si="416"/>
        <v>28.227571212259736</v>
      </c>
      <c r="BG481" s="54">
        <f t="shared" si="417"/>
        <v>28.22785810863116</v>
      </c>
      <c r="BH481" s="54">
        <f t="shared" si="418"/>
        <v>28.227148689540176</v>
      </c>
      <c r="BI481" s="54">
        <f t="shared" si="419"/>
        <v>28.228902853409444</v>
      </c>
      <c r="BJ481" s="54">
        <f t="shared" si="420"/>
        <v>28.224565107610687</v>
      </c>
      <c r="BK481" s="54">
        <f t="shared" si="421"/>
        <v>28.235290073638243</v>
      </c>
      <c r="BL481" s="54">
        <f t="shared" si="422"/>
        <v>28.208762075565328</v>
      </c>
    </row>
    <row r="482" spans="3:64" ht="12.95" customHeight="1">
      <c r="C482" s="30"/>
      <c r="D482" s="30"/>
      <c r="AF482" s="356"/>
      <c r="AG482" s="41"/>
      <c r="AW482" s="54">
        <v>420000</v>
      </c>
      <c r="AX482" s="54">
        <f t="shared" si="408"/>
        <v>-1.9646289329682671</v>
      </c>
      <c r="AY482" s="54">
        <f t="shared" si="409"/>
        <v>-2.0460819492860205</v>
      </c>
      <c r="AZ482" s="54">
        <f t="shared" si="410"/>
        <v>8.1453016317753313E-2</v>
      </c>
      <c r="BA482" s="54">
        <f t="shared" si="411"/>
        <v>0.59515465288972247</v>
      </c>
      <c r="BB482" s="54">
        <f t="shared" si="412"/>
        <v>0.97529455457150338</v>
      </c>
      <c r="BC482" s="54">
        <f t="shared" si="413"/>
        <v>3.1349995247730797</v>
      </c>
      <c r="BD482" s="54">
        <f t="shared" si="414"/>
        <v>303.34501428722939</v>
      </c>
      <c r="BE482" s="54">
        <f t="shared" si="415"/>
        <v>28.264204258114365</v>
      </c>
      <c r="BF482" s="54">
        <f t="shared" si="416"/>
        <v>28.264178879229725</v>
      </c>
      <c r="BG482" s="54">
        <f t="shared" si="417"/>
        <v>28.264241568930306</v>
      </c>
      <c r="BH482" s="54">
        <f t="shared" si="418"/>
        <v>28.264086715773608</v>
      </c>
      <c r="BI482" s="54">
        <f t="shared" si="419"/>
        <v>28.264469226336512</v>
      </c>
      <c r="BJ482" s="54">
        <f t="shared" si="420"/>
        <v>28.263524365037576</v>
      </c>
      <c r="BK482" s="54">
        <f t="shared" si="421"/>
        <v>28.265858305419268</v>
      </c>
      <c r="BL482" s="54">
        <f t="shared" si="422"/>
        <v>28.260093033672739</v>
      </c>
    </row>
    <row r="483" spans="3:64" ht="12.95" customHeight="1">
      <c r="C483" s="30"/>
      <c r="D483" s="30"/>
      <c r="AF483" s="356"/>
      <c r="AG483" s="41"/>
      <c r="AW483" s="54">
        <v>421000</v>
      </c>
      <c r="AX483" s="54">
        <f t="shared" si="408"/>
        <v>-1.9768250740597968</v>
      </c>
      <c r="AY483" s="54">
        <f t="shared" si="409"/>
        <v>-2.0588522113998242</v>
      </c>
      <c r="AZ483" s="54">
        <f t="shared" si="410"/>
        <v>8.2027137340027506E-2</v>
      </c>
      <c r="BA483" s="54">
        <f t="shared" si="411"/>
        <v>0.59520554835114747</v>
      </c>
      <c r="BB483" s="54">
        <f t="shared" si="412"/>
        <v>0.98026872039550283</v>
      </c>
      <c r="BC483" s="54">
        <f t="shared" si="413"/>
        <v>-3.1244199253269902</v>
      </c>
      <c r="BD483" s="54">
        <f t="shared" si="414"/>
        <v>-116.46086857716857</v>
      </c>
      <c r="BE483" s="54">
        <f t="shared" si="415"/>
        <v>28.300717156485092</v>
      </c>
      <c r="BF483" s="54">
        <f t="shared" si="416"/>
        <v>28.300783120485292</v>
      </c>
      <c r="BG483" s="54">
        <f t="shared" si="417"/>
        <v>28.300620131076656</v>
      </c>
      <c r="BH483" s="54">
        <f t="shared" si="418"/>
        <v>28.301022860316444</v>
      </c>
      <c r="BI483" s="54">
        <f t="shared" si="419"/>
        <v>28.300027767555825</v>
      </c>
      <c r="BJ483" s="54">
        <f t="shared" si="420"/>
        <v>28.302486563599082</v>
      </c>
      <c r="BK483" s="54">
        <f t="shared" si="421"/>
        <v>28.296411349809695</v>
      </c>
      <c r="BL483" s="54">
        <f t="shared" si="422"/>
        <v>28.311423991780153</v>
      </c>
    </row>
    <row r="484" spans="3:64" ht="12.95" customHeight="1">
      <c r="C484" s="30"/>
      <c r="D484" s="30"/>
      <c r="AF484" s="356"/>
      <c r="AG484" s="41"/>
      <c r="AW484" s="54">
        <v>422000</v>
      </c>
      <c r="AX484" s="54">
        <f t="shared" si="408"/>
        <v>-1.9891668801821836</v>
      </c>
      <c r="AY484" s="54">
        <f t="shared" si="409"/>
        <v>-2.0716589133170316</v>
      </c>
      <c r="AZ484" s="54">
        <f t="shared" si="410"/>
        <v>8.2492033134848056E-2</v>
      </c>
      <c r="BA484" s="54">
        <f t="shared" si="411"/>
        <v>0.59548529265466865</v>
      </c>
      <c r="BB484" s="54">
        <f t="shared" si="412"/>
        <v>0.98469160995241523</v>
      </c>
      <c r="BC484" s="54">
        <f t="shared" si="413"/>
        <v>-3.1006404771543625</v>
      </c>
      <c r="BD484" s="54">
        <f t="shared" si="414"/>
        <v>-48.830627643948219</v>
      </c>
      <c r="BE484" s="54">
        <f t="shared" si="415"/>
        <v>28.337240791876667</v>
      </c>
      <c r="BF484" s="54">
        <f t="shared" si="416"/>
        <v>28.337396289235979</v>
      </c>
      <c r="BG484" s="54">
        <f t="shared" si="417"/>
        <v>28.337011446495119</v>
      </c>
      <c r="BH484" s="54">
        <f t="shared" si="418"/>
        <v>28.337963916638056</v>
      </c>
      <c r="BI484" s="54">
        <f t="shared" si="419"/>
        <v>28.335606695406362</v>
      </c>
      <c r="BJ484" s="54">
        <f t="shared" si="420"/>
        <v>28.341441115661144</v>
      </c>
      <c r="BK484" s="54">
        <f t="shared" si="421"/>
        <v>28.327003941834224</v>
      </c>
      <c r="BL484" s="54">
        <f t="shared" si="422"/>
        <v>28.362754949887563</v>
      </c>
    </row>
    <row r="485" spans="3:64" ht="12.95" customHeight="1">
      <c r="C485" s="30"/>
      <c r="D485" s="30"/>
      <c r="AF485" s="356"/>
      <c r="AG485" s="41"/>
      <c r="AW485" s="54">
        <v>423000</v>
      </c>
      <c r="AX485" s="54">
        <f t="shared" si="408"/>
        <v>-2.0016549462623945</v>
      </c>
      <c r="AY485" s="54">
        <f t="shared" si="409"/>
        <v>-2.0845020550376434</v>
      </c>
      <c r="AZ485" s="54">
        <f t="shared" si="410"/>
        <v>8.2847108775249118E-2</v>
      </c>
      <c r="BA485" s="54">
        <f t="shared" si="411"/>
        <v>0.59599461353274419</v>
      </c>
      <c r="BB485" s="54">
        <f t="shared" si="412"/>
        <v>0.98856261172758653</v>
      </c>
      <c r="BC485" s="54">
        <f t="shared" si="413"/>
        <v>-3.0768285956664014</v>
      </c>
      <c r="BD485" s="54">
        <f t="shared" si="414"/>
        <v>-30.870531454724059</v>
      </c>
      <c r="BE485" s="54">
        <f t="shared" si="415"/>
        <v>28.373790024489409</v>
      </c>
      <c r="BF485" s="54">
        <f t="shared" si="416"/>
        <v>28.374030809422589</v>
      </c>
      <c r="BG485" s="54">
        <f t="shared" si="417"/>
        <v>28.373433114350753</v>
      </c>
      <c r="BH485" s="54">
        <f t="shared" si="418"/>
        <v>28.374916825312749</v>
      </c>
      <c r="BI485" s="54">
        <f t="shared" si="419"/>
        <v>28.371234080962616</v>
      </c>
      <c r="BJ485" s="54">
        <f t="shared" si="420"/>
        <v>28.3803776176191</v>
      </c>
      <c r="BK485" s="54">
        <f t="shared" si="421"/>
        <v>28.357690712337693</v>
      </c>
      <c r="BL485" s="54">
        <f t="shared" si="422"/>
        <v>28.414085907994977</v>
      </c>
    </row>
    <row r="486" spans="3:64" ht="12.95" customHeight="1">
      <c r="C486" s="30"/>
      <c r="D486" s="30"/>
      <c r="AF486" s="356"/>
      <c r="AG486" s="41"/>
      <c r="AW486" s="54">
        <v>424000</v>
      </c>
      <c r="AX486" s="54">
        <f t="shared" si="408"/>
        <v>-2.014289901719005</v>
      </c>
      <c r="AY486" s="54">
        <f t="shared" si="409"/>
        <v>-2.0973816365616589</v>
      </c>
      <c r="AZ486" s="54">
        <f t="shared" si="410"/>
        <v>8.3091734842653822E-2</v>
      </c>
      <c r="BA486" s="54">
        <f t="shared" si="411"/>
        <v>0.59673483674968819</v>
      </c>
      <c r="BB486" s="54">
        <f t="shared" si="412"/>
        <v>0.991879652249399</v>
      </c>
      <c r="BC486" s="54">
        <f t="shared" si="413"/>
        <v>-3.052965357131336</v>
      </c>
      <c r="BD486" s="54">
        <f t="shared" si="414"/>
        <v>-22.551637875760299</v>
      </c>
      <c r="BE486" s="54">
        <f t="shared" si="415"/>
        <v>28.410379717518655</v>
      </c>
      <c r="BF486" s="54">
        <f t="shared" si="416"/>
        <v>28.41069927194966</v>
      </c>
      <c r="BG486" s="54">
        <f t="shared" si="417"/>
        <v>28.409902611780367</v>
      </c>
      <c r="BH486" s="54">
        <f t="shared" si="418"/>
        <v>28.411888875196492</v>
      </c>
      <c r="BI486" s="54">
        <f t="shared" si="419"/>
        <v>28.406937646718603</v>
      </c>
      <c r="BJ486" s="54">
        <f t="shared" si="420"/>
        <v>28.419286105017822</v>
      </c>
      <c r="BK486" s="54">
        <f t="shared" si="421"/>
        <v>28.388526044071607</v>
      </c>
      <c r="BL486" s="54">
        <f t="shared" si="422"/>
        <v>28.465416866102391</v>
      </c>
    </row>
    <row r="487" spans="3:64" ht="12.95" customHeight="1">
      <c r="C487" s="30"/>
      <c r="D487" s="30"/>
      <c r="AF487" s="356"/>
      <c r="AG487" s="41"/>
      <c r="AW487" s="54">
        <v>425000</v>
      </c>
      <c r="AX487" s="54">
        <f t="shared" si="408"/>
        <v>-2.0270724108672158</v>
      </c>
      <c r="AY487" s="54">
        <f t="shared" si="409"/>
        <v>-2.1102976578890784</v>
      </c>
      <c r="AZ487" s="54">
        <f t="shared" si="410"/>
        <v>8.3225247021862736E-2</v>
      </c>
      <c r="BA487" s="54">
        <f t="shared" si="411"/>
        <v>0.59770789107920363</v>
      </c>
      <c r="BB487" s="54">
        <f t="shared" si="412"/>
        <v>0.99463917317759609</v>
      </c>
      <c r="BC487" s="54">
        <f t="shared" si="413"/>
        <v>-3.0290317059878471</v>
      </c>
      <c r="BD487" s="54">
        <f t="shared" si="414"/>
        <v>-17.749387646106122</v>
      </c>
      <c r="BE487" s="54">
        <f t="shared" si="415"/>
        <v>28.447024742746642</v>
      </c>
      <c r="BF487" s="54">
        <f t="shared" si="416"/>
        <v>28.447414526924572</v>
      </c>
      <c r="BG487" s="54">
        <f t="shared" si="417"/>
        <v>28.446437230332901</v>
      </c>
      <c r="BH487" s="54">
        <f t="shared" si="418"/>
        <v>28.448887898720304</v>
      </c>
      <c r="BI487" s="54">
        <f t="shared" si="419"/>
        <v>28.442744571369438</v>
      </c>
      <c r="BJ487" s="54">
        <f t="shared" si="420"/>
        <v>28.458157308700148</v>
      </c>
      <c r="BK487" s="54">
        <f t="shared" si="421"/>
        <v>28.4195639284343</v>
      </c>
      <c r="BL487" s="54">
        <f t="shared" si="422"/>
        <v>28.516747824209801</v>
      </c>
    </row>
    <row r="488" spans="3:64" ht="12.95" customHeight="1">
      <c r="C488" s="30"/>
      <c r="D488" s="30"/>
      <c r="AF488" s="356"/>
      <c r="AG488" s="41"/>
      <c r="AW488" s="54">
        <v>426000</v>
      </c>
      <c r="AX488" s="54">
        <f t="shared" si="408"/>
        <v>-2.0400031726016743</v>
      </c>
      <c r="AY488" s="54">
        <f t="shared" si="409"/>
        <v>-2.123250119019902</v>
      </c>
      <c r="AZ488" s="54">
        <f t="shared" si="410"/>
        <v>8.3246946418227746E-2</v>
      </c>
      <c r="BA488" s="54">
        <f t="shared" si="411"/>
        <v>0.59891631581131599</v>
      </c>
      <c r="BB488" s="54">
        <f t="shared" si="412"/>
        <v>0.99683610256395416</v>
      </c>
      <c r="BC488" s="54">
        <f t="shared" si="413"/>
        <v>-3.0050084005568074</v>
      </c>
      <c r="BD488" s="54">
        <f t="shared" si="414"/>
        <v>-14.620205322450753</v>
      </c>
      <c r="BE488" s="54">
        <f t="shared" si="415"/>
        <v>28.483739991146688</v>
      </c>
      <c r="BF488" s="54">
        <f t="shared" si="416"/>
        <v>28.484189769788319</v>
      </c>
      <c r="BG488" s="54">
        <f t="shared" si="417"/>
        <v>28.483054022034779</v>
      </c>
      <c r="BH488" s="54">
        <f t="shared" si="418"/>
        <v>28.485922457971451</v>
      </c>
      <c r="BI488" s="54">
        <f t="shared" si="419"/>
        <v>28.47868130418539</v>
      </c>
      <c r="BJ488" s="54">
        <f t="shared" si="420"/>
        <v>28.496982912487091</v>
      </c>
      <c r="BK488" s="54">
        <f t="shared" si="421"/>
        <v>28.450857823241993</v>
      </c>
      <c r="BL488" s="54">
        <f t="shared" si="422"/>
        <v>28.568078782317215</v>
      </c>
    </row>
    <row r="489" spans="3:64" ht="12.95" customHeight="1">
      <c r="C489" s="30"/>
      <c r="D489" s="30"/>
      <c r="AF489" s="356"/>
      <c r="AG489" s="41"/>
      <c r="AW489" s="54">
        <v>427000</v>
      </c>
      <c r="AX489" s="54">
        <f t="shared" si="408"/>
        <v>-2.0530829194578728</v>
      </c>
      <c r="AY489" s="54">
        <f t="shared" si="409"/>
        <v>-2.1362390199541297</v>
      </c>
      <c r="AZ489" s="54">
        <f t="shared" si="410"/>
        <v>8.3156100496256768E-2</v>
      </c>
      <c r="BA489" s="54">
        <f t="shared" si="411"/>
        <v>0.60036327109568077</v>
      </c>
      <c r="BB489" s="54">
        <f t="shared" si="412"/>
        <v>0.99846381958222818</v>
      </c>
      <c r="BC489" s="54">
        <f t="shared" si="413"/>
        <v>-2.9808759534750506</v>
      </c>
      <c r="BD489" s="54">
        <f t="shared" si="414"/>
        <v>-12.417459840016511</v>
      </c>
      <c r="BE489" s="54">
        <f t="shared" si="415"/>
        <v>28.52054039000388</v>
      </c>
      <c r="BF489" s="54">
        <f t="shared" si="416"/>
        <v>28.521038619491208</v>
      </c>
      <c r="BG489" s="54">
        <f t="shared" si="417"/>
        <v>28.51976975824611</v>
      </c>
      <c r="BH489" s="54">
        <f t="shared" si="418"/>
        <v>28.523002018353612</v>
      </c>
      <c r="BI489" s="54">
        <f t="shared" si="419"/>
        <v>28.514773392414074</v>
      </c>
      <c r="BJ489" s="54">
        <f t="shared" si="420"/>
        <v>28.535755812766858</v>
      </c>
      <c r="BK489" s="54">
        <f t="shared" si="421"/>
        <v>28.482460511905458</v>
      </c>
      <c r="BL489" s="54">
        <f t="shared" si="422"/>
        <v>28.619409740424626</v>
      </c>
    </row>
    <row r="490" spans="3:64" ht="12.95" customHeight="1">
      <c r="C490" s="30"/>
      <c r="D490" s="30"/>
      <c r="AF490" s="356"/>
      <c r="AG490" s="41"/>
      <c r="AW490" s="54">
        <v>428000</v>
      </c>
      <c r="AX490" s="54">
        <f t="shared" si="408"/>
        <v>-2.0663124161844553</v>
      </c>
      <c r="AY490" s="54">
        <f t="shared" si="409"/>
        <v>-2.149264360691761</v>
      </c>
      <c r="AZ490" s="54">
        <f t="shared" si="410"/>
        <v>8.2951944507305878E-2</v>
      </c>
      <c r="BA490" s="54">
        <f t="shared" si="411"/>
        <v>0.60205255150484382</v>
      </c>
      <c r="BB490" s="54">
        <f t="shared" si="412"/>
        <v>0.99951411178294158</v>
      </c>
      <c r="BC490" s="54">
        <f t="shared" si="413"/>
        <v>-2.9566145656698053</v>
      </c>
      <c r="BD490" s="54">
        <f t="shared" si="414"/>
        <v>-10.781244157408548</v>
      </c>
      <c r="BE490" s="54">
        <f t="shared" si="415"/>
        <v>28.557440927762894</v>
      </c>
      <c r="BF490" s="54">
        <f t="shared" si="416"/>
        <v>28.557975187222304</v>
      </c>
      <c r="BG490" s="54">
        <f t="shared" si="417"/>
        <v>28.556600904138296</v>
      </c>
      <c r="BH490" s="54">
        <f t="shared" si="418"/>
        <v>28.5601371067876</v>
      </c>
      <c r="BI490" s="54">
        <f t="shared" si="419"/>
        <v>28.551045325066877</v>
      </c>
      <c r="BJ490" s="54">
        <f t="shared" si="420"/>
        <v>28.574470380196502</v>
      </c>
      <c r="BK490" s="54">
        <f t="shared" si="421"/>
        <v>28.514423964383301</v>
      </c>
      <c r="BL490" s="54">
        <f t="shared" si="422"/>
        <v>28.67074069853204</v>
      </c>
    </row>
    <row r="491" spans="3:64" ht="12.95" customHeight="1">
      <c r="C491" s="30"/>
      <c r="D491" s="30"/>
      <c r="AF491" s="356"/>
      <c r="AG491" s="41"/>
      <c r="AW491" s="54">
        <v>429000</v>
      </c>
      <c r="AX491" s="54">
        <f t="shared" si="408"/>
        <v>-2.0796924579804563</v>
      </c>
      <c r="AY491" s="54">
        <f t="shared" si="409"/>
        <v>-2.1623261412327963</v>
      </c>
      <c r="AZ491" s="54">
        <f t="shared" si="410"/>
        <v>8.2633683252339787E-2</v>
      </c>
      <c r="BA491" s="54">
        <f t="shared" si="411"/>
        <v>0.60398860326376613</v>
      </c>
      <c r="BB491" s="54">
        <f t="shared" si="412"/>
        <v>0.99997712370871117</v>
      </c>
      <c r="BC491" s="54">
        <f t="shared" si="413"/>
        <v>-2.9322040528428079</v>
      </c>
      <c r="BD491" s="54">
        <f t="shared" si="414"/>
        <v>-9.5166947166466098</v>
      </c>
      <c r="BE491" s="54">
        <f t="shared" si="415"/>
        <v>28.594456687467623</v>
      </c>
      <c r="BF491" s="54">
        <f t="shared" si="416"/>
        <v>28.595014134633409</v>
      </c>
      <c r="BG491" s="54">
        <f t="shared" si="417"/>
        <v>28.593563611209078</v>
      </c>
      <c r="BH491" s="54">
        <f t="shared" si="418"/>
        <v>28.59733945163951</v>
      </c>
      <c r="BI491" s="54">
        <f t="shared" si="419"/>
        <v>28.587520396347173</v>
      </c>
      <c r="BJ491" s="54">
        <f t="shared" si="420"/>
        <v>28.613122723499487</v>
      </c>
      <c r="BK491" s="54">
        <f t="shared" si="421"/>
        <v>28.546799200278038</v>
      </c>
      <c r="BL491" s="54">
        <f t="shared" si="422"/>
        <v>28.72207165663945</v>
      </c>
    </row>
    <row r="492" spans="3:64" ht="12.95" customHeight="1">
      <c r="C492" s="30"/>
      <c r="D492" s="30"/>
      <c r="AF492" s="356"/>
      <c r="AG492" s="41"/>
      <c r="AW492" s="54">
        <v>430000</v>
      </c>
      <c r="AX492" s="54">
        <f t="shared" si="408"/>
        <v>-2.0932238685613105</v>
      </c>
      <c r="AY492" s="54">
        <f t="shared" si="409"/>
        <v>-2.1754243615772362</v>
      </c>
      <c r="AZ492" s="54">
        <f t="shared" si="410"/>
        <v>8.2200493015925732E-2</v>
      </c>
      <c r="BA492" s="54">
        <f t="shared" si="411"/>
        <v>0.60617654563885737</v>
      </c>
      <c r="BB492" s="54">
        <f t="shared" si="412"/>
        <v>0.99984129551413192</v>
      </c>
      <c r="BC492" s="54">
        <f t="shared" si="413"/>
        <v>-2.9076237635970688</v>
      </c>
      <c r="BD492" s="54">
        <f t="shared" si="414"/>
        <v>-8.5091145735556246</v>
      </c>
      <c r="BE492" s="54">
        <f t="shared" si="415"/>
        <v>28.631602889276373</v>
      </c>
      <c r="BF492" s="54">
        <f t="shared" si="416"/>
        <v>28.632170720993777</v>
      </c>
      <c r="BG492" s="54">
        <f t="shared" si="417"/>
        <v>28.630673729765881</v>
      </c>
      <c r="BH492" s="54">
        <f t="shared" si="418"/>
        <v>28.634622101849242</v>
      </c>
      <c r="BI492" s="54">
        <f t="shared" si="419"/>
        <v>28.624220591862745</v>
      </c>
      <c r="BJ492" s="54">
        <f t="shared" si="420"/>
        <v>28.65171095507506</v>
      </c>
      <c r="BK492" s="54">
        <f t="shared" si="421"/>
        <v>28.579636154435782</v>
      </c>
      <c r="BL492" s="54">
        <f t="shared" si="422"/>
        <v>28.773402614746864</v>
      </c>
    </row>
    <row r="493" spans="3:64" ht="12.95" customHeight="1">
      <c r="C493" s="30"/>
      <c r="D493" s="30"/>
      <c r="AF493" s="356"/>
      <c r="AG493" s="41"/>
      <c r="AW493" s="54">
        <v>431000</v>
      </c>
      <c r="AX493" s="54">
        <f t="shared" si="408"/>
        <v>-2.1069074982141842</v>
      </c>
      <c r="AY493" s="54">
        <f t="shared" si="409"/>
        <v>-2.1885590217250792</v>
      </c>
      <c r="AZ493" s="54">
        <f t="shared" si="410"/>
        <v>8.1651523510894858E-2</v>
      </c>
      <c r="BA493" s="54">
        <f t="shared" si="411"/>
        <v>0.60862219700973985</v>
      </c>
      <c r="BB493" s="54">
        <f t="shared" si="412"/>
        <v>0.99909329007579206</v>
      </c>
      <c r="BC493" s="54">
        <f t="shared" si="413"/>
        <v>-2.882852488507432</v>
      </c>
      <c r="BD493" s="54">
        <f t="shared" si="414"/>
        <v>-7.6865908486090992</v>
      </c>
      <c r="BE493" s="54">
        <f t="shared" si="415"/>
        <v>28.668894942139669</v>
      </c>
      <c r="BF493" s="54">
        <f t="shared" si="416"/>
        <v>28.6694608392541</v>
      </c>
      <c r="BG493" s="54">
        <f t="shared" si="417"/>
        <v>28.66794684276125</v>
      </c>
      <c r="BH493" s="54">
        <f t="shared" si="418"/>
        <v>28.671999523084679</v>
      </c>
      <c r="BI493" s="54">
        <f t="shared" si="419"/>
        <v>28.661166500633815</v>
      </c>
      <c r="BJ493" s="54">
        <f t="shared" si="420"/>
        <v>28.690235457821053</v>
      </c>
      <c r="BK493" s="54">
        <f t="shared" si="421"/>
        <v>28.612983545403388</v>
      </c>
      <c r="BL493" s="54">
        <f t="shared" si="422"/>
        <v>28.824733572854278</v>
      </c>
    </row>
    <row r="494" spans="3:64" ht="12.95" customHeight="1">
      <c r="C494" s="30"/>
      <c r="D494" s="30"/>
      <c r="AF494" s="356"/>
      <c r="AG494" s="41"/>
      <c r="AW494" s="54">
        <v>432000</v>
      </c>
      <c r="AX494" s="54">
        <f t="shared" si="408"/>
        <v>-2.1207442219864872</v>
      </c>
      <c r="AY494" s="54">
        <f t="shared" si="409"/>
        <v>-2.2017301216763272</v>
      </c>
      <c r="AZ494" s="54">
        <f t="shared" si="410"/>
        <v>8.0985899689840227E-2</v>
      </c>
      <c r="BA494" s="54">
        <f t="shared" si="411"/>
        <v>0.61133210615978628</v>
      </c>
      <c r="BB494" s="54">
        <f t="shared" si="412"/>
        <v>0.99771790695571028</v>
      </c>
      <c r="BC494" s="54">
        <f t="shared" si="413"/>
        <v>-2.8578683595969627</v>
      </c>
      <c r="BD494" s="54">
        <f t="shared" si="414"/>
        <v>-7.001745806981762</v>
      </c>
      <c r="BE494" s="54">
        <f t="shared" si="415"/>
        <v>28.706348504337559</v>
      </c>
      <c r="BF494" s="54">
        <f t="shared" si="416"/>
        <v>28.706901041569342</v>
      </c>
      <c r="BG494" s="54">
        <f t="shared" si="417"/>
        <v>28.705398321766928</v>
      </c>
      <c r="BH494" s="54">
        <f t="shared" si="418"/>
        <v>28.709487669170777</v>
      </c>
      <c r="BI494" s="54">
        <f t="shared" si="419"/>
        <v>28.698377255764132</v>
      </c>
      <c r="BJ494" s="54">
        <f t="shared" si="420"/>
        <v>28.728699152211767</v>
      </c>
      <c r="BK494" s="54">
        <f t="shared" si="421"/>
        <v>28.646888747089772</v>
      </c>
      <c r="BL494" s="54">
        <f t="shared" si="422"/>
        <v>28.876064530961688</v>
      </c>
    </row>
    <row r="495" spans="3:64" ht="12.95" customHeight="1">
      <c r="C495" s="30"/>
      <c r="D495" s="30"/>
      <c r="AF495" s="356"/>
      <c r="AG495" s="41"/>
      <c r="AW495" s="54">
        <v>433000</v>
      </c>
      <c r="AX495" s="54">
        <f t="shared" si="408"/>
        <v>-2.1347349381216514</v>
      </c>
      <c r="AY495" s="54">
        <f t="shared" si="409"/>
        <v>-2.2149376614309784</v>
      </c>
      <c r="AZ495" s="54">
        <f t="shared" si="410"/>
        <v>8.0202723309327179E-2</v>
      </c>
      <c r="BA495" s="54">
        <f t="shared" si="411"/>
        <v>0.61431358931785895</v>
      </c>
      <c r="BB495" s="54">
        <f t="shared" si="412"/>
        <v>0.99569798149587352</v>
      </c>
      <c r="BC495" s="54">
        <f t="shared" si="413"/>
        <v>-2.8326487398238056</v>
      </c>
      <c r="BD495" s="54">
        <f t="shared" si="414"/>
        <v>-6.4220941884236797</v>
      </c>
      <c r="BE495" s="54">
        <f t="shared" si="415"/>
        <v>28.743979552210376</v>
      </c>
      <c r="BF495" s="54">
        <f t="shared" si="416"/>
        <v>28.744508555408355</v>
      </c>
      <c r="BG495" s="54">
        <f t="shared" si="417"/>
        <v>28.74304340523803</v>
      </c>
      <c r="BH495" s="54">
        <f t="shared" si="418"/>
        <v>28.747104027542409</v>
      </c>
      <c r="BI495" s="54">
        <f t="shared" si="419"/>
        <v>28.735870506485757</v>
      </c>
      <c r="BJ495" s="54">
        <f t="shared" si="420"/>
        <v>28.767107762268814</v>
      </c>
      <c r="BK495" s="54">
        <f t="shared" si="421"/>
        <v>28.681397663969339</v>
      </c>
      <c r="BL495" s="54">
        <f t="shared" si="422"/>
        <v>28.927395489069102</v>
      </c>
    </row>
    <row r="496" spans="3:64" ht="12.95" customHeight="1">
      <c r="C496" s="30"/>
      <c r="D496" s="30"/>
      <c r="AF496" s="356"/>
      <c r="AG496" s="41"/>
      <c r="AW496" s="54">
        <v>434000</v>
      </c>
      <c r="AX496" s="54">
        <f t="shared" si="408"/>
        <v>-2.1488805668150621</v>
      </c>
      <c r="AY496" s="54">
        <f t="shared" si="409"/>
        <v>-2.2281816409890345</v>
      </c>
      <c r="AZ496" s="54">
        <f t="shared" si="410"/>
        <v>7.9301074173972169E-2</v>
      </c>
      <c r="BA496" s="54">
        <f t="shared" si="411"/>
        <v>0.61757477346540379</v>
      </c>
      <c r="BB496" s="54">
        <f t="shared" si="412"/>
        <v>0.99301426727051689</v>
      </c>
      <c r="BC496" s="54">
        <f t="shared" si="413"/>
        <v>-2.8071701022946689</v>
      </c>
      <c r="BD496" s="54">
        <f t="shared" si="414"/>
        <v>-5.9246166715996846</v>
      </c>
      <c r="BE496" s="54">
        <f t="shared" si="415"/>
        <v>28.781804456104258</v>
      </c>
      <c r="BF496" s="54">
        <f t="shared" si="416"/>
        <v>28.782301291941536</v>
      </c>
      <c r="BG496" s="54">
        <f t="shared" si="417"/>
        <v>28.780897298560436</v>
      </c>
      <c r="BH496" s="54">
        <f t="shared" si="418"/>
        <v>28.784867638047928</v>
      </c>
      <c r="BI496" s="54">
        <f t="shared" si="419"/>
        <v>28.773662424120687</v>
      </c>
      <c r="BJ496" s="54">
        <f t="shared" si="420"/>
        <v>28.80547007861761</v>
      </c>
      <c r="BK496" s="54">
        <f t="shared" si="421"/>
        <v>28.716554610156326</v>
      </c>
      <c r="BL496" s="54">
        <f t="shared" si="422"/>
        <v>28.978726447176513</v>
      </c>
    </row>
    <row r="497" spans="3:64" ht="12.95" customHeight="1">
      <c r="C497" s="30"/>
      <c r="D497" s="30"/>
      <c r="AF497" s="356"/>
      <c r="AG497" s="41"/>
      <c r="AW497" s="54">
        <v>435000</v>
      </c>
      <c r="AX497" s="54">
        <f t="shared" si="408"/>
        <v>-2.1631820493123191</v>
      </c>
      <c r="AY497" s="54">
        <f t="shared" si="409"/>
        <v>-2.2414620603504938</v>
      </c>
      <c r="AZ497" s="54">
        <f t="shared" si="410"/>
        <v>7.8280011038174821E-2</v>
      </c>
      <c r="BA497" s="54">
        <f t="shared" si="411"/>
        <v>0.6211246463927802</v>
      </c>
      <c r="BB497" s="54">
        <f t="shared" si="412"/>
        <v>0.98964530010146767</v>
      </c>
      <c r="BC497" s="54">
        <f t="shared" si="413"/>
        <v>-2.7814078989896567</v>
      </c>
      <c r="BD497" s="54">
        <f t="shared" si="414"/>
        <v>-5.4925448724885415</v>
      </c>
      <c r="BE497" s="54">
        <f t="shared" si="415"/>
        <v>28.819840062309616</v>
      </c>
      <c r="BF497" s="54">
        <f t="shared" si="416"/>
        <v>28.820297848921985</v>
      </c>
      <c r="BG497" s="54">
        <f t="shared" si="417"/>
        <v>28.818975294708977</v>
      </c>
      <c r="BH497" s="54">
        <f t="shared" si="418"/>
        <v>28.822799085087404</v>
      </c>
      <c r="BI497" s="54">
        <f t="shared" si="419"/>
        <v>28.811767744323195</v>
      </c>
      <c r="BJ497" s="54">
        <f t="shared" si="420"/>
        <v>28.843798216340804</v>
      </c>
      <c r="BK497" s="54">
        <f t="shared" si="421"/>
        <v>28.752402192668669</v>
      </c>
      <c r="BL497" s="54">
        <f t="shared" si="422"/>
        <v>29.030057405283927</v>
      </c>
    </row>
    <row r="498" spans="3:64" ht="12.95" customHeight="1">
      <c r="C498" s="30"/>
      <c r="D498" s="30"/>
      <c r="AF498" s="356"/>
      <c r="AG498" s="41"/>
      <c r="AW498" s="54">
        <v>436000</v>
      </c>
      <c r="AX498" s="54">
        <f t="shared" si="408"/>
        <v>-2.177640347315033</v>
      </c>
      <c r="AY498" s="54">
        <f t="shared" si="409"/>
        <v>-2.2547789195153571</v>
      </c>
      <c r="AZ498" s="54">
        <f t="shared" si="410"/>
        <v>7.7138572200324204E-2</v>
      </c>
      <c r="BA498" s="54">
        <f t="shared" si="411"/>
        <v>0.62497311395001565</v>
      </c>
      <c r="BB498" s="54">
        <f t="shared" si="412"/>
        <v>0.9855672418427589</v>
      </c>
      <c r="BC498" s="54">
        <f t="shared" si="413"/>
        <v>-2.7553364187966061</v>
      </c>
      <c r="BD498" s="54">
        <f t="shared" si="414"/>
        <v>-5.113373261344905</v>
      </c>
      <c r="BE498" s="54">
        <f t="shared" si="415"/>
        <v>28.858103779615874</v>
      </c>
      <c r="BF498" s="54">
        <f t="shared" si="416"/>
        <v>28.858517510735933</v>
      </c>
      <c r="BG498" s="54">
        <f t="shared" si="417"/>
        <v>28.857292913689331</v>
      </c>
      <c r="BH498" s="54">
        <f t="shared" si="418"/>
        <v>28.860920463803382</v>
      </c>
      <c r="BI498" s="54">
        <f t="shared" si="419"/>
        <v>28.850199847774611</v>
      </c>
      <c r="BJ498" s="54">
        <f t="shared" si="420"/>
        <v>28.882107864826946</v>
      </c>
      <c r="BK498" s="54">
        <f t="shared" si="421"/>
        <v>28.788981199188768</v>
      </c>
      <c r="BL498" s="54">
        <f t="shared" si="422"/>
        <v>29.081388363391337</v>
      </c>
    </row>
    <row r="499" spans="3:64" ht="12.95" customHeight="1">
      <c r="C499" s="30"/>
      <c r="D499" s="30"/>
      <c r="AF499" s="356"/>
      <c r="AG499" s="41"/>
      <c r="AW499" s="54">
        <v>437000</v>
      </c>
      <c r="AX499" s="54">
        <f t="shared" si="408"/>
        <v>-2.1922564425993678</v>
      </c>
      <c r="AY499" s="54">
        <f t="shared" si="409"/>
        <v>-2.2681322184836246</v>
      </c>
      <c r="AZ499" s="54">
        <f t="shared" si="410"/>
        <v>7.5875775884256855E-2</v>
      </c>
      <c r="BA499" s="54">
        <f t="shared" si="411"/>
        <v>0.62913106489425541</v>
      </c>
      <c r="BB499" s="54">
        <f t="shared" si="412"/>
        <v>0.98075370215376667</v>
      </c>
      <c r="BC499" s="54">
        <f t="shared" si="413"/>
        <v>-2.7289286346001576</v>
      </c>
      <c r="BD499" s="54">
        <f t="shared" si="414"/>
        <v>-4.777584416785702</v>
      </c>
      <c r="BE499" s="54">
        <f t="shared" si="415"/>
        <v>28.896613669053263</v>
      </c>
      <c r="BF499" s="54">
        <f t="shared" si="416"/>
        <v>28.896980248670801</v>
      </c>
      <c r="BG499" s="54">
        <f t="shared" si="417"/>
        <v>28.895866058312752</v>
      </c>
      <c r="BH499" s="54">
        <f t="shared" si="418"/>
        <v>28.899255321847821</v>
      </c>
      <c r="BI499" s="54">
        <f t="shared" si="419"/>
        <v>28.888970881294146</v>
      </c>
      <c r="BJ499" s="54">
        <f t="shared" si="420"/>
        <v>28.920418526277054</v>
      </c>
      <c r="BK499" s="54">
        <f t="shared" si="421"/>
        <v>28.826330490616993</v>
      </c>
      <c r="BL499" s="54">
        <f t="shared" si="422"/>
        <v>29.132719321498751</v>
      </c>
    </row>
    <row r="500" spans="3:64" ht="12.95" customHeight="1">
      <c r="C500" s="30"/>
      <c r="D500" s="30"/>
      <c r="AF500" s="356"/>
      <c r="AG500" s="41"/>
      <c r="AW500" s="54">
        <v>438000</v>
      </c>
      <c r="AX500" s="54">
        <f t="shared" si="408"/>
        <v>-2.2070313366934173</v>
      </c>
      <c r="AY500" s="54">
        <f t="shared" si="409"/>
        <v>-2.2815219572552961</v>
      </c>
      <c r="AZ500" s="54">
        <f t="shared" si="410"/>
        <v>7.4490620561878801E-2</v>
      </c>
      <c r="BA500" s="54">
        <f t="shared" si="411"/>
        <v>0.63361044369352171</v>
      </c>
      <c r="BB500" s="54">
        <f t="shared" si="412"/>
        <v>0.97517553649346977</v>
      </c>
      <c r="BC500" s="54">
        <f t="shared" si="413"/>
        <v>-2.7021560390421797</v>
      </c>
      <c r="BD500" s="54">
        <f t="shared" si="414"/>
        <v>-4.4778058656121331</v>
      </c>
      <c r="BE500" s="54">
        <f t="shared" si="415"/>
        <v>28.935388535451647</v>
      </c>
      <c r="BF500" s="54">
        <f t="shared" si="416"/>
        <v>28.935706724710958</v>
      </c>
      <c r="BG500" s="54">
        <f t="shared" si="417"/>
        <v>28.934711183281483</v>
      </c>
      <c r="BH500" s="54">
        <f t="shared" si="418"/>
        <v>28.937828579118047</v>
      </c>
      <c r="BI500" s="54">
        <f t="shared" si="419"/>
        <v>28.928091921098485</v>
      </c>
      <c r="BJ500" s="54">
        <f t="shared" si="420"/>
        <v>28.958753738982331</v>
      </c>
      <c r="BK500" s="54">
        <f t="shared" si="421"/>
        <v>28.864486898700815</v>
      </c>
      <c r="BL500" s="54">
        <f t="shared" si="422"/>
        <v>29.184050279606165</v>
      </c>
    </row>
    <row r="501" spans="3:64" ht="12.95" customHeight="1">
      <c r="C501" s="30"/>
      <c r="D501" s="30"/>
      <c r="AF501" s="356"/>
      <c r="AG501" s="41"/>
      <c r="AW501" s="54">
        <v>439000</v>
      </c>
      <c r="AX501" s="54">
        <f t="shared" si="408"/>
        <v>-2.221966050404971</v>
      </c>
      <c r="AY501" s="54">
        <f t="shared" si="409"/>
        <v>-2.2949481358303716</v>
      </c>
      <c r="AZ501" s="54">
        <f t="shared" si="410"/>
        <v>7.2982085425400425E-2</v>
      </c>
      <c r="BA501" s="54">
        <f t="shared" si="411"/>
        <v>0.6384243316085092</v>
      </c>
      <c r="BB501" s="54">
        <f t="shared" si="412"/>
        <v>0.9688006185688387</v>
      </c>
      <c r="BC501" s="54">
        <f t="shared" si="413"/>
        <v>-2.674988468357514</v>
      </c>
      <c r="BD501" s="54">
        <f t="shared" si="414"/>
        <v>-4.208237145459699</v>
      </c>
      <c r="BE501" s="54">
        <f t="shared" si="415"/>
        <v>28.974448019621747</v>
      </c>
      <c r="BF501" s="54">
        <f t="shared" si="416"/>
        <v>28.974718302301998</v>
      </c>
      <c r="BG501" s="54">
        <f t="shared" si="417"/>
        <v>28.973845474068888</v>
      </c>
      <c r="BH501" s="54">
        <f t="shared" si="418"/>
        <v>28.9766664287753</v>
      </c>
      <c r="BI501" s="54">
        <f t="shared" si="419"/>
        <v>28.967573179681381</v>
      </c>
      <c r="BJ501" s="54">
        <f t="shared" si="420"/>
        <v>28.997141280935892</v>
      </c>
      <c r="BK501" s="54">
        <f t="shared" si="421"/>
        <v>28.903485129009379</v>
      </c>
      <c r="BL501" s="54">
        <f t="shared" si="422"/>
        <v>29.235381237713575</v>
      </c>
    </row>
    <row r="502" spans="3:64" ht="12.95" customHeight="1">
      <c r="C502" s="30"/>
      <c r="D502" s="30"/>
      <c r="AF502" s="356"/>
      <c r="AG502" s="41"/>
      <c r="AW502" s="54">
        <v>440000</v>
      </c>
      <c r="AX502" s="54">
        <f t="shared" si="408"/>
        <v>-2.2370616229446454</v>
      </c>
      <c r="AY502" s="54">
        <f t="shared" si="409"/>
        <v>-2.3084107542088512</v>
      </c>
      <c r="AZ502" s="54">
        <f t="shared" si="410"/>
        <v>7.1349131264205806E-2</v>
      </c>
      <c r="BA502" s="54">
        <f t="shared" si="411"/>
        <v>0.64358703634468351</v>
      </c>
      <c r="BB502" s="54">
        <f t="shared" si="412"/>
        <v>0.96159358544476936</v>
      </c>
      <c r="BC502" s="54">
        <f t="shared" si="413"/>
        <v>-2.6473939133879156</v>
      </c>
      <c r="BD502" s="54">
        <f t="shared" si="414"/>
        <v>-3.9642511789449952</v>
      </c>
      <c r="BE502" s="54">
        <f t="shared" si="415"/>
        <v>29.01381269025196</v>
      </c>
      <c r="BF502" s="54">
        <f t="shared" si="416"/>
        <v>29.01403706750731</v>
      </c>
      <c r="BG502" s="54">
        <f t="shared" si="417"/>
        <v>29.01328703168689</v>
      </c>
      <c r="BH502" s="54">
        <f t="shared" si="418"/>
        <v>29.01579622381605</v>
      </c>
      <c r="BI502" s="54">
        <f t="shared" si="419"/>
        <v>29.007424257477897</v>
      </c>
      <c r="BJ502" s="54">
        <f t="shared" si="420"/>
        <v>29.03561334880408</v>
      </c>
      <c r="BK502" s="54">
        <f t="shared" si="421"/>
        <v>28.943357669508998</v>
      </c>
      <c r="BL502" s="54">
        <f t="shared" si="422"/>
        <v>29.286712195820989</v>
      </c>
    </row>
    <row r="503" spans="3:64" ht="12.95" customHeight="1">
      <c r="C503" s="30"/>
      <c r="D503" s="30"/>
      <c r="AF503" s="356"/>
      <c r="AG503" s="41"/>
      <c r="AW503" s="54">
        <v>441000</v>
      </c>
      <c r="AX503" s="54">
        <f t="shared" si="408"/>
        <v>-2.2523191103534268</v>
      </c>
      <c r="AY503" s="54">
        <f t="shared" si="409"/>
        <v>-2.3219098123907349</v>
      </c>
      <c r="AZ503" s="54">
        <f t="shared" si="410"/>
        <v>6.9590702037308008E-2</v>
      </c>
      <c r="BA503" s="54">
        <f t="shared" si="411"/>
        <v>0.64911419054824981</v>
      </c>
      <c r="BB503" s="54">
        <f t="shared" si="412"/>
        <v>0.9535155534597245</v>
      </c>
      <c r="BC503" s="54">
        <f t="shared" si="413"/>
        <v>-2.6193383164854374</v>
      </c>
      <c r="BD503" s="54">
        <f t="shared" si="414"/>
        <v>-3.7421110733743692</v>
      </c>
      <c r="BE503" s="54">
        <f t="shared" si="415"/>
        <v>29.053504135004342</v>
      </c>
      <c r="BF503" s="54">
        <f t="shared" si="416"/>
        <v>29.053685863804365</v>
      </c>
      <c r="BG503" s="54">
        <f t="shared" si="417"/>
        <v>29.053055059173193</v>
      </c>
      <c r="BH503" s="54">
        <f t="shared" si="418"/>
        <v>29.055246354438438</v>
      </c>
      <c r="BI503" s="54">
        <f t="shared" si="419"/>
        <v>29.047654440109866</v>
      </c>
      <c r="BJ503" s="54">
        <f t="shared" si="420"/>
        <v>29.074206706775868</v>
      </c>
      <c r="BK503" s="54">
        <f t="shared" si="421"/>
        <v>28.984134704980459</v>
      </c>
      <c r="BL503" s="54">
        <f t="shared" si="422"/>
        <v>29.3380431539284</v>
      </c>
    </row>
    <row r="504" spans="3:64" ht="12.95" customHeight="1">
      <c r="C504" s="30"/>
      <c r="D504" s="30"/>
      <c r="AF504" s="356"/>
      <c r="AG504" s="41"/>
      <c r="AW504" s="54">
        <v>442000</v>
      </c>
      <c r="AX504" s="54">
        <f t="shared" si="408"/>
        <v>-2.2677395829199658</v>
      </c>
      <c r="AY504" s="54">
        <f t="shared" si="409"/>
        <v>-2.3354453103760222</v>
      </c>
      <c r="AZ504" s="54">
        <f t="shared" si="410"/>
        <v>6.7705727456056214E-2</v>
      </c>
      <c r="BA504" s="54">
        <f t="shared" si="411"/>
        <v>0.65502285941151905</v>
      </c>
      <c r="BB504" s="54">
        <f t="shared" si="412"/>
        <v>0.94452380298229721</v>
      </c>
      <c r="BC504" s="54">
        <f t="shared" si="413"/>
        <v>-2.5907853525366793</v>
      </c>
      <c r="BD504" s="54">
        <f t="shared" si="414"/>
        <v>-3.5387651453774871</v>
      </c>
      <c r="BE504" s="54">
        <f t="shared" si="415"/>
        <v>29.093545050767567</v>
      </c>
      <c r="BF504" s="54">
        <f t="shared" si="416"/>
        <v>29.093688343427541</v>
      </c>
      <c r="BG504" s="54">
        <f t="shared" si="417"/>
        <v>29.093170045530655</v>
      </c>
      <c r="BH504" s="54">
        <f t="shared" si="418"/>
        <v>29.09504612241065</v>
      </c>
      <c r="BI504" s="54">
        <f t="shared" si="419"/>
        <v>29.088273041555773</v>
      </c>
      <c r="BJ504" s="54">
        <f t="shared" si="420"/>
        <v>29.112962799351656</v>
      </c>
      <c r="BK504" s="54">
        <f t="shared" si="421"/>
        <v>29.025844037503621</v>
      </c>
      <c r="BL504" s="54">
        <f t="shared" si="422"/>
        <v>29.389374112035814</v>
      </c>
    </row>
    <row r="505" spans="3:64" ht="12.95" customHeight="1">
      <c r="C505" s="30"/>
      <c r="D505" s="30"/>
      <c r="AF505" s="356"/>
      <c r="AG505" s="41"/>
      <c r="AW505" s="54">
        <v>443000</v>
      </c>
      <c r="AX505" s="54">
        <f t="shared" si="408"/>
        <v>-2.2833241212615576</v>
      </c>
      <c r="AY505" s="54">
        <f t="shared" si="409"/>
        <v>-2.3490172481647136</v>
      </c>
      <c r="AZ505" s="54">
        <f t="shared" si="410"/>
        <v>6.5693126903155957E-2</v>
      </c>
      <c r="BA505" s="54">
        <f t="shared" si="411"/>
        <v>0.66133165765205704</v>
      </c>
      <c r="BB505" s="54">
        <f t="shared" si="412"/>
        <v>0.93457142988761344</v>
      </c>
      <c r="BC505" s="54">
        <f t="shared" si="413"/>
        <v>-2.5616961917785539</v>
      </c>
      <c r="BD505" s="54">
        <f t="shared" si="414"/>
        <v>-3.3516960661373973</v>
      </c>
      <c r="BE505" s="54">
        <f t="shared" si="415"/>
        <v>29.133959333555953</v>
      </c>
      <c r="BF505" s="54">
        <f t="shared" si="416"/>
        <v>29.134069037661359</v>
      </c>
      <c r="BG505" s="54">
        <f t="shared" si="417"/>
        <v>29.133653942940345</v>
      </c>
      <c r="BH505" s="54">
        <f t="shared" si="418"/>
        <v>29.135225619575198</v>
      </c>
      <c r="BI505" s="54">
        <f t="shared" si="419"/>
        <v>29.129289793021186</v>
      </c>
      <c r="BJ505" s="54">
        <f t="shared" si="420"/>
        <v>29.151927821746359</v>
      </c>
      <c r="BK505" s="54">
        <f t="shared" si="421"/>
        <v>29.068511013218675</v>
      </c>
      <c r="BL505" s="54">
        <f t="shared" si="422"/>
        <v>29.440705070143224</v>
      </c>
    </row>
    <row r="506" spans="3:64" ht="12.95" customHeight="1">
      <c r="C506" s="30"/>
      <c r="D506" s="30"/>
      <c r="AF506" s="356"/>
      <c r="AG506" s="41"/>
      <c r="AW506" s="54">
        <v>444000</v>
      </c>
      <c r="AX506" s="54">
        <f t="shared" si="408"/>
        <v>-2.2990738107420716</v>
      </c>
      <c r="AY506" s="54">
        <f t="shared" si="409"/>
        <v>-2.3626256257568086</v>
      </c>
      <c r="AZ506" s="54">
        <f t="shared" si="410"/>
        <v>6.3551815014736987E-2</v>
      </c>
      <c r="BA506" s="54">
        <f t="shared" si="411"/>
        <v>0.66806087612711407</v>
      </c>
      <c r="BB506" s="54">
        <f t="shared" si="412"/>
        <v>0.92360696143660703</v>
      </c>
      <c r="BC506" s="54">
        <f t="shared" si="413"/>
        <v>-2.5320292414463101</v>
      </c>
      <c r="BD506" s="54">
        <f t="shared" si="414"/>
        <v>-3.1788081508668133</v>
      </c>
      <c r="BE506" s="54">
        <f t="shared" si="415"/>
        <v>29.174772169097846</v>
      </c>
      <c r="BF506" s="54">
        <f t="shared" si="416"/>
        <v>29.17485344783514</v>
      </c>
      <c r="BG506" s="54">
        <f t="shared" si="417"/>
        <v>29.174530333377547</v>
      </c>
      <c r="BH506" s="54">
        <f t="shared" si="418"/>
        <v>29.175815618479753</v>
      </c>
      <c r="BI506" s="54">
        <f t="shared" si="419"/>
        <v>29.17071527657021</v>
      </c>
      <c r="BJ506" s="54">
        <f t="shared" si="420"/>
        <v>29.191152741290448</v>
      </c>
      <c r="BK506" s="54">
        <f t="shared" si="421"/>
        <v>29.112158455557125</v>
      </c>
      <c r="BL506" s="54">
        <f t="shared" si="422"/>
        <v>29.492036028250638</v>
      </c>
    </row>
    <row r="507" spans="3:64" ht="12.95" customHeight="1">
      <c r="C507" s="30"/>
      <c r="D507" s="30"/>
      <c r="AF507" s="356"/>
      <c r="AG507" s="41"/>
      <c r="AW507" s="54">
        <v>445000</v>
      </c>
      <c r="AX507" s="54">
        <f t="shared" si="408"/>
        <v>-2.3149897339065921</v>
      </c>
      <c r="AY507" s="54">
        <f t="shared" si="409"/>
        <v>-2.3762704431523085</v>
      </c>
      <c r="AZ507" s="54">
        <f t="shared" si="410"/>
        <v>6.128070924571636E-2</v>
      </c>
      <c r="BA507" s="54">
        <f t="shared" si="411"/>
        <v>0.67523261832472881</v>
      </c>
      <c r="BB507" s="54">
        <f t="shared" si="412"/>
        <v>0.91157393402733633</v>
      </c>
      <c r="BC507" s="54">
        <f t="shared" si="413"/>
        <v>-2.5017398626134262</v>
      </c>
      <c r="BD507" s="54">
        <f t="shared" si="414"/>
        <v>-3.0183419855180955</v>
      </c>
      <c r="BE507" s="54">
        <f t="shared" si="415"/>
        <v>29.216010125692502</v>
      </c>
      <c r="BF507" s="54">
        <f t="shared" si="416"/>
        <v>29.216068157987927</v>
      </c>
      <c r="BG507" s="54">
        <f t="shared" si="417"/>
        <v>29.2158245813112</v>
      </c>
      <c r="BH507" s="54">
        <f t="shared" si="418"/>
        <v>29.216847483870694</v>
      </c>
      <c r="BI507" s="54">
        <f t="shared" si="419"/>
        <v>29.21256140167355</v>
      </c>
      <c r="BJ507" s="54">
        <f t="shared" si="420"/>
        <v>29.230693263040688</v>
      </c>
      <c r="BK507" s="54">
        <f t="shared" si="421"/>
        <v>29.156806605118248</v>
      </c>
      <c r="BL507" s="54">
        <f t="shared" si="422"/>
        <v>29.543366986358052</v>
      </c>
    </row>
    <row r="508" spans="3:64" ht="12.95" customHeight="1">
      <c r="C508" s="30"/>
      <c r="D508" s="30"/>
      <c r="AF508" s="356"/>
      <c r="AG508" s="41"/>
      <c r="AW508" s="54">
        <v>446000</v>
      </c>
      <c r="AX508" s="54">
        <f t="shared" si="408"/>
        <v>-2.3310729606205993</v>
      </c>
      <c r="AY508" s="54">
        <f t="shared" si="409"/>
        <v>-2.3899517003512121</v>
      </c>
      <c r="AZ508" s="54">
        <f t="shared" si="410"/>
        <v>5.8878739730612965E-2</v>
      </c>
      <c r="BA508" s="54">
        <f t="shared" si="411"/>
        <v>0.68287094691141437</v>
      </c>
      <c r="BB508" s="54">
        <f t="shared" si="412"/>
        <v>0.8984104300959187</v>
      </c>
      <c r="BC508" s="54">
        <f t="shared" si="413"/>
        <v>-2.4707800578741081</v>
      </c>
      <c r="BD508" s="54">
        <f t="shared" si="414"/>
        <v>-2.868808944667991</v>
      </c>
      <c r="BE508" s="54">
        <f t="shared" si="415"/>
        <v>29.257701251385807</v>
      </c>
      <c r="BF508" s="54">
        <f t="shared" si="416"/>
        <v>29.257740969294858</v>
      </c>
      <c r="BG508" s="54">
        <f t="shared" si="417"/>
        <v>29.257563969982431</v>
      </c>
      <c r="BH508" s="54">
        <f t="shared" si="418"/>
        <v>29.258353114373204</v>
      </c>
      <c r="BI508" s="54">
        <f t="shared" si="419"/>
        <v>29.254841921689103</v>
      </c>
      <c r="BJ508" s="54">
        <f t="shared" si="420"/>
        <v>29.270609732786014</v>
      </c>
      <c r="BK508" s="54">
        <f t="shared" si="421"/>
        <v>29.202473066349533</v>
      </c>
      <c r="BL508" s="54">
        <f t="shared" si="422"/>
        <v>29.594697944465462</v>
      </c>
    </row>
    <row r="509" spans="3:64" ht="12.95" customHeight="1">
      <c r="C509" s="30"/>
      <c r="D509" s="30"/>
      <c r="AF509" s="356"/>
      <c r="AG509" s="41"/>
      <c r="AW509" s="54">
        <v>447000</v>
      </c>
      <c r="AX509" s="54">
        <f t="shared" si="408"/>
        <v>-2.3473245356038106</v>
      </c>
      <c r="AY509" s="54">
        <f t="shared" si="409"/>
        <v>-2.4036693973535197</v>
      </c>
      <c r="AZ509" s="54">
        <f t="shared" si="410"/>
        <v>5.6344861749709256E-2</v>
      </c>
      <c r="BA509" s="54">
        <f t="shared" si="411"/>
        <v>0.69100204037824009</v>
      </c>
      <c r="BB509" s="54">
        <f t="shared" si="412"/>
        <v>0.88404857134026293</v>
      </c>
      <c r="BC509" s="54">
        <f t="shared" si="413"/>
        <v>-2.4390981248114962</v>
      </c>
      <c r="BD509" s="54">
        <f t="shared" si="414"/>
        <v>-2.7289403838408646</v>
      </c>
      <c r="BE509" s="54">
        <f t="shared" si="415"/>
        <v>29.299875177872924</v>
      </c>
      <c r="BF509" s="54">
        <f t="shared" si="416"/>
        <v>29.2999010554161</v>
      </c>
      <c r="BG509" s="54">
        <f t="shared" si="417"/>
        <v>29.299777819847865</v>
      </c>
      <c r="BH509" s="54">
        <f t="shared" si="418"/>
        <v>29.300364924054794</v>
      </c>
      <c r="BI509" s="54">
        <f t="shared" si="419"/>
        <v>29.297572985867173</v>
      </c>
      <c r="BJ509" s="54">
        <f t="shared" si="420"/>
        <v>29.310966970778821</v>
      </c>
      <c r="BK509" s="54">
        <f t="shared" si="421"/>
        <v>29.249172761171476</v>
      </c>
      <c r="BL509" s="54">
        <f t="shared" si="422"/>
        <v>29.646028902572876</v>
      </c>
    </row>
    <row r="510" spans="3:64" ht="12.95" customHeight="1">
      <c r="C510" s="30"/>
      <c r="D510" s="30"/>
      <c r="AF510" s="356"/>
      <c r="AG510" s="41"/>
      <c r="AW510" s="54">
        <v>448000</v>
      </c>
      <c r="AX510" s="54">
        <f t="shared" si="408"/>
        <v>-2.3637454630361354</v>
      </c>
      <c r="AY510" s="54">
        <f t="shared" si="409"/>
        <v>-2.4174235341592309</v>
      </c>
      <c r="AZ510" s="54">
        <f t="shared" si="410"/>
        <v>5.3678071123095403E-2</v>
      </c>
      <c r="BA510" s="54">
        <f t="shared" si="411"/>
        <v>0.69965435956314859</v>
      </c>
      <c r="BB510" s="54">
        <f t="shared" si="412"/>
        <v>0.868413965519787</v>
      </c>
      <c r="BC510" s="54">
        <f t="shared" si="413"/>
        <v>-2.406638269523341</v>
      </c>
      <c r="BD510" s="54">
        <f t="shared" si="414"/>
        <v>-2.5976477954368931</v>
      </c>
      <c r="BE510" s="54">
        <f t="shared" si="415"/>
        <v>29.342563233731379</v>
      </c>
      <c r="BF510" s="54">
        <f t="shared" si="416"/>
        <v>29.342579137003295</v>
      </c>
      <c r="BG510" s="54">
        <f t="shared" si="417"/>
        <v>29.342497589134954</v>
      </c>
      <c r="BH510" s="54">
        <f t="shared" si="418"/>
        <v>29.342915873660701</v>
      </c>
      <c r="BI510" s="54">
        <f t="shared" si="419"/>
        <v>29.340773720714818</v>
      </c>
      <c r="BJ510" s="54">
        <f t="shared" si="420"/>
        <v>29.351834029862697</v>
      </c>
      <c r="BK510" s="54">
        <f t="shared" si="421"/>
        <v>29.296917889668919</v>
      </c>
      <c r="BL510" s="54">
        <f t="shared" si="422"/>
        <v>29.697359860680287</v>
      </c>
    </row>
    <row r="511" spans="3:64" ht="12.95" customHeight="1">
      <c r="C511" s="30"/>
      <c r="D511" s="30"/>
      <c r="AF511" s="356"/>
      <c r="AG511" s="41"/>
      <c r="AW511" s="54">
        <v>449000</v>
      </c>
      <c r="AX511" s="54">
        <f t="shared" si="408"/>
        <v>-2.3803366878756207</v>
      </c>
      <c r="AY511" s="54">
        <f t="shared" si="409"/>
        <v>-2.4312141107683463</v>
      </c>
      <c r="AZ511" s="54">
        <f t="shared" si="410"/>
        <v>5.0877422892725399E-2</v>
      </c>
      <c r="BA511" s="54">
        <f t="shared" si="411"/>
        <v>0.70885882337120865</v>
      </c>
      <c r="BB511" s="54">
        <f t="shared" si="412"/>
        <v>0.85142510448647724</v>
      </c>
      <c r="BC511" s="54">
        <f t="shared" si="413"/>
        <v>-2.3733401738809801</v>
      </c>
      <c r="BD511" s="54">
        <f t="shared" si="414"/>
        <v>-2.473991251765784</v>
      </c>
      <c r="BE511" s="54">
        <f t="shared" si="415"/>
        <v>29.385798569577315</v>
      </c>
      <c r="BF511" s="54">
        <f t="shared" si="416"/>
        <v>29.385807672740707</v>
      </c>
      <c r="BG511" s="54">
        <f t="shared" si="417"/>
        <v>29.385756958068566</v>
      </c>
      <c r="BH511" s="54">
        <f t="shared" si="418"/>
        <v>29.386039561039105</v>
      </c>
      <c r="BI511" s="54">
        <f t="shared" si="419"/>
        <v>29.384466832415796</v>
      </c>
      <c r="BJ511" s="54">
        <f t="shared" si="420"/>
        <v>29.39328387222707</v>
      </c>
      <c r="BK511" s="54">
        <f t="shared" si="421"/>
        <v>29.345717897952536</v>
      </c>
      <c r="BL511" s="54">
        <f t="shared" si="422"/>
        <v>29.748690818787701</v>
      </c>
    </row>
    <row r="512" spans="3:64" ht="12.95" customHeight="1">
      <c r="C512" s="30"/>
      <c r="D512" s="30"/>
      <c r="AF512" s="356"/>
      <c r="AG512" s="41"/>
      <c r="AW512" s="54">
        <v>450000</v>
      </c>
      <c r="AX512" s="54">
        <f t="shared" si="408"/>
        <v>-2.3970990734552906</v>
      </c>
      <c r="AY512" s="54">
        <f t="shared" si="409"/>
        <v>-2.4450411271808656</v>
      </c>
      <c r="AZ512" s="54">
        <f t="shared" si="410"/>
        <v>4.7942053725574862E-2</v>
      </c>
      <c r="BA512" s="54">
        <f t="shared" si="411"/>
        <v>0.71864899227854817</v>
      </c>
      <c r="BB512" s="54">
        <f t="shared" si="412"/>
        <v>0.83299271201682346</v>
      </c>
      <c r="BC512" s="54">
        <f t="shared" si="413"/>
        <v>-2.3391385097215132</v>
      </c>
      <c r="BD512" s="54">
        <f t="shared" si="414"/>
        <v>-2.3571541800759963</v>
      </c>
      <c r="BE512" s="54">
        <f t="shared" si="415"/>
        <v>29.42961629748433</v>
      </c>
      <c r="BF512" s="54">
        <f t="shared" si="416"/>
        <v>29.429621063581646</v>
      </c>
      <c r="BG512" s="54">
        <f t="shared" si="417"/>
        <v>29.429591900141144</v>
      </c>
      <c r="BH512" s="54">
        <f t="shared" si="418"/>
        <v>29.429770379544276</v>
      </c>
      <c r="BI512" s="54">
        <f t="shared" si="419"/>
        <v>29.428679219445836</v>
      </c>
      <c r="BJ512" s="54">
        <f t="shared" si="420"/>
        <v>29.435392959816568</v>
      </c>
      <c r="BK512" s="54">
        <f t="shared" si="421"/>
        <v>29.395579453275008</v>
      </c>
      <c r="BL512" s="54">
        <f t="shared" si="422"/>
        <v>29.800021776895111</v>
      </c>
    </row>
    <row r="513" spans="3:64" ht="12.95" customHeight="1">
      <c r="C513" s="30"/>
      <c r="D513" s="30"/>
      <c r="AF513" s="356"/>
      <c r="AG513" s="41"/>
      <c r="AW513" s="54">
        <v>451000</v>
      </c>
      <c r="AX513" s="54">
        <f t="shared" si="408"/>
        <v>-2.4140333748078331</v>
      </c>
      <c r="AY513" s="54">
        <f t="shared" si="409"/>
        <v>-2.4589045833967891</v>
      </c>
      <c r="AZ513" s="54">
        <f t="shared" si="410"/>
        <v>4.4871208588955956E-2</v>
      </c>
      <c r="BA513" s="54">
        <f t="shared" si="411"/>
        <v>0.72906125707654001</v>
      </c>
      <c r="BB513" s="54">
        <f t="shared" si="412"/>
        <v>0.81301904169485473</v>
      </c>
      <c r="BC513" s="54">
        <f t="shared" si="413"/>
        <v>-2.3039623928649591</v>
      </c>
      <c r="BD513" s="54">
        <f t="shared" si="414"/>
        <v>-2.2464230247152961</v>
      </c>
      <c r="BE513" s="54">
        <f t="shared" si="415"/>
        <v>29.474053646486048</v>
      </c>
      <c r="BF513" s="54">
        <f t="shared" si="416"/>
        <v>29.47405586633916</v>
      </c>
      <c r="BG513" s="54">
        <f t="shared" si="417"/>
        <v>29.474040745732626</v>
      </c>
      <c r="BH513" s="54">
        <f t="shared" si="418"/>
        <v>29.474143751901817</v>
      </c>
      <c r="BI513" s="54">
        <f t="shared" si="419"/>
        <v>29.473442581526296</v>
      </c>
      <c r="BJ513" s="54">
        <f t="shared" si="420"/>
        <v>29.478240754472651</v>
      </c>
      <c r="BK513" s="54">
        <f t="shared" si="421"/>
        <v>29.446506426467597</v>
      </c>
      <c r="BL513" s="54">
        <f t="shared" si="422"/>
        <v>29.851352735002525</v>
      </c>
    </row>
    <row r="514" spans="3:64" ht="12.95" customHeight="1">
      <c r="C514" s="30"/>
      <c r="D514" s="30"/>
      <c r="AF514" s="356"/>
      <c r="AG514" s="41"/>
      <c r="AW514" s="54">
        <v>452000</v>
      </c>
      <c r="AX514" s="54">
        <f t="shared" si="408"/>
        <v>-2.4311402069962535</v>
      </c>
      <c r="AY514" s="54">
        <f t="shared" si="409"/>
        <v>-2.4728044794161166</v>
      </c>
      <c r="AZ514" s="54">
        <f t="shared" si="410"/>
        <v>4.1664272419863098E-2</v>
      </c>
      <c r="BA514" s="54">
        <f t="shared" si="411"/>
        <v>0.7401350286450129</v>
      </c>
      <c r="BB514" s="54">
        <f t="shared" si="412"/>
        <v>0.79139712788032301</v>
      </c>
      <c r="BC514" s="54">
        <f t="shared" si="413"/>
        <v>-2.2677347697608563</v>
      </c>
      <c r="BD514" s="54">
        <f t="shared" si="414"/>
        <v>-2.1411707171390306</v>
      </c>
      <c r="BE514" s="54">
        <f t="shared" si="415"/>
        <v>29.519150135193954</v>
      </c>
      <c r="BF514" s="54">
        <f t="shared" si="416"/>
        <v>29.519151012571388</v>
      </c>
      <c r="BG514" s="54">
        <f t="shared" si="417"/>
        <v>29.519144245315506</v>
      </c>
      <c r="BH514" s="54">
        <f t="shared" si="418"/>
        <v>29.519196445005154</v>
      </c>
      <c r="BI514" s="54">
        <f t="shared" si="419"/>
        <v>29.518794007624717</v>
      </c>
      <c r="BJ514" s="54">
        <f t="shared" si="420"/>
        <v>29.521909125195638</v>
      </c>
      <c r="BK514" s="54">
        <f t="shared" si="421"/>
        <v>29.498499881743221</v>
      </c>
      <c r="BL514" s="54">
        <f t="shared" si="422"/>
        <v>29.902683693109939</v>
      </c>
    </row>
    <row r="515" spans="3:64" ht="12.95" customHeight="1">
      <c r="C515" s="30"/>
      <c r="D515" s="30"/>
      <c r="AF515" s="356"/>
      <c r="AG515" s="41"/>
      <c r="AW515" s="54">
        <v>453000</v>
      </c>
      <c r="AX515" s="54">
        <f t="shared" si="408"/>
        <v>-2.4484200075001268</v>
      </c>
      <c r="AY515" s="54">
        <f t="shared" si="409"/>
        <v>-2.4867408152388482</v>
      </c>
      <c r="AZ515" s="54">
        <f t="shared" si="410"/>
        <v>3.8320807738721256E-2</v>
      </c>
      <c r="BA515" s="54">
        <f t="shared" si="411"/>
        <v>0.75191292215199124</v>
      </c>
      <c r="BB515" s="54">
        <f t="shared" si="412"/>
        <v>0.76800999712324947</v>
      </c>
      <c r="BC515" s="54">
        <f t="shared" si="413"/>
        <v>-2.2303717297616354</v>
      </c>
      <c r="BD515" s="54">
        <f t="shared" si="414"/>
        <v>-2.040843139507686</v>
      </c>
      <c r="BE515" s="54">
        <f t="shared" si="415"/>
        <v>29.56494776151445</v>
      </c>
      <c r="BF515" s="54">
        <f t="shared" si="416"/>
        <v>29.564948028816968</v>
      </c>
      <c r="BG515" s="54">
        <f t="shared" si="417"/>
        <v>29.564945641229667</v>
      </c>
      <c r="BH515" s="54">
        <f t="shared" si="418"/>
        <v>29.564966968229264</v>
      </c>
      <c r="BI515" s="54">
        <f t="shared" si="419"/>
        <v>29.564776521878837</v>
      </c>
      <c r="BJ515" s="54">
        <f t="shared" si="420"/>
        <v>29.566481661487359</v>
      </c>
      <c r="BK515" s="54">
        <f t="shared" si="421"/>
        <v>29.551558073893023</v>
      </c>
      <c r="BL515" s="54">
        <f t="shared" si="422"/>
        <v>29.954014651217349</v>
      </c>
    </row>
    <row r="516" spans="3:64" ht="12.95" customHeight="1">
      <c r="C516" s="30"/>
      <c r="D516" s="30"/>
      <c r="AF516" s="356"/>
      <c r="AG516" s="41"/>
      <c r="AW516" s="54">
        <v>454000</v>
      </c>
      <c r="AX516" s="54">
        <f t="shared" si="408"/>
        <v>-2.4658729914200874</v>
      </c>
      <c r="AY516" s="54">
        <f t="shared" si="409"/>
        <v>-2.5007135908649838</v>
      </c>
      <c r="AZ516" s="54">
        <f t="shared" si="410"/>
        <v>3.4840599444896293E-2</v>
      </c>
      <c r="BA516" s="54">
        <f t="shared" si="411"/>
        <v>0.7644409257283673</v>
      </c>
      <c r="BB516" s="54">
        <f t="shared" si="412"/>
        <v>0.74272985382959</v>
      </c>
      <c r="BC516" s="54">
        <f t="shared" si="413"/>
        <v>-2.1917817365646748</v>
      </c>
      <c r="BD516" s="54">
        <f t="shared" si="414"/>
        <v>-1.9449479617944698</v>
      </c>
      <c r="BE516" s="54">
        <f t="shared" si="415"/>
        <v>29.611491208175611</v>
      </c>
      <c r="BF516" s="54">
        <f t="shared" si="416"/>
        <v>29.611491254700006</v>
      </c>
      <c r="BG516" s="54">
        <f t="shared" si="417"/>
        <v>29.611490758342278</v>
      </c>
      <c r="BH516" s="54">
        <f t="shared" si="418"/>
        <v>29.611496053918604</v>
      </c>
      <c r="BI516" s="54">
        <f t="shared" si="419"/>
        <v>29.611439562176724</v>
      </c>
      <c r="BJ516" s="54">
        <f t="shared" si="420"/>
        <v>29.612042893560155</v>
      </c>
      <c r="BK516" s="54">
        <f t="shared" si="421"/>
        <v>29.605676452883781</v>
      </c>
      <c r="BL516" s="54">
        <f t="shared" si="422"/>
        <v>30.005345609324763</v>
      </c>
    </row>
    <row r="517" spans="3:64" ht="12.95" customHeight="1">
      <c r="C517" s="30"/>
      <c r="D517" s="30"/>
      <c r="AF517" s="356"/>
      <c r="AG517" s="41"/>
      <c r="AW517" s="54">
        <v>455000</v>
      </c>
      <c r="AX517" s="54">
        <f t="shared" si="408"/>
        <v>-2.4834990979215452</v>
      </c>
      <c r="AY517" s="54">
        <f t="shared" si="409"/>
        <v>-2.514722806294523</v>
      </c>
      <c r="AZ517" s="54">
        <f t="shared" si="410"/>
        <v>3.1223708372977776E-2</v>
      </c>
      <c r="BA517" s="54">
        <f t="shared" si="411"/>
        <v>0.77776853906170806</v>
      </c>
      <c r="BB517" s="54">
        <f t="shared" si="412"/>
        <v>0.71541726328799859</v>
      </c>
      <c r="BC517" s="54">
        <f t="shared" si="413"/>
        <v>-2.1518647733557441</v>
      </c>
      <c r="BD517" s="54">
        <f t="shared" si="414"/>
        <v>-1.8530453759559977</v>
      </c>
      <c r="BE517" s="54">
        <f t="shared" si="415"/>
        <v>29.658828061320744</v>
      </c>
      <c r="BF517" s="54">
        <f t="shared" si="416"/>
        <v>29.658828056197944</v>
      </c>
      <c r="BG517" s="54">
        <f t="shared" si="417"/>
        <v>29.658828124511373</v>
      </c>
      <c r="BH517" s="54">
        <f t="shared" si="418"/>
        <v>29.658827213541699</v>
      </c>
      <c r="BI517" s="54">
        <f t="shared" si="419"/>
        <v>29.658839361819279</v>
      </c>
      <c r="BJ517" s="54">
        <f t="shared" si="420"/>
        <v>29.658677422258432</v>
      </c>
      <c r="BK517" s="54">
        <f t="shared" si="421"/>
        <v>29.660847675843964</v>
      </c>
      <c r="BL517" s="54">
        <f t="shared" si="422"/>
        <v>30.056676567432174</v>
      </c>
    </row>
    <row r="518" spans="3:64" ht="12.95" customHeight="1">
      <c r="C518" s="30"/>
      <c r="D518" s="30"/>
      <c r="AF518" s="356"/>
      <c r="AG518" s="41"/>
      <c r="AW518" s="54">
        <v>456000</v>
      </c>
      <c r="AX518" s="54">
        <f t="shared" si="408"/>
        <v>-2.5012979259507979</v>
      </c>
      <c r="AY518" s="54">
        <f t="shared" si="409"/>
        <v>-2.5287684615274664</v>
      </c>
      <c r="AZ518" s="54">
        <f t="shared" si="410"/>
        <v>2.7470535576668387E-2</v>
      </c>
      <c r="BA518" s="54">
        <f t="shared" si="411"/>
        <v>0.79194886111603047</v>
      </c>
      <c r="BB518" s="54">
        <f t="shared" si="412"/>
        <v>0.68592036830613268</v>
      </c>
      <c r="BC518" s="54">
        <f t="shared" si="413"/>
        <v>-2.1105113977600674</v>
      </c>
      <c r="BD518" s="54">
        <f t="shared" si="414"/>
        <v>-1.7647403578729679</v>
      </c>
      <c r="BE518" s="54">
        <f t="shared" si="415"/>
        <v>29.707009037841772</v>
      </c>
      <c r="BF518" s="54">
        <f t="shared" si="416"/>
        <v>29.707009032327129</v>
      </c>
      <c r="BG518" s="54">
        <f t="shared" si="417"/>
        <v>29.707009131259905</v>
      </c>
      <c r="BH518" s="54">
        <f t="shared" si="418"/>
        <v>29.707007356414167</v>
      </c>
      <c r="BI518" s="54">
        <f t="shared" si="419"/>
        <v>29.707039200443365</v>
      </c>
      <c r="BJ518" s="54">
        <f t="shared" si="420"/>
        <v>29.706468963805364</v>
      </c>
      <c r="BK518" s="54">
        <f t="shared" si="421"/>
        <v>29.717061626407009</v>
      </c>
      <c r="BL518" s="54">
        <f t="shared" si="422"/>
        <v>30.108007525539588</v>
      </c>
    </row>
    <row r="519" spans="3:64" ht="12.95" customHeight="1">
      <c r="C519" s="30"/>
      <c r="D519" s="30"/>
      <c r="AF519" s="356"/>
      <c r="AG519" s="41"/>
      <c r="AW519" s="54">
        <v>457000</v>
      </c>
      <c r="AX519" s="54">
        <f t="shared" si="408"/>
        <v>-2.5192686568347487</v>
      </c>
      <c r="AY519" s="54">
        <f t="shared" si="409"/>
        <v>-2.5428505565638142</v>
      </c>
      <c r="AZ519" s="54">
        <f t="shared" si="410"/>
        <v>2.3581899729065426E-2</v>
      </c>
      <c r="BA519" s="54">
        <f t="shared" si="411"/>
        <v>0.80703859783048149</v>
      </c>
      <c r="BB519" s="54">
        <f t="shared" si="412"/>
        <v>0.65407419394995336</v>
      </c>
      <c r="BC519" s="54">
        <f t="shared" si="413"/>
        <v>-2.0676017050766604</v>
      </c>
      <c r="BD519" s="54">
        <f t="shared" si="414"/>
        <v>-1.6796761683475712</v>
      </c>
      <c r="BE519" s="54">
        <f t="shared" si="415"/>
        <v>29.75608821544045</v>
      </c>
      <c r="BF519" s="54">
        <f t="shared" si="416"/>
        <v>29.756088214412298</v>
      </c>
      <c r="BG519" s="54">
        <f t="shared" si="417"/>
        <v>29.756088242971046</v>
      </c>
      <c r="BH519" s="54">
        <f t="shared" si="418"/>
        <v>29.756087449706683</v>
      </c>
      <c r="BI519" s="54">
        <f t="shared" si="419"/>
        <v>29.756109486499469</v>
      </c>
      <c r="BJ519" s="54">
        <f t="shared" si="420"/>
        <v>29.755499316918328</v>
      </c>
      <c r="BK519" s="54">
        <f t="shared" si="421"/>
        <v>29.774305441360738</v>
      </c>
      <c r="BL519" s="54">
        <f t="shared" si="422"/>
        <v>30.159338483646998</v>
      </c>
    </row>
    <row r="520" spans="3:64" ht="12.95" customHeight="1">
      <c r="C520" s="30"/>
      <c r="D520" s="30"/>
      <c r="AF520" s="356"/>
      <c r="AG520" s="41"/>
      <c r="AW520" s="54">
        <v>458000</v>
      </c>
      <c r="AX520" s="54">
        <f t="shared" si="408"/>
        <v>-2.5374099609330325</v>
      </c>
      <c r="AY520" s="54">
        <f t="shared" si="409"/>
        <v>-2.5569690914035652</v>
      </c>
      <c r="AZ520" s="54">
        <f t="shared" si="410"/>
        <v>1.9559130470532912E-2</v>
      </c>
      <c r="BA520" s="54">
        <f t="shared" si="411"/>
        <v>0.82309794956029614</v>
      </c>
      <c r="BB520" s="54">
        <f t="shared" si="412"/>
        <v>0.61970011990595186</v>
      </c>
      <c r="BC520" s="54">
        <f t="shared" si="413"/>
        <v>-2.0230042017777925</v>
      </c>
      <c r="BD520" s="54">
        <f t="shared" si="414"/>
        <v>-1.5975288655478417</v>
      </c>
      <c r="BE520" s="54">
        <f t="shared" si="415"/>
        <v>29.806123257599975</v>
      </c>
      <c r="BF520" s="54">
        <f t="shared" si="416"/>
        <v>29.806123257582495</v>
      </c>
      <c r="BG520" s="54">
        <f t="shared" si="417"/>
        <v>29.806123258689642</v>
      </c>
      <c r="BH520" s="54">
        <f t="shared" si="418"/>
        <v>29.806123188564424</v>
      </c>
      <c r="BI520" s="54">
        <f t="shared" si="419"/>
        <v>29.806127630453567</v>
      </c>
      <c r="BJ520" s="54">
        <f t="shared" si="420"/>
        <v>29.805847262380166</v>
      </c>
      <c r="BK520" s="54">
        <f t="shared" si="421"/>
        <v>29.832563544532785</v>
      </c>
      <c r="BL520" s="54">
        <f t="shared" si="422"/>
        <v>30.210669441754412</v>
      </c>
    </row>
    <row r="521" spans="3:64" ht="12.95" customHeight="1">
      <c r="C521" s="30"/>
      <c r="D521" s="30"/>
      <c r="AF521" s="356"/>
      <c r="AG521" s="41"/>
      <c r="AW521" s="54">
        <v>459000</v>
      </c>
      <c r="AX521" s="54">
        <f t="shared" si="408"/>
        <v>-2.5557198850604017</v>
      </c>
      <c r="AY521" s="54">
        <f t="shared" si="409"/>
        <v>-2.5711240660467207</v>
      </c>
      <c r="AZ521" s="54">
        <f t="shared" si="410"/>
        <v>1.5404180986318896E-2</v>
      </c>
      <c r="BA521" s="54">
        <f t="shared" si="411"/>
        <v>0.8401903234052519</v>
      </c>
      <c r="BB521" s="54">
        <f t="shared" si="412"/>
        <v>0.58260563400376852</v>
      </c>
      <c r="BC521" s="54">
        <f t="shared" si="413"/>
        <v>-1.9765745964497572</v>
      </c>
      <c r="BD521" s="54">
        <f t="shared" si="414"/>
        <v>-1.5180026481261493</v>
      </c>
      <c r="BE521" s="54">
        <f t="shared" si="415"/>
        <v>29.857175623606544</v>
      </c>
      <c r="BF521" s="54">
        <f t="shared" si="416"/>
        <v>29.857175623606782</v>
      </c>
      <c r="BG521" s="54">
        <f t="shared" si="417"/>
        <v>29.857175623655117</v>
      </c>
      <c r="BH521" s="54">
        <f t="shared" si="418"/>
        <v>29.857175633567163</v>
      </c>
      <c r="BI521" s="54">
        <f t="shared" si="419"/>
        <v>29.857177666001576</v>
      </c>
      <c r="BJ521" s="54">
        <f t="shared" si="420"/>
        <v>29.857587407744628</v>
      </c>
      <c r="BK521" s="54">
        <f t="shared" si="421"/>
        <v>29.891817687822712</v>
      </c>
      <c r="BL521" s="54">
        <f t="shared" si="422"/>
        <v>30.262000399861826</v>
      </c>
    </row>
    <row r="522" spans="3:64" ht="12.95" customHeight="1">
      <c r="C522" s="30"/>
      <c r="D522" s="30"/>
      <c r="AF522" s="356"/>
      <c r="AG522" s="41"/>
      <c r="AW522" s="54">
        <v>460000</v>
      </c>
      <c r="AX522" s="54">
        <f t="shared" si="408"/>
        <v>-2.5741957169445766</v>
      </c>
      <c r="AY522" s="54">
        <f t="shared" si="409"/>
        <v>-2.5853154804932799</v>
      </c>
      <c r="AZ522" s="54">
        <f t="shared" si="410"/>
        <v>1.1119763548703282E-2</v>
      </c>
      <c r="BA522" s="54">
        <f t="shared" si="411"/>
        <v>0.85838179642013501</v>
      </c>
      <c r="BB522" s="54">
        <f t="shared" si="412"/>
        <v>0.54258452634582544</v>
      </c>
      <c r="BC522" s="54">
        <f t="shared" si="413"/>
        <v>-1.9281545231080706</v>
      </c>
      <c r="BD522" s="54">
        <f t="shared" si="414"/>
        <v>-1.4408258847461746</v>
      </c>
      <c r="BE522" s="54">
        <f t="shared" si="415"/>
        <v>29.909310751210185</v>
      </c>
      <c r="BF522" s="54">
        <f t="shared" si="416"/>
        <v>29.909310751872457</v>
      </c>
      <c r="BG522" s="54">
        <f t="shared" si="417"/>
        <v>29.909310777377804</v>
      </c>
      <c r="BH522" s="54">
        <f t="shared" si="418"/>
        <v>29.909311759632274</v>
      </c>
      <c r="BI522" s="54">
        <f t="shared" si="419"/>
        <v>29.909349576509864</v>
      </c>
      <c r="BJ522" s="54">
        <f t="shared" si="420"/>
        <v>29.910788992419818</v>
      </c>
      <c r="BK522" s="54">
        <f t="shared" si="421"/>
        <v>29.952046999272785</v>
      </c>
      <c r="BL522" s="54">
        <f t="shared" si="422"/>
        <v>30.313331357969236</v>
      </c>
    </row>
    <row r="523" spans="3:64" ht="12.95" customHeight="1">
      <c r="C523" s="30"/>
      <c r="D523" s="30"/>
      <c r="AF523" s="356"/>
      <c r="AG523" s="41"/>
      <c r="AW523" s="54">
        <v>461000</v>
      </c>
      <c r="AX523" s="54">
        <f t="shared" si="408"/>
        <v>-2.5928338225294594</v>
      </c>
      <c r="AY523" s="54">
        <f t="shared" si="409"/>
        <v>-2.5995433347432435</v>
      </c>
      <c r="AZ523" s="54">
        <f t="shared" si="410"/>
        <v>6.7095122137840312E-3</v>
      </c>
      <c r="BA523" s="54">
        <f t="shared" si="411"/>
        <v>0.87774023077787422</v>
      </c>
      <c r="BB523" s="54">
        <f t="shared" si="412"/>
        <v>0.49941774504867764</v>
      </c>
      <c r="BC523" s="54">
        <f t="shared" si="413"/>
        <v>-1.8775702234974117</v>
      </c>
      <c r="BD523" s="54">
        <f t="shared" si="414"/>
        <v>-1.365747715024527</v>
      </c>
      <c r="BE523" s="54">
        <f t="shared" si="415"/>
        <v>29.962598195964343</v>
      </c>
      <c r="BF523" s="54">
        <f t="shared" si="416"/>
        <v>29.962598210227839</v>
      </c>
      <c r="BG523" s="54">
        <f t="shared" si="417"/>
        <v>29.962598510839957</v>
      </c>
      <c r="BH523" s="54">
        <f t="shared" si="418"/>
        <v>29.962604846250954</v>
      </c>
      <c r="BI523" s="54">
        <f t="shared" si="419"/>
        <v>29.962738286239595</v>
      </c>
      <c r="BJ523" s="54">
        <f t="shared" si="420"/>
        <v>29.965514670829105</v>
      </c>
      <c r="BK523" s="54">
        <f t="shared" si="421"/>
        <v>30.013228038050762</v>
      </c>
      <c r="BL523" s="54">
        <f t="shared" si="422"/>
        <v>30.36466231607665</v>
      </c>
    </row>
    <row r="524" spans="3:64" ht="12.95" customHeight="1">
      <c r="C524" s="30"/>
      <c r="D524" s="30"/>
      <c r="AF524" s="356"/>
      <c r="AG524" s="41"/>
      <c r="AW524" s="54">
        <v>462000</v>
      </c>
      <c r="AX524" s="54">
        <f t="shared" si="408"/>
        <v>-2.6116294514684442</v>
      </c>
      <c r="AY524" s="54">
        <f t="shared" si="409"/>
        <v>-2.6138076287966112</v>
      </c>
      <c r="AZ524" s="54">
        <f t="shared" si="410"/>
        <v>2.1781773281669943E-3</v>
      </c>
      <c r="BA524" s="54">
        <f t="shared" si="411"/>
        <v>0.89833390980577454</v>
      </c>
      <c r="BB524" s="54">
        <f t="shared" si="412"/>
        <v>0.45287521652398627</v>
      </c>
      <c r="BC524" s="54">
        <f t="shared" si="413"/>
        <v>-1.8246312326170684</v>
      </c>
      <c r="BD524" s="54">
        <f t="shared" si="414"/>
        <v>-1.2925351314546147</v>
      </c>
      <c r="BE524" s="54">
        <f t="shared" si="415"/>
        <v>30.017111705961685</v>
      </c>
      <c r="BF524" s="54">
        <f t="shared" si="416"/>
        <v>30.01711180839775</v>
      </c>
      <c r="BG524" s="54">
        <f t="shared" si="417"/>
        <v>30.017113286871027</v>
      </c>
      <c r="BH524" s="54">
        <f t="shared" si="418"/>
        <v>30.01713462447012</v>
      </c>
      <c r="BI524" s="54">
        <f t="shared" si="419"/>
        <v>30.0174422813025</v>
      </c>
      <c r="BJ524" s="54">
        <f t="shared" si="420"/>
        <v>30.02181929360551</v>
      </c>
      <c r="BK524" s="54">
        <f t="shared" si="421"/>
        <v>30.07533485619976</v>
      </c>
      <c r="BL524" s="54">
        <f t="shared" si="422"/>
        <v>30.415993274184061</v>
      </c>
    </row>
    <row r="525" spans="3:64" ht="12.95" customHeight="1">
      <c r="C525" s="30"/>
      <c r="D525" s="30"/>
      <c r="AF525" s="356"/>
      <c r="AG525" s="41"/>
      <c r="AW525" s="54">
        <v>463000</v>
      </c>
      <c r="AX525" s="54">
        <f t="shared" si="408"/>
        <v>-2.6305765056738051</v>
      </c>
      <c r="AY525" s="54">
        <f t="shared" si="409"/>
        <v>-2.6281083626533821</v>
      </c>
      <c r="AZ525" s="54">
        <f t="shared" si="410"/>
        <v>-2.4681430204229592E-3</v>
      </c>
      <c r="BA525" s="54">
        <f t="shared" si="411"/>
        <v>0.92022952290886373</v>
      </c>
      <c r="BB525" s="54">
        <f t="shared" si="412"/>
        <v>0.40271904109876927</v>
      </c>
      <c r="BC525" s="54">
        <f t="shared" si="413"/>
        <v>-1.7691291382251955</v>
      </c>
      <c r="BD525" s="54">
        <f t="shared" si="414"/>
        <v>-1.2209704738603873</v>
      </c>
      <c r="BE525" s="54">
        <f t="shared" si="415"/>
        <v>30.072929202498429</v>
      </c>
      <c r="BF525" s="54">
        <f t="shared" si="416"/>
        <v>30.072929642500135</v>
      </c>
      <c r="BG525" s="54">
        <f t="shared" si="417"/>
        <v>30.072934454894959</v>
      </c>
      <c r="BH525" s="54">
        <f t="shared" si="418"/>
        <v>30.072987082589044</v>
      </c>
      <c r="BI525" s="54">
        <f t="shared" si="419"/>
        <v>30.073561834306787</v>
      </c>
      <c r="BJ525" s="54">
        <f t="shared" si="420"/>
        <v>30.079748708739494</v>
      </c>
      <c r="BK525" s="54">
        <f t="shared" si="421"/>
        <v>30.138339066992728</v>
      </c>
      <c r="BL525" s="54">
        <f t="shared" si="422"/>
        <v>30.467324232291475</v>
      </c>
    </row>
    <row r="526" spans="3:64" ht="12.95" customHeight="1">
      <c r="C526" s="30"/>
      <c r="D526" s="30"/>
      <c r="AF526" s="356"/>
      <c r="AG526" s="41"/>
      <c r="AW526" s="54">
        <v>464000</v>
      </c>
      <c r="AX526" s="54">
        <f t="shared" si="408"/>
        <v>-2.6496672653202089</v>
      </c>
      <c r="AY526" s="54">
        <f t="shared" si="409"/>
        <v>-2.6424455363135575</v>
      </c>
      <c r="AZ526" s="54">
        <f t="shared" si="410"/>
        <v>-7.2217290066515939E-3</v>
      </c>
      <c r="BA526" s="54">
        <f t="shared" si="411"/>
        <v>0.94348927650067627</v>
      </c>
      <c r="BB526" s="54">
        <f t="shared" si="412"/>
        <v>0.34870861446974072</v>
      </c>
      <c r="BC526" s="54">
        <f t="shared" si="413"/>
        <v>-1.7108365244796842</v>
      </c>
      <c r="BD526" s="54">
        <f t="shared" si="414"/>
        <v>-1.1508492891166602</v>
      </c>
      <c r="BE526" s="54">
        <f t="shared" si="415"/>
        <v>30.130132624776788</v>
      </c>
      <c r="BF526" s="54">
        <f t="shared" si="416"/>
        <v>30.130134018750624</v>
      </c>
      <c r="BG526" s="54">
        <f t="shared" si="417"/>
        <v>30.130146264678856</v>
      </c>
      <c r="BH526" s="54">
        <f t="shared" si="418"/>
        <v>30.130253822009365</v>
      </c>
      <c r="BI526" s="54">
        <f t="shared" si="419"/>
        <v>30.131196819734157</v>
      </c>
      <c r="BJ526" s="54">
        <f t="shared" si="420"/>
        <v>30.139338606176821</v>
      </c>
      <c r="BK526" s="54">
        <f t="shared" si="421"/>
        <v>30.20220991971123</v>
      </c>
      <c r="BL526" s="54">
        <f t="shared" si="422"/>
        <v>30.518655190398889</v>
      </c>
    </row>
    <row r="527" spans="3:64" ht="12.95" customHeight="1">
      <c r="C527" s="30"/>
      <c r="D527" s="30"/>
      <c r="AF527" s="356"/>
      <c r="AG527" s="41"/>
      <c r="AW527" s="54">
        <v>465000</v>
      </c>
      <c r="AX527" s="54">
        <f t="shared" si="408"/>
        <v>-2.6688920663429299</v>
      </c>
      <c r="AY527" s="54">
        <f t="shared" si="409"/>
        <v>-2.656819149777137</v>
      </c>
      <c r="AZ527" s="54">
        <f t="shared" si="410"/>
        <v>-1.2072916565793094E-2</v>
      </c>
      <c r="BA527" s="54">
        <f t="shared" si="411"/>
        <v>0.96816684707212497</v>
      </c>
      <c r="BB527" s="54">
        <f t="shared" si="412"/>
        <v>0.29060840160358942</v>
      </c>
      <c r="BC527" s="54">
        <f t="shared" si="413"/>
        <v>-1.6495062673049206</v>
      </c>
      <c r="BD527" s="54">
        <f t="shared" si="414"/>
        <v>-1.0819785306736185</v>
      </c>
      <c r="BE527" s="54">
        <f t="shared" si="415"/>
        <v>30.18880757859813</v>
      </c>
      <c r="BF527" s="54">
        <f t="shared" si="416"/>
        <v>30.188811177136223</v>
      </c>
      <c r="BG527" s="54">
        <f t="shared" si="417"/>
        <v>30.188837554993054</v>
      </c>
      <c r="BH527" s="54">
        <f t="shared" si="418"/>
        <v>30.189030849561846</v>
      </c>
      <c r="BI527" s="54">
        <f t="shared" si="419"/>
        <v>30.190444124472865</v>
      </c>
      <c r="BJ527" s="54">
        <f t="shared" si="420"/>
        <v>30.200613430463651</v>
      </c>
      <c r="BK527" s="54">
        <f t="shared" si="421"/>
        <v>30.266914380651752</v>
      </c>
      <c r="BL527" s="54">
        <f t="shared" si="422"/>
        <v>30.569986148506299</v>
      </c>
    </row>
    <row r="528" spans="3:64" ht="12.95" customHeight="1">
      <c r="C528" s="30"/>
      <c r="D528" s="30"/>
      <c r="AF528" s="356"/>
      <c r="AG528" s="41"/>
      <c r="AW528" s="54">
        <v>466000</v>
      </c>
      <c r="AX528" s="54">
        <f t="shared" si="408"/>
        <v>-2.688238923475379</v>
      </c>
      <c r="AY528" s="54">
        <f t="shared" si="409"/>
        <v>-2.6712292030441205</v>
      </c>
      <c r="AZ528" s="54">
        <f t="shared" si="410"/>
        <v>-1.7009720431258462E-2</v>
      </c>
      <c r="BA528" s="54">
        <f t="shared" si="411"/>
        <v>0.9943018240556909</v>
      </c>
      <c r="BB528" s="54">
        <f t="shared" si="412"/>
        <v>0.22819930214506409</v>
      </c>
      <c r="BC528" s="54">
        <f t="shared" si="413"/>
        <v>-1.5848714304871698</v>
      </c>
      <c r="BD528" s="54">
        <f t="shared" si="414"/>
        <v>-1.0141750956811229</v>
      </c>
      <c r="BE528" s="54">
        <f t="shared" si="415"/>
        <v>30.249042703856883</v>
      </c>
      <c r="BF528" s="54">
        <f t="shared" si="416"/>
        <v>30.249050702098703</v>
      </c>
      <c r="BG528" s="54">
        <f t="shared" si="417"/>
        <v>30.249100965136417</v>
      </c>
      <c r="BH528" s="54">
        <f t="shared" si="418"/>
        <v>30.249416696013782</v>
      </c>
      <c r="BI528" s="54">
        <f t="shared" si="419"/>
        <v>30.251394679527365</v>
      </c>
      <c r="BJ528" s="54">
        <f t="shared" si="420"/>
        <v>30.263585386576111</v>
      </c>
      <c r="BK528" s="54">
        <f t="shared" si="421"/>
        <v>30.332417220146002</v>
      </c>
      <c r="BL528" s="54">
        <f t="shared" si="422"/>
        <v>30.621317106613713</v>
      </c>
    </row>
    <row r="529" spans="3:64" ht="12.95" customHeight="1">
      <c r="C529" s="30"/>
      <c r="D529" s="30"/>
      <c r="AF529" s="356"/>
      <c r="AG529" s="41"/>
      <c r="AW529" s="54">
        <v>467000</v>
      </c>
      <c r="AX529" s="54">
        <f t="shared" si="408"/>
        <v>-2.7076930937448189</v>
      </c>
      <c r="AY529" s="54">
        <f t="shared" si="409"/>
        <v>-2.6856756961145081</v>
      </c>
      <c r="AZ529" s="54">
        <f t="shared" si="410"/>
        <v>-2.2017397630310697E-2</v>
      </c>
      <c r="BA529" s="54">
        <f t="shared" si="411"/>
        <v>1.0219122223451842</v>
      </c>
      <c r="BB529" s="54">
        <f t="shared" si="412"/>
        <v>0.16129478386324259</v>
      </c>
      <c r="BC529" s="54">
        <f t="shared" si="413"/>
        <v>-1.516646122658819</v>
      </c>
      <c r="BD529" s="54">
        <f t="shared" si="414"/>
        <v>-0.94726472220193159</v>
      </c>
      <c r="BE529" s="54">
        <f t="shared" si="415"/>
        <v>30.310928643187584</v>
      </c>
      <c r="BF529" s="54">
        <f t="shared" si="416"/>
        <v>30.310944469299347</v>
      </c>
      <c r="BG529" s="54">
        <f t="shared" si="417"/>
        <v>30.311031494734411</v>
      </c>
      <c r="BH529" s="54">
        <f t="shared" si="418"/>
        <v>30.311509765806047</v>
      </c>
      <c r="BI529" s="54">
        <f t="shared" si="419"/>
        <v>30.314130164224615</v>
      </c>
      <c r="BJ529" s="54">
        <f t="shared" si="420"/>
        <v>30.328253563981768</v>
      </c>
      <c r="BK529" s="54">
        <f t="shared" si="421"/>
        <v>30.398681105366034</v>
      </c>
      <c r="BL529" s="54">
        <f t="shared" si="422"/>
        <v>30.672648064721123</v>
      </c>
    </row>
    <row r="530" spans="3:64" ht="12.95" customHeight="1">
      <c r="C530" s="30"/>
      <c r="D530" s="30"/>
      <c r="AF530" s="356"/>
      <c r="AG530" s="41"/>
      <c r="AW530" s="54">
        <v>468000</v>
      </c>
      <c r="AX530" s="54">
        <f t="shared" si="408"/>
        <v>-2.7272365779783172</v>
      </c>
      <c r="AY530" s="54">
        <f t="shared" si="409"/>
        <v>-2.7001586289882997</v>
      </c>
      <c r="AZ530" s="54">
        <f t="shared" si="410"/>
        <v>-2.7077948990017489E-2</v>
      </c>
      <c r="BA530" s="54">
        <f t="shared" si="411"/>
        <v>1.050984595464407</v>
      </c>
      <c r="BB530" s="54">
        <f t="shared" si="412"/>
        <v>8.9763189331100432E-2</v>
      </c>
      <c r="BC530" s="54">
        <f t="shared" si="413"/>
        <v>-1.4445278195656308</v>
      </c>
      <c r="BD530" s="54">
        <f t="shared" si="414"/>
        <v>-0.88108129382094558</v>
      </c>
      <c r="BE530" s="54">
        <f t="shared" si="415"/>
        <v>30.374556455984422</v>
      </c>
      <c r="BF530" s="54">
        <f t="shared" si="416"/>
        <v>30.374584940223823</v>
      </c>
      <c r="BG530" s="54">
        <f t="shared" si="417"/>
        <v>30.374724226705592</v>
      </c>
      <c r="BH530" s="54">
        <f t="shared" si="418"/>
        <v>30.375404853842475</v>
      </c>
      <c r="BI530" s="54">
        <f t="shared" si="419"/>
        <v>30.378719462236106</v>
      </c>
      <c r="BJ530" s="54">
        <f t="shared" si="420"/>
        <v>30.394603203205897</v>
      </c>
      <c r="BK530" s="54">
        <f t="shared" si="421"/>
        <v>30.465666698669693</v>
      </c>
      <c r="BL530" s="54">
        <f t="shared" si="422"/>
        <v>30.723979022828537</v>
      </c>
    </row>
    <row r="531" spans="3:64" ht="12.95" customHeight="1">
      <c r="C531" s="30"/>
      <c r="D531" s="30"/>
      <c r="AF531" s="356"/>
      <c r="AG531" s="41"/>
      <c r="AW531" s="54">
        <v>469000</v>
      </c>
      <c r="AX531" s="54">
        <f t="shared" si="408"/>
        <v>-2.7468475636282879</v>
      </c>
      <c r="AY531" s="54">
        <f t="shared" si="409"/>
        <v>-2.714678001665495</v>
      </c>
      <c r="AZ531" s="54">
        <f t="shared" si="410"/>
        <v>-3.2169561962792956E-2</v>
      </c>
      <c r="BA531" s="54">
        <f t="shared" si="411"/>
        <v>1.0814612853139387</v>
      </c>
      <c r="BB531" s="54">
        <f t="shared" si="412"/>
        <v>1.3557767070237585E-2</v>
      </c>
      <c r="BC531" s="54">
        <f t="shared" si="413"/>
        <v>-1.3682018300706147</v>
      </c>
      <c r="BD531" s="54">
        <f t="shared" si="414"/>
        <v>-0.81546662080630183</v>
      </c>
      <c r="BE531" s="54">
        <f t="shared" si="415"/>
        <v>30.440015283244716</v>
      </c>
      <c r="BF531" s="54">
        <f t="shared" si="416"/>
        <v>30.440062588201766</v>
      </c>
      <c r="BG531" s="54">
        <f t="shared" si="417"/>
        <v>30.440271038333904</v>
      </c>
      <c r="BH531" s="54">
        <f t="shared" si="418"/>
        <v>30.441188814188006</v>
      </c>
      <c r="BI531" s="54">
        <f t="shared" si="419"/>
        <v>30.445214977887545</v>
      </c>
      <c r="BJ531" s="54">
        <f t="shared" si="420"/>
        <v>30.462605127681396</v>
      </c>
      <c r="BK531" s="54">
        <f t="shared" si="421"/>
        <v>30.533332761227317</v>
      </c>
      <c r="BL531" s="54">
        <f t="shared" si="422"/>
        <v>30.775309980935948</v>
      </c>
    </row>
    <row r="532" spans="3:64" ht="12.95" customHeight="1">
      <c r="C532" s="30"/>
      <c r="D532" s="30"/>
      <c r="AF532" s="356"/>
      <c r="AG532" s="41"/>
      <c r="AW532" s="54">
        <v>470000</v>
      </c>
      <c r="AX532" s="54">
        <f t="shared" si="408"/>
        <v>-2.7664998229347386</v>
      </c>
      <c r="AY532" s="54">
        <f t="shared" si="409"/>
        <v>-2.7292338141460943</v>
      </c>
      <c r="AZ532" s="54">
        <f t="shared" si="410"/>
        <v>-3.726600878864441E-2</v>
      </c>
      <c r="BA532" s="54">
        <f t="shared" si="411"/>
        <v>1.113224462494774</v>
      </c>
      <c r="BB532" s="54">
        <f t="shared" si="412"/>
        <v>-6.7244095504082224E-2</v>
      </c>
      <c r="BC532" s="54">
        <f t="shared" si="413"/>
        <v>-1.2873487716795649</v>
      </c>
      <c r="BD532" s="54">
        <f t="shared" si="414"/>
        <v>-0.75027078057790741</v>
      </c>
      <c r="BE532" s="54">
        <f t="shared" si="415"/>
        <v>30.507389039341142</v>
      </c>
      <c r="BF532" s="54">
        <f t="shared" si="416"/>
        <v>30.507462232995543</v>
      </c>
      <c r="BG532" s="54">
        <f t="shared" si="417"/>
        <v>30.507756165714117</v>
      </c>
      <c r="BH532" s="54">
        <f t="shared" si="418"/>
        <v>30.508935434167764</v>
      </c>
      <c r="BI532" s="54">
        <f t="shared" si="419"/>
        <v>30.513648949463406</v>
      </c>
      <c r="BJ532" s="54">
        <f t="shared" si="420"/>
        <v>30.532215361437764</v>
      </c>
      <c r="BK532" s="54">
        <f t="shared" si="421"/>
        <v>30.601636261656758</v>
      </c>
      <c r="BL532" s="54">
        <f t="shared" si="422"/>
        <v>30.826640939043362</v>
      </c>
    </row>
    <row r="533" spans="3:64" ht="12.95" customHeight="1">
      <c r="C533" s="30"/>
      <c r="D533" s="30"/>
      <c r="AF533" s="356"/>
      <c r="AG533" s="41"/>
      <c r="AW533" s="54">
        <v>471000</v>
      </c>
      <c r="AX533" s="54">
        <f t="shared" si="408"/>
        <v>-2.7861620981205877</v>
      </c>
      <c r="AY533" s="54">
        <f t="shared" si="409"/>
        <v>-2.7438260664300973</v>
      </c>
      <c r="AZ533" s="54">
        <f t="shared" si="410"/>
        <v>-4.2336031690490168E-2</v>
      </c>
      <c r="BA533" s="54">
        <f t="shared" si="411"/>
        <v>1.1460769324586682</v>
      </c>
      <c r="BB533" s="54">
        <f t="shared" si="412"/>
        <v>-0.15239147897860775</v>
      </c>
      <c r="BC533" s="54">
        <f t="shared" si="413"/>
        <v>-1.2016560826758376</v>
      </c>
      <c r="BD533" s="54">
        <f t="shared" si="414"/>
        <v>-0.6853530980726763</v>
      </c>
      <c r="BE533" s="54">
        <f t="shared" si="415"/>
        <v>30.576751903262384</v>
      </c>
      <c r="BF533" s="54">
        <f t="shared" si="416"/>
        <v>30.576858092933289</v>
      </c>
      <c r="BG533" s="54">
        <f t="shared" si="417"/>
        <v>30.577250566843183</v>
      </c>
      <c r="BH533" s="54">
        <f t="shared" si="418"/>
        <v>30.578699654432075</v>
      </c>
      <c r="BI533" s="54">
        <f t="shared" si="419"/>
        <v>30.584029921017393</v>
      </c>
      <c r="BJ533" s="54">
        <f t="shared" si="420"/>
        <v>30.603374950245801</v>
      </c>
      <c r="BK533" s="54">
        <f t="shared" si="421"/>
        <v>30.670532489380413</v>
      </c>
      <c r="BL533" s="54">
        <f t="shared" si="422"/>
        <v>30.877971897150776</v>
      </c>
    </row>
    <row r="534" spans="3:64" ht="12.95" customHeight="1">
      <c r="C534" s="30"/>
      <c r="D534" s="30"/>
      <c r="AF534" s="356"/>
      <c r="AG534" s="41"/>
      <c r="AW534" s="54">
        <v>472000</v>
      </c>
      <c r="AX534" s="54">
        <f t="shared" si="408"/>
        <v>-2.8057975314881842</v>
      </c>
      <c r="AY534" s="54">
        <f t="shared" si="409"/>
        <v>-2.7584547585175048</v>
      </c>
      <c r="AZ534" s="54">
        <f t="shared" si="410"/>
        <v>-4.7342772970679403E-2</v>
      </c>
      <c r="BA534" s="54">
        <f t="shared" si="411"/>
        <v>1.1797203254953512</v>
      </c>
      <c r="BB534" s="54">
        <f t="shared" si="412"/>
        <v>-0.241400707117366</v>
      </c>
      <c r="BC534" s="54">
        <f t="shared" si="413"/>
        <v>-1.1108346603531789</v>
      </c>
      <c r="BD534" s="54">
        <f t="shared" si="414"/>
        <v>-0.62058381961032483</v>
      </c>
      <c r="BE534" s="54">
        <f t="shared" si="415"/>
        <v>30.648162426714027</v>
      </c>
      <c r="BF534" s="54">
        <f t="shared" si="416"/>
        <v>30.648307451955692</v>
      </c>
      <c r="BG534" s="54">
        <f t="shared" si="417"/>
        <v>30.648805154727842</v>
      </c>
      <c r="BH534" s="54">
        <f t="shared" si="418"/>
        <v>30.650511376400292</v>
      </c>
      <c r="BI534" s="54">
        <f t="shared" si="419"/>
        <v>30.656339552785919</v>
      </c>
      <c r="BJ534" s="54">
        <f t="shared" si="420"/>
        <v>30.676010000224501</v>
      </c>
      <c r="BK534" s="54">
        <f t="shared" si="421"/>
        <v>30.739975172405842</v>
      </c>
      <c r="BL534" s="54">
        <f t="shared" si="422"/>
        <v>30.929302855258186</v>
      </c>
    </row>
    <row r="535" spans="3:64" ht="12.95" customHeight="1">
      <c r="C535" s="30"/>
      <c r="D535" s="30"/>
      <c r="AF535" s="356"/>
      <c r="AG535" s="41"/>
      <c r="AW535" s="54">
        <v>473000</v>
      </c>
      <c r="AX535" s="54">
        <f t="shared" ref="AX535:AX598" si="423">AB$3+AB$4*AW535+AB$5*AW535^2+AZ535</f>
        <v>-2.8253632327038343</v>
      </c>
      <c r="AY535" s="54">
        <f t="shared" ref="AY535:AY598" si="424">AB$3+AB$4*AW535+AB$5*AW535^2</f>
        <v>-2.7731198904083163</v>
      </c>
      <c r="AZ535" s="54">
        <f t="shared" ref="AZ535:AZ598" si="425">$AB$6*($AB$11/BA535*BB535+$AB$12)</f>
        <v>-5.224334229551799E-2</v>
      </c>
      <c r="BA535" s="54">
        <f t="shared" ref="BA535:BA598" si="426">1+$AB$7*COS(BC535)</f>
        <v>1.2137323750413747</v>
      </c>
      <c r="BB535" s="54">
        <f t="shared" ref="BB535:BB598" si="427">SIN(BC535+RADIANS($AB$9))</f>
        <v>-0.33348905634767034</v>
      </c>
      <c r="BC535" s="54">
        <f t="shared" ref="BC535:BC598" si="428">2*ATAN(BD535)</f>
        <v>-1.0146415641400235</v>
      </c>
      <c r="BD535" s="54">
        <f t="shared" ref="BD535:BD598" si="429">SQRT((1+$AB$7)/(1-$AB$7))*TAN(BE535/2)</f>
        <v>-0.55584647338427018</v>
      </c>
      <c r="BE535" s="54">
        <f t="shared" ref="BE535:BE598" si="430">$BL535+$AB$7*SIN(BF535)</f>
        <v>30.721656195841206</v>
      </c>
      <c r="BF535" s="54">
        <f t="shared" ref="BF535:BF598" si="431">$BL535+$AB$7*SIN(BG535)</f>
        <v>30.721842999669523</v>
      </c>
      <c r="BG535" s="54">
        <f t="shared" ref="BG535:BG598" si="432">$BL535+$AB$7*SIN(BH535)</f>
        <v>30.722443143894836</v>
      </c>
      <c r="BH535" s="54">
        <f t="shared" ref="BH535:BH598" si="433">$BL535+$AB$7*SIN(BI535)</f>
        <v>30.724369204249658</v>
      </c>
      <c r="BI535" s="54">
        <f t="shared" ref="BI535:BI598" si="434">$BL535+$AB$7*SIN(BJ535)</f>
        <v>30.730529959860785</v>
      </c>
      <c r="BJ535" s="54">
        <f t="shared" ref="BJ535:BJ598" si="435">$BL535+$AB$7*SIN(BK535)</f>
        <v>30.750031943704567</v>
      </c>
      <c r="BK535" s="54">
        <f t="shared" ref="BK535:BK598" si="436">$BL535+$AB$7*SIN(BL535)</f>
        <v>30.809916599219537</v>
      </c>
      <c r="BL535" s="54">
        <f t="shared" ref="BL535:BL598" si="437">RADIANS($AB$9)+$AB$18*(AW535-AB$15)</f>
        <v>30.9806338133656</v>
      </c>
    </row>
    <row r="536" spans="3:64" ht="12.95" customHeight="1">
      <c r="C536" s="30"/>
      <c r="D536" s="30"/>
      <c r="AF536" s="356"/>
      <c r="AG536" s="41"/>
      <c r="AW536" s="54">
        <v>474000</v>
      </c>
      <c r="AX536" s="54">
        <f t="shared" si="423"/>
        <v>-2.8448101144211</v>
      </c>
      <c r="AY536" s="54">
        <f t="shared" si="424"/>
        <v>-2.7878214621025315</v>
      </c>
      <c r="AZ536" s="54">
        <f t="shared" si="425"/>
        <v>-5.6988652318568381E-2</v>
      </c>
      <c r="BA536" s="54">
        <f t="shared" si="426"/>
        <v>1.2475465800450316</v>
      </c>
      <c r="BB536" s="54">
        <f t="shared" si="427"/>
        <v>-0.42750806093001487</v>
      </c>
      <c r="BC536" s="54">
        <f t="shared" si="428"/>
        <v>-0.91290920778405649</v>
      </c>
      <c r="BD536" s="54">
        <f t="shared" si="429"/>
        <v>-0.4910408108460465</v>
      </c>
      <c r="BE536" s="54">
        <f t="shared" si="430"/>
        <v>30.797237199600001</v>
      </c>
      <c r="BF536" s="54">
        <f t="shared" si="431"/>
        <v>30.79746414151316</v>
      </c>
      <c r="BG536" s="54">
        <f t="shared" si="432"/>
        <v>30.798151960844461</v>
      </c>
      <c r="BH536" s="54">
        <f t="shared" si="433"/>
        <v>30.80023456612993</v>
      </c>
      <c r="BI536" s="54">
        <f t="shared" si="434"/>
        <v>30.806521766798486</v>
      </c>
      <c r="BJ536" s="54">
        <f t="shared" si="435"/>
        <v>30.825338037427862</v>
      </c>
      <c r="BK536" s="54">
        <f t="shared" si="436"/>
        <v>30.88030774447283</v>
      </c>
      <c r="BL536" s="54">
        <f t="shared" si="437"/>
        <v>31.03196477147301</v>
      </c>
    </row>
    <row r="537" spans="3:64" ht="12.95" customHeight="1">
      <c r="C537" s="30"/>
      <c r="D537" s="30"/>
      <c r="AF537" s="356"/>
      <c r="AG537" s="41"/>
      <c r="AW537" s="54">
        <v>475000</v>
      </c>
      <c r="AX537" s="54">
        <f t="shared" si="423"/>
        <v>-2.8640831615143325</v>
      </c>
      <c r="AY537" s="54">
        <f t="shared" si="424"/>
        <v>-2.8025594736001507</v>
      </c>
      <c r="AZ537" s="54">
        <f t="shared" si="425"/>
        <v>-6.1523687914181724E-2</v>
      </c>
      <c r="BA537" s="54">
        <f t="shared" si="426"/>
        <v>1.2804395223764733</v>
      </c>
      <c r="BB537" s="54">
        <f t="shared" si="427"/>
        <v>-0.52188836919886583</v>
      </c>
      <c r="BC537" s="54">
        <f t="shared" si="428"/>
        <v>-0.80558043064500484</v>
      </c>
      <c r="BD537" s="54">
        <f t="shared" si="429"/>
        <v>-0.42608608959844724</v>
      </c>
      <c r="BE537" s="54">
        <f t="shared" si="430"/>
        <v>30.874868377268697</v>
      </c>
      <c r="BF537" s="54">
        <f t="shared" si="431"/>
        <v>30.875127880381886</v>
      </c>
      <c r="BG537" s="54">
        <f t="shared" si="432"/>
        <v>30.875875386674025</v>
      </c>
      <c r="BH537" s="54">
        <f t="shared" si="433"/>
        <v>30.878026732040706</v>
      </c>
      <c r="BI537" s="54">
        <f t="shared" si="434"/>
        <v>30.884203050468063</v>
      </c>
      <c r="BJ537" s="54">
        <f t="shared" si="435"/>
        <v>30.901812093065697</v>
      </c>
      <c r="BK537" s="54">
        <f t="shared" si="436"/>
        <v>30.951098398128828</v>
      </c>
      <c r="BL537" s="54">
        <f t="shared" si="437"/>
        <v>31.083295729580424</v>
      </c>
    </row>
    <row r="538" spans="3:64" ht="12.95" customHeight="1">
      <c r="C538" s="30"/>
      <c r="D538" s="30"/>
      <c r="AF538" s="356"/>
      <c r="AG538" s="41"/>
      <c r="AW538" s="54">
        <v>476000</v>
      </c>
      <c r="AX538" s="54">
        <f t="shared" si="423"/>
        <v>-2.8831223132516457</v>
      </c>
      <c r="AY538" s="54">
        <f t="shared" si="424"/>
        <v>-2.817333924901174</v>
      </c>
      <c r="AZ538" s="54">
        <f t="shared" si="425"/>
        <v>-6.5788388350471544E-2</v>
      </c>
      <c r="BA538" s="54">
        <f t="shared" si="426"/>
        <v>1.3115330035333472</v>
      </c>
      <c r="BB538" s="54">
        <f t="shared" si="427"/>
        <v>-0.61461392802700676</v>
      </c>
      <c r="BC538" s="54">
        <f t="shared" si="428"/>
        <v>-0.69274719922924255</v>
      </c>
      <c r="BD538" s="54">
        <f t="shared" si="429"/>
        <v>-0.36092430670191317</v>
      </c>
      <c r="BE538" s="54">
        <f t="shared" si="430"/>
        <v>30.954462214564028</v>
      </c>
      <c r="BF538" s="54">
        <f t="shared" si="431"/>
        <v>30.954740199889308</v>
      </c>
      <c r="BG538" s="54">
        <f t="shared" si="432"/>
        <v>30.955506789272196</v>
      </c>
      <c r="BH538" s="54">
        <f t="shared" si="433"/>
        <v>30.957619275998034</v>
      </c>
      <c r="BI538" s="54">
        <f t="shared" si="434"/>
        <v>30.963429313811002</v>
      </c>
      <c r="BJ538" s="54">
        <f t="shared" si="435"/>
        <v>30.979325434704975</v>
      </c>
      <c r="BK538" s="54">
        <f t="shared" si="436"/>
        <v>31.022237297730122</v>
      </c>
      <c r="BL538" s="54">
        <f t="shared" si="437"/>
        <v>31.134626687687835</v>
      </c>
    </row>
    <row r="539" spans="3:64" ht="12.95" customHeight="1">
      <c r="C539" s="30"/>
      <c r="D539" s="30"/>
      <c r="AF539" s="356"/>
      <c r="AG539" s="41"/>
      <c r="AW539" s="54">
        <v>477000</v>
      </c>
      <c r="AX539" s="54">
        <f t="shared" si="423"/>
        <v>-2.901864112315383</v>
      </c>
      <c r="AY539" s="54">
        <f t="shared" si="424"/>
        <v>-2.8321448160056018</v>
      </c>
      <c r="AZ539" s="54">
        <f t="shared" si="425"/>
        <v>-6.9719296309781076E-2</v>
      </c>
      <c r="BA539" s="54">
        <f t="shared" si="426"/>
        <v>1.3398190393324789</v>
      </c>
      <c r="BB539" s="54">
        <f t="shared" si="427"/>
        <v>-0.7032474947960784</v>
      </c>
      <c r="BC539" s="54">
        <f t="shared" si="428"/>
        <v>-0.57468855278973585</v>
      </c>
      <c r="BD539" s="54">
        <f t="shared" si="429"/>
        <v>-0.29552285375260612</v>
      </c>
      <c r="BE539" s="54">
        <f t="shared" si="430"/>
        <v>31.035872660822076</v>
      </c>
      <c r="BF539" s="54">
        <f t="shared" si="431"/>
        <v>31.036149161430881</v>
      </c>
      <c r="BG539" s="54">
        <f t="shared" si="432"/>
        <v>31.036884413581646</v>
      </c>
      <c r="BH539" s="54">
        <f t="shared" si="433"/>
        <v>31.038838501856777</v>
      </c>
      <c r="BI539" s="54">
        <f t="shared" si="434"/>
        <v>31.044024589736296</v>
      </c>
      <c r="BJ539" s="54">
        <f t="shared" si="435"/>
        <v>31.057738072539909</v>
      </c>
      <c r="BK539" s="54">
        <f t="shared" si="436"/>
        <v>31.093672263438947</v>
      </c>
      <c r="BL539" s="54">
        <f t="shared" si="437"/>
        <v>31.185957645795249</v>
      </c>
    </row>
    <row r="540" spans="3:64" ht="12.95" customHeight="1">
      <c r="C540" s="30"/>
      <c r="D540" s="30"/>
      <c r="AF540" s="356"/>
      <c r="AG540" s="41"/>
      <c r="AW540" s="54">
        <v>478000</v>
      </c>
      <c r="AX540" s="54">
        <f t="shared" si="423"/>
        <v>-2.9202441924861189</v>
      </c>
      <c r="AY540" s="54">
        <f t="shared" si="424"/>
        <v>-2.8469921469134327</v>
      </c>
      <c r="AZ540" s="54">
        <f t="shared" si="425"/>
        <v>-7.3252045572685942E-2</v>
      </c>
      <c r="BA540" s="54">
        <f t="shared" si="426"/>
        <v>1.3642142869942324</v>
      </c>
      <c r="BB540" s="54">
        <f t="shared" si="427"/>
        <v>-0.78502869226813088</v>
      </c>
      <c r="BC540" s="54">
        <f t="shared" si="428"/>
        <v>-0.45190120370032438</v>
      </c>
      <c r="BD540" s="54">
        <f t="shared" si="429"/>
        <v>-0.22987598632833309</v>
      </c>
      <c r="BE540" s="54">
        <f t="shared" si="430"/>
        <v>31.118889929700689</v>
      </c>
      <c r="BF540" s="54">
        <f t="shared" si="431"/>
        <v>31.1191410680172</v>
      </c>
      <c r="BG540" s="54">
        <f t="shared" si="432"/>
        <v>31.1197896809261</v>
      </c>
      <c r="BH540" s="54">
        <f t="shared" si="433"/>
        <v>31.121464255383106</v>
      </c>
      <c r="BI540" s="54">
        <f t="shared" si="434"/>
        <v>31.125783718984234</v>
      </c>
      <c r="BJ540" s="54">
        <f t="shared" si="435"/>
        <v>31.136900076687908</v>
      </c>
      <c r="BK540" s="54">
        <f t="shared" si="436"/>
        <v>31.165350335493891</v>
      </c>
      <c r="BL540" s="54">
        <f t="shared" si="437"/>
        <v>31.237288603902662</v>
      </c>
    </row>
    <row r="541" spans="3:64" ht="12.95" customHeight="1">
      <c r="C541" s="30"/>
      <c r="D541" s="30"/>
      <c r="AF541" s="356"/>
      <c r="AG541" s="41"/>
      <c r="AW541" s="54">
        <v>479000</v>
      </c>
      <c r="AX541" s="54">
        <f t="shared" si="423"/>
        <v>-2.9382005334556212</v>
      </c>
      <c r="AY541" s="54">
        <f t="shared" si="424"/>
        <v>-2.8618759176246682</v>
      </c>
      <c r="AZ541" s="54">
        <f t="shared" si="425"/>
        <v>-7.6324615830952805E-2</v>
      </c>
      <c r="BA541" s="54">
        <f t="shared" si="426"/>
        <v>1.3836454894739845</v>
      </c>
      <c r="BB541" s="54">
        <f t="shared" si="427"/>
        <v>-0.85705636230046212</v>
      </c>
      <c r="BC541" s="54">
        <f t="shared" si="428"/>
        <v>-0.32511474879474356</v>
      </c>
      <c r="BD541" s="54">
        <f t="shared" si="429"/>
        <v>-0.16400452678660016</v>
      </c>
      <c r="BE541" s="54">
        <f t="shared" si="430"/>
        <v>31.203239777772549</v>
      </c>
      <c r="BF541" s="54">
        <f t="shared" si="431"/>
        <v>31.203440952875731</v>
      </c>
      <c r="BG541" s="54">
        <f t="shared" si="432"/>
        <v>31.203949265328639</v>
      </c>
      <c r="BH541" s="54">
        <f t="shared" si="433"/>
        <v>31.205233379402653</v>
      </c>
      <c r="BI541" s="54">
        <f t="shared" si="434"/>
        <v>31.208475781796871</v>
      </c>
      <c r="BJ541" s="54">
        <f t="shared" si="435"/>
        <v>31.216653129996114</v>
      </c>
      <c r="BK541" s="54">
        <f t="shared" si="436"/>
        <v>31.237217913721238</v>
      </c>
      <c r="BL541" s="54">
        <f t="shared" si="437"/>
        <v>31.288619562010073</v>
      </c>
    </row>
    <row r="542" spans="3:64" ht="12.95" customHeight="1">
      <c r="C542" s="30"/>
      <c r="D542" s="30"/>
      <c r="AF542" s="356"/>
      <c r="AG542" s="41"/>
      <c r="AW542" s="54">
        <v>480000</v>
      </c>
      <c r="AX542" s="54">
        <f t="shared" si="423"/>
        <v>-2.9556772254383885</v>
      </c>
      <c r="AY542" s="54">
        <f t="shared" si="424"/>
        <v>-2.8767961281393073</v>
      </c>
      <c r="AZ542" s="54">
        <f t="shared" si="425"/>
        <v>-7.8881097299081049E-2</v>
      </c>
      <c r="BA542" s="54">
        <f t="shared" si="426"/>
        <v>1.3971589391613091</v>
      </c>
      <c r="BB542" s="54">
        <f t="shared" si="427"/>
        <v>-0.91654729084918607</v>
      </c>
      <c r="BC542" s="54">
        <f t="shared" si="428"/>
        <v>-0.19528377984115552</v>
      </c>
      <c r="BD542" s="54">
        <f t="shared" si="429"/>
        <v>-9.795338180228183E-2</v>
      </c>
      <c r="BE542" s="54">
        <f t="shared" si="430"/>
        <v>31.288588507239297</v>
      </c>
      <c r="BF542" s="54">
        <f t="shared" si="431"/>
        <v>31.288718260587952</v>
      </c>
      <c r="BG542" s="54">
        <f t="shared" si="432"/>
        <v>31.28904135868509</v>
      </c>
      <c r="BH542" s="54">
        <f t="shared" si="433"/>
        <v>31.289845845683203</v>
      </c>
      <c r="BI542" s="54">
        <f t="shared" si="434"/>
        <v>31.291848595213871</v>
      </c>
      <c r="BJ542" s="54">
        <f t="shared" si="435"/>
        <v>31.296832234089013</v>
      </c>
      <c r="BK542" s="54">
        <f t="shared" si="436"/>
        <v>31.309220898733294</v>
      </c>
      <c r="BL542" s="54">
        <f t="shared" si="437"/>
        <v>31.339950520117487</v>
      </c>
    </row>
    <row r="543" spans="3:64" ht="12.95" customHeight="1">
      <c r="C543" s="30"/>
      <c r="D543" s="30"/>
      <c r="AF543" s="356"/>
      <c r="AG543" s="41"/>
      <c r="AW543" s="54">
        <v>481000</v>
      </c>
      <c r="AX543" s="54">
        <f t="shared" si="423"/>
        <v>-2.9726283043121402</v>
      </c>
      <c r="AY543" s="54">
        <f t="shared" si="424"/>
        <v>-2.8917527784573505</v>
      </c>
      <c r="AZ543" s="54">
        <f t="shared" si="425"/>
        <v>-8.0875525854789826E-2</v>
      </c>
      <c r="BA543" s="54">
        <f t="shared" si="426"/>
        <v>1.4040368449604244</v>
      </c>
      <c r="BB543" s="54">
        <f t="shared" si="427"/>
        <v>-0.96113698115990409</v>
      </c>
      <c r="BC543" s="54">
        <f t="shared" si="428"/>
        <v>-6.3552104386077266E-2</v>
      </c>
      <c r="BD543" s="54">
        <f t="shared" si="429"/>
        <v>-3.178675145960639E-2</v>
      </c>
      <c r="BE543" s="54">
        <f t="shared" si="430"/>
        <v>31.374554177762878</v>
      </c>
      <c r="BF543" s="54">
        <f t="shared" si="431"/>
        <v>31.374597915663834</v>
      </c>
      <c r="BG543" s="54">
        <f t="shared" si="432"/>
        <v>31.374706041475388</v>
      </c>
      <c r="BH543" s="54">
        <f t="shared" si="433"/>
        <v>31.374973340556341</v>
      </c>
      <c r="BI543" s="54">
        <f t="shared" si="434"/>
        <v>31.375634121210378</v>
      </c>
      <c r="BJ543" s="54">
        <f t="shared" si="435"/>
        <v>31.377267538887995</v>
      </c>
      <c r="BK543" s="54">
        <f t="shared" si="436"/>
        <v>31.381304834441778</v>
      </c>
      <c r="BL543" s="54">
        <f t="shared" si="437"/>
        <v>31.391281478224897</v>
      </c>
    </row>
    <row r="544" spans="3:64" ht="12.95" customHeight="1">
      <c r="C544" s="30"/>
      <c r="D544" s="30"/>
      <c r="AF544" s="356"/>
      <c r="AG544" s="41"/>
      <c r="AW544" s="54">
        <v>482000</v>
      </c>
      <c r="AX544" s="54">
        <f t="shared" si="423"/>
        <v>-2.9890211038626777</v>
      </c>
      <c r="AY544" s="54">
        <f t="shared" si="424"/>
        <v>-2.9067458685787981</v>
      </c>
      <c r="AZ544" s="54">
        <f t="shared" si="425"/>
        <v>-8.2275235283879616E-2</v>
      </c>
      <c r="BA544" s="54">
        <f t="shared" si="426"/>
        <v>1.4038960623423624</v>
      </c>
      <c r="BB544" s="54">
        <f t="shared" si="427"/>
        <v>-0.98916472978747638</v>
      </c>
      <c r="BC544" s="54">
        <f t="shared" si="428"/>
        <v>6.88102607927292E-2</v>
      </c>
      <c r="BD544" s="54">
        <f t="shared" si="429"/>
        <v>3.4418712093811567E-2</v>
      </c>
      <c r="BE544" s="54">
        <f t="shared" si="430"/>
        <v>31.460723446361129</v>
      </c>
      <c r="BF544" s="54">
        <f t="shared" si="431"/>
        <v>31.460676123439391</v>
      </c>
      <c r="BG544" s="54">
        <f t="shared" si="432"/>
        <v>31.460559117795722</v>
      </c>
      <c r="BH544" s="54">
        <f t="shared" si="433"/>
        <v>31.460269824656272</v>
      </c>
      <c r="BI544" s="54">
        <f t="shared" si="434"/>
        <v>31.459554571454049</v>
      </c>
      <c r="BJ544" s="54">
        <f t="shared" si="435"/>
        <v>31.457786262552109</v>
      </c>
      <c r="BK544" s="54">
        <f t="shared" si="436"/>
        <v>31.453415051510913</v>
      </c>
      <c r="BL544" s="54">
        <f t="shared" si="437"/>
        <v>31.442612436332308</v>
      </c>
    </row>
    <row r="545" spans="3:64" ht="12.95" customHeight="1">
      <c r="C545" s="30"/>
      <c r="D545" s="30"/>
      <c r="AF545" s="356"/>
      <c r="AG545" s="41"/>
      <c r="AW545" s="54">
        <v>483000</v>
      </c>
      <c r="AX545" s="54">
        <f t="shared" si="423"/>
        <v>-3.0048385820647874</v>
      </c>
      <c r="AY545" s="54">
        <f t="shared" si="424"/>
        <v>-2.9217753985036494</v>
      </c>
      <c r="AZ545" s="54">
        <f t="shared" si="425"/>
        <v>-8.3063183561138121E-2</v>
      </c>
      <c r="BA545" s="54">
        <f t="shared" si="426"/>
        <v>1.3967445564690479</v>
      </c>
      <c r="BB545" s="54">
        <f t="shared" si="427"/>
        <v>-0.99987734313765508</v>
      </c>
      <c r="BC545" s="54">
        <f t="shared" si="428"/>
        <v>0.20049002487686041</v>
      </c>
      <c r="BD545" s="54">
        <f t="shared" si="429"/>
        <v>0.10058215716441053</v>
      </c>
      <c r="BE545" s="54">
        <f t="shared" si="430"/>
        <v>31.546672334346809</v>
      </c>
      <c r="BF545" s="54">
        <f t="shared" si="431"/>
        <v>31.546539406757368</v>
      </c>
      <c r="BG545" s="54">
        <f t="shared" si="432"/>
        <v>31.546208258745235</v>
      </c>
      <c r="BH545" s="54">
        <f t="shared" si="433"/>
        <v>31.545383368198973</v>
      </c>
      <c r="BI545" s="54">
        <f t="shared" si="434"/>
        <v>31.543328947586563</v>
      </c>
      <c r="BJ545" s="54">
        <f t="shared" si="435"/>
        <v>31.538214666362105</v>
      </c>
      <c r="BK545" s="54">
        <f t="shared" si="436"/>
        <v>31.525496811372232</v>
      </c>
      <c r="BL545" s="54">
        <f t="shared" si="437"/>
        <v>31.493943394439722</v>
      </c>
    </row>
    <row r="546" spans="3:64" ht="12.95" customHeight="1">
      <c r="C546" s="30"/>
      <c r="D546" s="30"/>
      <c r="AF546" s="356"/>
      <c r="AG546" s="41"/>
      <c r="AW546" s="54">
        <v>484000</v>
      </c>
      <c r="AX546" s="54">
        <f t="shared" si="423"/>
        <v>-3.0200802328510425</v>
      </c>
      <c r="AY546" s="54">
        <f t="shared" si="424"/>
        <v>-2.9368413682319048</v>
      </c>
      <c r="AZ546" s="54">
        <f t="shared" si="425"/>
        <v>-8.3238864619137723E-2</v>
      </c>
      <c r="BA546" s="54">
        <f t="shared" si="426"/>
        <v>1.3829802022643543</v>
      </c>
      <c r="BB546" s="54">
        <f t="shared" si="427"/>
        <v>-0.993501294195555</v>
      </c>
      <c r="BC546" s="54">
        <f t="shared" si="428"/>
        <v>0.33022070178821206</v>
      </c>
      <c r="BD546" s="54">
        <f t="shared" si="429"/>
        <v>0.16662727577217587</v>
      </c>
      <c r="BE546" s="54">
        <f t="shared" si="430"/>
        <v>31.631988369381556</v>
      </c>
      <c r="BF546" s="54">
        <f t="shared" si="431"/>
        <v>31.631784764545369</v>
      </c>
      <c r="BG546" s="54">
        <f t="shared" si="432"/>
        <v>31.63126993614673</v>
      </c>
      <c r="BH546" s="54">
        <f t="shared" si="433"/>
        <v>31.629968416478018</v>
      </c>
      <c r="BI546" s="54">
        <f t="shared" si="434"/>
        <v>31.626679726051734</v>
      </c>
      <c r="BJ546" s="54">
        <f t="shared" si="435"/>
        <v>31.618380047586186</v>
      </c>
      <c r="BK546" s="54">
        <f t="shared" si="436"/>
        <v>31.597495450421757</v>
      </c>
      <c r="BL546" s="54">
        <f t="shared" si="437"/>
        <v>31.545274352547132</v>
      </c>
    </row>
    <row r="547" spans="3:64" ht="12.95" customHeight="1">
      <c r="C547" s="30"/>
      <c r="D547" s="30"/>
      <c r="AF547" s="356"/>
      <c r="AG547" s="41"/>
      <c r="AW547" s="54">
        <v>485000</v>
      </c>
      <c r="AX547" s="54">
        <f t="shared" si="423"/>
        <v>-3.0347614589411473</v>
      </c>
      <c r="AY547" s="54">
        <f t="shared" si="424"/>
        <v>-2.9519437777635646</v>
      </c>
      <c r="AZ547" s="54">
        <f t="shared" si="425"/>
        <v>-8.2817681177582578E-2</v>
      </c>
      <c r="BA547" s="54">
        <f t="shared" si="426"/>
        <v>1.3633322577210214</v>
      </c>
      <c r="BB547" s="54">
        <f t="shared" si="427"/>
        <v>-0.97116841519494479</v>
      </c>
      <c r="BC547" s="54">
        <f t="shared" si="428"/>
        <v>0.4568649694298646</v>
      </c>
      <c r="BD547" s="54">
        <f t="shared" si="429"/>
        <v>0.23249051627630002</v>
      </c>
      <c r="BE547" s="54">
        <f t="shared" si="430"/>
        <v>31.716291240842899</v>
      </c>
      <c r="BF547" s="54">
        <f t="shared" si="431"/>
        <v>31.716038617227039</v>
      </c>
      <c r="BG547" s="54">
        <f t="shared" si="432"/>
        <v>31.715385501420354</v>
      </c>
      <c r="BH547" s="54">
        <f t="shared" si="433"/>
        <v>31.713697589885292</v>
      </c>
      <c r="BI547" s="54">
        <f t="shared" si="434"/>
        <v>31.709339386479794</v>
      </c>
      <c r="BJ547" s="54">
        <f t="shared" si="435"/>
        <v>31.698112712878554</v>
      </c>
      <c r="BK547" s="54">
        <f t="shared" si="436"/>
        <v>31.669356524019737</v>
      </c>
      <c r="BL547" s="54">
        <f t="shared" si="437"/>
        <v>31.596605310654546</v>
      </c>
    </row>
    <row r="548" spans="3:64" ht="12.95" customHeight="1">
      <c r="C548" s="30"/>
      <c r="D548" s="30"/>
      <c r="AF548" s="356"/>
      <c r="AG548" s="41"/>
      <c r="AW548" s="54">
        <v>486000</v>
      </c>
      <c r="AX548" s="54">
        <f t="shared" si="423"/>
        <v>-3.0489115756635652</v>
      </c>
      <c r="AY548" s="54">
        <f t="shared" si="424"/>
        <v>-2.9670826270986281</v>
      </c>
      <c r="AZ548" s="54">
        <f t="shared" si="425"/>
        <v>-8.1828948564937068E-2</v>
      </c>
      <c r="BA548" s="54">
        <f t="shared" si="426"/>
        <v>1.3387614325864154</v>
      </c>
      <c r="BB548" s="54">
        <f t="shared" si="427"/>
        <v>-0.93472069229253696</v>
      </c>
      <c r="BC548" s="54">
        <f t="shared" si="428"/>
        <v>0.57947668943251551</v>
      </c>
      <c r="BD548" s="54">
        <f t="shared" si="429"/>
        <v>0.29812785307411699</v>
      </c>
      <c r="BE548" s="54">
        <f t="shared" si="430"/>
        <v>31.799249441457068</v>
      </c>
      <c r="BF548" s="54">
        <f t="shared" si="431"/>
        <v>31.798972442917876</v>
      </c>
      <c r="BG548" s="54">
        <f t="shared" si="432"/>
        <v>31.798234901899288</v>
      </c>
      <c r="BH548" s="54">
        <f t="shared" si="433"/>
        <v>31.796272177241484</v>
      </c>
      <c r="BI548" s="54">
        <f t="shared" si="434"/>
        <v>31.791056493471814</v>
      </c>
      <c r="BJ548" s="54">
        <f t="shared" si="435"/>
        <v>31.777247895289221</v>
      </c>
      <c r="BK548" s="54">
        <f t="shared" si="436"/>
        <v>31.741025949913542</v>
      </c>
      <c r="BL548" s="54">
        <f t="shared" si="437"/>
        <v>31.647936268761956</v>
      </c>
    </row>
    <row r="549" spans="3:64" ht="12.95" customHeight="1">
      <c r="C549" s="30"/>
      <c r="D549" s="30"/>
      <c r="AF549" s="356"/>
      <c r="AG549" s="41"/>
      <c r="AW549" s="54">
        <v>487000</v>
      </c>
      <c r="AX549" s="54">
        <f t="shared" si="423"/>
        <v>-3.0625708499114714</v>
      </c>
      <c r="AY549" s="54">
        <f t="shared" si="424"/>
        <v>-2.9822579162370948</v>
      </c>
      <c r="AZ549" s="54">
        <f t="shared" si="425"/>
        <v>-8.031293367437678E-2</v>
      </c>
      <c r="BA549" s="54">
        <f t="shared" si="426"/>
        <v>1.3103433579682835</v>
      </c>
      <c r="BB549" s="54">
        <f t="shared" si="427"/>
        <v>-0.88644807838669815</v>
      </c>
      <c r="BC549" s="54">
        <f t="shared" si="428"/>
        <v>0.69733554756450644</v>
      </c>
      <c r="BD549" s="54">
        <f t="shared" si="429"/>
        <v>0.36351948799987888</v>
      </c>
      <c r="BE549" s="54">
        <f t="shared" si="430"/>
        <v>31.880591235720104</v>
      </c>
      <c r="BF549" s="54">
        <f t="shared" si="431"/>
        <v>31.880313638428696</v>
      </c>
      <c r="BG549" s="54">
        <f t="shared" si="432"/>
        <v>31.879546896848968</v>
      </c>
      <c r="BH549" s="54">
        <f t="shared" si="433"/>
        <v>31.87743063139062</v>
      </c>
      <c r="BI549" s="54">
        <f t="shared" si="434"/>
        <v>31.871601072254009</v>
      </c>
      <c r="BJ549" s="54">
        <f t="shared" si="435"/>
        <v>31.855627579486413</v>
      </c>
      <c r="BK549" s="54">
        <f t="shared" si="436"/>
        <v>31.812450150705949</v>
      </c>
      <c r="BL549" s="54">
        <f t="shared" si="437"/>
        <v>31.69926722686937</v>
      </c>
    </row>
    <row r="550" spans="3:64" ht="12.95" customHeight="1">
      <c r="C550" s="30"/>
      <c r="D550" s="30"/>
      <c r="AF550" s="356"/>
      <c r="AG550" s="41"/>
      <c r="AW550" s="54">
        <v>488000</v>
      </c>
      <c r="AX550" s="54">
        <f t="shared" si="423"/>
        <v>-3.0757870902791176</v>
      </c>
      <c r="AY550" s="54">
        <f t="shared" si="424"/>
        <v>-2.9974696451789669</v>
      </c>
      <c r="AZ550" s="54">
        <f t="shared" si="425"/>
        <v>-7.831744510015072E-2</v>
      </c>
      <c r="BA550" s="54">
        <f t="shared" si="426"/>
        <v>1.2791598157291024</v>
      </c>
      <c r="BB550" s="54">
        <f t="shared" si="427"/>
        <v>-0.82881982706224566</v>
      </c>
      <c r="BC550" s="54">
        <f t="shared" si="428"/>
        <v>0.8099539049795379</v>
      </c>
      <c r="BD550" s="54">
        <f t="shared" si="429"/>
        <v>0.42867224122828906</v>
      </c>
      <c r="BE550" s="54">
        <f t="shared" si="430"/>
        <v>31.960109419501048</v>
      </c>
      <c r="BF550" s="54">
        <f t="shared" si="431"/>
        <v>31.959850985007641</v>
      </c>
      <c r="BG550" s="54">
        <f t="shared" si="432"/>
        <v>31.959105154082678</v>
      </c>
      <c r="BH550" s="54">
        <f t="shared" si="433"/>
        <v>31.956954597169634</v>
      </c>
      <c r="BI550" s="54">
        <f t="shared" si="434"/>
        <v>31.9507690661355</v>
      </c>
      <c r="BJ550" s="54">
        <f t="shared" si="435"/>
        <v>31.933102202255352</v>
      </c>
      <c r="BK550" s="54">
        <f t="shared" si="436"/>
        <v>31.883576194993445</v>
      </c>
      <c r="BL550" s="54">
        <f t="shared" si="437"/>
        <v>31.750598184976781</v>
      </c>
    </row>
    <row r="551" spans="3:64" ht="12.95" customHeight="1">
      <c r="C551" s="30"/>
      <c r="D551" s="30"/>
      <c r="AF551" s="356"/>
      <c r="AG551" s="41"/>
      <c r="AW551" s="54">
        <v>489000</v>
      </c>
      <c r="AX551" s="54">
        <f t="shared" si="423"/>
        <v>-3.0886122824562916</v>
      </c>
      <c r="AY551" s="54">
        <f t="shared" si="424"/>
        <v>-3.0127178139242416</v>
      </c>
      <c r="AZ551" s="54">
        <f t="shared" si="425"/>
        <v>-7.58944685320498E-2</v>
      </c>
      <c r="BA551" s="54">
        <f t="shared" si="426"/>
        <v>1.2462144598838047</v>
      </c>
      <c r="BB551" s="54">
        <f t="shared" si="427"/>
        <v>-0.76425683294602298</v>
      </c>
      <c r="BC551" s="54">
        <f t="shared" si="428"/>
        <v>0.91706081790453953</v>
      </c>
      <c r="BD551" s="54">
        <f t="shared" si="429"/>
        <v>0.49361976870881735</v>
      </c>
      <c r="BE551" s="54">
        <f t="shared" si="430"/>
        <v>32.037660393130409</v>
      </c>
      <c r="BF551" s="54">
        <f t="shared" si="431"/>
        <v>32.037434944857537</v>
      </c>
      <c r="BG551" s="54">
        <f t="shared" si="432"/>
        <v>32.036750165369426</v>
      </c>
      <c r="BH551" s="54">
        <f t="shared" si="433"/>
        <v>32.034672259205088</v>
      </c>
      <c r="BI551" s="54">
        <f t="shared" si="434"/>
        <v>32.028385723535465</v>
      </c>
      <c r="BJ551" s="54">
        <f t="shared" si="435"/>
        <v>32.009532198651165</v>
      </c>
      <c r="BK551" s="54">
        <f t="shared" si="436"/>
        <v>31.954351936802869</v>
      </c>
      <c r="BL551" s="54">
        <f t="shared" si="437"/>
        <v>31.801929143084195</v>
      </c>
    </row>
    <row r="552" spans="3:64" ht="12.95" customHeight="1">
      <c r="C552" s="30"/>
      <c r="D552" s="30"/>
      <c r="AF552" s="356"/>
      <c r="AG552" s="41"/>
      <c r="AW552" s="54">
        <v>490000</v>
      </c>
      <c r="AX552" s="54">
        <f t="shared" si="423"/>
        <v>-3.1010996426672253</v>
      </c>
      <c r="AY552" s="54">
        <f t="shared" si="424"/>
        <v>-3.0280024224729214</v>
      </c>
      <c r="AZ552" s="54">
        <f t="shared" si="425"/>
        <v>-7.3097220194303744E-2</v>
      </c>
      <c r="BA552" s="54">
        <f t="shared" si="426"/>
        <v>1.2123796356905359</v>
      </c>
      <c r="BB552" s="54">
        <f t="shared" si="427"/>
        <v>-0.69496987882654471</v>
      </c>
      <c r="BC552" s="54">
        <f t="shared" si="428"/>
        <v>1.0185709969051449</v>
      </c>
      <c r="BD552" s="54">
        <f t="shared" si="429"/>
        <v>0.55842103389773512</v>
      </c>
      <c r="BE552" s="54">
        <f t="shared" si="430"/>
        <v>32.113158816124709</v>
      </c>
      <c r="BF552" s="54">
        <f t="shared" si="431"/>
        <v>32.112973677480618</v>
      </c>
      <c r="BG552" s="54">
        <f t="shared" si="432"/>
        <v>32.112377409679247</v>
      </c>
      <c r="BH552" s="54">
        <f t="shared" si="433"/>
        <v>32.110459052902939</v>
      </c>
      <c r="BI552" s="54">
        <f t="shared" si="434"/>
        <v>32.10430782911336</v>
      </c>
      <c r="BJ552" s="54">
        <f t="shared" si="435"/>
        <v>32.084789368229295</v>
      </c>
      <c r="BK552" s="54">
        <f t="shared" si="436"/>
        <v>32.024726152958927</v>
      </c>
      <c r="BL552" s="54">
        <f t="shared" si="437"/>
        <v>31.853260101191609</v>
      </c>
    </row>
    <row r="553" spans="3:64" ht="12.95" customHeight="1">
      <c r="C553" s="30"/>
      <c r="D553" s="30"/>
      <c r="AF553" s="356"/>
      <c r="AG553" s="41"/>
      <c r="AW553" s="54">
        <v>491000</v>
      </c>
      <c r="AX553" s="54">
        <f t="shared" si="423"/>
        <v>-3.1133012981744597</v>
      </c>
      <c r="AY553" s="54">
        <f t="shared" si="424"/>
        <v>-3.0433234708250048</v>
      </c>
      <c r="AZ553" s="54">
        <f t="shared" si="425"/>
        <v>-6.9977827349454819E-2</v>
      </c>
      <c r="BA553" s="54">
        <f t="shared" si="426"/>
        <v>1.1783724392042003</v>
      </c>
      <c r="BB553" s="54">
        <f t="shared" si="427"/>
        <v>-0.62286715802740977</v>
      </c>
      <c r="BC553" s="54">
        <f t="shared" si="428"/>
        <v>1.1145467189056841</v>
      </c>
      <c r="BD553" s="54">
        <f t="shared" si="429"/>
        <v>0.62315761833274896</v>
      </c>
      <c r="BE553" s="54">
        <f t="shared" si="430"/>
        <v>32.186569443294445</v>
      </c>
      <c r="BF553" s="54">
        <f t="shared" si="431"/>
        <v>32.1864260430577</v>
      </c>
      <c r="BG553" s="54">
        <f t="shared" si="432"/>
        <v>32.185932542847937</v>
      </c>
      <c r="BH553" s="54">
        <f t="shared" si="433"/>
        <v>32.184236003261191</v>
      </c>
      <c r="BI553" s="54">
        <f t="shared" si="434"/>
        <v>32.178424761495059</v>
      </c>
      <c r="BJ553" s="54">
        <f t="shared" si="435"/>
        <v>32.158758040413623</v>
      </c>
      <c r="BK553" s="54">
        <f t="shared" si="436"/>
        <v>32.094648678020846</v>
      </c>
      <c r="BL553" s="54">
        <f t="shared" si="437"/>
        <v>31.904591059299019</v>
      </c>
    </row>
    <row r="554" spans="3:64" ht="12.95" customHeight="1">
      <c r="C554" s="30"/>
      <c r="D554" s="30"/>
      <c r="AF554" s="356"/>
      <c r="AG554" s="41"/>
      <c r="AW554" s="54">
        <v>492000</v>
      </c>
      <c r="AX554" s="54">
        <f t="shared" si="423"/>
        <v>-3.1252666501606936</v>
      </c>
      <c r="AY554" s="54">
        <f t="shared" si="424"/>
        <v>-3.0586809589804913</v>
      </c>
      <c r="AZ554" s="54">
        <f t="shared" si="425"/>
        <v>-6.6585691180202175E-2</v>
      </c>
      <c r="BA554" s="54">
        <f t="shared" si="426"/>
        <v>1.1447533231318268</v>
      </c>
      <c r="BB554" s="54">
        <f t="shared" si="427"/>
        <v>-0.54952016286449334</v>
      </c>
      <c r="BC554" s="54">
        <f t="shared" si="428"/>
        <v>1.2051592014408159</v>
      </c>
      <c r="BD554" s="54">
        <f t="shared" si="429"/>
        <v>0.6879304770477136</v>
      </c>
      <c r="BE554" s="54">
        <f t="shared" si="430"/>
        <v>32.257897697122431</v>
      </c>
      <c r="BF554" s="54">
        <f t="shared" si="431"/>
        <v>32.257792944167882</v>
      </c>
      <c r="BG554" s="54">
        <f t="shared" si="432"/>
        <v>32.257404568344931</v>
      </c>
      <c r="BH554" s="54">
        <f t="shared" si="433"/>
        <v>32.255966119298598</v>
      </c>
      <c r="BI554" s="54">
        <f t="shared" si="434"/>
        <v>32.250658423821548</v>
      </c>
      <c r="BJ554" s="54">
        <f t="shared" si="435"/>
        <v>32.231336023128442</v>
      </c>
      <c r="BK554" s="54">
        <f t="shared" si="436"/>
        <v>32.164070536432639</v>
      </c>
      <c r="BL554" s="54">
        <f t="shared" si="437"/>
        <v>31.955922017406433</v>
      </c>
    </row>
    <row r="555" spans="3:64" ht="12.95" customHeight="1">
      <c r="C555" s="30"/>
      <c r="D555" s="30"/>
      <c r="AF555" s="356"/>
      <c r="AG555" s="41"/>
      <c r="AW555" s="54">
        <v>493000</v>
      </c>
      <c r="AX555" s="54">
        <f t="shared" si="423"/>
        <v>-3.1370413625912068</v>
      </c>
      <c r="AY555" s="54">
        <f t="shared" si="424"/>
        <v>-3.0740748869393828</v>
      </c>
      <c r="AZ555" s="54">
        <f t="shared" si="425"/>
        <v>-6.2966475651823992E-2</v>
      </c>
      <c r="BA555" s="54">
        <f t="shared" si="426"/>
        <v>1.1119392097492029</v>
      </c>
      <c r="BB555" s="54">
        <f t="shared" si="427"/>
        <v>-0.47617105043072411</v>
      </c>
      <c r="BC555" s="54">
        <f t="shared" si="428"/>
        <v>1.2906537349565088</v>
      </c>
      <c r="BD555" s="54">
        <f t="shared" si="429"/>
        <v>0.7528566628020853</v>
      </c>
      <c r="BE555" s="54">
        <f t="shared" si="430"/>
        <v>32.327180234087621</v>
      </c>
      <c r="BF555" s="54">
        <f t="shared" si="431"/>
        <v>32.327108208833089</v>
      </c>
      <c r="BG555" s="54">
        <f t="shared" si="432"/>
        <v>32.326817955367211</v>
      </c>
      <c r="BH555" s="54">
        <f t="shared" si="433"/>
        <v>32.32564936585689</v>
      </c>
      <c r="BI555" s="54">
        <f t="shared" si="434"/>
        <v>32.320962148315886</v>
      </c>
      <c r="BJ555" s="54">
        <f t="shared" si="435"/>
        <v>32.30243532414643</v>
      </c>
      <c r="BK555" s="54">
        <f t="shared" si="436"/>
        <v>32.232944071538839</v>
      </c>
      <c r="BL555" s="54">
        <f t="shared" si="437"/>
        <v>32.007252975513843</v>
      </c>
    </row>
    <row r="556" spans="3:64" ht="12.95" customHeight="1">
      <c r="C556" s="30"/>
      <c r="D556" s="30"/>
      <c r="AF556" s="356"/>
      <c r="AG556" s="41"/>
      <c r="AW556" s="54">
        <v>494000</v>
      </c>
      <c r="AX556" s="54">
        <f t="shared" si="423"/>
        <v>-3.1486668597322942</v>
      </c>
      <c r="AY556" s="54">
        <f t="shared" si="424"/>
        <v>-3.0895052547016779</v>
      </c>
      <c r="AZ556" s="54">
        <f t="shared" si="425"/>
        <v>-5.9161605030616432E-2</v>
      </c>
      <c r="BA556" s="54">
        <f t="shared" si="426"/>
        <v>1.0802240102335543</v>
      </c>
      <c r="BB556" s="54">
        <f t="shared" si="427"/>
        <v>-0.40376478195725102</v>
      </c>
      <c r="BC556" s="54">
        <f t="shared" si="428"/>
        <v>1.3713207457524907</v>
      </c>
      <c r="BD556" s="54">
        <f t="shared" si="429"/>
        <v>0.81806640419735155</v>
      </c>
      <c r="BE556" s="54">
        <f t="shared" si="430"/>
        <v>32.394476357864704</v>
      </c>
      <c r="BF556" s="54">
        <f t="shared" si="431"/>
        <v>32.394429932318154</v>
      </c>
      <c r="BG556" s="54">
        <f t="shared" si="432"/>
        <v>32.394224555282349</v>
      </c>
      <c r="BH556" s="54">
        <f t="shared" si="433"/>
        <v>32.393316760227449</v>
      </c>
      <c r="BI556" s="54">
        <f t="shared" si="434"/>
        <v>32.389318718991348</v>
      </c>
      <c r="BJ556" s="54">
        <f t="shared" si="435"/>
        <v>32.371982640016462</v>
      </c>
      <c r="BK556" s="54">
        <f t="shared" si="436"/>
        <v>32.301223071125918</v>
      </c>
      <c r="BL556" s="54">
        <f t="shared" si="437"/>
        <v>32.058583933621257</v>
      </c>
    </row>
    <row r="557" spans="3:64" ht="12.95" customHeight="1">
      <c r="C557" s="30"/>
      <c r="D557" s="30"/>
      <c r="AF557" s="356"/>
      <c r="AG557" s="41"/>
      <c r="AW557" s="54">
        <v>495000</v>
      </c>
      <c r="AX557" s="54">
        <f t="shared" si="423"/>
        <v>-3.1601801972039518</v>
      </c>
      <c r="AY557" s="54">
        <f t="shared" si="424"/>
        <v>-3.1049720622673771</v>
      </c>
      <c r="AZ557" s="54">
        <f t="shared" si="425"/>
        <v>-5.5208134936574803E-2</v>
      </c>
      <c r="BA557" s="54">
        <f t="shared" si="426"/>
        <v>1.049801360910888</v>
      </c>
      <c r="BB557" s="54">
        <f t="shared" si="427"/>
        <v>-0.33299272138288272</v>
      </c>
      <c r="BC557" s="54">
        <f t="shared" si="428"/>
        <v>1.4474733469867729</v>
      </c>
      <c r="BD557" s="54">
        <f t="shared" si="429"/>
        <v>0.88370077124600144</v>
      </c>
      <c r="BE557" s="54">
        <f t="shared" si="430"/>
        <v>32.459860737404689</v>
      </c>
      <c r="BF557" s="54">
        <f t="shared" si="431"/>
        <v>32.459832866098225</v>
      </c>
      <c r="BG557" s="54">
        <f t="shared" si="432"/>
        <v>32.459695976235146</v>
      </c>
      <c r="BH557" s="54">
        <f t="shared" si="433"/>
        <v>32.459024108842364</v>
      </c>
      <c r="BI557" s="54">
        <f t="shared" si="434"/>
        <v>32.455737685684106</v>
      </c>
      <c r="BJ557" s="54">
        <f t="shared" si="435"/>
        <v>32.439919612762125</v>
      </c>
      <c r="BK557" s="54">
        <f t="shared" si="436"/>
        <v>32.368862889158571</v>
      </c>
      <c r="BL557" s="54">
        <f t="shared" si="437"/>
        <v>32.109914891728671</v>
      </c>
    </row>
    <row r="558" spans="3:64" ht="12.95" customHeight="1">
      <c r="C558" s="30"/>
      <c r="D558" s="30"/>
      <c r="AF558" s="356"/>
      <c r="AG558" s="41"/>
      <c r="AW558" s="54">
        <v>496000</v>
      </c>
      <c r="AX558" s="54">
        <f t="shared" si="423"/>
        <v>-3.1716141820088746</v>
      </c>
      <c r="AY558" s="54">
        <f t="shared" si="424"/>
        <v>-3.1204753096364808</v>
      </c>
      <c r="AZ558" s="54">
        <f t="shared" si="425"/>
        <v>-5.1138872372393597E-2</v>
      </c>
      <c r="BA558" s="54">
        <f t="shared" si="426"/>
        <v>1.0207863529706669</v>
      </c>
      <c r="BB558" s="54">
        <f t="shared" si="427"/>
        <v>-0.26433861713655904</v>
      </c>
      <c r="BC558" s="54">
        <f t="shared" si="428"/>
        <v>1.5194309241295609</v>
      </c>
      <c r="BD558" s="54">
        <f t="shared" si="429"/>
        <v>0.94991002946923508</v>
      </c>
      <c r="BE558" s="54">
        <f t="shared" si="430"/>
        <v>32.52341757231514</v>
      </c>
      <c r="BF558" s="54">
        <f t="shared" si="431"/>
        <v>32.523402140184487</v>
      </c>
      <c r="BG558" s="54">
        <f t="shared" si="432"/>
        <v>32.523316857810279</v>
      </c>
      <c r="BH558" s="54">
        <f t="shared" si="433"/>
        <v>32.522845825189428</v>
      </c>
      <c r="BI558" s="54">
        <f t="shared" si="434"/>
        <v>32.520252157412848</v>
      </c>
      <c r="BJ558" s="54">
        <f t="shared" si="435"/>
        <v>32.50620285962605</v>
      </c>
      <c r="BK558" s="54">
        <f t="shared" si="436"/>
        <v>32.435820563390301</v>
      </c>
      <c r="BL558" s="54">
        <f t="shared" si="437"/>
        <v>32.161245849836085</v>
      </c>
    </row>
    <row r="559" spans="3:64" ht="12.95" customHeight="1">
      <c r="C559" s="30"/>
      <c r="D559" s="30"/>
      <c r="AF559" s="356"/>
      <c r="AG559" s="41"/>
      <c r="AW559" s="54">
        <v>497000</v>
      </c>
      <c r="AX559" s="54">
        <f t="shared" si="423"/>
        <v>-3.1829976413020211</v>
      </c>
      <c r="AY559" s="54">
        <f t="shared" si="424"/>
        <v>-3.1360149968089881</v>
      </c>
      <c r="AZ559" s="54">
        <f t="shared" si="425"/>
        <v>-4.6982644493033202E-2</v>
      </c>
      <c r="BA559" s="54">
        <f t="shared" si="426"/>
        <v>0.99323460398299834</v>
      </c>
      <c r="BB559" s="54">
        <f t="shared" si="427"/>
        <v>-0.19812164032564977</v>
      </c>
      <c r="BC559" s="54">
        <f t="shared" si="428"/>
        <v>1.5875078042142248</v>
      </c>
      <c r="BD559" s="54">
        <f t="shared" si="429"/>
        <v>1.0168526862732339</v>
      </c>
      <c r="BE559" s="54">
        <f t="shared" si="430"/>
        <v>32.585236135821432</v>
      </c>
      <c r="BF559" s="54">
        <f t="shared" si="431"/>
        <v>32.585228369007353</v>
      </c>
      <c r="BG559" s="54">
        <f t="shared" si="432"/>
        <v>32.585179281514591</v>
      </c>
      <c r="BH559" s="54">
        <f t="shared" si="433"/>
        <v>32.584869171969991</v>
      </c>
      <c r="BI559" s="54">
        <f t="shared" si="434"/>
        <v>32.582915264546763</v>
      </c>
      <c r="BJ559" s="54">
        <f t="shared" si="435"/>
        <v>32.570803785832197</v>
      </c>
      <c r="BK559" s="54">
        <f t="shared" si="436"/>
        <v>32.502054928538335</v>
      </c>
      <c r="BL559" s="54">
        <f t="shared" si="437"/>
        <v>32.212576807943499</v>
      </c>
    </row>
    <row r="560" spans="3:64" ht="12.95" customHeight="1">
      <c r="C560" s="30"/>
      <c r="D560" s="30"/>
      <c r="AF560" s="356"/>
      <c r="AG560" s="41"/>
      <c r="AW560" s="54">
        <v>498000</v>
      </c>
      <c r="AX560" s="54">
        <f t="shared" si="423"/>
        <v>-3.1943557670127865</v>
      </c>
      <c r="AY560" s="54">
        <f t="shared" si="424"/>
        <v>-3.1515911237848995</v>
      </c>
      <c r="AZ560" s="54">
        <f t="shared" si="425"/>
        <v>-4.2764643227886798E-2</v>
      </c>
      <c r="BA560" s="54">
        <f t="shared" si="426"/>
        <v>0.9671580865032412</v>
      </c>
      <c r="BB560" s="54">
        <f t="shared" si="427"/>
        <v>-0.13453391588916788</v>
      </c>
      <c r="BC560" s="54">
        <f t="shared" si="428"/>
        <v>1.6520059187031786</v>
      </c>
      <c r="BD560" s="54">
        <f t="shared" si="429"/>
        <v>1.0846951743385247</v>
      </c>
      <c r="BE560" s="54">
        <f t="shared" si="430"/>
        <v>32.645407509668679</v>
      </c>
      <c r="BF560" s="54">
        <f t="shared" si="431"/>
        <v>32.645404033415026</v>
      </c>
      <c r="BG560" s="54">
        <f t="shared" si="432"/>
        <v>32.645378382528726</v>
      </c>
      <c r="BH560" s="54">
        <f t="shared" si="433"/>
        <v>32.645189164736372</v>
      </c>
      <c r="BI560" s="54">
        <f t="shared" si="434"/>
        <v>32.643796469294195</v>
      </c>
      <c r="BJ560" s="54">
        <f t="shared" si="435"/>
        <v>32.633708194528154</v>
      </c>
      <c r="BK560" s="54">
        <f t="shared" si="436"/>
        <v>32.567526724724921</v>
      </c>
      <c r="BL560" s="54">
        <f t="shared" si="437"/>
        <v>32.263907766050906</v>
      </c>
    </row>
    <row r="561" spans="3:64" ht="12.95" customHeight="1">
      <c r="C561" s="30"/>
      <c r="D561" s="30"/>
      <c r="AF561" s="356"/>
      <c r="AG561" s="41"/>
      <c r="AW561" s="54">
        <v>499000</v>
      </c>
      <c r="AX561" s="54">
        <f t="shared" si="423"/>
        <v>-3.2057104876755651</v>
      </c>
      <c r="AY561" s="54">
        <f t="shared" si="424"/>
        <v>-3.1672036905642145</v>
      </c>
      <c r="AZ561" s="54">
        <f t="shared" si="425"/>
        <v>-3.8506797111350771E-2</v>
      </c>
      <c r="BA561" s="54">
        <f t="shared" si="426"/>
        <v>0.94253775657537808</v>
      </c>
      <c r="BB561" s="54">
        <f t="shared" si="427"/>
        <v>-7.3671762062698543E-2</v>
      </c>
      <c r="BC561" s="54">
        <f t="shared" si="428"/>
        <v>1.713210438016938</v>
      </c>
      <c r="BD561" s="54">
        <f t="shared" si="429"/>
        <v>1.1536120909355456</v>
      </c>
      <c r="BE561" s="54">
        <f t="shared" si="430"/>
        <v>32.704022282888729</v>
      </c>
      <c r="BF561" s="54">
        <f t="shared" si="431"/>
        <v>32.704020945538318</v>
      </c>
      <c r="BG561" s="54">
        <f t="shared" si="432"/>
        <v>32.704009103966889</v>
      </c>
      <c r="BH561" s="54">
        <f t="shared" si="433"/>
        <v>32.703904273805264</v>
      </c>
      <c r="BI561" s="54">
        <f t="shared" si="434"/>
        <v>32.702977885136796</v>
      </c>
      <c r="BJ561" s="54">
        <f t="shared" si="435"/>
        <v>32.694915711654239</v>
      </c>
      <c r="BK561" s="54">
        <f t="shared" si="436"/>
        <v>32.63219870089916</v>
      </c>
      <c r="BL561" s="54">
        <f t="shared" si="437"/>
        <v>32.31523872415832</v>
      </c>
    </row>
    <row r="562" spans="3:64" ht="12.95" customHeight="1">
      <c r="C562" s="30"/>
      <c r="D562" s="30"/>
      <c r="AF562" s="356"/>
      <c r="AG562" s="41"/>
      <c r="AW562" s="54">
        <v>500000</v>
      </c>
      <c r="AX562" s="54">
        <f t="shared" si="423"/>
        <v>-3.2170808375374813</v>
      </c>
      <c r="AY562" s="54">
        <f t="shared" si="424"/>
        <v>-3.182852697146934</v>
      </c>
      <c r="AZ562" s="54">
        <f t="shared" si="425"/>
        <v>-3.422814039054755E-2</v>
      </c>
      <c r="BA562" s="54">
        <f t="shared" si="426"/>
        <v>0.91933333600804668</v>
      </c>
      <c r="BB562" s="54">
        <f t="shared" si="427"/>
        <v>-1.5560858672345154E-2</v>
      </c>
      <c r="BC562" s="54">
        <f t="shared" si="428"/>
        <v>1.771387519246852</v>
      </c>
      <c r="BD562" s="54">
        <f t="shared" si="429"/>
        <v>1.223786910706552</v>
      </c>
      <c r="BE562" s="54">
        <f t="shared" si="430"/>
        <v>32.761168991341407</v>
      </c>
      <c r="BF562" s="54">
        <f t="shared" si="431"/>
        <v>32.761168573320312</v>
      </c>
      <c r="BG562" s="54">
        <f t="shared" si="432"/>
        <v>32.761163956607632</v>
      </c>
      <c r="BH562" s="54">
        <f t="shared" si="433"/>
        <v>32.761112974840366</v>
      </c>
      <c r="BI562" s="54">
        <f t="shared" si="434"/>
        <v>32.760550740841282</v>
      </c>
      <c r="BJ562" s="54">
        <f t="shared" si="435"/>
        <v>32.754439046396783</v>
      </c>
      <c r="BK562" s="54">
        <f t="shared" si="436"/>
        <v>32.696035712967003</v>
      </c>
      <c r="BL562" s="54">
        <f t="shared" si="437"/>
        <v>32.366569682265734</v>
      </c>
    </row>
    <row r="563" spans="3:64" ht="12.95" customHeight="1">
      <c r="C563" s="30"/>
      <c r="D563" s="30"/>
      <c r="AF563" s="356"/>
      <c r="AG563" s="41"/>
      <c r="AW563" s="54">
        <v>501000</v>
      </c>
      <c r="AX563" s="54">
        <f t="shared" si="423"/>
        <v>-3.2284833060859524</v>
      </c>
      <c r="AY563" s="54">
        <f t="shared" si="424"/>
        <v>-3.1985381435330567</v>
      </c>
      <c r="AZ563" s="54">
        <f t="shared" si="425"/>
        <v>-2.9945162552895657E-2</v>
      </c>
      <c r="BA563" s="54">
        <f t="shared" si="426"/>
        <v>0.897490714362987</v>
      </c>
      <c r="BB563" s="54">
        <f t="shared" si="427"/>
        <v>3.9823955998281924E-2</v>
      </c>
      <c r="BC563" s="54">
        <f t="shared" si="428"/>
        <v>1.8267834959411033</v>
      </c>
      <c r="BD563" s="54">
        <f t="shared" si="429"/>
        <v>1.2954131035120511</v>
      </c>
      <c r="BE563" s="54">
        <f t="shared" si="430"/>
        <v>32.816933104928985</v>
      </c>
      <c r="BF563" s="54">
        <f t="shared" si="431"/>
        <v>32.816933009088046</v>
      </c>
      <c r="BG563" s="54">
        <f t="shared" si="432"/>
        <v>32.816931608121777</v>
      </c>
      <c r="BH563" s="54">
        <f t="shared" si="433"/>
        <v>32.816911130639475</v>
      </c>
      <c r="BI563" s="54">
        <f t="shared" si="434"/>
        <v>32.816612096364089</v>
      </c>
      <c r="BJ563" s="54">
        <f t="shared" si="435"/>
        <v>32.812303110078254</v>
      </c>
      <c r="BK563" s="54">
        <f t="shared" si="436"/>
        <v>32.759004816370975</v>
      </c>
      <c r="BL563" s="54">
        <f t="shared" si="437"/>
        <v>32.417900640373148</v>
      </c>
    </row>
    <row r="564" spans="3:64" ht="12.95" customHeight="1">
      <c r="C564" s="30"/>
      <c r="D564" s="30"/>
      <c r="AF564" s="356"/>
      <c r="AG564" s="41"/>
      <c r="AW564" s="54">
        <v>502000</v>
      </c>
      <c r="AX564" s="54">
        <f t="shared" si="423"/>
        <v>-3.23993215957241</v>
      </c>
      <c r="AY564" s="54">
        <f t="shared" si="424"/>
        <v>-3.2142600297225847</v>
      </c>
      <c r="AZ564" s="54">
        <f t="shared" si="425"/>
        <v>-2.5672129849825084E-2</v>
      </c>
      <c r="BA564" s="54">
        <f t="shared" si="426"/>
        <v>0.87694743844735679</v>
      </c>
      <c r="BB564" s="54">
        <f t="shared" si="427"/>
        <v>9.2543399650894947E-2</v>
      </c>
      <c r="BC564" s="54">
        <f t="shared" si="428"/>
        <v>1.8796250119274966</v>
      </c>
      <c r="BD564" s="54">
        <f t="shared" si="429"/>
        <v>1.368695610991822</v>
      </c>
      <c r="BE564" s="54">
        <f t="shared" si="430"/>
        <v>32.871396408278926</v>
      </c>
      <c r="BF564" s="54">
        <f t="shared" si="431"/>
        <v>32.871396395303378</v>
      </c>
      <c r="BG564" s="54">
        <f t="shared" si="432"/>
        <v>32.871396116780502</v>
      </c>
      <c r="BH564" s="54">
        <f t="shared" si="433"/>
        <v>32.871390138391654</v>
      </c>
      <c r="BI564" s="54">
        <f t="shared" si="434"/>
        <v>32.871261888820634</v>
      </c>
      <c r="BJ564" s="54">
        <f t="shared" si="435"/>
        <v>32.868544017800978</v>
      </c>
      <c r="BK564" s="54">
        <f t="shared" si="436"/>
        <v>32.82107535287566</v>
      </c>
      <c r="BL564" s="54">
        <f t="shared" si="437"/>
        <v>32.469231598480562</v>
      </c>
    </row>
    <row r="565" spans="3:64" ht="12.95" customHeight="1">
      <c r="C565" s="30"/>
      <c r="D565" s="30"/>
      <c r="AF565" s="356"/>
      <c r="AG565" s="41"/>
      <c r="AW565" s="54">
        <v>503000</v>
      </c>
      <c r="AX565" s="54">
        <f t="shared" si="423"/>
        <v>-3.2514397311956835</v>
      </c>
      <c r="AY565" s="54">
        <f t="shared" si="424"/>
        <v>-3.2300183557155155</v>
      </c>
      <c r="AZ565" s="54">
        <f t="shared" si="425"/>
        <v>-2.1421375480167777E-2</v>
      </c>
      <c r="BA565" s="54">
        <f t="shared" si="426"/>
        <v>0.85763670695083549</v>
      </c>
      <c r="BB565" s="54">
        <f t="shared" si="427"/>
        <v>0.14268212349943613</v>
      </c>
      <c r="BC565" s="54">
        <f t="shared" si="428"/>
        <v>1.9301197440557072</v>
      </c>
      <c r="BD565" s="54">
        <f t="shared" si="429"/>
        <v>1.4438526603490403</v>
      </c>
      <c r="BE565" s="54">
        <f t="shared" si="430"/>
        <v>32.924636658665591</v>
      </c>
      <c r="BF565" s="54">
        <f t="shared" si="431"/>
        <v>32.924636658104504</v>
      </c>
      <c r="BG565" s="54">
        <f t="shared" si="432"/>
        <v>32.924636635767953</v>
      </c>
      <c r="BH565" s="54">
        <f t="shared" si="433"/>
        <v>32.924635746570644</v>
      </c>
      <c r="BI565" s="54">
        <f t="shared" si="434"/>
        <v>32.924600358773503</v>
      </c>
      <c r="BJ565" s="54">
        <f t="shared" si="435"/>
        <v>32.923207997908548</v>
      </c>
      <c r="BK565" s="54">
        <f t="shared" si="436"/>
        <v>32.882219031330308</v>
      </c>
      <c r="BL565" s="54">
        <f t="shared" si="437"/>
        <v>32.520562556587969</v>
      </c>
    </row>
    <row r="566" spans="3:64" ht="12.95" customHeight="1">
      <c r="C566" s="30"/>
      <c r="D566" s="30"/>
      <c r="AF566" s="356"/>
      <c r="AG566" s="41"/>
      <c r="AW566" s="54">
        <v>504000</v>
      </c>
      <c r="AX566" s="54">
        <f t="shared" si="423"/>
        <v>-3.2630166795102569</v>
      </c>
      <c r="AY566" s="54">
        <f t="shared" si="424"/>
        <v>-3.2458131215118513</v>
      </c>
      <c r="AZ566" s="54">
        <f t="shared" si="425"/>
        <v>-1.7203557998405512E-2</v>
      </c>
      <c r="BA566" s="54">
        <f t="shared" si="426"/>
        <v>0.83949021978123706</v>
      </c>
      <c r="BB566" s="54">
        <f t="shared" si="427"/>
        <v>0.19033999625930292</v>
      </c>
      <c r="BC566" s="54">
        <f t="shared" si="428"/>
        <v>1.9784574686270475</v>
      </c>
      <c r="BD566" s="54">
        <f t="shared" si="429"/>
        <v>1.5211179185181924</v>
      </c>
      <c r="BE566" s="54">
        <f t="shared" si="430"/>
        <v>32.976727437123188</v>
      </c>
      <c r="BF566" s="54">
        <f t="shared" si="431"/>
        <v>32.976727437123081</v>
      </c>
      <c r="BG566" s="54">
        <f t="shared" si="432"/>
        <v>32.976727437097715</v>
      </c>
      <c r="BH566" s="54">
        <f t="shared" si="433"/>
        <v>32.976727430829399</v>
      </c>
      <c r="BI566" s="54">
        <f t="shared" si="434"/>
        <v>32.976725881926043</v>
      </c>
      <c r="BJ566" s="54">
        <f t="shared" si="435"/>
        <v>32.976350234392299</v>
      </c>
      <c r="BK566" s="54">
        <f t="shared" si="436"/>
        <v>32.942410002195949</v>
      </c>
      <c r="BL566" s="54">
        <f t="shared" si="437"/>
        <v>32.571893514695383</v>
      </c>
    </row>
    <row r="567" spans="3:64" ht="12.95" customHeight="1">
      <c r="C567" s="30"/>
      <c r="D567" s="30"/>
      <c r="AF567" s="356"/>
      <c r="AG567" s="41"/>
      <c r="AW567" s="54">
        <v>505000</v>
      </c>
      <c r="AX567" s="54">
        <f t="shared" si="423"/>
        <v>-3.2746722162100022</v>
      </c>
      <c r="AY567" s="54">
        <f t="shared" si="424"/>
        <v>-3.2616443271115907</v>
      </c>
      <c r="AZ567" s="54">
        <f t="shared" si="425"/>
        <v>-1.3027889098411561E-2</v>
      </c>
      <c r="BA567" s="54">
        <f t="shared" si="426"/>
        <v>0.82244016336986836</v>
      </c>
      <c r="BB567" s="54">
        <f t="shared" si="427"/>
        <v>0.23562565632923235</v>
      </c>
      <c r="BC567" s="54">
        <f t="shared" si="428"/>
        <v>2.0248113066225484</v>
      </c>
      <c r="BD567" s="54">
        <f t="shared" si="429"/>
        <v>1.6007430130699738</v>
      </c>
      <c r="BE567" s="54">
        <f t="shared" si="430"/>
        <v>33.027738133550976</v>
      </c>
      <c r="BF567" s="54">
        <f t="shared" si="431"/>
        <v>33.02773813357387</v>
      </c>
      <c r="BG567" s="54">
        <f t="shared" si="432"/>
        <v>33.027738132194571</v>
      </c>
      <c r="BH567" s="54">
        <f t="shared" si="433"/>
        <v>33.027738215282206</v>
      </c>
      <c r="BI567" s="54">
        <f t="shared" si="434"/>
        <v>33.027733209872586</v>
      </c>
      <c r="BJ567" s="54">
        <f t="shared" si="435"/>
        <v>33.028033666806145</v>
      </c>
      <c r="BK567" s="54">
        <f t="shared" si="436"/>
        <v>33.001624925640485</v>
      </c>
      <c r="BL567" s="54">
        <f t="shared" si="437"/>
        <v>32.623224472802796</v>
      </c>
    </row>
    <row r="568" spans="3:64" ht="12.95" customHeight="1">
      <c r="C568" s="30"/>
      <c r="D568" s="30"/>
      <c r="AF568" s="356"/>
      <c r="AG568" s="41"/>
      <c r="AW568" s="54">
        <v>506000</v>
      </c>
      <c r="AX568" s="54">
        <f t="shared" si="423"/>
        <v>-3.2864143052798176</v>
      </c>
      <c r="AY568" s="54">
        <f t="shared" si="424"/>
        <v>-3.2775119725147337</v>
      </c>
      <c r="AZ568" s="54">
        <f t="shared" si="425"/>
        <v>-8.9023327650838285E-3</v>
      </c>
      <c r="BA568" s="54">
        <f t="shared" si="426"/>
        <v>0.80642055260467882</v>
      </c>
      <c r="BB568" s="54">
        <f t="shared" si="427"/>
        <v>0.27865181173643383</v>
      </c>
      <c r="BC568" s="54">
        <f t="shared" si="428"/>
        <v>2.0693390394452646</v>
      </c>
      <c r="BD568" s="54">
        <f t="shared" si="429"/>
        <v>1.6830004679632566</v>
      </c>
      <c r="BE568" s="54">
        <f t="shared" si="430"/>
        <v>33.077734024514264</v>
      </c>
      <c r="BF568" s="54">
        <f t="shared" si="431"/>
        <v>33.077734025646222</v>
      </c>
      <c r="BG568" s="54">
        <f t="shared" si="432"/>
        <v>33.077733994882777</v>
      </c>
      <c r="BH568" s="54">
        <f t="shared" si="433"/>
        <v>33.077734830946895</v>
      </c>
      <c r="BI568" s="54">
        <f t="shared" si="434"/>
        <v>33.077712106345075</v>
      </c>
      <c r="BJ568" s="54">
        <f t="shared" si="435"/>
        <v>33.078327771132635</v>
      </c>
      <c r="BK568" s="54">
        <f t="shared" si="436"/>
        <v>33.059843033022595</v>
      </c>
      <c r="BL568" s="54">
        <f t="shared" si="437"/>
        <v>32.67455543091021</v>
      </c>
    </row>
    <row r="569" spans="3:64" ht="12.95" customHeight="1">
      <c r="C569" s="30"/>
      <c r="D569" s="30"/>
      <c r="AF569" s="356"/>
      <c r="AG569" s="41"/>
      <c r="AW569" s="54">
        <v>507000</v>
      </c>
      <c r="AX569" s="54">
        <f t="shared" si="423"/>
        <v>-3.2982498359433143</v>
      </c>
      <c r="AY569" s="54">
        <f t="shared" si="424"/>
        <v>-3.2934160577212808</v>
      </c>
      <c r="AZ569" s="54">
        <f t="shared" si="425"/>
        <v>-4.8337782220335542E-3</v>
      </c>
      <c r="BA569" s="54">
        <f t="shared" si="426"/>
        <v>0.79136809956623333</v>
      </c>
      <c r="BB569" s="54">
        <f t="shared" si="427"/>
        <v>0.31953187267552652</v>
      </c>
      <c r="BC569" s="54">
        <f t="shared" si="428"/>
        <v>2.1121844256932292</v>
      </c>
      <c r="BD569" s="54">
        <f t="shared" si="429"/>
        <v>1.7681871234442814</v>
      </c>
      <c r="BE569" s="54">
        <f t="shared" si="430"/>
        <v>33.126776414669798</v>
      </c>
      <c r="BF569" s="54">
        <f t="shared" si="431"/>
        <v>33.126776420402685</v>
      </c>
      <c r="BG569" s="54">
        <f t="shared" si="432"/>
        <v>33.126776318964502</v>
      </c>
      <c r="BH569" s="54">
        <f t="shared" si="433"/>
        <v>33.126778113809635</v>
      </c>
      <c r="BI569" s="54">
        <f t="shared" si="434"/>
        <v>33.126746352480893</v>
      </c>
      <c r="BJ569" s="54">
        <f t="shared" si="435"/>
        <v>33.127307343448663</v>
      </c>
      <c r="BK569" s="54">
        <f t="shared" si="436"/>
        <v>33.117046181602291</v>
      </c>
      <c r="BL569" s="54">
        <f t="shared" si="437"/>
        <v>32.725886389017617</v>
      </c>
    </row>
    <row r="570" spans="3:64" ht="12.95" customHeight="1">
      <c r="C570" s="30"/>
      <c r="D570" s="30"/>
      <c r="AF570" s="356"/>
      <c r="AG570" s="41"/>
      <c r="AW570" s="54">
        <v>508000</v>
      </c>
      <c r="AX570" s="54">
        <f t="shared" si="423"/>
        <v>-3.3101847720427244</v>
      </c>
      <c r="AY570" s="54">
        <f t="shared" si="424"/>
        <v>-3.3093565827312323</v>
      </c>
      <c r="AZ570" s="54">
        <f t="shared" si="425"/>
        <v>-8.2818931149205243E-4</v>
      </c>
      <c r="BA570" s="54">
        <f t="shared" si="426"/>
        <v>0.77722273871053438</v>
      </c>
      <c r="BB570" s="54">
        <f t="shared" si="427"/>
        <v>0.3583775903110894</v>
      </c>
      <c r="BC570" s="54">
        <f t="shared" si="428"/>
        <v>2.1534784755701439</v>
      </c>
      <c r="BD570" s="54">
        <f t="shared" si="429"/>
        <v>1.8566281314397524</v>
      </c>
      <c r="BE570" s="54">
        <f t="shared" si="430"/>
        <v>33.174922820791039</v>
      </c>
      <c r="BF570" s="54">
        <f t="shared" si="431"/>
        <v>33.174922825342009</v>
      </c>
      <c r="BG570" s="54">
        <f t="shared" si="432"/>
        <v>33.174922765258906</v>
      </c>
      <c r="BH570" s="54">
        <f t="shared" si="433"/>
        <v>33.174923558490896</v>
      </c>
      <c r="BI570" s="54">
        <f t="shared" si="434"/>
        <v>33.174913085779693</v>
      </c>
      <c r="BJ570" s="54">
        <f t="shared" si="435"/>
        <v>33.175051306262056</v>
      </c>
      <c r="BK570" s="54">
        <f t="shared" si="436"/>
        <v>33.173218902334192</v>
      </c>
      <c r="BL570" s="54">
        <f t="shared" si="437"/>
        <v>32.777217347125031</v>
      </c>
    </row>
    <row r="571" spans="3:64" ht="12.95" customHeight="1">
      <c r="C571" s="30"/>
      <c r="D571" s="30"/>
      <c r="AF571" s="356"/>
      <c r="AG571" s="41"/>
      <c r="AW571" s="54">
        <v>509000</v>
      </c>
      <c r="AX571" s="54">
        <f t="shared" si="423"/>
        <v>-3.3222242805520734</v>
      </c>
      <c r="AY571" s="54">
        <f t="shared" si="424"/>
        <v>-3.3253335475445871</v>
      </c>
      <c r="AZ571" s="54">
        <f t="shared" si="425"/>
        <v>3.1092669925137126E-3</v>
      </c>
      <c r="BA571" s="54">
        <f t="shared" si="426"/>
        <v>0.76392790630928142</v>
      </c>
      <c r="BB571" s="54">
        <f t="shared" si="427"/>
        <v>0.39529744810120743</v>
      </c>
      <c r="BC571" s="54">
        <f t="shared" si="428"/>
        <v>2.1933406568854346</v>
      </c>
      <c r="BD571" s="54">
        <f t="shared" si="429"/>
        <v>1.9486816424965088</v>
      </c>
      <c r="BE571" s="54">
        <f t="shared" si="430"/>
        <v>33.222227182601763</v>
      </c>
      <c r="BF571" s="54">
        <f t="shared" si="431"/>
        <v>33.222227131617288</v>
      </c>
      <c r="BG571" s="54">
        <f t="shared" si="432"/>
        <v>33.222227671329229</v>
      </c>
      <c r="BH571" s="54">
        <f t="shared" si="433"/>
        <v>33.222221957979855</v>
      </c>
      <c r="BI571" s="54">
        <f t="shared" si="434"/>
        <v>33.222282432159794</v>
      </c>
      <c r="BJ571" s="54">
        <f t="shared" si="435"/>
        <v>33.221641555124137</v>
      </c>
      <c r="BK571" s="54">
        <f t="shared" si="436"/>
        <v>33.228348440617388</v>
      </c>
      <c r="BL571" s="54">
        <f t="shared" si="437"/>
        <v>32.828548305232445</v>
      </c>
    </row>
    <row r="572" spans="3:64" ht="12.95" customHeight="1">
      <c r="C572" s="30"/>
      <c r="D572" s="30"/>
      <c r="AF572" s="356"/>
      <c r="AG572" s="41"/>
      <c r="AW572" s="54">
        <v>510000</v>
      </c>
      <c r="AX572" s="54">
        <f t="shared" si="423"/>
        <v>-3.3343728418839556</v>
      </c>
      <c r="AY572" s="54">
        <f t="shared" si="424"/>
        <v>-3.3413469521613468</v>
      </c>
      <c r="AZ572" s="54">
        <f t="shared" si="425"/>
        <v>6.9741102773911356E-3</v>
      </c>
      <c r="BA572" s="54">
        <f t="shared" si="426"/>
        <v>0.75143064729046305</v>
      </c>
      <c r="BB572" s="54">
        <f t="shared" si="427"/>
        <v>0.430395610071243</v>
      </c>
      <c r="BC572" s="54">
        <f t="shared" si="428"/>
        <v>2.2318800180827765</v>
      </c>
      <c r="BD572" s="54">
        <f t="shared" si="429"/>
        <v>2.0447443298281809</v>
      </c>
      <c r="BE572" s="54">
        <f t="shared" si="430"/>
        <v>33.26874008812355</v>
      </c>
      <c r="BF572" s="54">
        <f t="shared" si="431"/>
        <v>33.268739805849819</v>
      </c>
      <c r="BG572" s="54">
        <f t="shared" si="432"/>
        <v>33.268742311191502</v>
      </c>
      <c r="BH572" s="54">
        <f t="shared" si="433"/>
        <v>33.268720074086225</v>
      </c>
      <c r="BI572" s="54">
        <f t="shared" si="434"/>
        <v>33.268917388288436</v>
      </c>
      <c r="BJ572" s="54">
        <f t="shared" si="435"/>
        <v>33.267161860661602</v>
      </c>
      <c r="BK572" s="54">
        <f t="shared" si="436"/>
        <v>33.282424789894804</v>
      </c>
      <c r="BL572" s="54">
        <f t="shared" si="437"/>
        <v>32.879879263339859</v>
      </c>
    </row>
    <row r="573" spans="3:64" ht="12.95" customHeight="1">
      <c r="C573" s="30"/>
      <c r="D573" s="30"/>
      <c r="AF573" s="356"/>
      <c r="AG573" s="41"/>
      <c r="AW573" s="54">
        <v>511000</v>
      </c>
      <c r="AX573" s="54">
        <f t="shared" si="423"/>
        <v>-3.3466343445231059</v>
      </c>
      <c r="AY573" s="54">
        <f t="shared" si="424"/>
        <v>-3.3573967965815092</v>
      </c>
      <c r="AZ573" s="54">
        <f t="shared" si="425"/>
        <v>1.0762452058403147E-2</v>
      </c>
      <c r="BA573" s="54">
        <f t="shared" si="426"/>
        <v>0.73968160367371438</v>
      </c>
      <c r="BB573" s="54">
        <f t="shared" si="427"/>
        <v>0.46377127652423972</v>
      </c>
      <c r="BC573" s="54">
        <f t="shared" si="428"/>
        <v>2.2691962213693073</v>
      </c>
      <c r="BD573" s="54">
        <f t="shared" si="429"/>
        <v>2.1452579328839581</v>
      </c>
      <c r="BE573" s="54">
        <f t="shared" si="430"/>
        <v>33.314509003765302</v>
      </c>
      <c r="BF573" s="54">
        <f t="shared" si="431"/>
        <v>33.314508089701029</v>
      </c>
      <c r="BG573" s="54">
        <f t="shared" si="432"/>
        <v>33.314515102466736</v>
      </c>
      <c r="BH573" s="54">
        <f t="shared" si="433"/>
        <v>33.314461296330819</v>
      </c>
      <c r="BI573" s="54">
        <f t="shared" si="434"/>
        <v>33.314873911518703</v>
      </c>
      <c r="BJ573" s="54">
        <f t="shared" si="435"/>
        <v>33.311696838603005</v>
      </c>
      <c r="BK573" s="54">
        <f t="shared" si="436"/>
        <v>33.335440718013309</v>
      </c>
      <c r="BL573" s="54">
        <f t="shared" si="437"/>
        <v>32.931210221447273</v>
      </c>
    </row>
    <row r="574" spans="3:64" ht="12.95" customHeight="1">
      <c r="C574" s="30"/>
      <c r="D574" s="30"/>
      <c r="AF574" s="356"/>
      <c r="AG574" s="41"/>
      <c r="AW574" s="54">
        <v>512000</v>
      </c>
      <c r="AX574" s="54">
        <f t="shared" si="423"/>
        <v>-3.3590121663221968</v>
      </c>
      <c r="AY574" s="54">
        <f t="shared" si="424"/>
        <v>-3.3734830808050766</v>
      </c>
      <c r="AZ574" s="54">
        <f t="shared" si="425"/>
        <v>1.4470914482880067E-2</v>
      </c>
      <c r="BA574" s="54">
        <f t="shared" si="426"/>
        <v>0.72863492433469945</v>
      </c>
      <c r="BB574" s="54">
        <f t="shared" si="427"/>
        <v>0.49551833383632704</v>
      </c>
      <c r="BC574" s="54">
        <f t="shared" si="428"/>
        <v>2.3053804841307444</v>
      </c>
      <c r="BD574" s="54">
        <f t="shared" si="429"/>
        <v>2.2507170501765295</v>
      </c>
      <c r="BE574" s="54">
        <f t="shared" si="430"/>
        <v>33.359578501412436</v>
      </c>
      <c r="BF574" s="54">
        <f t="shared" si="431"/>
        <v>33.359576206840863</v>
      </c>
      <c r="BG574" s="54">
        <f t="shared" si="432"/>
        <v>33.359591765277607</v>
      </c>
      <c r="BH574" s="54">
        <f t="shared" si="433"/>
        <v>33.359486258527596</v>
      </c>
      <c r="BI574" s="54">
        <f t="shared" si="434"/>
        <v>33.36020117670656</v>
      </c>
      <c r="BJ574" s="54">
        <f t="shared" si="435"/>
        <v>33.355330997784378</v>
      </c>
      <c r="BK574" s="54">
        <f t="shared" si="436"/>
        <v>33.387391786275323</v>
      </c>
      <c r="BL574" s="54">
        <f t="shared" si="437"/>
        <v>32.98254117955468</v>
      </c>
    </row>
    <row r="575" spans="3:64" ht="12.95" customHeight="1">
      <c r="C575" s="30"/>
      <c r="D575" s="30"/>
      <c r="AF575" s="356"/>
      <c r="AG575" s="41"/>
      <c r="AW575" s="54">
        <v>513000</v>
      </c>
      <c r="AX575" s="54">
        <f t="shared" si="423"/>
        <v>-3.371509244544681</v>
      </c>
      <c r="AY575" s="54">
        <f t="shared" si="424"/>
        <v>-3.3896058048320485</v>
      </c>
      <c r="AZ575" s="54">
        <f t="shared" si="425"/>
        <v>1.8096560287367384E-2</v>
      </c>
      <c r="BA575" s="54">
        <f t="shared" si="426"/>
        <v>0.71824812486581813</v>
      </c>
      <c r="BB575" s="54">
        <f t="shared" si="427"/>
        <v>0.52572521318338594</v>
      </c>
      <c r="BC575" s="54">
        <f t="shared" si="428"/>
        <v>2.3405164302698891</v>
      </c>
      <c r="BD575" s="54">
        <f t="shared" si="429"/>
        <v>2.3616784728746816</v>
      </c>
      <c r="BE575" s="54">
        <f t="shared" si="430"/>
        <v>33.40399047657273</v>
      </c>
      <c r="BF575" s="54">
        <f t="shared" si="431"/>
        <v>33.403985576447965</v>
      </c>
      <c r="BG575" s="54">
        <f t="shared" si="432"/>
        <v>33.404015441320617</v>
      </c>
      <c r="BH575" s="54">
        <f t="shared" si="433"/>
        <v>33.403833392131347</v>
      </c>
      <c r="BI575" s="54">
        <f t="shared" si="434"/>
        <v>33.404941962344928</v>
      </c>
      <c r="BJ575" s="54">
        <f t="shared" si="435"/>
        <v>33.398147873578509</v>
      </c>
      <c r="BK575" s="54">
        <f t="shared" si="436"/>
        <v>33.438276361131649</v>
      </c>
      <c r="BL575" s="54">
        <f t="shared" si="437"/>
        <v>33.033872137662094</v>
      </c>
    </row>
    <row r="576" spans="3:64" ht="12.95" customHeight="1">
      <c r="C576" s="30"/>
      <c r="D576" s="30"/>
      <c r="AF576" s="356"/>
      <c r="AG576" s="41"/>
      <c r="AW576" s="54">
        <v>514000</v>
      </c>
      <c r="AX576" s="54">
        <f t="shared" si="423"/>
        <v>-3.3841281364569182</v>
      </c>
      <c r="AY576" s="54">
        <f t="shared" si="424"/>
        <v>-3.4057649686624232</v>
      </c>
      <c r="AZ576" s="54">
        <f t="shared" si="425"/>
        <v>2.1636832205505122E-2</v>
      </c>
      <c r="BA576" s="54">
        <f t="shared" si="426"/>
        <v>0.7084819180416364</v>
      </c>
      <c r="BB576" s="54">
        <f t="shared" si="427"/>
        <v>0.55447489488225621</v>
      </c>
      <c r="BC576" s="54">
        <f t="shared" si="428"/>
        <v>2.3746808554382004</v>
      </c>
      <c r="BD576" s="54">
        <f t="shared" si="429"/>
        <v>2.4787724321514033</v>
      </c>
      <c r="BE576" s="54">
        <f t="shared" si="430"/>
        <v>33.447784353316706</v>
      </c>
      <c r="BF576" s="54">
        <f t="shared" si="431"/>
        <v>33.447775031456878</v>
      </c>
      <c r="BG576" s="54">
        <f t="shared" si="432"/>
        <v>33.447826783567621</v>
      </c>
      <c r="BH576" s="54">
        <f t="shared" si="433"/>
        <v>33.447539403544162</v>
      </c>
      <c r="BI576" s="54">
        <f t="shared" si="434"/>
        <v>33.449133132357183</v>
      </c>
      <c r="BJ576" s="54">
        <f t="shared" si="435"/>
        <v>33.44022925176678</v>
      </c>
      <c r="BK576" s="54">
        <f t="shared" si="436"/>
        <v>33.488095618484664</v>
      </c>
      <c r="BL576" s="54">
        <f t="shared" si="437"/>
        <v>33.085203095769508</v>
      </c>
    </row>
    <row r="577" spans="3:64" ht="12.95" customHeight="1">
      <c r="C577" s="30"/>
      <c r="D577" s="30"/>
      <c r="AF577" s="356"/>
      <c r="AG577" s="41"/>
      <c r="AW577" s="54">
        <v>515000</v>
      </c>
      <c r="AX577" s="54">
        <f t="shared" si="423"/>
        <v>-3.3968710719785551</v>
      </c>
      <c r="AY577" s="54">
        <f t="shared" si="424"/>
        <v>-3.4219605722962028</v>
      </c>
      <c r="AZ577" s="54">
        <f t="shared" si="425"/>
        <v>2.5089500317647544E-2</v>
      </c>
      <c r="BA577" s="54">
        <f t="shared" si="426"/>
        <v>0.69930002923335888</v>
      </c>
      <c r="BB577" s="54">
        <f t="shared" si="427"/>
        <v>0.58184501180778359</v>
      </c>
      <c r="BC577" s="54">
        <f t="shared" si="428"/>
        <v>2.4079444116773248</v>
      </c>
      <c r="BD577" s="54">
        <f t="shared" si="429"/>
        <v>2.6027162416718226</v>
      </c>
      <c r="BE577" s="54">
        <f t="shared" si="430"/>
        <v>33.490997273330457</v>
      </c>
      <c r="BF577" s="54">
        <f t="shared" si="431"/>
        <v>33.490981038810446</v>
      </c>
      <c r="BG577" s="54">
        <f t="shared" si="432"/>
        <v>33.49106402750995</v>
      </c>
      <c r="BH577" s="54">
        <f t="shared" si="433"/>
        <v>33.490639669104503</v>
      </c>
      <c r="BI577" s="54">
        <f t="shared" si="434"/>
        <v>33.492806184148172</v>
      </c>
      <c r="BJ577" s="54">
        <f t="shared" si="435"/>
        <v>33.481654485613795</v>
      </c>
      <c r="BK577" s="54">
        <f t="shared" si="436"/>
        <v>33.536853540590677</v>
      </c>
      <c r="BL577" s="54">
        <f t="shared" si="437"/>
        <v>33.136534053876922</v>
      </c>
    </row>
    <row r="578" spans="3:64" ht="12.95" customHeight="1">
      <c r="C578" s="30"/>
      <c r="D578" s="30"/>
      <c r="AF578" s="356"/>
      <c r="AG578" s="41"/>
      <c r="AW578" s="54">
        <v>516000</v>
      </c>
      <c r="AX578" s="54">
        <f t="shared" si="423"/>
        <v>-3.4097399996164586</v>
      </c>
      <c r="AY578" s="54">
        <f t="shared" si="424"/>
        <v>-3.438192615733386</v>
      </c>
      <c r="AZ578" s="54">
        <f t="shared" si="425"/>
        <v>2.8452616116927534E-2</v>
      </c>
      <c r="BA578" s="54">
        <f t="shared" si="426"/>
        <v>0.69066900656908947</v>
      </c>
      <c r="BB578" s="54">
        <f t="shared" si="427"/>
        <v>0.6079080181151616</v>
      </c>
      <c r="BC578" s="54">
        <f t="shared" si="428"/>
        <v>2.4403722179579095</v>
      </c>
      <c r="BD578" s="54">
        <f t="shared" si="429"/>
        <v>2.7343309619442002</v>
      </c>
      <c r="BE578" s="54">
        <f t="shared" si="430"/>
        <v>33.533664267845531</v>
      </c>
      <c r="BF578" s="54">
        <f t="shared" si="431"/>
        <v>33.533637918211838</v>
      </c>
      <c r="BG578" s="54">
        <f t="shared" si="432"/>
        <v>33.533763054219065</v>
      </c>
      <c r="BH578" s="54">
        <f t="shared" si="433"/>
        <v>33.533168546594439</v>
      </c>
      <c r="BI578" s="54">
        <f t="shared" si="434"/>
        <v>33.535987837814609</v>
      </c>
      <c r="BJ578" s="54">
        <f t="shared" si="435"/>
        <v>33.522499906853284</v>
      </c>
      <c r="BK578" s="54">
        <f t="shared" si="436"/>
        <v>33.584556905569535</v>
      </c>
      <c r="BL578" s="54">
        <f t="shared" si="437"/>
        <v>33.187865011984336</v>
      </c>
    </row>
    <row r="579" spans="3:64" ht="12.95" customHeight="1">
      <c r="C579" s="30"/>
      <c r="D579" s="30"/>
      <c r="AF579" s="356"/>
      <c r="AG579" s="41"/>
      <c r="AW579" s="54">
        <v>517000</v>
      </c>
      <c r="AX579" s="54">
        <f t="shared" si="423"/>
        <v>-3.4227366266497468</v>
      </c>
      <c r="AY579" s="54">
        <f t="shared" si="424"/>
        <v>-3.4544610989739728</v>
      </c>
      <c r="AZ579" s="54">
        <f t="shared" si="425"/>
        <v>3.1724472324225983E-2</v>
      </c>
      <c r="BA579" s="54">
        <f t="shared" si="426"/>
        <v>0.68255803233069967</v>
      </c>
      <c r="BB579" s="54">
        <f t="shared" si="427"/>
        <v>0.63273139910168197</v>
      </c>
      <c r="BC579" s="54">
        <f t="shared" si="428"/>
        <v>2.4720244036324086</v>
      </c>
      <c r="BD579" s="54">
        <f t="shared" si="429"/>
        <v>2.8745619098168369</v>
      </c>
      <c r="BE579" s="54">
        <f t="shared" si="430"/>
        <v>33.575818412476295</v>
      </c>
      <c r="BF579" s="54">
        <f t="shared" si="431"/>
        <v>33.575778055420422</v>
      </c>
      <c r="BG579" s="54">
        <f t="shared" si="432"/>
        <v>33.575957454144906</v>
      </c>
      <c r="BH579" s="54">
        <f t="shared" si="433"/>
        <v>33.57515960598429</v>
      </c>
      <c r="BI579" s="54">
        <f t="shared" si="434"/>
        <v>33.578700645550242</v>
      </c>
      <c r="BJ579" s="54">
        <f t="shared" si="435"/>
        <v>33.562838329477962</v>
      </c>
      <c r="BK579" s="54">
        <f t="shared" si="436"/>
        <v>33.63121526954906</v>
      </c>
      <c r="BL579" s="54">
        <f t="shared" si="437"/>
        <v>33.239195970091743</v>
      </c>
    </row>
    <row r="580" spans="3:64" ht="12.95" customHeight="1">
      <c r="C580" s="30"/>
      <c r="D580" s="30"/>
      <c r="AF580" s="356"/>
      <c r="AG580" s="41"/>
      <c r="AW580" s="54">
        <v>518000</v>
      </c>
      <c r="AX580" s="54">
        <f t="shared" si="423"/>
        <v>-3.4358624543135141</v>
      </c>
      <c r="AY580" s="54">
        <f t="shared" si="424"/>
        <v>-3.4707660220179637</v>
      </c>
      <c r="AZ580" s="54">
        <f t="shared" si="425"/>
        <v>3.4903567704449391E-2</v>
      </c>
      <c r="BA580" s="54">
        <f t="shared" si="426"/>
        <v>0.67493873971981522</v>
      </c>
      <c r="BB580" s="54">
        <f t="shared" si="427"/>
        <v>0.65637790516542149</v>
      </c>
      <c r="BC580" s="54">
        <f t="shared" si="428"/>
        <v>2.5029565919987511</v>
      </c>
      <c r="BD580" s="54">
        <f t="shared" si="429"/>
        <v>3.0245041047825127</v>
      </c>
      <c r="BE580" s="54">
        <f t="shared" si="430"/>
        <v>33.617490966032634</v>
      </c>
      <c r="BF580" s="54">
        <f t="shared" si="431"/>
        <v>33.617432106034379</v>
      </c>
      <c r="BG580" s="54">
        <f t="shared" si="432"/>
        <v>33.617678598812972</v>
      </c>
      <c r="BH580" s="54">
        <f t="shared" si="433"/>
        <v>33.616645784979482</v>
      </c>
      <c r="BI580" s="54">
        <f t="shared" si="434"/>
        <v>33.620963604099053</v>
      </c>
      <c r="BJ580" s="54">
        <f t="shared" si="435"/>
        <v>33.60273864366458</v>
      </c>
      <c r="BK580" s="54">
        <f t="shared" si="436"/>
        <v>33.676840941491484</v>
      </c>
      <c r="BL580" s="54">
        <f t="shared" si="437"/>
        <v>33.290526928199156</v>
      </c>
    </row>
    <row r="581" spans="3:64" ht="12.95" customHeight="1">
      <c r="C581" s="30"/>
      <c r="D581" s="30"/>
      <c r="AF581" s="356"/>
      <c r="AG581" s="41"/>
      <c r="AW581" s="54">
        <v>519000</v>
      </c>
      <c r="AX581" s="54">
        <f t="shared" si="423"/>
        <v>-3.4491188085531728</v>
      </c>
      <c r="AY581" s="54">
        <f t="shared" si="424"/>
        <v>-3.48710738486536</v>
      </c>
      <c r="AZ581" s="54">
        <f t="shared" si="425"/>
        <v>3.7988576312187328E-2</v>
      </c>
      <c r="BA581" s="54">
        <f t="shared" si="426"/>
        <v>0.66778503748223983</v>
      </c>
      <c r="BB581" s="54">
        <f t="shared" si="427"/>
        <v>0.67890579801451434</v>
      </c>
      <c r="BC581" s="54">
        <f t="shared" si="428"/>
        <v>2.5332203310747232</v>
      </c>
      <c r="BD581" s="54">
        <f t="shared" si="429"/>
        <v>3.1854341141257794</v>
      </c>
      <c r="BE581" s="54">
        <f t="shared" si="430"/>
        <v>33.658711495154968</v>
      </c>
      <c r="BF581" s="54">
        <f t="shared" si="431"/>
        <v>33.658629185934075</v>
      </c>
      <c r="BG581" s="54">
        <f t="shared" si="432"/>
        <v>33.658955725648127</v>
      </c>
      <c r="BH581" s="54">
        <f t="shared" si="433"/>
        <v>33.65765947691817</v>
      </c>
      <c r="BI581" s="54">
        <f t="shared" si="434"/>
        <v>33.662792756527026</v>
      </c>
      <c r="BJ581" s="54">
        <f t="shared" si="435"/>
        <v>33.642265495864791</v>
      </c>
      <c r="BK581" s="54">
        <f t="shared" si="436"/>
        <v>33.721448950768064</v>
      </c>
      <c r="BL581" s="54">
        <f t="shared" si="437"/>
        <v>33.34185788630657</v>
      </c>
    </row>
    <row r="582" spans="3:64" ht="12.95" customHeight="1">
      <c r="C582" s="30"/>
      <c r="D582" s="30"/>
      <c r="AF582" s="356"/>
      <c r="AG582" s="41"/>
      <c r="AW582" s="54">
        <v>520000</v>
      </c>
      <c r="AX582" s="54">
        <f t="shared" si="423"/>
        <v>-3.462506866791657</v>
      </c>
      <c r="AY582" s="54">
        <f t="shared" si="424"/>
        <v>-3.503485187516159</v>
      </c>
      <c r="AZ582" s="54">
        <f t="shared" si="425"/>
        <v>4.097832072450195E-2</v>
      </c>
      <c r="BA582" s="54">
        <f t="shared" si="426"/>
        <v>0.66107294376914627</v>
      </c>
      <c r="BB582" s="54">
        <f t="shared" si="427"/>
        <v>0.70036910099691163</v>
      </c>
      <c r="BC582" s="54">
        <f t="shared" si="428"/>
        <v>2.5628634783671456</v>
      </c>
      <c r="BD582" s="54">
        <f t="shared" si="429"/>
        <v>3.3588502761366565</v>
      </c>
      <c r="BE582" s="54">
        <f t="shared" si="430"/>
        <v>33.699507987126083</v>
      </c>
      <c r="BF582" s="54">
        <f t="shared" si="431"/>
        <v>33.699397045071592</v>
      </c>
      <c r="BG582" s="54">
        <f t="shared" si="432"/>
        <v>33.699816039222888</v>
      </c>
      <c r="BH582" s="54">
        <f t="shared" si="433"/>
        <v>33.698232559846929</v>
      </c>
      <c r="BI582" s="54">
        <f t="shared" si="434"/>
        <v>33.704201772562264</v>
      </c>
      <c r="BJ582" s="54">
        <f t="shared" si="435"/>
        <v>33.681479050053362</v>
      </c>
      <c r="BK582" s="54">
        <f t="shared" si="436"/>
        <v>33.765057007567385</v>
      </c>
      <c r="BL582" s="54">
        <f t="shared" si="437"/>
        <v>33.393188844413984</v>
      </c>
    </row>
    <row r="583" spans="3:64" ht="12.95" customHeight="1">
      <c r="C583" s="30"/>
      <c r="D583" s="30"/>
      <c r="AF583" s="356"/>
      <c r="AG583" s="41"/>
      <c r="AW583" s="54">
        <v>521000</v>
      </c>
      <c r="AX583" s="54">
        <f t="shared" si="423"/>
        <v>-3.476027681065498</v>
      </c>
      <c r="AY583" s="54">
        <f t="shared" si="424"/>
        <v>-3.5198994299703621</v>
      </c>
      <c r="AZ583" s="54">
        <f t="shared" si="425"/>
        <v>4.3871748904864095E-2</v>
      </c>
      <c r="BA583" s="54">
        <f t="shared" si="426"/>
        <v>0.65478042989052487</v>
      </c>
      <c r="BB583" s="54">
        <f t="shared" si="427"/>
        <v>0.72081784801888327</v>
      </c>
      <c r="BC583" s="54">
        <f t="shared" si="428"/>
        <v>2.5919305459382334</v>
      </c>
      <c r="BD583" s="54">
        <f t="shared" si="429"/>
        <v>3.5465240122105377</v>
      </c>
      <c r="BE583" s="54">
        <f t="shared" si="430"/>
        <v>33.739906953457272</v>
      </c>
      <c r="BF583" s="54">
        <f t="shared" si="431"/>
        <v>33.739762222015479</v>
      </c>
      <c r="BG583" s="54">
        <f t="shared" si="432"/>
        <v>33.74028483042062</v>
      </c>
      <c r="BH583" s="54">
        <f t="shared" si="433"/>
        <v>33.738396376311265</v>
      </c>
      <c r="BI583" s="54">
        <f t="shared" si="434"/>
        <v>33.745202499292716</v>
      </c>
      <c r="BJ583" s="54">
        <f t="shared" si="435"/>
        <v>33.720434824337453</v>
      </c>
      <c r="BK583" s="54">
        <f t="shared" si="436"/>
        <v>33.807685456241607</v>
      </c>
      <c r="BL583" s="54">
        <f t="shared" si="437"/>
        <v>33.444519802521391</v>
      </c>
    </row>
    <row r="584" spans="3:64" ht="12.95" customHeight="1">
      <c r="C584" s="30"/>
      <c r="D584" s="30"/>
      <c r="AF584" s="356"/>
      <c r="AG584" s="41"/>
      <c r="AW584" s="54">
        <v>522000</v>
      </c>
      <c r="AX584" s="54">
        <f t="shared" si="423"/>
        <v>-3.489682197837169</v>
      </c>
      <c r="AY584" s="54">
        <f t="shared" si="424"/>
        <v>-3.5363501122279697</v>
      </c>
      <c r="AZ584" s="54">
        <f t="shared" si="425"/>
        <v>4.6667914390800598E-2</v>
      </c>
      <c r="BA584" s="54">
        <f t="shared" si="426"/>
        <v>0.6488872741693672</v>
      </c>
      <c r="BB584" s="54">
        <f t="shared" si="427"/>
        <v>0.74029832729123013</v>
      </c>
      <c r="BC584" s="54">
        <f t="shared" si="428"/>
        <v>2.6204630114719767</v>
      </c>
      <c r="BD584" s="54">
        <f t="shared" si="429"/>
        <v>3.7505659882369113</v>
      </c>
      <c r="BE584" s="54">
        <f t="shared" si="430"/>
        <v>33.779933526848339</v>
      </c>
      <c r="BF584" s="54">
        <f t="shared" si="431"/>
        <v>33.779750177521748</v>
      </c>
      <c r="BG584" s="54">
        <f t="shared" si="432"/>
        <v>33.780385613402117</v>
      </c>
      <c r="BH584" s="54">
        <f t="shared" si="433"/>
        <v>33.778181673652142</v>
      </c>
      <c r="BI584" s="54">
        <f t="shared" si="434"/>
        <v>33.785805476132765</v>
      </c>
      <c r="BJ584" s="54">
        <f t="shared" si="435"/>
        <v>33.759183596580506</v>
      </c>
      <c r="BK584" s="54">
        <f t="shared" si="436"/>
        <v>33.849357221713596</v>
      </c>
      <c r="BL584" s="54">
        <f t="shared" si="437"/>
        <v>33.495850760628805</v>
      </c>
    </row>
    <row r="585" spans="3:64" ht="12.95" customHeight="1">
      <c r="C585" s="30"/>
      <c r="D585" s="30"/>
      <c r="AF585" s="356"/>
      <c r="AG585" s="41"/>
      <c r="AW585" s="54">
        <v>523000</v>
      </c>
      <c r="AX585" s="54">
        <f t="shared" si="423"/>
        <v>-3.5034712747725671</v>
      </c>
      <c r="AY585" s="54">
        <f t="shared" si="424"/>
        <v>-3.55283723428898</v>
      </c>
      <c r="AZ585" s="54">
        <f t="shared" si="425"/>
        <v>4.936595951641283E-2</v>
      </c>
      <c r="BA585" s="54">
        <f t="shared" si="426"/>
        <v>0.6433749258472885</v>
      </c>
      <c r="BB585" s="54">
        <f t="shared" si="427"/>
        <v>0.75885331731567829</v>
      </c>
      <c r="BC585" s="54">
        <f t="shared" si="428"/>
        <v>2.6484996003695707</v>
      </c>
      <c r="BD585" s="54">
        <f t="shared" si="429"/>
        <v>3.9735124147515837</v>
      </c>
      <c r="BE585" s="54">
        <f t="shared" si="430"/>
        <v>33.819611553917909</v>
      </c>
      <c r="BF585" s="54">
        <f t="shared" si="431"/>
        <v>33.819385406329417</v>
      </c>
      <c r="BG585" s="54">
        <f t="shared" si="432"/>
        <v>33.820140278912355</v>
      </c>
      <c r="BH585" s="54">
        <f t="shared" si="433"/>
        <v>33.817618514495258</v>
      </c>
      <c r="BI585" s="54">
        <f t="shared" si="434"/>
        <v>33.826020409713607</v>
      </c>
      <c r="BJ585" s="54">
        <f t="shared" si="435"/>
        <v>33.797771372361481</v>
      </c>
      <c r="BK585" s="54">
        <f t="shared" si="436"/>
        <v>33.890097749085996</v>
      </c>
      <c r="BL585" s="54">
        <f t="shared" si="437"/>
        <v>33.547181718736219</v>
      </c>
    </row>
    <row r="586" spans="3:64" ht="12.95" customHeight="1">
      <c r="C586" s="30"/>
      <c r="D586" s="30"/>
      <c r="AF586" s="356"/>
      <c r="AG586" s="41"/>
      <c r="AW586" s="54">
        <v>524000</v>
      </c>
      <c r="AX586" s="54">
        <f t="shared" si="423"/>
        <v>-3.5173956947749967</v>
      </c>
      <c r="AY586" s="54">
        <f t="shared" si="424"/>
        <v>-3.5693607961533953</v>
      </c>
      <c r="AZ586" s="54">
        <f t="shared" si="425"/>
        <v>5.1965101378398597E-2</v>
      </c>
      <c r="BA586" s="54">
        <f t="shared" si="426"/>
        <v>0.63822637885801525</v>
      </c>
      <c r="BB586" s="54">
        <f t="shared" si="427"/>
        <v>0.77652231328123333</v>
      </c>
      <c r="BC586" s="54">
        <f t="shared" si="428"/>
        <v>2.6760765431949549</v>
      </c>
      <c r="BD586" s="54">
        <f t="shared" si="429"/>
        <v>4.2184390405244407</v>
      </c>
      <c r="BE586" s="54">
        <f t="shared" si="430"/>
        <v>33.858963685737685</v>
      </c>
      <c r="BF586" s="54">
        <f t="shared" si="431"/>
        <v>33.858691527308054</v>
      </c>
      <c r="BG586" s="54">
        <f t="shared" si="432"/>
        <v>33.859569261385722</v>
      </c>
      <c r="BH586" s="54">
        <f t="shared" si="433"/>
        <v>33.856736166737548</v>
      </c>
      <c r="BI586" s="54">
        <f t="shared" si="434"/>
        <v>33.865856605763568</v>
      </c>
      <c r="BJ586" s="54">
        <f t="shared" si="435"/>
        <v>33.836239408453054</v>
      </c>
      <c r="BK586" s="54">
        <f t="shared" si="436"/>
        <v>33.929934936611538</v>
      </c>
      <c r="BL586" s="54">
        <f t="shared" si="437"/>
        <v>33.598512676843633</v>
      </c>
    </row>
    <row r="587" spans="3:64" ht="12.95" customHeight="1">
      <c r="C587" s="30"/>
      <c r="D587" s="30"/>
      <c r="AF587" s="356"/>
      <c r="AG587" s="41"/>
      <c r="AW587" s="54">
        <v>525000</v>
      </c>
      <c r="AX587" s="54">
        <f t="shared" si="423"/>
        <v>-3.5314561775819038</v>
      </c>
      <c r="AY587" s="54">
        <f t="shared" si="424"/>
        <v>-3.5859207978212151</v>
      </c>
      <c r="AZ587" s="54">
        <f t="shared" si="425"/>
        <v>5.4464620239311472E-2</v>
      </c>
      <c r="BA587" s="54">
        <f t="shared" si="426"/>
        <v>0.63342605522596318</v>
      </c>
      <c r="BB587" s="54">
        <f t="shared" si="427"/>
        <v>0.79334174251950118</v>
      </c>
      <c r="BC587" s="54">
        <f t="shared" si="428"/>
        <v>2.7032278120829791</v>
      </c>
      <c r="BD587" s="54">
        <f t="shared" si="429"/>
        <v>4.4891138118832172</v>
      </c>
      <c r="BE587" s="54">
        <f t="shared" si="430"/>
        <v>33.89801146772929</v>
      </c>
      <c r="BF587" s="54">
        <f t="shared" si="431"/>
        <v>33.897691352959448</v>
      </c>
      <c r="BG587" s="54">
        <f t="shared" si="432"/>
        <v>33.898691716503158</v>
      </c>
      <c r="BH587" s="54">
        <f t="shared" si="433"/>
        <v>33.895562981739829</v>
      </c>
      <c r="BI587" s="54">
        <f t="shared" si="434"/>
        <v>33.905323356174193</v>
      </c>
      <c r="BJ587" s="54">
        <f t="shared" si="435"/>
        <v>33.874624285034635</v>
      </c>
      <c r="BK587" s="54">
        <f t="shared" si="436"/>
        <v>33.968899062200961</v>
      </c>
      <c r="BL587" s="54">
        <f t="shared" si="437"/>
        <v>33.649843634951047</v>
      </c>
    </row>
    <row r="588" spans="3:64" ht="12.95" customHeight="1">
      <c r="C588" s="30"/>
      <c r="D588" s="30"/>
      <c r="AF588" s="356"/>
      <c r="AG588" s="41"/>
      <c r="AW588" s="54">
        <v>526000</v>
      </c>
      <c r="AX588" s="54">
        <f t="shared" si="423"/>
        <v>-3.5456533892497042</v>
      </c>
      <c r="AY588" s="54">
        <f t="shared" si="424"/>
        <v>-3.6025172392924372</v>
      </c>
      <c r="AZ588" s="54">
        <f t="shared" si="425"/>
        <v>5.6863850042732797E-2</v>
      </c>
      <c r="BA588" s="54">
        <f t="shared" si="426"/>
        <v>0.62895969782809513</v>
      </c>
      <c r="BB588" s="54">
        <f t="shared" si="427"/>
        <v>0.80934516797360812</v>
      </c>
      <c r="BC588" s="54">
        <f t="shared" si="428"/>
        <v>2.7299853390433015</v>
      </c>
      <c r="BD588" s="54">
        <f t="shared" si="429"/>
        <v>4.7902044309762495</v>
      </c>
      <c r="BE588" s="54">
        <f t="shared" si="430"/>
        <v>33.936775429945051</v>
      </c>
      <c r="BF588" s="54">
        <f t="shared" si="431"/>
        <v>33.936406940052755</v>
      </c>
      <c r="BG588" s="54">
        <f t="shared" si="432"/>
        <v>33.937525705313838</v>
      </c>
      <c r="BH588" s="54">
        <f t="shared" si="433"/>
        <v>33.934126268684132</v>
      </c>
      <c r="BI588" s="54">
        <f t="shared" si="434"/>
        <v>33.944430280344349</v>
      </c>
      <c r="BJ588" s="54">
        <f t="shared" si="435"/>
        <v>33.912958020033329</v>
      </c>
      <c r="BK588" s="54">
        <f t="shared" si="436"/>
        <v>34.007022703662244</v>
      </c>
      <c r="BL588" s="54">
        <f t="shared" si="437"/>
        <v>33.701174593058454</v>
      </c>
    </row>
    <row r="589" spans="3:64" ht="12.95" customHeight="1">
      <c r="C589" s="30"/>
      <c r="D589" s="30"/>
      <c r="AF589" s="356"/>
      <c r="AG589" s="41"/>
      <c r="AW589" s="54">
        <v>527000</v>
      </c>
      <c r="AX589" s="54">
        <f t="shared" si="423"/>
        <v>-3.5599879498683915</v>
      </c>
      <c r="AY589" s="54">
        <f t="shared" si="424"/>
        <v>-3.6191501205670651</v>
      </c>
      <c r="AZ589" s="54">
        <f t="shared" si="425"/>
        <v>5.9162170698673362E-2</v>
      </c>
      <c r="BA589" s="54">
        <f t="shared" si="426"/>
        <v>0.62481427225466013</v>
      </c>
      <c r="BB589" s="54">
        <f t="shared" si="427"/>
        <v>0.82456347884243197</v>
      </c>
      <c r="BC589" s="54">
        <f t="shared" si="428"/>
        <v>2.7563792184656966</v>
      </c>
      <c r="BD589" s="54">
        <f t="shared" si="429"/>
        <v>5.127565325769992</v>
      </c>
      <c r="BE589" s="54">
        <f t="shared" si="430"/>
        <v>33.975275178199993</v>
      </c>
      <c r="BF589" s="54">
        <f t="shared" si="431"/>
        <v>33.974859623820301</v>
      </c>
      <c r="BG589" s="54">
        <f t="shared" si="432"/>
        <v>33.976088380735447</v>
      </c>
      <c r="BH589" s="54">
        <f t="shared" si="433"/>
        <v>33.972452172193982</v>
      </c>
      <c r="BI589" s="54">
        <f t="shared" si="434"/>
        <v>33.983187620603552</v>
      </c>
      <c r="BJ589" s="54">
        <f t="shared" si="435"/>
        <v>33.951268219281488</v>
      </c>
      <c r="BK589" s="54">
        <f t="shared" si="436"/>
        <v>34.044340652881282</v>
      </c>
      <c r="BL589" s="54">
        <f t="shared" si="437"/>
        <v>33.752505551165868</v>
      </c>
    </row>
    <row r="590" spans="3:64" ht="12.95" customHeight="1">
      <c r="C590" s="30"/>
      <c r="D590" s="30"/>
      <c r="AF590" s="356"/>
      <c r="AG590" s="41"/>
      <c r="AW590" s="54">
        <v>528000</v>
      </c>
      <c r="AX590" s="54">
        <f t="shared" si="423"/>
        <v>-3.5744604398559296</v>
      </c>
      <c r="AY590" s="54">
        <f t="shared" si="424"/>
        <v>-3.6358194416450957</v>
      </c>
      <c r="AZ590" s="54">
        <f t="shared" si="425"/>
        <v>6.1359001789166118E-2</v>
      </c>
      <c r="BA590" s="54">
        <f t="shared" si="426"/>
        <v>0.62097787750314848</v>
      </c>
      <c r="BB590" s="54">
        <f t="shared" si="427"/>
        <v>0.83902506772247132</v>
      </c>
      <c r="BC590" s="54">
        <f t="shared" si="428"/>
        <v>2.7824378955746059</v>
      </c>
      <c r="BD590" s="54">
        <f t="shared" si="429"/>
        <v>5.5086418988907422</v>
      </c>
      <c r="BE590" s="54">
        <f t="shared" si="430"/>
        <v>34.013529485992706</v>
      </c>
      <c r="BF590" s="54">
        <f t="shared" si="431"/>
        <v>34.01307003863721</v>
      </c>
      <c r="BG590" s="54">
        <f t="shared" si="432"/>
        <v>34.014396172165817</v>
      </c>
      <c r="BH590" s="54">
        <f t="shared" si="433"/>
        <v>34.010565559386436</v>
      </c>
      <c r="BI590" s="54">
        <f t="shared" si="434"/>
        <v>34.021606492077765</v>
      </c>
      <c r="BJ590" s="54">
        <f t="shared" si="435"/>
        <v>33.989578256569082</v>
      </c>
      <c r="BK590" s="54">
        <f t="shared" si="436"/>
        <v>34.080889824169986</v>
      </c>
      <c r="BL590" s="54">
        <f t="shared" si="437"/>
        <v>33.803836509273282</v>
      </c>
    </row>
    <row r="591" spans="3:64" ht="12.95" customHeight="1">
      <c r="C591" s="30"/>
      <c r="D591" s="30"/>
      <c r="AF591" s="356"/>
      <c r="AG591" s="41"/>
      <c r="AW591" s="54">
        <v>529000</v>
      </c>
      <c r="AX591" s="54">
        <f t="shared" si="423"/>
        <v>-3.5890714051793213</v>
      </c>
      <c r="AY591" s="54">
        <f t="shared" si="424"/>
        <v>-3.6525252025265313</v>
      </c>
      <c r="AZ591" s="54">
        <f t="shared" si="425"/>
        <v>6.3453797347210156E-2</v>
      </c>
      <c r="BA591" s="54">
        <f t="shared" si="426"/>
        <v>0.61743966523136162</v>
      </c>
      <c r="BB591" s="54">
        <f t="shared" si="427"/>
        <v>0.85275599371744515</v>
      </c>
      <c r="BC591" s="54">
        <f t="shared" si="428"/>
        <v>2.8081883421044362</v>
      </c>
      <c r="BD591" s="54">
        <f t="shared" si="429"/>
        <v>5.9430520603914117</v>
      </c>
      <c r="BE591" s="54">
        <f t="shared" si="430"/>
        <v>34.051556386681362</v>
      </c>
      <c r="BF591" s="54">
        <f t="shared" si="431"/>
        <v>34.051058128442683</v>
      </c>
      <c r="BG591" s="54">
        <f t="shared" si="432"/>
        <v>34.05246496404601</v>
      </c>
      <c r="BH591" s="54">
        <f t="shared" si="433"/>
        <v>34.048489921559721</v>
      </c>
      <c r="BI591" s="54">
        <f t="shared" si="434"/>
        <v>34.059699087810266</v>
      </c>
      <c r="BJ591" s="54">
        <f t="shared" si="435"/>
        <v>34.027907478128832</v>
      </c>
      <c r="BK591" s="54">
        <f t="shared" si="436"/>
        <v>34.11670915702333</v>
      </c>
      <c r="BL591" s="54">
        <f t="shared" si="437"/>
        <v>33.855167467380696</v>
      </c>
    </row>
    <row r="592" spans="3:64" ht="12.95" customHeight="1">
      <c r="C592" s="30"/>
      <c r="D592" s="30"/>
      <c r="AF592" s="356"/>
      <c r="AG592" s="41"/>
      <c r="AW592" s="54">
        <v>530000</v>
      </c>
      <c r="AX592" s="54">
        <f t="shared" si="423"/>
        <v>-3.603821361832618</v>
      </c>
      <c r="AY592" s="54">
        <f t="shared" si="424"/>
        <v>-3.6692674032113706</v>
      </c>
      <c r="AZ592" s="54">
        <f t="shared" si="425"/>
        <v>6.5446041378752345E-2</v>
      </c>
      <c r="BA592" s="54">
        <f t="shared" si="426"/>
        <v>0.61418976727634711</v>
      </c>
      <c r="BB592" s="54">
        <f t="shared" si="427"/>
        <v>0.86578013113962948</v>
      </c>
      <c r="BC592" s="54">
        <f t="shared" si="428"/>
        <v>2.8336562200790714</v>
      </c>
      <c r="BD592" s="54">
        <f t="shared" si="429"/>
        <v>6.443442896914898</v>
      </c>
      <c r="BE592" s="54">
        <f t="shared" si="430"/>
        <v>34.089373264994691</v>
      </c>
      <c r="BF592" s="54">
        <f t="shared" si="431"/>
        <v>34.088843150330227</v>
      </c>
      <c r="BG592" s="54">
        <f t="shared" si="432"/>
        <v>34.090310264480713</v>
      </c>
      <c r="BH592" s="54">
        <f t="shared" si="433"/>
        <v>34.086247294748098</v>
      </c>
      <c r="BI592" s="54">
        <f t="shared" si="434"/>
        <v>34.097478840315567</v>
      </c>
      <c r="BJ592" s="54">
        <f t="shared" si="435"/>
        <v>34.066271426600444</v>
      </c>
      <c r="BK592" s="54">
        <f t="shared" si="436"/>
        <v>34.151839513541482</v>
      </c>
      <c r="BL592" s="54">
        <f t="shared" si="437"/>
        <v>33.90649842548811</v>
      </c>
    </row>
    <row r="593" spans="3:64" ht="12.95" customHeight="1">
      <c r="C593" s="30"/>
      <c r="D593" s="30"/>
      <c r="AF593" s="356"/>
      <c r="AG593" s="41"/>
      <c r="AW593" s="54">
        <v>531000</v>
      </c>
      <c r="AX593" s="54">
        <f t="shared" si="423"/>
        <v>-3.618710799872221</v>
      </c>
      <c r="AY593" s="54">
        <f t="shared" si="424"/>
        <v>-3.6860460436996134</v>
      </c>
      <c r="AZ593" s="54">
        <f t="shared" si="425"/>
        <v>6.7335243827392255E-2</v>
      </c>
      <c r="BA593" s="54">
        <f t="shared" si="426"/>
        <v>0.6112192311161263</v>
      </c>
      <c r="BB593" s="54">
        <f t="shared" si="427"/>
        <v>0.87811930359523471</v>
      </c>
      <c r="BC593" s="54">
        <f t="shared" si="428"/>
        <v>2.858866034281383</v>
      </c>
      <c r="BD593" s="54">
        <f t="shared" si="429"/>
        <v>7.0267873332686852</v>
      </c>
      <c r="BE593" s="54">
        <f t="shared" si="430"/>
        <v>34.12699694667392</v>
      </c>
      <c r="BF593" s="54">
        <f t="shared" si="431"/>
        <v>34.126443674745197</v>
      </c>
      <c r="BG593" s="54">
        <f t="shared" si="432"/>
        <v>34.127947360417657</v>
      </c>
      <c r="BH593" s="54">
        <f t="shared" si="433"/>
        <v>34.123858202420088</v>
      </c>
      <c r="BI593" s="54">
        <f t="shared" si="434"/>
        <v>34.134960541048628</v>
      </c>
      <c r="BJ593" s="54">
        <f t="shared" si="435"/>
        <v>34.10468208005868</v>
      </c>
      <c r="BK593" s="54">
        <f t="shared" si="436"/>
        <v>34.186323570787224</v>
      </c>
      <c r="BL593" s="54">
        <f t="shared" si="437"/>
        <v>33.957829383595517</v>
      </c>
    </row>
    <row r="594" spans="3:64" ht="12.95" customHeight="1">
      <c r="C594" s="30"/>
      <c r="D594" s="30"/>
      <c r="AF594" s="356"/>
      <c r="AG594" s="41"/>
      <c r="AW594" s="54">
        <v>532000</v>
      </c>
      <c r="AX594" s="54">
        <f t="shared" si="423"/>
        <v>-3.6337401872675401</v>
      </c>
      <c r="AY594" s="54">
        <f t="shared" si="424"/>
        <v>-3.7028611239912603</v>
      </c>
      <c r="AZ594" s="54">
        <f t="shared" si="425"/>
        <v>6.9120936723720341E-2</v>
      </c>
      <c r="BA594" s="54">
        <f t="shared" si="426"/>
        <v>0.60851996291294042</v>
      </c>
      <c r="BB594" s="54">
        <f t="shared" si="427"/>
        <v>0.88979340342919278</v>
      </c>
      <c r="BC594" s="54">
        <f t="shared" si="428"/>
        <v>2.8838412737896322</v>
      </c>
      <c r="BD594" s="54">
        <f t="shared" si="429"/>
        <v>7.7164090948429873</v>
      </c>
      <c r="BE594" s="54">
        <f t="shared" si="430"/>
        <v>34.164443784871331</v>
      </c>
      <c r="BF594" s="54">
        <f t="shared" si="431"/>
        <v>34.163877585591727</v>
      </c>
      <c r="BG594" s="54">
        <f t="shared" si="432"/>
        <v>34.165391456385592</v>
      </c>
      <c r="BH594" s="54">
        <f t="shared" si="433"/>
        <v>34.161341622677348</v>
      </c>
      <c r="BI594" s="54">
        <f t="shared" si="434"/>
        <v>34.172160419531956</v>
      </c>
      <c r="BJ594" s="54">
        <f t="shared" si="435"/>
        <v>34.14314810224041</v>
      </c>
      <c r="BK594" s="54">
        <f t="shared" si="436"/>
        <v>34.220205708362272</v>
      </c>
      <c r="BL594" s="54">
        <f t="shared" si="437"/>
        <v>34.00916034170293</v>
      </c>
    </row>
    <row r="595" spans="3:64" ht="12.95" customHeight="1">
      <c r="C595" s="30"/>
      <c r="D595" s="30"/>
      <c r="AF595" s="356"/>
      <c r="AG595" s="41"/>
      <c r="AW595" s="54">
        <v>533000</v>
      </c>
      <c r="AX595" s="54">
        <f t="shared" si="423"/>
        <v>-3.6489099737730974</v>
      </c>
      <c r="AY595" s="54">
        <f t="shared" si="424"/>
        <v>-3.7197126440863117</v>
      </c>
      <c r="AZ595" s="54">
        <f t="shared" si="425"/>
        <v>7.0802670313214522E-2</v>
      </c>
      <c r="BA595" s="54">
        <f t="shared" si="426"/>
        <v>0.60608467773403929</v>
      </c>
      <c r="BB595" s="54">
        <f t="shared" si="427"/>
        <v>0.90082049669724473</v>
      </c>
      <c r="BC595" s="54">
        <f t="shared" si="428"/>
        <v>2.9086045428318332</v>
      </c>
      <c r="BD595" s="54">
        <f t="shared" si="429"/>
        <v>8.5452624787417637</v>
      </c>
      <c r="BE595" s="54">
        <f t="shared" si="430"/>
        <v>34.201729741875972</v>
      </c>
      <c r="BF595" s="54">
        <f t="shared" si="431"/>
        <v>34.201162083284515</v>
      </c>
      <c r="BG595" s="54">
        <f t="shared" si="432"/>
        <v>34.202657794363539</v>
      </c>
      <c r="BH595" s="54">
        <f t="shared" si="433"/>
        <v>34.198714981444482</v>
      </c>
      <c r="BI595" s="54">
        <f t="shared" si="434"/>
        <v>34.209096184112639</v>
      </c>
      <c r="BJ595" s="54">
        <f t="shared" si="435"/>
        <v>34.181675100654843</v>
      </c>
      <c r="BK595" s="54">
        <f t="shared" si="436"/>
        <v>34.253531891498554</v>
      </c>
      <c r="BL595" s="54">
        <f t="shared" si="437"/>
        <v>34.060491299810344</v>
      </c>
    </row>
    <row r="596" spans="3:64" ht="12.95" customHeight="1">
      <c r="C596" s="30"/>
      <c r="D596" s="30"/>
      <c r="AF596" s="356"/>
      <c r="AG596" s="41"/>
      <c r="AW596" s="54">
        <v>534000</v>
      </c>
      <c r="AX596" s="54">
        <f t="shared" si="423"/>
        <v>-3.664220594969458</v>
      </c>
      <c r="AY596" s="54">
        <f t="shared" si="424"/>
        <v>-3.7366006039847668</v>
      </c>
      <c r="AZ596" s="54">
        <f t="shared" si="425"/>
        <v>7.2380009015308625E-2</v>
      </c>
      <c r="BA596" s="54">
        <f t="shared" si="426"/>
        <v>0.60390685650315645</v>
      </c>
      <c r="BB596" s="54">
        <f t="shared" si="427"/>
        <v>0.91121691402730842</v>
      </c>
      <c r="BC596" s="54">
        <f t="shared" si="428"/>
        <v>2.9331776811594383</v>
      </c>
      <c r="BD596" s="54">
        <f t="shared" si="429"/>
        <v>9.5614785423486914</v>
      </c>
      <c r="BE596" s="54">
        <f t="shared" si="430"/>
        <v>34.238870464794331</v>
      </c>
      <c r="BF596" s="54">
        <f t="shared" si="431"/>
        <v>34.238313693404493</v>
      </c>
      <c r="BG596" s="54">
        <f t="shared" si="432"/>
        <v>34.239761752980165</v>
      </c>
      <c r="BH596" s="54">
        <f t="shared" si="433"/>
        <v>34.23599417233703</v>
      </c>
      <c r="BI596" s="54">
        <f t="shared" si="434"/>
        <v>34.245787026529172</v>
      </c>
      <c r="BJ596" s="54">
        <f t="shared" si="435"/>
        <v>34.220265889796366</v>
      </c>
      <c r="BK596" s="54">
        <f t="shared" si="436"/>
        <v>34.28634954997252</v>
      </c>
      <c r="BL596" s="54">
        <f t="shared" si="437"/>
        <v>34.111822257917758</v>
      </c>
    </row>
    <row r="597" spans="3:64" ht="12.95" customHeight="1">
      <c r="C597" s="30"/>
      <c r="D597" s="30"/>
      <c r="AF597" s="356"/>
      <c r="AG597" s="41"/>
      <c r="AW597" s="54">
        <v>535000</v>
      </c>
      <c r="AX597" s="54">
        <f t="shared" si="423"/>
        <v>-3.6796724765587614</v>
      </c>
      <c r="AY597" s="54">
        <f t="shared" si="424"/>
        <v>-3.7535250036866259</v>
      </c>
      <c r="AZ597" s="54">
        <f t="shared" si="425"/>
        <v>7.3852527127864498E-2</v>
      </c>
      <c r="BA597" s="54">
        <f t="shared" si="426"/>
        <v>0.60198070919740787</v>
      </c>
      <c r="BB597" s="54">
        <f t="shared" si="427"/>
        <v>0.92099732791725353</v>
      </c>
      <c r="BC597" s="54">
        <f t="shared" si="428"/>
        <v>2.9575818741572695</v>
      </c>
      <c r="BD597" s="54">
        <f t="shared" si="429"/>
        <v>10.838242689049695</v>
      </c>
      <c r="BE597" s="54">
        <f t="shared" si="430"/>
        <v>34.275881353972146</v>
      </c>
      <c r="BF597" s="54">
        <f t="shared" si="431"/>
        <v>34.275348283154081</v>
      </c>
      <c r="BG597" s="54">
        <f t="shared" si="432"/>
        <v>34.276718924896969</v>
      </c>
      <c r="BH597" s="54">
        <f t="shared" si="433"/>
        <v>34.27319360316401</v>
      </c>
      <c r="BI597" s="54">
        <f t="shared" si="434"/>
        <v>34.282253592659188</v>
      </c>
      <c r="BJ597" s="54">
        <f t="shared" si="435"/>
        <v>34.258920757190751</v>
      </c>
      <c r="BK597" s="54">
        <f t="shared" si="436"/>
        <v>34.318707453161451</v>
      </c>
      <c r="BL597" s="54">
        <f t="shared" si="437"/>
        <v>34.163153216025165</v>
      </c>
    </row>
    <row r="598" spans="3:64" ht="12.95" customHeight="1">
      <c r="C598" s="30"/>
      <c r="D598" s="30"/>
      <c r="AF598" s="356"/>
      <c r="AG598" s="41"/>
      <c r="AW598" s="54">
        <v>536000</v>
      </c>
      <c r="AX598" s="54">
        <f t="shared" si="423"/>
        <v>-3.6952660389397778</v>
      </c>
      <c r="AY598" s="54">
        <f t="shared" si="424"/>
        <v>-3.7704858431918895</v>
      </c>
      <c r="AZ598" s="54">
        <f t="shared" si="425"/>
        <v>7.5219804252111735E-2</v>
      </c>
      <c r="BA598" s="54">
        <f t="shared" si="426"/>
        <v>0.60030114377448096</v>
      </c>
      <c r="BB598" s="54">
        <f t="shared" si="427"/>
        <v>0.93017481718271167</v>
      </c>
      <c r="BC598" s="54">
        <f t="shared" si="428"/>
        <v>2.9818377529772908</v>
      </c>
      <c r="BD598" s="54">
        <f t="shared" si="429"/>
        <v>12.492540618292278</v>
      </c>
      <c r="BE598" s="54">
        <f t="shared" si="430"/>
        <v>34.31277762318993</v>
      </c>
      <c r="BF598" s="54">
        <f t="shared" si="431"/>
        <v>34.31228108728137</v>
      </c>
      <c r="BG598" s="54">
        <f t="shared" si="432"/>
        <v>34.313545171895022</v>
      </c>
      <c r="BH598" s="54">
        <f t="shared" si="433"/>
        <v>34.310326268367518</v>
      </c>
      <c r="BI598" s="54">
        <f t="shared" si="434"/>
        <v>34.318517921998129</v>
      </c>
      <c r="BJ598" s="54">
        <f t="shared" si="435"/>
        <v>34.297637730486151</v>
      </c>
      <c r="BK598" s="54">
        <f t="shared" si="436"/>
        <v>34.350655581570805</v>
      </c>
      <c r="BL598" s="54">
        <f t="shared" si="437"/>
        <v>34.214484174132579</v>
      </c>
    </row>
    <row r="599" spans="3:64" ht="12.95" customHeight="1">
      <c r="C599" s="30"/>
      <c r="D599" s="30"/>
      <c r="AF599" s="356"/>
      <c r="AG599" s="41"/>
      <c r="AW599" s="54">
        <v>537000</v>
      </c>
      <c r="AX599" s="54">
        <f t="shared" ref="AX599:AX662" si="438">AB$3+AB$4*AW599+AB$5*AW599^2+AZ599</f>
        <v>-3.7110017020311026</v>
      </c>
      <c r="AY599" s="54">
        <f t="shared" ref="AY599:AY662" si="439">AB$3+AB$4*AW599+AB$5*AW599^2</f>
        <v>-3.7874831225005567</v>
      </c>
      <c r="AZ599" s="54">
        <f t="shared" ref="AZ599:AZ662" si="440">$AB$6*($AB$11/BA599*BB599+$AB$12)</f>
        <v>7.6481420469454234E-2</v>
      </c>
      <c r="BA599" s="54">
        <f t="shared" ref="BA599:BA662" si="441">1+$AB$7*COS(BC599)</f>
        <v>0.59886374029725409</v>
      </c>
      <c r="BB599" s="54">
        <f t="shared" ref="BB599:BB662" si="442">SIN(BC599+RADIANS($AB$9))</f>
        <v>0.93876091940642992</v>
      </c>
      <c r="BC599" s="54">
        <f t="shared" ref="BC599:BC662" si="443">2*ATAN(BD599)</f>
        <v>3.0059654850966884</v>
      </c>
      <c r="BD599" s="54">
        <f t="shared" ref="BD599:BD662" si="444">SQRT((1+$AB$7)/(1-$AB$7))*TAN(BE599/2)</f>
        <v>14.723696540528172</v>
      </c>
      <c r="BE599" s="54">
        <f t="shared" ref="BE599:BE662" si="445">$BL599+$AB$7*SIN(BF599)</f>
        <v>34.349574350979751</v>
      </c>
      <c r="BF599" s="54">
        <f t="shared" ref="BF599:BF662" si="446">$BL599+$AB$7*SIN(BG599)</f>
        <v>34.349126744578406</v>
      </c>
      <c r="BG599" s="54">
        <f t="shared" ref="BG599:BG662" si="447">$BL599+$AB$7*SIN(BH599)</f>
        <v>34.350256657842337</v>
      </c>
      <c r="BH599" s="54">
        <f t="shared" ref="BH599:BH662" si="448">$BL599+$AB$7*SIN(BI599)</f>
        <v>34.34740384612676</v>
      </c>
      <c r="BI599" s="54">
        <f t="shared" ref="BI599:BI662" si="449">$BL599+$AB$7*SIN(BJ599)</f>
        <v>34.354603358585926</v>
      </c>
      <c r="BJ599" s="54">
        <f t="shared" ref="BJ599:BJ662" si="450">$BL599+$AB$7*SIN(BK599)</f>
        <v>34.336412844243405</v>
      </c>
      <c r="BK599" s="54">
        <f t="shared" ref="BK599:BK662" si="451">$BL599+$AB$7*SIN(BL599)</f>
        <v>34.382244995171114</v>
      </c>
      <c r="BL599" s="54">
        <f t="shared" ref="BL599:BL662" si="452">RADIANS($AB$9)+$AB$18*(AW599-AB$15)</f>
        <v>34.265815132239993</v>
      </c>
    </row>
    <row r="600" spans="3:64" ht="12.95" customHeight="1">
      <c r="C600" s="30"/>
      <c r="D600" s="30"/>
      <c r="AF600" s="356"/>
      <c r="AG600" s="41"/>
      <c r="AW600" s="54">
        <v>538000</v>
      </c>
      <c r="AX600" s="54">
        <f t="shared" si="438"/>
        <v>-3.7268798902624329</v>
      </c>
      <c r="AY600" s="54">
        <f t="shared" si="439"/>
        <v>-3.804516841612628</v>
      </c>
      <c r="AZ600" s="54">
        <f t="shared" si="440"/>
        <v>7.7636951350194938E-2</v>
      </c>
      <c r="BA600" s="54">
        <f t="shared" si="441"/>
        <v>0.59766472971998363</v>
      </c>
      <c r="BB600" s="54">
        <f t="shared" si="442"/>
        <v>0.94676567234218778</v>
      </c>
      <c r="BC600" s="54">
        <f t="shared" si="443"/>
        <v>3.0299848558443641</v>
      </c>
      <c r="BD600" s="54">
        <f t="shared" si="444"/>
        <v>17.901289687165214</v>
      </c>
      <c r="BE600" s="54">
        <f t="shared" si="445"/>
        <v>34.386286522775258</v>
      </c>
      <c r="BF600" s="54">
        <f t="shared" si="446"/>
        <v>34.385899345480105</v>
      </c>
      <c r="BG600" s="54">
        <f t="shared" si="447"/>
        <v>34.386869860353059</v>
      </c>
      <c r="BH600" s="54">
        <f t="shared" si="448"/>
        <v>34.384436818357628</v>
      </c>
      <c r="BI600" s="54">
        <f t="shared" si="449"/>
        <v>34.390534436255159</v>
      </c>
      <c r="BJ600" s="54">
        <f t="shared" si="450"/>
        <v>34.375240405482522</v>
      </c>
      <c r="BK600" s="54">
        <f t="shared" si="451"/>
        <v>34.413527698891336</v>
      </c>
      <c r="BL600" s="54">
        <f t="shared" si="452"/>
        <v>34.317146090347407</v>
      </c>
    </row>
    <row r="601" spans="3:64" ht="12.95" customHeight="1">
      <c r="C601" s="30"/>
      <c r="D601" s="30"/>
      <c r="AF601" s="356"/>
      <c r="AG601" s="41"/>
      <c r="AW601" s="54">
        <v>539000</v>
      </c>
      <c r="AX601" s="54">
        <f t="shared" si="438"/>
        <v>-3.7429010376155887</v>
      </c>
      <c r="AY601" s="54">
        <f t="shared" si="439"/>
        <v>-3.821587000528103</v>
      </c>
      <c r="AZ601" s="54">
        <f t="shared" si="440"/>
        <v>7.8685962912514326E-2</v>
      </c>
      <c r="BA601" s="54">
        <f t="shared" si="441"/>
        <v>0.59670097681370249</v>
      </c>
      <c r="BB601" s="54">
        <f t="shared" si="442"/>
        <v>0.9541976452849118</v>
      </c>
      <c r="BC601" s="54">
        <f t="shared" si="443"/>
        <v>3.0539153416013911</v>
      </c>
      <c r="BD601" s="54">
        <f t="shared" si="444"/>
        <v>22.796303536039076</v>
      </c>
      <c r="BE601" s="54">
        <f t="shared" si="445"/>
        <v>34.422929063997941</v>
      </c>
      <c r="BF601" s="54">
        <f t="shared" si="446"/>
        <v>34.422612490720169</v>
      </c>
      <c r="BG601" s="54">
        <f t="shared" si="447"/>
        <v>34.423401562545166</v>
      </c>
      <c r="BH601" s="54">
        <f t="shared" si="448"/>
        <v>34.421434611417666</v>
      </c>
      <c r="BI601" s="54">
        <f t="shared" si="449"/>
        <v>34.426336741217582</v>
      </c>
      <c r="BJ601" s="54">
        <f t="shared" si="450"/>
        <v>34.414113257400516</v>
      </c>
      <c r="BK601" s="54">
        <f t="shared" si="451"/>
        <v>34.444556505622806</v>
      </c>
      <c r="BL601" s="54">
        <f t="shared" si="452"/>
        <v>34.368477048454821</v>
      </c>
    </row>
    <row r="602" spans="3:64" ht="12.95" customHeight="1">
      <c r="C602" s="30"/>
      <c r="D602" s="30"/>
      <c r="AF602" s="356"/>
      <c r="AG602" s="41"/>
      <c r="AW602" s="54">
        <v>540000</v>
      </c>
      <c r="AX602" s="54">
        <f t="shared" si="438"/>
        <v>-3.7590655925708854</v>
      </c>
      <c r="AY602" s="54">
        <f t="shared" si="439"/>
        <v>-3.8386935992469824</v>
      </c>
      <c r="AZ602" s="54">
        <f t="shared" si="440"/>
        <v>7.9628006676096819E-2</v>
      </c>
      <c r="BA602" s="54">
        <f t="shared" si="441"/>
        <v>0.59596996673913538</v>
      </c>
      <c r="BB602" s="54">
        <f t="shared" si="442"/>
        <v>0.96106396143046846</v>
      </c>
      <c r="BC602" s="54">
        <f t="shared" si="443"/>
        <v>3.0777761755489967</v>
      </c>
      <c r="BD602" s="54">
        <f t="shared" si="444"/>
        <v>31.329231229297335</v>
      </c>
      <c r="BE602" s="54">
        <f t="shared" si="445"/>
        <v>34.459516864578738</v>
      </c>
      <c r="BF602" s="54">
        <f t="shared" si="446"/>
        <v>34.459279360459355</v>
      </c>
      <c r="BG602" s="54">
        <f t="shared" si="447"/>
        <v>34.459868826847817</v>
      </c>
      <c r="BH602" s="54">
        <f t="shared" si="448"/>
        <v>34.458405754976809</v>
      </c>
      <c r="BI602" s="54">
        <f t="shared" si="449"/>
        <v>34.462036755136204</v>
      </c>
      <c r="BJ602" s="54">
        <f t="shared" si="450"/>
        <v>34.453023040987652</v>
      </c>
      <c r="BK602" s="54">
        <f t="shared" si="451"/>
        <v>34.475384897094834</v>
      </c>
      <c r="BL602" s="54">
        <f t="shared" si="452"/>
        <v>34.419808006562228</v>
      </c>
    </row>
    <row r="603" spans="3:64" ht="12.95" customHeight="1">
      <c r="C603" s="30"/>
      <c r="D603" s="30"/>
      <c r="AF603" s="356"/>
      <c r="AG603" s="41"/>
      <c r="AW603" s="54">
        <v>541000</v>
      </c>
      <c r="AX603" s="54">
        <f t="shared" si="438"/>
        <v>-3.7753740228016825</v>
      </c>
      <c r="AY603" s="54">
        <f t="shared" si="439"/>
        <v>-3.855836637769265</v>
      </c>
      <c r="AZ603" s="54">
        <f t="shared" si="440"/>
        <v>8.0462614967582557E-2</v>
      </c>
      <c r="BA603" s="54">
        <f t="shared" si="441"/>
        <v>0.59546979482301654</v>
      </c>
      <c r="BB603" s="54">
        <f t="shared" si="442"/>
        <v>0.96737031221200098</v>
      </c>
      <c r="BC603" s="54">
        <f t="shared" si="443"/>
        <v>3.1015864070015255</v>
      </c>
      <c r="BD603" s="54">
        <f t="shared" si="444"/>
        <v>49.985525098213031</v>
      </c>
      <c r="BE603" s="54">
        <f t="shared" si="445"/>
        <v>34.496064795794481</v>
      </c>
      <c r="BF603" s="54">
        <f t="shared" si="446"/>
        <v>34.495912792808568</v>
      </c>
      <c r="BG603" s="54">
        <f t="shared" si="447"/>
        <v>34.496288953292549</v>
      </c>
      <c r="BH603" s="54">
        <f t="shared" si="448"/>
        <v>34.495358056230742</v>
      </c>
      <c r="BI603" s="54">
        <f t="shared" si="449"/>
        <v>34.497661681944862</v>
      </c>
      <c r="BJ603" s="54">
        <f t="shared" si="450"/>
        <v>34.491960454535509</v>
      </c>
      <c r="BK603" s="54">
        <f t="shared" si="451"/>
        <v>34.506066882988414</v>
      </c>
      <c r="BL603" s="54">
        <f t="shared" si="452"/>
        <v>34.471138964669642</v>
      </c>
    </row>
    <row r="604" spans="3:64" ht="12.95" customHeight="1">
      <c r="C604" s="30"/>
      <c r="D604" s="30"/>
      <c r="AF604" s="356"/>
      <c r="AG604" s="41"/>
      <c r="AW604" s="54">
        <v>542000</v>
      </c>
      <c r="AX604" s="54">
        <f t="shared" si="438"/>
        <v>-3.791826819460637</v>
      </c>
      <c r="AY604" s="54">
        <f t="shared" si="439"/>
        <v>-3.8730161160949521</v>
      </c>
      <c r="AZ604" s="54">
        <f t="shared" si="440"/>
        <v>8.1189296634315192E-2</v>
      </c>
      <c r="BA604" s="54">
        <f t="shared" si="441"/>
        <v>0.59519915915703503</v>
      </c>
      <c r="BB604" s="54">
        <f t="shared" si="442"/>
        <v>0.97312096451484476</v>
      </c>
      <c r="BC604" s="54">
        <f t="shared" si="443"/>
        <v>3.1253649555110883</v>
      </c>
      <c r="BD604" s="54">
        <f t="shared" si="444"/>
        <v>123.24336454930385</v>
      </c>
      <c r="BE604" s="54">
        <f t="shared" si="445"/>
        <v>34.532587720642233</v>
      </c>
      <c r="BF604" s="54">
        <f t="shared" si="446"/>
        <v>34.532525370239817</v>
      </c>
      <c r="BG604" s="54">
        <f t="shared" si="447"/>
        <v>34.532679425133523</v>
      </c>
      <c r="BH604" s="54">
        <f t="shared" si="448"/>
        <v>34.532298786410479</v>
      </c>
      <c r="BI604" s="54">
        <f t="shared" si="449"/>
        <v>34.53323926177486</v>
      </c>
      <c r="BJ604" s="54">
        <f t="shared" si="450"/>
        <v>34.530915511247997</v>
      </c>
      <c r="BK604" s="54">
        <f t="shared" si="451"/>
        <v>34.536656858659107</v>
      </c>
      <c r="BL604" s="54">
        <f t="shared" si="452"/>
        <v>34.522469922777056</v>
      </c>
    </row>
    <row r="605" spans="3:64" ht="12.95" customHeight="1">
      <c r="C605" s="30"/>
      <c r="D605" s="30"/>
      <c r="AF605" s="356"/>
      <c r="AG605" s="41"/>
      <c r="AW605" s="54">
        <v>543000</v>
      </c>
      <c r="AX605" s="54">
        <f t="shared" si="438"/>
        <v>-3.8084245009146453</v>
      </c>
      <c r="AY605" s="54">
        <f t="shared" si="439"/>
        <v>-3.8902320342240433</v>
      </c>
      <c r="AZ605" s="54">
        <f t="shared" si="440"/>
        <v>8.1807533309397953E-2</v>
      </c>
      <c r="BA605" s="54">
        <f t="shared" si="441"/>
        <v>0.59515735571572304</v>
      </c>
      <c r="BB605" s="54">
        <f t="shared" si="442"/>
        <v>0.97831876154223496</v>
      </c>
      <c r="BC605" s="54">
        <f t="shared" si="443"/>
        <v>-3.1340546461211565</v>
      </c>
      <c r="BD605" s="54">
        <f t="shared" si="444"/>
        <v>-265.32084745908196</v>
      </c>
      <c r="BE605" s="54">
        <f t="shared" si="445"/>
        <v>34.569100499266504</v>
      </c>
      <c r="BF605" s="54">
        <f t="shared" si="446"/>
        <v>34.569129512025889</v>
      </c>
      <c r="BG605" s="54">
        <f t="shared" si="447"/>
        <v>34.569057844974552</v>
      </c>
      <c r="BH605" s="54">
        <f t="shared" si="448"/>
        <v>34.569234876373898</v>
      </c>
      <c r="BI605" s="54">
        <f t="shared" si="449"/>
        <v>34.568797575427055</v>
      </c>
      <c r="BJ605" s="54">
        <f t="shared" si="450"/>
        <v>34.56987779533867</v>
      </c>
      <c r="BK605" s="54">
        <f t="shared" si="451"/>
        <v>34.567209461843959</v>
      </c>
      <c r="BL605" s="54">
        <f t="shared" si="452"/>
        <v>34.57380088088447</v>
      </c>
    </row>
    <row r="606" spans="3:64" ht="12.95" customHeight="1">
      <c r="C606" s="30"/>
      <c r="D606" s="30"/>
      <c r="AF606" s="356"/>
      <c r="AG606" s="41"/>
      <c r="AW606" s="54">
        <v>544000</v>
      </c>
      <c r="AX606" s="54">
        <f t="shared" si="438"/>
        <v>-3.8251676158103161</v>
      </c>
      <c r="AY606" s="54">
        <f t="shared" si="439"/>
        <v>-3.9074843921565385</v>
      </c>
      <c r="AZ606" s="54">
        <f t="shared" si="440"/>
        <v>8.2316776346222531E-2</v>
      </c>
      <c r="BA606" s="54">
        <f t="shared" si="441"/>
        <v>0.59534427577786209</v>
      </c>
      <c r="BB606" s="54">
        <f t="shared" si="442"/>
        <v>0.98296511793315622</v>
      </c>
      <c r="BC606" s="54">
        <f t="shared" si="443"/>
        <v>-3.1102829754375714</v>
      </c>
      <c r="BD606" s="54">
        <f t="shared" si="444"/>
        <v>-63.872793739687737</v>
      </c>
      <c r="BE606" s="54">
        <f t="shared" si="445"/>
        <v>34.605617991176992</v>
      </c>
      <c r="BF606" s="54">
        <f t="shared" si="446"/>
        <v>34.605737570585148</v>
      </c>
      <c r="BG606" s="54">
        <f t="shared" si="447"/>
        <v>34.605441864826957</v>
      </c>
      <c r="BH606" s="54">
        <f t="shared" si="448"/>
        <v>34.606173117946383</v>
      </c>
      <c r="BI606" s="54">
        <f t="shared" si="449"/>
        <v>34.604364842886319</v>
      </c>
      <c r="BJ606" s="54">
        <f t="shared" si="450"/>
        <v>34.60883671712164</v>
      </c>
      <c r="BK606" s="54">
        <f t="shared" si="451"/>
        <v>34.597779428729957</v>
      </c>
      <c r="BL606" s="54">
        <f t="shared" si="452"/>
        <v>34.625131838991884</v>
      </c>
    </row>
    <row r="607" spans="3:64" ht="12.95" customHeight="1">
      <c r="C607" s="30"/>
      <c r="D607" s="30"/>
      <c r="AF607" s="356"/>
      <c r="AG607" s="41"/>
      <c r="AW607" s="54">
        <v>545000</v>
      </c>
      <c r="AX607" s="54">
        <f t="shared" si="438"/>
        <v>-3.8420567453858072</v>
      </c>
      <c r="AY607" s="54">
        <f t="shared" si="439"/>
        <v>-3.9247731898924374</v>
      </c>
      <c r="AZ607" s="54">
        <f t="shared" si="440"/>
        <v>8.2716444506630196E-2</v>
      </c>
      <c r="BA607" s="54">
        <f t="shared" si="441"/>
        <v>0.59576040553218013</v>
      </c>
      <c r="BB607" s="54">
        <f t="shared" si="442"/>
        <v>0.98706000952882034</v>
      </c>
      <c r="BC607" s="54">
        <f t="shared" si="443"/>
        <v>-3.0864865167379061</v>
      </c>
      <c r="BD607" s="54">
        <f t="shared" si="444"/>
        <v>-36.28441357394901</v>
      </c>
      <c r="BE607" s="54">
        <f t="shared" si="445"/>
        <v>34.642155056140517</v>
      </c>
      <c r="BF607" s="54">
        <f t="shared" si="446"/>
        <v>34.642361929438231</v>
      </c>
      <c r="BG607" s="54">
        <f t="shared" si="447"/>
        <v>34.641849113679768</v>
      </c>
      <c r="BH607" s="54">
        <f t="shared" si="448"/>
        <v>34.64312036760554</v>
      </c>
      <c r="BI607" s="54">
        <f t="shared" si="449"/>
        <v>34.639969219412706</v>
      </c>
      <c r="BJ607" s="54">
        <f t="shared" si="450"/>
        <v>34.647781767681764</v>
      </c>
      <c r="BK607" s="54">
        <f t="shared" si="451"/>
        <v>34.62842144976306</v>
      </c>
      <c r="BL607" s="54">
        <f t="shared" si="452"/>
        <v>34.67646279709929</v>
      </c>
    </row>
    <row r="608" spans="3:64" ht="12.95" customHeight="1">
      <c r="C608" s="30"/>
      <c r="D608" s="30"/>
      <c r="AF608" s="356"/>
      <c r="AG608" s="41"/>
      <c r="AW608" s="54">
        <v>546000</v>
      </c>
      <c r="AX608" s="54">
        <f t="shared" si="438"/>
        <v>-3.859092504985429</v>
      </c>
      <c r="AY608" s="54">
        <f t="shared" si="439"/>
        <v>-3.9420984274317403</v>
      </c>
      <c r="AZ608" s="54">
        <f t="shared" si="440"/>
        <v>8.3005922446311511E-2</v>
      </c>
      <c r="BA608" s="54">
        <f t="shared" si="441"/>
        <v>0.59640682784875632</v>
      </c>
      <c r="BB608" s="54">
        <f t="shared" si="442"/>
        <v>0.99060195795253303</v>
      </c>
      <c r="BC608" s="54">
        <f t="shared" si="443"/>
        <v>-3.0626463852201695</v>
      </c>
      <c r="BD608" s="54">
        <f t="shared" si="444"/>
        <v>-25.320527254174824</v>
      </c>
      <c r="BE608" s="54">
        <f t="shared" si="445"/>
        <v>34.678726555690595</v>
      </c>
      <c r="BF608" s="54">
        <f t="shared" si="446"/>
        <v>34.679015100413956</v>
      </c>
      <c r="BG608" s="54">
        <f t="shared" si="447"/>
        <v>34.678297126227349</v>
      </c>
      <c r="BH608" s="54">
        <f t="shared" si="448"/>
        <v>34.680083749076267</v>
      </c>
      <c r="BI608" s="54">
        <f t="shared" si="449"/>
        <v>34.675638592758752</v>
      </c>
      <c r="BJ608" s="54">
        <f t="shared" si="450"/>
        <v>34.686702773741189</v>
      </c>
      <c r="BK608" s="54">
        <f t="shared" si="451"/>
        <v>34.659190025577814</v>
      </c>
      <c r="BL608" s="54">
        <f t="shared" si="452"/>
        <v>34.727793755206704</v>
      </c>
    </row>
    <row r="609" spans="3:64" ht="12.95" customHeight="1">
      <c r="C609" s="30"/>
      <c r="D609" s="30"/>
      <c r="AF609" s="356"/>
      <c r="AG609" s="41"/>
      <c r="AW609" s="54">
        <v>547000</v>
      </c>
      <c r="AX609" s="54">
        <f t="shared" si="438"/>
        <v>-3.8762755447773998</v>
      </c>
      <c r="AY609" s="54">
        <f t="shared" si="439"/>
        <v>-3.9594601047744478</v>
      </c>
      <c r="AZ609" s="54">
        <f t="shared" si="440"/>
        <v>8.3184559997048185E-2</v>
      </c>
      <c r="BA609" s="54">
        <f t="shared" si="441"/>
        <v>0.59728522629887848</v>
      </c>
      <c r="BB609" s="54">
        <f t="shared" si="442"/>
        <v>0.99358800991806773</v>
      </c>
      <c r="BC609" s="54">
        <f t="shared" si="443"/>
        <v>-3.0387435850520288</v>
      </c>
      <c r="BD609" s="54">
        <f t="shared" si="444"/>
        <v>-19.428826425316274</v>
      </c>
      <c r="BE609" s="54">
        <f t="shared" si="445"/>
        <v>34.715347357170124</v>
      </c>
      <c r="BF609" s="54">
        <f t="shared" si="446"/>
        <v>34.715709817774162</v>
      </c>
      <c r="BG609" s="54">
        <f t="shared" si="447"/>
        <v>34.714803276369963</v>
      </c>
      <c r="BH609" s="54">
        <f t="shared" si="448"/>
        <v>34.717070851415471</v>
      </c>
      <c r="BI609" s="54">
        <f t="shared" si="449"/>
        <v>34.711400385055363</v>
      </c>
      <c r="BJ609" s="54">
        <f t="shared" si="450"/>
        <v>34.725590153324653</v>
      </c>
      <c r="BK609" s="54">
        <f t="shared" si="451"/>
        <v>34.690139323426919</v>
      </c>
      <c r="BL609" s="54">
        <f t="shared" si="452"/>
        <v>34.779124713314118</v>
      </c>
    </row>
    <row r="610" spans="3:64" ht="12.95" customHeight="1">
      <c r="C610" s="30"/>
      <c r="D610" s="30"/>
      <c r="AF610" s="356"/>
      <c r="AG610" s="41"/>
      <c r="AW610" s="54">
        <v>548000</v>
      </c>
      <c r="AX610" s="54">
        <f t="shared" si="438"/>
        <v>-3.8936065497193502</v>
      </c>
      <c r="AY610" s="54">
        <f t="shared" si="439"/>
        <v>-3.9768582219205588</v>
      </c>
      <c r="AZ610" s="54">
        <f t="shared" si="440"/>
        <v>8.3251672201208743E-2</v>
      </c>
      <c r="BA610" s="54">
        <f t="shared" si="441"/>
        <v>0.59839789160435719</v>
      </c>
      <c r="BB610" s="54">
        <f t="shared" si="442"/>
        <v>0.99601371092330016</v>
      </c>
      <c r="BC610" s="54">
        <f t="shared" si="443"/>
        <v>-3.0147589568553648</v>
      </c>
      <c r="BD610" s="54">
        <f t="shared" si="444"/>
        <v>-15.747535561907529</v>
      </c>
      <c r="BE610" s="54">
        <f t="shared" si="445"/>
        <v>34.752032342107974</v>
      </c>
      <c r="BF610" s="54">
        <f t="shared" si="446"/>
        <v>34.752459127060398</v>
      </c>
      <c r="BG610" s="54">
        <f t="shared" si="447"/>
        <v>34.751384718979786</v>
      </c>
      <c r="BH610" s="54">
        <f t="shared" si="448"/>
        <v>34.754089919222281</v>
      </c>
      <c r="BI610" s="54">
        <f t="shared" si="449"/>
        <v>34.74728136287937</v>
      </c>
      <c r="BJ610" s="54">
        <f t="shared" si="450"/>
        <v>34.764435172765133</v>
      </c>
      <c r="BK610" s="54">
        <f t="shared" si="451"/>
        <v>34.72132303448906</v>
      </c>
      <c r="BL610" s="54">
        <f t="shared" si="452"/>
        <v>34.830455671421532</v>
      </c>
    </row>
    <row r="611" spans="3:64" ht="12.95" customHeight="1">
      <c r="C611" s="30"/>
      <c r="D611" s="30"/>
      <c r="AF611" s="356"/>
      <c r="AG611" s="41"/>
      <c r="AW611" s="54">
        <v>549000</v>
      </c>
      <c r="AX611" s="54">
        <f t="shared" si="438"/>
        <v>-3.9110862388572696</v>
      </c>
      <c r="AY611" s="54">
        <f t="shared" si="439"/>
        <v>-3.9942927788700739</v>
      </c>
      <c r="AZ611" s="54">
        <f t="shared" si="440"/>
        <v>8.3206540012804184E-2</v>
      </c>
      <c r="BA611" s="54">
        <f t="shared" si="441"/>
        <v>0.59974773078883892</v>
      </c>
      <c r="BB611" s="54">
        <f t="shared" si="442"/>
        <v>0.99787307272816494</v>
      </c>
      <c r="BC611" s="54">
        <f t="shared" si="443"/>
        <v>-2.9906731204298098</v>
      </c>
      <c r="BD611" s="54">
        <f t="shared" si="444"/>
        <v>-13.22693225183497</v>
      </c>
      <c r="BE611" s="54">
        <f t="shared" si="445"/>
        <v>34.788796420534204</v>
      </c>
      <c r="BF611" s="54">
        <f t="shared" si="446"/>
        <v>34.789276466696109</v>
      </c>
      <c r="BG611" s="54">
        <f t="shared" si="447"/>
        <v>34.788058343209997</v>
      </c>
      <c r="BH611" s="54">
        <f t="shared" si="448"/>
        <v>34.791150031710423</v>
      </c>
      <c r="BI611" s="54">
        <f t="shared" si="449"/>
        <v>34.783307458965041</v>
      </c>
      <c r="BJ611" s="54">
        <f t="shared" si="450"/>
        <v>34.803230205483679</v>
      </c>
      <c r="BK611" s="54">
        <f t="shared" si="451"/>
        <v>34.752794232430801</v>
      </c>
      <c r="BL611" s="54">
        <f t="shared" si="452"/>
        <v>34.881786629528939</v>
      </c>
    </row>
    <row r="612" spans="3:64" ht="12.95" customHeight="1">
      <c r="C612" s="30"/>
      <c r="D612" s="30"/>
      <c r="AF612" s="356"/>
      <c r="AG612" s="41"/>
      <c r="AW612" s="54">
        <v>550000</v>
      </c>
      <c r="AX612" s="54">
        <f t="shared" si="438"/>
        <v>-3.9287153640784909</v>
      </c>
      <c r="AY612" s="54">
        <f t="shared" si="439"/>
        <v>-4.0117637756229936</v>
      </c>
      <c r="AZ612" s="54">
        <f t="shared" si="440"/>
        <v>8.3048411544502848E-2</v>
      </c>
      <c r="BA612" s="54">
        <f t="shared" si="441"/>
        <v>0.60133827938518314</v>
      </c>
      <c r="BB612" s="54">
        <f t="shared" si="442"/>
        <v>0.99915853376818597</v>
      </c>
      <c r="BC612" s="54">
        <f t="shared" si="443"/>
        <v>-2.9664664114788031</v>
      </c>
      <c r="BD612" s="54">
        <f t="shared" si="444"/>
        <v>-11.391130351571928</v>
      </c>
      <c r="BE612" s="54">
        <f t="shared" si="445"/>
        <v>34.825654552570747</v>
      </c>
      <c r="BF612" s="54">
        <f t="shared" si="446"/>
        <v>34.826175740699036</v>
      </c>
      <c r="BG612" s="54">
        <f t="shared" si="447"/>
        <v>34.824840740323566</v>
      </c>
      <c r="BH612" s="54">
        <f t="shared" si="448"/>
        <v>34.828261267528966</v>
      </c>
      <c r="BI612" s="54">
        <f t="shared" si="449"/>
        <v>34.819503608950072</v>
      </c>
      <c r="BJ612" s="54">
        <f t="shared" si="450"/>
        <v>34.841968992823176</v>
      </c>
      <c r="BK612" s="54">
        <f t="shared" si="451"/>
        <v>34.784605233595286</v>
      </c>
      <c r="BL612" s="54">
        <f t="shared" si="452"/>
        <v>34.933117587636353</v>
      </c>
    </row>
    <row r="613" spans="3:64" ht="12.95" customHeight="1">
      <c r="C613" s="30"/>
      <c r="D613" s="30"/>
      <c r="AF613" s="356"/>
      <c r="AG613" s="41"/>
      <c r="AW613" s="54">
        <v>551000</v>
      </c>
      <c r="AX613" s="54">
        <f t="shared" si="438"/>
        <v>-3.9464947084652771</v>
      </c>
      <c r="AY613" s="54">
        <f t="shared" si="439"/>
        <v>-4.0292712121793155</v>
      </c>
      <c r="AZ613" s="54">
        <f t="shared" si="440"/>
        <v>8.2776503714038607E-2</v>
      </c>
      <c r="BA613" s="54">
        <f t="shared" si="441"/>
        <v>0.60317371712159329</v>
      </c>
      <c r="BB613" s="54">
        <f t="shared" si="442"/>
        <v>0.99986091142535316</v>
      </c>
      <c r="BC613" s="54">
        <f t="shared" si="443"/>
        <v>-2.942118811244081</v>
      </c>
      <c r="BD613" s="54">
        <f t="shared" si="444"/>
        <v>-9.993109567145865</v>
      </c>
      <c r="BE613" s="54">
        <f t="shared" si="445"/>
        <v>34.862621778307705</v>
      </c>
      <c r="BF613" s="54">
        <f t="shared" si="446"/>
        <v>34.86317138126099</v>
      </c>
      <c r="BG613" s="54">
        <f t="shared" si="447"/>
        <v>34.861748188634706</v>
      </c>
      <c r="BH613" s="54">
        <f t="shared" si="448"/>
        <v>34.865434852419853</v>
      </c>
      <c r="BI613" s="54">
        <f t="shared" si="449"/>
        <v>34.855893606455929</v>
      </c>
      <c r="BJ613" s="54">
        <f t="shared" si="450"/>
        <v>34.880646907014295</v>
      </c>
      <c r="BK613" s="54">
        <f t="shared" si="451"/>
        <v>34.816807459185817</v>
      </c>
      <c r="BL613" s="54">
        <f t="shared" si="452"/>
        <v>34.984448545743767</v>
      </c>
    </row>
    <row r="614" spans="3:64" ht="12.95" customHeight="1">
      <c r="C614" s="30"/>
      <c r="D614" s="30"/>
      <c r="AF614" s="356"/>
      <c r="AG614" s="41"/>
      <c r="AW614" s="54">
        <v>552000</v>
      </c>
      <c r="AX614" s="54">
        <f t="shared" si="438"/>
        <v>-3.9644250844104132</v>
      </c>
      <c r="AY614" s="54">
        <f t="shared" si="439"/>
        <v>-4.0468150885390433</v>
      </c>
      <c r="AZ614" s="54">
        <f t="shared" si="440"/>
        <v>8.2390004128629943E-2</v>
      </c>
      <c r="BA614" s="54">
        <f t="shared" si="441"/>
        <v>0.60525888756272461</v>
      </c>
      <c r="BB614" s="54">
        <f t="shared" si="442"/>
        <v>0.99996934487430644</v>
      </c>
      <c r="BC614" s="54">
        <f t="shared" si="443"/>
        <v>-2.9176098681139999</v>
      </c>
      <c r="BD614" s="54">
        <f t="shared" si="444"/>
        <v>-8.8918959319713178</v>
      </c>
      <c r="BE614" s="54">
        <f t="shared" si="445"/>
        <v>34.899713256606546</v>
      </c>
      <c r="BF614" s="54">
        <f t="shared" si="446"/>
        <v>34.900278400423886</v>
      </c>
      <c r="BG614" s="54">
        <f t="shared" si="447"/>
        <v>34.898796657698597</v>
      </c>
      <c r="BH614" s="54">
        <f t="shared" si="448"/>
        <v>34.902683287061699</v>
      </c>
      <c r="BI614" s="54">
        <f t="shared" si="449"/>
        <v>34.892499979693319</v>
      </c>
      <c r="BJ614" s="54">
        <f t="shared" si="450"/>
        <v>34.919261216103791</v>
      </c>
      <c r="BK614" s="54">
        <f t="shared" si="451"/>
        <v>34.849451299807598</v>
      </c>
      <c r="BL614" s="54">
        <f t="shared" si="452"/>
        <v>35.035779503851181</v>
      </c>
    </row>
    <row r="615" spans="3:64" ht="12.95" customHeight="1">
      <c r="C615" s="30"/>
      <c r="D615" s="30"/>
      <c r="AF615" s="356"/>
      <c r="AG615" s="41"/>
      <c r="AW615" s="54">
        <v>553000</v>
      </c>
      <c r="AX615" s="54">
        <f t="shared" si="438"/>
        <v>-3.982507331658276</v>
      </c>
      <c r="AY615" s="54">
        <f t="shared" si="439"/>
        <v>-4.0643954047021742</v>
      </c>
      <c r="AZ615" s="54">
        <f t="shared" si="440"/>
        <v>8.1888073043898446E-2</v>
      </c>
      <c r="BA615" s="54">
        <f t="shared" si="441"/>
        <v>0.60759932221890911</v>
      </c>
      <c r="BB615" s="54">
        <f t="shared" si="442"/>
        <v>0.99947122704938141</v>
      </c>
      <c r="BC615" s="54">
        <f t="shared" si="443"/>
        <v>-2.8929186104389157</v>
      </c>
      <c r="BD615" s="54">
        <f t="shared" si="444"/>
        <v>-8.0011684111346639</v>
      </c>
      <c r="BE615" s="54">
        <f t="shared" si="445"/>
        <v>34.936944313078477</v>
      </c>
      <c r="BF615" s="54">
        <f t="shared" si="446"/>
        <v>34.937512430606084</v>
      </c>
      <c r="BG615" s="54">
        <f t="shared" si="447"/>
        <v>34.936001833361651</v>
      </c>
      <c r="BH615" s="54">
        <f t="shared" si="448"/>
        <v>34.940020452773879</v>
      </c>
      <c r="BI615" s="54">
        <f t="shared" si="449"/>
        <v>34.929343892659318</v>
      </c>
      <c r="BJ615" s="54">
        <f t="shared" si="450"/>
        <v>34.957811350379551</v>
      </c>
      <c r="BK615" s="54">
        <f t="shared" si="451"/>
        <v>34.882585982724315</v>
      </c>
      <c r="BL615" s="54">
        <f t="shared" si="452"/>
        <v>35.087110461958595</v>
      </c>
    </row>
    <row r="616" spans="3:64" ht="12.95" customHeight="1">
      <c r="C616" s="30"/>
      <c r="D616" s="30"/>
      <c r="AF616" s="356"/>
      <c r="AG616" s="41"/>
      <c r="AW616" s="54">
        <v>554000</v>
      </c>
      <c r="AX616" s="54">
        <f t="shared" si="438"/>
        <v>-4.0007423154236488</v>
      </c>
      <c r="AY616" s="54">
        <f t="shared" si="439"/>
        <v>-4.0820121606687092</v>
      </c>
      <c r="AZ616" s="54">
        <f t="shared" si="440"/>
        <v>8.1269845245060007E-2</v>
      </c>
      <c r="BA616" s="54">
        <f t="shared" si="441"/>
        <v>0.61020126965639121</v>
      </c>
      <c r="BB616" s="54">
        <f t="shared" si="442"/>
        <v>0.99835212414093522</v>
      </c>
      <c r="BC616" s="54">
        <f t="shared" si="443"/>
        <v>-2.8680234499519766</v>
      </c>
      <c r="BD616" s="54">
        <f t="shared" si="444"/>
        <v>-7.2651125777883232</v>
      </c>
      <c r="BE616" s="54">
        <f t="shared" si="445"/>
        <v>34.974330497090975</v>
      </c>
      <c r="BF616" s="54">
        <f t="shared" si="446"/>
        <v>34.974889754294963</v>
      </c>
      <c r="BG616" s="54">
        <f t="shared" si="447"/>
        <v>34.973379164706287</v>
      </c>
      <c r="BH616" s="54">
        <f t="shared" si="448"/>
        <v>34.977461693149351</v>
      </c>
      <c r="BI616" s="54">
        <f t="shared" si="449"/>
        <v>34.966445073853258</v>
      </c>
      <c r="BJ616" s="54">
        <f t="shared" si="450"/>
        <v>34.996299169485475</v>
      </c>
      <c r="BK616" s="54">
        <f t="shared" si="451"/>
        <v>34.916259442179296</v>
      </c>
      <c r="BL616" s="54">
        <f t="shared" si="452"/>
        <v>35.138441420066002</v>
      </c>
    </row>
    <row r="617" spans="3:64" ht="12.95" customHeight="1">
      <c r="C617" s="30"/>
      <c r="D617" s="30"/>
      <c r="AF617" s="356"/>
      <c r="AG617" s="41"/>
      <c r="AW617" s="54">
        <v>555000</v>
      </c>
      <c r="AX617" s="54">
        <f t="shared" si="438"/>
        <v>-4.0191309247159204</v>
      </c>
      <c r="AY617" s="54">
        <f t="shared" si="439"/>
        <v>-4.0996653564386483</v>
      </c>
      <c r="AZ617" s="54">
        <f t="shared" si="440"/>
        <v>8.0534431722727909E-2</v>
      </c>
      <c r="BA617" s="54">
        <f t="shared" si="441"/>
        <v>0.61307173014435801</v>
      </c>
      <c r="BB617" s="54">
        <f t="shared" si="442"/>
        <v>0.99659568092898498</v>
      </c>
      <c r="BC617" s="54">
        <f t="shared" si="443"/>
        <v>-2.8429020753451728</v>
      </c>
      <c r="BD617" s="54">
        <f t="shared" si="444"/>
        <v>-6.6460365481544192</v>
      </c>
      <c r="BE617" s="54">
        <f t="shared" si="445"/>
        <v>35.011887647278776</v>
      </c>
      <c r="BF617" s="54">
        <f t="shared" si="446"/>
        <v>35.012427323799841</v>
      </c>
      <c r="BG617" s="54">
        <f t="shared" si="447"/>
        <v>35.010943933302769</v>
      </c>
      <c r="BH617" s="54">
        <f t="shared" si="448"/>
        <v>35.015023870153236</v>
      </c>
      <c r="BI617" s="54">
        <f t="shared" si="449"/>
        <v>35.003821775287115</v>
      </c>
      <c r="BJ617" s="54">
        <f t="shared" si="450"/>
        <v>35.034729229032919</v>
      </c>
      <c r="BK617" s="54">
        <f t="shared" si="451"/>
        <v>34.95051819312291</v>
      </c>
      <c r="BL617" s="54">
        <f t="shared" si="452"/>
        <v>35.189772378173416</v>
      </c>
    </row>
    <row r="618" spans="3:64" ht="12.95" customHeight="1">
      <c r="C618" s="30"/>
      <c r="D618" s="30"/>
      <c r="AF618" s="356"/>
      <c r="AG618" s="41"/>
      <c r="AW618" s="54">
        <v>556000</v>
      </c>
      <c r="AX618" s="54">
        <f t="shared" si="438"/>
        <v>-4.0376740709595103</v>
      </c>
      <c r="AY618" s="54">
        <f t="shared" si="439"/>
        <v>-4.1173549920119914</v>
      </c>
      <c r="AZ618" s="54">
        <f t="shared" si="440"/>
        <v>7.9680921052481452E-2</v>
      </c>
      <c r="BA618" s="54">
        <f t="shared" si="441"/>
        <v>0.61621849636193726</v>
      </c>
      <c r="BB618" s="54">
        <f t="shared" si="442"/>
        <v>0.99418351019757667</v>
      </c>
      <c r="BC618" s="54">
        <f t="shared" si="443"/>
        <v>-2.8175313356761342</v>
      </c>
      <c r="BD618" s="54">
        <f t="shared" si="444"/>
        <v>-6.1175665112466735</v>
      </c>
      <c r="BE618" s="54">
        <f t="shared" si="445"/>
        <v>35.049631964700012</v>
      </c>
      <c r="BF618" s="54">
        <f t="shared" si="446"/>
        <v>35.050142772531302</v>
      </c>
      <c r="BG618" s="54">
        <f t="shared" si="447"/>
        <v>35.048711344529934</v>
      </c>
      <c r="BH618" s="54">
        <f t="shared" si="448"/>
        <v>35.052725393770153</v>
      </c>
      <c r="BI618" s="54">
        <f t="shared" si="449"/>
        <v>35.041490764402702</v>
      </c>
      <c r="BJ618" s="54">
        <f t="shared" si="450"/>
        <v>35.073109045086461</v>
      </c>
      <c r="BK618" s="54">
        <f t="shared" si="451"/>
        <v>34.985407208678723</v>
      </c>
      <c r="BL618" s="54">
        <f t="shared" si="452"/>
        <v>35.24110333628083</v>
      </c>
    </row>
    <row r="619" spans="3:64" ht="12.95" customHeight="1">
      <c r="C619" s="30"/>
      <c r="D619" s="30"/>
      <c r="AF619" s="356"/>
      <c r="AG619" s="41"/>
      <c r="AW619" s="54">
        <v>557000</v>
      </c>
      <c r="AX619" s="54">
        <f t="shared" si="438"/>
        <v>-4.0563726869542327</v>
      </c>
      <c r="AY619" s="54">
        <f t="shared" si="439"/>
        <v>-4.1350810673887386</v>
      </c>
      <c r="AZ619" s="54">
        <f t="shared" si="440"/>
        <v>7.8708380434506009E-2</v>
      </c>
      <c r="BA619" s="54">
        <f t="shared" si="441"/>
        <v>0.61965020066255738</v>
      </c>
      <c r="BB619" s="54">
        <f t="shared" si="442"/>
        <v>0.99109506444068496</v>
      </c>
      <c r="BC619" s="54">
        <f t="shared" si="443"/>
        <v>-2.7918871133685168</v>
      </c>
      <c r="BD619" s="54">
        <f t="shared" si="444"/>
        <v>-5.6606938683505126</v>
      </c>
      <c r="BE619" s="54">
        <f t="shared" si="445"/>
        <v>35.087580092504645</v>
      </c>
      <c r="BF619" s="54">
        <f t="shared" si="446"/>
        <v>35.088054419816373</v>
      </c>
      <c r="BG619" s="54">
        <f t="shared" si="447"/>
        <v>35.086696640061945</v>
      </c>
      <c r="BH619" s="54">
        <f t="shared" si="448"/>
        <v>35.090586224908634</v>
      </c>
      <c r="BI619" s="54">
        <f t="shared" si="449"/>
        <v>35.079467351333733</v>
      </c>
      <c r="BJ619" s="54">
        <f t="shared" si="450"/>
        <v>35.111449354434662</v>
      </c>
      <c r="BK619" s="54">
        <f t="shared" si="451"/>
        <v>35.020969801671306</v>
      </c>
      <c r="BL619" s="54">
        <f t="shared" si="452"/>
        <v>35.292434294388244</v>
      </c>
    </row>
    <row r="620" spans="3:64" ht="12.95" customHeight="1">
      <c r="C620" s="30"/>
      <c r="D620" s="30"/>
      <c r="AF620" s="356"/>
      <c r="AG620" s="41"/>
      <c r="AW620" s="54">
        <v>558000</v>
      </c>
      <c r="AX620" s="54">
        <f t="shared" si="438"/>
        <v>-4.0752277261644405</v>
      </c>
      <c r="AY620" s="54">
        <f t="shared" si="439"/>
        <v>-4.1528435825688899</v>
      </c>
      <c r="AZ620" s="54">
        <f t="shared" si="440"/>
        <v>7.7615856404449027E-2</v>
      </c>
      <c r="BA620" s="54">
        <f t="shared" si="441"/>
        <v>0.62337636935729202</v>
      </c>
      <c r="BB620" s="54">
        <f t="shared" si="442"/>
        <v>0.98730748806341362</v>
      </c>
      <c r="BC620" s="54">
        <f t="shared" si="443"/>
        <v>-2.7659441866061565</v>
      </c>
      <c r="BD620" s="54">
        <f t="shared" si="444"/>
        <v>-5.2613707925563586</v>
      </c>
      <c r="BE620" s="54">
        <f t="shared" si="445"/>
        <v>35.125749200789564</v>
      </c>
      <c r="BF620" s="54">
        <f t="shared" si="446"/>
        <v>35.126181271747868</v>
      </c>
      <c r="BG620" s="54">
        <f t="shared" si="447"/>
        <v>35.124915229956812</v>
      </c>
      <c r="BH620" s="54">
        <f t="shared" si="448"/>
        <v>35.128627851973768</v>
      </c>
      <c r="BI620" s="54">
        <f t="shared" si="449"/>
        <v>35.117765453764001</v>
      </c>
      <c r="BJ620" s="54">
        <f t="shared" si="450"/>
        <v>35.149764368055223</v>
      </c>
      <c r="BK620" s="54">
        <f t="shared" si="451"/>
        <v>35.057247510527766</v>
      </c>
      <c r="BL620" s="54">
        <f t="shared" si="452"/>
        <v>35.343765252495658</v>
      </c>
    </row>
    <row r="621" spans="3:64" ht="12.95" customHeight="1">
      <c r="C621" s="30"/>
      <c r="D621" s="30"/>
      <c r="AF621" s="356"/>
      <c r="AG621" s="41"/>
      <c r="AW621" s="54">
        <v>559000</v>
      </c>
      <c r="AX621" s="54">
        <f t="shared" si="438"/>
        <v>-4.0942401622665994</v>
      </c>
      <c r="AY621" s="54">
        <f t="shared" si="439"/>
        <v>-4.1706425375524452</v>
      </c>
      <c r="AZ621" s="54">
        <f t="shared" si="440"/>
        <v>7.6402375285846022E-2</v>
      </c>
      <c r="BA621" s="54">
        <f t="shared" si="441"/>
        <v>0.62740748443709227</v>
      </c>
      <c r="BB621" s="54">
        <f t="shared" si="442"/>
        <v>0.98279544829171039</v>
      </c>
      <c r="BC621" s="54">
        <f t="shared" si="443"/>
        <v>-2.7396760808962153</v>
      </c>
      <c r="BD621" s="54">
        <f t="shared" si="444"/>
        <v>-4.9089899456760371</v>
      </c>
      <c r="BE621" s="54">
        <f t="shared" si="445"/>
        <v>35.164157075219507</v>
      </c>
      <c r="BF621" s="54">
        <f t="shared" si="446"/>
        <v>35.164543020977241</v>
      </c>
      <c r="BG621" s="54">
        <f t="shared" si="447"/>
        <v>35.163382842143577</v>
      </c>
      <c r="BH621" s="54">
        <f t="shared" si="448"/>
        <v>35.166873242297036</v>
      </c>
      <c r="BI621" s="54">
        <f t="shared" si="449"/>
        <v>35.156397701431978</v>
      </c>
      <c r="BJ621" s="54">
        <f t="shared" si="450"/>
        <v>35.188072014656647</v>
      </c>
      <c r="BK621" s="54">
        <f t="shared" si="451"/>
        <v>35.094279989853497</v>
      </c>
      <c r="BL621" s="54">
        <f t="shared" si="452"/>
        <v>35.395096210603064</v>
      </c>
    </row>
    <row r="622" spans="3:64" ht="12.95" customHeight="1">
      <c r="C622" s="30"/>
      <c r="D622" s="30"/>
      <c r="AF622" s="356"/>
      <c r="AG622" s="41"/>
      <c r="AW622" s="54">
        <v>560000</v>
      </c>
      <c r="AX622" s="54">
        <f t="shared" si="438"/>
        <v>-4.1134109888249997</v>
      </c>
      <c r="AY622" s="54">
        <f t="shared" si="439"/>
        <v>-4.1884779323394037</v>
      </c>
      <c r="AZ622" s="54">
        <f t="shared" si="440"/>
        <v>7.506694351440435E-2</v>
      </c>
      <c r="BA622" s="54">
        <f t="shared" si="441"/>
        <v>0.63175505311047653</v>
      </c>
      <c r="BB622" s="54">
        <f t="shared" si="442"/>
        <v>0.97753094301859023</v>
      </c>
      <c r="BC622" s="54">
        <f t="shared" si="443"/>
        <v>-2.7130549094798635</v>
      </c>
      <c r="BD622" s="54">
        <f t="shared" si="444"/>
        <v>-4.5953909568984281</v>
      </c>
      <c r="BE622" s="54">
        <f t="shared" si="445"/>
        <v>35.202822208005792</v>
      </c>
      <c r="BF622" s="54">
        <f t="shared" si="446"/>
        <v>35.203160048669922</v>
      </c>
      <c r="BG622" s="54">
        <f t="shared" si="447"/>
        <v>35.202115686509792</v>
      </c>
      <c r="BH622" s="54">
        <f t="shared" si="448"/>
        <v>35.205346770456714</v>
      </c>
      <c r="BI622" s="54">
        <f t="shared" si="449"/>
        <v>35.195375582111346</v>
      </c>
      <c r="BJ622" s="54">
        <f t="shared" si="450"/>
        <v>35.226394170633242</v>
      </c>
      <c r="BK622" s="54">
        <f t="shared" si="451"/>
        <v>35.132104905970557</v>
      </c>
      <c r="BL622" s="54">
        <f t="shared" si="452"/>
        <v>35.446427168710478</v>
      </c>
    </row>
    <row r="623" spans="3:64" ht="12.95" customHeight="1">
      <c r="C623" s="30"/>
      <c r="D623" s="30"/>
      <c r="AF623" s="356"/>
      <c r="AG623" s="41"/>
      <c r="AW623" s="54">
        <v>561000</v>
      </c>
      <c r="AX623" s="54">
        <f t="shared" si="438"/>
        <v>-4.1327412189084995</v>
      </c>
      <c r="AY623" s="54">
        <f t="shared" si="439"/>
        <v>-4.2063497669297671</v>
      </c>
      <c r="AZ623" s="54">
        <f t="shared" si="440"/>
        <v>7.3608548021267553E-2</v>
      </c>
      <c r="BA623" s="54">
        <f t="shared" si="441"/>
        <v>0.63643168549293172</v>
      </c>
      <c r="BB623" s="54">
        <f t="shared" si="442"/>
        <v>0.97148308382211934</v>
      </c>
      <c r="BC623" s="54">
        <f t="shared" si="443"/>
        <v>-2.6860512020911256</v>
      </c>
      <c r="BD623" s="54">
        <f t="shared" si="444"/>
        <v>-4.3141923578632939</v>
      </c>
      <c r="BE623" s="54">
        <f t="shared" si="445"/>
        <v>35.241763889963202</v>
      </c>
      <c r="BF623" s="54">
        <f t="shared" si="446"/>
        <v>35.242053432027525</v>
      </c>
      <c r="BG623" s="54">
        <f t="shared" si="447"/>
        <v>35.241130630262582</v>
      </c>
      <c r="BH623" s="54">
        <f t="shared" si="448"/>
        <v>35.244074126423982</v>
      </c>
      <c r="BI623" s="54">
        <f t="shared" si="449"/>
        <v>35.234709630649157</v>
      </c>
      <c r="BJ623" s="54">
        <f t="shared" si="450"/>
        <v>35.264756872218648</v>
      </c>
      <c r="BK623" s="54">
        <f t="shared" si="451"/>
        <v>35.17075783769365</v>
      </c>
      <c r="BL623" s="54">
        <f t="shared" si="452"/>
        <v>35.497758126817892</v>
      </c>
    </row>
    <row r="624" spans="3:64" ht="12.95" customHeight="1">
      <c r="C624" s="30"/>
      <c r="D624" s="30"/>
      <c r="AF624" s="356"/>
      <c r="AG624" s="41"/>
      <c r="AW624" s="54">
        <v>562000</v>
      </c>
      <c r="AX624" s="54">
        <f t="shared" si="438"/>
        <v>-4.1522318844109813</v>
      </c>
      <c r="AY624" s="54">
        <f t="shared" si="439"/>
        <v>-4.2242580413235338</v>
      </c>
      <c r="AZ624" s="54">
        <f t="shared" si="440"/>
        <v>7.2026156912552652E-2</v>
      </c>
      <c r="BA624" s="54">
        <f t="shared" si="441"/>
        <v>0.6414511807510328</v>
      </c>
      <c r="BB624" s="54">
        <f t="shared" si="442"/>
        <v>0.96461785237687803</v>
      </c>
      <c r="BC624" s="54">
        <f t="shared" si="443"/>
        <v>-2.6586337212996609</v>
      </c>
      <c r="BD624" s="54">
        <f t="shared" si="444"/>
        <v>-4.0603310356407576</v>
      </c>
      <c r="BE624" s="54">
        <f t="shared" si="445"/>
        <v>35.281002302608535</v>
      </c>
      <c r="BF624" s="54">
        <f t="shared" si="446"/>
        <v>35.281244960826633</v>
      </c>
      <c r="BG624" s="54">
        <f t="shared" si="447"/>
        <v>35.28044538080033</v>
      </c>
      <c r="BH624" s="54">
        <f t="shared" si="448"/>
        <v>35.283082207413997</v>
      </c>
      <c r="BI624" s="54">
        <f t="shared" si="449"/>
        <v>35.274409662356938</v>
      </c>
      <c r="BJ624" s="54">
        <f t="shared" si="450"/>
        <v>35.303190505078767</v>
      </c>
      <c r="BK624" s="54">
        <f t="shared" si="451"/>
        <v>35.210272182605266</v>
      </c>
      <c r="BL624" s="54">
        <f t="shared" si="452"/>
        <v>35.549089084925306</v>
      </c>
    </row>
    <row r="625" spans="3:64" ht="12.95" customHeight="1">
      <c r="C625" s="30"/>
      <c r="D625" s="30"/>
      <c r="AF625" s="356"/>
      <c r="AG625" s="41"/>
      <c r="AW625" s="54">
        <v>563000</v>
      </c>
      <c r="AX625" s="54">
        <f t="shared" si="438"/>
        <v>-4.1718840347977428</v>
      </c>
      <c r="AY625" s="54">
        <f t="shared" si="439"/>
        <v>-4.2422027555207045</v>
      </c>
      <c r="AZ625" s="54">
        <f t="shared" si="440"/>
        <v>7.0318720722961622E-2</v>
      </c>
      <c r="BA625" s="54">
        <f t="shared" si="441"/>
        <v>0.6468286219810635</v>
      </c>
      <c r="BB625" s="54">
        <f t="shared" si="442"/>
        <v>0.95689782843388338</v>
      </c>
      <c r="BC625" s="54">
        <f t="shared" si="443"/>
        <v>-2.6307692653184049</v>
      </c>
      <c r="BD625" s="54">
        <f t="shared" si="444"/>
        <v>-3.8297377025431625</v>
      </c>
      <c r="BE625" s="54">
        <f t="shared" si="445"/>
        <v>35.320558609614672</v>
      </c>
      <c r="BF625" s="54">
        <f t="shared" si="446"/>
        <v>35.320757166312561</v>
      </c>
      <c r="BG625" s="54">
        <f t="shared" si="447"/>
        <v>35.32007867201542</v>
      </c>
      <c r="BH625" s="54">
        <f t="shared" si="448"/>
        <v>35.322398998289678</v>
      </c>
      <c r="BI625" s="54">
        <f t="shared" si="449"/>
        <v>35.314485051709383</v>
      </c>
      <c r="BJ625" s="54">
        <f t="shared" si="450"/>
        <v>35.341729966063198</v>
      </c>
      <c r="BK625" s="54">
        <f t="shared" si="451"/>
        <v>35.250679069076824</v>
      </c>
      <c r="BL625" s="54">
        <f t="shared" si="452"/>
        <v>35.60042004303272</v>
      </c>
    </row>
    <row r="626" spans="3:64" ht="12.95" customHeight="1">
      <c r="C626" s="30"/>
      <c r="D626" s="30"/>
      <c r="AF626" s="356"/>
      <c r="AG626" s="41"/>
      <c r="AW626" s="54">
        <v>564000</v>
      </c>
      <c r="AX626" s="54">
        <f t="shared" si="438"/>
        <v>-4.191698734971248</v>
      </c>
      <c r="AY626" s="54">
        <f t="shared" si="439"/>
        <v>-4.2601839095212801</v>
      </c>
      <c r="AZ626" s="54">
        <f t="shared" si="440"/>
        <v>6.848517455003221E-2</v>
      </c>
      <c r="BA626" s="54">
        <f t="shared" si="441"/>
        <v>0.65258048008979253</v>
      </c>
      <c r="BB626" s="54">
        <f t="shared" si="442"/>
        <v>0.94828188745412323</v>
      </c>
      <c r="BC626" s="54">
        <f t="shared" si="443"/>
        <v>-2.6024224557122104</v>
      </c>
      <c r="BD626" s="54">
        <f t="shared" si="444"/>
        <v>-3.6191037135785895</v>
      </c>
      <c r="BE626" s="54">
        <f t="shared" si="445"/>
        <v>35.360455047377286</v>
      </c>
      <c r="BF626" s="54">
        <f t="shared" si="446"/>
        <v>35.360613365512897</v>
      </c>
      <c r="BG626" s="54">
        <f t="shared" si="447"/>
        <v>35.360050449779692</v>
      </c>
      <c r="BH626" s="54">
        <f t="shared" si="448"/>
        <v>35.362053446336759</v>
      </c>
      <c r="BI626" s="54">
        <f t="shared" si="449"/>
        <v>35.354945056889541</v>
      </c>
      <c r="BJ626" s="54">
        <f t="shared" si="450"/>
        <v>35.380414791354561</v>
      </c>
      <c r="BK626" s="54">
        <f t="shared" si="451"/>
        <v>35.292007274267512</v>
      </c>
      <c r="BL626" s="54">
        <f t="shared" si="452"/>
        <v>35.651751001140127</v>
      </c>
    </row>
    <row r="627" spans="3:64" ht="12.95" customHeight="1">
      <c r="C627" s="30"/>
      <c r="D627" s="30"/>
      <c r="AF627" s="356"/>
      <c r="AG627" s="41"/>
      <c r="AW627" s="54">
        <v>565000</v>
      </c>
      <c r="AX627" s="54">
        <f t="shared" si="438"/>
        <v>-4.2116770619333614</v>
      </c>
      <c r="AY627" s="54">
        <f t="shared" si="439"/>
        <v>-4.2782015033252598</v>
      </c>
      <c r="AZ627" s="54">
        <f t="shared" si="440"/>
        <v>6.6524441391898392E-2</v>
      </c>
      <c r="BA627" s="54">
        <f t="shared" si="441"/>
        <v>0.65872472694183259</v>
      </c>
      <c r="BB627" s="54">
        <f t="shared" si="442"/>
        <v>0.93872486584347381</v>
      </c>
      <c r="BC627" s="54">
        <f t="shared" si="443"/>
        <v>-2.5735555079146781</v>
      </c>
      <c r="BD627" s="54">
        <f t="shared" si="444"/>
        <v>-3.4257105737122102</v>
      </c>
      <c r="BE627" s="54">
        <f t="shared" si="445"/>
        <v>35.400715014962913</v>
      </c>
      <c r="BF627" s="54">
        <f t="shared" si="446"/>
        <v>35.400837723597633</v>
      </c>
      <c r="BG627" s="54">
        <f t="shared" si="447"/>
        <v>35.400382052373317</v>
      </c>
      <c r="BH627" s="54">
        <f t="shared" si="448"/>
        <v>35.402075337174743</v>
      </c>
      <c r="BI627" s="54">
        <f t="shared" si="449"/>
        <v>35.395799190202297</v>
      </c>
      <c r="BJ627" s="54">
        <f t="shared" si="450"/>
        <v>35.419289244837231</v>
      </c>
      <c r="BK627" s="54">
        <f t="shared" si="451"/>
        <v>35.334283148316985</v>
      </c>
      <c r="BL627" s="54">
        <f t="shared" si="452"/>
        <v>35.703081959247541</v>
      </c>
    </row>
    <row r="628" spans="3:64" ht="12.95" customHeight="1">
      <c r="C628" s="30"/>
      <c r="D628" s="30"/>
      <c r="AF628" s="356"/>
      <c r="AG628" s="41"/>
      <c r="AW628" s="54">
        <v>566000</v>
      </c>
      <c r="AX628" s="54">
        <f t="shared" si="438"/>
        <v>-4.2318200999165176</v>
      </c>
      <c r="AY628" s="54">
        <f t="shared" si="439"/>
        <v>-4.2962555369326418</v>
      </c>
      <c r="AZ628" s="54">
        <f t="shared" si="440"/>
        <v>6.4435437016124267E-2</v>
      </c>
      <c r="BA628" s="54">
        <f t="shared" si="441"/>
        <v>0.66528095803729947</v>
      </c>
      <c r="BB628" s="54">
        <f t="shared" si="442"/>
        <v>0.92817719155515133</v>
      </c>
      <c r="BC628" s="54">
        <f t="shared" si="443"/>
        <v>-2.5441279818564548</v>
      </c>
      <c r="BD628" s="54">
        <f t="shared" si="444"/>
        <v>-3.2473033085706655</v>
      </c>
      <c r="BE628" s="54">
        <f t="shared" si="445"/>
        <v>35.441363164256927</v>
      </c>
      <c r="BF628" s="54">
        <f t="shared" si="446"/>
        <v>35.441455336318363</v>
      </c>
      <c r="BG628" s="54">
        <f t="shared" si="447"/>
        <v>35.441096381833553</v>
      </c>
      <c r="BH628" s="54">
        <f t="shared" si="448"/>
        <v>35.442495179458078</v>
      </c>
      <c r="BI628" s="54">
        <f t="shared" si="449"/>
        <v>35.437057633727122</v>
      </c>
      <c r="BJ628" s="54">
        <f t="shared" si="450"/>
        <v>35.45840236017407</v>
      </c>
      <c r="BK628" s="54">
        <f t="shared" si="451"/>
        <v>35.377530544931474</v>
      </c>
      <c r="BL628" s="54">
        <f t="shared" si="452"/>
        <v>35.754412917354955</v>
      </c>
    </row>
    <row r="629" spans="3:64" ht="12.95" customHeight="1">
      <c r="C629" s="30"/>
      <c r="D629" s="30"/>
      <c r="AF629" s="356"/>
      <c r="AG629" s="41"/>
      <c r="AW629" s="54">
        <v>567000</v>
      </c>
      <c r="AX629" s="54">
        <f t="shared" si="438"/>
        <v>-4.2521289336603791</v>
      </c>
      <c r="AY629" s="54">
        <f t="shared" si="439"/>
        <v>-4.3143460103434297</v>
      </c>
      <c r="AZ629" s="54">
        <f t="shared" si="440"/>
        <v>6.221707668305064E-2</v>
      </c>
      <c r="BA629" s="54">
        <f t="shared" si="441"/>
        <v>0.67227052497268414</v>
      </c>
      <c r="BB629" s="54">
        <f t="shared" si="442"/>
        <v>0.91658447761569017</v>
      </c>
      <c r="BC629" s="54">
        <f t="shared" si="443"/>
        <v>-2.5140965093456882</v>
      </c>
      <c r="BD629" s="54">
        <f t="shared" si="444"/>
        <v>-3.0819950652355677</v>
      </c>
      <c r="BE629" s="54">
        <f t="shared" si="445"/>
        <v>35.482425491678242</v>
      </c>
      <c r="BF629" s="54">
        <f t="shared" si="446"/>
        <v>35.482492333826379</v>
      </c>
      <c r="BG629" s="54">
        <f t="shared" si="447"/>
        <v>35.482218062649615</v>
      </c>
      <c r="BH629" s="54">
        <f t="shared" si="448"/>
        <v>35.483344106817704</v>
      </c>
      <c r="BI629" s="54">
        <f t="shared" si="449"/>
        <v>35.478731698758196</v>
      </c>
      <c r="BJ629" s="54">
        <f t="shared" si="450"/>
        <v>35.497807929856791</v>
      </c>
      <c r="BK629" s="54">
        <f t="shared" si="451"/>
        <v>35.421770758546209</v>
      </c>
      <c r="BL629" s="54">
        <f t="shared" si="452"/>
        <v>35.805743875462369</v>
      </c>
    </row>
    <row r="630" spans="3:64" ht="12.95" customHeight="1">
      <c r="C630" s="30"/>
      <c r="D630" s="30"/>
      <c r="AF630" s="356"/>
      <c r="AG630" s="41"/>
      <c r="AW630" s="54">
        <v>568000</v>
      </c>
      <c r="AX630" s="54">
        <f t="shared" si="438"/>
        <v>-4.2726046395187849</v>
      </c>
      <c r="AY630" s="54">
        <f t="shared" si="439"/>
        <v>-4.3324729235576207</v>
      </c>
      <c r="AZ630" s="54">
        <f t="shared" si="440"/>
        <v>5.9868284038835498E-2</v>
      </c>
      <c r="BA630" s="54">
        <f t="shared" si="441"/>
        <v>0.67971667789677159</v>
      </c>
      <c r="BB630" s="54">
        <f t="shared" si="442"/>
        <v>0.90388707592342055</v>
      </c>
      <c r="BC630" s="54">
        <f t="shared" si="443"/>
        <v>-2.4834144941401668</v>
      </c>
      <c r="BD630" s="54">
        <f t="shared" si="444"/>
        <v>-2.9281943015177903</v>
      </c>
      <c r="BE630" s="54">
        <f t="shared" si="445"/>
        <v>35.523929433331155</v>
      </c>
      <c r="BF630" s="54">
        <f t="shared" si="446"/>
        <v>35.52397600632542</v>
      </c>
      <c r="BG630" s="54">
        <f t="shared" si="447"/>
        <v>35.523773584936137</v>
      </c>
      <c r="BH630" s="54">
        <f t="shared" si="448"/>
        <v>35.524653806150994</v>
      </c>
      <c r="BI630" s="54">
        <f t="shared" si="449"/>
        <v>35.520834326541127</v>
      </c>
      <c r="BJ630" s="54">
        <f t="shared" si="450"/>
        <v>35.537564434406548</v>
      </c>
      <c r="BK630" s="54">
        <f t="shared" si="451"/>
        <v>35.467022468229757</v>
      </c>
      <c r="BL630" s="54">
        <f t="shared" si="452"/>
        <v>35.857074833569776</v>
      </c>
    </row>
    <row r="631" spans="3:64" ht="12.95" customHeight="1">
      <c r="C631" s="30"/>
      <c r="D631" s="30"/>
      <c r="AF631" s="356"/>
      <c r="AG631" s="41"/>
      <c r="AW631" s="54">
        <v>569000</v>
      </c>
      <c r="AX631" s="54">
        <f t="shared" si="438"/>
        <v>-4.2932482740874578</v>
      </c>
      <c r="AY631" s="54">
        <f t="shared" si="439"/>
        <v>-4.3506362765752149</v>
      </c>
      <c r="AZ631" s="54">
        <f t="shared" si="440"/>
        <v>5.7388002487756898E-2</v>
      </c>
      <c r="BA631" s="54">
        <f t="shared" si="441"/>
        <v>0.68764471807141314</v>
      </c>
      <c r="BB631" s="54">
        <f t="shared" si="442"/>
        <v>0.89001958851907703</v>
      </c>
      <c r="BC631" s="54">
        <f t="shared" si="443"/>
        <v>-2.4520317799389737</v>
      </c>
      <c r="BD631" s="54">
        <f t="shared" si="444"/>
        <v>-2.7845485490621664</v>
      </c>
      <c r="BE631" s="54">
        <f t="shared" si="445"/>
        <v>35.565903965874092</v>
      </c>
      <c r="BF631" s="54">
        <f t="shared" si="446"/>
        <v>35.56593495110036</v>
      </c>
      <c r="BG631" s="54">
        <f t="shared" si="447"/>
        <v>35.565791430195659</v>
      </c>
      <c r="BH631" s="54">
        <f t="shared" si="448"/>
        <v>35.566456481835679</v>
      </c>
      <c r="BI631" s="54">
        <f t="shared" si="449"/>
        <v>35.563380626513045</v>
      </c>
      <c r="BJ631" s="54">
        <f t="shared" si="450"/>
        <v>35.577734904974378</v>
      </c>
      <c r="BK631" s="54">
        <f t="shared" si="451"/>
        <v>35.513301688477959</v>
      </c>
      <c r="BL631" s="54">
        <f t="shared" si="452"/>
        <v>35.90840579167719</v>
      </c>
    </row>
    <row r="632" spans="3:64" ht="12.95" customHeight="1">
      <c r="C632" s="30"/>
      <c r="D632" s="30"/>
      <c r="AF632" s="356"/>
      <c r="AG632" s="41"/>
      <c r="AW632" s="54">
        <v>570000</v>
      </c>
      <c r="AX632" s="54">
        <f t="shared" si="438"/>
        <v>-4.3140608600374488</v>
      </c>
      <c r="AY632" s="54">
        <f t="shared" si="439"/>
        <v>-4.3688360693962141</v>
      </c>
      <c r="AZ632" s="54">
        <f t="shared" si="440"/>
        <v>5.4775209358765169E-2</v>
      </c>
      <c r="BA632" s="54">
        <f t="shared" si="441"/>
        <v>0.69608216044098625</v>
      </c>
      <c r="BB632" s="54">
        <f t="shared" si="442"/>
        <v>0.8749103335192745</v>
      </c>
      <c r="BC632" s="54">
        <f t="shared" si="443"/>
        <v>-2.4198942808307686</v>
      </c>
      <c r="BD632" s="54">
        <f t="shared" si="444"/>
        <v>-2.6499004974238645</v>
      </c>
      <c r="BE632" s="54">
        <f t="shared" si="445"/>
        <v>35.608379715652092</v>
      </c>
      <c r="BF632" s="54">
        <f t="shared" si="446"/>
        <v>35.608399239527614</v>
      </c>
      <c r="BG632" s="54">
        <f t="shared" si="447"/>
        <v>35.608302179033608</v>
      </c>
      <c r="BH632" s="54">
        <f t="shared" si="448"/>
        <v>35.608784865657768</v>
      </c>
      <c r="BI632" s="54">
        <f t="shared" si="449"/>
        <v>35.60638844663638</v>
      </c>
      <c r="BJ632" s="54">
        <f t="shared" si="450"/>
        <v>35.618386712848938</v>
      </c>
      <c r="BK632" s="54">
        <f t="shared" si="451"/>
        <v>35.560621727027112</v>
      </c>
      <c r="BL632" s="54">
        <f t="shared" si="452"/>
        <v>35.959736749784604</v>
      </c>
    </row>
    <row r="633" spans="3:64" ht="12.95" customHeight="1">
      <c r="C633" s="30"/>
      <c r="D633" s="30"/>
      <c r="AF633" s="356"/>
      <c r="AG633" s="41"/>
      <c r="AW633" s="54">
        <v>571000</v>
      </c>
      <c r="AX633" s="54">
        <f t="shared" si="438"/>
        <v>-4.3350433688131318</v>
      </c>
      <c r="AY633" s="54">
        <f t="shared" si="439"/>
        <v>-4.3870723020206182</v>
      </c>
      <c r="AZ633" s="54">
        <f t="shared" si="440"/>
        <v>5.2028933207485917E-2</v>
      </c>
      <c r="BA633" s="54">
        <f t="shared" si="441"/>
        <v>0.7050589057454314</v>
      </c>
      <c r="BB633" s="54">
        <f t="shared" si="442"/>
        <v>0.8584807631554443</v>
      </c>
      <c r="BC633" s="54">
        <f t="shared" si="443"/>
        <v>-2.3869435681041429</v>
      </c>
      <c r="BD633" s="54">
        <f t="shared" si="444"/>
        <v>-2.5232533484100017</v>
      </c>
      <c r="BE633" s="54">
        <f t="shared" si="445"/>
        <v>35.651389078717671</v>
      </c>
      <c r="BF633" s="54">
        <f t="shared" si="446"/>
        <v>35.651400601779599</v>
      </c>
      <c r="BG633" s="54">
        <f t="shared" si="447"/>
        <v>35.651338601703934</v>
      </c>
      <c r="BH633" s="54">
        <f t="shared" si="448"/>
        <v>35.651672282130555</v>
      </c>
      <c r="BI633" s="54">
        <f t="shared" si="449"/>
        <v>35.649878968438188</v>
      </c>
      <c r="BJ633" s="54">
        <f t="shared" si="450"/>
        <v>35.659591279847895</v>
      </c>
      <c r="BK633" s="54">
        <f t="shared" si="451"/>
        <v>35.608993149797556</v>
      </c>
      <c r="BL633" s="54">
        <f t="shared" si="452"/>
        <v>36.011067707892018</v>
      </c>
    </row>
    <row r="634" spans="3:64" ht="12.95" customHeight="1">
      <c r="C634" s="30"/>
      <c r="D634" s="30"/>
      <c r="AF634" s="356"/>
      <c r="AG634" s="41"/>
      <c r="AW634" s="54">
        <v>572000</v>
      </c>
      <c r="AX634" s="54">
        <f t="shared" si="438"/>
        <v>-4.3561966997961363</v>
      </c>
      <c r="AY634" s="54">
        <f t="shared" si="439"/>
        <v>-4.4053449744484245</v>
      </c>
      <c r="AZ634" s="54">
        <f t="shared" si="440"/>
        <v>4.9148274652288382E-2</v>
      </c>
      <c r="BA634" s="54">
        <f t="shared" si="441"/>
        <v>0.71460742110126163</v>
      </c>
      <c r="BB634" s="54">
        <f t="shared" si="442"/>
        <v>0.84064483204085583</v>
      </c>
      <c r="BC634" s="54">
        <f t="shared" si="443"/>
        <v>-2.3531164067955683</v>
      </c>
      <c r="BD634" s="54">
        <f t="shared" si="444"/>
        <v>-2.4037432233603009</v>
      </c>
      <c r="BE634" s="54">
        <f t="shared" si="445"/>
        <v>35.694966354213058</v>
      </c>
      <c r="BF634" s="54">
        <f t="shared" si="446"/>
        <v>35.694972626152371</v>
      </c>
      <c r="BG634" s="54">
        <f t="shared" si="447"/>
        <v>35.694935734102629</v>
      </c>
      <c r="BH634" s="54">
        <f t="shared" si="448"/>
        <v>35.695152778350995</v>
      </c>
      <c r="BI634" s="54">
        <f t="shared" si="449"/>
        <v>35.693877316983297</v>
      </c>
      <c r="BJ634" s="54">
        <f t="shared" si="450"/>
        <v>35.701423704267526</v>
      </c>
      <c r="BK634" s="54">
        <f t="shared" si="451"/>
        <v>35.658423753059985</v>
      </c>
      <c r="BL634" s="54">
        <f t="shared" si="452"/>
        <v>36.062398665999432</v>
      </c>
    </row>
    <row r="635" spans="3:64" ht="12.95" customHeight="1">
      <c r="C635" s="30"/>
      <c r="D635" s="30"/>
      <c r="AF635" s="356"/>
      <c r="AG635" s="41"/>
      <c r="AW635" s="54">
        <v>573000</v>
      </c>
      <c r="AX635" s="54">
        <f t="shared" si="438"/>
        <v>-4.377521655437965</v>
      </c>
      <c r="AY635" s="54">
        <f t="shared" si="439"/>
        <v>-4.4236540866796359</v>
      </c>
      <c r="AZ635" s="54">
        <f t="shared" si="440"/>
        <v>4.6132431241671164E-2</v>
      </c>
      <c r="BA635" s="54">
        <f t="shared" si="441"/>
        <v>0.72476292702076783</v>
      </c>
      <c r="BB635" s="54">
        <f t="shared" si="442"/>
        <v>0.82130831512275948</v>
      </c>
      <c r="BC635" s="54">
        <f t="shared" si="443"/>
        <v>-2.3183442349681136</v>
      </c>
      <c r="BD635" s="54">
        <f t="shared" si="444"/>
        <v>-2.2906169922348467</v>
      </c>
      <c r="BE635" s="54">
        <f t="shared" si="445"/>
        <v>35.739147893177787</v>
      </c>
      <c r="BF635" s="54">
        <f t="shared" si="446"/>
        <v>35.739150969348309</v>
      </c>
      <c r="BG635" s="54">
        <f t="shared" si="447"/>
        <v>35.739130943723858</v>
      </c>
      <c r="BH635" s="54">
        <f t="shared" si="448"/>
        <v>35.73926132648365</v>
      </c>
      <c r="BI635" s="54">
        <f t="shared" si="449"/>
        <v>35.738413173192825</v>
      </c>
      <c r="BJ635" s="54">
        <f t="shared" si="450"/>
        <v>35.743962298011532</v>
      </c>
      <c r="BK635" s="54">
        <f t="shared" si="451"/>
        <v>35.708918542897813</v>
      </c>
      <c r="BL635" s="54">
        <f t="shared" si="452"/>
        <v>36.113729624106838</v>
      </c>
    </row>
    <row r="636" spans="3:64" ht="12.95" customHeight="1">
      <c r="C636" s="30"/>
      <c r="D636" s="30"/>
      <c r="AF636" s="356"/>
      <c r="AG636" s="41"/>
      <c r="AW636" s="54">
        <v>574000</v>
      </c>
      <c r="AX636" s="54">
        <f t="shared" si="438"/>
        <v>-4.3990189117154266</v>
      </c>
      <c r="AY636" s="54">
        <f t="shared" si="439"/>
        <v>-4.4419996387142504</v>
      </c>
      <c r="AZ636" s="54">
        <f t="shared" si="440"/>
        <v>4.2980726998823826E-2</v>
      </c>
      <c r="BA636" s="54">
        <f t="shared" si="441"/>
        <v>0.73556358741008077</v>
      </c>
      <c r="BB636" s="54">
        <f t="shared" si="442"/>
        <v>0.80036807706661561</v>
      </c>
      <c r="BC636" s="54">
        <f t="shared" si="443"/>
        <v>-2.2825525785304506</v>
      </c>
      <c r="BD636" s="54">
        <f t="shared" si="444"/>
        <v>-2.1832143112435407</v>
      </c>
      <c r="BE636" s="54">
        <f t="shared" si="445"/>
        <v>35.783972264165712</v>
      </c>
      <c r="BF636" s="54">
        <f t="shared" si="446"/>
        <v>35.783973573704955</v>
      </c>
      <c r="BG636" s="54">
        <f t="shared" si="447"/>
        <v>35.783963992042644</v>
      </c>
      <c r="BH636" s="54">
        <f t="shared" si="448"/>
        <v>35.784034105253482</v>
      </c>
      <c r="BI636" s="54">
        <f t="shared" si="449"/>
        <v>35.783521372660012</v>
      </c>
      <c r="BJ636" s="54">
        <f t="shared" si="450"/>
        <v>35.787288031724344</v>
      </c>
      <c r="BK636" s="54">
        <f t="shared" si="451"/>
        <v>35.760479722019731</v>
      </c>
      <c r="BL636" s="54">
        <f t="shared" si="452"/>
        <v>36.165060582214252</v>
      </c>
    </row>
    <row r="637" spans="3:64" ht="12.95" customHeight="1">
      <c r="C637" s="30"/>
      <c r="D637" s="30"/>
      <c r="AF637" s="356"/>
      <c r="AG637" s="41"/>
      <c r="AW637" s="54">
        <v>575000</v>
      </c>
      <c r="AX637" s="54">
        <f t="shared" si="438"/>
        <v>-4.4206889830582501</v>
      </c>
      <c r="AY637" s="54">
        <f t="shared" si="439"/>
        <v>-4.460381630552269</v>
      </c>
      <c r="AZ637" s="54">
        <f t="shared" si="440"/>
        <v>3.9692647494018581E-2</v>
      </c>
      <c r="BA637" s="54">
        <f t="shared" si="441"/>
        <v>0.74705069701386795</v>
      </c>
      <c r="BB637" s="54">
        <f t="shared" si="442"/>
        <v>0.77771129846025189</v>
      </c>
      <c r="BC637" s="54">
        <f t="shared" si="443"/>
        <v>-2.2456603944774813</v>
      </c>
      <c r="BD637" s="54">
        <f t="shared" si="444"/>
        <v>-2.0809529572847905</v>
      </c>
      <c r="BE637" s="54">
        <f t="shared" si="445"/>
        <v>35.8294804361093</v>
      </c>
      <c r="BF637" s="54">
        <f t="shared" si="446"/>
        <v>35.829480887336544</v>
      </c>
      <c r="BG637" s="54">
        <f t="shared" si="447"/>
        <v>35.829477101634879</v>
      </c>
      <c r="BH637" s="54">
        <f t="shared" si="448"/>
        <v>35.829508864317837</v>
      </c>
      <c r="BI637" s="54">
        <f t="shared" si="449"/>
        <v>35.829242471436828</v>
      </c>
      <c r="BJ637" s="54">
        <f t="shared" si="450"/>
        <v>35.831483886220447</v>
      </c>
      <c r="BK637" s="54">
        <f t="shared" si="451"/>
        <v>35.813106683957102</v>
      </c>
      <c r="BL637" s="54">
        <f t="shared" si="452"/>
        <v>36.216391540321666</v>
      </c>
    </row>
    <row r="638" spans="3:64" ht="12.95" customHeight="1">
      <c r="C638" s="30"/>
      <c r="D638" s="30"/>
      <c r="AF638" s="356"/>
      <c r="AG638" s="41"/>
      <c r="AW638" s="54">
        <v>576000</v>
      </c>
      <c r="AX638" s="54">
        <f t="shared" si="438"/>
        <v>-4.4425321806347657</v>
      </c>
      <c r="AY638" s="54">
        <f t="shared" si="439"/>
        <v>-4.4788000621936925</v>
      </c>
      <c r="AZ638" s="54">
        <f t="shared" si="440"/>
        <v>3.6267881558926719E-2</v>
      </c>
      <c r="BA638" s="54">
        <f t="shared" si="441"/>
        <v>0.75926885784565012</v>
      </c>
      <c r="BB638" s="54">
        <f t="shared" si="442"/>
        <v>0.75321466973215778</v>
      </c>
      <c r="BC638" s="54">
        <f t="shared" si="443"/>
        <v>-2.2075793358258178</v>
      </c>
      <c r="BD638" s="54">
        <f t="shared" si="444"/>
        <v>-1.9833167674677159</v>
      </c>
      <c r="BE638" s="54">
        <f t="shared" si="445"/>
        <v>35.875715977682603</v>
      </c>
      <c r="BF638" s="54">
        <f t="shared" si="446"/>
        <v>35.875716083478487</v>
      </c>
      <c r="BG638" s="54">
        <f t="shared" si="447"/>
        <v>35.875715037879246</v>
      </c>
      <c r="BH638" s="54">
        <f t="shared" si="448"/>
        <v>35.875725371905503</v>
      </c>
      <c r="BI638" s="54">
        <f t="shared" si="449"/>
        <v>35.875623255233528</v>
      </c>
      <c r="BJ638" s="54">
        <f t="shared" si="450"/>
        <v>35.876634110225979</v>
      </c>
      <c r="BK638" s="54">
        <f t="shared" si="451"/>
        <v>35.866796014661588</v>
      </c>
      <c r="BL638" s="54">
        <f t="shared" si="452"/>
        <v>36.26772249842908</v>
      </c>
    </row>
    <row r="639" spans="3:64" ht="12.95" customHeight="1">
      <c r="C639" s="30"/>
      <c r="D639" s="30"/>
      <c r="AF639" s="356"/>
      <c r="AG639" s="41"/>
      <c r="AW639" s="54">
        <v>577000</v>
      </c>
      <c r="AX639" s="54">
        <f t="shared" si="438"/>
        <v>-4.4645485625612782</v>
      </c>
      <c r="AY639" s="54">
        <f t="shared" si="439"/>
        <v>-4.4972549336385192</v>
      </c>
      <c r="AZ639" s="54">
        <f t="shared" si="440"/>
        <v>3.2706371077240649E-2</v>
      </c>
      <c r="BA639" s="54">
        <f t="shared" si="441"/>
        <v>0.77226613208776596</v>
      </c>
      <c r="BB639" s="54">
        <f t="shared" si="442"/>
        <v>0.72674357172055137</v>
      </c>
      <c r="BC639" s="54">
        <f t="shared" si="443"/>
        <v>-2.168212932314034</v>
      </c>
      <c r="BD639" s="54">
        <f t="shared" si="444"/>
        <v>-1.8898456541247246</v>
      </c>
      <c r="BE639" s="54">
        <f t="shared" si="445"/>
        <v>35.922725271027431</v>
      </c>
      <c r="BF639" s="54">
        <f t="shared" si="446"/>
        <v>35.922725275982827</v>
      </c>
      <c r="BG639" s="54">
        <f t="shared" si="447"/>
        <v>35.922725216025704</v>
      </c>
      <c r="BH639" s="54">
        <f t="shared" si="448"/>
        <v>35.922725941469963</v>
      </c>
      <c r="BI639" s="54">
        <f t="shared" si="449"/>
        <v>35.922717164210354</v>
      </c>
      <c r="BJ639" s="54">
        <f t="shared" si="450"/>
        <v>35.922823386416795</v>
      </c>
      <c r="BK639" s="54">
        <f t="shared" si="451"/>
        <v>35.921541501498766</v>
      </c>
      <c r="BL639" s="54">
        <f t="shared" si="452"/>
        <v>36.319053456536494</v>
      </c>
    </row>
    <row r="640" spans="3:64" ht="12.95" customHeight="1">
      <c r="C640" s="30"/>
      <c r="D640" s="30"/>
      <c r="AF640" s="356"/>
      <c r="AG640" s="41"/>
      <c r="AW640" s="54">
        <v>578000</v>
      </c>
      <c r="AX640" s="54">
        <f t="shared" si="438"/>
        <v>-4.4867378742303883</v>
      </c>
      <c r="AY640" s="54">
        <f t="shared" si="439"/>
        <v>-4.51574624488675</v>
      </c>
      <c r="AZ640" s="54">
        <f t="shared" si="440"/>
        <v>2.9008370656361974E-2</v>
      </c>
      <c r="BA640" s="54">
        <f t="shared" si="441"/>
        <v>0.78609415342141975</v>
      </c>
      <c r="BB640" s="54">
        <f t="shared" si="442"/>
        <v>0.69815127327986293</v>
      </c>
      <c r="BC640" s="54">
        <f t="shared" si="443"/>
        <v>-2.1274556822543382</v>
      </c>
      <c r="BD640" s="54">
        <f t="shared" si="444"/>
        <v>-1.8001272862701314</v>
      </c>
      <c r="BE640" s="54">
        <f t="shared" si="445"/>
        <v>35.970557736171081</v>
      </c>
      <c r="BF640" s="54">
        <f t="shared" si="446"/>
        <v>35.970557728819173</v>
      </c>
      <c r="BG640" s="54">
        <f t="shared" si="447"/>
        <v>35.970557844407423</v>
      </c>
      <c r="BH640" s="54">
        <f t="shared" si="448"/>
        <v>35.9705560271141</v>
      </c>
      <c r="BI640" s="54">
        <f t="shared" si="449"/>
        <v>35.970584601236972</v>
      </c>
      <c r="BJ640" s="54">
        <f t="shared" si="450"/>
        <v>35.970135909924331</v>
      </c>
      <c r="BK640" s="54">
        <f t="shared" si="451"/>
        <v>35.977334149613931</v>
      </c>
      <c r="BL640" s="54">
        <f t="shared" si="452"/>
        <v>36.370384414643901</v>
      </c>
    </row>
    <row r="641" spans="3:64" ht="12.95" customHeight="1">
      <c r="C641" s="30"/>
      <c r="D641" s="30"/>
      <c r="AF641" s="356"/>
      <c r="AG641" s="41"/>
      <c r="AW641" s="54">
        <v>579000</v>
      </c>
      <c r="AX641" s="54">
        <f t="shared" si="438"/>
        <v>-4.5090994765437378</v>
      </c>
      <c r="AY641" s="54">
        <f t="shared" si="439"/>
        <v>-4.5342739959383849</v>
      </c>
      <c r="AZ641" s="54">
        <f t="shared" si="440"/>
        <v>2.5174519394646839E-2</v>
      </c>
      <c r="BA641" s="54">
        <f t="shared" si="441"/>
        <v>0.80080817131753324</v>
      </c>
      <c r="BB641" s="54">
        <f t="shared" si="442"/>
        <v>0.66727819230961594</v>
      </c>
      <c r="BC641" s="54">
        <f t="shared" si="443"/>
        <v>-2.0851920529366836</v>
      </c>
      <c r="BD641" s="54">
        <f t="shared" si="444"/>
        <v>-1.7137901188234919</v>
      </c>
      <c r="BE641" s="54">
        <f t="shared" si="445"/>
        <v>36.019266060818538</v>
      </c>
      <c r="BF641" s="54">
        <f t="shared" si="446"/>
        <v>36.019266058405016</v>
      </c>
      <c r="BG641" s="54">
        <f t="shared" si="447"/>
        <v>36.019266113180976</v>
      </c>
      <c r="BH641" s="54">
        <f t="shared" si="448"/>
        <v>36.019264870021814</v>
      </c>
      <c r="BI641" s="54">
        <f t="shared" si="449"/>
        <v>36.01929308742114</v>
      </c>
      <c r="BJ641" s="54">
        <f t="shared" si="450"/>
        <v>36.01865438585078</v>
      </c>
      <c r="BK641" s="54">
        <f t="shared" si="451"/>
        <v>36.034162205627233</v>
      </c>
      <c r="BL641" s="54">
        <f t="shared" si="452"/>
        <v>36.421715372751315</v>
      </c>
    </row>
    <row r="642" spans="3:64" ht="12.95" customHeight="1">
      <c r="C642" s="30"/>
      <c r="D642" s="30"/>
      <c r="AF642" s="356"/>
      <c r="AG642" s="41"/>
      <c r="AW642" s="54">
        <v>580000</v>
      </c>
      <c r="AX642" s="54">
        <f t="shared" si="438"/>
        <v>-4.5316322593989717</v>
      </c>
      <c r="AY642" s="54">
        <f t="shared" si="439"/>
        <v>-4.5528381867934238</v>
      </c>
      <c r="AZ642" s="54">
        <f t="shared" si="440"/>
        <v>2.1205927394451957E-2</v>
      </c>
      <c r="BA642" s="54">
        <f t="shared" si="441"/>
        <v>0.81646699292332869</v>
      </c>
      <c r="BB642" s="54">
        <f t="shared" si="442"/>
        <v>0.63395128863545014</v>
      </c>
      <c r="BC642" s="54">
        <f t="shared" si="443"/>
        <v>-2.0412953899795179</v>
      </c>
      <c r="BD642" s="54">
        <f t="shared" si="444"/>
        <v>-1.6304975191975719</v>
      </c>
      <c r="BE642" s="54">
        <f t="shared" si="445"/>
        <v>36.068906428452685</v>
      </c>
      <c r="BF642" s="54">
        <f t="shared" si="446"/>
        <v>36.06890642829913</v>
      </c>
      <c r="BG642" s="54">
        <f t="shared" si="447"/>
        <v>36.068906434687115</v>
      </c>
      <c r="BH642" s="54">
        <f t="shared" si="448"/>
        <v>36.068906168941218</v>
      </c>
      <c r="BI642" s="54">
        <f t="shared" si="449"/>
        <v>36.06891722522203</v>
      </c>
      <c r="BJ642" s="54">
        <f t="shared" si="450"/>
        <v>36.068458954839699</v>
      </c>
      <c r="BK642" s="54">
        <f t="shared" si="451"/>
        <v>36.092011188595407</v>
      </c>
      <c r="BL642" s="54">
        <f t="shared" si="452"/>
        <v>36.473046330858729</v>
      </c>
    </row>
    <row r="643" spans="3:64" ht="12.95" customHeight="1">
      <c r="C643" s="30"/>
      <c r="D643" s="30"/>
      <c r="AF643" s="356"/>
      <c r="AG643" s="41"/>
      <c r="AW643" s="54">
        <v>581000</v>
      </c>
      <c r="AX643" s="54">
        <f t="shared" si="438"/>
        <v>-4.5543345373319877</v>
      </c>
      <c r="AY643" s="54">
        <f t="shared" si="439"/>
        <v>-4.5714388174518676</v>
      </c>
      <c r="AZ643" s="54">
        <f t="shared" si="440"/>
        <v>1.7104280119880112E-2</v>
      </c>
      <c r="BA643" s="54">
        <f t="shared" si="441"/>
        <v>0.83313277410021602</v>
      </c>
      <c r="BB643" s="54">
        <f t="shared" si="442"/>
        <v>0.59798368723779582</v>
      </c>
      <c r="BC643" s="54">
        <f t="shared" si="443"/>
        <v>-1.9956267404469836</v>
      </c>
      <c r="BD643" s="54">
        <f t="shared" si="444"/>
        <v>-1.5499427929354976</v>
      </c>
      <c r="BE643" s="54">
        <f t="shared" si="445"/>
        <v>36.11953873575213</v>
      </c>
      <c r="BF643" s="54">
        <f t="shared" si="446"/>
        <v>36.119538735752144</v>
      </c>
      <c r="BG643" s="54">
        <f t="shared" si="447"/>
        <v>36.119538735748229</v>
      </c>
      <c r="BH643" s="54">
        <f t="shared" si="448"/>
        <v>36.119538736849172</v>
      </c>
      <c r="BI643" s="54">
        <f t="shared" si="449"/>
        <v>36.119538427014895</v>
      </c>
      <c r="BJ643" s="54">
        <f t="shared" si="450"/>
        <v>36.119626058328947</v>
      </c>
      <c r="BK643" s="54">
        <f t="shared" si="451"/>
        <v>36.150863928158756</v>
      </c>
      <c r="BL643" s="54">
        <f t="shared" si="452"/>
        <v>36.524377288966136</v>
      </c>
    </row>
    <row r="644" spans="3:64" ht="12.95" customHeight="1">
      <c r="C644" s="30"/>
      <c r="D644" s="30"/>
      <c r="AF644" s="356"/>
      <c r="AG644" s="41"/>
      <c r="AW644" s="54">
        <v>582000</v>
      </c>
      <c r="AX644" s="54">
        <f t="shared" si="438"/>
        <v>-4.577203923763264</v>
      </c>
      <c r="AY644" s="54">
        <f t="shared" si="439"/>
        <v>-4.5900758879137147</v>
      </c>
      <c r="AZ644" s="54">
        <f t="shared" si="440"/>
        <v>1.2871964150450584E-2</v>
      </c>
      <c r="BA644" s="54">
        <f t="shared" si="441"/>
        <v>0.85087059399110432</v>
      </c>
      <c r="BB644" s="54">
        <f t="shared" si="442"/>
        <v>0.5591746710114095</v>
      </c>
      <c r="BC644" s="54">
        <f t="shared" si="443"/>
        <v>-1.9480336011384232</v>
      </c>
      <c r="BD644" s="54">
        <f t="shared" si="444"/>
        <v>-1.4718449503640325</v>
      </c>
      <c r="BE644" s="54">
        <f t="shared" si="445"/>
        <v>36.171226788036584</v>
      </c>
      <c r="BF644" s="54">
        <f t="shared" si="446"/>
        <v>36.171226788127086</v>
      </c>
      <c r="BG644" s="54">
        <f t="shared" si="447"/>
        <v>36.171226793338143</v>
      </c>
      <c r="BH644" s="54">
        <f t="shared" si="448"/>
        <v>36.17122709338399</v>
      </c>
      <c r="BI644" s="54">
        <f t="shared" si="449"/>
        <v>36.171244366094811</v>
      </c>
      <c r="BJ644" s="54">
        <f t="shared" si="450"/>
        <v>36.17222725769799</v>
      </c>
      <c r="BK644" s="54">
        <f t="shared" si="451"/>
        <v>36.210700609772914</v>
      </c>
      <c r="BL644" s="54">
        <f t="shared" si="452"/>
        <v>36.57570824707355</v>
      </c>
    </row>
    <row r="645" spans="3:64" ht="12.95" customHeight="1">
      <c r="C645" s="30"/>
      <c r="D645" s="30"/>
      <c r="AF645" s="356"/>
      <c r="AG645" s="41"/>
      <c r="AW645" s="54">
        <v>583000</v>
      </c>
      <c r="AX645" s="54">
        <f t="shared" si="438"/>
        <v>-4.6002371798434405</v>
      </c>
      <c r="AY645" s="54">
        <f t="shared" si="439"/>
        <v>-4.6087493981789649</v>
      </c>
      <c r="AZ645" s="54">
        <f t="shared" si="440"/>
        <v>8.5122183355244522E-3</v>
      </c>
      <c r="BA645" s="54">
        <f t="shared" si="441"/>
        <v>0.86974772507629405</v>
      </c>
      <c r="BB645" s="54">
        <f t="shared" si="442"/>
        <v>0.51731023693997613</v>
      </c>
      <c r="BC645" s="54">
        <f t="shared" si="443"/>
        <v>-1.8983486133418923</v>
      </c>
      <c r="BD645" s="54">
        <f t="shared" si="444"/>
        <v>-1.3959450881030009</v>
      </c>
      <c r="BE645" s="54">
        <f t="shared" si="445"/>
        <v>36.224038458381301</v>
      </c>
      <c r="BF645" s="54">
        <f t="shared" si="446"/>
        <v>36.224038463376786</v>
      </c>
      <c r="BG645" s="54">
        <f t="shared" si="447"/>
        <v>36.224038592476596</v>
      </c>
      <c r="BH645" s="54">
        <f t="shared" si="448"/>
        <v>36.224041928785553</v>
      </c>
      <c r="BI645" s="54">
        <f t="shared" si="449"/>
        <v>36.224128108394673</v>
      </c>
      <c r="BJ645" s="54">
        <f t="shared" si="450"/>
        <v>36.226328024032306</v>
      </c>
      <c r="BK645" s="54">
        <f t="shared" si="451"/>
        <v>36.271498826905962</v>
      </c>
      <c r="BL645" s="54">
        <f t="shared" si="452"/>
        <v>36.627039205180964</v>
      </c>
    </row>
    <row r="646" spans="3:64" ht="12.95" customHeight="1">
      <c r="C646" s="30"/>
      <c r="D646" s="30"/>
      <c r="AF646" s="356"/>
      <c r="AG646" s="41"/>
      <c r="AW646" s="54">
        <v>584000</v>
      </c>
      <c r="AX646" s="54">
        <f t="shared" si="438"/>
        <v>-4.6234300334331495</v>
      </c>
      <c r="AY646" s="54">
        <f t="shared" si="439"/>
        <v>-4.6274593482476201</v>
      </c>
      <c r="AZ646" s="54">
        <f t="shared" si="440"/>
        <v>4.0293148144704355E-3</v>
      </c>
      <c r="BA646" s="54">
        <f t="shared" si="441"/>
        <v>0.88983248164150364</v>
      </c>
      <c r="BB646" s="54">
        <f t="shared" si="442"/>
        <v>0.47216448260758265</v>
      </c>
      <c r="BC646" s="54">
        <f t="shared" si="443"/>
        <v>-1.8463882402628571</v>
      </c>
      <c r="BD646" s="54">
        <f t="shared" si="444"/>
        <v>-1.3220032854651764</v>
      </c>
      <c r="BE646" s="54">
        <f t="shared" si="445"/>
        <v>36.278045791551868</v>
      </c>
      <c r="BF646" s="54">
        <f t="shared" si="446"/>
        <v>36.278045841493594</v>
      </c>
      <c r="BG646" s="54">
        <f t="shared" si="447"/>
        <v>36.278046668441107</v>
      </c>
      <c r="BH646" s="54">
        <f t="shared" si="448"/>
        <v>36.278060360585457</v>
      </c>
      <c r="BI646" s="54">
        <f t="shared" si="449"/>
        <v>36.27828688727449</v>
      </c>
      <c r="BJ646" s="54">
        <f t="shared" si="450"/>
        <v>36.281986517576364</v>
      </c>
      <c r="BK646" s="54">
        <f t="shared" si="451"/>
        <v>36.33323364006381</v>
      </c>
      <c r="BL646" s="54">
        <f t="shared" si="452"/>
        <v>36.678370163288378</v>
      </c>
    </row>
    <row r="647" spans="3:64" ht="12.95" customHeight="1">
      <c r="C647" s="30"/>
      <c r="D647" s="30"/>
      <c r="AF647" s="356"/>
      <c r="AG647" s="41"/>
      <c r="AW647" s="54">
        <v>585000</v>
      </c>
      <c r="AX647" s="54">
        <f t="shared" si="438"/>
        <v>-4.6467769632782856</v>
      </c>
      <c r="AY647" s="54">
        <f t="shared" si="439"/>
        <v>-4.6462057381196793</v>
      </c>
      <c r="AZ647" s="54">
        <f t="shared" si="440"/>
        <v>-5.7122515860631631E-4</v>
      </c>
      <c r="BA647" s="54">
        <f t="shared" si="441"/>
        <v>0.91119249240230438</v>
      </c>
      <c r="BB647" s="54">
        <f t="shared" si="442"/>
        <v>0.42350218660884814</v>
      </c>
      <c r="BC647" s="54">
        <f t="shared" si="443"/>
        <v>-1.7919514858324772</v>
      </c>
      <c r="BD647" s="54">
        <f t="shared" si="444"/>
        <v>-1.2497959385730983</v>
      </c>
      <c r="BE647" s="54">
        <f t="shared" si="445"/>
        <v>36.333325027037411</v>
      </c>
      <c r="BF647" s="54">
        <f t="shared" si="446"/>
        <v>36.333325281907307</v>
      </c>
      <c r="BG647" s="54">
        <f t="shared" si="447"/>
        <v>36.333328374257057</v>
      </c>
      <c r="BH647" s="54">
        <f t="shared" si="448"/>
        <v>36.333365890234454</v>
      </c>
      <c r="BI647" s="54">
        <f t="shared" si="449"/>
        <v>36.333820491218496</v>
      </c>
      <c r="BJ647" s="54">
        <f t="shared" si="450"/>
        <v>36.339252378040058</v>
      </c>
      <c r="BK647" s="54">
        <f t="shared" si="451"/>
        <v>36.395877642487946</v>
      </c>
      <c r="BL647" s="54">
        <f t="shared" si="452"/>
        <v>36.729701121395792</v>
      </c>
    </row>
    <row r="648" spans="3:64" ht="12.95" customHeight="1">
      <c r="C648" s="30"/>
      <c r="D648" s="30"/>
      <c r="AF648" s="356"/>
      <c r="AG648" s="41"/>
      <c r="AW648" s="54">
        <v>586000</v>
      </c>
      <c r="AX648" s="54">
        <f t="shared" si="438"/>
        <v>-4.6702709429632128</v>
      </c>
      <c r="AY648" s="54">
        <f t="shared" si="439"/>
        <v>-4.6649885677951417</v>
      </c>
      <c r="AZ648" s="54">
        <f t="shared" si="440"/>
        <v>-5.2823751680715E-3</v>
      </c>
      <c r="BA648" s="54">
        <f t="shared" si="441"/>
        <v>0.93389219628651998</v>
      </c>
      <c r="BB648" s="54">
        <f t="shared" si="442"/>
        <v>0.37108307253568884</v>
      </c>
      <c r="BC648" s="54">
        <f t="shared" si="443"/>
        <v>-1.7348187472207055</v>
      </c>
      <c r="BD648" s="54">
        <f t="shared" si="444"/>
        <v>-1.179113476334998</v>
      </c>
      <c r="BE648" s="54">
        <f t="shared" si="445"/>
        <v>36.389956504934858</v>
      </c>
      <c r="BF648" s="54">
        <f t="shared" si="446"/>
        <v>36.389957404014361</v>
      </c>
      <c r="BG648" s="54">
        <f t="shared" si="447"/>
        <v>36.389965989239187</v>
      </c>
      <c r="BH648" s="54">
        <f t="shared" si="448"/>
        <v>36.390047954877545</v>
      </c>
      <c r="BI648" s="54">
        <f t="shared" si="449"/>
        <v>36.390829245666303</v>
      </c>
      <c r="BJ648" s="54">
        <f t="shared" si="450"/>
        <v>36.398165548668736</v>
      </c>
      <c r="BK648" s="54">
        <f t="shared" si="451"/>
        <v>36.459401032352808</v>
      </c>
      <c r="BL648" s="54">
        <f t="shared" si="452"/>
        <v>36.781032079503198</v>
      </c>
    </row>
    <row r="649" spans="3:64" ht="12.95" customHeight="1">
      <c r="C649" s="30"/>
      <c r="D649" s="30"/>
      <c r="AF649" s="356"/>
      <c r="AG649" s="41"/>
      <c r="AW649" s="54">
        <v>587000</v>
      </c>
      <c r="AX649" s="54">
        <f t="shared" si="438"/>
        <v>-4.693903138802515</v>
      </c>
      <c r="AY649" s="54">
        <f t="shared" si="439"/>
        <v>-4.6838078372740091</v>
      </c>
      <c r="AZ649" s="54">
        <f t="shared" si="440"/>
        <v>-1.0095301528505917E-2</v>
      </c>
      <c r="BA649" s="54">
        <f t="shared" si="441"/>
        <v>0.95798930336576593</v>
      </c>
      <c r="BB649" s="54">
        <f t="shared" si="442"/>
        <v>0.31466840721128386</v>
      </c>
      <c r="BC649" s="54">
        <f t="shared" si="443"/>
        <v>-1.6747509428190614</v>
      </c>
      <c r="BD649" s="54">
        <f t="shared" si="444"/>
        <v>-1.1097584238366862</v>
      </c>
      <c r="BE649" s="54">
        <f t="shared" si="445"/>
        <v>36.448024402780163</v>
      </c>
      <c r="BF649" s="54">
        <f t="shared" si="446"/>
        <v>36.448026903519349</v>
      </c>
      <c r="BG649" s="54">
        <f t="shared" si="447"/>
        <v>36.448046556244584</v>
      </c>
      <c r="BH649" s="54">
        <f t="shared" si="448"/>
        <v>36.448200961835163</v>
      </c>
      <c r="BI649" s="54">
        <f t="shared" si="449"/>
        <v>36.449411585834866</v>
      </c>
      <c r="BJ649" s="54">
        <f t="shared" si="450"/>
        <v>36.458755158290877</v>
      </c>
      <c r="BK649" s="54">
        <f t="shared" si="451"/>
        <v>36.523771691272387</v>
      </c>
      <c r="BL649" s="54">
        <f t="shared" si="452"/>
        <v>36.832363037610612</v>
      </c>
    </row>
    <row r="650" spans="3:64" ht="12.95" customHeight="1">
      <c r="C650" s="30"/>
      <c r="D650" s="30"/>
      <c r="AF650" s="356"/>
      <c r="AG650" s="41"/>
      <c r="AW650" s="54">
        <v>588000</v>
      </c>
      <c r="AX650" s="54">
        <f t="shared" si="438"/>
        <v>-4.7176625556453047</v>
      </c>
      <c r="AY650" s="54">
        <f t="shared" si="439"/>
        <v>-4.7026635465562805</v>
      </c>
      <c r="AZ650" s="54">
        <f t="shared" si="440"/>
        <v>-1.4999009089024426E-2</v>
      </c>
      <c r="BA650" s="54">
        <f t="shared" si="441"/>
        <v>0.98352989689897319</v>
      </c>
      <c r="BB650" s="54">
        <f t="shared" si="442"/>
        <v>0.25403078209840441</v>
      </c>
      <c r="BC650" s="54">
        <f t="shared" si="443"/>
        <v>-1.6114891284098607</v>
      </c>
      <c r="BD650" s="54">
        <f t="shared" si="444"/>
        <v>-1.041543801318465</v>
      </c>
      <c r="BE650" s="54">
        <f t="shared" si="445"/>
        <v>36.50761622922294</v>
      </c>
      <c r="BF650" s="54">
        <f t="shared" si="446"/>
        <v>36.507622105991295</v>
      </c>
      <c r="BG650" s="54">
        <f t="shared" si="447"/>
        <v>36.507661306576743</v>
      </c>
      <c r="BH650" s="54">
        <f t="shared" si="448"/>
        <v>36.507922692883007</v>
      </c>
      <c r="BI650" s="54">
        <f t="shared" si="449"/>
        <v>36.509661237311896</v>
      </c>
      <c r="BJ650" s="54">
        <f t="shared" si="450"/>
        <v>36.521038486333964</v>
      </c>
      <c r="BK650" s="54">
        <f t="shared" si="451"/>
        <v>36.588955268909288</v>
      </c>
      <c r="BL650" s="54">
        <f t="shared" si="452"/>
        <v>36.883693995718026</v>
      </c>
    </row>
    <row r="651" spans="3:64" ht="12.95" customHeight="1">
      <c r="C651" s="30"/>
      <c r="D651" s="30"/>
      <c r="AF651" s="356"/>
      <c r="AG651" s="41"/>
      <c r="AW651" s="54">
        <v>589000</v>
      </c>
      <c r="AX651" s="54">
        <f t="shared" si="438"/>
        <v>-4.7415356250047349</v>
      </c>
      <c r="AY651" s="54">
        <f t="shared" si="439"/>
        <v>-4.7215556956419551</v>
      </c>
      <c r="AZ651" s="54">
        <f t="shared" si="440"/>
        <v>-1.997992936277946E-2</v>
      </c>
      <c r="BA651" s="54">
        <f t="shared" si="441"/>
        <v>1.0105417828749299</v>
      </c>
      <c r="BB651" s="54">
        <f t="shared" si="442"/>
        <v>0.18896815661996449</v>
      </c>
      <c r="BC651" s="54">
        <f t="shared" si="443"/>
        <v>-1.544754912730478</v>
      </c>
      <c r="BD651" s="54">
        <f t="shared" si="444"/>
        <v>-0.97429187109214122</v>
      </c>
      <c r="BE651" s="54">
        <f t="shared" si="445"/>
        <v>36.568821970890646</v>
      </c>
      <c r="BF651" s="54">
        <f t="shared" si="446"/>
        <v>36.568834122366347</v>
      </c>
      <c r="BG651" s="54">
        <f t="shared" si="447"/>
        <v>36.568904506057521</v>
      </c>
      <c r="BH651" s="54">
        <f t="shared" si="448"/>
        <v>36.569311975488887</v>
      </c>
      <c r="BI651" s="54">
        <f t="shared" si="449"/>
        <v>36.571664045090962</v>
      </c>
      <c r="BJ651" s="54">
        <f t="shared" si="450"/>
        <v>36.58502003597232</v>
      </c>
      <c r="BK651" s="54">
        <f t="shared" si="451"/>
        <v>36.654915273463494</v>
      </c>
      <c r="BL651" s="54">
        <f t="shared" si="452"/>
        <v>36.93502495382544</v>
      </c>
    </row>
    <row r="652" spans="3:64" ht="12.95" customHeight="1">
      <c r="C652" s="30"/>
      <c r="D652" s="30"/>
      <c r="AF652" s="356"/>
      <c r="AG652" s="41"/>
      <c r="AW652" s="54">
        <v>590000</v>
      </c>
      <c r="AX652" s="54">
        <f t="shared" si="438"/>
        <v>-4.7655057317091964</v>
      </c>
      <c r="AY652" s="54">
        <f t="shared" si="439"/>
        <v>-4.7404842845310347</v>
      </c>
      <c r="AZ652" s="54">
        <f t="shared" si="440"/>
        <v>-2.5021447178161602E-2</v>
      </c>
      <c r="BA652" s="54">
        <f t="shared" si="441"/>
        <v>1.03902563380435</v>
      </c>
      <c r="BB652" s="54">
        <f t="shared" si="442"/>
        <v>0.11932348053039724</v>
      </c>
      <c r="BC652" s="54">
        <f t="shared" si="443"/>
        <v>-1.4742521143661385</v>
      </c>
      <c r="BD652" s="54">
        <f t="shared" si="444"/>
        <v>-0.90783326978218837</v>
      </c>
      <c r="BE652" s="54">
        <f t="shared" si="445"/>
        <v>36.631732752576291</v>
      </c>
      <c r="BF652" s="54">
        <f t="shared" si="446"/>
        <v>36.631755432749706</v>
      </c>
      <c r="BG652" s="54">
        <f t="shared" si="447"/>
        <v>36.631871539465777</v>
      </c>
      <c r="BH652" s="54">
        <f t="shared" si="448"/>
        <v>36.632465542289964</v>
      </c>
      <c r="BI652" s="54">
        <f t="shared" si="449"/>
        <v>36.635494518778607</v>
      </c>
      <c r="BJ652" s="54">
        <f t="shared" si="450"/>
        <v>36.650690740078943</v>
      </c>
      <c r="BK652" s="54">
        <f t="shared" si="451"/>
        <v>36.721613167802282</v>
      </c>
      <c r="BL652" s="54">
        <f t="shared" si="452"/>
        <v>36.986355911932854</v>
      </c>
    </row>
    <row r="653" spans="3:64" ht="12.95" customHeight="1">
      <c r="C653" s="30"/>
      <c r="D653" s="30"/>
      <c r="AF653" s="356"/>
      <c r="AG653" s="41"/>
      <c r="AW653" s="54">
        <v>591000</v>
      </c>
      <c r="AX653" s="54">
        <f t="shared" si="438"/>
        <v>-4.7895526795660084</v>
      </c>
      <c r="AY653" s="54">
        <f t="shared" si="439"/>
        <v>-4.7594493132235165</v>
      </c>
      <c r="AZ653" s="54">
        <f t="shared" si="440"/>
        <v>-3.0103366342491503E-2</v>
      </c>
      <c r="BA653" s="54">
        <f t="shared" si="441"/>
        <v>1.0689434510470175</v>
      </c>
      <c r="BB653" s="54">
        <f t="shared" si="442"/>
        <v>4.5011404392125136E-2</v>
      </c>
      <c r="BC653" s="54">
        <f t="shared" si="443"/>
        <v>-1.3996702649328248</v>
      </c>
      <c r="BD653" s="54">
        <f t="shared" si="444"/>
        <v>-0.84200658683363616</v>
      </c>
      <c r="BE653" s="54">
        <f t="shared" si="445"/>
        <v>36.6964388314804</v>
      </c>
      <c r="BF653" s="54">
        <f t="shared" si="446"/>
        <v>36.696477691702711</v>
      </c>
      <c r="BG653" s="54">
        <f t="shared" si="447"/>
        <v>36.69665605112251</v>
      </c>
      <c r="BH653" s="54">
        <f t="shared" si="448"/>
        <v>36.697474041458051</v>
      </c>
      <c r="BI653" s="54">
        <f t="shared" si="449"/>
        <v>36.701212190609709</v>
      </c>
      <c r="BJ653" s="54">
        <f t="shared" si="450"/>
        <v>36.718027323453839</v>
      </c>
      <c r="BK653" s="54">
        <f t="shared" si="451"/>
        <v>36.789008470978125</v>
      </c>
      <c r="BL653" s="54">
        <f t="shared" si="452"/>
        <v>37.037686870040261</v>
      </c>
    </row>
    <row r="654" spans="3:64" ht="12.95" customHeight="1">
      <c r="C654" s="30"/>
      <c r="D654" s="30"/>
      <c r="AF654" s="356"/>
      <c r="AG654" s="41"/>
      <c r="AW654" s="54">
        <v>592000</v>
      </c>
      <c r="AX654" s="54">
        <f t="shared" si="438"/>
        <v>-4.8136521049866356</v>
      </c>
      <c r="AY654" s="54">
        <f t="shared" si="439"/>
        <v>-4.7784507817194042</v>
      </c>
      <c r="AZ654" s="54">
        <f t="shared" si="440"/>
        <v>-3.5201323267231348E-2</v>
      </c>
      <c r="BA654" s="54">
        <f t="shared" si="441"/>
        <v>1.1002039331345985</v>
      </c>
      <c r="BB654" s="54">
        <f t="shared" si="442"/>
        <v>-3.3946375838025636E-2</v>
      </c>
      <c r="BC654" s="54">
        <f t="shared" si="443"/>
        <v>-1.3206907486749611</v>
      </c>
      <c r="BD654" s="54">
        <f t="shared" si="444"/>
        <v>-0.77665846795811944</v>
      </c>
      <c r="BE654" s="54">
        <f t="shared" si="445"/>
        <v>36.763026711475852</v>
      </c>
      <c r="BF654" s="54">
        <f t="shared" si="446"/>
        <v>36.763088531166723</v>
      </c>
      <c r="BG654" s="54">
        <f t="shared" si="447"/>
        <v>36.763345986255871</v>
      </c>
      <c r="BH654" s="54">
        <f t="shared" si="448"/>
        <v>36.764417221265255</v>
      </c>
      <c r="BI654" s="54">
        <f t="shared" si="449"/>
        <v>36.768857911795884</v>
      </c>
      <c r="BJ654" s="54">
        <f t="shared" si="450"/>
        <v>36.786991842873185</v>
      </c>
      <c r="BK654" s="54">
        <f t="shared" si="451"/>
        <v>36.857058864867291</v>
      </c>
      <c r="BL654" s="54">
        <f t="shared" si="452"/>
        <v>37.089017828147675</v>
      </c>
    </row>
    <row r="655" spans="3:64" ht="12.95" customHeight="1">
      <c r="C655" s="30"/>
      <c r="D655" s="30"/>
      <c r="AF655" s="356"/>
      <c r="AG655" s="41"/>
      <c r="AW655" s="54">
        <v>593000</v>
      </c>
      <c r="AX655" s="54">
        <f t="shared" si="438"/>
        <v>-4.837774862142143</v>
      </c>
      <c r="AY655" s="54">
        <f t="shared" si="439"/>
        <v>-4.797488690018695</v>
      </c>
      <c r="AZ655" s="54">
        <f t="shared" si="440"/>
        <v>-4.0286172123448212E-2</v>
      </c>
      <c r="BA655" s="54">
        <f t="shared" si="441"/>
        <v>1.132644563537992</v>
      </c>
      <c r="BB655" s="54">
        <f t="shared" si="442"/>
        <v>-0.11737589914129978</v>
      </c>
      <c r="BC655" s="54">
        <f t="shared" si="443"/>
        <v>-1.2369965471055824</v>
      </c>
      <c r="BD655" s="54">
        <f t="shared" si="444"/>
        <v>-0.71164432744696904</v>
      </c>
      <c r="BE655" s="54">
        <f t="shared" si="445"/>
        <v>36.831575146948374</v>
      </c>
      <c r="BF655" s="54">
        <f t="shared" si="446"/>
        <v>36.831667151319039</v>
      </c>
      <c r="BG655" s="54">
        <f t="shared" si="447"/>
        <v>36.832018440688159</v>
      </c>
      <c r="BH655" s="54">
        <f t="shared" si="448"/>
        <v>36.83335839210477</v>
      </c>
      <c r="BI655" s="54">
        <f t="shared" si="449"/>
        <v>36.838450239251259</v>
      </c>
      <c r="BJ655" s="54">
        <f t="shared" si="450"/>
        <v>36.857531423851185</v>
      </c>
      <c r="BK655" s="54">
        <f t="shared" si="451"/>
        <v>36.925720305647879</v>
      </c>
      <c r="BL655" s="54">
        <f t="shared" si="452"/>
        <v>37.140348786255089</v>
      </c>
    </row>
    <row r="656" spans="3:64" ht="12.95" customHeight="1">
      <c r="C656" s="30"/>
      <c r="D656" s="30"/>
      <c r="AF656" s="356"/>
      <c r="AG656" s="41"/>
      <c r="AW656" s="54">
        <v>594000</v>
      </c>
      <c r="AX656" s="54">
        <f t="shared" si="438"/>
        <v>-4.8618864258410195</v>
      </c>
      <c r="AY656" s="54">
        <f t="shared" si="439"/>
        <v>-4.8165630381213891</v>
      </c>
      <c r="AZ656" s="54">
        <f t="shared" si="440"/>
        <v>-4.5323387719630091E-2</v>
      </c>
      <c r="BA656" s="54">
        <f t="shared" si="441"/>
        <v>1.1660107283170411</v>
      </c>
      <c r="BB656" s="54">
        <f t="shared" si="442"/>
        <v>-0.20489553478720191</v>
      </c>
      <c r="BC656" s="54">
        <f t="shared" si="443"/>
        <v>-1.1482866711528505</v>
      </c>
      <c r="BD656" s="54">
        <f t="shared" si="444"/>
        <v>-0.64682973748239736</v>
      </c>
      <c r="BE656" s="54">
        <f t="shared" si="445"/>
        <v>36.902149827933172</v>
      </c>
      <c r="BF656" s="54">
        <f t="shared" si="446"/>
        <v>36.902278552939997</v>
      </c>
      <c r="BG656" s="54">
        <f t="shared" si="447"/>
        <v>36.902733333358555</v>
      </c>
      <c r="BH656" s="54">
        <f t="shared" si="448"/>
        <v>36.904338365307332</v>
      </c>
      <c r="BI656" s="54">
        <f t="shared" si="449"/>
        <v>36.909982086190908</v>
      </c>
      <c r="BJ656" s="54">
        <f t="shared" si="450"/>
        <v>36.929578209662004</v>
      </c>
      <c r="BK656" s="54">
        <f t="shared" si="451"/>
        <v>36.99494713982407</v>
      </c>
      <c r="BL656" s="54">
        <f t="shared" si="452"/>
        <v>37.191679744362503</v>
      </c>
    </row>
    <row r="657" spans="3:64" ht="12.95" customHeight="1">
      <c r="C657" s="30"/>
      <c r="D657" s="30"/>
      <c r="AF657" s="356"/>
      <c r="AG657" s="41"/>
      <c r="AW657" s="54">
        <v>595000</v>
      </c>
      <c r="AX657" s="54">
        <f t="shared" si="438"/>
        <v>-4.8859463896099644</v>
      </c>
      <c r="AY657" s="54">
        <f t="shared" si="439"/>
        <v>-4.835673826027489</v>
      </c>
      <c r="AZ657" s="54">
        <f t="shared" si="440"/>
        <v>-5.0272563582475505E-2</v>
      </c>
      <c r="BA657" s="54">
        <f t="shared" si="441"/>
        <v>1.1999330678057964</v>
      </c>
      <c r="BB657" s="54">
        <f t="shared" si="442"/>
        <v>-0.29585200795055938</v>
      </c>
      <c r="BC657" s="54">
        <f t="shared" si="443"/>
        <v>-1.0542963154199603</v>
      </c>
      <c r="BD657" s="54">
        <f t="shared" si="444"/>
        <v>-0.58209251657380467</v>
      </c>
      <c r="BE657" s="54">
        <f t="shared" si="445"/>
        <v>36.974796624300268</v>
      </c>
      <c r="BF657" s="54">
        <f t="shared" si="446"/>
        <v>36.97496639480832</v>
      </c>
      <c r="BG657" s="54">
        <f t="shared" si="447"/>
        <v>36.975526070208737</v>
      </c>
      <c r="BH657" s="54">
        <f t="shared" si="448"/>
        <v>36.97736917320892</v>
      </c>
      <c r="BI657" s="54">
        <f t="shared" si="449"/>
        <v>36.983417823642512</v>
      </c>
      <c r="BJ657" s="54">
        <f t="shared" si="450"/>
        <v>37.003049534190033</v>
      </c>
      <c r="BK657" s="54">
        <f t="shared" si="451"/>
        <v>37.064692224490535</v>
      </c>
      <c r="BL657" s="54">
        <f t="shared" si="452"/>
        <v>37.24301070246991</v>
      </c>
    </row>
    <row r="658" spans="3:64" ht="12.95" customHeight="1">
      <c r="C658" s="30"/>
      <c r="D658" s="30"/>
      <c r="AF658" s="356"/>
      <c r="AG658" s="41"/>
      <c r="AW658" s="54">
        <v>596000</v>
      </c>
      <c r="AX658" s="54">
        <f t="shared" si="438"/>
        <v>-4.9099081742880095</v>
      </c>
      <c r="AY658" s="54">
        <f t="shared" si="439"/>
        <v>-4.8548210537369911</v>
      </c>
      <c r="AZ658" s="54">
        <f t="shared" si="440"/>
        <v>-5.508712055101847E-2</v>
      </c>
      <c r="BA658" s="54">
        <f t="shared" si="441"/>
        <v>1.2339056540080435</v>
      </c>
      <c r="BB658" s="54">
        <f t="shared" si="442"/>
        <v>-0.38925275311315566</v>
      </c>
      <c r="BC658" s="54">
        <f t="shared" si="443"/>
        <v>-0.95482342170867718</v>
      </c>
      <c r="BD658" s="54">
        <f t="shared" si="444"/>
        <v>-0.51732545610743508</v>
      </c>
      <c r="BE658" s="54">
        <f t="shared" si="445"/>
        <v>37.049533441724606</v>
      </c>
      <c r="BF658" s="54">
        <f t="shared" si="446"/>
        <v>37.049744667200173</v>
      </c>
      <c r="BG658" s="54">
        <f t="shared" si="447"/>
        <v>37.050399563002522</v>
      </c>
      <c r="BH658" s="54">
        <f t="shared" si="448"/>
        <v>37.052427977614542</v>
      </c>
      <c r="BI658" s="54">
        <f t="shared" si="449"/>
        <v>37.058691022879565</v>
      </c>
      <c r="BJ658" s="54">
        <f t="shared" si="450"/>
        <v>37.077848325653015</v>
      </c>
      <c r="BK658" s="54">
        <f t="shared" si="451"/>
        <v>37.134907051520543</v>
      </c>
      <c r="BL658" s="54">
        <f t="shared" si="452"/>
        <v>37.294341660577324</v>
      </c>
    </row>
    <row r="659" spans="3:64" ht="12.95" customHeight="1">
      <c r="C659" s="30"/>
      <c r="D659" s="30"/>
      <c r="AF659" s="356"/>
      <c r="AG659" s="41"/>
      <c r="AW659" s="54">
        <v>597000</v>
      </c>
      <c r="AX659" s="54">
        <f t="shared" si="438"/>
        <v>-4.9337190999950726</v>
      </c>
      <c r="AY659" s="54">
        <f t="shared" si="439"/>
        <v>-4.8740047212498983</v>
      </c>
      <c r="AZ659" s="54">
        <f t="shared" si="440"/>
        <v>-5.9714378745174657E-2</v>
      </c>
      <c r="BA659" s="54">
        <f t="shared" si="441"/>
        <v>1.2672694378019311</v>
      </c>
      <c r="BB659" s="54">
        <f t="shared" si="442"/>
        <v>-0.48370426760316748</v>
      </c>
      <c r="BC659" s="54">
        <f t="shared" si="443"/>
        <v>-0.84976153195015103</v>
      </c>
      <c r="BD659" s="54">
        <f t="shared" si="444"/>
        <v>-0.45243950326781418</v>
      </c>
      <c r="BE659" s="54">
        <f t="shared" si="445"/>
        <v>37.12634102072478</v>
      </c>
      <c r="BF659" s="54">
        <f t="shared" si="446"/>
        <v>37.126588653551366</v>
      </c>
      <c r="BG659" s="54">
        <f t="shared" si="447"/>
        <v>37.12731618398842</v>
      </c>
      <c r="BH659" s="54">
        <f t="shared" si="448"/>
        <v>37.129451658729685</v>
      </c>
      <c r="BI659" s="54">
        <f t="shared" si="449"/>
        <v>37.135703019006556</v>
      </c>
      <c r="BJ659" s="54">
        <f t="shared" si="450"/>
        <v>37.153863743283601</v>
      </c>
      <c r="BK659" s="54">
        <f t="shared" si="451"/>
        <v>37.205541875350299</v>
      </c>
      <c r="BL659" s="54">
        <f t="shared" si="452"/>
        <v>37.345672618684738</v>
      </c>
    </row>
    <row r="660" spans="3:64" ht="12.95" customHeight="1">
      <c r="C660" s="30"/>
      <c r="D660" s="30"/>
      <c r="AF660" s="356"/>
      <c r="AG660" s="41"/>
      <c r="AW660" s="54">
        <v>598000</v>
      </c>
      <c r="AX660" s="54">
        <f t="shared" si="438"/>
        <v>-4.9573209987266651</v>
      </c>
      <c r="AY660" s="54">
        <f t="shared" si="439"/>
        <v>-4.8932248285662094</v>
      </c>
      <c r="AZ660" s="54">
        <f t="shared" si="440"/>
        <v>-6.4096170160455435E-2</v>
      </c>
      <c r="BA660" s="54">
        <f t="shared" si="441"/>
        <v>1.2992074214981</v>
      </c>
      <c r="BB660" s="54">
        <f t="shared" si="442"/>
        <v>-0.57737192315856956</v>
      </c>
      <c r="BC660" s="54">
        <f t="shared" si="443"/>
        <v>-0.73913741811046285</v>
      </c>
      <c r="BD660" s="54">
        <f t="shared" si="444"/>
        <v>-0.38736707119249564</v>
      </c>
      <c r="BE660" s="54">
        <f t="shared" si="445"/>
        <v>37.205153381413204</v>
      </c>
      <c r="BF660" s="54">
        <f t="shared" si="446"/>
        <v>37.205425978106177</v>
      </c>
      <c r="BG660" s="54">
        <f t="shared" si="447"/>
        <v>37.206190443578471</v>
      </c>
      <c r="BH660" s="54">
        <f t="shared" si="448"/>
        <v>37.208332626183051</v>
      </c>
      <c r="BI660" s="54">
        <f t="shared" si="449"/>
        <v>37.21432245210228</v>
      </c>
      <c r="BJ660" s="54">
        <f t="shared" si="450"/>
        <v>37.230972043799703</v>
      </c>
      <c r="BK660" s="54">
        <f t="shared" si="451"/>
        <v>37.276545844023168</v>
      </c>
      <c r="BL660" s="54">
        <f t="shared" si="452"/>
        <v>37.397003576792152</v>
      </c>
    </row>
    <row r="661" spans="3:64" ht="12.95" customHeight="1">
      <c r="C661" s="30"/>
      <c r="D661" s="30"/>
      <c r="AF661" s="356"/>
      <c r="AG661" s="41"/>
      <c r="AW661" s="54">
        <v>599000</v>
      </c>
      <c r="AX661" s="54">
        <f t="shared" si="438"/>
        <v>-4.9806515378043565</v>
      </c>
      <c r="AY661" s="54">
        <f t="shared" si="439"/>
        <v>-4.9124813756859247</v>
      </c>
      <c r="AZ661" s="54">
        <f t="shared" si="440"/>
        <v>-6.8170162118432159E-2</v>
      </c>
      <c r="BA661" s="54">
        <f t="shared" si="441"/>
        <v>1.3287594432735239</v>
      </c>
      <c r="BB661" s="54">
        <f t="shared" si="442"/>
        <v>-0.66798191098059079</v>
      </c>
      <c r="BC661" s="54">
        <f t="shared" si="443"/>
        <v>-0.62315001033647832</v>
      </c>
      <c r="BD661" s="54">
        <f t="shared" si="444"/>
        <v>-0.32206499910332759</v>
      </c>
      <c r="BE661" s="54">
        <f t="shared" si="445"/>
        <v>37.285849029000779</v>
      </c>
      <c r="BF661" s="54">
        <f t="shared" si="446"/>
        <v>37.286128848772421</v>
      </c>
      <c r="BG661" s="54">
        <f t="shared" si="447"/>
        <v>37.286883327281629</v>
      </c>
      <c r="BH661" s="54">
        <f t="shared" si="448"/>
        <v>37.288916390830231</v>
      </c>
      <c r="BI661" s="54">
        <f t="shared" si="449"/>
        <v>37.294385904336863</v>
      </c>
      <c r="BJ661" s="54">
        <f t="shared" si="450"/>
        <v>37.309037669093222</v>
      </c>
      <c r="BK661" s="54">
        <f t="shared" si="451"/>
        <v>37.347867133148391</v>
      </c>
      <c r="BL661" s="54">
        <f t="shared" si="452"/>
        <v>37.448334534899566</v>
      </c>
    </row>
    <row r="662" spans="3:64" ht="12.95" customHeight="1">
      <c r="C662" s="30"/>
      <c r="D662" s="30"/>
      <c r="AF662" s="356"/>
      <c r="AG662" s="41"/>
      <c r="AW662" s="54">
        <v>600000</v>
      </c>
      <c r="AX662" s="54">
        <f t="shared" si="438"/>
        <v>-5.0036463668226228</v>
      </c>
      <c r="AY662" s="54">
        <f t="shared" si="439"/>
        <v>-4.9317743626090431</v>
      </c>
      <c r="AZ662" s="54">
        <f t="shared" si="440"/>
        <v>-7.1872004213579324E-2</v>
      </c>
      <c r="BA662" s="54">
        <f t="shared" si="441"/>
        <v>1.3548641121011822</v>
      </c>
      <c r="BB662" s="54">
        <f t="shared" si="442"/>
        <v>-0.75288770769076219</v>
      </c>
      <c r="BC662" s="54">
        <f t="shared" si="443"/>
        <v>-0.5022048909794159</v>
      </c>
      <c r="BD662" s="54">
        <f t="shared" si="444"/>
        <v>-0.25651657674391026</v>
      </c>
      <c r="BE662" s="54">
        <f t="shared" si="445"/>
        <v>37.368244387732794</v>
      </c>
      <c r="BF662" s="54">
        <f t="shared" si="446"/>
        <v>37.368508814513362</v>
      </c>
      <c r="BG662" s="54">
        <f t="shared" si="447"/>
        <v>37.369199268346584</v>
      </c>
      <c r="BH662" s="54">
        <f t="shared" si="448"/>
        <v>37.371001367703684</v>
      </c>
      <c r="BI662" s="54">
        <f t="shared" si="449"/>
        <v>37.375699700606511</v>
      </c>
      <c r="BJ662" s="54">
        <f t="shared" si="450"/>
        <v>37.387914541190014</v>
      </c>
      <c r="BK662" s="54">
        <f t="shared" si="451"/>
        <v>37.419453082421519</v>
      </c>
      <c r="BL662" s="54">
        <f t="shared" si="452"/>
        <v>37.499665493006972</v>
      </c>
    </row>
    <row r="663" spans="3:64" ht="12.95" customHeight="1">
      <c r="C663" s="30"/>
      <c r="D663" s="30"/>
      <c r="AF663" s="356"/>
      <c r="AG663" s="41"/>
      <c r="AW663" s="54">
        <v>601000</v>
      </c>
      <c r="AX663" s="54">
        <f t="shared" ref="AX663:AX726" si="453">AB$3+AB$4*AW663+AB$5*AW663^2+AZ663</f>
        <v>-5.0262420814725566</v>
      </c>
      <c r="AY663" s="54">
        <f t="shared" ref="AY663:AY726" si="454">AB$3+AB$4*AW663+AB$5*AW663^2</f>
        <v>-4.9511037893355665</v>
      </c>
      <c r="AZ663" s="54">
        <f t="shared" ref="AZ663:AZ726" si="455">$AB$6*($AB$11/BA663*BB663+$AB$12)</f>
        <v>-7.5138292136990095E-2</v>
      </c>
      <c r="BA663" s="54">
        <f t="shared" ref="BA663:BA726" si="456">1+$AB$7*COS(BC663)</f>
        <v>1.3764319687129656</v>
      </c>
      <c r="BB663" s="54">
        <f t="shared" ref="BB663:BB726" si="457">SIN(BC663+RADIANS($AB$9))</f>
        <v>-0.82921788133732655</v>
      </c>
      <c r="BC663" s="54">
        <f t="shared" ref="BC663:BC726" si="458">2*ATAN(BD663)</f>
        <v>-0.37693674469651617</v>
      </c>
      <c r="BD663" s="54">
        <f t="shared" ref="BD663:BD726" si="459">SQRT((1+$AB$7)/(1-$AB$7))*TAN(BE663/2)</f>
        <v>-0.19073202618228485</v>
      </c>
      <c r="BE663" s="54">
        <f t="shared" ref="BE663:BE726" si="460">$BL663+$AB$7*SIN(BF663)</f>
        <v>37.452091084873238</v>
      </c>
      <c r="BF663" s="54">
        <f t="shared" ref="BF663:BF726" si="461">$BL663+$AB$7*SIN(BG663)</f>
        <v>37.452315367253753</v>
      </c>
      <c r="BG663" s="54">
        <f t="shared" ref="BG663:BG726" si="462">$BL663+$AB$7*SIN(BH663)</f>
        <v>37.452886619521969</v>
      </c>
      <c r="BH663" s="54">
        <f t="shared" ref="BH663:BH726" si="463">$BL663+$AB$7*SIN(BI663)</f>
        <v>37.454341241993788</v>
      </c>
      <c r="BI663" s="54">
        <f t="shared" ref="BI663:BI726" si="464">$BL663+$AB$7*SIN(BJ663)</f>
        <v>37.458042879234348</v>
      </c>
      <c r="BJ663" s="54">
        <f t="shared" ref="BJ663:BJ726" si="465">$BL663+$AB$7*SIN(BK663)</f>
        <v>37.467447545352194</v>
      </c>
      <c r="BK663" s="54">
        <f t="shared" ref="BK663:BK726" si="466">$BL663+$AB$7*SIN(BL663)</f>
        <v>37.491250334346859</v>
      </c>
      <c r="BL663" s="54">
        <f t="shared" ref="BL663:BL726" si="467">RADIANS($AB$9)+$AB$18*(AW663-AB$15)</f>
        <v>37.550996451114386</v>
      </c>
    </row>
    <row r="664" spans="3:64" ht="12.95" customHeight="1">
      <c r="C664" s="30"/>
      <c r="D664" s="30"/>
      <c r="AF664" s="356"/>
      <c r="AG664" s="41"/>
      <c r="AW664" s="54">
        <v>602000</v>
      </c>
      <c r="AX664" s="54">
        <f t="shared" si="453"/>
        <v>-5.048379824960203</v>
      </c>
      <c r="AY664" s="54">
        <f t="shared" si="454"/>
        <v>-4.9704696558654931</v>
      </c>
      <c r="AZ664" s="54">
        <f t="shared" si="455"/>
        <v>-7.7910169094709603E-2</v>
      </c>
      <c r="BA664" s="54">
        <f t="shared" si="456"/>
        <v>1.3924467108580114</v>
      </c>
      <c r="BB664" s="54">
        <f t="shared" si="457"/>
        <v>-0.89410643929233058</v>
      </c>
      <c r="BC664" s="54">
        <f t="shared" si="458"/>
        <v>-0.24821163883447883</v>
      </c>
      <c r="BD664" s="54">
        <f t="shared" si="459"/>
        <v>-0.12474693938589325</v>
      </c>
      <c r="BE664" s="54">
        <f t="shared" si="460"/>
        <v>37.53707852278724</v>
      </c>
      <c r="BF664" s="54">
        <f t="shared" si="461"/>
        <v>37.537239451024526</v>
      </c>
      <c r="BG664" s="54">
        <f t="shared" si="462"/>
        <v>37.537642199823487</v>
      </c>
      <c r="BH664" s="54">
        <f t="shared" si="463"/>
        <v>37.538650027832091</v>
      </c>
      <c r="BI664" s="54">
        <f t="shared" si="464"/>
        <v>37.541171272279321</v>
      </c>
      <c r="BJ664" s="54">
        <f t="shared" si="465"/>
        <v>37.547474177381297</v>
      </c>
      <c r="BK664" s="54">
        <f t="shared" si="466"/>
        <v>37.563204974796477</v>
      </c>
      <c r="BL664" s="54">
        <f t="shared" si="467"/>
        <v>37.6023274092218</v>
      </c>
    </row>
    <row r="665" spans="3:64" ht="12.95" customHeight="1">
      <c r="C665" s="30"/>
      <c r="D665" s="30"/>
      <c r="AF665" s="356"/>
      <c r="AG665" s="41"/>
      <c r="AW665" s="54">
        <v>603000</v>
      </c>
      <c r="AX665" s="54">
        <f t="shared" si="453"/>
        <v>-5.0700091571087116</v>
      </c>
      <c r="AY665" s="54">
        <f t="shared" si="454"/>
        <v>-4.9898719621988237</v>
      </c>
      <c r="AZ665" s="54">
        <f t="shared" si="455"/>
        <v>-8.0137194909887535E-2</v>
      </c>
      <c r="BA665" s="54">
        <f t="shared" si="456"/>
        <v>1.4020814201979055</v>
      </c>
      <c r="BB665" s="54">
        <f t="shared" si="457"/>
        <v>-0.94498240858131699</v>
      </c>
      <c r="BC665" s="54">
        <f t="shared" si="458"/>
        <v>-0.11710282548394549</v>
      </c>
      <c r="BD665" s="54">
        <f t="shared" si="459"/>
        <v>-5.8618414600535032E-2</v>
      </c>
      <c r="BE665" s="54">
        <f t="shared" si="460"/>
        <v>37.622842579073875</v>
      </c>
      <c r="BF665" s="54">
        <f t="shared" si="461"/>
        <v>37.622922375447651</v>
      </c>
      <c r="BG665" s="54">
        <f t="shared" si="462"/>
        <v>37.623120046473346</v>
      </c>
      <c r="BH665" s="54">
        <f t="shared" si="463"/>
        <v>37.623609702976168</v>
      </c>
      <c r="BI665" s="54">
        <f t="shared" si="464"/>
        <v>37.624822567129584</v>
      </c>
      <c r="BJ665" s="54">
        <f t="shared" si="465"/>
        <v>37.627826326901328</v>
      </c>
      <c r="BK665" s="54">
        <f t="shared" si="466"/>
        <v>37.635262675035655</v>
      </c>
      <c r="BL665" s="54">
        <f t="shared" si="467"/>
        <v>37.653658367329214</v>
      </c>
    </row>
    <row r="666" spans="3:64" ht="12.95" customHeight="1">
      <c r="C666" s="30"/>
      <c r="D666" s="30"/>
      <c r="AF666" s="356"/>
      <c r="AG666" s="41"/>
      <c r="AW666" s="54">
        <v>604000</v>
      </c>
      <c r="AX666" s="54">
        <f t="shared" si="453"/>
        <v>-5.0910916716651471</v>
      </c>
      <c r="AY666" s="54">
        <f t="shared" si="454"/>
        <v>-5.0093107083355592</v>
      </c>
      <c r="AZ666" s="54">
        <f t="shared" si="455"/>
        <v>-8.1780963329588036E-2</v>
      </c>
      <c r="BA666" s="54">
        <f t="shared" si="456"/>
        <v>1.4048076137971384</v>
      </c>
      <c r="BB666" s="54">
        <f t="shared" si="457"/>
        <v>-0.97986922556747091</v>
      </c>
      <c r="BC666" s="54">
        <f t="shared" si="458"/>
        <v>1.516173053611199E-2</v>
      </c>
      <c r="BD666" s="54">
        <f t="shared" si="459"/>
        <v>7.5810104942859577E-3</v>
      </c>
      <c r="BE666" s="54">
        <f t="shared" si="460"/>
        <v>37.708980309237099</v>
      </c>
      <c r="BF666" s="54">
        <f t="shared" si="461"/>
        <v>37.708969833854724</v>
      </c>
      <c r="BG666" s="54">
        <f t="shared" si="462"/>
        <v>37.708943958140829</v>
      </c>
      <c r="BH666" s="54">
        <f t="shared" si="463"/>
        <v>37.708880041402502</v>
      </c>
      <c r="BI666" s="54">
        <f t="shared" si="464"/>
        <v>37.708722158028017</v>
      </c>
      <c r="BJ666" s="54">
        <f t="shared" si="465"/>
        <v>37.708332164804112</v>
      </c>
      <c r="BK666" s="54">
        <f t="shared" si="466"/>
        <v>37.707368834840409</v>
      </c>
      <c r="BL666" s="54">
        <f t="shared" si="467"/>
        <v>37.704989325436628</v>
      </c>
    </row>
    <row r="667" spans="3:64" ht="12.95" customHeight="1">
      <c r="C667" s="30"/>
      <c r="D667" s="30"/>
      <c r="AF667" s="356"/>
      <c r="AG667" s="41"/>
      <c r="AW667" s="54">
        <v>605000</v>
      </c>
      <c r="AX667" s="54">
        <f t="shared" si="453"/>
        <v>-5.1116037971405444</v>
      </c>
      <c r="AY667" s="54">
        <f t="shared" si="454"/>
        <v>-5.028785894275698</v>
      </c>
      <c r="AZ667" s="54">
        <f t="shared" si="455"/>
        <v>-8.2817902864846679E-2</v>
      </c>
      <c r="BA667" s="54">
        <f t="shared" si="456"/>
        <v>1.4004714191577423</v>
      </c>
      <c r="BB667" s="54">
        <f t="shared" si="457"/>
        <v>-0.99762890438240492</v>
      </c>
      <c r="BC667" s="54">
        <f t="shared" si="458"/>
        <v>0.14727549534684442</v>
      </c>
      <c r="BD667" s="54">
        <f t="shared" si="459"/>
        <v>7.3771137672617129E-2</v>
      </c>
      <c r="BE667" s="54">
        <f t="shared" si="460"/>
        <v>37.795069391011303</v>
      </c>
      <c r="BF667" s="54">
        <f t="shared" si="461"/>
        <v>37.794969855610375</v>
      </c>
      <c r="BG667" s="54">
        <f t="shared" si="462"/>
        <v>37.79472286968646</v>
      </c>
      <c r="BH667" s="54">
        <f t="shared" si="463"/>
        <v>37.794110027077849</v>
      </c>
      <c r="BI667" s="54">
        <f t="shared" si="464"/>
        <v>37.79258954360855</v>
      </c>
      <c r="BJ667" s="54">
        <f t="shared" si="465"/>
        <v>37.788818100253472</v>
      </c>
      <c r="BK667" s="54">
        <f t="shared" si="466"/>
        <v>37.779468726330251</v>
      </c>
      <c r="BL667" s="54">
        <f t="shared" si="467"/>
        <v>37.756320283544035</v>
      </c>
    </row>
    <row r="668" spans="3:64" ht="12.95" customHeight="1">
      <c r="C668" s="30"/>
      <c r="D668" s="30"/>
      <c r="AF668" s="356"/>
      <c r="AG668" s="41"/>
      <c r="AW668" s="54">
        <v>606000</v>
      </c>
      <c r="AX668" s="54">
        <f t="shared" si="453"/>
        <v>-5.1315383135853265</v>
      </c>
      <c r="AY668" s="54">
        <f t="shared" si="454"/>
        <v>-5.0482975200192408</v>
      </c>
      <c r="AZ668" s="54">
        <f t="shared" si="455"/>
        <v>-8.3240793566085547E-2</v>
      </c>
      <c r="BA668" s="54">
        <f t="shared" si="456"/>
        <v>1.3893166763112279</v>
      </c>
      <c r="BB668" s="54">
        <f t="shared" si="457"/>
        <v>-0.99809162748736224</v>
      </c>
      <c r="BC668" s="54">
        <f t="shared" si="458"/>
        <v>0.27794231912934153</v>
      </c>
      <c r="BD668" s="54">
        <f t="shared" si="459"/>
        <v>0.13987277457891856</v>
      </c>
      <c r="BE668" s="54">
        <f t="shared" si="460"/>
        <v>37.880690050781411</v>
      </c>
      <c r="BF668" s="54">
        <f t="shared" si="461"/>
        <v>37.880512789124623</v>
      </c>
      <c r="BG668" s="54">
        <f t="shared" si="462"/>
        <v>37.88006766252483</v>
      </c>
      <c r="BH668" s="54">
        <f t="shared" si="463"/>
        <v>37.878950052513346</v>
      </c>
      <c r="BI668" s="54">
        <f t="shared" si="464"/>
        <v>37.876144989307647</v>
      </c>
      <c r="BJ668" s="54">
        <f t="shared" si="465"/>
        <v>37.869110770770483</v>
      </c>
      <c r="BK668" s="54">
        <f t="shared" si="466"/>
        <v>37.851507638137299</v>
      </c>
      <c r="BL668" s="54">
        <f t="shared" si="467"/>
        <v>37.807651241651449</v>
      </c>
    </row>
    <row r="669" spans="3:64" ht="12.95" customHeight="1">
      <c r="C669" s="30"/>
      <c r="D669" s="30"/>
      <c r="AF669" s="356"/>
      <c r="AG669" s="41"/>
      <c r="AW669" s="54">
        <v>607000</v>
      </c>
      <c r="AX669" s="54">
        <f t="shared" si="453"/>
        <v>-5.1509043449836858</v>
      </c>
      <c r="AY669" s="54">
        <f t="shared" si="454"/>
        <v>-5.0678455855661877</v>
      </c>
      <c r="AZ669" s="54">
        <f t="shared" si="455"/>
        <v>-8.3058759417498351E-2</v>
      </c>
      <c r="BA669" s="54">
        <f t="shared" si="456"/>
        <v>1.3719485195175323</v>
      </c>
      <c r="BB669" s="54">
        <f t="shared" si="457"/>
        <v>-0.98203991426484016</v>
      </c>
      <c r="BC669" s="54">
        <f t="shared" si="458"/>
        <v>0.4059636666922582</v>
      </c>
      <c r="BD669" s="54">
        <f t="shared" si="459"/>
        <v>0.20581628320782366</v>
      </c>
      <c r="BE669" s="54">
        <f t="shared" si="460"/>
        <v>37.965446659275194</v>
      </c>
      <c r="BF669" s="54">
        <f t="shared" si="461"/>
        <v>37.965211015333388</v>
      </c>
      <c r="BG669" s="54">
        <f t="shared" si="462"/>
        <v>37.964607785375868</v>
      </c>
      <c r="BH669" s="54">
        <f t="shared" si="463"/>
        <v>37.963064014274579</v>
      </c>
      <c r="BI669" s="54">
        <f t="shared" si="464"/>
        <v>37.959116155215938</v>
      </c>
      <c r="BJ669" s="54">
        <f t="shared" si="465"/>
        <v>37.949039028025929</v>
      </c>
      <c r="BK669" s="54">
        <f t="shared" si="466"/>
        <v>37.923431019531712</v>
      </c>
      <c r="BL669" s="54">
        <f t="shared" si="467"/>
        <v>37.858982199758863</v>
      </c>
    </row>
    <row r="670" spans="3:64" ht="12.95" customHeight="1">
      <c r="C670" s="30"/>
      <c r="D670" s="30"/>
      <c r="AF670" s="356"/>
      <c r="AG670" s="41"/>
      <c r="AW670" s="54">
        <v>608000</v>
      </c>
      <c r="AX670" s="54">
        <f t="shared" si="453"/>
        <v>-5.1697258802626891</v>
      </c>
      <c r="AY670" s="54">
        <f t="shared" si="454"/>
        <v>-5.0874300909165386</v>
      </c>
      <c r="AZ670" s="54">
        <f t="shared" si="455"/>
        <v>-8.2295789346150297E-2</v>
      </c>
      <c r="BA670" s="54">
        <f t="shared" si="456"/>
        <v>1.3492475364704821</v>
      </c>
      <c r="BB670" s="54">
        <f t="shared" si="457"/>
        <v>-0.95105708704070557</v>
      </c>
      <c r="BC670" s="54">
        <f t="shared" si="458"/>
        <v>0.53031009756028613</v>
      </c>
      <c r="BD670" s="54">
        <f t="shared" si="459"/>
        <v>0.27154902932407543</v>
      </c>
      <c r="BE670" s="54">
        <f t="shared" si="460"/>
        <v>38.048986258550038</v>
      </c>
      <c r="BF670" s="54">
        <f t="shared" si="461"/>
        <v>38.048716144753733</v>
      </c>
      <c r="BG670" s="54">
        <f t="shared" si="462"/>
        <v>38.048006090767309</v>
      </c>
      <c r="BH670" s="54">
        <f t="shared" si="463"/>
        <v>38.046140429708544</v>
      </c>
      <c r="BI670" s="54">
        <f t="shared" si="464"/>
        <v>38.041244392331997</v>
      </c>
      <c r="BJ670" s="54">
        <f t="shared" si="465"/>
        <v>38.028435882083187</v>
      </c>
      <c r="BK670" s="54">
        <f t="shared" si="466"/>
        <v>37.995184624124136</v>
      </c>
      <c r="BL670" s="54">
        <f t="shared" si="467"/>
        <v>37.910313157866277</v>
      </c>
    </row>
    <row r="671" spans="3:64" ht="12.95" customHeight="1">
      <c r="C671" s="30"/>
      <c r="D671" s="30"/>
      <c r="AF671" s="356"/>
      <c r="AG671" s="41"/>
      <c r="AW671" s="54">
        <v>609000</v>
      </c>
      <c r="AX671" s="54">
        <f t="shared" si="453"/>
        <v>-5.1880391443644118</v>
      </c>
      <c r="AY671" s="54">
        <f t="shared" si="454"/>
        <v>-5.1070510360702936</v>
      </c>
      <c r="AZ671" s="54">
        <f t="shared" si="455"/>
        <v>-8.0988108294118108E-2</v>
      </c>
      <c r="BA671" s="54">
        <f t="shared" si="456"/>
        <v>1.3222568016614273</v>
      </c>
      <c r="BB671" s="54">
        <f t="shared" si="457"/>
        <v>-0.90728479943370166</v>
      </c>
      <c r="BC671" s="54">
        <f t="shared" si="458"/>
        <v>0.65016742261247951</v>
      </c>
      <c r="BD671" s="54">
        <f t="shared" si="459"/>
        <v>0.33704097412406347</v>
      </c>
      <c r="BE671" s="54">
        <f t="shared" si="460"/>
        <v>38.131011960105781</v>
      </c>
      <c r="BF671" s="54">
        <f t="shared" si="461"/>
        <v>38.130731939078473</v>
      </c>
      <c r="BG671" s="54">
        <f t="shared" si="462"/>
        <v>38.129970576003032</v>
      </c>
      <c r="BH671" s="54">
        <f t="shared" si="463"/>
        <v>38.127901812716594</v>
      </c>
      <c r="BI671" s="54">
        <f t="shared" si="464"/>
        <v>38.122290433037357</v>
      </c>
      <c r="BJ671" s="54">
        <f t="shared" si="465"/>
        <v>38.107140367957996</v>
      </c>
      <c r="BK671" s="54">
        <f t="shared" si="466"/>
        <v>38.066714652766322</v>
      </c>
      <c r="BL671" s="54">
        <f t="shared" si="467"/>
        <v>37.961644115973684</v>
      </c>
    </row>
    <row r="672" spans="3:64" ht="12.95" customHeight="1">
      <c r="C672" s="30"/>
      <c r="D672" s="30"/>
      <c r="AF672" s="356"/>
      <c r="AG672" s="41"/>
      <c r="AW672" s="54">
        <v>610000</v>
      </c>
      <c r="AX672" s="54">
        <f t="shared" si="453"/>
        <v>-5.2058893067554743</v>
      </c>
      <c r="AY672" s="54">
        <f t="shared" si="454"/>
        <v>-5.1267084210274527</v>
      </c>
      <c r="AZ672" s="54">
        <f t="shared" si="455"/>
        <v>-7.9180885728021538E-2</v>
      </c>
      <c r="BA672" s="54">
        <f t="shared" si="456"/>
        <v>1.2920674020893745</v>
      </c>
      <c r="BB672" s="54">
        <f t="shared" si="457"/>
        <v>-0.85315019533163283</v>
      </c>
      <c r="BC672" s="54">
        <f t="shared" si="458"/>
        <v>0.76495447618410473</v>
      </c>
      <c r="BD672" s="54">
        <f t="shared" si="459"/>
        <v>0.40228800543511944</v>
      </c>
      <c r="BE672" s="54">
        <f t="shared" si="460"/>
        <v>38.21129021322934</v>
      </c>
      <c r="BF672" s="54">
        <f t="shared" si="461"/>
        <v>38.211021982122034</v>
      </c>
      <c r="BG672" s="54">
        <f t="shared" si="462"/>
        <v>38.210262188154587</v>
      </c>
      <c r="BH672" s="54">
        <f t="shared" si="463"/>
        <v>38.208111742560135</v>
      </c>
      <c r="BI672" s="54">
        <f t="shared" si="464"/>
        <v>38.202039242714449</v>
      </c>
      <c r="BJ672" s="54">
        <f t="shared" si="465"/>
        <v>38.184999300452681</v>
      </c>
      <c r="BK672" s="54">
        <f t="shared" si="466"/>
        <v>38.137967895273682</v>
      </c>
      <c r="BL672" s="54">
        <f t="shared" si="467"/>
        <v>38.012975074081098</v>
      </c>
    </row>
    <row r="673" spans="3:64" ht="12.95" customHeight="1">
      <c r="C673" s="30"/>
      <c r="D673" s="30"/>
      <c r="AF673" s="356"/>
      <c r="AG673" s="41"/>
      <c r="AW673" s="54">
        <v>611000</v>
      </c>
      <c r="AX673" s="54">
        <f t="shared" si="453"/>
        <v>-5.2233270450913318</v>
      </c>
      <c r="AY673" s="54">
        <f t="shared" si="454"/>
        <v>-5.146402245788015</v>
      </c>
      <c r="AZ673" s="54">
        <f t="shared" si="455"/>
        <v>-7.6924799303316582E-2</v>
      </c>
      <c r="BA673" s="54">
        <f t="shared" si="456"/>
        <v>1.2597228631505173</v>
      </c>
      <c r="BB673" s="54">
        <f t="shared" si="457"/>
        <v>-0.79111727239983287</v>
      </c>
      <c r="BC673" s="54">
        <f t="shared" si="458"/>
        <v>0.87431555031627406</v>
      </c>
      <c r="BD673" s="54">
        <f t="shared" si="459"/>
        <v>0.46731299834749218</v>
      </c>
      <c r="BE673" s="54">
        <f t="shared" si="460"/>
        <v>38.289652063586729</v>
      </c>
      <c r="BF673" s="54">
        <f t="shared" si="461"/>
        <v>38.2894119963496</v>
      </c>
      <c r="BG673" s="54">
        <f t="shared" si="462"/>
        <v>38.288698407883139</v>
      </c>
      <c r="BH673" s="54">
        <f t="shared" si="463"/>
        <v>38.286579306905359</v>
      </c>
      <c r="BI673" s="54">
        <f t="shared" si="464"/>
        <v>38.280303854861486</v>
      </c>
      <c r="BJ673" s="54">
        <f t="shared" si="465"/>
        <v>38.261868886203203</v>
      </c>
      <c r="BK673" s="54">
        <f t="shared" si="466"/>
        <v>38.208891870596183</v>
      </c>
      <c r="BL673" s="54">
        <f t="shared" si="467"/>
        <v>38.064306032188512</v>
      </c>
    </row>
    <row r="674" spans="3:64" ht="12.95" customHeight="1">
      <c r="C674" s="30"/>
      <c r="D674" s="30"/>
      <c r="AF674" s="356"/>
      <c r="AG674" s="41"/>
      <c r="AW674" s="54">
        <v>612000</v>
      </c>
      <c r="AX674" s="54">
        <f t="shared" si="453"/>
        <v>-5.2404053944828837</v>
      </c>
      <c r="AY674" s="54">
        <f t="shared" si="454"/>
        <v>-5.1661325103519822</v>
      </c>
      <c r="AZ674" s="54">
        <f t="shared" si="455"/>
        <v>-7.4272884130901676E-2</v>
      </c>
      <c r="BA674" s="54">
        <f t="shared" si="456"/>
        <v>1.2261531793894733</v>
      </c>
      <c r="BB674" s="54">
        <f t="shared" si="457"/>
        <v>-0.72349691306912201</v>
      </c>
      <c r="BC674" s="54">
        <f t="shared" si="458"/>
        <v>0.9780944564671098</v>
      </c>
      <c r="BD674" s="54">
        <f t="shared" si="459"/>
        <v>0.53216492979110086</v>
      </c>
      <c r="BE674" s="54">
        <f t="shared" si="460"/>
        <v>38.365989415527942</v>
      </c>
      <c r="BF674" s="54">
        <f t="shared" si="461"/>
        <v>38.365787456004284</v>
      </c>
      <c r="BG674" s="54">
        <f t="shared" si="462"/>
        <v>38.365152855859648</v>
      </c>
      <c r="BH674" s="54">
        <f t="shared" si="463"/>
        <v>38.363160861204989</v>
      </c>
      <c r="BI674" s="54">
        <f t="shared" si="464"/>
        <v>38.356928076704953</v>
      </c>
      <c r="BJ674" s="54">
        <f t="shared" si="465"/>
        <v>38.337616165643205</v>
      </c>
      <c r="BK674" s="54">
        <f t="shared" si="466"/>
        <v>38.279434965068667</v>
      </c>
      <c r="BL674" s="54">
        <f t="shared" si="467"/>
        <v>38.115636990295926</v>
      </c>
    </row>
    <row r="675" spans="3:64" ht="12.95" customHeight="1">
      <c r="C675" s="30"/>
      <c r="D675" s="30"/>
      <c r="AF675" s="356"/>
      <c r="AG675" s="41"/>
      <c r="AW675" s="54">
        <v>613000</v>
      </c>
      <c r="AX675" s="54">
        <f t="shared" si="453"/>
        <v>-5.2571771591723211</v>
      </c>
      <c r="AY675" s="54">
        <f t="shared" si="454"/>
        <v>-5.1858992147193526</v>
      </c>
      <c r="AZ675" s="54">
        <f t="shared" si="455"/>
        <v>-7.1277944452968367E-2</v>
      </c>
      <c r="BA675" s="54">
        <f t="shared" si="456"/>
        <v>1.1921396420725965</v>
      </c>
      <c r="BB675" s="54">
        <f t="shared" si="457"/>
        <v>-0.65232702924336849</v>
      </c>
      <c r="BC675" s="54">
        <f t="shared" si="458"/>
        <v>1.0762983980905054</v>
      </c>
      <c r="BD675" s="54">
        <f t="shared" si="459"/>
        <v>0.5969165852041991</v>
      </c>
      <c r="BE675" s="54">
        <f t="shared" si="460"/>
        <v>38.440247813602902</v>
      </c>
      <c r="BF675" s="54">
        <f t="shared" si="461"/>
        <v>38.440087647613076</v>
      </c>
      <c r="BG675" s="54">
        <f t="shared" si="462"/>
        <v>38.439551578763144</v>
      </c>
      <c r="BH675" s="54">
        <f t="shared" si="463"/>
        <v>38.437759285294341</v>
      </c>
      <c r="BI675" s="54">
        <f t="shared" si="464"/>
        <v>38.431788020471124</v>
      </c>
      <c r="BJ675" s="54">
        <f t="shared" si="465"/>
        <v>38.412120262004095</v>
      </c>
      <c r="BK675" s="54">
        <f t="shared" si="466"/>
        <v>38.349546568376113</v>
      </c>
      <c r="BL675" s="54">
        <f t="shared" si="467"/>
        <v>38.16696794840334</v>
      </c>
    </row>
    <row r="676" spans="3:64" ht="12.95" customHeight="1">
      <c r="C676" s="30"/>
      <c r="D676" s="30"/>
      <c r="AF676" s="356"/>
      <c r="AG676" s="41"/>
      <c r="AW676" s="54">
        <v>614000</v>
      </c>
      <c r="AX676" s="54">
        <f t="shared" si="453"/>
        <v>-5.2736930004303009</v>
      </c>
      <c r="AY676" s="54">
        <f t="shared" si="454"/>
        <v>-5.2057023588901279</v>
      </c>
      <c r="AZ676" s="54">
        <f t="shared" si="455"/>
        <v>-6.7990641540173202E-2</v>
      </c>
      <c r="BA676" s="54">
        <f t="shared" si="456"/>
        <v>1.1583052650110086</v>
      </c>
      <c r="BB676" s="54">
        <f t="shared" si="457"/>
        <v>-0.57931665878983429</v>
      </c>
      <c r="BC676" s="54">
        <f t="shared" si="458"/>
        <v>1.1690589152668849</v>
      </c>
      <c r="BD676" s="54">
        <f t="shared" si="459"/>
        <v>0.66166146940771842</v>
      </c>
      <c r="BE676" s="54">
        <f t="shared" si="460"/>
        <v>38.51241735492566</v>
      </c>
      <c r="BF676" s="54">
        <f t="shared" si="461"/>
        <v>38.512297527761469</v>
      </c>
      <c r="BG676" s="54">
        <f t="shared" si="462"/>
        <v>38.511866919303223</v>
      </c>
      <c r="BH676" s="54">
        <f t="shared" si="463"/>
        <v>38.510321106852281</v>
      </c>
      <c r="BI676" s="54">
        <f t="shared" si="464"/>
        <v>38.504792481532135</v>
      </c>
      <c r="BJ676" s="54">
        <f t="shared" si="465"/>
        <v>38.485273419382715</v>
      </c>
      <c r="BK676" s="54">
        <f t="shared" si="466"/>
        <v>38.419177206875808</v>
      </c>
      <c r="BL676" s="54">
        <f t="shared" si="467"/>
        <v>38.218298906510746</v>
      </c>
    </row>
    <row r="677" spans="3:64" ht="12.95" customHeight="1">
      <c r="C677" s="30"/>
      <c r="D677" s="30"/>
      <c r="AF677" s="356"/>
      <c r="AG677" s="41"/>
      <c r="AW677" s="54">
        <v>615000</v>
      </c>
      <c r="AX677" s="54">
        <f t="shared" si="453"/>
        <v>-5.2900001834679662</v>
      </c>
      <c r="AY677" s="54">
        <f t="shared" si="454"/>
        <v>-5.2255419428643064</v>
      </c>
      <c r="AZ677" s="54">
        <f t="shared" si="455"/>
        <v>-6.4458240603659955E-2</v>
      </c>
      <c r="BA677" s="54">
        <f t="shared" si="456"/>
        <v>1.1251229602720858</v>
      </c>
      <c r="BB677" s="54">
        <f t="shared" si="457"/>
        <v>-0.5058386443915327</v>
      </c>
      <c r="BC677" s="54">
        <f t="shared" si="458"/>
        <v>1.2565951205462067</v>
      </c>
      <c r="BD677" s="54">
        <f t="shared" si="459"/>
        <v>0.72651048850480537</v>
      </c>
      <c r="BE677" s="54">
        <f t="shared" si="460"/>
        <v>38.582523131458963</v>
      </c>
      <c r="BF677" s="54">
        <f t="shared" si="461"/>
        <v>38.582438663462582</v>
      </c>
      <c r="BG677" s="54">
        <f t="shared" si="462"/>
        <v>38.582109949690114</v>
      </c>
      <c r="BH677" s="54">
        <f t="shared" si="463"/>
        <v>38.580831983923098</v>
      </c>
      <c r="BI677" s="54">
        <f t="shared" si="464"/>
        <v>38.575882243637153</v>
      </c>
      <c r="BJ677" s="54">
        <f t="shared" si="465"/>
        <v>38.556981817149733</v>
      </c>
      <c r="BK677" s="54">
        <f t="shared" si="466"/>
        <v>38.488278673925286</v>
      </c>
      <c r="BL677" s="54">
        <f t="shared" si="467"/>
        <v>38.26962986461816</v>
      </c>
    </row>
    <row r="678" spans="3:64" ht="12.95" customHeight="1">
      <c r="C678" s="30"/>
      <c r="D678" s="30"/>
      <c r="AF678" s="356"/>
      <c r="AG678" s="41"/>
      <c r="AW678" s="54">
        <v>616000</v>
      </c>
      <c r="AX678" s="54">
        <f t="shared" si="453"/>
        <v>-5.3061418848486772</v>
      </c>
      <c r="AY678" s="54">
        <f t="shared" si="454"/>
        <v>-5.2454179666418899</v>
      </c>
      <c r="AZ678" s="54">
        <f t="shared" si="455"/>
        <v>-6.0723918206786964E-2</v>
      </c>
      <c r="BA678" s="54">
        <f t="shared" si="456"/>
        <v>1.0929337973046735</v>
      </c>
      <c r="BB678" s="54">
        <f t="shared" si="457"/>
        <v>-0.43295356624701525</v>
      </c>
      <c r="BC678" s="54">
        <f t="shared" si="458"/>
        <v>1.3391822131182067</v>
      </c>
      <c r="BD678" s="54">
        <f t="shared" si="459"/>
        <v>0.79158884799378892</v>
      </c>
      <c r="BE678" s="54">
        <f t="shared" si="460"/>
        <v>38.650616223680458</v>
      </c>
      <c r="BF678" s="54">
        <f t="shared" si="461"/>
        <v>38.650560298478112</v>
      </c>
      <c r="BG678" s="54">
        <f t="shared" si="462"/>
        <v>38.650322378403892</v>
      </c>
      <c r="BH678" s="54">
        <f t="shared" si="463"/>
        <v>38.64931109126978</v>
      </c>
      <c r="BI678" s="54">
        <f t="shared" si="464"/>
        <v>38.645028439551339</v>
      </c>
      <c r="BJ678" s="54">
        <f t="shared" si="465"/>
        <v>38.627166153369203</v>
      </c>
      <c r="BK678" s="54">
        <f t="shared" si="466"/>
        <v>38.556804156872431</v>
      </c>
      <c r="BL678" s="54">
        <f t="shared" si="467"/>
        <v>38.320960822725574</v>
      </c>
    </row>
    <row r="679" spans="3:64" ht="12.95" customHeight="1">
      <c r="C679" s="30"/>
      <c r="D679" s="30"/>
      <c r="AF679" s="356"/>
      <c r="AG679" s="41"/>
      <c r="AW679" s="54">
        <v>617000</v>
      </c>
      <c r="AX679" s="54">
        <f t="shared" si="453"/>
        <v>-5.3221569281813084</v>
      </c>
      <c r="AY679" s="54">
        <f t="shared" si="454"/>
        <v>-5.2653304302228765</v>
      </c>
      <c r="AZ679" s="54">
        <f t="shared" si="455"/>
        <v>-5.682649795843199E-2</v>
      </c>
      <c r="BA679" s="54">
        <f t="shared" si="456"/>
        <v>1.0619693340145022</v>
      </c>
      <c r="BB679" s="54">
        <f t="shared" si="457"/>
        <v>-0.36145002729978759</v>
      </c>
      <c r="BC679" s="54">
        <f t="shared" si="458"/>
        <v>1.417126410375273</v>
      </c>
      <c r="BD679" s="54">
        <f t="shared" si="459"/>
        <v>0.85703346122161628</v>
      </c>
      <c r="BE679" s="54">
        <f t="shared" si="460"/>
        <v>38.71676585696305</v>
      </c>
      <c r="BF679" s="54">
        <f t="shared" si="461"/>
        <v>38.716731267439194</v>
      </c>
      <c r="BG679" s="54">
        <f t="shared" si="462"/>
        <v>38.716568673422962</v>
      </c>
      <c r="BH679" s="54">
        <f t="shared" si="463"/>
        <v>38.715804944888284</v>
      </c>
      <c r="BI679" s="54">
        <f t="shared" si="464"/>
        <v>38.7122301302323</v>
      </c>
      <c r="BJ679" s="54">
        <f t="shared" si="465"/>
        <v>38.695761995281721</v>
      </c>
      <c r="BK679" s="54">
        <f t="shared" si="466"/>
        <v>38.624708360373603</v>
      </c>
      <c r="BL679" s="54">
        <f t="shared" si="467"/>
        <v>38.372291780832988</v>
      </c>
    </row>
    <row r="680" spans="3:64" ht="12.95" customHeight="1">
      <c r="C680" s="30"/>
      <c r="D680" s="30"/>
      <c r="AF680" s="356"/>
      <c r="AG680" s="41"/>
      <c r="AW680" s="54">
        <v>618000</v>
      </c>
      <c r="AX680" s="54">
        <f t="shared" si="453"/>
        <v>-5.3380798168358936</v>
      </c>
      <c r="AY680" s="54">
        <f t="shared" si="454"/>
        <v>-5.2852793336072672</v>
      </c>
      <c r="AZ680" s="54">
        <f t="shared" si="455"/>
        <v>-5.280048322862655E-2</v>
      </c>
      <c r="BA680" s="54">
        <f t="shared" si="456"/>
        <v>1.0323740309786129</v>
      </c>
      <c r="BB680" s="54">
        <f t="shared" si="457"/>
        <v>-0.29189050267087685</v>
      </c>
      <c r="BC680" s="54">
        <f t="shared" si="458"/>
        <v>1.490746183474456</v>
      </c>
      <c r="BD680" s="54">
        <f t="shared" si="459"/>
        <v>0.92299101929898864</v>
      </c>
      <c r="BE680" s="54">
        <f t="shared" si="460"/>
        <v>38.78105297902826</v>
      </c>
      <c r="BF680" s="54">
        <f t="shared" si="461"/>
        <v>38.781033160026034</v>
      </c>
      <c r="BG680" s="54">
        <f t="shared" si="462"/>
        <v>38.780928932586797</v>
      </c>
      <c r="BH680" s="54">
        <f t="shared" si="463"/>
        <v>38.780381139776239</v>
      </c>
      <c r="BI680" s="54">
        <f t="shared" si="464"/>
        <v>38.777511286223451</v>
      </c>
      <c r="BJ680" s="54">
        <f t="shared" si="465"/>
        <v>38.762719900103974</v>
      </c>
      <c r="BK680" s="54">
        <f t="shared" si="466"/>
        <v>38.691947625714619</v>
      </c>
      <c r="BL680" s="54">
        <f t="shared" si="467"/>
        <v>38.423622738940402</v>
      </c>
    </row>
    <row r="681" spans="3:64" ht="12.95" customHeight="1">
      <c r="C681" s="30"/>
      <c r="D681" s="30"/>
      <c r="AF681" s="356"/>
      <c r="AG681" s="41"/>
      <c r="AW681" s="54">
        <v>619000</v>
      </c>
      <c r="AX681" s="54">
        <f t="shared" si="453"/>
        <v>-5.3539409527220148</v>
      </c>
      <c r="AY681" s="54">
        <f t="shared" si="454"/>
        <v>-5.305264676795062</v>
      </c>
      <c r="AZ681" s="54">
        <f t="shared" si="455"/>
        <v>-4.8676275926952478E-2</v>
      </c>
      <c r="BA681" s="54">
        <f t="shared" si="456"/>
        <v>1.0042255201711157</v>
      </c>
      <c r="BB681" s="54">
        <f t="shared" si="457"/>
        <v>-0.22465601239122474</v>
      </c>
      <c r="BC681" s="54">
        <f t="shared" si="458"/>
        <v>1.5603589954028301</v>
      </c>
      <c r="BD681" s="54">
        <f t="shared" si="459"/>
        <v>0.98961676100026796</v>
      </c>
      <c r="BE681" s="54">
        <f t="shared" si="460"/>
        <v>38.843565262234229</v>
      </c>
      <c r="BF681" s="54">
        <f t="shared" si="461"/>
        <v>38.843554871788022</v>
      </c>
      <c r="BG681" s="54">
        <f t="shared" si="462"/>
        <v>38.843492817122467</v>
      </c>
      <c r="BH681" s="54">
        <f t="shared" si="463"/>
        <v>38.843122385546152</v>
      </c>
      <c r="BI681" s="54">
        <f t="shared" si="464"/>
        <v>38.840917361651151</v>
      </c>
      <c r="BJ681" s="54">
        <f t="shared" si="465"/>
        <v>38.828005314267699</v>
      </c>
      <c r="BK681" s="54">
        <f t="shared" si="466"/>
        <v>38.758480045820434</v>
      </c>
      <c r="BL681" s="54">
        <f t="shared" si="467"/>
        <v>38.474953697047809</v>
      </c>
    </row>
    <row r="682" spans="3:64" ht="12.95" customHeight="1">
      <c r="C682" s="30"/>
      <c r="D682" s="30"/>
      <c r="AF682" s="356"/>
      <c r="AG682" s="41"/>
      <c r="AW682" s="54">
        <v>620000</v>
      </c>
      <c r="AX682" s="54">
        <f t="shared" si="453"/>
        <v>-5.3697669572813345</v>
      </c>
      <c r="AY682" s="54">
        <f t="shared" si="454"/>
        <v>-5.3252864597862608</v>
      </c>
      <c r="AZ682" s="54">
        <f t="shared" si="455"/>
        <v>-4.4480497495073525E-2</v>
      </c>
      <c r="BA682" s="54">
        <f t="shared" si="456"/>
        <v>0.97755176992086845</v>
      </c>
      <c r="BB682" s="54">
        <f t="shared" si="457"/>
        <v>-0.15998605983675276</v>
      </c>
      <c r="BC682" s="54">
        <f t="shared" si="458"/>
        <v>1.6262724751028175</v>
      </c>
      <c r="BD682" s="54">
        <f t="shared" si="459"/>
        <v>1.0570739068894108</v>
      </c>
      <c r="BE682" s="54">
        <f t="shared" si="460"/>
        <v>38.904393381727502</v>
      </c>
      <c r="BF682" s="54">
        <f t="shared" si="461"/>
        <v>38.904388488734732</v>
      </c>
      <c r="BG682" s="54">
        <f t="shared" si="462"/>
        <v>38.904354677572805</v>
      </c>
      <c r="BH682" s="54">
        <f t="shared" si="463"/>
        <v>38.904121119998329</v>
      </c>
      <c r="BI682" s="54">
        <f t="shared" si="464"/>
        <v>38.902511645606992</v>
      </c>
      <c r="BJ682" s="54">
        <f t="shared" si="465"/>
        <v>38.891598263629632</v>
      </c>
      <c r="BK682" s="54">
        <f t="shared" si="466"/>
        <v>38.824265575650465</v>
      </c>
      <c r="BL682" s="54">
        <f t="shared" si="467"/>
        <v>38.526284655155223</v>
      </c>
    </row>
    <row r="683" spans="3:64" ht="12.95" customHeight="1">
      <c r="C683" s="30"/>
      <c r="D683" s="30"/>
      <c r="AF683" s="356"/>
      <c r="AG683" s="41"/>
      <c r="AW683" s="54">
        <v>621000</v>
      </c>
      <c r="AX683" s="54">
        <f t="shared" si="453"/>
        <v>-5.3855810368191301</v>
      </c>
      <c r="AY683" s="54">
        <f t="shared" si="454"/>
        <v>-5.3453446825808637</v>
      </c>
      <c r="AZ683" s="54">
        <f t="shared" si="455"/>
        <v>-4.0236354238266644E-2</v>
      </c>
      <c r="BA683" s="54">
        <f t="shared" si="456"/>
        <v>0.95234497993738665</v>
      </c>
      <c r="BB683" s="54">
        <f t="shared" si="457"/>
        <v>-9.8012437449083833E-2</v>
      </c>
      <c r="BC683" s="54">
        <f t="shared" si="458"/>
        <v>1.6887789611827804</v>
      </c>
      <c r="BD683" s="54">
        <f t="shared" si="459"/>
        <v>1.1255336835765581</v>
      </c>
      <c r="BE683" s="54">
        <f t="shared" si="460"/>
        <v>38.963628351428135</v>
      </c>
      <c r="BF683" s="54">
        <f t="shared" si="461"/>
        <v>38.963626339481806</v>
      </c>
      <c r="BG683" s="54">
        <f t="shared" si="462"/>
        <v>38.963609857983165</v>
      </c>
      <c r="BH683" s="54">
        <f t="shared" si="463"/>
        <v>38.963474876866037</v>
      </c>
      <c r="BI683" s="54">
        <f t="shared" si="464"/>
        <v>38.962371560093537</v>
      </c>
      <c r="BJ683" s="54">
        <f t="shared" si="465"/>
        <v>38.953492851023846</v>
      </c>
      <c r="BK683" s="54">
        <f t="shared" si="466"/>
        <v>38.889266137688779</v>
      </c>
      <c r="BL683" s="54">
        <f t="shared" si="467"/>
        <v>38.577615613262637</v>
      </c>
    </row>
    <row r="684" spans="3:64" ht="12.95" customHeight="1">
      <c r="C684" s="30"/>
      <c r="D684" s="30"/>
      <c r="AF684" s="356"/>
      <c r="AG684" s="41"/>
      <c r="AW684" s="54">
        <v>622000</v>
      </c>
      <c r="AX684" s="54">
        <f t="shared" si="453"/>
        <v>-5.4014033553675924</v>
      </c>
      <c r="AY684" s="54">
        <f t="shared" si="454"/>
        <v>-5.3654393451788707</v>
      </c>
      <c r="AZ684" s="54">
        <f t="shared" si="455"/>
        <v>-3.5964010188722161E-2</v>
      </c>
      <c r="BA684" s="54">
        <f t="shared" si="456"/>
        <v>0.92857246426439588</v>
      </c>
      <c r="BB684" s="54">
        <f t="shared" si="457"/>
        <v>-3.8786789725865967E-2</v>
      </c>
      <c r="BC684" s="54">
        <f t="shared" si="458"/>
        <v>1.748152484418817</v>
      </c>
      <c r="BD684" s="54">
        <f t="shared" si="459"/>
        <v>1.1951758538556052</v>
      </c>
      <c r="BE684" s="54">
        <f t="shared" si="460"/>
        <v>39.021359688587566</v>
      </c>
      <c r="BF684" s="54">
        <f t="shared" si="461"/>
        <v>39.021358998345129</v>
      </c>
      <c r="BG684" s="54">
        <f t="shared" si="462"/>
        <v>39.021352067828516</v>
      </c>
      <c r="BH684" s="54">
        <f t="shared" si="463"/>
        <v>39.02128249108388</v>
      </c>
      <c r="BI684" s="54">
        <f t="shared" si="464"/>
        <v>39.020585050850968</v>
      </c>
      <c r="BJ684" s="54">
        <f t="shared" si="465"/>
        <v>39.013696580718928</v>
      </c>
      <c r="BK684" s="54">
        <f t="shared" si="466"/>
        <v>38.953445722251288</v>
      </c>
      <c r="BL684" s="54">
        <f t="shared" si="467"/>
        <v>38.628946571370051</v>
      </c>
    </row>
    <row r="685" spans="3:64" ht="12.95" customHeight="1">
      <c r="C685" s="30"/>
      <c r="D685" s="30"/>
      <c r="AF685" s="356"/>
      <c r="AG685" s="41"/>
      <c r="AW685" s="54">
        <v>623000</v>
      </c>
      <c r="AX685" s="54">
        <f t="shared" si="453"/>
        <v>-5.4172513935528217</v>
      </c>
      <c r="AY685" s="54">
        <f t="shared" si="454"/>
        <v>-5.3855704475802817</v>
      </c>
      <c r="AZ685" s="54">
        <f t="shared" si="455"/>
        <v>-3.1680945972539912E-2</v>
      </c>
      <c r="BA685" s="54">
        <f t="shared" si="456"/>
        <v>0.90618496023879247</v>
      </c>
      <c r="BB685" s="54">
        <f t="shared" si="457"/>
        <v>1.7697512248043782E-2</v>
      </c>
      <c r="BC685" s="54">
        <f t="shared" si="458"/>
        <v>1.8046474421669896</v>
      </c>
      <c r="BD685" s="54">
        <f t="shared" si="459"/>
        <v>1.2661896772863392</v>
      </c>
      <c r="BE685" s="54">
        <f t="shared" si="460"/>
        <v>39.077674199828841</v>
      </c>
      <c r="BF685" s="54">
        <f t="shared" si="461"/>
        <v>39.077674017288551</v>
      </c>
      <c r="BG685" s="54">
        <f t="shared" si="462"/>
        <v>39.077671657326142</v>
      </c>
      <c r="BH685" s="54">
        <f t="shared" si="463"/>
        <v>39.07764114925385</v>
      </c>
      <c r="BI685" s="54">
        <f t="shared" si="464"/>
        <v>39.07724719009083</v>
      </c>
      <c r="BJ685" s="54">
        <f t="shared" si="465"/>
        <v>39.072229531830068</v>
      </c>
      <c r="BK685" s="54">
        <f t="shared" si="466"/>
        <v>39.016770482345649</v>
      </c>
      <c r="BL685" s="54">
        <f t="shared" si="467"/>
        <v>38.680277529477458</v>
      </c>
    </row>
    <row r="686" spans="3:64" ht="12.95" customHeight="1">
      <c r="C686" s="30"/>
      <c r="D686" s="30"/>
      <c r="AF686" s="356"/>
      <c r="AG686" s="41"/>
      <c r="AW686" s="54">
        <v>624000</v>
      </c>
      <c r="AX686" s="54">
        <f t="shared" si="453"/>
        <v>-5.433140282099477</v>
      </c>
      <c r="AY686" s="54">
        <f t="shared" si="454"/>
        <v>-5.4057379897850968</v>
      </c>
      <c r="AZ686" s="54">
        <f t="shared" si="455"/>
        <v>-2.7402292314380374E-2</v>
      </c>
      <c r="BA686" s="54">
        <f t="shared" si="456"/>
        <v>0.8851228394199544</v>
      </c>
      <c r="BB686" s="54">
        <f t="shared" si="457"/>
        <v>7.1488361938129491E-2</v>
      </c>
      <c r="BC686" s="54">
        <f t="shared" si="458"/>
        <v>1.8584983996095819</v>
      </c>
      <c r="BD686" s="54">
        <f t="shared" si="459"/>
        <v>1.3387752453529562</v>
      </c>
      <c r="BE686" s="54">
        <f t="shared" si="460"/>
        <v>39.132655218381693</v>
      </c>
      <c r="BF686" s="54">
        <f t="shared" si="461"/>
        <v>39.132655186545684</v>
      </c>
      <c r="BG686" s="54">
        <f t="shared" si="462"/>
        <v>39.132654611818488</v>
      </c>
      <c r="BH686" s="54">
        <f t="shared" si="463"/>
        <v>39.132644236828853</v>
      </c>
      <c r="BI686" s="54">
        <f t="shared" si="464"/>
        <v>39.132457081079416</v>
      </c>
      <c r="BJ686" s="54">
        <f t="shared" si="465"/>
        <v>39.129123404497399</v>
      </c>
      <c r="BK686" s="54">
        <f t="shared" si="466"/>
        <v>39.079208822834019</v>
      </c>
      <c r="BL686" s="54">
        <f t="shared" si="467"/>
        <v>38.731608487584872</v>
      </c>
    </row>
    <row r="687" spans="3:64" ht="12.95" customHeight="1">
      <c r="C687" s="30"/>
      <c r="D687" s="30"/>
      <c r="AF687" s="356"/>
      <c r="AG687" s="41"/>
      <c r="AW687" s="54">
        <v>625000</v>
      </c>
      <c r="AX687" s="54">
        <f t="shared" si="453"/>
        <v>-5.4490831048975119</v>
      </c>
      <c r="AY687" s="54">
        <f t="shared" si="454"/>
        <v>-5.4259419717933151</v>
      </c>
      <c r="AZ687" s="54">
        <f t="shared" si="455"/>
        <v>-2.3141133104196864E-2</v>
      </c>
      <c r="BA687" s="54">
        <f t="shared" si="456"/>
        <v>0.865320662096416</v>
      </c>
      <c r="BB687" s="54">
        <f t="shared" si="457"/>
        <v>0.12266190734408094</v>
      </c>
      <c r="BC687" s="54">
        <f t="shared" si="458"/>
        <v>1.9099206088023768</v>
      </c>
      <c r="BD687" s="54">
        <f t="shared" si="459"/>
        <v>1.4131451595300635</v>
      </c>
      <c r="BE687" s="54">
        <f t="shared" si="460"/>
        <v>39.186382161404197</v>
      </c>
      <c r="BF687" s="54">
        <f t="shared" si="461"/>
        <v>39.18638215890725</v>
      </c>
      <c r="BG687" s="54">
        <f t="shared" si="462"/>
        <v>39.186382084981922</v>
      </c>
      <c r="BH687" s="54">
        <f t="shared" si="463"/>
        <v>39.18637989635382</v>
      </c>
      <c r="BI687" s="54">
        <f t="shared" si="464"/>
        <v>39.186315125884526</v>
      </c>
      <c r="BJ687" s="54">
        <f t="shared" si="465"/>
        <v>39.184420463676368</v>
      </c>
      <c r="BK687" s="54">
        <f t="shared" si="466"/>
        <v>39.14073148366375</v>
      </c>
      <c r="BL687" s="54">
        <f t="shared" si="467"/>
        <v>38.782939445692286</v>
      </c>
    </row>
    <row r="688" spans="3:64" ht="12.95" customHeight="1">
      <c r="C688" s="30"/>
      <c r="D688" s="30"/>
      <c r="AF688" s="356"/>
      <c r="AG688" s="41"/>
      <c r="AW688" s="54">
        <v>626000</v>
      </c>
      <c r="AX688" s="54">
        <f t="shared" si="453"/>
        <v>-5.4650911702205214</v>
      </c>
      <c r="AY688" s="54">
        <f t="shared" si="454"/>
        <v>-5.4461823936049383</v>
      </c>
      <c r="AZ688" s="54">
        <f t="shared" si="455"/>
        <v>-1.8908776615583003E-2</v>
      </c>
      <c r="BA688" s="54">
        <f t="shared" si="456"/>
        <v>0.84671045326697147</v>
      </c>
      <c r="BB688" s="54">
        <f t="shared" si="457"/>
        <v>0.17131274057549403</v>
      </c>
      <c r="BC688" s="54">
        <f t="shared" si="458"/>
        <v>1.9591109595892355</v>
      </c>
      <c r="BD688" s="54">
        <f t="shared" si="459"/>
        <v>1.4895265455625668</v>
      </c>
      <c r="BE688" s="54">
        <f t="shared" si="460"/>
        <v>39.238930311151563</v>
      </c>
      <c r="BF688" s="54">
        <f t="shared" si="461"/>
        <v>39.238930311132833</v>
      </c>
      <c r="BG688" s="54">
        <f t="shared" si="462"/>
        <v>39.238930309638924</v>
      </c>
      <c r="BH688" s="54">
        <f t="shared" si="463"/>
        <v>39.238930190503211</v>
      </c>
      <c r="BI688" s="54">
        <f t="shared" si="464"/>
        <v>39.23892069116841</v>
      </c>
      <c r="BJ688" s="54">
        <f t="shared" si="465"/>
        <v>39.238172405721073</v>
      </c>
      <c r="BK688" s="54">
        <f t="shared" si="466"/>
        <v>39.201311616946839</v>
      </c>
      <c r="BL688" s="54">
        <f t="shared" si="467"/>
        <v>38.8342704037997</v>
      </c>
    </row>
    <row r="689" spans="3:64" ht="12.95" customHeight="1">
      <c r="C689" s="30"/>
      <c r="D689" s="30"/>
      <c r="AF689" s="356"/>
      <c r="AG689" s="41"/>
      <c r="AW689" s="54">
        <v>627000</v>
      </c>
      <c r="AX689" s="54">
        <f t="shared" si="453"/>
        <v>-5.4811742507194809</v>
      </c>
      <c r="AY689" s="54">
        <f t="shared" si="454"/>
        <v>-5.4664592552199647</v>
      </c>
      <c r="AZ689" s="54">
        <f t="shared" si="455"/>
        <v>-1.4714995499516706E-2</v>
      </c>
      <c r="BA689" s="54">
        <f t="shared" si="456"/>
        <v>0.82922400840636257</v>
      </c>
      <c r="BB689" s="54">
        <f t="shared" si="457"/>
        <v>0.21754659973295729</v>
      </c>
      <c r="BC689" s="54">
        <f t="shared" si="458"/>
        <v>2.0062491681337029</v>
      </c>
      <c r="BD689" s="54">
        <f t="shared" si="459"/>
        <v>1.5681634211083726</v>
      </c>
      <c r="BE689" s="54">
        <f t="shared" si="460"/>
        <v>39.290370751608123</v>
      </c>
      <c r="BF689" s="54">
        <f t="shared" si="461"/>
        <v>39.290370751608449</v>
      </c>
      <c r="BG689" s="54">
        <f t="shared" si="462"/>
        <v>39.290370751569164</v>
      </c>
      <c r="BH689" s="54">
        <f t="shared" si="463"/>
        <v>39.290370756311027</v>
      </c>
      <c r="BI689" s="54">
        <f t="shared" si="464"/>
        <v>39.290370183875829</v>
      </c>
      <c r="BJ689" s="54">
        <f t="shared" si="465"/>
        <v>39.290439172624048</v>
      </c>
      <c r="BK689" s="54">
        <f t="shared" si="466"/>
        <v>39.260924857685026</v>
      </c>
      <c r="BL689" s="54">
        <f t="shared" si="467"/>
        <v>38.885601361907113</v>
      </c>
    </row>
    <row r="690" spans="3:64" ht="12.95" customHeight="1">
      <c r="C690" s="30"/>
      <c r="D690" s="30"/>
      <c r="AF690" s="356"/>
      <c r="AG690" s="41"/>
      <c r="AW690" s="54">
        <v>628000</v>
      </c>
      <c r="AX690" s="54">
        <f t="shared" si="453"/>
        <v>-5.4973407939066723</v>
      </c>
      <c r="AY690" s="54">
        <f t="shared" si="454"/>
        <v>-5.4867725566383951</v>
      </c>
      <c r="AZ690" s="54">
        <f t="shared" si="455"/>
        <v>-1.0568237268276749E-2</v>
      </c>
      <c r="BA690" s="54">
        <f t="shared" si="456"/>
        <v>0.8127944730803025</v>
      </c>
      <c r="BB690" s="54">
        <f t="shared" si="457"/>
        <v>0.26147501597569944</v>
      </c>
      <c r="BC690" s="54">
        <f t="shared" si="458"/>
        <v>2.0514990743053545</v>
      </c>
      <c r="BD690" s="54">
        <f t="shared" si="459"/>
        <v>1.6493194561665625</v>
      </c>
      <c r="BE690" s="54">
        <f t="shared" si="460"/>
        <v>39.340770412795294</v>
      </c>
      <c r="BF690" s="54">
        <f t="shared" si="461"/>
        <v>39.340770413155845</v>
      </c>
      <c r="BG690" s="54">
        <f t="shared" si="462"/>
        <v>39.340770400577519</v>
      </c>
      <c r="BH690" s="54">
        <f t="shared" si="463"/>
        <v>39.340770839382529</v>
      </c>
      <c r="BI690" s="54">
        <f t="shared" si="464"/>
        <v>39.340755529712169</v>
      </c>
      <c r="BJ690" s="54">
        <f t="shared" si="465"/>
        <v>39.341287737871347</v>
      </c>
      <c r="BK690" s="54">
        <f t="shared" si="466"/>
        <v>39.31954938795419</v>
      </c>
      <c r="BL690" s="54">
        <f t="shared" si="467"/>
        <v>38.93693232001452</v>
      </c>
    </row>
    <row r="691" spans="3:64" ht="12.95" customHeight="1">
      <c r="C691" s="30"/>
      <c r="D691" s="30"/>
      <c r="AF691" s="356"/>
      <c r="AG691" s="41"/>
      <c r="AW691" s="54">
        <v>629000</v>
      </c>
      <c r="AX691" s="54">
        <f t="shared" si="453"/>
        <v>-5.5135981054160448</v>
      </c>
      <c r="AY691" s="54">
        <f t="shared" si="454"/>
        <v>-5.5071222978602306</v>
      </c>
      <c r="AZ691" s="54">
        <f t="shared" si="455"/>
        <v>-6.4758075558145386E-3</v>
      </c>
      <c r="BA691" s="54">
        <f t="shared" si="456"/>
        <v>0.7973573858033306</v>
      </c>
      <c r="BB691" s="54">
        <f t="shared" si="457"/>
        <v>0.30321144982391535</v>
      </c>
      <c r="BC691" s="54">
        <f t="shared" si="458"/>
        <v>2.0950099645034967</v>
      </c>
      <c r="BD691" s="54">
        <f t="shared" si="459"/>
        <v>1.7332811869883131</v>
      </c>
      <c r="BE691" s="54">
        <f t="shared" si="460"/>
        <v>39.390192189316409</v>
      </c>
      <c r="BF691" s="54">
        <f t="shared" si="461"/>
        <v>39.390192192821246</v>
      </c>
      <c r="BG691" s="54">
        <f t="shared" si="462"/>
        <v>39.390192120675721</v>
      </c>
      <c r="BH691" s="54">
        <f t="shared" si="463"/>
        <v>39.390193605750149</v>
      </c>
      <c r="BI691" s="54">
        <f t="shared" si="464"/>
        <v>39.390163032663395</v>
      </c>
      <c r="BJ691" s="54">
        <f t="shared" si="465"/>
        <v>39.39079088645925</v>
      </c>
      <c r="BK691" s="54">
        <f t="shared" si="466"/>
        <v>39.377165994379126</v>
      </c>
      <c r="BL691" s="54">
        <f t="shared" si="467"/>
        <v>38.988263278121934</v>
      </c>
    </row>
    <row r="692" spans="3:64" ht="12.95" customHeight="1">
      <c r="C692" s="30"/>
      <c r="D692" s="30"/>
      <c r="AF692" s="356"/>
      <c r="AG692" s="41"/>
      <c r="AW692" s="54">
        <v>630000</v>
      </c>
      <c r="AX692" s="54">
        <f t="shared" si="453"/>
        <v>-5.5299525076124549</v>
      </c>
      <c r="AY692" s="54">
        <f t="shared" si="454"/>
        <v>-5.5275084788854691</v>
      </c>
      <c r="AZ692" s="54">
        <f t="shared" si="455"/>
        <v>-2.4440287269862026E-3</v>
      </c>
      <c r="BA692" s="54">
        <f t="shared" si="456"/>
        <v>0.78285132908257515</v>
      </c>
      <c r="BB692" s="54">
        <f t="shared" si="457"/>
        <v>0.34286855637644459</v>
      </c>
      <c r="BC692" s="54">
        <f t="shared" si="458"/>
        <v>2.1369178672008116</v>
      </c>
      <c r="BD692" s="54">
        <f t="shared" si="459"/>
        <v>1.8203617656687821</v>
      </c>
      <c r="BE692" s="54">
        <f t="shared" si="460"/>
        <v>39.438695109262412</v>
      </c>
      <c r="BF692" s="54">
        <f t="shared" si="461"/>
        <v>39.438695116830047</v>
      </c>
      <c r="BG692" s="54">
        <f t="shared" si="462"/>
        <v>39.438695005557776</v>
      </c>
      <c r="BH692" s="54">
        <f t="shared" si="463"/>
        <v>39.438696641665025</v>
      </c>
      <c r="BI692" s="54">
        <f t="shared" si="464"/>
        <v>39.438672583352641</v>
      </c>
      <c r="BJ692" s="54">
        <f t="shared" si="465"/>
        <v>39.43902600978533</v>
      </c>
      <c r="BK692" s="54">
        <f t="shared" si="466"/>
        <v>39.433758118747086</v>
      </c>
      <c r="BL692" s="54">
        <f t="shared" si="467"/>
        <v>39.039594236229348</v>
      </c>
    </row>
    <row r="693" spans="3:64" ht="12.95" customHeight="1">
      <c r="C693" s="30"/>
      <c r="D693" s="30"/>
      <c r="AF693" s="356"/>
      <c r="AG693" s="41"/>
      <c r="AW693" s="54">
        <v>631000</v>
      </c>
      <c r="AX693" s="54">
        <f t="shared" si="453"/>
        <v>-5.5464094762387015</v>
      </c>
      <c r="AY693" s="54">
        <f t="shared" si="454"/>
        <v>-5.5479310997141118</v>
      </c>
      <c r="AZ693" s="54">
        <f t="shared" si="455"/>
        <v>1.5216234754101827E-3</v>
      </c>
      <c r="BA693" s="54">
        <f t="shared" si="456"/>
        <v>0.76921829841189182</v>
      </c>
      <c r="BB693" s="54">
        <f t="shared" si="457"/>
        <v>0.38055629813642144</v>
      </c>
      <c r="BC693" s="54">
        <f t="shared" si="458"/>
        <v>2.1773467889742211</v>
      </c>
      <c r="BD693" s="54">
        <f t="shared" si="459"/>
        <v>1.9109053510074965</v>
      </c>
      <c r="BE693" s="54">
        <f t="shared" si="460"/>
        <v>39.486334535828426</v>
      </c>
      <c r="BF693" s="54">
        <f t="shared" si="461"/>
        <v>39.486334519655244</v>
      </c>
      <c r="BG693" s="54">
        <f t="shared" si="462"/>
        <v>39.486334705685017</v>
      </c>
      <c r="BH693" s="54">
        <f t="shared" si="463"/>
        <v>39.486332565894749</v>
      </c>
      <c r="BI693" s="54">
        <f t="shared" si="464"/>
        <v>39.486357177376568</v>
      </c>
      <c r="BJ693" s="54">
        <f t="shared" si="465"/>
        <v>39.486073933966694</v>
      </c>
      <c r="BK693" s="54">
        <f t="shared" si="466"/>
        <v>39.48931190162687</v>
      </c>
      <c r="BL693" s="54">
        <f t="shared" si="467"/>
        <v>39.090925194336762</v>
      </c>
    </row>
    <row r="694" spans="3:64" ht="12.95" customHeight="1">
      <c r="C694" s="30"/>
      <c r="D694" s="30"/>
      <c r="AF694" s="356"/>
      <c r="AG694" s="41"/>
      <c r="AW694" s="54">
        <v>632000</v>
      </c>
      <c r="AX694" s="54">
        <f t="shared" si="453"/>
        <v>-5.5629737577885034</v>
      </c>
      <c r="AY694" s="54">
        <f t="shared" si="454"/>
        <v>-5.5683901603461585</v>
      </c>
      <c r="AZ694" s="54">
        <f t="shared" si="455"/>
        <v>5.4164025576553297E-3</v>
      </c>
      <c r="BA694" s="54">
        <f t="shared" si="456"/>
        <v>0.75640387159216871</v>
      </c>
      <c r="BB694" s="54">
        <f t="shared" si="457"/>
        <v>0.41638068788460536</v>
      </c>
      <c r="BC694" s="54">
        <f t="shared" si="458"/>
        <v>2.2164098723656376</v>
      </c>
      <c r="BD694" s="54">
        <f t="shared" si="459"/>
        <v>2.0052922735048448</v>
      </c>
      <c r="BE694" s="54">
        <f t="shared" si="460"/>
        <v>39.533162388082715</v>
      </c>
      <c r="BF694" s="54">
        <f t="shared" si="461"/>
        <v>39.533162232524226</v>
      </c>
      <c r="BG694" s="54">
        <f t="shared" si="462"/>
        <v>39.533163709069598</v>
      </c>
      <c r="BH694" s="54">
        <f t="shared" si="463"/>
        <v>39.533149693525189</v>
      </c>
      <c r="BI694" s="54">
        <f t="shared" si="464"/>
        <v>39.53328270137817</v>
      </c>
      <c r="BJ694" s="54">
        <f t="shared" si="465"/>
        <v>39.532017797744089</v>
      </c>
      <c r="BK694" s="54">
        <f t="shared" si="466"/>
        <v>39.543816218878618</v>
      </c>
      <c r="BL694" s="54">
        <f t="shared" si="467"/>
        <v>39.142256152444176</v>
      </c>
    </row>
    <row r="695" spans="3:64" ht="12.95" customHeight="1">
      <c r="C695" s="30"/>
      <c r="D695" s="30"/>
      <c r="AF695" s="356"/>
      <c r="AG695" s="41"/>
      <c r="AW695" s="54">
        <v>633000</v>
      </c>
      <c r="AX695" s="54">
        <f t="shared" si="453"/>
        <v>-5.5796494701996107</v>
      </c>
      <c r="AY695" s="54">
        <f t="shared" si="454"/>
        <v>-5.5888856607816102</v>
      </c>
      <c r="AZ695" s="54">
        <f t="shared" si="455"/>
        <v>9.2361905819991902E-3</v>
      </c>
      <c r="BA695" s="54">
        <f t="shared" si="456"/>
        <v>0.74435723964853384</v>
      </c>
      <c r="BB695" s="54">
        <f t="shared" si="457"/>
        <v>0.45044299472866667</v>
      </c>
      <c r="BC695" s="54">
        <f t="shared" si="458"/>
        <v>2.2542104659168039</v>
      </c>
      <c r="BD695" s="54">
        <f t="shared" si="459"/>
        <v>2.1039451408996643</v>
      </c>
      <c r="BE695" s="54">
        <f t="shared" si="460"/>
        <v>39.579227370174365</v>
      </c>
      <c r="BF695" s="54">
        <f t="shared" si="461"/>
        <v>39.579226779886852</v>
      </c>
      <c r="BG695" s="54">
        <f t="shared" si="462"/>
        <v>39.579231569531892</v>
      </c>
      <c r="BH695" s="54">
        <f t="shared" si="463"/>
        <v>39.579192703856897</v>
      </c>
      <c r="BI695" s="54">
        <f t="shared" si="464"/>
        <v>39.579507943875903</v>
      </c>
      <c r="BJ695" s="54">
        <f t="shared" si="465"/>
        <v>39.576941993595625</v>
      </c>
      <c r="BK695" s="54">
        <f t="shared" si="466"/>
        <v>39.597262710957978</v>
      </c>
      <c r="BL695" s="54">
        <f t="shared" si="467"/>
        <v>39.193587110551583</v>
      </c>
    </row>
    <row r="696" spans="3:64" ht="12.95" customHeight="1">
      <c r="C696" s="30"/>
      <c r="D696" s="30"/>
      <c r="AF696" s="356"/>
      <c r="AG696" s="41"/>
      <c r="AW696" s="54">
        <v>634000</v>
      </c>
      <c r="AX696" s="54">
        <f t="shared" si="453"/>
        <v>-5.5964401892900515</v>
      </c>
      <c r="AY696" s="54">
        <f t="shared" si="454"/>
        <v>-5.6094176010204642</v>
      </c>
      <c r="AZ696" s="54">
        <f t="shared" si="455"/>
        <v>1.2977411730412731E-2</v>
      </c>
      <c r="BA696" s="54">
        <f t="shared" si="456"/>
        <v>0.73303114446839857</v>
      </c>
      <c r="BB696" s="54">
        <f t="shared" si="457"/>
        <v>0.48283928637923501</v>
      </c>
      <c r="BC696" s="54">
        <f t="shared" si="458"/>
        <v>2.2908431027309826</v>
      </c>
      <c r="BD696" s="54">
        <f t="shared" si="459"/>
        <v>2.2073360933093658</v>
      </c>
      <c r="BE696" s="54">
        <f t="shared" si="460"/>
        <v>39.624575200453364</v>
      </c>
      <c r="BF696" s="54">
        <f t="shared" si="461"/>
        <v>39.624573583446789</v>
      </c>
      <c r="BG696" s="54">
        <f t="shared" si="462"/>
        <v>39.624585084322277</v>
      </c>
      <c r="BH696" s="54">
        <f t="shared" si="463"/>
        <v>39.624503277175634</v>
      </c>
      <c r="BI696" s="54">
        <f t="shared" si="464"/>
        <v>39.625084789158628</v>
      </c>
      <c r="BJ696" s="54">
        <f t="shared" si="465"/>
        <v>39.620931183092729</v>
      </c>
      <c r="BK696" s="54">
        <f t="shared" si="466"/>
        <v>39.649645804937585</v>
      </c>
      <c r="BL696" s="54">
        <f t="shared" si="467"/>
        <v>39.244918068658997</v>
      </c>
    </row>
    <row r="697" spans="3:64" ht="12.95" customHeight="1">
      <c r="C697" s="30"/>
      <c r="D697" s="30"/>
      <c r="AF697" s="356"/>
      <c r="AG697" s="41"/>
      <c r="AW697" s="54">
        <v>635000</v>
      </c>
      <c r="AX697" s="54">
        <f t="shared" si="453"/>
        <v>-5.6133490231290457</v>
      </c>
      <c r="AY697" s="54">
        <f t="shared" si="454"/>
        <v>-5.6299859810627231</v>
      </c>
      <c r="AZ697" s="54">
        <f t="shared" si="455"/>
        <v>1.6636957933677528E-2</v>
      </c>
      <c r="BA697" s="54">
        <f t="shared" si="456"/>
        <v>0.72238175600705579</v>
      </c>
      <c r="BB697" s="54">
        <f t="shared" si="457"/>
        <v>0.5136602119178667</v>
      </c>
      <c r="BC697" s="54">
        <f t="shared" si="458"/>
        <v>2.3263943879591147</v>
      </c>
      <c r="BD697" s="54">
        <f t="shared" si="459"/>
        <v>2.3159954723944951</v>
      </c>
      <c r="BE697" s="54">
        <f t="shared" si="460"/>
        <v>39.669248833848251</v>
      </c>
      <c r="BF697" s="54">
        <f t="shared" si="461"/>
        <v>39.669245173172762</v>
      </c>
      <c r="BG697" s="54">
        <f t="shared" si="462"/>
        <v>39.669268428150723</v>
      </c>
      <c r="BH697" s="54">
        <f t="shared" si="463"/>
        <v>39.669120675698373</v>
      </c>
      <c r="BI697" s="54">
        <f t="shared" si="464"/>
        <v>39.670058555286175</v>
      </c>
      <c r="BJ697" s="54">
        <f t="shared" si="465"/>
        <v>39.664069394961963</v>
      </c>
      <c r="BK697" s="54">
        <f t="shared" si="466"/>
        <v>39.700962729187715</v>
      </c>
      <c r="BL697" s="54">
        <f t="shared" si="467"/>
        <v>39.296249026766411</v>
      </c>
    </row>
    <row r="698" spans="3:64" ht="12.95" customHeight="1">
      <c r="C698" s="30"/>
      <c r="D698" s="30"/>
      <c r="AF698" s="356"/>
      <c r="AG698" s="41"/>
      <c r="AW698" s="54">
        <v>636000</v>
      </c>
      <c r="AX698" s="54">
        <f t="shared" si="453"/>
        <v>-5.6303786762618158</v>
      </c>
      <c r="AY698" s="54">
        <f t="shared" si="454"/>
        <v>-5.6505908009083861</v>
      </c>
      <c r="AZ698" s="54">
        <f t="shared" si="455"/>
        <v>2.0212124646569928E-2</v>
      </c>
      <c r="BA698" s="54">
        <f t="shared" si="456"/>
        <v>0.7123685126334427</v>
      </c>
      <c r="BB698" s="54">
        <f t="shared" si="457"/>
        <v>0.5429909535651618</v>
      </c>
      <c r="BC698" s="54">
        <f t="shared" si="458"/>
        <v>2.3609437983449109</v>
      </c>
      <c r="BD698" s="54">
        <f t="shared" si="459"/>
        <v>2.4305222417221546</v>
      </c>
      <c r="BE698" s="54">
        <f t="shared" si="460"/>
        <v>39.713288672569711</v>
      </c>
      <c r="BF698" s="54">
        <f t="shared" si="461"/>
        <v>39.713281403900353</v>
      </c>
      <c r="BG698" s="54">
        <f t="shared" si="462"/>
        <v>39.713323253475792</v>
      </c>
      <c r="BH698" s="54">
        <f t="shared" si="463"/>
        <v>39.713082252796426</v>
      </c>
      <c r="BI698" s="54">
        <f t="shared" si="464"/>
        <v>39.714468440892503</v>
      </c>
      <c r="BJ698" s="54">
        <f t="shared" si="465"/>
        <v>39.706439211837555</v>
      </c>
      <c r="BK698" s="54">
        <f t="shared" si="466"/>
        <v>39.751213520677609</v>
      </c>
      <c r="BL698" s="54">
        <f t="shared" si="467"/>
        <v>39.347579984873825</v>
      </c>
    </row>
    <row r="699" spans="3:64" ht="12.95" customHeight="1">
      <c r="C699" s="30"/>
      <c r="D699" s="30"/>
      <c r="AF699" s="356"/>
      <c r="AG699" s="41"/>
      <c r="AW699" s="54">
        <v>637000</v>
      </c>
      <c r="AX699" s="54">
        <f t="shared" si="453"/>
        <v>-5.6475315054161088</v>
      </c>
      <c r="AY699" s="54">
        <f t="shared" si="454"/>
        <v>-5.6712320605574522</v>
      </c>
      <c r="AZ699" s="54">
        <f t="shared" si="455"/>
        <v>2.3700555141343765E-2</v>
      </c>
      <c r="BA699" s="54">
        <f t="shared" si="456"/>
        <v>0.70295394124003074</v>
      </c>
      <c r="BB699" s="54">
        <f t="shared" si="457"/>
        <v>0.57091129464618484</v>
      </c>
      <c r="BC699" s="54">
        <f t="shared" si="458"/>
        <v>2.39456439879753</v>
      </c>
      <c r="BD699" s="54">
        <f t="shared" si="459"/>
        <v>2.5515965919634422</v>
      </c>
      <c r="BE699" s="54">
        <f t="shared" si="460"/>
        <v>39.756732761830882</v>
      </c>
      <c r="BF699" s="54">
        <f t="shared" si="461"/>
        <v>39.756719675157122</v>
      </c>
      <c r="BG699" s="54">
        <f t="shared" si="462"/>
        <v>39.756788767936818</v>
      </c>
      <c r="BH699" s="54">
        <f t="shared" si="463"/>
        <v>39.756423881753349</v>
      </c>
      <c r="BI699" s="54">
        <f t="shared" si="464"/>
        <v>39.758348049643452</v>
      </c>
      <c r="BJ699" s="54">
        <f t="shared" si="465"/>
        <v>39.748121049357572</v>
      </c>
      <c r="BK699" s="54">
        <f t="shared" si="466"/>
        <v>39.800401024878056</v>
      </c>
      <c r="BL699" s="54">
        <f t="shared" si="467"/>
        <v>39.398910942981239</v>
      </c>
    </row>
    <row r="700" spans="3:64" ht="12.95" customHeight="1">
      <c r="C700" s="30"/>
      <c r="D700" s="30"/>
      <c r="AF700" s="356"/>
      <c r="AG700" s="41"/>
      <c r="AW700" s="54">
        <v>638000</v>
      </c>
      <c r="AX700" s="54">
        <f t="shared" si="453"/>
        <v>-5.6648095680284092</v>
      </c>
      <c r="AY700" s="54">
        <f t="shared" si="454"/>
        <v>-5.6919097600099233</v>
      </c>
      <c r="AZ700" s="54">
        <f t="shared" si="455"/>
        <v>2.7100191981513942E-2</v>
      </c>
      <c r="BA700" s="54">
        <f t="shared" si="456"/>
        <v>0.69410346858826844</v>
      </c>
      <c r="BB700" s="54">
        <f t="shared" si="457"/>
        <v>0.59749576523175829</v>
      </c>
      <c r="BC700" s="54">
        <f t="shared" si="458"/>
        <v>2.4273234821454457</v>
      </c>
      <c r="BD700" s="54">
        <f t="shared" si="459"/>
        <v>2.6799952934794815</v>
      </c>
      <c r="BE700" s="54">
        <f t="shared" si="460"/>
        <v>39.799616968781599</v>
      </c>
      <c r="BF700" s="54">
        <f t="shared" si="461"/>
        <v>39.799595150981958</v>
      </c>
      <c r="BG700" s="54">
        <f t="shared" si="462"/>
        <v>39.799701799568197</v>
      </c>
      <c r="BH700" s="54">
        <f t="shared" si="463"/>
        <v>39.799180300979984</v>
      </c>
      <c r="BI700" s="54">
        <f t="shared" si="464"/>
        <v>39.801725965516354</v>
      </c>
      <c r="BJ700" s="54">
        <f t="shared" si="465"/>
        <v>39.789192529116747</v>
      </c>
      <c r="BK700" s="54">
        <f t="shared" si="466"/>
        <v>39.848530888265593</v>
      </c>
      <c r="BL700" s="54">
        <f t="shared" si="467"/>
        <v>39.450241901088646</v>
      </c>
    </row>
    <row r="701" spans="3:64" ht="12.95" customHeight="1">
      <c r="C701" s="30"/>
      <c r="D701" s="30"/>
      <c r="AF701" s="356"/>
      <c r="AG701" s="41"/>
      <c r="AW701" s="54">
        <v>639000</v>
      </c>
      <c r="AX701" s="54">
        <f t="shared" si="453"/>
        <v>-5.6822146646578755</v>
      </c>
      <c r="AY701" s="54">
        <f t="shared" si="454"/>
        <v>-5.7126238992657985</v>
      </c>
      <c r="AZ701" s="54">
        <f t="shared" si="455"/>
        <v>3.0409234607923327E-2</v>
      </c>
      <c r="BA701" s="54">
        <f t="shared" si="456"/>
        <v>0.68578523159128824</v>
      </c>
      <c r="BB701" s="54">
        <f t="shared" si="457"/>
        <v>0.62281383773062626</v>
      </c>
      <c r="BC701" s="54">
        <f t="shared" si="458"/>
        <v>2.45928313892029</v>
      </c>
      <c r="BD701" s="54">
        <f t="shared" si="459"/>
        <v>2.8166105325790225</v>
      </c>
      <c r="BE701" s="54">
        <f t="shared" si="460"/>
        <v>39.841975144199026</v>
      </c>
      <c r="BF701" s="54">
        <f t="shared" si="461"/>
        <v>39.84194097592389</v>
      </c>
      <c r="BG701" s="54">
        <f t="shared" si="462"/>
        <v>39.842096859330148</v>
      </c>
      <c r="BH701" s="54">
        <f t="shared" si="463"/>
        <v>39.84138537696721</v>
      </c>
      <c r="BI701" s="54">
        <f t="shared" si="464"/>
        <v>39.844626356292466</v>
      </c>
      <c r="BJ701" s="54">
        <f t="shared" si="465"/>
        <v>39.829727945075113</v>
      </c>
      <c r="BK701" s="54">
        <f t="shared" si="466"/>
        <v>39.895611543448098</v>
      </c>
      <c r="BL701" s="54">
        <f t="shared" si="467"/>
        <v>39.50157285919606</v>
      </c>
    </row>
    <row r="702" spans="3:64" ht="12.95" customHeight="1">
      <c r="C702" s="30"/>
      <c r="D702" s="30"/>
      <c r="AF702" s="356"/>
      <c r="AG702" s="41"/>
      <c r="AW702" s="54">
        <v>640000</v>
      </c>
      <c r="AX702" s="54">
        <f t="shared" si="453"/>
        <v>-5.6997483761196683</v>
      </c>
      <c r="AY702" s="54">
        <f t="shared" si="454"/>
        <v>-5.7333744783250769</v>
      </c>
      <c r="AZ702" s="54">
        <f t="shared" si="455"/>
        <v>3.3626102205408792E-2</v>
      </c>
      <c r="BA702" s="54">
        <f t="shared" si="456"/>
        <v>0.67796989152434517</v>
      </c>
      <c r="BB702" s="54">
        <f t="shared" si="457"/>
        <v>0.64693015276317256</v>
      </c>
      <c r="BC702" s="54">
        <f t="shared" si="458"/>
        <v>2.4905007643315002</v>
      </c>
      <c r="BD702" s="54">
        <f t="shared" si="459"/>
        <v>2.9624732039888948</v>
      </c>
      <c r="BE702" s="54">
        <f t="shared" si="460"/>
        <v>39.88383926761167</v>
      </c>
      <c r="BF702" s="54">
        <f t="shared" si="461"/>
        <v>39.883788483162292</v>
      </c>
      <c r="BG702" s="54">
        <f t="shared" si="462"/>
        <v>39.884006208862985</v>
      </c>
      <c r="BH702" s="54">
        <f t="shared" si="463"/>
        <v>39.883072289501037</v>
      </c>
      <c r="BI702" s="54">
        <f t="shared" si="464"/>
        <v>39.887069586612526</v>
      </c>
      <c r="BJ702" s="54">
        <f t="shared" si="465"/>
        <v>39.869797821355078</v>
      </c>
      <c r="BK702" s="54">
        <f t="shared" si="466"/>
        <v>39.941654186950814</v>
      </c>
      <c r="BL702" s="54">
        <f t="shared" si="467"/>
        <v>39.552903817303473</v>
      </c>
    </row>
    <row r="703" spans="3:64" ht="12.95" customHeight="1">
      <c r="C703" s="30"/>
      <c r="D703" s="30"/>
      <c r="AF703" s="356"/>
      <c r="AG703" s="41"/>
      <c r="AW703" s="54">
        <v>641000</v>
      </c>
      <c r="AX703" s="54">
        <f t="shared" si="453"/>
        <v>-5.7174120959752717</v>
      </c>
      <c r="AY703" s="54">
        <f t="shared" si="454"/>
        <v>-5.7541614971877602</v>
      </c>
      <c r="AZ703" s="54">
        <f t="shared" si="455"/>
        <v>3.6749401212488861E-2</v>
      </c>
      <c r="BA703" s="54">
        <f t="shared" si="456"/>
        <v>0.67063045524488996</v>
      </c>
      <c r="BB703" s="54">
        <f t="shared" si="457"/>
        <v>0.66990476156555956</v>
      </c>
      <c r="BC703" s="54">
        <f t="shared" si="458"/>
        <v>2.5210295096005475</v>
      </c>
      <c r="BD703" s="54">
        <f t="shared" si="459"/>
        <v>3.1187819566743356</v>
      </c>
      <c r="BE703" s="54">
        <f t="shared" si="460"/>
        <v>39.925239577420484</v>
      </c>
      <c r="BF703" s="54">
        <f t="shared" si="461"/>
        <v>39.925167390791643</v>
      </c>
      <c r="BG703" s="54">
        <f t="shared" si="462"/>
        <v>39.925459939484924</v>
      </c>
      <c r="BH703" s="54">
        <f t="shared" si="463"/>
        <v>39.924273645977827</v>
      </c>
      <c r="BI703" s="54">
        <f t="shared" si="464"/>
        <v>39.929072825532458</v>
      </c>
      <c r="BJ703" s="54">
        <f t="shared" si="465"/>
        <v>39.909468557953403</v>
      </c>
      <c r="BK703" s="54">
        <f t="shared" si="466"/>
        <v>39.986672749721507</v>
      </c>
      <c r="BL703" s="54">
        <f t="shared" si="467"/>
        <v>39.604234775410887</v>
      </c>
    </row>
    <row r="704" spans="3:64" ht="12.95" customHeight="1">
      <c r="C704" s="30"/>
      <c r="D704" s="30"/>
      <c r="AF704" s="356"/>
      <c r="AG704" s="41"/>
      <c r="AW704" s="54">
        <v>642000</v>
      </c>
      <c r="AX704" s="54">
        <f t="shared" si="453"/>
        <v>-5.7352070588691326</v>
      </c>
      <c r="AY704" s="54">
        <f t="shared" si="454"/>
        <v>-5.7749849558538466</v>
      </c>
      <c r="AZ704" s="54">
        <f t="shared" si="455"/>
        <v>3.9777896984714123E-2</v>
      </c>
      <c r="BA704" s="54">
        <f t="shared" si="456"/>
        <v>0.66374210519685306</v>
      </c>
      <c r="BB704" s="54">
        <f t="shared" si="457"/>
        <v>0.69179337544109221</v>
      </c>
      <c r="BC704" s="54">
        <f t="shared" si="458"/>
        <v>2.5509186845896847</v>
      </c>
      <c r="BD704" s="54">
        <f t="shared" si="459"/>
        <v>3.2869397411879167</v>
      </c>
      <c r="BE704" s="54">
        <f t="shared" si="460"/>
        <v>39.966204688198509</v>
      </c>
      <c r="BF704" s="54">
        <f t="shared" si="461"/>
        <v>39.966105982719135</v>
      </c>
      <c r="BG704" s="54">
        <f t="shared" si="462"/>
        <v>39.966486066504451</v>
      </c>
      <c r="BH704" s="54">
        <f t="shared" si="463"/>
        <v>39.965021533204357</v>
      </c>
      <c r="BI704" s="54">
        <f t="shared" si="464"/>
        <v>39.970650636674584</v>
      </c>
      <c r="BJ704" s="54">
        <f t="shared" si="465"/>
        <v>39.948802159749683</v>
      </c>
      <c r="BK704" s="54">
        <f t="shared" si="466"/>
        <v>40.030683860432305</v>
      </c>
      <c r="BL704" s="54">
        <f t="shared" si="467"/>
        <v>39.655565733518294</v>
      </c>
    </row>
    <row r="705" spans="3:64" ht="12.95" customHeight="1">
      <c r="C705" s="30"/>
      <c r="D705" s="30"/>
      <c r="AF705" s="356"/>
      <c r="AG705" s="41"/>
      <c r="AW705" s="54">
        <v>643000</v>
      </c>
      <c r="AX705" s="54">
        <f t="shared" si="453"/>
        <v>-5.7531343650976909</v>
      </c>
      <c r="AY705" s="54">
        <f t="shared" si="454"/>
        <v>-5.7958448543233372</v>
      </c>
      <c r="AZ705" s="54">
        <f t="shared" si="455"/>
        <v>4.2710489225645874E-2</v>
      </c>
      <c r="BA705" s="54">
        <f t="shared" si="456"/>
        <v>0.65728203910872351</v>
      </c>
      <c r="BB705" s="54">
        <f t="shared" si="457"/>
        <v>0.71264761578838853</v>
      </c>
      <c r="BC705" s="54">
        <f t="shared" si="458"/>
        <v>2.5802141182396223</v>
      </c>
      <c r="BD705" s="54">
        <f t="shared" si="459"/>
        <v>3.4686002413306385</v>
      </c>
      <c r="BE705" s="54">
        <f t="shared" si="460"/>
        <v>40.006761697698629</v>
      </c>
      <c r="BF705" s="54">
        <f t="shared" si="461"/>
        <v>40.006631271270209</v>
      </c>
      <c r="BG705" s="54">
        <f t="shared" si="462"/>
        <v>40.00711064104955</v>
      </c>
      <c r="BH705" s="54">
        <f t="shared" si="463"/>
        <v>40.005347515992725</v>
      </c>
      <c r="BI705" s="54">
        <f t="shared" si="464"/>
        <v>40.011815541786397</v>
      </c>
      <c r="BJ705" s="54">
        <f t="shared" si="465"/>
        <v>39.987856043304937</v>
      </c>
      <c r="BK705" s="54">
        <f t="shared" si="466"/>
        <v>40.07370680167498</v>
      </c>
      <c r="BL705" s="54">
        <f t="shared" si="467"/>
        <v>39.706896691625708</v>
      </c>
    </row>
    <row r="706" spans="3:64" ht="12.95" customHeight="1">
      <c r="C706" s="30"/>
      <c r="D706" s="30"/>
      <c r="AF706" s="356"/>
      <c r="AG706" s="41"/>
      <c r="AW706" s="54">
        <v>644000</v>
      </c>
      <c r="AX706" s="54">
        <f t="shared" si="453"/>
        <v>-5.7711950017338021</v>
      </c>
      <c r="AY706" s="54">
        <f t="shared" si="454"/>
        <v>-5.8167411925962327</v>
      </c>
      <c r="AZ706" s="54">
        <f t="shared" si="455"/>
        <v>4.5546190862430953E-2</v>
      </c>
      <c r="BA706" s="54">
        <f t="shared" si="456"/>
        <v>0.65122931974791642</v>
      </c>
      <c r="BB706" s="54">
        <f t="shared" si="457"/>
        <v>0.73251526031129788</v>
      </c>
      <c r="BC706" s="54">
        <f t="shared" si="458"/>
        <v>2.6089584827733709</v>
      </c>
      <c r="BD706" s="54">
        <f t="shared" si="459"/>
        <v>3.6657274780249232</v>
      </c>
      <c r="BE706" s="54">
        <f t="shared" si="460"/>
        <v>40.046936286195219</v>
      </c>
      <c r="BF706" s="54">
        <f t="shared" si="461"/>
        <v>40.046769139411403</v>
      </c>
      <c r="BG706" s="54">
        <f t="shared" si="462"/>
        <v>40.047357879923148</v>
      </c>
      <c r="BH706" s="54">
        <f t="shared" si="463"/>
        <v>40.045282592286341</v>
      </c>
      <c r="BI706" s="54">
        <f t="shared" si="464"/>
        <v>40.052578550805826</v>
      </c>
      <c r="BJ706" s="54">
        <f t="shared" si="465"/>
        <v>40.026682915299311</v>
      </c>
      <c r="BK706" s="54">
        <f t="shared" si="466"/>
        <v>40.115763459165052</v>
      </c>
      <c r="BL706" s="54">
        <f t="shared" si="467"/>
        <v>39.758227649733122</v>
      </c>
    </row>
    <row r="707" spans="3:64" ht="12.95" customHeight="1">
      <c r="C707" s="30"/>
      <c r="D707" s="30"/>
      <c r="AF707" s="356"/>
      <c r="AG707" s="41"/>
      <c r="AW707" s="54">
        <v>645000</v>
      </c>
      <c r="AX707" s="54">
        <f t="shared" si="453"/>
        <v>-5.7893898605998722</v>
      </c>
      <c r="AY707" s="54">
        <f t="shared" si="454"/>
        <v>-5.8376739706725305</v>
      </c>
      <c r="AZ707" s="54">
        <f t="shared" si="455"/>
        <v>4.8284110072658246E-2</v>
      </c>
      <c r="BA707" s="54">
        <f t="shared" si="456"/>
        <v>0.64556473476844634</v>
      </c>
      <c r="BB707" s="54">
        <f t="shared" si="457"/>
        <v>0.75144048240674721</v>
      </c>
      <c r="BC707" s="54">
        <f t="shared" si="458"/>
        <v>2.6371915869747724</v>
      </c>
      <c r="BD707" s="54">
        <f t="shared" si="459"/>
        <v>3.8806731835195958</v>
      </c>
      <c r="BE707" s="54">
        <f t="shared" si="460"/>
        <v>40.086752810660499</v>
      </c>
      <c r="BF707" s="54">
        <f t="shared" si="461"/>
        <v>40.086544461409652</v>
      </c>
      <c r="BG707" s="54">
        <f t="shared" si="462"/>
        <v>40.08725031253767</v>
      </c>
      <c r="BH707" s="54">
        <f t="shared" si="463"/>
        <v>40.084857114584004</v>
      </c>
      <c r="BI707" s="54">
        <f t="shared" si="464"/>
        <v>40.092949653424043</v>
      </c>
      <c r="BJ707" s="54">
        <f t="shared" si="465"/>
        <v>40.065330716039917</v>
      </c>
      <c r="BK707" s="54">
        <f t="shared" si="466"/>
        <v>40.156878264088441</v>
      </c>
      <c r="BL707" s="54">
        <f t="shared" si="467"/>
        <v>39.809558607840536</v>
      </c>
    </row>
    <row r="708" spans="3:64" ht="12.95" customHeight="1">
      <c r="C708" s="30"/>
      <c r="D708" s="30"/>
      <c r="AF708" s="356"/>
      <c r="AG708" s="41"/>
      <c r="AW708" s="54">
        <v>646000</v>
      </c>
      <c r="AX708" s="54">
        <f t="shared" si="453"/>
        <v>-5.8077197533781169</v>
      </c>
      <c r="AY708" s="54">
        <f t="shared" si="454"/>
        <v>-5.8586431885522341</v>
      </c>
      <c r="AZ708" s="54">
        <f t="shared" si="455"/>
        <v>5.0923435174117265E-2</v>
      </c>
      <c r="BA708" s="54">
        <f t="shared" si="456"/>
        <v>0.64027066651134956</v>
      </c>
      <c r="BB708" s="54">
        <f t="shared" si="457"/>
        <v>0.76946408163366053</v>
      </c>
      <c r="BC708" s="54">
        <f t="shared" si="458"/>
        <v>2.6649506431514953</v>
      </c>
      <c r="BD708" s="54">
        <f t="shared" si="459"/>
        <v>4.1162784715707401</v>
      </c>
      <c r="BE708" s="54">
        <f t="shared" si="460"/>
        <v>40.126234395972389</v>
      </c>
      <c r="BF708" s="54">
        <f t="shared" si="461"/>
        <v>40.125981201682286</v>
      </c>
      <c r="BG708" s="54">
        <f t="shared" si="462"/>
        <v>40.126808942790632</v>
      </c>
      <c r="BH708" s="54">
        <f t="shared" si="463"/>
        <v>40.124100687150474</v>
      </c>
      <c r="BI708" s="54">
        <f t="shared" si="464"/>
        <v>40.132938268676519</v>
      </c>
      <c r="BJ708" s="54">
        <f t="shared" si="465"/>
        <v>40.103842621255886</v>
      </c>
      <c r="BK708" s="54">
        <f t="shared" si="466"/>
        <v>40.197078128742731</v>
      </c>
      <c r="BL708" s="54">
        <f t="shared" si="467"/>
        <v>39.86088956594795</v>
      </c>
    </row>
    <row r="709" spans="3:64" ht="12.95" customHeight="1">
      <c r="C709" s="30"/>
      <c r="D709" s="30"/>
      <c r="AF709" s="356"/>
      <c r="AG709" s="41"/>
      <c r="AW709" s="54">
        <v>647000</v>
      </c>
      <c r="AX709" s="54">
        <f t="shared" si="453"/>
        <v>-5.826185424157158</v>
      </c>
      <c r="AY709" s="54">
        <f t="shared" si="454"/>
        <v>-5.8796488462353409</v>
      </c>
      <c r="AZ709" s="54">
        <f t="shared" si="455"/>
        <v>5.3463422078182804E-2</v>
      </c>
      <c r="BA709" s="54">
        <f t="shared" si="456"/>
        <v>0.63533097153252727</v>
      </c>
      <c r="BB709" s="54">
        <f t="shared" si="457"/>
        <v>0.78662370374386636</v>
      </c>
      <c r="BC709" s="54">
        <f t="shared" si="458"/>
        <v>2.6922705116803636</v>
      </c>
      <c r="BD709" s="54">
        <f t="shared" si="459"/>
        <v>4.3760092153508783</v>
      </c>
      <c r="BE709" s="54">
        <f t="shared" si="460"/>
        <v>40.165403024915463</v>
      </c>
      <c r="BF709" s="54">
        <f t="shared" si="461"/>
        <v>40.165102492494839</v>
      </c>
      <c r="BG709" s="54">
        <f t="shared" si="462"/>
        <v>40.166053422828519</v>
      </c>
      <c r="BH709" s="54">
        <f t="shared" si="463"/>
        <v>40.163042047985535</v>
      </c>
      <c r="BI709" s="54">
        <f t="shared" si="464"/>
        <v>40.172553650331167</v>
      </c>
      <c r="BJ709" s="54">
        <f t="shared" si="465"/>
        <v>40.142257095364606</v>
      </c>
      <c r="BK709" s="54">
        <f t="shared" si="466"/>
        <v>40.236392375642374</v>
      </c>
      <c r="BL709" s="54">
        <f t="shared" si="467"/>
        <v>39.912220524055357</v>
      </c>
    </row>
    <row r="710" spans="3:64" ht="12.95" customHeight="1">
      <c r="C710" s="30"/>
      <c r="D710" s="30"/>
      <c r="AF710" s="356"/>
      <c r="AG710" s="41"/>
      <c r="AW710" s="54">
        <v>648000</v>
      </c>
      <c r="AX710" s="54">
        <f t="shared" si="453"/>
        <v>-5.8447875597325982</v>
      </c>
      <c r="AY710" s="54">
        <f t="shared" si="454"/>
        <v>-5.9006909437218509</v>
      </c>
      <c r="AZ710" s="54">
        <f t="shared" si="455"/>
        <v>5.5903383989253097E-2</v>
      </c>
      <c r="BA710" s="54">
        <f t="shared" si="456"/>
        <v>0.63073086960081814</v>
      </c>
      <c r="BB710" s="54">
        <f t="shared" si="457"/>
        <v>0.80295404912125024</v>
      </c>
      <c r="BC710" s="54">
        <f t="shared" si="458"/>
        <v>2.7191839263384132</v>
      </c>
      <c r="BD710" s="54">
        <f t="shared" si="459"/>
        <v>4.6641389505270485</v>
      </c>
      <c r="BE710" s="54">
        <f t="shared" si="460"/>
        <v>40.204279628218629</v>
      </c>
      <c r="BF710" s="54">
        <f t="shared" si="461"/>
        <v>40.203930691985143</v>
      </c>
      <c r="BG710" s="54">
        <f t="shared" si="462"/>
        <v>40.205002235000237</v>
      </c>
      <c r="BH710" s="54">
        <f t="shared" si="463"/>
        <v>40.201708943830113</v>
      </c>
      <c r="BI710" s="54">
        <f t="shared" si="464"/>
        <v>40.211805246827339</v>
      </c>
      <c r="BJ710" s="54">
        <f t="shared" si="465"/>
        <v>40.180607989514691</v>
      </c>
      <c r="BK710" s="54">
        <f t="shared" si="466"/>
        <v>40.274852660274725</v>
      </c>
      <c r="BL710" s="54">
        <f t="shared" si="467"/>
        <v>39.963551482162771</v>
      </c>
    </row>
    <row r="711" spans="3:64" ht="12.95" customHeight="1">
      <c r="C711" s="30"/>
      <c r="D711" s="30"/>
      <c r="AF711" s="356"/>
      <c r="AG711" s="41"/>
      <c r="AW711" s="54">
        <v>649000</v>
      </c>
      <c r="AX711" s="54">
        <f t="shared" si="453"/>
        <v>-5.86352679799728</v>
      </c>
      <c r="AY711" s="54">
        <f t="shared" si="454"/>
        <v>-5.9217694810117658</v>
      </c>
      <c r="AZ711" s="54">
        <f t="shared" si="455"/>
        <v>5.8242683014486006E-2</v>
      </c>
      <c r="BA711" s="54">
        <f t="shared" si="456"/>
        <v>0.62645684190210638</v>
      </c>
      <c r="BB711" s="54">
        <f t="shared" si="457"/>
        <v>0.818487068714991</v>
      </c>
      <c r="BC711" s="54">
        <f t="shared" si="458"/>
        <v>2.7457217029721681</v>
      </c>
      <c r="BD711" s="54">
        <f t="shared" si="459"/>
        <v>4.9859999908143227</v>
      </c>
      <c r="BE711" s="54">
        <f t="shared" si="460"/>
        <v>40.242884175320647</v>
      </c>
      <c r="BF711" s="54">
        <f t="shared" si="461"/>
        <v>40.242487424695312</v>
      </c>
      <c r="BG711" s="54">
        <f t="shared" si="462"/>
        <v>40.243672877907322</v>
      </c>
      <c r="BH711" s="54">
        <f t="shared" si="463"/>
        <v>40.240128005666641</v>
      </c>
      <c r="BI711" s="54">
        <f t="shared" si="464"/>
        <v>40.250703015299479</v>
      </c>
      <c r="BJ711" s="54">
        <f t="shared" si="465"/>
        <v>40.218924677961823</v>
      </c>
      <c r="BK711" s="54">
        <f t="shared" si="466"/>
        <v>40.312492887710349</v>
      </c>
      <c r="BL711" s="54">
        <f t="shared" si="467"/>
        <v>40.014882440270185</v>
      </c>
    </row>
    <row r="712" spans="3:64" ht="12.95" customHeight="1">
      <c r="C712" s="30"/>
      <c r="D712" s="30"/>
      <c r="AF712" s="356"/>
      <c r="AG712" s="41"/>
      <c r="AW712" s="54">
        <v>650000</v>
      </c>
      <c r="AX712" s="54">
        <f t="shared" si="453"/>
        <v>-5.8824037347691345</v>
      </c>
      <c r="AY712" s="54">
        <f t="shared" si="454"/>
        <v>-5.9428844581050839</v>
      </c>
      <c r="AZ712" s="54">
        <f t="shared" si="455"/>
        <v>6.0480723335949262E-2</v>
      </c>
      <c r="BA712" s="54">
        <f t="shared" si="456"/>
        <v>0.62249653818482753</v>
      </c>
      <c r="BB712" s="54">
        <f t="shared" si="457"/>
        <v>0.83325214672718173</v>
      </c>
      <c r="BC712" s="54">
        <f t="shared" si="458"/>
        <v>2.7719129334698449</v>
      </c>
      <c r="BD712" s="54">
        <f t="shared" si="459"/>
        <v>5.3483344106234236</v>
      </c>
      <c r="BE712" s="54">
        <f t="shared" si="460"/>
        <v>40.281235766010568</v>
      </c>
      <c r="BF712" s="54">
        <f t="shared" si="461"/>
        <v>40.280793607353132</v>
      </c>
      <c r="BG712" s="54">
        <f t="shared" si="462"/>
        <v>40.282082052292601</v>
      </c>
      <c r="BH712" s="54">
        <f t="shared" si="463"/>
        <v>40.278324631265626</v>
      </c>
      <c r="BI712" s="54">
        <f t="shared" si="464"/>
        <v>40.289257689836205</v>
      </c>
      <c r="BJ712" s="54">
        <f t="shared" si="465"/>
        <v>40.257232226688025</v>
      </c>
      <c r="BK712" s="54">
        <f t="shared" si="466"/>
        <v>40.349349123287269</v>
      </c>
      <c r="BL712" s="54">
        <f t="shared" si="467"/>
        <v>40.066213398377599</v>
      </c>
    </row>
    <row r="713" spans="3:64" ht="12.95" customHeight="1">
      <c r="C713" s="30"/>
      <c r="D713" s="30"/>
      <c r="AF713" s="356"/>
      <c r="AG713" s="41"/>
      <c r="AW713" s="54">
        <v>651000</v>
      </c>
      <c r="AX713" s="54">
        <f t="shared" si="453"/>
        <v>-5.9014189294063009</v>
      </c>
      <c r="AY713" s="54">
        <f t="shared" si="454"/>
        <v>-5.964035875001807</v>
      </c>
      <c r="AZ713" s="54">
        <f t="shared" si="455"/>
        <v>6.2616945595506471E-2</v>
      </c>
      <c r="BA713" s="54">
        <f t="shared" si="456"/>
        <v>0.61883869257736968</v>
      </c>
      <c r="BB713" s="54">
        <f t="shared" si="457"/>
        <v>0.84727626946509371</v>
      </c>
      <c r="BC713" s="54">
        <f t="shared" si="458"/>
        <v>2.7977851664907436</v>
      </c>
      <c r="BD713" s="54">
        <f t="shared" si="459"/>
        <v>5.7597945227091953</v>
      </c>
      <c r="BE713" s="54">
        <f t="shared" si="460"/>
        <v>40.319352722591596</v>
      </c>
      <c r="BF713" s="54">
        <f t="shared" si="461"/>
        <v>40.318869463044614</v>
      </c>
      <c r="BG713" s="54">
        <f t="shared" si="462"/>
        <v>40.320245842542768</v>
      </c>
      <c r="BH713" s="54">
        <f t="shared" si="463"/>
        <v>40.316322880375552</v>
      </c>
      <c r="BI713" s="54">
        <f t="shared" si="464"/>
        <v>40.327481004616807</v>
      </c>
      <c r="BJ713" s="54">
        <f t="shared" si="465"/>
        <v>40.295551588608888</v>
      </c>
      <c r="BK713" s="54">
        <f t="shared" si="466"/>
        <v>40.385459497604451</v>
      </c>
      <c r="BL713" s="54">
        <f t="shared" si="467"/>
        <v>40.117544356485013</v>
      </c>
    </row>
    <row r="714" spans="3:64" ht="12.95" customHeight="1">
      <c r="C714" s="30"/>
      <c r="D714" s="30"/>
      <c r="AF714" s="356"/>
      <c r="AG714" s="41"/>
      <c r="AW714" s="54">
        <v>652000</v>
      </c>
      <c r="AX714" s="54">
        <f t="shared" si="453"/>
        <v>-5.9205729095481674</v>
      </c>
      <c r="AY714" s="54">
        <f t="shared" si="454"/>
        <v>-5.9852237317019341</v>
      </c>
      <c r="AZ714" s="54">
        <f t="shared" si="455"/>
        <v>6.4650822153767065E-2</v>
      </c>
      <c r="BA714" s="54">
        <f t="shared" si="456"/>
        <v>0.61547304779325185</v>
      </c>
      <c r="BB714" s="54">
        <f t="shared" si="457"/>
        <v>0.86058417991816527</v>
      </c>
      <c r="BC714" s="54">
        <f t="shared" si="458"/>
        <v>2.8233645759816151</v>
      </c>
      <c r="BD714" s="54">
        <f t="shared" si="459"/>
        <v>6.2316728110041995</v>
      </c>
      <c r="BE714" s="54">
        <f t="shared" si="460"/>
        <v>40.357252681793142</v>
      </c>
      <c r="BF714" s="54">
        <f t="shared" si="461"/>
        <v>40.356734527156199</v>
      </c>
      <c r="BG714" s="54">
        <f t="shared" si="462"/>
        <v>40.358179889785852</v>
      </c>
      <c r="BH714" s="54">
        <f t="shared" si="463"/>
        <v>40.354145387181241</v>
      </c>
      <c r="BI714" s="54">
        <f t="shared" si="464"/>
        <v>40.365385872963614</v>
      </c>
      <c r="BJ714" s="54">
        <f t="shared" si="465"/>
        <v>40.333899820204422</v>
      </c>
      <c r="BK714" s="54">
        <f t="shared" si="466"/>
        <v>40.420864106074795</v>
      </c>
      <c r="BL714" s="54">
        <f t="shared" si="467"/>
        <v>40.16887531459242</v>
      </c>
    </row>
    <row r="715" spans="3:64" ht="12.95" customHeight="1">
      <c r="C715" s="30"/>
      <c r="D715" s="30"/>
      <c r="AF715" s="356"/>
      <c r="AG715" s="41"/>
      <c r="AW715" s="54">
        <v>653000</v>
      </c>
      <c r="AX715" s="54">
        <f t="shared" si="453"/>
        <v>-5.9398661752963964</v>
      </c>
      <c r="AY715" s="54">
        <f t="shared" si="454"/>
        <v>-6.0064480282054653</v>
      </c>
      <c r="AZ715" s="54">
        <f t="shared" si="455"/>
        <v>6.6581852909069053E-2</v>
      </c>
      <c r="BA715" s="54">
        <f t="shared" si="456"/>
        <v>0.61239028741424706</v>
      </c>
      <c r="BB715" s="54">
        <f t="shared" si="457"/>
        <v>0.87319851778199942</v>
      </c>
      <c r="BC715" s="54">
        <f t="shared" si="458"/>
        <v>2.8486761181758058</v>
      </c>
      <c r="BD715" s="54">
        <f t="shared" si="459"/>
        <v>6.7789941942448797</v>
      </c>
      <c r="BE715" s="54">
        <f t="shared" si="460"/>
        <v>40.39495268532918</v>
      </c>
      <c r="BF715" s="54">
        <f t="shared" si="461"/>
        <v>40.394407648538767</v>
      </c>
      <c r="BG715" s="54">
        <f t="shared" si="462"/>
        <v>40.395899552911096</v>
      </c>
      <c r="BH715" s="54">
        <f t="shared" si="463"/>
        <v>40.391813293690682</v>
      </c>
      <c r="BI715" s="54">
        <f t="shared" si="464"/>
        <v>40.402986523675303</v>
      </c>
      <c r="BJ715" s="54">
        <f t="shared" si="465"/>
        <v>40.372290314937572</v>
      </c>
      <c r="BK715" s="54">
        <f t="shared" si="466"/>
        <v>40.45560490330228</v>
      </c>
      <c r="BL715" s="54">
        <f t="shared" si="467"/>
        <v>40.220206272699834</v>
      </c>
    </row>
    <row r="716" spans="3:64" ht="12.95" customHeight="1">
      <c r="C716" s="30"/>
      <c r="D716" s="30"/>
      <c r="AF716" s="356"/>
      <c r="AG716" s="41"/>
      <c r="AW716" s="54">
        <v>654000</v>
      </c>
      <c r="AX716" s="54">
        <f t="shared" si="453"/>
        <v>-5.959299203112475</v>
      </c>
      <c r="AY716" s="54">
        <f t="shared" si="454"/>
        <v>-6.0277087645123997</v>
      </c>
      <c r="AZ716" s="54">
        <f t="shared" si="455"/>
        <v>6.8409561399924379E-2</v>
      </c>
      <c r="BA716" s="54">
        <f t="shared" si="456"/>
        <v>0.60958197590648844</v>
      </c>
      <c r="BB716" s="54">
        <f t="shared" si="457"/>
        <v>0.8851399448288384</v>
      </c>
      <c r="BC716" s="54">
        <f t="shared" si="458"/>
        <v>2.8737436775260412</v>
      </c>
      <c r="BD716" s="54">
        <f t="shared" si="459"/>
        <v>7.4221993615207644</v>
      </c>
      <c r="BE716" s="54">
        <f t="shared" si="460"/>
        <v>40.432469267783233</v>
      </c>
      <c r="BF716" s="54">
        <f t="shared" si="461"/>
        <v>40.431906989267674</v>
      </c>
      <c r="BG716" s="54">
        <f t="shared" si="462"/>
        <v>40.433420054298161</v>
      </c>
      <c r="BH716" s="54">
        <f t="shared" si="463"/>
        <v>40.429346206774646</v>
      </c>
      <c r="BI716" s="54">
        <f t="shared" si="464"/>
        <v>40.440298596282403</v>
      </c>
      <c r="BJ716" s="54">
        <f t="shared" si="465"/>
        <v>40.410733049371892</v>
      </c>
      <c r="BK716" s="54">
        <f t="shared" si="466"/>
        <v>40.489725592561342</v>
      </c>
      <c r="BL716" s="54">
        <f t="shared" si="467"/>
        <v>40.271537230807247</v>
      </c>
    </row>
    <row r="717" spans="3:64" ht="12.95" customHeight="1">
      <c r="C717" s="30"/>
      <c r="D717" s="30"/>
      <c r="AF717" s="356"/>
      <c r="AG717" s="41"/>
      <c r="AW717" s="54">
        <v>655000</v>
      </c>
      <c r="AX717" s="54">
        <f t="shared" si="453"/>
        <v>-5.9788724496599421</v>
      </c>
      <c r="AY717" s="54">
        <f t="shared" si="454"/>
        <v>-6.0490059406227381</v>
      </c>
      <c r="AZ717" s="54">
        <f t="shared" si="455"/>
        <v>7.0133490962795877E-2</v>
      </c>
      <c r="BA717" s="54">
        <f t="shared" si="456"/>
        <v>0.60704050598312365</v>
      </c>
      <c r="BB717" s="54">
        <f t="shared" si="457"/>
        <v>0.89642725571382842</v>
      </c>
      <c r="BC717" s="54">
        <f t="shared" si="458"/>
        <v>2.8985902018636125</v>
      </c>
      <c r="BD717" s="54">
        <f t="shared" si="459"/>
        <v>8.1898293113128666</v>
      </c>
      <c r="BE717" s="54">
        <f t="shared" si="460"/>
        <v>40.469818540399451</v>
      </c>
      <c r="BF717" s="54">
        <f t="shared" si="461"/>
        <v>40.469250026156864</v>
      </c>
      <c r="BG717" s="54">
        <f t="shared" si="462"/>
        <v>40.470756607588726</v>
      </c>
      <c r="BH717" s="54">
        <f t="shared" si="463"/>
        <v>40.466762180693749</v>
      </c>
      <c r="BI717" s="54">
        <f t="shared" si="464"/>
        <v>40.477339197107355</v>
      </c>
      <c r="BJ717" s="54">
        <f t="shared" si="465"/>
        <v>40.449234838450991</v>
      </c>
      <c r="BK717" s="54">
        <f t="shared" si="466"/>
        <v>40.523271510669886</v>
      </c>
      <c r="BL717" s="54">
        <f t="shared" si="467"/>
        <v>40.322868188914661</v>
      </c>
    </row>
    <row r="718" spans="3:64" ht="12.95" customHeight="1">
      <c r="C718" s="30"/>
      <c r="D718" s="30"/>
      <c r="AF718" s="356"/>
      <c r="AG718" s="41"/>
      <c r="AW718" s="54">
        <v>656000</v>
      </c>
      <c r="AX718" s="54">
        <f t="shared" si="453"/>
        <v>-5.9985863557630381</v>
      </c>
      <c r="AY718" s="54">
        <f t="shared" si="454"/>
        <v>-6.0703395565364815</v>
      </c>
      <c r="AZ718" s="54">
        <f t="shared" si="455"/>
        <v>7.1753200773443451E-2</v>
      </c>
      <c r="BA718" s="54">
        <f t="shared" si="456"/>
        <v>0.60475905288378928</v>
      </c>
      <c r="BB718" s="54">
        <f t="shared" si="457"/>
        <v>0.90707747450075427</v>
      </c>
      <c r="BC718" s="54">
        <f t="shared" si="458"/>
        <v>2.9232378269967834</v>
      </c>
      <c r="BD718" s="54">
        <f t="shared" si="459"/>
        <v>9.1229822465917412</v>
      </c>
      <c r="BE718" s="54">
        <f t="shared" si="460"/>
        <v>40.507016269371185</v>
      </c>
      <c r="BF718" s="54">
        <f t="shared" si="461"/>
        <v>40.506453556850367</v>
      </c>
      <c r="BG718" s="54">
        <f t="shared" si="462"/>
        <v>40.507924525440494</v>
      </c>
      <c r="BH718" s="54">
        <f t="shared" si="463"/>
        <v>40.504077726117387</v>
      </c>
      <c r="BI718" s="54">
        <f t="shared" si="464"/>
        <v>40.514126918226737</v>
      </c>
      <c r="BJ718" s="54">
        <f t="shared" si="465"/>
        <v>40.487799596944676</v>
      </c>
      <c r="BK718" s="54">
        <f t="shared" si="466"/>
        <v>40.556289508559011</v>
      </c>
      <c r="BL718" s="54">
        <f t="shared" si="467"/>
        <v>40.374199147022068</v>
      </c>
    </row>
    <row r="719" spans="3:64" ht="12.95" customHeight="1">
      <c r="C719" s="30"/>
      <c r="D719" s="30"/>
      <c r="AF719" s="356"/>
      <c r="AG719" s="41"/>
      <c r="AW719" s="54">
        <v>657000</v>
      </c>
      <c r="AX719" s="54">
        <f t="shared" si="453"/>
        <v>-6.0184413505926466</v>
      </c>
      <c r="AY719" s="54">
        <f t="shared" si="454"/>
        <v>-6.0917096122536281</v>
      </c>
      <c r="AZ719" s="54">
        <f t="shared" si="455"/>
        <v>7.326826166098184E-2</v>
      </c>
      <c r="BA719" s="54">
        <f t="shared" si="456"/>
        <v>0.60273153510039057</v>
      </c>
      <c r="BB719" s="54">
        <f t="shared" si="457"/>
        <v>0.91710593738104185</v>
      </c>
      <c r="BC719" s="54">
        <f t="shared" si="458"/>
        <v>2.9477079909518453</v>
      </c>
      <c r="BD719" s="54">
        <f t="shared" si="459"/>
        <v>10.283076720303978</v>
      </c>
      <c r="BE719" s="54">
        <f t="shared" si="460"/>
        <v>40.544077947337669</v>
      </c>
      <c r="BF719" s="54">
        <f t="shared" si="461"/>
        <v>40.543533712883743</v>
      </c>
      <c r="BG719" s="54">
        <f t="shared" si="462"/>
        <v>40.544939305849745</v>
      </c>
      <c r="BH719" s="54">
        <f t="shared" si="463"/>
        <v>40.541307845878158</v>
      </c>
      <c r="BI719" s="54">
        <f t="shared" si="464"/>
        <v>40.550681821631024</v>
      </c>
      <c r="BJ719" s="54">
        <f t="shared" si="465"/>
        <v>40.526428604588475</v>
      </c>
      <c r="BK719" s="54">
        <f t="shared" si="466"/>
        <v>40.588827827854118</v>
      </c>
      <c r="BL719" s="54">
        <f t="shared" si="467"/>
        <v>40.425530105129482</v>
      </c>
    </row>
    <row r="720" spans="3:64" ht="12.95" customHeight="1">
      <c r="C720" s="30"/>
      <c r="D720" s="30"/>
      <c r="AF720" s="356"/>
      <c r="AG720" s="41"/>
      <c r="AW720" s="54">
        <v>658000</v>
      </c>
      <c r="AX720" s="54">
        <f t="shared" si="453"/>
        <v>-6.0384378561287892</v>
      </c>
      <c r="AY720" s="54">
        <f t="shared" si="454"/>
        <v>-6.1131161077741787</v>
      </c>
      <c r="AZ720" s="54">
        <f t="shared" si="455"/>
        <v>7.4678251645389215E-2</v>
      </c>
      <c r="BA720" s="54">
        <f t="shared" si="456"/>
        <v>0.60095258104489302</v>
      </c>
      <c r="BB720" s="54">
        <f t="shared" si="457"/>
        <v>0.92652636223505513</v>
      </c>
      <c r="BC720" s="54">
        <f t="shared" si="458"/>
        <v>2.9720215381098836</v>
      </c>
      <c r="BD720" s="54">
        <f t="shared" si="459"/>
        <v>11.76618613499333</v>
      </c>
      <c r="BE720" s="54">
        <f t="shared" si="460"/>
        <v>40.581018857011983</v>
      </c>
      <c r="BF720" s="54">
        <f t="shared" si="461"/>
        <v>40.580505981604105</v>
      </c>
      <c r="BG720" s="54">
        <f t="shared" si="462"/>
        <v>40.581816696291831</v>
      </c>
      <c r="BH720" s="54">
        <f t="shared" si="463"/>
        <v>40.578466097019842</v>
      </c>
      <c r="BI720" s="54">
        <f t="shared" si="464"/>
        <v>40.587025391060656</v>
      </c>
      <c r="BJ720" s="54">
        <f t="shared" si="465"/>
        <v>40.565120772937384</v>
      </c>
      <c r="BK720" s="54">
        <f t="shared" si="466"/>
        <v>40.620935973792541</v>
      </c>
      <c r="BL720" s="54">
        <f t="shared" si="467"/>
        <v>40.476861063236896</v>
      </c>
    </row>
    <row r="721" spans="3:64" ht="12.95" customHeight="1">
      <c r="C721" s="30"/>
      <c r="D721" s="30"/>
      <c r="AF721" s="356"/>
      <c r="AG721" s="41"/>
      <c r="AW721" s="54">
        <v>659000</v>
      </c>
      <c r="AX721" s="54">
        <f t="shared" si="453"/>
        <v>-6.0585762918903372</v>
      </c>
      <c r="AY721" s="54">
        <f t="shared" si="454"/>
        <v>-6.1345590430981325</v>
      </c>
      <c r="AZ721" s="54">
        <f t="shared" si="455"/>
        <v>7.5982751207795352E-2</v>
      </c>
      <c r="BA721" s="54">
        <f t="shared" si="456"/>
        <v>0.59941750113178727</v>
      </c>
      <c r="BB721" s="54">
        <f t="shared" si="457"/>
        <v>0.93535090583533531</v>
      </c>
      <c r="BC721" s="54">
        <f t="shared" si="458"/>
        <v>2.9961988135897366</v>
      </c>
      <c r="BD721" s="54">
        <f t="shared" si="459"/>
        <v>13.731500109923161</v>
      </c>
      <c r="BE721" s="54">
        <f t="shared" si="460"/>
        <v>40.617854126153269</v>
      </c>
      <c r="BF721" s="54">
        <f t="shared" si="461"/>
        <v>40.617385238285763</v>
      </c>
      <c r="BG721" s="54">
        <f t="shared" si="462"/>
        <v>40.61857273559265</v>
      </c>
      <c r="BH721" s="54">
        <f t="shared" si="463"/>
        <v>40.615564678089925</v>
      </c>
      <c r="BI721" s="54">
        <f t="shared" si="464"/>
        <v>40.623180454169379</v>
      </c>
      <c r="BJ721" s="54">
        <f t="shared" si="465"/>
        <v>40.603872912413493</v>
      </c>
      <c r="BK721" s="54">
        <f t="shared" si="466"/>
        <v>40.652664584812442</v>
      </c>
      <c r="BL721" s="54">
        <f t="shared" si="467"/>
        <v>40.52819202134431</v>
      </c>
    </row>
    <row r="722" spans="3:64" ht="12.95" customHeight="1">
      <c r="C722" s="30"/>
      <c r="D722" s="30"/>
      <c r="AF722" s="356"/>
      <c r="AG722" s="41"/>
      <c r="AW722" s="54">
        <v>660000</v>
      </c>
      <c r="AX722" s="54">
        <f t="shared" si="453"/>
        <v>-6.0788570798705095</v>
      </c>
      <c r="AY722" s="54">
        <f t="shared" si="454"/>
        <v>-6.1560384182254921</v>
      </c>
      <c r="AZ722" s="54">
        <f t="shared" si="455"/>
        <v>7.7181338354982643E-2</v>
      </c>
      <c r="BA722" s="54">
        <f t="shared" si="456"/>
        <v>0.59812226473868535</v>
      </c>
      <c r="BB722" s="54">
        <f t="shared" si="457"/>
        <v>0.94359020960844953</v>
      </c>
      <c r="BC722" s="54">
        <f t="shared" si="458"/>
        <v>3.0202597483600315</v>
      </c>
      <c r="BD722" s="54">
        <f t="shared" si="459"/>
        <v>16.463347528600504</v>
      </c>
      <c r="BE722" s="54">
        <f t="shared" si="460"/>
        <v>40.65459877344275</v>
      </c>
      <c r="BF722" s="54">
        <f t="shared" si="461"/>
        <v>40.654185789202707</v>
      </c>
      <c r="BG722" s="54">
        <f t="shared" si="462"/>
        <v>40.655223774088753</v>
      </c>
      <c r="BH722" s="54">
        <f t="shared" si="463"/>
        <v>40.652614540099698</v>
      </c>
      <c r="BI722" s="54">
        <f t="shared" si="464"/>
        <v>40.659171077826073</v>
      </c>
      <c r="BJ722" s="54">
        <f t="shared" si="465"/>
        <v>40.642679998446411</v>
      </c>
      <c r="BK722" s="54">
        <f t="shared" si="466"/>
        <v>40.684065299156565</v>
      </c>
      <c r="BL722" s="54">
        <f t="shared" si="467"/>
        <v>40.579522979451724</v>
      </c>
    </row>
    <row r="723" spans="3:64" ht="12.95" customHeight="1">
      <c r="C723" s="30"/>
      <c r="D723" s="30"/>
      <c r="AF723" s="356"/>
      <c r="AG723" s="41"/>
      <c r="AW723" s="54">
        <v>661000</v>
      </c>
      <c r="AX723" s="54">
        <f t="shared" si="453"/>
        <v>-6.0992806495739469</v>
      </c>
      <c r="AY723" s="54">
        <f t="shared" si="454"/>
        <v>-6.177554233156255</v>
      </c>
      <c r="AZ723" s="54">
        <f t="shared" si="455"/>
        <v>7.8273583582307793E-2</v>
      </c>
      <c r="BA723" s="54">
        <f t="shared" si="456"/>
        <v>0.59706348151515487</v>
      </c>
      <c r="BB723" s="54">
        <f t="shared" si="457"/>
        <v>0.95125343494881476</v>
      </c>
      <c r="BC723" s="54">
        <f t="shared" si="458"/>
        <v>3.0442239357190481</v>
      </c>
      <c r="BD723" s="54">
        <f t="shared" si="459"/>
        <v>20.524247240454059</v>
      </c>
      <c r="BE723" s="54">
        <f t="shared" si="460"/>
        <v>40.691267745206318</v>
      </c>
      <c r="BF723" s="54">
        <f t="shared" si="461"/>
        <v>40.690921425843023</v>
      </c>
      <c r="BG723" s="54">
        <f t="shared" si="462"/>
        <v>40.691786473246935</v>
      </c>
      <c r="BH723" s="54">
        <f t="shared" si="463"/>
        <v>40.689625519123616</v>
      </c>
      <c r="BI723" s="54">
        <f t="shared" si="464"/>
        <v>40.695022439515547</v>
      </c>
      <c r="BJ723" s="54">
        <f t="shared" si="465"/>
        <v>40.681535435981786</v>
      </c>
      <c r="BK723" s="54">
        <f t="shared" si="466"/>
        <v>40.715190618842186</v>
      </c>
      <c r="BL723" s="54">
        <f t="shared" si="467"/>
        <v>40.630853937559131</v>
      </c>
    </row>
    <row r="724" spans="3:64" ht="12.95" customHeight="1">
      <c r="C724" s="30"/>
      <c r="D724" s="30"/>
      <c r="AF724" s="356"/>
      <c r="AG724" s="41"/>
      <c r="AW724" s="54">
        <v>662000</v>
      </c>
      <c r="AX724" s="54">
        <f t="shared" si="453"/>
        <v>-6.1198474430199878</v>
      </c>
      <c r="AY724" s="54">
        <f t="shared" si="454"/>
        <v>-6.199106487890421</v>
      </c>
      <c r="AZ724" s="54">
        <f t="shared" si="455"/>
        <v>7.9259044870432754E-2</v>
      </c>
      <c r="BA724" s="54">
        <f t="shared" si="456"/>
        <v>0.59623838653359706</v>
      </c>
      <c r="BB724" s="54">
        <f t="shared" si="457"/>
        <v>0.95834828910896874</v>
      </c>
      <c r="BC724" s="54">
        <f t="shared" si="458"/>
        <v>3.068110699947765</v>
      </c>
      <c r="BD724" s="54">
        <f t="shared" si="459"/>
        <v>27.205318952485797</v>
      </c>
      <c r="BE724" s="54">
        <f t="shared" si="460"/>
        <v>40.727875943322928</v>
      </c>
      <c r="BF724" s="54">
        <f t="shared" si="461"/>
        <v>40.727605489895289</v>
      </c>
      <c r="BG724" s="54">
        <f t="shared" si="462"/>
        <v>40.728277786480668</v>
      </c>
      <c r="BH724" s="54">
        <f t="shared" si="463"/>
        <v>40.726606488131708</v>
      </c>
      <c r="BI724" s="54">
        <f t="shared" si="464"/>
        <v>40.730760677934278</v>
      </c>
      <c r="BJ724" s="54">
        <f t="shared" si="465"/>
        <v>40.720431321964355</v>
      </c>
      <c r="BK724" s="54">
        <f t="shared" si="466"/>
        <v>40.746093771355639</v>
      </c>
      <c r="BL724" s="54">
        <f t="shared" si="467"/>
        <v>40.682184895666545</v>
      </c>
    </row>
    <row r="725" spans="3:64" ht="12.95" customHeight="1">
      <c r="C725" s="30"/>
      <c r="D725" s="30"/>
      <c r="AF725" s="356"/>
      <c r="AG725" s="41"/>
      <c r="AW725" s="54">
        <v>663000</v>
      </c>
      <c r="AX725" s="54">
        <f t="shared" si="453"/>
        <v>-6.1405579195584981</v>
      </c>
      <c r="AY725" s="54">
        <f t="shared" si="454"/>
        <v>-6.2206951824279919</v>
      </c>
      <c r="AZ725" s="54">
        <f t="shared" si="455"/>
        <v>8.013726286949413E-2</v>
      </c>
      <c r="BA725" s="54">
        <f t="shared" si="456"/>
        <v>0.59564482881678082</v>
      </c>
      <c r="BB725" s="54">
        <f t="shared" si="457"/>
        <v>0.96488104267386499</v>
      </c>
      <c r="BC725" s="54">
        <f t="shared" si="458"/>
        <v>3.0919391581082878</v>
      </c>
      <c r="BD725" s="54">
        <f t="shared" si="459"/>
        <v>40.270862144171076</v>
      </c>
      <c r="BE725" s="54">
        <f t="shared" si="460"/>
        <v>40.76443824504738</v>
      </c>
      <c r="BF725" s="54">
        <f t="shared" si="461"/>
        <v>40.764250948122125</v>
      </c>
      <c r="BG725" s="54">
        <f t="shared" si="462"/>
        <v>40.764714923409734</v>
      </c>
      <c r="BH725" s="54">
        <f t="shared" si="463"/>
        <v>40.76356552533921</v>
      </c>
      <c r="BI725" s="54">
        <f t="shared" si="464"/>
        <v>40.766412725998585</v>
      </c>
      <c r="BJ725" s="54">
        <f t="shared" si="465"/>
        <v>40.75935870568631</v>
      </c>
      <c r="BK725" s="54">
        <f t="shared" si="466"/>
        <v>40.776828569435743</v>
      </c>
      <c r="BL725" s="54">
        <f t="shared" si="467"/>
        <v>40.733515853773959</v>
      </c>
    </row>
    <row r="726" spans="3:64" ht="12.95" customHeight="1">
      <c r="C726" s="30"/>
      <c r="D726" s="30"/>
      <c r="AF726" s="356"/>
      <c r="AG726" s="41"/>
      <c r="AW726" s="54">
        <v>664000</v>
      </c>
      <c r="AX726" s="54">
        <f t="shared" si="453"/>
        <v>-6.1614125603398993</v>
      </c>
      <c r="AY726" s="54">
        <f t="shared" si="454"/>
        <v>-6.242320316768966</v>
      </c>
      <c r="AZ726" s="54">
        <f t="shared" si="455"/>
        <v>8.0907756429066946E-2</v>
      </c>
      <c r="BA726" s="54">
        <f t="shared" si="456"/>
        <v>0.59528126283379357</v>
      </c>
      <c r="BB726" s="54">
        <f t="shared" si="457"/>
        <v>0.97085653956128393</v>
      </c>
      <c r="BC726" s="54">
        <f t="shared" si="458"/>
        <v>3.1157282761161493</v>
      </c>
      <c r="BD726" s="54">
        <f t="shared" si="459"/>
        <v>77.322120219509429</v>
      </c>
      <c r="BE726" s="54">
        <f t="shared" si="460"/>
        <v>40.800969515836776</v>
      </c>
      <c r="BF726" s="54">
        <f t="shared" si="461"/>
        <v>40.800870475779703</v>
      </c>
      <c r="BG726" s="54">
        <f t="shared" si="462"/>
        <v>40.80111530025097</v>
      </c>
      <c r="BH726" s="54">
        <f t="shared" si="463"/>
        <v>40.800510096110663</v>
      </c>
      <c r="BI726" s="54">
        <f t="shared" si="464"/>
        <v>40.802006129587383</v>
      </c>
      <c r="BJ726" s="54">
        <f t="shared" si="465"/>
        <v>40.79830784712987</v>
      </c>
      <c r="BK726" s="54">
        <f t="shared" si="466"/>
        <v>40.807449269315491</v>
      </c>
      <c r="BL726" s="54">
        <f t="shared" si="467"/>
        <v>40.784846811881373</v>
      </c>
    </row>
    <row r="727" spans="3:64" ht="12.95" customHeight="1">
      <c r="C727" s="30"/>
      <c r="D727" s="30"/>
      <c r="AF727" s="356"/>
      <c r="AG727" s="41"/>
      <c r="AW727" s="54">
        <v>665000</v>
      </c>
      <c r="AX727" s="54">
        <f t="shared" ref="AX727:AX790" si="468">AB$3+AB$4*AW727+AB$5*AW727^2+AZ727</f>
        <v>-6.1824118722894887</v>
      </c>
      <c r="AY727" s="54">
        <f t="shared" ref="AY727:AY790" si="469">AB$3+AB$4*AW727+AB$5*AW727^2</f>
        <v>-6.2639818909133451</v>
      </c>
      <c r="AZ727" s="54">
        <f t="shared" ref="AZ727:AZ790" si="470">$AB$6*($AB$11/BA727*BB727+$AB$12)</f>
        <v>8.1570018623856252E-2</v>
      </c>
      <c r="BA727" s="54">
        <f t="shared" ref="BA727:BA790" si="471">1+$AB$7*COS(BC727)</f>
        <v>0.5951467426279673</v>
      </c>
      <c r="BB727" s="54">
        <f t="shared" ref="BB727:BB790" si="472">SIN(BC727+RADIANS($AB$9))</f>
        <v>0.97627820037840241</v>
      </c>
      <c r="BC727" s="54">
        <f t="shared" ref="BC727:BC790" si="473">2*ATAN(BD727)</f>
        <v>3.1394969203523648</v>
      </c>
      <c r="BD727" s="54">
        <f t="shared" ref="BD727:BD790" si="474">SQRT((1+$AB$7)/(1-$AB$7))*TAN(BE727/2)</f>
        <v>954.3195824090626</v>
      </c>
      <c r="BE727" s="54">
        <f t="shared" ref="BE727:BE790" si="475">$BL727+$AB$7*SIN(BF727)</f>
        <v>40.837484616584725</v>
      </c>
      <c r="BF727" s="54">
        <f t="shared" ref="BF727:BF790" si="476">$BL727+$AB$7*SIN(BG727)</f>
        <v>40.837476546856543</v>
      </c>
      <c r="BG727" s="54">
        <f t="shared" ref="BG727:BG790" si="477">$BL727+$AB$7*SIN(BH727)</f>
        <v>40.83749647939284</v>
      </c>
      <c r="BH727" s="54">
        <f t="shared" ref="BH727:BH790" si="478">$BL727+$AB$7*SIN(BI727)</f>
        <v>40.837447245265871</v>
      </c>
      <c r="BI727" s="54">
        <f t="shared" ref="BI727:BI790" si="479">$BL727+$AB$7*SIN(BJ727)</f>
        <v>40.837568855428337</v>
      </c>
      <c r="BJ727" s="54">
        <f t="shared" ref="BJ727:BJ790" si="480">$BL727+$AB$7*SIN(BK727)</f>
        <v>40.83726847362297</v>
      </c>
      <c r="BK727" s="54">
        <f t="shared" ref="BK727:BK790" si="481">$BL727+$AB$7*SIN(BL727)</f>
        <v>40.838010427795517</v>
      </c>
      <c r="BL727" s="54">
        <f t="shared" ref="BL727:BL790" si="482">RADIANS($AB$9)+$AB$18*(AW727-AB$15)</f>
        <v>40.836177769988787</v>
      </c>
    </row>
    <row r="728" spans="3:64" ht="12.95" customHeight="1">
      <c r="C728" s="30"/>
      <c r="D728" s="30"/>
      <c r="AF728" s="356"/>
      <c r="AG728" s="41"/>
      <c r="AW728" s="54">
        <v>666000</v>
      </c>
      <c r="AX728" s="54">
        <f t="shared" si="468"/>
        <v>-6.2035563914565346</v>
      </c>
      <c r="AY728" s="54">
        <f t="shared" si="469"/>
        <v>-6.2856799048611283</v>
      </c>
      <c r="AZ728" s="54">
        <f t="shared" si="470"/>
        <v>8.2123513404593326E-2</v>
      </c>
      <c r="BA728" s="54">
        <f t="shared" si="471"/>
        <v>0.59524091832443415</v>
      </c>
      <c r="BB728" s="54">
        <f t="shared" si="472"/>
        <v>0.98114801980963917</v>
      </c>
      <c r="BC728" s="54">
        <f t="shared" si="473"/>
        <v>-3.119921400988074</v>
      </c>
      <c r="BD728" s="54">
        <f t="shared" si="474"/>
        <v>-92.284546826969674</v>
      </c>
      <c r="BE728" s="54">
        <f t="shared" si="475"/>
        <v>40.873998406919398</v>
      </c>
      <c r="BF728" s="54">
        <f t="shared" si="476"/>
        <v>40.874081529104338</v>
      </c>
      <c r="BG728" s="54">
        <f t="shared" si="477"/>
        <v>40.873876101488797</v>
      </c>
      <c r="BH728" s="54">
        <f t="shared" si="478"/>
        <v>40.87438379649727</v>
      </c>
      <c r="BI728" s="54">
        <f t="shared" si="479"/>
        <v>40.873129091603005</v>
      </c>
      <c r="BJ728" s="54">
        <f t="shared" si="480"/>
        <v>40.876230035270979</v>
      </c>
      <c r="BK728" s="54">
        <f t="shared" si="481"/>
        <v>40.86856675852566</v>
      </c>
      <c r="BL728" s="54">
        <f t="shared" si="482"/>
        <v>40.887508728096194</v>
      </c>
    </row>
    <row r="729" spans="3:64" ht="12.95" customHeight="1">
      <c r="C729" s="30"/>
      <c r="D729" s="30"/>
      <c r="AF729" s="356"/>
      <c r="AG729" s="41"/>
      <c r="AW729" s="54">
        <v>667000</v>
      </c>
      <c r="AX729" s="54">
        <f t="shared" si="468"/>
        <v>-6.224846685639279</v>
      </c>
      <c r="AY729" s="54">
        <f t="shared" si="469"/>
        <v>-6.3074143586123146</v>
      </c>
      <c r="AZ729" s="54">
        <f t="shared" si="470"/>
        <v>8.2567672973035397E-2</v>
      </c>
      <c r="BA729" s="54">
        <f t="shared" si="471"/>
        <v>0.59556403485833687</v>
      </c>
      <c r="BB729" s="54">
        <f t="shared" si="472"/>
        <v>0.9854665585190272</v>
      </c>
      <c r="BC729" s="54">
        <f t="shared" si="473"/>
        <v>-3.0961372622789565</v>
      </c>
      <c r="BD729" s="54">
        <f t="shared" si="474"/>
        <v>-43.991605066893946</v>
      </c>
      <c r="BE729" s="54">
        <f t="shared" si="475"/>
        <v>40.910525746400154</v>
      </c>
      <c r="BF729" s="54">
        <f t="shared" si="476"/>
        <v>40.910697781624336</v>
      </c>
      <c r="BG729" s="54">
        <f t="shared" si="477"/>
        <v>40.910271813598072</v>
      </c>
      <c r="BH729" s="54">
        <f t="shared" si="478"/>
        <v>40.911326555517654</v>
      </c>
      <c r="BI729" s="54">
        <f t="shared" si="479"/>
        <v>40.908715044192974</v>
      </c>
      <c r="BJ729" s="54">
        <f t="shared" si="480"/>
        <v>40.915181959723782</v>
      </c>
      <c r="BK729" s="54">
        <f t="shared" si="481"/>
        <v>40.899172987873477</v>
      </c>
      <c r="BL729" s="54">
        <f t="shared" si="482"/>
        <v>40.938839686203607</v>
      </c>
    </row>
    <row r="730" spans="3:64" ht="12.95" customHeight="1">
      <c r="C730" s="30"/>
      <c r="D730" s="30"/>
      <c r="AF730" s="356"/>
      <c r="AG730" s="41"/>
      <c r="AW730" s="54">
        <v>668000</v>
      </c>
      <c r="AX730" s="54">
        <f t="shared" si="468"/>
        <v>-6.2462833562252005</v>
      </c>
      <c r="AY730" s="54">
        <f t="shared" si="469"/>
        <v>-6.3291852521669059</v>
      </c>
      <c r="AZ730" s="54">
        <f t="shared" si="470"/>
        <v>8.290189594170505E-2</v>
      </c>
      <c r="BA730" s="54">
        <f t="shared" si="471"/>
        <v>0.59611693286402501</v>
      </c>
      <c r="BB730" s="54">
        <f t="shared" si="472"/>
        <v>0.98923292982844768</v>
      </c>
      <c r="BC730" s="54">
        <f t="shared" si="473"/>
        <v>-3.0723171167742036</v>
      </c>
      <c r="BD730" s="54">
        <f t="shared" si="474"/>
        <v>-28.858673319823474</v>
      </c>
      <c r="BE730" s="54">
        <f t="shared" si="475"/>
        <v>40.947081495542278</v>
      </c>
      <c r="BF730" s="54">
        <f t="shared" si="476"/>
        <v>40.947337752662527</v>
      </c>
      <c r="BG730" s="54">
        <f t="shared" si="477"/>
        <v>40.946701197004543</v>
      </c>
      <c r="BH730" s="54">
        <f t="shared" si="478"/>
        <v>40.94828251351084</v>
      </c>
      <c r="BI730" s="54">
        <f t="shared" si="479"/>
        <v>40.944354733612776</v>
      </c>
      <c r="BJ730" s="54">
        <f t="shared" si="480"/>
        <v>40.954113906888239</v>
      </c>
      <c r="BK730" s="54">
        <f t="shared" si="481"/>
        <v>40.929883710759135</v>
      </c>
      <c r="BL730" s="54">
        <f t="shared" si="482"/>
        <v>40.990170644311021</v>
      </c>
    </row>
    <row r="731" spans="3:64" ht="12.95" customHeight="1">
      <c r="C731" s="30"/>
      <c r="D731" s="30"/>
      <c r="AF731" s="356"/>
      <c r="AG731" s="41"/>
      <c r="AW731" s="54">
        <v>669000</v>
      </c>
      <c r="AX731" s="54">
        <f t="shared" si="468"/>
        <v>-6.2678670392288751</v>
      </c>
      <c r="AY731" s="54">
        <f t="shared" si="469"/>
        <v>-6.3509925855248994</v>
      </c>
      <c r="AZ731" s="54">
        <f t="shared" si="470"/>
        <v>8.3125546296023922E-2</v>
      </c>
      <c r="BA731" s="54">
        <f t="shared" si="471"/>
        <v>0.59690105176705965</v>
      </c>
      <c r="BB731" s="54">
        <f t="shared" si="472"/>
        <v>0.99244478118964685</v>
      </c>
      <c r="BC731" s="54">
        <f t="shared" si="473"/>
        <v>-3.0484420197560884</v>
      </c>
      <c r="BD731" s="54">
        <f t="shared" si="474"/>
        <v>-21.455072661687925</v>
      </c>
      <c r="BE731" s="54">
        <f t="shared" si="475"/>
        <v>40.9836805186074</v>
      </c>
      <c r="BF731" s="54">
        <f t="shared" si="476"/>
        <v>40.984014075258102</v>
      </c>
      <c r="BG731" s="54">
        <f t="shared" si="477"/>
        <v>40.983181698352531</v>
      </c>
      <c r="BH731" s="54">
        <f t="shared" si="478"/>
        <v>40.985259047454463</v>
      </c>
      <c r="BI731" s="54">
        <f t="shared" si="479"/>
        <v>40.980075794177658</v>
      </c>
      <c r="BJ731" s="54">
        <f t="shared" si="480"/>
        <v>40.993016024199939</v>
      </c>
      <c r="BK731" s="54">
        <f t="shared" si="481"/>
        <v>40.960753246836667</v>
      </c>
      <c r="BL731" s="54">
        <f t="shared" si="482"/>
        <v>41.041501602418435</v>
      </c>
    </row>
    <row r="732" spans="3:64" ht="12.95" customHeight="1">
      <c r="C732" s="30"/>
      <c r="D732" s="30"/>
      <c r="AF732" s="356"/>
      <c r="AG732" s="41"/>
      <c r="AW732" s="54">
        <v>670000</v>
      </c>
      <c r="AX732" s="54">
        <f t="shared" si="468"/>
        <v>-6.2895984055543224</v>
      </c>
      <c r="AY732" s="54">
        <f t="shared" si="469"/>
        <v>-6.3728363586862979</v>
      </c>
      <c r="AZ732" s="54">
        <f t="shared" si="470"/>
        <v>8.3237953131975656E-2</v>
      </c>
      <c r="BA732" s="54">
        <f t="shared" si="471"/>
        <v>0.59791843522080967</v>
      </c>
      <c r="BB732" s="54">
        <f t="shared" si="472"/>
        <v>0.99509827021196107</v>
      </c>
      <c r="BC732" s="54">
        <f t="shared" si="473"/>
        <v>-3.0244928847493924</v>
      </c>
      <c r="BD732" s="54">
        <f t="shared" si="474"/>
        <v>-17.05993192528388</v>
      </c>
      <c r="BE732" s="54">
        <f t="shared" si="475"/>
        <v>41.020337690016987</v>
      </c>
      <c r="BF732" s="54">
        <f t="shared" si="476"/>
        <v>41.02073965848188</v>
      </c>
      <c r="BG732" s="54">
        <f t="shared" si="477"/>
        <v>41.019730567653006</v>
      </c>
      <c r="BH732" s="54">
        <f t="shared" si="478"/>
        <v>41.022264113922361</v>
      </c>
      <c r="BI732" s="54">
        <f t="shared" si="479"/>
        <v>41.015905280433891</v>
      </c>
      <c r="BJ732" s="54">
        <f t="shared" si="480"/>
        <v>41.031879203026108</v>
      </c>
      <c r="BK732" s="54">
        <f t="shared" si="481"/>
        <v>40.991835497400274</v>
      </c>
      <c r="BL732" s="54">
        <f t="shared" si="482"/>
        <v>41.092832560525842</v>
      </c>
    </row>
    <row r="733" spans="3:64" ht="12.95" customHeight="1">
      <c r="C733" s="30"/>
      <c r="D733" s="30"/>
      <c r="AF733" s="356"/>
      <c r="AG733" s="41"/>
      <c r="AW733" s="54">
        <v>671000</v>
      </c>
      <c r="AX733" s="54">
        <f t="shared" si="468"/>
        <v>-6.3114781605514105</v>
      </c>
      <c r="AY733" s="54">
        <f t="shared" si="469"/>
        <v>-6.3947165716511014</v>
      </c>
      <c r="AZ733" s="54">
        <f t="shared" si="470"/>
        <v>8.3238411099691156E-2</v>
      </c>
      <c r="BA733" s="54">
        <f t="shared" si="471"/>
        <v>0.5991717391241036</v>
      </c>
      <c r="BB733" s="54">
        <f t="shared" si="472"/>
        <v>0.99718803474859996</v>
      </c>
      <c r="BC733" s="54">
        <f t="shared" si="473"/>
        <v>-3.0004504283312117</v>
      </c>
      <c r="BD733" s="54">
        <f t="shared" si="474"/>
        <v>-14.146572405922676</v>
      </c>
      <c r="BE733" s="54">
        <f t="shared" si="475"/>
        <v>41.057067906082487</v>
      </c>
      <c r="BF733" s="54">
        <f t="shared" si="476"/>
        <v>41.057527772193694</v>
      </c>
      <c r="BG733" s="54">
        <f t="shared" si="477"/>
        <v>41.056364806535711</v>
      </c>
      <c r="BH733" s="54">
        <f t="shared" si="478"/>
        <v>41.059306433056904</v>
      </c>
      <c r="BI733" s="54">
        <f t="shared" si="479"/>
        <v>41.051869483736901</v>
      </c>
      <c r="BJ733" s="54">
        <f t="shared" si="480"/>
        <v>41.070695336682739</v>
      </c>
      <c r="BK733" s="54">
        <f t="shared" si="481"/>
        <v>41.023183803392797</v>
      </c>
      <c r="BL733" s="54">
        <f t="shared" si="482"/>
        <v>41.144163518633256</v>
      </c>
    </row>
    <row r="734" spans="3:64" ht="12.95" customHeight="1">
      <c r="C734" s="30"/>
      <c r="D734" s="30"/>
      <c r="AF734" s="356"/>
      <c r="AG734" s="41"/>
      <c r="AW734" s="54">
        <v>672000</v>
      </c>
      <c r="AX734" s="54">
        <f t="shared" si="468"/>
        <v>-6.3335070429737366</v>
      </c>
      <c r="AY734" s="54">
        <f t="shared" si="469"/>
        <v>-6.4166332244193089</v>
      </c>
      <c r="AZ734" s="54">
        <f t="shared" si="470"/>
        <v>8.3126181445572489E-2</v>
      </c>
      <c r="BA734" s="54">
        <f t="shared" si="471"/>
        <v>0.60066424254235617</v>
      </c>
      <c r="BB734" s="54">
        <f t="shared" si="472"/>
        <v>0.99870715629143192</v>
      </c>
      <c r="BC734" s="54">
        <f t="shared" si="473"/>
        <v>-2.9762951094286874</v>
      </c>
      <c r="BD734" s="54">
        <f t="shared" si="474"/>
        <v>-12.071831165494084</v>
      </c>
      <c r="BE734" s="54">
        <f t="shared" si="475"/>
        <v>41.093886103505291</v>
      </c>
      <c r="BF734" s="54">
        <f t="shared" si="476"/>
        <v>41.094392123532636</v>
      </c>
      <c r="BG734" s="54">
        <f t="shared" si="477"/>
        <v>41.093101129856066</v>
      </c>
      <c r="BH734" s="54">
        <f t="shared" si="478"/>
        <v>41.096395659530486</v>
      </c>
      <c r="BI734" s="54">
        <f t="shared" si="479"/>
        <v>41.087993762499401</v>
      </c>
      <c r="BJ734" s="54">
        <f t="shared" si="480"/>
        <v>41.109457580413839</v>
      </c>
      <c r="BK734" s="54">
        <f t="shared" si="481"/>
        <v>41.054850804890251</v>
      </c>
      <c r="BL734" s="54">
        <f t="shared" si="482"/>
        <v>41.19549447674067</v>
      </c>
    </row>
    <row r="735" spans="3:64" ht="12.95" customHeight="1">
      <c r="C735" s="30"/>
      <c r="D735" s="30"/>
      <c r="AF735" s="356"/>
      <c r="AG735" s="41"/>
      <c r="AW735" s="54">
        <v>673000</v>
      </c>
      <c r="AX735" s="54">
        <f t="shared" si="468"/>
        <v>-6.3556858234752358</v>
      </c>
      <c r="AY735" s="54">
        <f t="shared" si="469"/>
        <v>-6.4385863169909179</v>
      </c>
      <c r="AZ735" s="54">
        <f t="shared" si="470"/>
        <v>8.2900493515682058E-2</v>
      </c>
      <c r="BA735" s="54">
        <f t="shared" si="471"/>
        <v>0.60239986192875838</v>
      </c>
      <c r="BB735" s="54">
        <f t="shared" si="472"/>
        <v>0.99964711568637554</v>
      </c>
      <c r="BC735" s="54">
        <f t="shared" si="473"/>
        <v>-2.9520070619501468</v>
      </c>
      <c r="BD735" s="54">
        <f t="shared" si="474"/>
        <v>-10.517708343267309</v>
      </c>
      <c r="BE735" s="54">
        <f t="shared" si="475"/>
        <v>41.130807285795434</v>
      </c>
      <c r="BF735" s="54">
        <f t="shared" si="476"/>
        <v>41.131346923725353</v>
      </c>
      <c r="BG735" s="54">
        <f t="shared" si="477"/>
        <v>41.129955943414728</v>
      </c>
      <c r="BH735" s="54">
        <f t="shared" si="478"/>
        <v>41.133542537496332</v>
      </c>
      <c r="BI735" s="54">
        <f t="shared" si="479"/>
        <v>41.124302389448246</v>
      </c>
      <c r="BJ735" s="54">
        <f t="shared" si="480"/>
        <v>41.14816061349849</v>
      </c>
      <c r="BK735" s="54">
        <f t="shared" si="481"/>
        <v>41.086888302432641</v>
      </c>
      <c r="BL735" s="54">
        <f t="shared" si="482"/>
        <v>41.246825434848084</v>
      </c>
    </row>
    <row r="736" spans="3:64" ht="12.95" customHeight="1">
      <c r="C736" s="30"/>
      <c r="D736" s="30"/>
      <c r="AF736" s="356"/>
      <c r="AG736" s="41"/>
      <c r="AW736" s="54">
        <v>674000</v>
      </c>
      <c r="AX736" s="54">
        <f t="shared" si="468"/>
        <v>-6.3780153028023712</v>
      </c>
      <c r="AY736" s="54">
        <f t="shared" si="469"/>
        <v>-6.4605758493659335</v>
      </c>
      <c r="AZ736" s="54">
        <f t="shared" si="470"/>
        <v>8.2560546563562265E-2</v>
      </c>
      <c r="BA736" s="54">
        <f t="shared" si="471"/>
        <v>0.60438316910197987</v>
      </c>
      <c r="BB736" s="54">
        <f t="shared" si="472"/>
        <v>0.99999773996646346</v>
      </c>
      <c r="BC736" s="54">
        <f t="shared" si="473"/>
        <v>-2.9275660197490163</v>
      </c>
      <c r="BD736" s="54">
        <f t="shared" si="474"/>
        <v>-9.3089330171473605</v>
      </c>
      <c r="BE736" s="54">
        <f t="shared" si="475"/>
        <v>41.167846558403603</v>
      </c>
      <c r="BF736" s="54">
        <f t="shared" si="476"/>
        <v>41.168406944242584</v>
      </c>
      <c r="BG736" s="54">
        <f t="shared" si="477"/>
        <v>41.166945340119263</v>
      </c>
      <c r="BH736" s="54">
        <f t="shared" si="478"/>
        <v>41.170759036764458</v>
      </c>
      <c r="BI736" s="54">
        <f t="shared" si="479"/>
        <v>41.16081841912721</v>
      </c>
      <c r="BJ736" s="54">
        <f t="shared" si="480"/>
        <v>41.186800903422018</v>
      </c>
      <c r="BK736" s="54">
        <f t="shared" si="481"/>
        <v>41.119347120566417</v>
      </c>
      <c r="BL736" s="54">
        <f t="shared" si="482"/>
        <v>41.298156392955498</v>
      </c>
    </row>
    <row r="737" spans="3:64" ht="12.95" customHeight="1">
      <c r="C737" s="30"/>
      <c r="D737" s="30"/>
      <c r="AF737" s="356"/>
      <c r="AG737" s="41"/>
      <c r="AW737" s="54">
        <v>675000</v>
      </c>
      <c r="AX737" s="54">
        <f t="shared" si="468"/>
        <v>-6.4004963098461092</v>
      </c>
      <c r="AY737" s="54">
        <f t="shared" si="469"/>
        <v>-6.4826018215443515</v>
      </c>
      <c r="AZ737" s="54">
        <f t="shared" si="470"/>
        <v>8.210551169824222E-2</v>
      </c>
      <c r="BA737" s="54">
        <f t="shared" si="471"/>
        <v>0.60661941348062032</v>
      </c>
      <c r="BB737" s="54">
        <f t="shared" si="472"/>
        <v>0.99974713891394829</v>
      </c>
      <c r="BC737" s="54">
        <f t="shared" si="473"/>
        <v>-2.9029512330853335</v>
      </c>
      <c r="BD737" s="54">
        <f t="shared" si="474"/>
        <v>-8.3409634136783541</v>
      </c>
      <c r="BE737" s="54">
        <f t="shared" si="475"/>
        <v>41.205019172975661</v>
      </c>
      <c r="BF737" s="54">
        <f t="shared" si="476"/>
        <v>41.205587561839508</v>
      </c>
      <c r="BG737" s="54">
        <f t="shared" si="477"/>
        <v>41.204085116419677</v>
      </c>
      <c r="BH737" s="54">
        <f t="shared" si="478"/>
        <v>41.208058467737381</v>
      </c>
      <c r="BI737" s="54">
        <f t="shared" si="479"/>
        <v>41.197563578764246</v>
      </c>
      <c r="BJ737" s="54">
        <f t="shared" si="480"/>
        <v>41.225376971771176</v>
      </c>
      <c r="BK737" s="54">
        <f t="shared" si="481"/>
        <v>41.152276973957925</v>
      </c>
      <c r="BL737" s="54">
        <f t="shared" si="482"/>
        <v>41.349487351062905</v>
      </c>
    </row>
    <row r="738" spans="3:64" ht="12.95" customHeight="1">
      <c r="C738" s="30"/>
      <c r="D738" s="30"/>
      <c r="AF738" s="356"/>
      <c r="AG738" s="41"/>
      <c r="AW738" s="54">
        <v>676000</v>
      </c>
      <c r="AX738" s="54">
        <f t="shared" si="468"/>
        <v>-6.423129699712173</v>
      </c>
      <c r="AY738" s="54">
        <f t="shared" si="469"/>
        <v>-6.5046642335261744</v>
      </c>
      <c r="AZ738" s="54">
        <f t="shared" si="470"/>
        <v>8.1534533814001831E-2</v>
      </c>
      <c r="BA738" s="54">
        <f t="shared" si="471"/>
        <v>0.60911454910136964</v>
      </c>
      <c r="BB738" s="54">
        <f t="shared" si="472"/>
        <v>0.99888162981106121</v>
      </c>
      <c r="BC738" s="54">
        <f t="shared" si="473"/>
        <v>-2.8781413759172305</v>
      </c>
      <c r="BD738" s="54">
        <f t="shared" si="474"/>
        <v>-7.5475771136275034</v>
      </c>
      <c r="BE738" s="54">
        <f t="shared" si="475"/>
        <v>41.242340580741931</v>
      </c>
      <c r="BF738" s="54">
        <f t="shared" si="476"/>
        <v>41.242904792565149</v>
      </c>
      <c r="BG738" s="54">
        <f t="shared" si="477"/>
        <v>41.241390810291975</v>
      </c>
      <c r="BH738" s="54">
        <f t="shared" si="478"/>
        <v>41.245455573005408</v>
      </c>
      <c r="BI738" s="54">
        <f t="shared" si="479"/>
        <v>41.234558185488503</v>
      </c>
      <c r="BJ738" s="54">
        <f t="shared" si="480"/>
        <v>41.263889661190504</v>
      </c>
      <c r="BK738" s="54">
        <f t="shared" si="481"/>
        <v>41.185726336430626</v>
      </c>
      <c r="BL738" s="54">
        <f t="shared" si="482"/>
        <v>41.400818309170319</v>
      </c>
    </row>
    <row r="739" spans="3:64" ht="12.95" customHeight="1">
      <c r="C739" s="30"/>
      <c r="D739" s="30"/>
      <c r="AF739" s="356"/>
      <c r="AG739" s="41"/>
      <c r="AW739" s="54">
        <v>677000</v>
      </c>
      <c r="AX739" s="54">
        <f t="shared" si="468"/>
        <v>-6.4459163519486804</v>
      </c>
      <c r="AY739" s="54">
        <f t="shared" si="469"/>
        <v>-6.5267630853114005</v>
      </c>
      <c r="AZ739" s="54">
        <f t="shared" si="470"/>
        <v>8.0846733362719733E-2</v>
      </c>
      <c r="BA739" s="54">
        <f t="shared" si="471"/>
        <v>0.61187526695745209</v>
      </c>
      <c r="BB739" s="54">
        <f t="shared" si="472"/>
        <v>0.99738564872372015</v>
      </c>
      <c r="BC739" s="54">
        <f t="shared" si="473"/>
        <v>-2.8531144435133156</v>
      </c>
      <c r="BD739" s="54">
        <f t="shared" si="474"/>
        <v>-6.8847861245875617</v>
      </c>
      <c r="BE739" s="54">
        <f t="shared" si="475"/>
        <v>41.279826494666452</v>
      </c>
      <c r="BF739" s="54">
        <f t="shared" si="476"/>
        <v>41.280375315399731</v>
      </c>
      <c r="BG739" s="54">
        <f t="shared" si="477"/>
        <v>41.278877761438736</v>
      </c>
      <c r="BH739" s="54">
        <f t="shared" si="478"/>
        <v>41.282966593939314</v>
      </c>
      <c r="BI739" s="54">
        <f t="shared" si="479"/>
        <v>41.271821092735692</v>
      </c>
      <c r="BJ739" s="54">
        <f t="shared" si="480"/>
        <v>41.302342402368161</v>
      </c>
      <c r="BK739" s="54">
        <f t="shared" si="481"/>
        <v>41.219742313271041</v>
      </c>
      <c r="BL739" s="54">
        <f t="shared" si="482"/>
        <v>41.452149267277733</v>
      </c>
    </row>
    <row r="740" spans="3:64" ht="12.95" customHeight="1">
      <c r="C740" s="30"/>
      <c r="D740" s="30"/>
      <c r="AF740" s="356"/>
      <c r="AG740" s="41"/>
      <c r="AW740" s="54">
        <v>678000</v>
      </c>
      <c r="AX740" s="54">
        <f t="shared" si="468"/>
        <v>-6.4688571690383707</v>
      </c>
      <c r="AY740" s="54">
        <f t="shared" si="469"/>
        <v>-6.5488983769000324</v>
      </c>
      <c r="AZ740" s="54">
        <f t="shared" si="470"/>
        <v>8.0041207861661995E-2</v>
      </c>
      <c r="BA740" s="54">
        <f t="shared" si="471"/>
        <v>0.61490903318738366</v>
      </c>
      <c r="BB740" s="54">
        <f t="shared" si="472"/>
        <v>0.9952416465836702</v>
      </c>
      <c r="BC740" s="54">
        <f t="shared" si="473"/>
        <v>-2.8278476400143653</v>
      </c>
      <c r="BD740" s="54">
        <f t="shared" si="474"/>
        <v>-6.3222264780752964</v>
      </c>
      <c r="BE740" s="54">
        <f t="shared" si="475"/>
        <v>41.317492959626655</v>
      </c>
      <c r="BF740" s="54">
        <f t="shared" si="476"/>
        <v>41.318016486756598</v>
      </c>
      <c r="BG740" s="54">
        <f t="shared" si="477"/>
        <v>41.316561193734756</v>
      </c>
      <c r="BH740" s="54">
        <f t="shared" si="478"/>
        <v>41.320609311132678</v>
      </c>
      <c r="BI740" s="54">
        <f t="shared" si="479"/>
        <v>41.309369668521668</v>
      </c>
      <c r="BJ740" s="54">
        <f t="shared" si="480"/>
        <v>41.340741479608035</v>
      </c>
      <c r="BK740" s="54">
        <f t="shared" si="481"/>
        <v>41.254370517139833</v>
      </c>
      <c r="BL740" s="54">
        <f t="shared" si="482"/>
        <v>41.503480225385147</v>
      </c>
    </row>
    <row r="741" spans="3:64" ht="12.95" customHeight="1">
      <c r="C741" s="30"/>
      <c r="D741" s="30"/>
      <c r="AF741" s="356"/>
      <c r="AG741" s="41"/>
      <c r="AW741" s="54">
        <v>679000</v>
      </c>
      <c r="AX741" s="54">
        <f t="shared" si="468"/>
        <v>-6.4919530752192545</v>
      </c>
      <c r="AY741" s="54">
        <f t="shared" si="469"/>
        <v>-6.5710701082920657</v>
      </c>
      <c r="AZ741" s="54">
        <f t="shared" si="470"/>
        <v>7.9117033072811274E-2</v>
      </c>
      <c r="BA741" s="54">
        <f t="shared" si="471"/>
        <v>0.61822413362328832</v>
      </c>
      <c r="BB741" s="54">
        <f t="shared" si="472"/>
        <v>0.99242996828957053</v>
      </c>
      <c r="BC741" s="54">
        <f t="shared" si="473"/>
        <v>-2.8023172556771545</v>
      </c>
      <c r="BD741" s="54">
        <f t="shared" si="474"/>
        <v>-5.8382614047694972</v>
      </c>
      <c r="BE741" s="54">
        <f t="shared" si="475"/>
        <v>41.355356429592788</v>
      </c>
      <c r="BF741" s="54">
        <f t="shared" si="476"/>
        <v>41.35584634764286</v>
      </c>
      <c r="BG741" s="54">
        <f t="shared" si="477"/>
        <v>41.354456319285028</v>
      </c>
      <c r="BH741" s="54">
        <f t="shared" si="478"/>
        <v>41.35840305813916</v>
      </c>
      <c r="BI741" s="54">
        <f t="shared" si="479"/>
        <v>41.347219808094295</v>
      </c>
      <c r="BJ741" s="54">
        <f t="shared" si="480"/>
        <v>41.379096293092417</v>
      </c>
      <c r="BK741" s="54">
        <f t="shared" si="481"/>
        <v>41.289654947914855</v>
      </c>
      <c r="BL741" s="54">
        <f t="shared" si="482"/>
        <v>41.554811183492561</v>
      </c>
    </row>
    <row r="742" spans="3:64" ht="12.95" customHeight="1">
      <c r="C742" s="30"/>
      <c r="D742" s="30"/>
      <c r="AF742" s="356"/>
      <c r="AG742" s="41"/>
      <c r="AW742" s="54">
        <v>680000</v>
      </c>
      <c r="AX742" s="54">
        <f t="shared" si="468"/>
        <v>-6.5152050156455799</v>
      </c>
      <c r="AY742" s="54">
        <f t="shared" si="469"/>
        <v>-6.5932782794875058</v>
      </c>
      <c r="AZ742" s="54">
        <f t="shared" si="470"/>
        <v>7.8073263841925505E-2</v>
      </c>
      <c r="BA742" s="54">
        <f t="shared" si="471"/>
        <v>0.62182972517585422</v>
      </c>
      <c r="BB742" s="54">
        <f t="shared" si="472"/>
        <v>0.98892871303109486</v>
      </c>
      <c r="BC742" s="54">
        <f t="shared" si="473"/>
        <v>-2.776498533592306</v>
      </c>
      <c r="BD742" s="54">
        <f t="shared" si="474"/>
        <v>-5.4170548407491266</v>
      </c>
      <c r="BE742" s="54">
        <f t="shared" si="475"/>
        <v>41.393433850548654</v>
      </c>
      <c r="BF742" s="54">
        <f t="shared" si="476"/>
        <v>41.393883625786813</v>
      </c>
      <c r="BG742" s="54">
        <f t="shared" si="477"/>
        <v>41.392578462797374</v>
      </c>
      <c r="BH742" s="54">
        <f t="shared" si="478"/>
        <v>41.39636870862163</v>
      </c>
      <c r="BI742" s="54">
        <f t="shared" si="479"/>
        <v>41.385385983292174</v>
      </c>
      <c r="BJ742" s="54">
        <f t="shared" si="480"/>
        <v>41.417419615451507</v>
      </c>
      <c r="BK742" s="54">
        <f t="shared" si="481"/>
        <v>41.325637876782828</v>
      </c>
      <c r="BL742" s="54">
        <f t="shared" si="482"/>
        <v>41.606142141599967</v>
      </c>
    </row>
    <row r="743" spans="3:64" ht="12.95" customHeight="1">
      <c r="C743" s="30"/>
      <c r="D743" s="30"/>
      <c r="AF743" s="356"/>
      <c r="AG743" s="41"/>
      <c r="AW743" s="54">
        <v>681000</v>
      </c>
      <c r="AX743" s="54">
        <f t="shared" si="468"/>
        <v>-6.5386139558429708</v>
      </c>
      <c r="AY743" s="54">
        <f t="shared" si="469"/>
        <v>-6.6155228904863481</v>
      </c>
      <c r="AZ743" s="54">
        <f t="shared" si="470"/>
        <v>7.690893464337735E-2</v>
      </c>
      <c r="BA743" s="54">
        <f t="shared" si="471"/>
        <v>0.62573589449319744</v>
      </c>
      <c r="BB743" s="54">
        <f t="shared" si="472"/>
        <v>0.98471357404411175</v>
      </c>
      <c r="BC743" s="54">
        <f t="shared" si="473"/>
        <v>-2.7503655256696158</v>
      </c>
      <c r="BD743" s="54">
        <f t="shared" si="474"/>
        <v>-5.0467484705296952</v>
      </c>
      <c r="BE743" s="54">
        <f t="shared" si="475"/>
        <v>41.431742747758946</v>
      </c>
      <c r="BF743" s="54">
        <f t="shared" si="476"/>
        <v>41.432147735486161</v>
      </c>
      <c r="BG743" s="54">
        <f t="shared" si="477"/>
        <v>41.430943204321508</v>
      </c>
      <c r="BH743" s="54">
        <f t="shared" si="478"/>
        <v>41.434528637778378</v>
      </c>
      <c r="BI743" s="54">
        <f t="shared" si="479"/>
        <v>41.423881330744045</v>
      </c>
      <c r="BJ743" s="54">
        <f t="shared" si="480"/>
        <v>41.455727839738273</v>
      </c>
      <c r="BK743" s="54">
        <f t="shared" si="481"/>
        <v>41.362359734884777</v>
      </c>
      <c r="BL743" s="54">
        <f t="shared" si="482"/>
        <v>41.657473099707381</v>
      </c>
    </row>
    <row r="744" spans="3:64" ht="12.95" customHeight="1">
      <c r="C744" s="30"/>
      <c r="D744" s="30"/>
      <c r="AF744" s="356"/>
      <c r="AG744" s="41"/>
      <c r="AW744" s="54">
        <v>682000</v>
      </c>
      <c r="AX744" s="54">
        <f t="shared" si="468"/>
        <v>-6.5621808813516651</v>
      </c>
      <c r="AY744" s="54">
        <f t="shared" si="469"/>
        <v>-6.6378039412885936</v>
      </c>
      <c r="AZ744" s="54">
        <f t="shared" si="470"/>
        <v>7.562305993692825E-2</v>
      </c>
      <c r="BA744" s="54">
        <f t="shared" si="471"/>
        <v>0.62995372428765251</v>
      </c>
      <c r="BB744" s="54">
        <f t="shared" si="472"/>
        <v>0.97975765601911258</v>
      </c>
      <c r="BC744" s="54">
        <f t="shared" si="473"/>
        <v>-2.7238909376179583</v>
      </c>
      <c r="BD744" s="54">
        <f t="shared" si="474"/>
        <v>-4.7182855413671394</v>
      </c>
      <c r="BE744" s="54">
        <f t="shared" si="475"/>
        <v>41.470301315956235</v>
      </c>
      <c r="BF744" s="54">
        <f t="shared" si="476"/>
        <v>41.47065877828377</v>
      </c>
      <c r="BG744" s="54">
        <f t="shared" si="477"/>
        <v>41.469566537790776</v>
      </c>
      <c r="BH744" s="54">
        <f t="shared" si="478"/>
        <v>41.47290665972983</v>
      </c>
      <c r="BI744" s="54">
        <f t="shared" si="479"/>
        <v>41.462717780830481</v>
      </c>
      <c r="BJ744" s="54">
        <f t="shared" si="480"/>
        <v>41.494041215368007</v>
      </c>
      <c r="BK744" s="54">
        <f t="shared" si="481"/>
        <v>41.39985900680874</v>
      </c>
      <c r="BL744" s="54">
        <f t="shared" si="482"/>
        <v>41.708804057814795</v>
      </c>
    </row>
    <row r="745" spans="3:64" ht="12.95" customHeight="1">
      <c r="C745" s="30"/>
      <c r="D745" s="30"/>
      <c r="AF745" s="356"/>
      <c r="AG745" s="41"/>
      <c r="AW745" s="54">
        <v>683000</v>
      </c>
      <c r="AX745" s="54">
        <f t="shared" si="468"/>
        <v>-6.5859067973931182</v>
      </c>
      <c r="AY745" s="54">
        <f t="shared" si="469"/>
        <v>-6.6601214318942459</v>
      </c>
      <c r="AZ745" s="54">
        <f t="shared" si="470"/>
        <v>7.4214634501127669E-2</v>
      </c>
      <c r="BA745" s="54">
        <f t="shared" si="471"/>
        <v>0.63449536768245807</v>
      </c>
      <c r="BB745" s="54">
        <f t="shared" si="472"/>
        <v>0.97403126839694365</v>
      </c>
      <c r="BC745" s="54">
        <f t="shared" si="473"/>
        <v>-2.6970459625026528</v>
      </c>
      <c r="BD745" s="54">
        <f t="shared" si="474"/>
        <v>-4.4246286881122057</v>
      </c>
      <c r="BE745" s="54">
        <f t="shared" si="475"/>
        <v>41.509128511101991</v>
      </c>
      <c r="BF745" s="54">
        <f t="shared" si="476"/>
        <v>41.509437547816674</v>
      </c>
      <c r="BG745" s="54">
        <f t="shared" si="477"/>
        <v>41.508465042244417</v>
      </c>
      <c r="BH745" s="54">
        <f t="shared" si="478"/>
        <v>41.511527943429421</v>
      </c>
      <c r="BI745" s="54">
        <f t="shared" si="479"/>
        <v>41.501906229094175</v>
      </c>
      <c r="BJ745" s="54">
        <f t="shared" si="480"/>
        <v>41.532384068031362</v>
      </c>
      <c r="BK745" s="54">
        <f t="shared" si="481"/>
        <v>41.438172129210265</v>
      </c>
      <c r="BL745" s="54">
        <f t="shared" si="482"/>
        <v>41.760135015922209</v>
      </c>
    </row>
    <row r="746" spans="3:64" ht="12.95" customHeight="1">
      <c r="C746" s="30"/>
      <c r="D746" s="30"/>
      <c r="AF746" s="356"/>
      <c r="AG746" s="41"/>
      <c r="AW746" s="54">
        <v>684000</v>
      </c>
      <c r="AX746" s="54">
        <f t="shared" si="468"/>
        <v>-6.6097927283419953</v>
      </c>
      <c r="AY746" s="54">
        <f t="shared" si="469"/>
        <v>-6.6824753623033004</v>
      </c>
      <c r="AZ746" s="54">
        <f t="shared" si="470"/>
        <v>7.268263396130506E-2</v>
      </c>
      <c r="BA746" s="54">
        <f t="shared" si="471"/>
        <v>0.63937413089374706</v>
      </c>
      <c r="BB746" s="54">
        <f t="shared" si="472"/>
        <v>0.96750169278238896</v>
      </c>
      <c r="BC746" s="54">
        <f t="shared" si="473"/>
        <v>-2.6698001022342122</v>
      </c>
      <c r="BD746" s="54">
        <f t="shared" si="474"/>
        <v>-4.1602259281604592</v>
      </c>
      <c r="BE746" s="54">
        <f t="shared" si="475"/>
        <v>41.548244142573047</v>
      </c>
      <c r="BF746" s="54">
        <f t="shared" si="476"/>
        <v>41.548505542287486</v>
      </c>
      <c r="BG746" s="54">
        <f t="shared" si="477"/>
        <v>41.54765606213148</v>
      </c>
      <c r="BH746" s="54">
        <f t="shared" si="478"/>
        <v>41.550418910591027</v>
      </c>
      <c r="BI746" s="54">
        <f t="shared" si="479"/>
        <v>41.541456751515646</v>
      </c>
      <c r="BJ746" s="54">
        <f t="shared" si="480"/>
        <v>41.570784999040583</v>
      </c>
      <c r="BK746" s="54">
        <f t="shared" si="481"/>
        <v>41.477333394827724</v>
      </c>
      <c r="BL746" s="54">
        <f t="shared" si="482"/>
        <v>41.811465974029623</v>
      </c>
    </row>
    <row r="747" spans="3:64" ht="12.95" customHeight="1">
      <c r="C747" s="30"/>
      <c r="D747" s="30"/>
      <c r="AF747" s="356"/>
      <c r="AG747" s="41"/>
      <c r="AW747" s="54">
        <v>685000</v>
      </c>
      <c r="AX747" s="54">
        <f t="shared" si="468"/>
        <v>-6.6338397167408951</v>
      </c>
      <c r="AY747" s="54">
        <f t="shared" si="469"/>
        <v>-6.7048657325157581</v>
      </c>
      <c r="AZ747" s="54">
        <f t="shared" si="470"/>
        <v>7.1026015774862908E-2</v>
      </c>
      <c r="BA747" s="54">
        <f t="shared" si="471"/>
        <v>0.6446045645356866</v>
      </c>
      <c r="BB747" s="54">
        <f t="shared" si="472"/>
        <v>0.96013292267426742</v>
      </c>
      <c r="BC747" s="54">
        <f t="shared" si="473"/>
        <v>-2.6421209760242563</v>
      </c>
      <c r="BD747" s="54">
        <f t="shared" si="474"/>
        <v>-3.920637579079659</v>
      </c>
      <c r="BE747" s="54">
        <f t="shared" si="475"/>
        <v>41.587668964933002</v>
      </c>
      <c r="BF747" s="54">
        <f t="shared" si="476"/>
        <v>41.587884987961139</v>
      </c>
      <c r="BG747" s="54">
        <f t="shared" si="477"/>
        <v>41.587157892728847</v>
      </c>
      <c r="BH747" s="54">
        <f t="shared" si="478"/>
        <v>41.589607120086491</v>
      </c>
      <c r="BI747" s="54">
        <f t="shared" si="479"/>
        <v>41.581378864754825</v>
      </c>
      <c r="BJ747" s="54">
        <f t="shared" si="480"/>
        <v>41.609277059035605</v>
      </c>
      <c r="BK747" s="54">
        <f t="shared" si="481"/>
        <v>41.517374862145346</v>
      </c>
      <c r="BL747" s="54">
        <f t="shared" si="482"/>
        <v>41.86279693213703</v>
      </c>
    </row>
    <row r="748" spans="3:64" ht="12.95" customHeight="1">
      <c r="C748" s="30"/>
      <c r="D748" s="30"/>
      <c r="AF748" s="356"/>
      <c r="AG748" s="41"/>
      <c r="AW748" s="54">
        <v>686000</v>
      </c>
      <c r="AX748" s="54">
        <f t="shared" si="468"/>
        <v>-6.6580488215613576</v>
      </c>
      <c r="AY748" s="54">
        <f t="shared" si="469"/>
        <v>-6.7272925425316208</v>
      </c>
      <c r="AZ748" s="54">
        <f t="shared" si="470"/>
        <v>6.9243720970262962E-2</v>
      </c>
      <c r="BA748" s="54">
        <f t="shared" si="471"/>
        <v>0.65020256382008657</v>
      </c>
      <c r="BB748" s="54">
        <f t="shared" si="472"/>
        <v>0.95188537363921388</v>
      </c>
      <c r="BC748" s="54">
        <f t="shared" si="473"/>
        <v>-2.6139741144354773</v>
      </c>
      <c r="BD748" s="54">
        <f t="shared" si="474"/>
        <v>-3.7022702273806996</v>
      </c>
      <c r="BE748" s="54">
        <f t="shared" si="475"/>
        <v>41.627424768856407</v>
      </c>
      <c r="BF748" s="54">
        <f t="shared" si="476"/>
        <v>41.627598876882701</v>
      </c>
      <c r="BG748" s="54">
        <f t="shared" si="477"/>
        <v>41.626989966473793</v>
      </c>
      <c r="BH748" s="54">
        <f t="shared" si="478"/>
        <v>41.629121144239704</v>
      </c>
      <c r="BI748" s="54">
        <f t="shared" si="479"/>
        <v>41.621681832076675</v>
      </c>
      <c r="BJ748" s="54">
        <f t="shared" si="480"/>
        <v>41.647897890477701</v>
      </c>
      <c r="BK748" s="54">
        <f t="shared" si="481"/>
        <v>41.558326270941905</v>
      </c>
      <c r="BL748" s="54">
        <f t="shared" si="482"/>
        <v>41.914127890244444</v>
      </c>
    </row>
    <row r="749" spans="3:64" ht="12.95" customHeight="1">
      <c r="C749" s="30"/>
      <c r="D749" s="30"/>
      <c r="AF749" s="356"/>
      <c r="AG749" s="41"/>
      <c r="AW749" s="54">
        <v>687000</v>
      </c>
      <c r="AX749" s="54">
        <f t="shared" si="468"/>
        <v>-6.6824211153934279</v>
      </c>
      <c r="AY749" s="54">
        <f t="shared" si="469"/>
        <v>-6.7497557923508875</v>
      </c>
      <c r="AZ749" s="54">
        <f t="shared" si="470"/>
        <v>6.7334676957459316E-2</v>
      </c>
      <c r="BA749" s="54">
        <f t="shared" si="471"/>
        <v>0.65618547791540904</v>
      </c>
      <c r="BB749" s="54">
        <f t="shared" si="472"/>
        <v>0.94271556193836714</v>
      </c>
      <c r="BC749" s="54">
        <f t="shared" si="473"/>
        <v>-2.5853227371570502</v>
      </c>
      <c r="BD749" s="54">
        <f t="shared" si="474"/>
        <v>-3.5021835441806166</v>
      </c>
      <c r="BE749" s="54">
        <f t="shared" si="475"/>
        <v>41.667534471260424</v>
      </c>
      <c r="BF749" s="54">
        <f t="shared" si="476"/>
        <v>41.667671021639876</v>
      </c>
      <c r="BG749" s="54">
        <f t="shared" si="477"/>
        <v>41.667173035944757</v>
      </c>
      <c r="BH749" s="54">
        <f t="shared" si="478"/>
        <v>41.668990443403096</v>
      </c>
      <c r="BI749" s="54">
        <f t="shared" si="479"/>
        <v>41.662375015206301</v>
      </c>
      <c r="BJ749" s="54">
        <f t="shared" si="480"/>
        <v>41.686689832912442</v>
      </c>
      <c r="BK749" s="54">
        <f t="shared" si="481"/>
        <v>41.600214963947565</v>
      </c>
      <c r="BL749" s="54">
        <f t="shared" si="482"/>
        <v>41.965458848351858</v>
      </c>
    </row>
    <row r="750" spans="3:64" ht="12.95" customHeight="1">
      <c r="C750" s="30"/>
      <c r="D750" s="30"/>
      <c r="AF750" s="356"/>
      <c r="AG750" s="41"/>
      <c r="AW750" s="54">
        <v>688000</v>
      </c>
      <c r="AX750" s="54">
        <f t="shared" si="468"/>
        <v>-6.7069576802368553</v>
      </c>
      <c r="AY750" s="54">
        <f t="shared" si="469"/>
        <v>-6.7722554819735574</v>
      </c>
      <c r="AZ750" s="54">
        <f t="shared" si="470"/>
        <v>6.5297801736701966E-2</v>
      </c>
      <c r="BA750" s="54">
        <f t="shared" si="471"/>
        <v>0.6625722287295438</v>
      </c>
      <c r="BB750" s="54">
        <f t="shared" si="472"/>
        <v>0.93257574945138066</v>
      </c>
      <c r="BC750" s="54">
        <f t="shared" si="473"/>
        <v>-2.5561275120616536</v>
      </c>
      <c r="BD750" s="54">
        <f t="shared" si="474"/>
        <v>-3.3179476854466969</v>
      </c>
      <c r="BE750" s="54">
        <f t="shared" si="475"/>
        <v>41.708022205237462</v>
      </c>
      <c r="BF750" s="54">
        <f t="shared" si="476"/>
        <v>41.708126129461746</v>
      </c>
      <c r="BG750" s="54">
        <f t="shared" si="477"/>
        <v>41.707729349352654</v>
      </c>
      <c r="BH750" s="54">
        <f t="shared" si="478"/>
        <v>41.709245246119337</v>
      </c>
      <c r="BI750" s="54">
        <f t="shared" si="479"/>
        <v>41.703468271766909</v>
      </c>
      <c r="BJ750" s="54">
        <f t="shared" si="480"/>
        <v>41.725699984614067</v>
      </c>
      <c r="BK750" s="54">
        <f t="shared" si="481"/>
        <v>41.643065814815209</v>
      </c>
      <c r="BL750" s="54">
        <f t="shared" si="482"/>
        <v>42.016789806459272</v>
      </c>
    </row>
    <row r="751" spans="3:64" ht="12.95" customHeight="1">
      <c r="C751" s="30"/>
      <c r="D751" s="30"/>
      <c r="AF751" s="356"/>
      <c r="AG751" s="41"/>
      <c r="AW751" s="54">
        <v>689000</v>
      </c>
      <c r="AX751" s="54">
        <f t="shared" si="468"/>
        <v>-6.7316596015680021</v>
      </c>
      <c r="AY751" s="54">
        <f t="shared" si="469"/>
        <v>-6.7947916113996323</v>
      </c>
      <c r="AZ751" s="54">
        <f t="shared" si="470"/>
        <v>6.3132009831629865E-2</v>
      </c>
      <c r="BA751" s="54">
        <f t="shared" si="471"/>
        <v>0.6693834393759488</v>
      </c>
      <c r="BB751" s="54">
        <f t="shared" si="472"/>
        <v>0.92141355254078139</v>
      </c>
      <c r="BC751" s="54">
        <f t="shared" si="473"/>
        <v>-2.5263462924593036</v>
      </c>
      <c r="BD751" s="54">
        <f t="shared" si="474"/>
        <v>-3.1475364619407524</v>
      </c>
      <c r="BE751" s="54">
        <f t="shared" si="475"/>
        <v>41.748913410936197</v>
      </c>
      <c r="BF751" s="54">
        <f t="shared" si="476"/>
        <v>41.748989897265702</v>
      </c>
      <c r="BG751" s="54">
        <f t="shared" si="477"/>
        <v>41.748682814756854</v>
      </c>
      <c r="BH751" s="54">
        <f t="shared" si="478"/>
        <v>41.749916443009795</v>
      </c>
      <c r="BI751" s="54">
        <f t="shared" si="479"/>
        <v>41.744972397205636</v>
      </c>
      <c r="BJ751" s="54">
        <f t="shared" si="480"/>
        <v>41.7649802139522</v>
      </c>
      <c r="BK751" s="54">
        <f t="shared" si="481"/>
        <v>41.686901162596094</v>
      </c>
      <c r="BL751" s="54">
        <f t="shared" si="482"/>
        <v>42.068120764566679</v>
      </c>
    </row>
    <row r="752" spans="3:64" ht="12.95" customHeight="1">
      <c r="C752" s="30"/>
      <c r="D752" s="30"/>
      <c r="AF752" s="356"/>
      <c r="AG752" s="41"/>
      <c r="AW752" s="54">
        <v>690000</v>
      </c>
      <c r="AX752" s="54">
        <f t="shared" si="468"/>
        <v>-6.7565279603638251</v>
      </c>
      <c r="AY752" s="54">
        <f t="shared" si="469"/>
        <v>-6.8173641806291112</v>
      </c>
      <c r="AZ752" s="54">
        <f t="shared" si="470"/>
        <v>6.0836220265286504E-2</v>
      </c>
      <c r="BA752" s="54">
        <f t="shared" si="471"/>
        <v>0.67664157255700785</v>
      </c>
      <c r="BB752" s="54">
        <f t="shared" si="472"/>
        <v>0.90917151228625992</v>
      </c>
      <c r="BC752" s="54">
        <f t="shared" si="473"/>
        <v>-2.4959338287747159</v>
      </c>
      <c r="BD752" s="54">
        <f t="shared" si="474"/>
        <v>-2.9892462211202786</v>
      </c>
      <c r="BE752" s="54">
        <f t="shared" si="475"/>
        <v>41.790234929065782</v>
      </c>
      <c r="BF752" s="54">
        <f t="shared" si="476"/>
        <v>41.790289128461481</v>
      </c>
      <c r="BG752" s="54">
        <f t="shared" si="477"/>
        <v>41.790059149819847</v>
      </c>
      <c r="BH752" s="54">
        <f t="shared" si="478"/>
        <v>41.791035503250775</v>
      </c>
      <c r="BI752" s="54">
        <f t="shared" si="479"/>
        <v>41.786899609166703</v>
      </c>
      <c r="BJ752" s="54">
        <f t="shared" si="480"/>
        <v>41.804587113675851</v>
      </c>
      <c r="BK752" s="54">
        <f t="shared" si="481"/>
        <v>41.731740752892307</v>
      </c>
      <c r="BL752" s="54">
        <f t="shared" si="482"/>
        <v>42.119451722674093</v>
      </c>
    </row>
    <row r="753" spans="3:64" ht="12.95" customHeight="1">
      <c r="C753" s="30"/>
      <c r="D753" s="30"/>
      <c r="AF753" s="356"/>
      <c r="AG753" s="41"/>
      <c r="AW753" s="54">
        <v>691000</v>
      </c>
      <c r="AX753" s="54">
        <f t="shared" si="468"/>
        <v>-6.7815638227719015</v>
      </c>
      <c r="AY753" s="54">
        <f t="shared" si="469"/>
        <v>-6.8399731896619933</v>
      </c>
      <c r="AZ753" s="54">
        <f t="shared" si="470"/>
        <v>5.840936689009156E-2</v>
      </c>
      <c r="BA753" s="54">
        <f t="shared" si="471"/>
        <v>0.68437107902551764</v>
      </c>
      <c r="BB753" s="54">
        <f t="shared" si="472"/>
        <v>0.89578662333760173</v>
      </c>
      <c r="BC753" s="54">
        <f t="shared" si="473"/>
        <v>-2.464841450164045</v>
      </c>
      <c r="BD753" s="54">
        <f t="shared" si="474"/>
        <v>-2.8416334883924188</v>
      </c>
      <c r="BE753" s="54">
        <f t="shared" si="475"/>
        <v>41.832015099151349</v>
      </c>
      <c r="BF753" s="54">
        <f t="shared" si="476"/>
        <v>41.832051871429961</v>
      </c>
      <c r="BG753" s="54">
        <f t="shared" si="477"/>
        <v>41.831886014781261</v>
      </c>
      <c r="BH753" s="54">
        <f t="shared" si="478"/>
        <v>41.832634423050344</v>
      </c>
      <c r="BI753" s="54">
        <f t="shared" si="479"/>
        <v>41.829264071081496</v>
      </c>
      <c r="BJ753" s="54">
        <f t="shared" si="480"/>
        <v>41.844581891313531</v>
      </c>
      <c r="BK753" s="54">
        <f t="shared" si="481"/>
        <v>41.777601685841148</v>
      </c>
      <c r="BL753" s="54">
        <f t="shared" si="482"/>
        <v>42.170782680781507</v>
      </c>
    </row>
    <row r="754" spans="3:64" ht="12.95" customHeight="1">
      <c r="C754" s="30"/>
      <c r="D754" s="30"/>
      <c r="AF754" s="356"/>
      <c r="AG754" s="41"/>
      <c r="AW754" s="54">
        <v>692000</v>
      </c>
      <c r="AX754" s="54">
        <f t="shared" si="468"/>
        <v>-6.8067682271156729</v>
      </c>
      <c r="AY754" s="54">
        <f t="shared" si="469"/>
        <v>-6.8626186384982804</v>
      </c>
      <c r="AZ754" s="54">
        <f t="shared" si="470"/>
        <v>5.5850411382607316E-2</v>
      </c>
      <c r="BA754" s="54">
        <f t="shared" si="471"/>
        <v>0.69259855612760979</v>
      </c>
      <c r="BB754" s="54">
        <f t="shared" si="472"/>
        <v>0.88118981855681344</v>
      </c>
      <c r="BC754" s="54">
        <f t="shared" si="473"/>
        <v>-2.4330167108830101</v>
      </c>
      <c r="BD754" s="54">
        <f t="shared" si="474"/>
        <v>-2.7034664821355152</v>
      </c>
      <c r="BE754" s="54">
        <f t="shared" si="475"/>
        <v>41.874283864999938</v>
      </c>
      <c r="BF754" s="54">
        <f t="shared" si="476"/>
        <v>41.874307578660428</v>
      </c>
      <c r="BG754" s="54">
        <f t="shared" si="477"/>
        <v>41.87419312747425</v>
      </c>
      <c r="BH754" s="54">
        <f t="shared" si="478"/>
        <v>41.874745715863753</v>
      </c>
      <c r="BI754" s="54">
        <f t="shared" si="479"/>
        <v>41.872082450262411</v>
      </c>
      <c r="BJ754" s="54">
        <f t="shared" si="480"/>
        <v>41.885030189068658</v>
      </c>
      <c r="BK754" s="54">
        <f t="shared" si="481"/>
        <v>41.824498371068465</v>
      </c>
      <c r="BL754" s="54">
        <f t="shared" si="482"/>
        <v>42.222113638888921</v>
      </c>
    </row>
    <row r="755" spans="3:64" ht="12.95" customHeight="1">
      <c r="C755" s="30"/>
      <c r="D755" s="30"/>
      <c r="AF755" s="356"/>
      <c r="AG755" s="41"/>
      <c r="AW755" s="54">
        <v>693000</v>
      </c>
      <c r="AX755" s="54">
        <f t="shared" si="468"/>
        <v>-6.8321421679074446</v>
      </c>
      <c r="AY755" s="54">
        <f t="shared" si="469"/>
        <v>-6.8853005271379706</v>
      </c>
      <c r="AZ755" s="54">
        <f t="shared" si="470"/>
        <v>5.3158359230525774E-2</v>
      </c>
      <c r="BA755" s="54">
        <f t="shared" si="471"/>
        <v>0.70135291613568707</v>
      </c>
      <c r="BB755" s="54">
        <f t="shared" si="472"/>
        <v>0.8653054067490783</v>
      </c>
      <c r="BC755" s="54">
        <f t="shared" si="473"/>
        <v>-2.4004029955584172</v>
      </c>
      <c r="BD755" s="54">
        <f t="shared" si="474"/>
        <v>-2.5736870177422237</v>
      </c>
      <c r="BE755" s="54">
        <f t="shared" si="475"/>
        <v>41.917072889995246</v>
      </c>
      <c r="BF755" s="54">
        <f t="shared" si="476"/>
        <v>41.917087284611497</v>
      </c>
      <c r="BG755" s="54">
        <f t="shared" si="477"/>
        <v>41.917012360618351</v>
      </c>
      <c r="BH755" s="54">
        <f t="shared" si="478"/>
        <v>41.917402454115326</v>
      </c>
      <c r="BI755" s="54">
        <f t="shared" si="479"/>
        <v>41.915374503960663</v>
      </c>
      <c r="BJ755" s="54">
        <f t="shared" si="480"/>
        <v>41.926001826969546</v>
      </c>
      <c r="BK755" s="54">
        <f t="shared" si="481"/>
        <v>41.87244248972948</v>
      </c>
      <c r="BL755" s="54">
        <f t="shared" si="482"/>
        <v>42.273444596996335</v>
      </c>
    </row>
    <row r="756" spans="3:64" ht="12.95" customHeight="1">
      <c r="C756" s="30"/>
      <c r="D756" s="30"/>
      <c r="AF756" s="356"/>
      <c r="AG756" s="41"/>
      <c r="AW756" s="54">
        <v>694000</v>
      </c>
      <c r="AX756" s="54">
        <f t="shared" si="468"/>
        <v>-6.8576865764982813</v>
      </c>
      <c r="AY756" s="54">
        <f t="shared" si="469"/>
        <v>-6.9080188555810658</v>
      </c>
      <c r="AZ756" s="54">
        <f t="shared" si="470"/>
        <v>5.0332279082784356E-2</v>
      </c>
      <c r="BA756" s="54">
        <f t="shared" si="471"/>
        <v>0.71066556357834532</v>
      </c>
      <c r="BB756" s="54">
        <f t="shared" si="472"/>
        <v>0.84805046126483241</v>
      </c>
      <c r="BC756" s="54">
        <f t="shared" si="473"/>
        <v>-2.3669390769381566</v>
      </c>
      <c r="BD756" s="54">
        <f t="shared" si="474"/>
        <v>-2.4513802809943663</v>
      </c>
      <c r="BE756" s="54">
        <f t="shared" si="475"/>
        <v>41.960415684785573</v>
      </c>
      <c r="BF756" s="54">
        <f t="shared" si="476"/>
        <v>41.960423799524257</v>
      </c>
      <c r="BG756" s="54">
        <f t="shared" si="477"/>
        <v>41.960377823277618</v>
      </c>
      <c r="BH756" s="54">
        <f t="shared" si="478"/>
        <v>41.960638371844887</v>
      </c>
      <c r="BI756" s="54">
        <f t="shared" si="479"/>
        <v>41.959163684633793</v>
      </c>
      <c r="BJ756" s="54">
        <f t="shared" si="480"/>
        <v>41.967570463636768</v>
      </c>
      <c r="BK756" s="54">
        <f t="shared" si="481"/>
        <v>41.921442963737306</v>
      </c>
      <c r="BL756" s="54">
        <f t="shared" si="482"/>
        <v>42.324775555103741</v>
      </c>
    </row>
    <row r="757" spans="3:64" ht="12.95" customHeight="1">
      <c r="C757" s="30"/>
      <c r="D757" s="30"/>
      <c r="AF757" s="356"/>
      <c r="AG757" s="41"/>
      <c r="AW757" s="54">
        <v>695000</v>
      </c>
      <c r="AX757" s="54">
        <f t="shared" si="468"/>
        <v>-6.8834022979130607</v>
      </c>
      <c r="AY757" s="54">
        <f t="shared" si="469"/>
        <v>-6.930773623827565</v>
      </c>
      <c r="AZ757" s="54">
        <f t="shared" si="470"/>
        <v>4.7371325914504617E-2</v>
      </c>
      <c r="BA757" s="54">
        <f t="shared" si="471"/>
        <v>0.72057057997343388</v>
      </c>
      <c r="BB757" s="54">
        <f t="shared" si="472"/>
        <v>0.82933415829278334</v>
      </c>
      <c r="BC757" s="54">
        <f t="shared" si="473"/>
        <v>-2.3325586192469023</v>
      </c>
      <c r="BD757" s="54">
        <f t="shared" si="474"/>
        <v>-2.3357506260076488</v>
      </c>
      <c r="BE757" s="54">
        <f t="shared" si="475"/>
        <v>42.004347749627023</v>
      </c>
      <c r="BF757" s="54">
        <f t="shared" si="476"/>
        <v>42.004351915734546</v>
      </c>
      <c r="BG757" s="54">
        <f t="shared" si="477"/>
        <v>42.004325930216339</v>
      </c>
      <c r="BH757" s="54">
        <f t="shared" si="478"/>
        <v>42.004488036868231</v>
      </c>
      <c r="BI757" s="54">
        <f t="shared" si="479"/>
        <v>42.003477753029642</v>
      </c>
      <c r="BJ757" s="54">
        <f t="shared" si="480"/>
        <v>42.009813169874448</v>
      </c>
      <c r="BK757" s="54">
        <f t="shared" si="481"/>
        <v>41.971505932260037</v>
      </c>
      <c r="BL757" s="54">
        <f t="shared" si="482"/>
        <v>42.376106513211155</v>
      </c>
    </row>
    <row r="758" spans="3:64" ht="12.95" customHeight="1">
      <c r="C758" s="30"/>
      <c r="D758" s="30"/>
      <c r="AF758" s="356"/>
      <c r="AG758" s="41"/>
      <c r="AW758" s="54">
        <v>696000</v>
      </c>
      <c r="AX758" s="54">
        <f t="shared" si="468"/>
        <v>-6.9092900632915786</v>
      </c>
      <c r="AY758" s="54">
        <f t="shared" si="469"/>
        <v>-6.9535648318774657</v>
      </c>
      <c r="AZ758" s="54">
        <f t="shared" si="470"/>
        <v>4.4274768585887012E-2</v>
      </c>
      <c r="BA758" s="54">
        <f t="shared" si="471"/>
        <v>0.73110491315154347</v>
      </c>
      <c r="BB758" s="54">
        <f t="shared" si="472"/>
        <v>0.80905706552448808</v>
      </c>
      <c r="BC758" s="54">
        <f t="shared" si="473"/>
        <v>-2.2971896200041417</v>
      </c>
      <c r="BD758" s="54">
        <f t="shared" si="474"/>
        <v>-2.226102031573796</v>
      </c>
      <c r="BE758" s="54">
        <f t="shared" si="475"/>
        <v>42.04890673307434</v>
      </c>
      <c r="BF758" s="54">
        <f t="shared" si="476"/>
        <v>42.048908622578324</v>
      </c>
      <c r="BG758" s="54">
        <f t="shared" si="477"/>
        <v>42.048895464828419</v>
      </c>
      <c r="BH758" s="54">
        <f t="shared" si="478"/>
        <v>42.048987099613306</v>
      </c>
      <c r="BI758" s="54">
        <f t="shared" si="479"/>
        <v>42.048349384612592</v>
      </c>
      <c r="BJ758" s="54">
        <f t="shared" si="480"/>
        <v>42.052809911391037</v>
      </c>
      <c r="BK758" s="54">
        <f t="shared" si="481"/>
        <v>42.022634735548387</v>
      </c>
      <c r="BL758" s="54">
        <f t="shared" si="482"/>
        <v>42.427437471318569</v>
      </c>
    </row>
    <row r="759" spans="3:64" ht="12.95" customHeight="1">
      <c r="C759" s="30"/>
      <c r="D759" s="30"/>
      <c r="AF759" s="356"/>
      <c r="AG759" s="41"/>
      <c r="AW759" s="54">
        <v>697000</v>
      </c>
      <c r="AX759" s="54">
        <f t="shared" si="468"/>
        <v>-6.9353504571751099</v>
      </c>
      <c r="AY759" s="54">
        <f t="shared" si="469"/>
        <v>-6.976392479730773</v>
      </c>
      <c r="AZ759" s="54">
        <f t="shared" si="470"/>
        <v>4.1042022555663353E-2</v>
      </c>
      <c r="BA759" s="54">
        <f t="shared" si="471"/>
        <v>0.74230856656805355</v>
      </c>
      <c r="BB759" s="54">
        <f t="shared" si="472"/>
        <v>0.78711038490961338</v>
      </c>
      <c r="BC759" s="54">
        <f t="shared" si="473"/>
        <v>-2.2607537831219937</v>
      </c>
      <c r="BD759" s="54">
        <f t="shared" si="474"/>
        <v>-2.1218221934200825</v>
      </c>
      <c r="BE759" s="54">
        <f t="shared" si="475"/>
        <v>42.094132607871792</v>
      </c>
      <c r="BF759" s="54">
        <f t="shared" si="476"/>
        <v>42.094133325825823</v>
      </c>
      <c r="BG759" s="54">
        <f t="shared" si="477"/>
        <v>42.094127643227132</v>
      </c>
      <c r="BH759" s="54">
        <f t="shared" si="478"/>
        <v>42.094172623627493</v>
      </c>
      <c r="BI759" s="54">
        <f t="shared" si="479"/>
        <v>42.093816751344413</v>
      </c>
      <c r="BJ759" s="54">
        <f t="shared" si="480"/>
        <v>42.096642938315249</v>
      </c>
      <c r="BK759" s="54">
        <f t="shared" si="481"/>
        <v>42.074829906136529</v>
      </c>
      <c r="BL759" s="54">
        <f t="shared" si="482"/>
        <v>42.478768429425983</v>
      </c>
    </row>
    <row r="760" spans="3:64" ht="12.95" customHeight="1">
      <c r="C760" s="30"/>
      <c r="D760" s="30"/>
      <c r="AF760" s="356"/>
      <c r="AG760" s="41"/>
      <c r="AW760" s="54">
        <v>698000</v>
      </c>
      <c r="AX760" s="54">
        <f t="shared" si="468"/>
        <v>-6.9615838786381277</v>
      </c>
      <c r="AY760" s="54">
        <f t="shared" si="469"/>
        <v>-6.9992565673874836</v>
      </c>
      <c r="AZ760" s="54">
        <f t="shared" si="470"/>
        <v>3.7672688749355719E-2</v>
      </c>
      <c r="BA760" s="54">
        <f t="shared" si="471"/>
        <v>0.75422478144899319</v>
      </c>
      <c r="BB760" s="54">
        <f t="shared" si="472"/>
        <v>0.76337515790014421</v>
      </c>
      <c r="BC760" s="54">
        <f t="shared" si="473"/>
        <v>-2.2231658163537822</v>
      </c>
      <c r="BD760" s="54">
        <f t="shared" si="474"/>
        <v>-2.022369479586597</v>
      </c>
      <c r="BE760" s="54">
        <f t="shared" si="475"/>
        <v>42.140067863803104</v>
      </c>
      <c r="BF760" s="54">
        <f t="shared" si="476"/>
        <v>42.140068067761021</v>
      </c>
      <c r="BG760" s="54">
        <f t="shared" si="477"/>
        <v>42.140066188772003</v>
      </c>
      <c r="BH760" s="54">
        <f t="shared" si="478"/>
        <v>42.140083499684295</v>
      </c>
      <c r="BI760" s="54">
        <f t="shared" si="479"/>
        <v>42.139924056931925</v>
      </c>
      <c r="BJ760" s="54">
        <f t="shared" si="480"/>
        <v>42.141396080793811</v>
      </c>
      <c r="BK760" s="54">
        <f t="shared" si="481"/>
        <v>42.128089167439235</v>
      </c>
      <c r="BL760" s="54">
        <f t="shared" si="482"/>
        <v>42.530099387533397</v>
      </c>
    </row>
    <row r="761" spans="3:64" ht="12.95" customHeight="1">
      <c r="C761" s="30"/>
      <c r="D761" s="30"/>
      <c r="AF761" s="356"/>
      <c r="AG761" s="41"/>
      <c r="AW761" s="54">
        <v>699000</v>
      </c>
      <c r="AX761" s="54">
        <f t="shared" si="468"/>
        <v>-6.9879904949672369</v>
      </c>
      <c r="AY761" s="54">
        <f t="shared" si="469"/>
        <v>-7.0221570948475991</v>
      </c>
      <c r="AZ761" s="54">
        <f t="shared" si="470"/>
        <v>3.4166599880361824E-2</v>
      </c>
      <c r="BA761" s="54">
        <f t="shared" si="471"/>
        <v>0.76690020105433698</v>
      </c>
      <c r="BB761" s="54">
        <f t="shared" si="472"/>
        <v>0.73772144850368937</v>
      </c>
      <c r="BC761" s="54">
        <f t="shared" si="473"/>
        <v>-2.1843326467851476</v>
      </c>
      <c r="BD761" s="54">
        <f t="shared" si="474"/>
        <v>-1.9272621594028236</v>
      </c>
      <c r="BE761" s="54">
        <f t="shared" si="475"/>
        <v>42.186757715948069</v>
      </c>
      <c r="BF761" s="54">
        <f t="shared" si="476"/>
        <v>42.186757744551151</v>
      </c>
      <c r="BG761" s="54">
        <f t="shared" si="477"/>
        <v>42.18675742752891</v>
      </c>
      <c r="BH761" s="54">
        <f t="shared" si="478"/>
        <v>42.186760941269711</v>
      </c>
      <c r="BI761" s="54">
        <f t="shared" si="479"/>
        <v>42.186721999466336</v>
      </c>
      <c r="BJ761" s="54">
        <f t="shared" si="480"/>
        <v>42.18715395182933</v>
      </c>
      <c r="BK761" s="54">
        <f t="shared" si="481"/>
        <v>42.182407439749035</v>
      </c>
      <c r="BL761" s="54">
        <f t="shared" si="482"/>
        <v>42.581430345640804</v>
      </c>
    </row>
    <row r="762" spans="3:64" ht="12.95" customHeight="1">
      <c r="C762" s="30"/>
      <c r="D762" s="30"/>
      <c r="AF762" s="356"/>
      <c r="AG762" s="41"/>
      <c r="AW762" s="54">
        <v>700000</v>
      </c>
      <c r="AX762" s="54">
        <f t="shared" si="468"/>
        <v>-7.0145701862380676</v>
      </c>
      <c r="AY762" s="54">
        <f t="shared" si="469"/>
        <v>-7.0450940621111169</v>
      </c>
      <c r="AZ762" s="54">
        <f t="shared" si="470"/>
        <v>3.052387587304935E-2</v>
      </c>
      <c r="BA762" s="54">
        <f t="shared" si="471"/>
        <v>0.78038500146094247</v>
      </c>
      <c r="BB762" s="54">
        <f t="shared" si="472"/>
        <v>0.71000752941409606</v>
      </c>
      <c r="BC762" s="54">
        <f t="shared" si="473"/>
        <v>-2.1441525491482323</v>
      </c>
      <c r="BD762" s="54">
        <f t="shared" si="474"/>
        <v>-1.8360694523444072</v>
      </c>
      <c r="BE762" s="54">
        <f t="shared" si="475"/>
        <v>42.234250325311997</v>
      </c>
      <c r="BF762" s="54">
        <f t="shared" si="476"/>
        <v>42.234250318372538</v>
      </c>
      <c r="BG762" s="54">
        <f t="shared" si="477"/>
        <v>42.234250415583766</v>
      </c>
      <c r="BH762" s="54">
        <f t="shared" si="478"/>
        <v>42.23424905380854</v>
      </c>
      <c r="BI762" s="54">
        <f t="shared" si="479"/>
        <v>42.234268131063985</v>
      </c>
      <c r="BJ762" s="54">
        <f t="shared" si="480"/>
        <v>42.234001060618837</v>
      </c>
      <c r="BK762" s="54">
        <f t="shared" si="481"/>
        <v>42.237776853617717</v>
      </c>
      <c r="BL762" s="54">
        <f t="shared" si="482"/>
        <v>42.632761303748218</v>
      </c>
    </row>
    <row r="763" spans="3:64" ht="12.95" customHeight="1">
      <c r="C763" s="30"/>
      <c r="D763" s="30"/>
      <c r="AF763" s="356"/>
      <c r="AG763" s="41"/>
      <c r="AW763" s="54">
        <v>701000</v>
      </c>
      <c r="AX763" s="54">
        <f t="shared" si="468"/>
        <v>-7.0413224787456921</v>
      </c>
      <c r="AY763" s="54">
        <f t="shared" si="469"/>
        <v>-7.0680674691780396</v>
      </c>
      <c r="AZ763" s="54">
        <f t="shared" si="470"/>
        <v>2.6744990432347557E-2</v>
      </c>
      <c r="BA763" s="54">
        <f t="shared" si="471"/>
        <v>0.79473296667011395</v>
      </c>
      <c r="BB763" s="54">
        <f t="shared" si="472"/>
        <v>0.68007911048421343</v>
      </c>
      <c r="BC763" s="54">
        <f t="shared" si="473"/>
        <v>-2.1025141834444239</v>
      </c>
      <c r="BD763" s="54">
        <f t="shared" si="474"/>
        <v>-1.7484040445173437</v>
      </c>
      <c r="BE763" s="54">
        <f t="shared" si="475"/>
        <v>42.282597027189382</v>
      </c>
      <c r="BF763" s="54">
        <f t="shared" si="476"/>
        <v>42.282597022733277</v>
      </c>
      <c r="BG763" s="54">
        <f t="shared" si="477"/>
        <v>42.282597108357088</v>
      </c>
      <c r="BH763" s="54">
        <f t="shared" si="478"/>
        <v>42.282595463109985</v>
      </c>
      <c r="BI763" s="54">
        <f t="shared" si="479"/>
        <v>42.282627079912686</v>
      </c>
      <c r="BJ763" s="54">
        <f t="shared" si="480"/>
        <v>42.282020841954242</v>
      </c>
      <c r="BK763" s="54">
        <f t="shared" si="481"/>
        <v>42.294186770586606</v>
      </c>
      <c r="BL763" s="54">
        <f t="shared" si="482"/>
        <v>42.684092261855632</v>
      </c>
    </row>
    <row r="764" spans="3:64" ht="12.95" customHeight="1">
      <c r="C764" s="30"/>
      <c r="D764" s="30"/>
      <c r="AF764" s="356"/>
      <c r="AG764" s="41"/>
      <c r="AW764" s="54">
        <v>702000</v>
      </c>
      <c r="AX764" s="54">
        <f t="shared" si="468"/>
        <v>-7.068246464817193</v>
      </c>
      <c r="AY764" s="54">
        <f t="shared" si="469"/>
        <v>-7.0910773160483656</v>
      </c>
      <c r="AZ764" s="54">
        <f t="shared" si="470"/>
        <v>2.2830851231172896E-2</v>
      </c>
      <c r="BA764" s="54">
        <f t="shared" si="471"/>
        <v>0.81000147702547642</v>
      </c>
      <c r="BB764" s="54">
        <f t="shared" si="472"/>
        <v>0.64776866819111611</v>
      </c>
      <c r="BC764" s="54">
        <f t="shared" si="473"/>
        <v>-2.0592955409142197</v>
      </c>
      <c r="BD764" s="54">
        <f t="shared" si="474"/>
        <v>-1.6639157969336331</v>
      </c>
      <c r="BE764" s="54">
        <f t="shared" si="475"/>
        <v>42.33185256091943</v>
      </c>
      <c r="BF764" s="54">
        <f t="shared" si="476"/>
        <v>42.331852560297278</v>
      </c>
      <c r="BG764" s="54">
        <f t="shared" si="477"/>
        <v>42.331852579611606</v>
      </c>
      <c r="BH764" s="54">
        <f t="shared" si="478"/>
        <v>42.331851980010349</v>
      </c>
      <c r="BI764" s="54">
        <f t="shared" si="479"/>
        <v>42.331870596354975</v>
      </c>
      <c r="BJ764" s="54">
        <f t="shared" si="480"/>
        <v>42.331294609703029</v>
      </c>
      <c r="BK764" s="54">
        <f t="shared" si="481"/>
        <v>42.351623811211439</v>
      </c>
      <c r="BL764" s="54">
        <f t="shared" si="482"/>
        <v>42.735423219963046</v>
      </c>
    </row>
    <row r="765" spans="3:64" ht="12.95" customHeight="1">
      <c r="C765" s="30"/>
      <c r="D765" s="30"/>
      <c r="AW765" s="54">
        <v>703000</v>
      </c>
      <c r="AX765" s="54">
        <f t="shared" si="468"/>
        <v>-7.0953407060902141</v>
      </c>
      <c r="AY765" s="54">
        <f t="shared" si="469"/>
        <v>-7.1141236027220973</v>
      </c>
      <c r="AZ765" s="54">
        <f t="shared" si="470"/>
        <v>1.8782896631883195E-2</v>
      </c>
      <c r="BA765" s="54">
        <f t="shared" si="471"/>
        <v>0.82625136823619449</v>
      </c>
      <c r="BB765" s="54">
        <f t="shared" si="472"/>
        <v>0.61289496128401677</v>
      </c>
      <c r="BC765" s="54">
        <f t="shared" si="473"/>
        <v>-2.0143628011683568</v>
      </c>
      <c r="BD765" s="54">
        <f t="shared" si="474"/>
        <v>-1.5822864277928017</v>
      </c>
      <c r="BE765" s="54">
        <f t="shared" si="475"/>
        <v>42.38207529285318</v>
      </c>
      <c r="BF765" s="54">
        <f t="shared" si="476"/>
        <v>42.382075292849606</v>
      </c>
      <c r="BG765" s="54">
        <f t="shared" si="477"/>
        <v>42.382075293149491</v>
      </c>
      <c r="BH765" s="54">
        <f t="shared" si="478"/>
        <v>42.382075267972958</v>
      </c>
      <c r="BI765" s="54">
        <f t="shared" si="479"/>
        <v>42.382077381709962</v>
      </c>
      <c r="BJ765" s="54">
        <f t="shared" si="480"/>
        <v>42.381900444944883</v>
      </c>
      <c r="BK765" s="54">
        <f t="shared" si="481"/>
        <v>42.410071890307613</v>
      </c>
      <c r="BL765" s="54">
        <f t="shared" si="482"/>
        <v>42.786754178070453</v>
      </c>
    </row>
    <row r="766" spans="3:64" ht="12.95" customHeight="1">
      <c r="C766" s="30"/>
      <c r="D766" s="30"/>
      <c r="AW766" s="54">
        <v>704000</v>
      </c>
      <c r="AX766" s="54">
        <f t="shared" si="468"/>
        <v>-7.1226031168897155</v>
      </c>
      <c r="AY766" s="54">
        <f t="shared" si="469"/>
        <v>-7.1372063291992305</v>
      </c>
      <c r="AZ766" s="54">
        <f t="shared" si="470"/>
        <v>1.4603212309514748E-2</v>
      </c>
      <c r="BA766" s="54">
        <f t="shared" si="471"/>
        <v>0.8435466029087646</v>
      </c>
      <c r="BB766" s="54">
        <f t="shared" si="472"/>
        <v>0.57526285382646059</v>
      </c>
      <c r="BC766" s="54">
        <f t="shared" si="473"/>
        <v>-1.967569108894045</v>
      </c>
      <c r="BD766" s="54">
        <f t="shared" si="474"/>
        <v>-1.5032249955937595</v>
      </c>
      <c r="BE766" s="54">
        <f t="shared" si="475"/>
        <v>42.433327422239749</v>
      </c>
      <c r="BF766" s="54">
        <f t="shared" si="476"/>
        <v>42.43332742224333</v>
      </c>
      <c r="BG766" s="54">
        <f t="shared" si="477"/>
        <v>42.43332742264846</v>
      </c>
      <c r="BH766" s="54">
        <f t="shared" si="478"/>
        <v>42.433327468498589</v>
      </c>
      <c r="BI766" s="54">
        <f t="shared" si="479"/>
        <v>42.433332656951563</v>
      </c>
      <c r="BJ766" s="54">
        <f t="shared" si="480"/>
        <v>42.433912031932827</v>
      </c>
      <c r="BK766" s="54">
        <f t="shared" si="481"/>
        <v>42.469512259323267</v>
      </c>
      <c r="BL766" s="54">
        <f t="shared" si="482"/>
        <v>42.838085136177867</v>
      </c>
    </row>
    <row r="767" spans="3:64" ht="12.95" customHeight="1">
      <c r="C767" s="30"/>
      <c r="D767" s="30"/>
      <c r="AW767" s="54">
        <v>705000</v>
      </c>
      <c r="AX767" s="54">
        <f t="shared" si="468"/>
        <v>-7.1500308238823633</v>
      </c>
      <c r="AY767" s="54">
        <f t="shared" si="469"/>
        <v>-7.1603254954797704</v>
      </c>
      <c r="AZ767" s="54">
        <f t="shared" si="470"/>
        <v>1.0294671597406864E-2</v>
      </c>
      <c r="BA767" s="54">
        <f t="shared" si="471"/>
        <v>0.86195367634965836</v>
      </c>
      <c r="BB767" s="54">
        <f t="shared" si="472"/>
        <v>0.53466361539864327</v>
      </c>
      <c r="BC767" s="54">
        <f t="shared" si="473"/>
        <v>-1.9187532869274975</v>
      </c>
      <c r="BD767" s="54">
        <f t="shared" si="474"/>
        <v>-1.4264640448230197</v>
      </c>
      <c r="BE767" s="54">
        <f t="shared" si="475"/>
        <v>42.485675157044987</v>
      </c>
      <c r="BF767" s="54">
        <f t="shared" si="476"/>
        <v>42.485675158414786</v>
      </c>
      <c r="BG767" s="54">
        <f t="shared" si="477"/>
        <v>42.485675204071271</v>
      </c>
      <c r="BH767" s="54">
        <f t="shared" si="478"/>
        <v>42.485676725822984</v>
      </c>
      <c r="BI767" s="54">
        <f t="shared" si="479"/>
        <v>42.48572742869532</v>
      </c>
      <c r="BJ767" s="54">
        <f t="shared" si="480"/>
        <v>42.487397457598085</v>
      </c>
      <c r="BK767" s="54">
        <f t="shared" si="481"/>
        <v>42.529923555728331</v>
      </c>
      <c r="BL767" s="54">
        <f t="shared" si="482"/>
        <v>42.889416094285281</v>
      </c>
    </row>
    <row r="768" spans="3:64" ht="12.95" customHeight="1">
      <c r="C768" s="30"/>
      <c r="D768" s="30"/>
      <c r="AW768" s="54">
        <v>706000</v>
      </c>
      <c r="AX768" s="54">
        <f t="shared" si="468"/>
        <v>-7.177619997731389</v>
      </c>
      <c r="AY768" s="54">
        <f t="shared" si="469"/>
        <v>-7.1834811015637126</v>
      </c>
      <c r="AZ768" s="54">
        <f t="shared" si="470"/>
        <v>5.8611038323235307E-3</v>
      </c>
      <c r="BA768" s="54">
        <f t="shared" si="471"/>
        <v>0.88154065222647948</v>
      </c>
      <c r="BB768" s="54">
        <f t="shared" si="472"/>
        <v>0.49087593324619028</v>
      </c>
      <c r="BC768" s="54">
        <f t="shared" si="473"/>
        <v>-1.8677385151072574</v>
      </c>
      <c r="BD768" s="54">
        <f t="shared" si="474"/>
        <v>-1.3517563041650997</v>
      </c>
      <c r="BE768" s="54">
        <f t="shared" si="475"/>
        <v>42.53918884289974</v>
      </c>
      <c r="BF768" s="54">
        <f t="shared" si="476"/>
        <v>42.539188864822734</v>
      </c>
      <c r="BG768" s="54">
        <f t="shared" si="477"/>
        <v>42.539189290059738</v>
      </c>
      <c r="BH768" s="54">
        <f t="shared" si="478"/>
        <v>42.539197538040334</v>
      </c>
      <c r="BI768" s="54">
        <f t="shared" si="479"/>
        <v>42.539357412819356</v>
      </c>
      <c r="BJ768" s="54">
        <f t="shared" si="480"/>
        <v>42.542417992743644</v>
      </c>
      <c r="BK768" s="54">
        <f t="shared" si="481"/>
        <v>42.591281859289623</v>
      </c>
      <c r="BL768" s="54">
        <f t="shared" si="482"/>
        <v>42.940747052392695</v>
      </c>
    </row>
    <row r="769" spans="3:64" ht="12.95" customHeight="1">
      <c r="C769" s="30"/>
      <c r="D769" s="30"/>
      <c r="AW769" s="54">
        <v>707000</v>
      </c>
      <c r="AX769" s="54">
        <f t="shared" si="468"/>
        <v>-7.2053656520070177</v>
      </c>
      <c r="AY769" s="54">
        <f t="shared" si="469"/>
        <v>-7.2066731474510579</v>
      </c>
      <c r="AZ769" s="54">
        <f t="shared" si="470"/>
        <v>1.3074954440405952E-3</v>
      </c>
      <c r="BA769" s="54">
        <f t="shared" si="471"/>
        <v>0.90237568998338402</v>
      </c>
      <c r="BB769" s="54">
        <f t="shared" si="472"/>
        <v>0.44366795754637689</v>
      </c>
      <c r="BC769" s="54">
        <f t="shared" si="473"/>
        <v>-1.8143310233788623</v>
      </c>
      <c r="BD769" s="54">
        <f t="shared" si="474"/>
        <v>-1.2788718511012991</v>
      </c>
      <c r="BE769" s="54">
        <f t="shared" si="475"/>
        <v>42.593943022604229</v>
      </c>
      <c r="BF769" s="54">
        <f t="shared" si="476"/>
        <v>42.593943161769317</v>
      </c>
      <c r="BG769" s="54">
        <f t="shared" si="477"/>
        <v>42.593945056361747</v>
      </c>
      <c r="BH769" s="54">
        <f t="shared" si="478"/>
        <v>42.593970847392825</v>
      </c>
      <c r="BI769" s="54">
        <f t="shared" si="479"/>
        <v>42.594321582078656</v>
      </c>
      <c r="BJ769" s="54">
        <f t="shared" si="480"/>
        <v>42.599026875279243</v>
      </c>
      <c r="BK769" s="54">
        <f t="shared" si="481"/>
        <v>42.653560755083653</v>
      </c>
      <c r="BL769" s="54">
        <f t="shared" si="482"/>
        <v>42.992078010500109</v>
      </c>
    </row>
    <row r="770" spans="3:64" ht="12.95" customHeight="1">
      <c r="C770" s="30"/>
      <c r="D770" s="30"/>
      <c r="AW770" s="54">
        <v>708000</v>
      </c>
      <c r="AX770" s="54">
        <f t="shared" si="468"/>
        <v>-7.2332614041273757</v>
      </c>
      <c r="AY770" s="54">
        <f t="shared" si="469"/>
        <v>-7.22990163314181</v>
      </c>
      <c r="AZ770" s="54">
        <f t="shared" si="470"/>
        <v>-3.3597709855657239E-3</v>
      </c>
      <c r="BA770" s="54">
        <f t="shared" si="471"/>
        <v>0.92452488318524295</v>
      </c>
      <c r="BB770" s="54">
        <f t="shared" si="472"/>
        <v>0.39280081441536219</v>
      </c>
      <c r="BC770" s="54">
        <f t="shared" si="473"/>
        <v>-1.7583188762311519</v>
      </c>
      <c r="BD770" s="54">
        <f t="shared" si="474"/>
        <v>-1.2075956784665633</v>
      </c>
      <c r="BE770" s="54">
        <f t="shared" si="475"/>
        <v>42.650016394740248</v>
      </c>
      <c r="BF770" s="54">
        <f t="shared" si="476"/>
        <v>42.650016952770919</v>
      </c>
      <c r="BG770" s="54">
        <f t="shared" si="477"/>
        <v>42.650022786713969</v>
      </c>
      <c r="BH770" s="54">
        <f t="shared" si="478"/>
        <v>42.650083769411623</v>
      </c>
      <c r="BI770" s="54">
        <f t="shared" si="479"/>
        <v>42.65072031382411</v>
      </c>
      <c r="BJ770" s="54">
        <f t="shared" si="480"/>
        <v>42.657268117748757</v>
      </c>
      <c r="BK770" s="54">
        <f t="shared" si="481"/>
        <v>42.716731403081134</v>
      </c>
      <c r="BL770" s="54">
        <f t="shared" si="482"/>
        <v>43.043408968607515</v>
      </c>
    </row>
    <row r="771" spans="3:64" ht="12.95" customHeight="1">
      <c r="C771" s="30"/>
      <c r="D771" s="30"/>
      <c r="AW771" s="54">
        <v>709000</v>
      </c>
      <c r="AX771" s="54">
        <f t="shared" si="468"/>
        <v>-7.2612991926468355</v>
      </c>
      <c r="AY771" s="54">
        <f t="shared" si="469"/>
        <v>-7.2531665586359644</v>
      </c>
      <c r="AZ771" s="54">
        <f t="shared" si="470"/>
        <v>-8.132634010871281E-3</v>
      </c>
      <c r="BA771" s="54">
        <f t="shared" si="471"/>
        <v>0.94804917511439235</v>
      </c>
      <c r="BB771" s="54">
        <f t="shared" si="472"/>
        <v>0.33803416759580257</v>
      </c>
      <c r="BC771" s="54">
        <f t="shared" si="473"/>
        <v>-1.6994709679342115</v>
      </c>
      <c r="BD771" s="54">
        <f t="shared" si="474"/>
        <v>-1.1377256197448824</v>
      </c>
      <c r="BE771" s="54">
        <f t="shared" si="475"/>
        <v>42.707491626549228</v>
      </c>
      <c r="BF771" s="54">
        <f t="shared" si="476"/>
        <v>42.707493317429929</v>
      </c>
      <c r="BG771" s="54">
        <f t="shared" si="477"/>
        <v>42.707507635472226</v>
      </c>
      <c r="BH771" s="54">
        <f t="shared" si="478"/>
        <v>42.707628850878152</v>
      </c>
      <c r="BI771" s="54">
        <f t="shared" si="479"/>
        <v>42.708653127824931</v>
      </c>
      <c r="BJ771" s="54">
        <f t="shared" si="480"/>
        <v>42.717175362894125</v>
      </c>
      <c r="BK771" s="54">
        <f t="shared" si="481"/>
        <v>42.78076261412</v>
      </c>
      <c r="BL771" s="54">
        <f t="shared" si="482"/>
        <v>43.094739926714929</v>
      </c>
    </row>
    <row r="772" spans="3:64" ht="12.95" customHeight="1">
      <c r="C772" s="30"/>
      <c r="D772" s="30"/>
      <c r="AW772" s="54">
        <v>710000</v>
      </c>
      <c r="AX772" s="54">
        <f t="shared" si="468"/>
        <v>-7.2894689448942236</v>
      </c>
      <c r="AY772" s="54">
        <f t="shared" si="469"/>
        <v>-7.2764679239335219</v>
      </c>
      <c r="AZ772" s="54">
        <f t="shared" si="470"/>
        <v>-1.3001020960701878E-2</v>
      </c>
      <c r="BA772" s="54">
        <f t="shared" si="471"/>
        <v>0.97300005521660005</v>
      </c>
      <c r="BB772" s="54">
        <f t="shared" si="472"/>
        <v>0.27913459299176369</v>
      </c>
      <c r="BC772" s="54">
        <f t="shared" si="473"/>
        <v>-1.6375364095485549</v>
      </c>
      <c r="BD772" s="54">
        <f t="shared" si="474"/>
        <v>-1.0690706119171698</v>
      </c>
      <c r="BE772" s="54">
        <f t="shared" si="475"/>
        <v>42.766454956834281</v>
      </c>
      <c r="BF772" s="54">
        <f t="shared" si="476"/>
        <v>42.766459185659436</v>
      </c>
      <c r="BG772" s="54">
        <f t="shared" si="477"/>
        <v>42.766489238434808</v>
      </c>
      <c r="BH772" s="54">
        <f t="shared" si="478"/>
        <v>42.766702742814935</v>
      </c>
      <c r="BI772" s="54">
        <f t="shared" si="479"/>
        <v>42.76821602239211</v>
      </c>
      <c r="BJ772" s="54">
        <f t="shared" si="480"/>
        <v>42.778770812000282</v>
      </c>
      <c r="BK772" s="54">
        <f t="shared" si="481"/>
        <v>42.845620932066609</v>
      </c>
      <c r="BL772" s="54">
        <f t="shared" si="482"/>
        <v>43.146070884822343</v>
      </c>
    </row>
    <row r="773" spans="3:64" ht="12.95" customHeight="1">
      <c r="C773" s="30"/>
      <c r="D773" s="30"/>
      <c r="AW773" s="54">
        <v>711000</v>
      </c>
      <c r="AX773" s="54">
        <f t="shared" si="468"/>
        <v>-7.3177581890831034</v>
      </c>
      <c r="AY773" s="54">
        <f t="shared" si="469"/>
        <v>-7.2998057290344844</v>
      </c>
      <c r="AZ773" s="54">
        <f t="shared" si="470"/>
        <v>-1.7952460048618873E-2</v>
      </c>
      <c r="BA773" s="54">
        <f t="shared" si="471"/>
        <v>0.99941367078900889</v>
      </c>
      <c r="BB773" s="54">
        <f t="shared" si="472"/>
        <v>0.21588774876525449</v>
      </c>
      <c r="BC773" s="54">
        <f t="shared" si="473"/>
        <v>-1.5722445753088223</v>
      </c>
      <c r="BD773" s="54">
        <f t="shared" si="474"/>
        <v>-1.0014492982392524</v>
      </c>
      <c r="BE773" s="54">
        <f t="shared" si="475"/>
        <v>42.826995498100075</v>
      </c>
      <c r="BF773" s="54">
        <f t="shared" si="476"/>
        <v>42.827004673334635</v>
      </c>
      <c r="BG773" s="54">
        <f t="shared" si="477"/>
        <v>42.827060814957541</v>
      </c>
      <c r="BH773" s="54">
        <f t="shared" si="478"/>
        <v>42.827404180087754</v>
      </c>
      <c r="BI773" s="54">
        <f t="shared" si="479"/>
        <v>42.829498439350616</v>
      </c>
      <c r="BJ773" s="54">
        <f t="shared" si="480"/>
        <v>42.842064251191914</v>
      </c>
      <c r="BK773" s="54">
        <f t="shared" si="481"/>
        <v>42.911270721948874</v>
      </c>
      <c r="BL773" s="54">
        <f t="shared" si="482"/>
        <v>43.197401842929757</v>
      </c>
    </row>
    <row r="774" spans="3:64" ht="12.95" customHeight="1">
      <c r="C774" s="30"/>
      <c r="D774" s="30"/>
      <c r="AW774" s="54">
        <v>712000</v>
      </c>
      <c r="AX774" s="54">
        <f t="shared" si="468"/>
        <v>-7.3461516061418068</v>
      </c>
      <c r="AY774" s="54">
        <f t="shared" si="469"/>
        <v>-7.323179973938851</v>
      </c>
      <c r="AZ774" s="54">
        <f t="shared" si="470"/>
        <v>-2.2971632202955977E-2</v>
      </c>
      <c r="BA774" s="54">
        <f t="shared" si="471"/>
        <v>1.0273029222839252</v>
      </c>
      <c r="BB774" s="54">
        <f t="shared" si="472"/>
        <v>0.1481155630412451</v>
      </c>
      <c r="BC774" s="54">
        <f t="shared" si="473"/>
        <v>-1.5033061932760237</v>
      </c>
      <c r="BD774" s="54">
        <f t="shared" si="474"/>
        <v>-0.93468899819290541</v>
      </c>
      <c r="BE774" s="54">
        <f t="shared" si="475"/>
        <v>42.889204113404901</v>
      </c>
      <c r="BF774" s="54">
        <f t="shared" si="476"/>
        <v>42.889221921127515</v>
      </c>
      <c r="BG774" s="54">
        <f t="shared" si="477"/>
        <v>42.889317583620318</v>
      </c>
      <c r="BH774" s="54">
        <f t="shared" si="478"/>
        <v>42.889831177208791</v>
      </c>
      <c r="BI774" s="54">
        <f t="shared" si="479"/>
        <v>42.892579914311334</v>
      </c>
      <c r="BJ774" s="54">
        <f t="shared" si="480"/>
        <v>42.907052200636528</v>
      </c>
      <c r="BK774" s="54">
        <f t="shared" si="481"/>
        <v>42.977674263829108</v>
      </c>
      <c r="BL774" s="54">
        <f t="shared" si="482"/>
        <v>43.248732801037171</v>
      </c>
    </row>
    <row r="775" spans="3:64" ht="12.95" customHeight="1">
      <c r="C775" s="30"/>
      <c r="D775" s="30"/>
      <c r="AW775" s="54">
        <v>713000</v>
      </c>
      <c r="AX775" s="54">
        <f t="shared" si="468"/>
        <v>-7.3746305196152724</v>
      </c>
      <c r="AY775" s="54">
        <f t="shared" si="469"/>
        <v>-7.3465906586466225</v>
      </c>
      <c r="AZ775" s="54">
        <f t="shared" si="470"/>
        <v>-2.8039860968649771E-2</v>
      </c>
      <c r="BA775" s="54">
        <f t="shared" si="471"/>
        <v>1.0566470686088369</v>
      </c>
      <c r="BB775" s="54">
        <f t="shared" si="472"/>
        <v>7.5699881537582267E-2</v>
      </c>
      <c r="BC775" s="54">
        <f t="shared" si="473"/>
        <v>-1.4304160155749093</v>
      </c>
      <c r="BD775" s="54">
        <f t="shared" si="474"/>
        <v>-0.86862509640834673</v>
      </c>
      <c r="BE775" s="54">
        <f t="shared" si="475"/>
        <v>42.953171704629213</v>
      </c>
      <c r="BF775" s="54">
        <f t="shared" si="476"/>
        <v>42.953203241924264</v>
      </c>
      <c r="BG775" s="54">
        <f t="shared" si="477"/>
        <v>42.953354306378579</v>
      </c>
      <c r="BH775" s="54">
        <f t="shared" si="478"/>
        <v>42.954077383974692</v>
      </c>
      <c r="BI775" s="54">
        <f t="shared" si="479"/>
        <v>42.957526497046338</v>
      </c>
      <c r="BJ775" s="54">
        <f t="shared" si="480"/>
        <v>42.973717210699832</v>
      </c>
      <c r="BK775" s="54">
        <f t="shared" si="481"/>
        <v>43.044791852169162</v>
      </c>
      <c r="BL775" s="54">
        <f t="shared" si="482"/>
        <v>43.300063759144578</v>
      </c>
    </row>
    <row r="776" spans="3:64" ht="12.95" customHeight="1">
      <c r="C776" s="30"/>
      <c r="D776" s="30"/>
      <c r="AW776" s="54">
        <v>714000</v>
      </c>
      <c r="AX776" s="54">
        <f t="shared" si="468"/>
        <v>-7.4031723285331106</v>
      </c>
      <c r="AY776" s="54">
        <f t="shared" si="469"/>
        <v>-7.3700377831577972</v>
      </c>
      <c r="AZ776" s="54">
        <f t="shared" si="470"/>
        <v>-3.3134545375313032E-2</v>
      </c>
      <c r="BA776" s="54">
        <f t="shared" si="471"/>
        <v>1.0873783897240261</v>
      </c>
      <c r="BB776" s="54">
        <f t="shared" si="472"/>
        <v>-1.3858652526130531E-3</v>
      </c>
      <c r="BC776" s="54">
        <f t="shared" si="473"/>
        <v>-1.3532577819207021</v>
      </c>
      <c r="BD776" s="54">
        <f t="shared" si="474"/>
        <v>-0.80310092311971859</v>
      </c>
      <c r="BE776" s="54">
        <f t="shared" si="475"/>
        <v>43.01898671093015</v>
      </c>
      <c r="BF776" s="54">
        <f t="shared" si="476"/>
        <v>43.0190383570609</v>
      </c>
      <c r="BG776" s="54">
        <f t="shared" si="477"/>
        <v>43.01926179114281</v>
      </c>
      <c r="BH776" s="54">
        <f t="shared" si="478"/>
        <v>43.020227597276133</v>
      </c>
      <c r="BI776" s="54">
        <f t="shared" si="479"/>
        <v>43.024387055924528</v>
      </c>
      <c r="BJ776" s="54">
        <f t="shared" si="480"/>
        <v>43.04202732746765</v>
      </c>
      <c r="BK776" s="54">
        <f t="shared" si="481"/>
        <v>43.112581900426363</v>
      </c>
      <c r="BL776" s="54">
        <f t="shared" si="482"/>
        <v>43.351394717251992</v>
      </c>
    </row>
    <row r="777" spans="3:64" ht="12.95" customHeight="1">
      <c r="C777" s="30"/>
      <c r="D777" s="30"/>
      <c r="AW777" s="54">
        <v>715000</v>
      </c>
      <c r="AX777" s="54">
        <f t="shared" si="468"/>
        <v>-7.4317499000128704</v>
      </c>
      <c r="AY777" s="54">
        <f t="shared" si="469"/>
        <v>-7.393521347472376</v>
      </c>
      <c r="AZ777" s="54">
        <f t="shared" si="470"/>
        <v>-3.8228552540494384E-2</v>
      </c>
      <c r="BA777" s="54">
        <f t="shared" si="471"/>
        <v>1.119365602471788</v>
      </c>
      <c r="BB777" s="54">
        <f t="shared" si="472"/>
        <v>-8.3035553551839461E-2</v>
      </c>
      <c r="BC777" s="54">
        <f t="shared" si="473"/>
        <v>-1.2715123764329572</v>
      </c>
      <c r="BD777" s="54">
        <f t="shared" si="474"/>
        <v>-0.73796820997060197</v>
      </c>
      <c r="BE777" s="54">
        <f t="shared" si="475"/>
        <v>43.08673159022522</v>
      </c>
      <c r="BF777" s="54">
        <f t="shared" si="476"/>
        <v>43.086810501068889</v>
      </c>
      <c r="BG777" s="54">
        <f t="shared" si="477"/>
        <v>43.087122229894675</v>
      </c>
      <c r="BH777" s="54">
        <f t="shared" si="478"/>
        <v>43.088352497722326</v>
      </c>
      <c r="BI777" s="54">
        <f t="shared" si="479"/>
        <v>43.093189608154013</v>
      </c>
      <c r="BJ777" s="54">
        <f t="shared" si="480"/>
        <v>43.111935747687149</v>
      </c>
      <c r="BK777" s="54">
        <f t="shared" si="481"/>
        <v>43.181001050604401</v>
      </c>
      <c r="BL777" s="54">
        <f t="shared" si="482"/>
        <v>43.402725675359406</v>
      </c>
    </row>
    <row r="778" spans="3:64" ht="12.95" customHeight="1">
      <c r="C778" s="30"/>
      <c r="D778" s="30"/>
      <c r="AW778" s="54">
        <v>716000</v>
      </c>
      <c r="AX778" s="54">
        <f t="shared" si="468"/>
        <v>-7.4603309575697914</v>
      </c>
      <c r="AY778" s="54">
        <f t="shared" si="469"/>
        <v>-7.4170413515903579</v>
      </c>
      <c r="AZ778" s="54">
        <f t="shared" si="470"/>
        <v>-4.3289605979433189E-2</v>
      </c>
      <c r="BA778" s="54">
        <f t="shared" si="471"/>
        <v>1.1523940979472631</v>
      </c>
      <c r="BB778" s="54">
        <f t="shared" si="472"/>
        <v>-0.16895903143783028</v>
      </c>
      <c r="BC778" s="54">
        <f t="shared" si="473"/>
        <v>-1.1848702271013301</v>
      </c>
      <c r="BD778" s="54">
        <f t="shared" si="474"/>
        <v>-0.67308819884096327</v>
      </c>
      <c r="BE778" s="54">
        <f t="shared" si="475"/>
        <v>43.156478060243586</v>
      </c>
      <c r="BF778" s="54">
        <f t="shared" si="476"/>
        <v>43.15659121574371</v>
      </c>
      <c r="BG778" s="54">
        <f t="shared" si="477"/>
        <v>43.157003337830602</v>
      </c>
      <c r="BH778" s="54">
        <f t="shared" si="478"/>
        <v>43.15850276988337</v>
      </c>
      <c r="BI778" s="54">
        <f t="shared" si="479"/>
        <v>43.163937841423881</v>
      </c>
      <c r="BJ778" s="54">
        <f t="shared" si="480"/>
        <v>43.183380680111021</v>
      </c>
      <c r="BK778" s="54">
        <f t="shared" si="481"/>
        <v>43.250004287470851</v>
      </c>
      <c r="BL778" s="54">
        <f t="shared" si="482"/>
        <v>43.45405663346682</v>
      </c>
    </row>
    <row r="779" spans="3:64" ht="12.95" customHeight="1">
      <c r="C779" s="30"/>
      <c r="D779" s="30"/>
      <c r="AW779" s="54">
        <v>717000</v>
      </c>
      <c r="AX779" s="54">
        <f t="shared" si="468"/>
        <v>-7.4888775289367828</v>
      </c>
      <c r="AY779" s="54">
        <f t="shared" si="469"/>
        <v>-7.4405977955117448</v>
      </c>
      <c r="AZ779" s="54">
        <f t="shared" si="470"/>
        <v>-4.8279733425037677E-2</v>
      </c>
      <c r="BA779" s="54">
        <f t="shared" si="471"/>
        <v>1.1861437867321478</v>
      </c>
      <c r="BB779" s="54">
        <f t="shared" si="472"/>
        <v>-0.25862124745188309</v>
      </c>
      <c r="BC779" s="54">
        <f t="shared" si="473"/>
        <v>-1.0930490293978317</v>
      </c>
      <c r="BD779" s="54">
        <f t="shared" si="474"/>
        <v>-0.60833344864988248</v>
      </c>
      <c r="BE779" s="54">
        <f t="shared" si="475"/>
        <v>43.22828093261829</v>
      </c>
      <c r="BF779" s="54">
        <f t="shared" si="476"/>
        <v>43.2284337554049</v>
      </c>
      <c r="BG779" s="54">
        <f t="shared" si="477"/>
        <v>43.228951394091304</v>
      </c>
      <c r="BH779" s="54">
        <f t="shared" si="478"/>
        <v>43.230702867542973</v>
      </c>
      <c r="BI779" s="54">
        <f t="shared" si="479"/>
        <v>43.236608009626217</v>
      </c>
      <c r="BJ779" s="54">
        <f t="shared" si="480"/>
        <v>43.256285426497286</v>
      </c>
      <c r="BK779" s="54">
        <f t="shared" si="481"/>
        <v>43.319545057140282</v>
      </c>
      <c r="BL779" s="54">
        <f t="shared" si="482"/>
        <v>43.505387591574227</v>
      </c>
    </row>
    <row r="780" spans="3:64" ht="12.95" customHeight="1">
      <c r="C780" s="30"/>
      <c r="D780" s="30"/>
      <c r="AW780" s="54">
        <v>718000</v>
      </c>
      <c r="AX780" s="54">
        <f t="shared" si="468"/>
        <v>-7.5173455528910154</v>
      </c>
      <c r="AY780" s="54">
        <f t="shared" si="469"/>
        <v>-7.4641906792365358</v>
      </c>
      <c r="AZ780" s="54">
        <f t="shared" si="470"/>
        <v>-5.3154873654479608E-2</v>
      </c>
      <c r="BA780" s="54">
        <f t="shared" si="471"/>
        <v>1.2201665191435498</v>
      </c>
      <c r="BB780" s="54">
        <f t="shared" si="472"/>
        <v>-0.3511752284912032</v>
      </c>
      <c r="BC780" s="54">
        <f t="shared" si="473"/>
        <v>-0.99581766833630947</v>
      </c>
      <c r="BD780" s="54">
        <f t="shared" si="474"/>
        <v>-0.54359031753276921</v>
      </c>
      <c r="BE780" s="54">
        <f t="shared" si="475"/>
        <v>43.302170509771557</v>
      </c>
      <c r="BF780" s="54">
        <f t="shared" si="476"/>
        <v>43.302365200743481</v>
      </c>
      <c r="BG780" s="54">
        <f t="shared" si="477"/>
        <v>43.302983464515641</v>
      </c>
      <c r="BH780" s="54">
        <f t="shared" si="478"/>
        <v>43.304944790679293</v>
      </c>
      <c r="BI780" s="54">
        <f t="shared" si="479"/>
        <v>43.311146392893143</v>
      </c>
      <c r="BJ780" s="54">
        <f t="shared" si="480"/>
        <v>43.330558691202093</v>
      </c>
      <c r="BK780" s="54">
        <f t="shared" si="481"/>
        <v>43.389575389710664</v>
      </c>
      <c r="BL780" s="54">
        <f t="shared" si="482"/>
        <v>43.556718549681641</v>
      </c>
    </row>
    <row r="781" spans="3:64" ht="12.95" customHeight="1">
      <c r="C781" s="30"/>
      <c r="D781" s="30"/>
      <c r="AW781" s="54">
        <v>719000</v>
      </c>
      <c r="AX781" s="54">
        <f t="shared" si="468"/>
        <v>-7.5456847834424456</v>
      </c>
      <c r="AY781" s="54">
        <f t="shared" si="469"/>
        <v>-7.4878200027647281</v>
      </c>
      <c r="AZ781" s="54">
        <f t="shared" si="470"/>
        <v>-5.7864780677717616E-2</v>
      </c>
      <c r="BA781" s="54">
        <f t="shared" si="471"/>
        <v>1.2538667289691321</v>
      </c>
      <c r="BB781" s="54">
        <f t="shared" si="472"/>
        <v>-0.44539647518943948</v>
      </c>
      <c r="BC781" s="54">
        <f t="shared" si="473"/>
        <v>-0.89302661147417717</v>
      </c>
      <c r="BD781" s="54">
        <f t="shared" si="474"/>
        <v>-0.47876199173456968</v>
      </c>
      <c r="BE781" s="54">
        <f t="shared" si="475"/>
        <v>43.378143750401101</v>
      </c>
      <c r="BF781" s="54">
        <f t="shared" si="476"/>
        <v>43.378377631748656</v>
      </c>
      <c r="BG781" s="54">
        <f t="shared" si="477"/>
        <v>43.379079298344308</v>
      </c>
      <c r="BH781" s="54">
        <f t="shared" si="478"/>
        <v>43.381182335062768</v>
      </c>
      <c r="BI781" s="54">
        <f t="shared" si="479"/>
        <v>43.387467507785914</v>
      </c>
      <c r="BJ781" s="54">
        <f t="shared" si="480"/>
        <v>43.406095123505452</v>
      </c>
      <c r="BK781" s="54">
        <f t="shared" si="481"/>
        <v>43.460046025629872</v>
      </c>
      <c r="BL781" s="54">
        <f t="shared" si="482"/>
        <v>43.608049507789055</v>
      </c>
    </row>
    <row r="782" spans="3:64" ht="12.95" customHeight="1">
      <c r="C782" s="30"/>
      <c r="D782" s="30"/>
      <c r="AW782" s="54">
        <v>720000</v>
      </c>
      <c r="AX782" s="54">
        <f t="shared" si="468"/>
        <v>-7.5738391614139982</v>
      </c>
      <c r="AY782" s="54">
        <f t="shared" si="469"/>
        <v>-7.5114857660963272</v>
      </c>
      <c r="AZ782" s="54">
        <f t="shared" si="470"/>
        <v>-6.2353395317670882E-2</v>
      </c>
      <c r="BA782" s="54">
        <f t="shared" si="471"/>
        <v>1.2864909579040484</v>
      </c>
      <c r="BB782" s="54">
        <f t="shared" si="472"/>
        <v>-0.53963183675681525</v>
      </c>
      <c r="BC782" s="54">
        <f t="shared" si="473"/>
        <v>-0.78464389940086698</v>
      </c>
      <c r="BD782" s="54">
        <f t="shared" si="474"/>
        <v>-0.41377179374264977</v>
      </c>
      <c r="BE782" s="54">
        <f t="shared" si="475"/>
        <v>43.45615474672163</v>
      </c>
      <c r="BF782" s="54">
        <f t="shared" si="476"/>
        <v>43.456419023162034</v>
      </c>
      <c r="BG782" s="54">
        <f t="shared" si="477"/>
        <v>43.457173606491466</v>
      </c>
      <c r="BH782" s="54">
        <f t="shared" si="478"/>
        <v>43.459326341418794</v>
      </c>
      <c r="BI782" s="54">
        <f t="shared" si="479"/>
        <v>43.46545323543058</v>
      </c>
      <c r="BJ782" s="54">
        <f t="shared" si="480"/>
        <v>43.482776091657094</v>
      </c>
      <c r="BK782" s="54">
        <f t="shared" si="481"/>
        <v>43.530906545459644</v>
      </c>
      <c r="BL782" s="54">
        <f t="shared" si="482"/>
        <v>43.659380465896469</v>
      </c>
    </row>
    <row r="783" spans="3:64" ht="12.95" customHeight="1">
      <c r="C783" s="30"/>
      <c r="D783" s="30"/>
      <c r="AW783" s="54">
        <v>721000</v>
      </c>
      <c r="AX783" s="54">
        <f t="shared" si="468"/>
        <v>-7.6017478315671614</v>
      </c>
      <c r="AY783" s="54">
        <f t="shared" si="469"/>
        <v>-7.5351879692313304</v>
      </c>
      <c r="AZ783" s="54">
        <f t="shared" si="470"/>
        <v>-6.6559862335831319E-2</v>
      </c>
      <c r="BA783" s="54">
        <f t="shared" si="471"/>
        <v>1.317133705104107</v>
      </c>
      <c r="BB783" s="54">
        <f t="shared" si="472"/>
        <v>-0.63178165252694218</v>
      </c>
      <c r="BC783" s="54">
        <f t="shared" si="473"/>
        <v>-0.67079411066065509</v>
      </c>
      <c r="BD783" s="54">
        <f t="shared" si="474"/>
        <v>-0.34856635021961602</v>
      </c>
      <c r="BE783" s="54">
        <f t="shared" si="475"/>
        <v>43.536105461745805</v>
      </c>
      <c r="BF783" s="54">
        <f t="shared" si="476"/>
        <v>43.536384852240616</v>
      </c>
      <c r="BG783" s="54">
        <f t="shared" si="477"/>
        <v>43.537149607398874</v>
      </c>
      <c r="BH783" s="54">
        <f t="shared" si="478"/>
        <v>43.539241491328141</v>
      </c>
      <c r="BI783" s="54">
        <f t="shared" si="479"/>
        <v>43.544953003074468</v>
      </c>
      <c r="BJ783" s="54">
        <f t="shared" si="480"/>
        <v>43.560470682268111</v>
      </c>
      <c r="BK783" s="54">
        <f t="shared" si="481"/>
        <v>43.602105502694911</v>
      </c>
      <c r="BL783" s="54">
        <f t="shared" si="482"/>
        <v>43.710711424003883</v>
      </c>
    </row>
    <row r="784" spans="3:64" ht="12.95" customHeight="1">
      <c r="C784" s="30"/>
      <c r="D784" s="30"/>
      <c r="AW784" s="54">
        <v>722000</v>
      </c>
      <c r="AX784" s="54">
        <f t="shared" si="468"/>
        <v>-7.6293469483775276</v>
      </c>
      <c r="AY784" s="54">
        <f t="shared" si="469"/>
        <v>-7.5589266121697367</v>
      </c>
      <c r="AZ784" s="54">
        <f t="shared" si="470"/>
        <v>-7.042033620779091E-2</v>
      </c>
      <c r="BA784" s="54">
        <f t="shared" si="471"/>
        <v>1.344767585581444</v>
      </c>
      <c r="BB784" s="54">
        <f t="shared" si="472"/>
        <v>-0.71933751374624622</v>
      </c>
      <c r="BC784" s="54">
        <f t="shared" si="473"/>
        <v>-0.55179548337298467</v>
      </c>
      <c r="BD784" s="54">
        <f t="shared" si="474"/>
        <v>-0.28311807020409563</v>
      </c>
      <c r="BE784" s="54">
        <f t="shared" si="475"/>
        <v>43.617838066887344</v>
      </c>
      <c r="BF784" s="54">
        <f t="shared" si="476"/>
        <v>43.618111671530578</v>
      </c>
      <c r="BG784" s="54">
        <f t="shared" si="477"/>
        <v>43.61883481693247</v>
      </c>
      <c r="BH784" s="54">
        <f t="shared" si="478"/>
        <v>43.620745156340504</v>
      </c>
      <c r="BI784" s="54">
        <f t="shared" si="479"/>
        <v>43.62578510863829</v>
      </c>
      <c r="BJ784" s="54">
        <f t="shared" si="480"/>
        <v>43.639036913267169</v>
      </c>
      <c r="BK784" s="54">
        <f t="shared" si="481"/>
        <v>43.673590559288726</v>
      </c>
      <c r="BL784" s="54">
        <f t="shared" si="482"/>
        <v>43.762042382111289</v>
      </c>
    </row>
    <row r="785" spans="3:64" ht="12.95" customHeight="1">
      <c r="C785" s="30"/>
      <c r="D785" s="30"/>
      <c r="AW785" s="54">
        <v>723000</v>
      </c>
      <c r="AX785" s="54">
        <f t="shared" si="468"/>
        <v>-7.6565723196518185</v>
      </c>
      <c r="AY785" s="54">
        <f t="shared" si="469"/>
        <v>-7.582701694911548</v>
      </c>
      <c r="AZ785" s="54">
        <f t="shared" si="470"/>
        <v>-7.3870624740270396E-2</v>
      </c>
      <c r="BA785" s="54">
        <f t="shared" si="471"/>
        <v>1.3683037225266363</v>
      </c>
      <c r="BB785" s="54">
        <f t="shared" si="472"/>
        <v>-0.7994958310019139</v>
      </c>
      <c r="BC785" s="54">
        <f t="shared" si="473"/>
        <v>-0.42818824118856053</v>
      </c>
      <c r="BD785" s="54">
        <f t="shared" si="474"/>
        <v>-0.21742632183276434</v>
      </c>
      <c r="BE785" s="54">
        <f t="shared" si="475"/>
        <v>43.70113047258679</v>
      </c>
      <c r="BF785" s="54">
        <f t="shared" si="476"/>
        <v>43.701374002265524</v>
      </c>
      <c r="BG785" s="54">
        <f t="shared" si="477"/>
        <v>43.702000012098537</v>
      </c>
      <c r="BH785" s="54">
        <f t="shared" si="478"/>
        <v>43.703608696640764</v>
      </c>
      <c r="BI785" s="54">
        <f t="shared" si="479"/>
        <v>43.707739220522924</v>
      </c>
      <c r="BJ785" s="54">
        <f t="shared" si="480"/>
        <v>43.718323143358226</v>
      </c>
      <c r="BK785" s="54">
        <f t="shared" si="481"/>
        <v>43.745308623525858</v>
      </c>
      <c r="BL785" s="54">
        <f t="shared" si="482"/>
        <v>43.813373340218703</v>
      </c>
    </row>
    <row r="786" spans="3:64" ht="12.95" customHeight="1">
      <c r="C786" s="30"/>
      <c r="D786" s="30"/>
      <c r="AW786" s="54">
        <v>724000</v>
      </c>
      <c r="AX786" s="54">
        <f t="shared" si="468"/>
        <v>-7.6833627835045117</v>
      </c>
      <c r="AY786" s="54">
        <f t="shared" si="469"/>
        <v>-7.6065132174567616</v>
      </c>
      <c r="AZ786" s="54">
        <f t="shared" si="470"/>
        <v>-7.6849566047750617E-2</v>
      </c>
      <c r="BA786" s="54">
        <f t="shared" si="471"/>
        <v>1.3866825809946417</v>
      </c>
      <c r="BB786" s="54">
        <f t="shared" si="472"/>
        <v>-0.86935600125852674</v>
      </c>
      <c r="BC786" s="54">
        <f t="shared" si="473"/>
        <v>-0.30074597418895083</v>
      </c>
      <c r="BD786" s="54">
        <f t="shared" si="474"/>
        <v>-0.15151674639458954</v>
      </c>
      <c r="BE786" s="54">
        <f t="shared" si="475"/>
        <v>43.785696612233409</v>
      </c>
      <c r="BF786" s="54">
        <f t="shared" si="476"/>
        <v>43.785885755995032</v>
      </c>
      <c r="BG786" s="54">
        <f t="shared" si="477"/>
        <v>43.786362081976812</v>
      </c>
      <c r="BH786" s="54">
        <f t="shared" si="478"/>
        <v>43.787561427697725</v>
      </c>
      <c r="BI786" s="54">
        <f t="shared" si="479"/>
        <v>43.790580019788365</v>
      </c>
      <c r="BJ786" s="54">
        <f t="shared" si="480"/>
        <v>43.798169655933776</v>
      </c>
      <c r="BK786" s="54">
        <f t="shared" si="481"/>
        <v>43.817205989881614</v>
      </c>
      <c r="BL786" s="54">
        <f t="shared" si="482"/>
        <v>43.864704298326117</v>
      </c>
    </row>
    <row r="787" spans="3:64" ht="12.95" customHeight="1">
      <c r="C787" s="30"/>
      <c r="D787" s="30"/>
      <c r="AW787" s="54">
        <v>725000</v>
      </c>
      <c r="AX787" s="54">
        <f t="shared" si="468"/>
        <v>-7.7096640248224073</v>
      </c>
      <c r="AY787" s="54">
        <f t="shared" si="469"/>
        <v>-7.6303611798053801</v>
      </c>
      <c r="AZ787" s="54">
        <f t="shared" si="470"/>
        <v>-7.9302845017026918E-2</v>
      </c>
      <c r="BA787" s="54">
        <f t="shared" si="471"/>
        <v>1.3989863443560773</v>
      </c>
      <c r="BB787" s="54">
        <f t="shared" si="472"/>
        <v>-0.92619055199645706</v>
      </c>
      <c r="BC787" s="54">
        <f t="shared" si="473"/>
        <v>-0.17046270348544804</v>
      </c>
      <c r="BD787" s="54">
        <f t="shared" si="474"/>
        <v>-8.5438337616739093E-2</v>
      </c>
      <c r="BE787" s="54">
        <f t="shared" si="475"/>
        <v>43.871192612095236</v>
      </c>
      <c r="BF787" s="54">
        <f t="shared" si="476"/>
        <v>43.871306944662237</v>
      </c>
      <c r="BG787" s="54">
        <f t="shared" si="477"/>
        <v>43.871591092922515</v>
      </c>
      <c r="BH787" s="54">
        <f t="shared" si="478"/>
        <v>43.872297241640346</v>
      </c>
      <c r="BI787" s="54">
        <f t="shared" si="479"/>
        <v>43.874051883636781</v>
      </c>
      <c r="BJ787" s="54">
        <f t="shared" si="480"/>
        <v>43.878410390883509</v>
      </c>
      <c r="BK787" s="54">
        <f t="shared" si="481"/>
        <v>43.889228480497778</v>
      </c>
      <c r="BL787" s="54">
        <f t="shared" si="482"/>
        <v>43.916035256433531</v>
      </c>
    </row>
    <row r="788" spans="3:64" ht="12.95" customHeight="1">
      <c r="C788" s="30"/>
      <c r="D788" s="30"/>
      <c r="AW788" s="54">
        <v>726000</v>
      </c>
      <c r="AX788" s="54">
        <f t="shared" si="468"/>
        <v>-7.7354323631335191</v>
      </c>
      <c r="AY788" s="54">
        <f t="shared" si="469"/>
        <v>-7.6542455819574018</v>
      </c>
      <c r="AZ788" s="54">
        <f t="shared" si="470"/>
        <v>-8.1186781176117592E-2</v>
      </c>
      <c r="BA788" s="54">
        <f t="shared" si="471"/>
        <v>1.4045539536195335</v>
      </c>
      <c r="BB788" s="54">
        <f t="shared" si="472"/>
        <v>-0.9677478997809732</v>
      </c>
      <c r="BC788" s="54">
        <f t="shared" si="473"/>
        <v>-3.8511700865240542E-2</v>
      </c>
      <c r="BD788" s="54">
        <f t="shared" si="474"/>
        <v>-1.9258230730306559E-2</v>
      </c>
      <c r="BE788" s="54">
        <f t="shared" si="475"/>
        <v>43.957229148007961</v>
      </c>
      <c r="BF788" s="54">
        <f t="shared" si="476"/>
        <v>43.957255722013464</v>
      </c>
      <c r="BG788" s="54">
        <f t="shared" si="477"/>
        <v>43.95732138101188</v>
      </c>
      <c r="BH788" s="54">
        <f t="shared" si="478"/>
        <v>43.957483610669648</v>
      </c>
      <c r="BI788" s="54">
        <f t="shared" si="479"/>
        <v>43.957884443444904</v>
      </c>
      <c r="BJ788" s="54">
        <f t="shared" si="480"/>
        <v>43.958874793847265</v>
      </c>
      <c r="BK788" s="54">
        <f t="shared" si="481"/>
        <v>43.961321587902667</v>
      </c>
      <c r="BL788" s="54">
        <f t="shared" si="482"/>
        <v>43.967366214540945</v>
      </c>
    </row>
    <row r="789" spans="3:64" ht="12.95" customHeight="1">
      <c r="C789" s="30"/>
      <c r="D789" s="30"/>
      <c r="AW789" s="54">
        <v>727000</v>
      </c>
      <c r="AX789" s="54">
        <f t="shared" si="468"/>
        <v>-7.760637949591902</v>
      </c>
      <c r="AY789" s="54">
        <f t="shared" si="469"/>
        <v>-7.6781664239128284</v>
      </c>
      <c r="AZ789" s="54">
        <f t="shared" si="470"/>
        <v>-8.2471525679073648E-2</v>
      </c>
      <c r="BA789" s="54">
        <f t="shared" si="471"/>
        <v>1.4030735733500594</v>
      </c>
      <c r="BB789" s="54">
        <f t="shared" si="472"/>
        <v>-0.99252693463743014</v>
      </c>
      <c r="BC789" s="54">
        <f t="shared" si="473"/>
        <v>9.3822047361744237E-2</v>
      </c>
      <c r="BD789" s="54">
        <f t="shared" si="474"/>
        <v>4.6945465488686736E-2</v>
      </c>
      <c r="BE789" s="54">
        <f t="shared" si="475"/>
        <v>44.043389190478052</v>
      </c>
      <c r="BF789" s="54">
        <f t="shared" si="476"/>
        <v>44.043324934776749</v>
      </c>
      <c r="BG789" s="54">
        <f t="shared" si="477"/>
        <v>44.043165926323873</v>
      </c>
      <c r="BH789" s="54">
        <f t="shared" si="478"/>
        <v>44.042772447419061</v>
      </c>
      <c r="BI789" s="54">
        <f t="shared" si="479"/>
        <v>44.041798793136856</v>
      </c>
      <c r="BJ789" s="54">
        <f t="shared" si="480"/>
        <v>44.039389749333765</v>
      </c>
      <c r="BK789" s="54">
        <f t="shared" si="481"/>
        <v>44.033430618599603</v>
      </c>
      <c r="BL789" s="54">
        <f t="shared" si="482"/>
        <v>44.018697172648352</v>
      </c>
    </row>
    <row r="790" spans="3:64" ht="12.95" customHeight="1">
      <c r="C790" s="30"/>
      <c r="D790" s="30"/>
      <c r="AW790" s="54">
        <v>728000</v>
      </c>
      <c r="AX790" s="54">
        <f t="shared" si="468"/>
        <v>-7.7852668484696768</v>
      </c>
      <c r="AY790" s="54">
        <f t="shared" si="469"/>
        <v>-7.70212370567166</v>
      </c>
      <c r="AZ790" s="54">
        <f t="shared" si="470"/>
        <v>-8.3143142798016961E-2</v>
      </c>
      <c r="BA790" s="54">
        <f t="shared" si="471"/>
        <v>1.3946289014077342</v>
      </c>
      <c r="BB790" s="54">
        <f t="shared" si="472"/>
        <v>-0.99995882655472046</v>
      </c>
      <c r="BC790" s="54">
        <f t="shared" si="473"/>
        <v>0.22522722906484044</v>
      </c>
      <c r="BD790" s="54">
        <f t="shared" si="474"/>
        <v>0.11309209062090754</v>
      </c>
      <c r="BE790" s="54">
        <f t="shared" si="475"/>
        <v>44.129249245719073</v>
      </c>
      <c r="BF790" s="54">
        <f t="shared" si="476"/>
        <v>44.129101546759102</v>
      </c>
      <c r="BG790" s="54">
        <f t="shared" si="477"/>
        <v>44.128732769801687</v>
      </c>
      <c r="BH790" s="54">
        <f t="shared" si="478"/>
        <v>44.127812089458402</v>
      </c>
      <c r="BI790" s="54">
        <f t="shared" si="479"/>
        <v>44.125514079732611</v>
      </c>
      <c r="BJ790" s="54">
        <f t="shared" si="480"/>
        <v>44.119781561871967</v>
      </c>
      <c r="BK790" s="54">
        <f t="shared" si="481"/>
        <v>44.105500837145378</v>
      </c>
      <c r="BL790" s="54">
        <f t="shared" si="482"/>
        <v>44.070028130755766</v>
      </c>
    </row>
    <row r="791" spans="3:64" ht="12.95" customHeight="1">
      <c r="C791" s="30"/>
      <c r="D791" s="30"/>
      <c r="AW791" s="54">
        <v>729000</v>
      </c>
      <c r="AX791" s="54">
        <f t="shared" ref="AX791:AX854" si="483">AB$3+AB$4*AW791+AB$5*AW791^2+AZ791</f>
        <v>-7.8093216581314389</v>
      </c>
      <c r="AY791" s="54">
        <f t="shared" ref="AY791:AY854" si="484">AB$3+AB$4*AW791+AB$5*AW791^2</f>
        <v>-7.7261174272338939</v>
      </c>
      <c r="AZ791" s="54">
        <f t="shared" ref="AZ791:AZ854" si="485">$AB$6*($AB$11/BA791*BB791+$AB$12)</f>
        <v>-8.3204230897545042E-2</v>
      </c>
      <c r="BA791" s="54">
        <f t="shared" ref="BA791:BA854" si="486">1+$AB$7*COS(BC791)</f>
        <v>1.3796865725766327</v>
      </c>
      <c r="BB791" s="54">
        <f t="shared" ref="BB791:BB854" si="487">SIN(BC791+RADIANS($AB$9))</f>
        <v>-0.99045133691638365</v>
      </c>
      <c r="BC791" s="54">
        <f t="shared" ref="BC791:BC854" si="488">2*ATAN(BD791)</f>
        <v>0.35445595504686384</v>
      </c>
      <c r="BD791" s="54">
        <f t="shared" ref="BD791:BD854" si="489">SQRT((1+$AB$7)/(1-$AB$7))*TAN(BE791/2)</f>
        <v>0.17910715335254784</v>
      </c>
      <c r="BE791" s="54">
        <f t="shared" ref="BE791:BE854" si="490">$BL791+$AB$7*SIN(BF791)</f>
        <v>44.214401434524987</v>
      </c>
      <c r="BF791" s="54">
        <f t="shared" ref="BF791:BF854" si="491">$BL791+$AB$7*SIN(BG791)</f>
        <v>44.214186745997559</v>
      </c>
      <c r="BG791" s="54">
        <f t="shared" ref="BG791:BG854" si="492">$BL791+$AB$7*SIN(BH791)</f>
        <v>44.213641910851351</v>
      </c>
      <c r="BH791" s="54">
        <f t="shared" ref="BH791:BH854" si="493">$BL791+$AB$7*SIN(BI791)</f>
        <v>44.212259545195401</v>
      </c>
      <c r="BI791" s="54">
        <f t="shared" ref="BI791:BI854" si="494">$BL791+$AB$7*SIN(BJ791)</f>
        <v>44.208754181617394</v>
      </c>
      <c r="BJ791" s="54">
        <f t="shared" ref="BJ791:BJ854" si="495">$BL791+$AB$7*SIN(BK791)</f>
        <v>44.199877948063452</v>
      </c>
      <c r="BK791" s="54">
        <f t="shared" ref="BK791:BK854" si="496">$BL791+$AB$7*SIN(BL791)</f>
        <v>44.177477610339167</v>
      </c>
      <c r="BL791" s="54">
        <f t="shared" ref="BL791:BL854" si="497">RADIANS($AB$9)+$AB$18*(AW791-AB$15)</f>
        <v>44.12135908886318</v>
      </c>
    </row>
    <row r="792" spans="3:64" ht="12.95" customHeight="1">
      <c r="C792" s="30"/>
      <c r="D792" s="30"/>
      <c r="AW792" s="54">
        <v>730000</v>
      </c>
      <c r="AX792" s="54">
        <f t="shared" si="483"/>
        <v>-7.8328206032999157</v>
      </c>
      <c r="AY792" s="54">
        <f t="shared" si="484"/>
        <v>-7.750147588599531</v>
      </c>
      <c r="AZ792" s="54">
        <f t="shared" si="485"/>
        <v>-8.2673014700384934E-2</v>
      </c>
      <c r="BA792" s="54">
        <f t="shared" si="486"/>
        <v>1.3590281819912042</v>
      </c>
      <c r="BB792" s="54">
        <f t="shared" si="487"/>
        <v>-0.96528855096189037</v>
      </c>
      <c r="BC792" s="54">
        <f t="shared" si="488"/>
        <v>0.48040310194204938</v>
      </c>
      <c r="BD792" s="54">
        <f t="shared" si="489"/>
        <v>0.24493033436009104</v>
      </c>
      <c r="BE792" s="54">
        <f t="shared" si="490"/>
        <v>44.298473561544562</v>
      </c>
      <c r="BF792" s="54">
        <f t="shared" si="491"/>
        <v>44.298214410115257</v>
      </c>
      <c r="BG792" s="54">
        <f t="shared" si="492"/>
        <v>44.297541046342836</v>
      </c>
      <c r="BH792" s="54">
        <f t="shared" si="493"/>
        <v>44.295792107786603</v>
      </c>
      <c r="BI792" s="54">
        <f t="shared" si="494"/>
        <v>44.291254173997068</v>
      </c>
      <c r="BJ792" s="54">
        <f t="shared" si="495"/>
        <v>44.279510002109411</v>
      </c>
      <c r="BK792" s="54">
        <f t="shared" si="496"/>
        <v>44.249306551142197</v>
      </c>
      <c r="BL792" s="54">
        <f t="shared" si="497"/>
        <v>44.172690046970594</v>
      </c>
    </row>
    <row r="793" spans="3:64" ht="12.95" customHeight="1">
      <c r="C793" s="30"/>
      <c r="D793" s="30"/>
      <c r="AW793" s="54">
        <v>731000</v>
      </c>
      <c r="AX793" s="54">
        <f t="shared" si="483"/>
        <v>-7.8557953199674531</v>
      </c>
      <c r="AY793" s="54">
        <f t="shared" si="484"/>
        <v>-7.7742141897685748</v>
      </c>
      <c r="AZ793" s="54">
        <f t="shared" si="485"/>
        <v>-8.1581130198878679E-2</v>
      </c>
      <c r="BA793" s="54">
        <f t="shared" si="486"/>
        <v>1.3336451956308377</v>
      </c>
      <c r="BB793" s="54">
        <f t="shared" si="487"/>
        <v>-0.92641834083606844</v>
      </c>
      <c r="BC793" s="54">
        <f t="shared" si="488"/>
        <v>0.60216348784654461</v>
      </c>
      <c r="BD793" s="54">
        <f t="shared" si="489"/>
        <v>0.31052190164401794</v>
      </c>
      <c r="BE793" s="54">
        <f t="shared" si="490"/>
        <v>44.381144777957125</v>
      </c>
      <c r="BF793" s="54">
        <f t="shared" si="491"/>
        <v>44.38086592726097</v>
      </c>
      <c r="BG793" s="54">
        <f t="shared" si="492"/>
        <v>44.380118697440089</v>
      </c>
      <c r="BH793" s="54">
        <f t="shared" si="493"/>
        <v>44.378117517482117</v>
      </c>
      <c r="BI793" s="54">
        <f t="shared" si="494"/>
        <v>44.372766295726109</v>
      </c>
      <c r="BJ793" s="54">
        <f t="shared" si="495"/>
        <v>44.358514098103349</v>
      </c>
      <c r="BK793" s="54">
        <f t="shared" si="496"/>
        <v>44.320933661948906</v>
      </c>
      <c r="BL793" s="54">
        <f t="shared" si="497"/>
        <v>44.224021005078008</v>
      </c>
    </row>
    <row r="794" spans="3:64" ht="12.95" customHeight="1">
      <c r="C794" s="30"/>
      <c r="D794" s="30"/>
      <c r="AW794" s="54">
        <v>732000</v>
      </c>
      <c r="AX794" s="54">
        <f t="shared" si="483"/>
        <v>-7.8782877687525961</v>
      </c>
      <c r="AY794" s="54">
        <f t="shared" si="484"/>
        <v>-7.79831723074102</v>
      </c>
      <c r="AZ794" s="54">
        <f t="shared" si="485"/>
        <v>-7.9970538011576442E-2</v>
      </c>
      <c r="BA794" s="54">
        <f t="shared" si="486"/>
        <v>1.3046221781156409</v>
      </c>
      <c r="BB794" s="54">
        <f t="shared" si="487"/>
        <v>-0.87618448428578311</v>
      </c>
      <c r="BC794" s="54">
        <f t="shared" si="488"/>
        <v>0.71906109306444765</v>
      </c>
      <c r="BD794" s="54">
        <f t="shared" si="489"/>
        <v>0.37586698107719224</v>
      </c>
      <c r="BE794" s="54">
        <f t="shared" si="490"/>
        <v>44.462155381085125</v>
      </c>
      <c r="BF794" s="54">
        <f t="shared" si="491"/>
        <v>44.461880056646535</v>
      </c>
      <c r="BG794" s="54">
        <f t="shared" si="492"/>
        <v>44.461113676437016</v>
      </c>
      <c r="BH794" s="54">
        <f t="shared" si="493"/>
        <v>44.458982018725926</v>
      </c>
      <c r="BI794" s="54">
        <f t="shared" si="494"/>
        <v>44.453065165786576</v>
      </c>
      <c r="BJ794" s="54">
        <f t="shared" si="495"/>
        <v>44.436733694087181</v>
      </c>
      <c r="BK794" s="54">
        <f t="shared" si="496"/>
        <v>44.392305476832206</v>
      </c>
      <c r="BL794" s="54">
        <f t="shared" si="497"/>
        <v>44.275351963185415</v>
      </c>
    </row>
    <row r="795" spans="3:64" ht="12.95" customHeight="1">
      <c r="C795" s="30"/>
      <c r="D795" s="30"/>
      <c r="AW795" s="54">
        <v>733000</v>
      </c>
      <c r="AX795" s="54">
        <f t="shared" si="483"/>
        <v>-7.9003467983362583</v>
      </c>
      <c r="AY795" s="54">
        <f t="shared" si="484"/>
        <v>-7.8224567115168719</v>
      </c>
      <c r="AZ795" s="54">
        <f t="shared" si="485"/>
        <v>-7.78900868193865E-2</v>
      </c>
      <c r="BA795" s="54">
        <f t="shared" si="486"/>
        <v>1.2730316769532093</v>
      </c>
      <c r="BB795" s="54">
        <f t="shared" si="487"/>
        <v>-0.81706274253881017</v>
      </c>
      <c r="BC795" s="54">
        <f t="shared" si="488"/>
        <v>0.83065108610454241</v>
      </c>
      <c r="BD795" s="54">
        <f t="shared" si="489"/>
        <v>0.44097751501588994</v>
      </c>
      <c r="BE795" s="54">
        <f t="shared" si="490"/>
        <v>44.541310429747206</v>
      </c>
      <c r="BF795" s="54">
        <f t="shared" si="491"/>
        <v>44.541057375133079</v>
      </c>
      <c r="BG795" s="54">
        <f t="shared" si="492"/>
        <v>44.540320380438203</v>
      </c>
      <c r="BH795" s="54">
        <f t="shared" si="493"/>
        <v>44.538175889198833</v>
      </c>
      <c r="BI795" s="54">
        <f t="shared" si="494"/>
        <v>44.531952047881539</v>
      </c>
      <c r="BJ795" s="54">
        <f t="shared" si="495"/>
        <v>44.514021005499664</v>
      </c>
      <c r="BK795" s="54">
        <f t="shared" si="496"/>
        <v>44.463369202388222</v>
      </c>
      <c r="BL795" s="54">
        <f t="shared" si="497"/>
        <v>44.326682921292829</v>
      </c>
    </row>
    <row r="796" spans="3:64" ht="12.95" customHeight="1">
      <c r="C796" s="30"/>
      <c r="D796" s="30"/>
      <c r="AW796" s="54">
        <v>734000</v>
      </c>
      <c r="AX796" s="54">
        <f t="shared" si="483"/>
        <v>-7.922024836124506</v>
      </c>
      <c r="AY796" s="54">
        <f t="shared" si="484"/>
        <v>-7.8466326320961262</v>
      </c>
      <c r="AZ796" s="54">
        <f t="shared" si="485"/>
        <v>-7.5392204028380219E-2</v>
      </c>
      <c r="BA796" s="54">
        <f t="shared" si="486"/>
        <v>1.2398556213811545</v>
      </c>
      <c r="BB796" s="54">
        <f t="shared" si="487"/>
        <v>-0.75144448554140997</v>
      </c>
      <c r="BC796" s="54">
        <f t="shared" si="488"/>
        <v>0.93670035776397953</v>
      </c>
      <c r="BD796" s="54">
        <f t="shared" si="489"/>
        <v>0.5058921098136433</v>
      </c>
      <c r="BE796" s="54">
        <f t="shared" si="490"/>
        <v>44.618477868001129</v>
      </c>
      <c r="BF796" s="54">
        <f t="shared" si="491"/>
        <v>44.618259679816596</v>
      </c>
      <c r="BG796" s="54">
        <f t="shared" si="492"/>
        <v>44.617589950879086</v>
      </c>
      <c r="BH796" s="54">
        <f t="shared" si="493"/>
        <v>44.615536277905946</v>
      </c>
      <c r="BI796" s="54">
        <f t="shared" si="494"/>
        <v>44.609258023186449</v>
      </c>
      <c r="BJ796" s="54">
        <f t="shared" si="495"/>
        <v>44.590238519108127</v>
      </c>
      <c r="BK796" s="54">
        <f t="shared" si="496"/>
        <v>44.53407285680931</v>
      </c>
      <c r="BL796" s="54">
        <f t="shared" si="497"/>
        <v>44.378013879400243</v>
      </c>
    </row>
    <row r="797" spans="3:64" ht="12.95" customHeight="1">
      <c r="C797" s="30"/>
      <c r="D797" s="30"/>
      <c r="AW797" s="54">
        <v>735000</v>
      </c>
      <c r="AX797" s="54">
        <f t="shared" si="483"/>
        <v>-7.9433750493959163</v>
      </c>
      <c r="AY797" s="54">
        <f t="shared" si="484"/>
        <v>-7.8708449924787836</v>
      </c>
      <c r="AZ797" s="54">
        <f t="shared" si="485"/>
        <v>-7.253005691713256E-2</v>
      </c>
      <c r="BA797" s="54">
        <f t="shared" si="486"/>
        <v>1.2059380185858799</v>
      </c>
      <c r="BB797" s="54">
        <f t="shared" si="487"/>
        <v>-0.68148834395137037</v>
      </c>
      <c r="BC797" s="54">
        <f t="shared" si="488"/>
        <v>1.0371545601078855</v>
      </c>
      <c r="BD797" s="54">
        <f t="shared" si="489"/>
        <v>0.57067424057128158</v>
      </c>
      <c r="BE797" s="54">
        <f t="shared" si="490"/>
        <v>44.693582520507817</v>
      </c>
      <c r="BF797" s="54">
        <f t="shared" si="491"/>
        <v>44.693405330579665</v>
      </c>
      <c r="BG797" s="54">
        <f t="shared" si="492"/>
        <v>44.69282780651244</v>
      </c>
      <c r="BH797" s="54">
        <f t="shared" si="493"/>
        <v>44.690947441077917</v>
      </c>
      <c r="BI797" s="54">
        <f t="shared" si="494"/>
        <v>44.684845998734879</v>
      </c>
      <c r="BJ797" s="54">
        <f t="shared" si="495"/>
        <v>44.665260322684006</v>
      </c>
      <c r="BK797" s="54">
        <f t="shared" si="496"/>
        <v>44.604365406819184</v>
      </c>
      <c r="BL797" s="54">
        <f t="shared" si="497"/>
        <v>44.429344837507657</v>
      </c>
    </row>
    <row r="798" spans="3:64" ht="12.95" customHeight="1">
      <c r="C798" s="30"/>
      <c r="D798" s="30"/>
      <c r="AW798" s="54">
        <v>736000</v>
      </c>
      <c r="AX798" s="54">
        <f t="shared" si="483"/>
        <v>-7.964449154787455</v>
      </c>
      <c r="AY798" s="54">
        <f t="shared" si="484"/>
        <v>-7.8950937926648459</v>
      </c>
      <c r="AZ798" s="54">
        <f t="shared" si="485"/>
        <v>-6.9355362122609218E-2</v>
      </c>
      <c r="BA798" s="54">
        <f t="shared" si="486"/>
        <v>1.1719658768145451</v>
      </c>
      <c r="BB798" s="54">
        <f t="shared" si="487"/>
        <v>-0.60903990273142072</v>
      </c>
      <c r="BC798" s="54">
        <f t="shared" si="488"/>
        <v>1.1320994807395444</v>
      </c>
      <c r="BD798" s="54">
        <f t="shared" si="489"/>
        <v>0.63540941149499142</v>
      </c>
      <c r="BE798" s="54">
        <f t="shared" si="490"/>
        <v>44.766597576658036</v>
      </c>
      <c r="BF798" s="54">
        <f t="shared" si="491"/>
        <v>44.766461837184409</v>
      </c>
      <c r="BG798" s="54">
        <f t="shared" si="492"/>
        <v>44.765988375317889</v>
      </c>
      <c r="BH798" s="54">
        <f t="shared" si="493"/>
        <v>44.764338676364048</v>
      </c>
      <c r="BI798" s="54">
        <f t="shared" si="494"/>
        <v>44.758611546469801</v>
      </c>
      <c r="BJ798" s="54">
        <f t="shared" si="495"/>
        <v>44.738973230413102</v>
      </c>
      <c r="BK798" s="54">
        <f t="shared" si="496"/>
        <v>44.674196902109273</v>
      </c>
      <c r="BL798" s="54">
        <f t="shared" si="497"/>
        <v>44.480675795615063</v>
      </c>
    </row>
    <row r="799" spans="3:64" ht="12.95" customHeight="1">
      <c r="C799" s="30"/>
      <c r="D799" s="30"/>
      <c r="AW799" s="54">
        <v>737000</v>
      </c>
      <c r="AX799" s="54">
        <f t="shared" si="483"/>
        <v>-7.985295906506634</v>
      </c>
      <c r="AY799" s="54">
        <f t="shared" si="484"/>
        <v>-7.9193790326543141</v>
      </c>
      <c r="AZ799" s="54">
        <f t="shared" si="485"/>
        <v>-6.5916873852319577E-2</v>
      </c>
      <c r="BA799" s="54">
        <f t="shared" si="486"/>
        <v>1.1384711676763677</v>
      </c>
      <c r="BB799" s="54">
        <f t="shared" si="487"/>
        <v>-0.53560679578176995</v>
      </c>
      <c r="BC799" s="54">
        <f t="shared" si="488"/>
        <v>1.2217228681085108</v>
      </c>
      <c r="BD799" s="54">
        <f t="shared" si="489"/>
        <v>0.70020186894513747</v>
      </c>
      <c r="BE799" s="54">
        <f t="shared" si="490"/>
        <v>44.837535076978327</v>
      </c>
      <c r="BF799" s="54">
        <f t="shared" si="491"/>
        <v>44.837437029304503</v>
      </c>
      <c r="BG799" s="54">
        <f t="shared" si="492"/>
        <v>44.837067993980924</v>
      </c>
      <c r="BH799" s="54">
        <f t="shared" si="493"/>
        <v>44.835680406328287</v>
      </c>
      <c r="BI799" s="54">
        <f t="shared" si="494"/>
        <v>44.830482630380686</v>
      </c>
      <c r="BJ799" s="54">
        <f t="shared" si="495"/>
        <v>44.811277689159951</v>
      </c>
      <c r="BK799" s="54">
        <f t="shared" si="496"/>
        <v>44.743518606922315</v>
      </c>
      <c r="BL799" s="54">
        <f t="shared" si="497"/>
        <v>44.532006753722477</v>
      </c>
    </row>
    <row r="800" spans="3:64" ht="12.95" customHeight="1">
      <c r="C800" s="30"/>
      <c r="D800" s="30"/>
      <c r="AW800" s="54">
        <v>738000</v>
      </c>
      <c r="AX800" s="54">
        <f t="shared" si="483"/>
        <v>-8.0059601915097165</v>
      </c>
      <c r="AY800" s="54">
        <f t="shared" si="484"/>
        <v>-7.9437007124471837</v>
      </c>
      <c r="AZ800" s="54">
        <f t="shared" si="485"/>
        <v>-6.2259479062532291E-2</v>
      </c>
      <c r="BA800" s="54">
        <f t="shared" si="486"/>
        <v>1.1058458337463819</v>
      </c>
      <c r="BB800" s="54">
        <f t="shared" si="487"/>
        <v>-0.46237196551169207</v>
      </c>
      <c r="BC800" s="54">
        <f t="shared" si="488"/>
        <v>1.306280576921014</v>
      </c>
      <c r="BD800" s="54">
        <f t="shared" si="489"/>
        <v>0.76517136776410177</v>
      </c>
      <c r="BE800" s="54">
        <f t="shared" si="490"/>
        <v>44.906436586995959</v>
      </c>
      <c r="BF800" s="54">
        <f t="shared" si="491"/>
        <v>44.906369965920888</v>
      </c>
      <c r="BG800" s="54">
        <f t="shared" si="492"/>
        <v>44.906096927623942</v>
      </c>
      <c r="BH800" s="54">
        <f t="shared" si="493"/>
        <v>44.904978942899206</v>
      </c>
      <c r="BI800" s="54">
        <f t="shared" si="494"/>
        <v>44.900418332045803</v>
      </c>
      <c r="BJ800" s="54">
        <f t="shared" si="495"/>
        <v>44.882088456061311</v>
      </c>
      <c r="BK800" s="54">
        <f t="shared" si="496"/>
        <v>44.812283128436327</v>
      </c>
      <c r="BL800" s="54">
        <f t="shared" si="497"/>
        <v>44.583337711829891</v>
      </c>
    </row>
    <row r="801" spans="3:64" ht="12.95" customHeight="1">
      <c r="C801" s="30"/>
      <c r="D801" s="30"/>
      <c r="AW801" s="54">
        <v>739000</v>
      </c>
      <c r="AX801" s="54">
        <f t="shared" si="483"/>
        <v>-8.0264826080492817</v>
      </c>
      <c r="AY801" s="54">
        <f t="shared" si="484"/>
        <v>-7.9680588320434582</v>
      </c>
      <c r="AZ801" s="54">
        <f t="shared" si="485"/>
        <v>-5.8423776005823568E-2</v>
      </c>
      <c r="BA801" s="54">
        <f t="shared" si="486"/>
        <v>1.074363062593205</v>
      </c>
      <c r="BB801" s="54">
        <f t="shared" si="487"/>
        <v>-0.39022886408191193</v>
      </c>
      <c r="BC801" s="54">
        <f t="shared" si="488"/>
        <v>1.3860688550189966</v>
      </c>
      <c r="BD801" s="54">
        <f t="shared" si="489"/>
        <v>0.83045034707821341</v>
      </c>
      <c r="BE801" s="54">
        <f t="shared" si="490"/>
        <v>44.973364833193386</v>
      </c>
      <c r="BF801" s="54">
        <f t="shared" si="491"/>
        <v>44.973322440037549</v>
      </c>
      <c r="BG801" s="54">
        <f t="shared" si="492"/>
        <v>44.973131328866479</v>
      </c>
      <c r="BH801" s="54">
        <f t="shared" si="493"/>
        <v>44.972270478137197</v>
      </c>
      <c r="BI801" s="54">
        <f t="shared" si="494"/>
        <v>44.96840672529671</v>
      </c>
      <c r="BJ801" s="54">
        <f t="shared" si="495"/>
        <v>44.951335043332257</v>
      </c>
      <c r="BK801" s="54">
        <f t="shared" si="496"/>
        <v>44.880444541611062</v>
      </c>
      <c r="BL801" s="54">
        <f t="shared" si="497"/>
        <v>44.634668669937305</v>
      </c>
    </row>
    <row r="802" spans="3:64" ht="12.95" customHeight="1">
      <c r="C802" s="30"/>
      <c r="D802" s="30"/>
      <c r="AW802" s="54">
        <v>740000</v>
      </c>
      <c r="AX802" s="54">
        <f t="shared" si="483"/>
        <v>-8.0468993927716532</v>
      </c>
      <c r="AY802" s="54">
        <f t="shared" si="484"/>
        <v>-7.9924533914431368</v>
      </c>
      <c r="AZ802" s="54">
        <f t="shared" si="485"/>
        <v>-5.444600132851582E-2</v>
      </c>
      <c r="BA802" s="54">
        <f t="shared" si="486"/>
        <v>1.0442000252070927</v>
      </c>
      <c r="BB802" s="54">
        <f t="shared" si="487"/>
        <v>-0.31982607356541964</v>
      </c>
      <c r="BC802" s="54">
        <f t="shared" si="488"/>
        <v>1.461403092483698</v>
      </c>
      <c r="BD802" s="54">
        <f t="shared" si="489"/>
        <v>0.89618172190715384</v>
      </c>
      <c r="BE802" s="54">
        <f t="shared" si="490"/>
        <v>45.038396691956052</v>
      </c>
      <c r="BF802" s="54">
        <f t="shared" si="491"/>
        <v>45.038371606254067</v>
      </c>
      <c r="BG802" s="54">
        <f t="shared" si="492"/>
        <v>45.03824575548073</v>
      </c>
      <c r="BH802" s="54">
        <f t="shared" si="493"/>
        <v>45.037614805212556</v>
      </c>
      <c r="BI802" s="54">
        <f t="shared" si="494"/>
        <v>45.034462077073904</v>
      </c>
      <c r="BJ802" s="54">
        <f t="shared" si="495"/>
        <v>45.018961931461149</v>
      </c>
      <c r="BK802" s="54">
        <f t="shared" si="496"/>
        <v>44.947958510167787</v>
      </c>
      <c r="BL802" s="54">
        <f t="shared" si="497"/>
        <v>44.685999628044719</v>
      </c>
    </row>
    <row r="803" spans="3:64" ht="12.95" customHeight="1">
      <c r="C803" s="30"/>
      <c r="D803" s="30"/>
      <c r="AW803" s="54">
        <v>741000</v>
      </c>
      <c r="AX803" s="54">
        <f t="shared" si="483"/>
        <v>-8.0672425757445154</v>
      </c>
      <c r="AY803" s="54">
        <f t="shared" si="484"/>
        <v>-8.0168843906462186</v>
      </c>
      <c r="AZ803" s="54">
        <f t="shared" si="485"/>
        <v>-5.0358185098296038E-2</v>
      </c>
      <c r="BA803" s="54">
        <f t="shared" si="486"/>
        <v>1.0154591900617917</v>
      </c>
      <c r="BB803" s="54">
        <f t="shared" si="487"/>
        <v>-0.25161304075033303</v>
      </c>
      <c r="BC803" s="54">
        <f t="shared" si="488"/>
        <v>1.5326024502843203</v>
      </c>
      <c r="BD803" s="54">
        <f t="shared" si="489"/>
        <v>0.96251737029228523</v>
      </c>
      <c r="BE803" s="54">
        <f t="shared" si="490"/>
        <v>45.101617625739173</v>
      </c>
      <c r="BF803" s="54">
        <f t="shared" si="491"/>
        <v>45.101603966944985</v>
      </c>
      <c r="BG803" s="54">
        <f t="shared" si="492"/>
        <v>45.101526647685589</v>
      </c>
      <c r="BH803" s="54">
        <f t="shared" si="493"/>
        <v>45.101089193492868</v>
      </c>
      <c r="BI803" s="54">
        <f t="shared" si="494"/>
        <v>45.098621563733381</v>
      </c>
      <c r="BJ803" s="54">
        <f t="shared" si="495"/>
        <v>45.08492855699108</v>
      </c>
      <c r="BK803" s="54">
        <f t="shared" si="496"/>
        <v>45.014782403383848</v>
      </c>
      <c r="BL803" s="54">
        <f t="shared" si="497"/>
        <v>44.737330586152126</v>
      </c>
    </row>
    <row r="804" spans="3:64" ht="12.95" customHeight="1">
      <c r="C804" s="30"/>
      <c r="D804" s="30"/>
      <c r="AW804" s="54">
        <v>742000</v>
      </c>
      <c r="AX804" s="54">
        <f t="shared" si="483"/>
        <v>-8.0875402683694908</v>
      </c>
      <c r="AY804" s="54">
        <f t="shared" si="484"/>
        <v>-8.0413518296527045</v>
      </c>
      <c r="AZ804" s="54">
        <f t="shared" si="485"/>
        <v>-4.6188438716786261E-2</v>
      </c>
      <c r="BA804" s="54">
        <f t="shared" si="486"/>
        <v>0.98818680134134973</v>
      </c>
      <c r="BB804" s="54">
        <f t="shared" si="487"/>
        <v>-0.18588220312899081</v>
      </c>
      <c r="BC804" s="54">
        <f t="shared" si="488"/>
        <v>1.599979368919664</v>
      </c>
      <c r="BD804" s="54">
        <f t="shared" si="489"/>
        <v>1.0296173056586675</v>
      </c>
      <c r="BE804" s="54">
        <f t="shared" si="490"/>
        <v>45.163117467981621</v>
      </c>
      <c r="BF804" s="54">
        <f t="shared" si="491"/>
        <v>45.163110731401822</v>
      </c>
      <c r="BG804" s="54">
        <f t="shared" si="492"/>
        <v>45.16306696537746</v>
      </c>
      <c r="BH804" s="54">
        <f t="shared" si="493"/>
        <v>45.162782740875706</v>
      </c>
      <c r="BI804" s="54">
        <f t="shared" si="494"/>
        <v>45.160941691206951</v>
      </c>
      <c r="BJ804" s="54">
        <f t="shared" si="495"/>
        <v>45.149209085695283</v>
      </c>
      <c r="BK804" s="54">
        <f t="shared" si="496"/>
        <v>45.080875408394327</v>
      </c>
      <c r="BL804" s="54">
        <f t="shared" si="497"/>
        <v>44.78866154425954</v>
      </c>
    </row>
    <row r="805" spans="3:64" ht="12.95" customHeight="1">
      <c r="C805" s="30"/>
      <c r="D805" s="30"/>
      <c r="AW805" s="54">
        <v>743000</v>
      </c>
      <c r="AX805" s="54">
        <f t="shared" si="483"/>
        <v>-8.1078170162344829</v>
      </c>
      <c r="AY805" s="54">
        <f t="shared" si="484"/>
        <v>-8.0658557084625961</v>
      </c>
      <c r="AZ805" s="54">
        <f t="shared" si="485"/>
        <v>-4.1961307771886065E-2</v>
      </c>
      <c r="BA805" s="54">
        <f t="shared" si="486"/>
        <v>0.96238808561313793</v>
      </c>
      <c r="BB805" s="54">
        <f t="shared" si="487"/>
        <v>-0.12280534989413222</v>
      </c>
      <c r="BC805" s="54">
        <f t="shared" si="488"/>
        <v>1.663832867855612</v>
      </c>
      <c r="BD805" s="54">
        <f t="shared" si="489"/>
        <v>1.0976494719527206</v>
      </c>
      <c r="BE805" s="54">
        <f t="shared" si="490"/>
        <v>45.222987358261499</v>
      </c>
      <c r="BF805" s="54">
        <f t="shared" si="491"/>
        <v>45.222984419152461</v>
      </c>
      <c r="BG805" s="54">
        <f t="shared" si="492"/>
        <v>45.222962023589751</v>
      </c>
      <c r="BH805" s="54">
        <f t="shared" si="493"/>
        <v>45.222791420860432</v>
      </c>
      <c r="BI805" s="54">
        <f t="shared" si="494"/>
        <v>45.221494595554532</v>
      </c>
      <c r="BJ805" s="54">
        <f t="shared" si="495"/>
        <v>45.211791986035649</v>
      </c>
      <c r="BK805" s="54">
        <f t="shared" si="496"/>
        <v>45.146198637704892</v>
      </c>
      <c r="BL805" s="54">
        <f t="shared" si="497"/>
        <v>44.839992502366954</v>
      </c>
    </row>
    <row r="806" spans="3:64" ht="12.95" customHeight="1">
      <c r="C806" s="30"/>
      <c r="D806" s="30"/>
      <c r="AW806" s="54">
        <v>744000</v>
      </c>
      <c r="AX806" s="54">
        <f t="shared" si="483"/>
        <v>-8.1280941722541229</v>
      </c>
      <c r="AY806" s="54">
        <f t="shared" si="484"/>
        <v>-8.0903960270758901</v>
      </c>
      <c r="AZ806" s="54">
        <f t="shared" si="485"/>
        <v>-3.7698145178232625E-2</v>
      </c>
      <c r="BA806" s="54">
        <f t="shared" si="486"/>
        <v>0.93803930902897714</v>
      </c>
      <c r="BB806" s="54">
        <f t="shared" si="487"/>
        <v>-6.2463675147260464E-2</v>
      </c>
      <c r="BC806" s="54">
        <f t="shared" si="488"/>
        <v>1.7244446401431457</v>
      </c>
      <c r="BD806" s="54">
        <f t="shared" si="489"/>
        <v>1.1667900786189132</v>
      </c>
      <c r="BE806" s="54">
        <f t="shared" si="490"/>
        <v>45.281317597681571</v>
      </c>
      <c r="BF806" s="54">
        <f t="shared" si="491"/>
        <v>45.281316504814569</v>
      </c>
      <c r="BG806" s="54">
        <f t="shared" si="492"/>
        <v>45.281306449218569</v>
      </c>
      <c r="BH806" s="54">
        <f t="shared" si="493"/>
        <v>45.281213943535825</v>
      </c>
      <c r="BI806" s="54">
        <f t="shared" si="494"/>
        <v>45.280364380185269</v>
      </c>
      <c r="BJ806" s="54">
        <f t="shared" si="495"/>
        <v>45.27267942125544</v>
      </c>
      <c r="BK806" s="54">
        <f t="shared" si="496"/>
        <v>45.210715231632662</v>
      </c>
      <c r="BL806" s="54">
        <f t="shared" si="497"/>
        <v>44.891323460474368</v>
      </c>
    </row>
    <row r="807" spans="3:64" ht="12.95" customHeight="1">
      <c r="C807" s="30"/>
      <c r="D807" s="30"/>
      <c r="AW807" s="54">
        <v>745000</v>
      </c>
      <c r="AX807" s="54">
        <f t="shared" si="483"/>
        <v>-8.1483902630526455</v>
      </c>
      <c r="AY807" s="54">
        <f t="shared" si="484"/>
        <v>-8.1149727854925899</v>
      </c>
      <c r="AZ807" s="54">
        <f t="shared" si="485"/>
        <v>-3.3417477560055218E-2</v>
      </c>
      <c r="BA807" s="54">
        <f t="shared" si="486"/>
        <v>0.9150970722566909</v>
      </c>
      <c r="BB807" s="54">
        <f t="shared" si="487"/>
        <v>-4.8718677846470021E-3</v>
      </c>
      <c r="BC807" s="54">
        <f t="shared" si="488"/>
        <v>1.7820771189156293</v>
      </c>
      <c r="BD807" s="54">
        <f t="shared" si="489"/>
        <v>1.2372243946872816</v>
      </c>
      <c r="BE807" s="54">
        <f t="shared" si="490"/>
        <v>45.338196205732928</v>
      </c>
      <c r="BF807" s="54">
        <f t="shared" si="491"/>
        <v>45.338195880378336</v>
      </c>
      <c r="BG807" s="54">
        <f t="shared" si="492"/>
        <v>45.338192111857765</v>
      </c>
      <c r="BH807" s="54">
        <f t="shared" si="493"/>
        <v>45.338148466538406</v>
      </c>
      <c r="BI807" s="54">
        <f t="shared" si="494"/>
        <v>45.337643620194697</v>
      </c>
      <c r="BJ807" s="54">
        <f t="shared" si="495"/>
        <v>45.33188648123479</v>
      </c>
      <c r="BK807" s="54">
        <f t="shared" si="496"/>
        <v>45.274390455405332</v>
      </c>
      <c r="BL807" s="54">
        <f t="shared" si="497"/>
        <v>44.942654418581782</v>
      </c>
    </row>
    <row r="808" spans="3:64" ht="12.95" customHeight="1">
      <c r="C808" s="30"/>
      <c r="D808" s="30"/>
      <c r="AW808" s="54">
        <v>746000</v>
      </c>
      <c r="AX808" s="54">
        <f t="shared" si="483"/>
        <v>-8.1687213336450135</v>
      </c>
      <c r="AY808" s="54">
        <f t="shared" si="484"/>
        <v>-8.139585983712692</v>
      </c>
      <c r="AZ808" s="54">
        <f t="shared" si="485"/>
        <v>-2.9135349932321662E-2</v>
      </c>
      <c r="BA808" s="54">
        <f t="shared" si="486"/>
        <v>0.89350531572387293</v>
      </c>
      <c r="BB808" s="54">
        <f t="shared" si="487"/>
        <v>5.0003012679030026E-2</v>
      </c>
      <c r="BC808" s="54">
        <f t="shared" si="488"/>
        <v>1.8369728792308089</v>
      </c>
      <c r="BD808" s="54">
        <f t="shared" si="489"/>
        <v>1.3091479373192263</v>
      </c>
      <c r="BE808" s="54">
        <f t="shared" si="490"/>
        <v>45.39370799259234</v>
      </c>
      <c r="BF808" s="54">
        <f t="shared" si="491"/>
        <v>45.393707923551176</v>
      </c>
      <c r="BG808" s="54">
        <f t="shared" si="492"/>
        <v>45.393706849068423</v>
      </c>
      <c r="BH808" s="54">
        <f t="shared" si="493"/>
        <v>45.393690127894757</v>
      </c>
      <c r="BI808" s="54">
        <f t="shared" si="494"/>
        <v>45.393430135612086</v>
      </c>
      <c r="BJ808" s="54">
        <f t="shared" si="495"/>
        <v>45.38944027729454</v>
      </c>
      <c r="BK808" s="54">
        <f t="shared" si="496"/>
        <v>45.337191790662487</v>
      </c>
      <c r="BL808" s="54">
        <f t="shared" si="497"/>
        <v>44.993985376689189</v>
      </c>
    </row>
    <row r="809" spans="3:64" ht="12.95" customHeight="1">
      <c r="C809" s="30"/>
      <c r="D809" s="30"/>
      <c r="AW809" s="54">
        <v>747000</v>
      </c>
      <c r="AX809" s="54">
        <f t="shared" si="483"/>
        <v>-8.1891012631734164</v>
      </c>
      <c r="AY809" s="54">
        <f t="shared" si="484"/>
        <v>-8.1642356217361964</v>
      </c>
      <c r="AZ809" s="54">
        <f t="shared" si="485"/>
        <v>-2.4865641437220126E-2</v>
      </c>
      <c r="BA809" s="54">
        <f t="shared" si="486"/>
        <v>0.87320049614411444</v>
      </c>
      <c r="BB809" s="54">
        <f t="shared" si="487"/>
        <v>0.10222700674576836</v>
      </c>
      <c r="BC809" s="54">
        <f t="shared" si="488"/>
        <v>1.8893549067998043</v>
      </c>
      <c r="BD809" s="54">
        <f t="shared" si="489"/>
        <v>1.382768013070576</v>
      </c>
      <c r="BE809" s="54">
        <f t="shared" si="490"/>
        <v>45.447934000112554</v>
      </c>
      <c r="BF809" s="54">
        <f t="shared" si="491"/>
        <v>45.447933992032951</v>
      </c>
      <c r="BG809" s="54">
        <f t="shared" si="492"/>
        <v>45.447933801906075</v>
      </c>
      <c r="BH809" s="54">
        <f t="shared" si="493"/>
        <v>45.447929327996412</v>
      </c>
      <c r="BI809" s="54">
        <f t="shared" si="494"/>
        <v>45.447824106298434</v>
      </c>
      <c r="BJ809" s="54">
        <f t="shared" si="495"/>
        <v>45.44537892446116</v>
      </c>
      <c r="BK809" s="54">
        <f t="shared" si="496"/>
        <v>45.399089021118478</v>
      </c>
      <c r="BL809" s="54">
        <f t="shared" si="497"/>
        <v>45.045316334796603</v>
      </c>
    </row>
    <row r="810" spans="3:64" ht="12.95" customHeight="1">
      <c r="C810" s="30"/>
      <c r="D810" s="30"/>
      <c r="AW810" s="54">
        <v>748000</v>
      </c>
      <c r="AX810" s="54">
        <f t="shared" si="483"/>
        <v>-8.2095420490486219</v>
      </c>
      <c r="AY810" s="54">
        <f t="shared" si="484"/>
        <v>-8.1889216995631067</v>
      </c>
      <c r="AZ810" s="54">
        <f t="shared" si="485"/>
        <v>-2.0620349485515891E-2</v>
      </c>
      <c r="BA810" s="54">
        <f t="shared" si="486"/>
        <v>0.85411533973760589</v>
      </c>
      <c r="BB810" s="54">
        <f t="shared" si="487"/>
        <v>0.15188823708703117</v>
      </c>
      <c r="BC810" s="54">
        <f t="shared" si="488"/>
        <v>1.9394274017658082</v>
      </c>
      <c r="BD810" s="54">
        <f t="shared" si="489"/>
        <v>1.4583055951209241</v>
      </c>
      <c r="BE810" s="54">
        <f t="shared" si="490"/>
        <v>45.500951201894111</v>
      </c>
      <c r="BF810" s="54">
        <f t="shared" si="491"/>
        <v>45.500951201658367</v>
      </c>
      <c r="BG810" s="54">
        <f t="shared" si="492"/>
        <v>45.500951190485928</v>
      </c>
      <c r="BH810" s="54">
        <f t="shared" si="493"/>
        <v>45.500950661000651</v>
      </c>
      <c r="BI810" s="54">
        <f t="shared" si="494"/>
        <v>45.500925573738606</v>
      </c>
      <c r="BJ810" s="54">
        <f t="shared" si="495"/>
        <v>45.499750436319509</v>
      </c>
      <c r="BK810" s="54">
        <f t="shared" si="496"/>
        <v>45.460054312160736</v>
      </c>
      <c r="BL810" s="54">
        <f t="shared" si="497"/>
        <v>45.096647292904017</v>
      </c>
    </row>
    <row r="811" spans="3:64" ht="12.95" customHeight="1">
      <c r="C811" s="30"/>
      <c r="D811" s="30"/>
      <c r="AW811" s="54">
        <v>749000</v>
      </c>
      <c r="AX811" s="54">
        <f t="shared" si="483"/>
        <v>-8.2300540594411853</v>
      </c>
      <c r="AY811" s="54">
        <f t="shared" si="484"/>
        <v>-8.2136442171934227</v>
      </c>
      <c r="AZ811" s="54">
        <f t="shared" si="485"/>
        <v>-1.6409842247763384E-2</v>
      </c>
      <c r="BA811" s="54">
        <f t="shared" si="486"/>
        <v>0.83618150845008099</v>
      </c>
      <c r="BB811" s="54">
        <f t="shared" si="487"/>
        <v>0.19908866704666869</v>
      </c>
      <c r="BC811" s="54">
        <f t="shared" si="488"/>
        <v>1.9873768896090438</v>
      </c>
      <c r="BD811" s="54">
        <f t="shared" si="489"/>
        <v>1.5359975441447746</v>
      </c>
      <c r="BE811" s="54">
        <f t="shared" si="490"/>
        <v>45.552832383663237</v>
      </c>
      <c r="BF811" s="54">
        <f t="shared" si="491"/>
        <v>45.552832383663237</v>
      </c>
      <c r="BG811" s="54">
        <f t="shared" si="492"/>
        <v>45.552832383663237</v>
      </c>
      <c r="BH811" s="54">
        <f t="shared" si="493"/>
        <v>45.552832383659727</v>
      </c>
      <c r="BI811" s="54">
        <f t="shared" si="494"/>
        <v>45.552832350449677</v>
      </c>
      <c r="BJ811" s="54">
        <f t="shared" si="495"/>
        <v>45.552611557520486</v>
      </c>
      <c r="BK811" s="54">
        <f t="shared" si="496"/>
        <v>45.52006228417423</v>
      </c>
      <c r="BL811" s="54">
        <f t="shared" si="497"/>
        <v>45.14797825101143</v>
      </c>
    </row>
    <row r="812" spans="3:64" ht="12.95" customHeight="1">
      <c r="C812" s="30"/>
      <c r="D812" s="30"/>
      <c r="AW812" s="54">
        <v>750000</v>
      </c>
      <c r="AX812" s="54">
        <f t="shared" si="483"/>
        <v>-8.2506462554764415</v>
      </c>
      <c r="AY812" s="54">
        <f t="shared" si="484"/>
        <v>-8.2384031746271411</v>
      </c>
      <c r="AZ812" s="54">
        <f t="shared" si="485"/>
        <v>-1.2243080849301249E-2</v>
      </c>
      <c r="BA812" s="54">
        <f t="shared" si="486"/>
        <v>0.81933144825380366</v>
      </c>
      <c r="BB812" s="54">
        <f t="shared" si="487"/>
        <v>0.24393802008941545</v>
      </c>
      <c r="BC812" s="54">
        <f t="shared" si="488"/>
        <v>2.033373486635115</v>
      </c>
      <c r="BD812" s="54">
        <f t="shared" si="489"/>
        <v>1.6160992033885211</v>
      </c>
      <c r="BE812" s="54">
        <f t="shared" si="490"/>
        <v>45.603646148646469</v>
      </c>
      <c r="BF812" s="54">
        <f t="shared" si="491"/>
        <v>45.603646148714709</v>
      </c>
      <c r="BG812" s="54">
        <f t="shared" si="492"/>
        <v>45.603646145378789</v>
      </c>
      <c r="BH812" s="54">
        <f t="shared" si="493"/>
        <v>45.603646308442777</v>
      </c>
      <c r="BI812" s="54">
        <f t="shared" si="494"/>
        <v>45.60363833706846</v>
      </c>
      <c r="BJ812" s="54">
        <f t="shared" si="495"/>
        <v>45.604026558335107</v>
      </c>
      <c r="BK812" s="54">
        <f t="shared" si="496"/>
        <v>45.579090079398675</v>
      </c>
      <c r="BL812" s="54">
        <f t="shared" si="497"/>
        <v>45.199309209118837</v>
      </c>
    </row>
    <row r="813" spans="3:64" ht="12.95" customHeight="1">
      <c r="C813" s="30"/>
      <c r="D813" s="30"/>
      <c r="AW813" s="54">
        <v>751000</v>
      </c>
      <c r="AX813" s="54">
        <f t="shared" si="483"/>
        <v>-8.2713263852321521</v>
      </c>
      <c r="AY813" s="54">
        <f t="shared" si="484"/>
        <v>-8.2631985718642618</v>
      </c>
      <c r="AZ813" s="54">
        <f t="shared" si="485"/>
        <v>-8.1278133678898499E-3</v>
      </c>
      <c r="BA813" s="54">
        <f t="shared" si="486"/>
        <v>0.80349962983919343</v>
      </c>
      <c r="BB813" s="54">
        <f t="shared" si="487"/>
        <v>0.28654936084838994</v>
      </c>
      <c r="BC813" s="54">
        <f t="shared" si="488"/>
        <v>2.0775722203015219</v>
      </c>
      <c r="BD813" s="54">
        <f t="shared" si="489"/>
        <v>1.6988874200796016</v>
      </c>
      <c r="BE813" s="54">
        <f t="shared" si="490"/>
        <v>45.653457009349104</v>
      </c>
      <c r="BF813" s="54">
        <f t="shared" si="491"/>
        <v>45.653457011069904</v>
      </c>
      <c r="BG813" s="54">
        <f t="shared" si="492"/>
        <v>45.65345696864847</v>
      </c>
      <c r="BH813" s="54">
        <f t="shared" si="493"/>
        <v>45.653458014423038</v>
      </c>
      <c r="BI813" s="54">
        <f t="shared" si="494"/>
        <v>45.653432230787459</v>
      </c>
      <c r="BJ813" s="54">
        <f t="shared" si="495"/>
        <v>45.65406601442966</v>
      </c>
      <c r="BK813" s="54">
        <f t="shared" si="496"/>
        <v>45.637117422142545</v>
      </c>
      <c r="BL813" s="54">
        <f t="shared" si="497"/>
        <v>45.250640167226251</v>
      </c>
    </row>
    <row r="814" spans="3:64" ht="12.95" customHeight="1">
      <c r="C814" s="30"/>
      <c r="D814" s="30"/>
      <c r="AW814" s="54">
        <v>752000</v>
      </c>
      <c r="AX814" s="54">
        <f t="shared" si="483"/>
        <v>-8.2921011520202423</v>
      </c>
      <c r="AY814" s="54">
        <f t="shared" si="484"/>
        <v>-8.28803040890479</v>
      </c>
      <c r="AZ814" s="54">
        <f t="shared" si="485"/>
        <v>-4.070743115452303E-3</v>
      </c>
      <c r="BA814" s="54">
        <f t="shared" si="486"/>
        <v>0.78862334346811847</v>
      </c>
      <c r="BB814" s="54">
        <f t="shared" si="487"/>
        <v>0.32703594070613107</v>
      </c>
      <c r="BC814" s="54">
        <f t="shared" si="488"/>
        <v>2.1201143406750456</v>
      </c>
      <c r="BD814" s="54">
        <f t="shared" si="489"/>
        <v>1.7846640665244324</v>
      </c>
      <c r="BE814" s="54">
        <f t="shared" si="490"/>
        <v>45.702325538464812</v>
      </c>
      <c r="BF814" s="54">
        <f t="shared" si="491"/>
        <v>45.702325545156242</v>
      </c>
      <c r="BG814" s="54">
        <f t="shared" si="492"/>
        <v>45.702325433990303</v>
      </c>
      <c r="BH814" s="54">
        <f t="shared" si="493"/>
        <v>45.702327280798571</v>
      </c>
      <c r="BI814" s="54">
        <f t="shared" si="494"/>
        <v>45.702296596688321</v>
      </c>
      <c r="BJ814" s="54">
        <f t="shared" si="495"/>
        <v>45.70280559336279</v>
      </c>
      <c r="BK814" s="54">
        <f t="shared" si="496"/>
        <v>45.694126672194983</v>
      </c>
      <c r="BL814" s="54">
        <f t="shared" si="497"/>
        <v>45.301971125333665</v>
      </c>
    </row>
    <row r="815" spans="3:64" ht="12.95" customHeight="1">
      <c r="C815" s="30"/>
      <c r="D815" s="30"/>
      <c r="AW815" s="54">
        <v>753000</v>
      </c>
      <c r="AX815" s="54">
        <f t="shared" si="483"/>
        <v>-8.312976359610488</v>
      </c>
      <c r="AY815" s="54">
        <f t="shared" si="484"/>
        <v>-8.3128986857487188</v>
      </c>
      <c r="AZ815" s="54">
        <f t="shared" si="485"/>
        <v>-7.7673861769456007E-5</v>
      </c>
      <c r="BA815" s="54">
        <f t="shared" si="486"/>
        <v>0.77464317098717816</v>
      </c>
      <c r="BB815" s="54">
        <f t="shared" si="487"/>
        <v>0.36550899651997315</v>
      </c>
      <c r="BC815" s="54">
        <f t="shared" si="488"/>
        <v>2.1611285834787317</v>
      </c>
      <c r="BD815" s="54">
        <f t="shared" si="489"/>
        <v>1.8737601566529478</v>
      </c>
      <c r="BE815" s="54">
        <f t="shared" si="490"/>
        <v>45.750308559060954</v>
      </c>
      <c r="BF815" s="54">
        <f t="shared" si="491"/>
        <v>45.750308559757983</v>
      </c>
      <c r="BG815" s="54">
        <f t="shared" si="492"/>
        <v>45.750308550971127</v>
      </c>
      <c r="BH815" s="54">
        <f t="shared" si="493"/>
        <v>45.750308661738984</v>
      </c>
      <c r="BI815" s="54">
        <f t="shared" si="494"/>
        <v>45.75030726538602</v>
      </c>
      <c r="BJ815" s="54">
        <f t="shared" si="495"/>
        <v>45.750324867266286</v>
      </c>
      <c r="BK815" s="54">
        <f t="shared" si="496"/>
        <v>45.750102871295319</v>
      </c>
      <c r="BL815" s="54">
        <f t="shared" si="497"/>
        <v>45.353302083441079</v>
      </c>
    </row>
    <row r="816" spans="3:64" ht="12.95" customHeight="1">
      <c r="C816" s="30"/>
      <c r="D816" s="30"/>
      <c r="AW816" s="54">
        <v>754000</v>
      </c>
      <c r="AX816" s="54">
        <f t="shared" si="483"/>
        <v>-8.3339570370969209</v>
      </c>
      <c r="AY816" s="54">
        <f t="shared" si="484"/>
        <v>-8.3378034023960534</v>
      </c>
      <c r="AZ816" s="54">
        <f t="shared" si="485"/>
        <v>3.8463652991331757E-3</v>
      </c>
      <c r="BA816" s="54">
        <f t="shared" si="486"/>
        <v>0.76150322764003819</v>
      </c>
      <c r="BB816" s="54">
        <f t="shared" si="487"/>
        <v>0.40207626079549752</v>
      </c>
      <c r="BC816" s="54">
        <f t="shared" si="488"/>
        <v>2.2007323612315131</v>
      </c>
      <c r="BD816" s="54">
        <f t="shared" si="489"/>
        <v>1.9665406792069726</v>
      </c>
      <c r="BE816" s="54">
        <f t="shared" si="490"/>
        <v>45.797459359015527</v>
      </c>
      <c r="BF816" s="54">
        <f t="shared" si="491"/>
        <v>45.79745928299716</v>
      </c>
      <c r="BG816" s="54">
        <f t="shared" si="492"/>
        <v>45.797460059082987</v>
      </c>
      <c r="BH816" s="54">
        <f t="shared" si="493"/>
        <v>45.797452135762938</v>
      </c>
      <c r="BI816" s="54">
        <f t="shared" si="494"/>
        <v>45.797533015758063</v>
      </c>
      <c r="BJ816" s="54">
        <f t="shared" si="495"/>
        <v>45.796706168860929</v>
      </c>
      <c r="BK816" s="54">
        <f t="shared" si="496"/>
        <v>45.805033782537372</v>
      </c>
      <c r="BL816" s="54">
        <f t="shared" si="497"/>
        <v>45.404633041548493</v>
      </c>
    </row>
    <row r="817" spans="3:64" ht="12.95" customHeight="1">
      <c r="C817" s="30"/>
      <c r="D817" s="30"/>
      <c r="AW817" s="54">
        <v>755000</v>
      </c>
      <c r="AX817" s="54">
        <f t="shared" si="483"/>
        <v>-8.3550475460493097</v>
      </c>
      <c r="AY817" s="54">
        <f t="shared" si="484"/>
        <v>-8.3627445588467921</v>
      </c>
      <c r="AZ817" s="54">
        <f t="shared" si="485"/>
        <v>7.6970127974818961E-3</v>
      </c>
      <c r="BA817" s="54">
        <f t="shared" si="486"/>
        <v>0.74915124283777212</v>
      </c>
      <c r="BB817" s="54">
        <f t="shared" si="487"/>
        <v>0.43684099731224718</v>
      </c>
      <c r="BC817" s="54">
        <f t="shared" si="488"/>
        <v>2.2390328696113233</v>
      </c>
      <c r="BD817" s="54">
        <f t="shared" si="489"/>
        <v>2.0634102994582268</v>
      </c>
      <c r="BE817" s="54">
        <f t="shared" si="490"/>
        <v>45.843827917945305</v>
      </c>
      <c r="BF817" s="54">
        <f t="shared" si="491"/>
        <v>45.843827555646534</v>
      </c>
      <c r="BG817" s="54">
        <f t="shared" si="492"/>
        <v>45.84383067745037</v>
      </c>
      <c r="BH817" s="54">
        <f t="shared" si="493"/>
        <v>45.843803776871937</v>
      </c>
      <c r="BI817" s="54">
        <f t="shared" si="494"/>
        <v>45.844035499798387</v>
      </c>
      <c r="BJ817" s="54">
        <f t="shared" si="495"/>
        <v>45.84203350547017</v>
      </c>
      <c r="BK817" s="54">
        <f t="shared" si="496"/>
        <v>45.858909922605037</v>
      </c>
      <c r="BL817" s="54">
        <f t="shared" si="497"/>
        <v>45.4559639996559</v>
      </c>
    </row>
    <row r="818" spans="3:64" ht="12.95" customHeight="1">
      <c r="C818" s="30"/>
      <c r="D818" s="30"/>
      <c r="AW818" s="54">
        <v>756000</v>
      </c>
      <c r="AX818" s="54">
        <f t="shared" si="483"/>
        <v>-8.3762516724504987</v>
      </c>
      <c r="AY818" s="54">
        <f t="shared" si="484"/>
        <v>-8.3877221551009349</v>
      </c>
      <c r="AZ818" s="54">
        <f t="shared" si="485"/>
        <v>1.1470482650435581E-2</v>
      </c>
      <c r="BA818" s="54">
        <f t="shared" si="486"/>
        <v>0.73753853103422795</v>
      </c>
      <c r="BB818" s="54">
        <f t="shared" si="487"/>
        <v>0.46990142022747211</v>
      </c>
      <c r="BC818" s="54">
        <f t="shared" si="488"/>
        <v>2.2761281032432512</v>
      </c>
      <c r="BD818" s="54">
        <f t="shared" si="489"/>
        <v>2.1648201199164991</v>
      </c>
      <c r="BE818" s="54">
        <f t="shared" si="490"/>
        <v>45.889461137264668</v>
      </c>
      <c r="BF818" s="54">
        <f t="shared" si="491"/>
        <v>45.889460032134849</v>
      </c>
      <c r="BG818" s="54">
        <f t="shared" si="492"/>
        <v>45.88946830236123</v>
      </c>
      <c r="BH818" s="54">
        <f t="shared" si="493"/>
        <v>45.88940640747046</v>
      </c>
      <c r="BI818" s="54">
        <f t="shared" si="494"/>
        <v>45.88986936717744</v>
      </c>
      <c r="BJ818" s="54">
        <f t="shared" si="495"/>
        <v>45.886391543116183</v>
      </c>
      <c r="BK818" s="54">
        <f t="shared" si="496"/>
        <v>45.911724586754076</v>
      </c>
      <c r="BL818" s="54">
        <f t="shared" si="497"/>
        <v>45.507294957763314</v>
      </c>
    </row>
    <row r="819" spans="3:64" ht="12.95" customHeight="1">
      <c r="C819" s="30"/>
      <c r="D819" s="30"/>
      <c r="AW819" s="54">
        <v>757000</v>
      </c>
      <c r="AX819" s="54">
        <f t="shared" si="483"/>
        <v>-8.3975727057109673</v>
      </c>
      <c r="AY819" s="54">
        <f t="shared" si="484"/>
        <v>-8.4127361911584799</v>
      </c>
      <c r="AZ819" s="54">
        <f t="shared" si="485"/>
        <v>1.5163485447513433E-2</v>
      </c>
      <c r="BA819" s="54">
        <f t="shared" si="486"/>
        <v>0.72661989012381101</v>
      </c>
      <c r="BB819" s="54">
        <f t="shared" si="487"/>
        <v>0.50135038920029862</v>
      </c>
      <c r="BC819" s="54">
        <f t="shared" si="488"/>
        <v>2.3121077798586183</v>
      </c>
      <c r="BD819" s="54">
        <f t="shared" si="489"/>
        <v>2.2712757402066854</v>
      </c>
      <c r="BE819" s="54">
        <f t="shared" si="490"/>
        <v>45.934403065985769</v>
      </c>
      <c r="BF819" s="54">
        <f t="shared" si="491"/>
        <v>45.93440038884259</v>
      </c>
      <c r="BG819" s="54">
        <f t="shared" si="492"/>
        <v>45.934418157893198</v>
      </c>
      <c r="BH819" s="54">
        <f t="shared" si="493"/>
        <v>45.934300204316656</v>
      </c>
      <c r="BI819" s="54">
        <f t="shared" si="494"/>
        <v>45.935082549302209</v>
      </c>
      <c r="BJ819" s="54">
        <f t="shared" si="495"/>
        <v>45.929864670196054</v>
      </c>
      <c r="BK819" s="54">
        <f t="shared" si="496"/>
        <v>45.963473866474324</v>
      </c>
      <c r="BL819" s="54">
        <f t="shared" si="497"/>
        <v>45.558625915870728</v>
      </c>
    </row>
    <row r="820" spans="3:64" ht="12.95" customHeight="1">
      <c r="C820" s="30"/>
      <c r="D820" s="30"/>
      <c r="AW820" s="54">
        <v>758000</v>
      </c>
      <c r="AX820" s="54">
        <f t="shared" si="483"/>
        <v>-8.4190135067938296</v>
      </c>
      <c r="AY820" s="54">
        <f t="shared" si="484"/>
        <v>-8.4377866670194326</v>
      </c>
      <c r="AZ820" s="54">
        <f t="shared" si="485"/>
        <v>1.8773160225602905E-2</v>
      </c>
      <c r="BA820" s="54">
        <f t="shared" si="486"/>
        <v>0.71635345437904663</v>
      </c>
      <c r="BB820" s="54">
        <f t="shared" si="487"/>
        <v>0.53127529995967193</v>
      </c>
      <c r="BC820" s="54">
        <f t="shared" si="488"/>
        <v>2.3470541749773193</v>
      </c>
      <c r="BD820" s="54">
        <f t="shared" si="489"/>
        <v>2.3833469213406948</v>
      </c>
      <c r="BE820" s="54">
        <f t="shared" si="490"/>
        <v>45.97869511664274</v>
      </c>
      <c r="BF820" s="54">
        <f t="shared" si="491"/>
        <v>45.978689538667837</v>
      </c>
      <c r="BG820" s="54">
        <f t="shared" si="492"/>
        <v>45.978722908593056</v>
      </c>
      <c r="BH820" s="54">
        <f t="shared" si="493"/>
        <v>45.978523238242566</v>
      </c>
      <c r="BI820" s="54">
        <f t="shared" si="494"/>
        <v>45.979716666008784</v>
      </c>
      <c r="BJ820" s="54">
        <f t="shared" si="495"/>
        <v>45.972536147713058</v>
      </c>
      <c r="BK820" s="54">
        <f t="shared" si="496"/>
        <v>46.014156659785847</v>
      </c>
      <c r="BL820" s="54">
        <f t="shared" si="497"/>
        <v>45.609956873978142</v>
      </c>
    </row>
    <row r="821" spans="3:64" ht="12.95" customHeight="1">
      <c r="C821" s="30"/>
      <c r="D821" s="30"/>
      <c r="AW821" s="54">
        <v>759000</v>
      </c>
      <c r="AX821" s="54">
        <f t="shared" si="483"/>
        <v>-8.4405765671971142</v>
      </c>
      <c r="AY821" s="54">
        <f t="shared" si="484"/>
        <v>-8.4628735826837858</v>
      </c>
      <c r="AZ821" s="54">
        <f t="shared" si="485"/>
        <v>2.2297015486670898E-2</v>
      </c>
      <c r="BA821" s="54">
        <f t="shared" si="486"/>
        <v>0.70670052112528037</v>
      </c>
      <c r="BB821" s="54">
        <f t="shared" si="487"/>
        <v>0.55975811052756275</v>
      </c>
      <c r="BC821" s="54">
        <f t="shared" si="488"/>
        <v>2.3810428714284742</v>
      </c>
      <c r="BD821" s="54">
        <f t="shared" si="489"/>
        <v>2.5016792455645889</v>
      </c>
      <c r="BE821" s="54">
        <f t="shared" si="490"/>
        <v>46.022376267385141</v>
      </c>
      <c r="BF821" s="54">
        <f t="shared" si="491"/>
        <v>46.02236584989015</v>
      </c>
      <c r="BG821" s="54">
        <f t="shared" si="492"/>
        <v>46.022422744855014</v>
      </c>
      <c r="BH821" s="54">
        <f t="shared" si="493"/>
        <v>46.022111936190065</v>
      </c>
      <c r="BI821" s="54">
        <f t="shared" si="494"/>
        <v>46.023807522018622</v>
      </c>
      <c r="BJ821" s="54">
        <f t="shared" si="495"/>
        <v>46.014487350640408</v>
      </c>
      <c r="BK821" s="54">
        <f t="shared" si="496"/>
        <v>46.063774674141904</v>
      </c>
      <c r="BL821" s="54">
        <f t="shared" si="497"/>
        <v>45.661287832085556</v>
      </c>
    </row>
    <row r="822" spans="3:64" ht="12.95" customHeight="1">
      <c r="C822" s="30"/>
      <c r="D822" s="30"/>
      <c r="AW822" s="54">
        <v>760000</v>
      </c>
      <c r="AX822" s="54">
        <f t="shared" si="483"/>
        <v>-8.4622640602473975</v>
      </c>
      <c r="AY822" s="54">
        <f t="shared" si="484"/>
        <v>-8.487996938151543</v>
      </c>
      <c r="AZ822" s="54">
        <f t="shared" si="485"/>
        <v>2.5732877904144958E-2</v>
      </c>
      <c r="BA822" s="54">
        <f t="shared" si="486"/>
        <v>0.69762536452493717</v>
      </c>
      <c r="BB822" s="54">
        <f t="shared" si="487"/>
        <v>0.58687545925424767</v>
      </c>
      <c r="BC822" s="54">
        <f t="shared" si="488"/>
        <v>2.4141434294491018</v>
      </c>
      <c r="BD822" s="54">
        <f t="shared" si="489"/>
        <v>2.6270082774694377</v>
      </c>
      <c r="BE822" s="54">
        <f t="shared" si="490"/>
        <v>46.06548324784373</v>
      </c>
      <c r="BF822" s="54">
        <f t="shared" si="491"/>
        <v>46.065465366426388</v>
      </c>
      <c r="BG822" s="54">
        <f t="shared" si="492"/>
        <v>46.065555451861279</v>
      </c>
      <c r="BH822" s="54">
        <f t="shared" si="493"/>
        <v>46.065101460356914</v>
      </c>
      <c r="BI822" s="54">
        <f t="shared" si="494"/>
        <v>46.067385664574992</v>
      </c>
      <c r="BJ822" s="54">
        <f t="shared" si="495"/>
        <v>46.055797102772317</v>
      </c>
      <c r="BK822" s="54">
        <f t="shared" si="496"/>
        <v>46.112332421930958</v>
      </c>
      <c r="BL822" s="54">
        <f t="shared" si="497"/>
        <v>45.712618790192963</v>
      </c>
    </row>
    <row r="823" spans="3:64" ht="12.95" customHeight="1">
      <c r="C823" s="30"/>
      <c r="D823" s="30"/>
      <c r="AW823" s="54">
        <v>761000</v>
      </c>
      <c r="AX823" s="54">
        <f t="shared" si="483"/>
        <v>-8.4840778858788042</v>
      </c>
      <c r="AY823" s="54">
        <f t="shared" si="484"/>
        <v>-8.5131567334227078</v>
      </c>
      <c r="AZ823" s="54">
        <f t="shared" si="485"/>
        <v>2.9078847543903066E-2</v>
      </c>
      <c r="BA823" s="54">
        <f t="shared" si="486"/>
        <v>0.68909504555703116</v>
      </c>
      <c r="BB823" s="54">
        <f t="shared" si="487"/>
        <v>0.61269884293295107</v>
      </c>
      <c r="BC823" s="54">
        <f t="shared" si="488"/>
        <v>2.4464199839792662</v>
      </c>
      <c r="BD823" s="54">
        <f t="shared" si="489"/>
        <v>2.7601768858350275</v>
      </c>
      <c r="BE823" s="54">
        <f t="shared" si="490"/>
        <v>46.108050707788564</v>
      </c>
      <c r="BF823" s="54">
        <f t="shared" si="491"/>
        <v>46.108022025861565</v>
      </c>
      <c r="BG823" s="54">
        <f t="shared" si="492"/>
        <v>46.108156472147506</v>
      </c>
      <c r="BH823" s="54">
        <f t="shared" si="493"/>
        <v>46.107526004111762</v>
      </c>
      <c r="BI823" s="54">
        <f t="shared" si="494"/>
        <v>46.110476977962414</v>
      </c>
      <c r="BJ823" s="54">
        <f t="shared" si="495"/>
        <v>46.096541105408612</v>
      </c>
      <c r="BK823" s="54">
        <f t="shared" si="496"/>
        <v>46.159837208589813</v>
      </c>
      <c r="BL823" s="54">
        <f t="shared" si="497"/>
        <v>45.763949748300377</v>
      </c>
    </row>
    <row r="824" spans="3:64" ht="12.95" customHeight="1">
      <c r="C824" s="30"/>
      <c r="D824" s="30"/>
      <c r="AW824" s="54">
        <v>762000</v>
      </c>
      <c r="AX824" s="54">
        <f t="shared" si="483"/>
        <v>-8.5060197098201922</v>
      </c>
      <c r="AY824" s="54">
        <f t="shared" si="484"/>
        <v>-8.5383529684972732</v>
      </c>
      <c r="AZ824" s="54">
        <f t="shared" si="485"/>
        <v>3.233325867708136E-2</v>
      </c>
      <c r="BA824" s="54">
        <f t="shared" si="486"/>
        <v>0.6810792241717033</v>
      </c>
      <c r="BB824" s="54">
        <f t="shared" si="487"/>
        <v>0.63729483234757012</v>
      </c>
      <c r="BC824" s="54">
        <f t="shared" si="488"/>
        <v>2.477931776228457</v>
      </c>
      <c r="BD824" s="54">
        <f t="shared" si="489"/>
        <v>2.9021565940057594</v>
      </c>
      <c r="BE824" s="54">
        <f t="shared" si="490"/>
        <v>46.150111368824327</v>
      </c>
      <c r="BF824" s="54">
        <f t="shared" si="491"/>
        <v>46.150067871252908</v>
      </c>
      <c r="BG824" s="54">
        <f t="shared" si="492"/>
        <v>46.150258970404174</v>
      </c>
      <c r="BH824" s="54">
        <f t="shared" si="493"/>
        <v>46.149419008009865</v>
      </c>
      <c r="BI824" s="54">
        <f t="shared" si="494"/>
        <v>46.153103294694191</v>
      </c>
      <c r="BJ824" s="54">
        <f t="shared" si="495"/>
        <v>46.136791458450119</v>
      </c>
      <c r="BK824" s="54">
        <f t="shared" si="496"/>
        <v>46.206299113358938</v>
      </c>
      <c r="BL824" s="54">
        <f t="shared" si="497"/>
        <v>45.81528070640779</v>
      </c>
    </row>
    <row r="825" spans="3:64" ht="12.95" customHeight="1">
      <c r="C825" s="30"/>
      <c r="D825" s="30"/>
      <c r="AW825" s="54">
        <v>763000</v>
      </c>
      <c r="AX825" s="54">
        <f t="shared" si="483"/>
        <v>-8.5280909979013444</v>
      </c>
      <c r="AY825" s="54">
        <f t="shared" si="484"/>
        <v>-8.5635856433752426</v>
      </c>
      <c r="AZ825" s="54">
        <f t="shared" si="485"/>
        <v>3.549464547389744E-2</v>
      </c>
      <c r="BA825" s="54">
        <f t="shared" si="486"/>
        <v>0.67354997739253974</v>
      </c>
      <c r="BB825" s="54">
        <f t="shared" si="487"/>
        <v>0.66072530932757201</v>
      </c>
      <c r="BC825" s="54">
        <f t="shared" si="488"/>
        <v>2.5087336267114573</v>
      </c>
      <c r="BD825" s="54">
        <f t="shared" si="489"/>
        <v>3.0540741116055177</v>
      </c>
      <c r="BE825" s="54">
        <f t="shared" si="490"/>
        <v>46.191696160359157</v>
      </c>
      <c r="BF825" s="54">
        <f t="shared" si="491"/>
        <v>46.191633252669575</v>
      </c>
      <c r="BG825" s="54">
        <f t="shared" si="492"/>
        <v>46.191893907316327</v>
      </c>
      <c r="BH825" s="54">
        <f t="shared" si="493"/>
        <v>46.1908133019109</v>
      </c>
      <c r="BI825" s="54">
        <f t="shared" si="494"/>
        <v>46.195283006900809</v>
      </c>
      <c r="BJ825" s="54">
        <f t="shared" si="495"/>
        <v>46.176616270969774</v>
      </c>
      <c r="BK825" s="54">
        <f t="shared" si="496"/>
        <v>46.251730962730846</v>
      </c>
      <c r="BL825" s="54">
        <f t="shared" si="497"/>
        <v>45.866611664515204</v>
      </c>
    </row>
    <row r="826" spans="3:64" ht="12.95" customHeight="1">
      <c r="C826" s="30"/>
      <c r="D826" s="30"/>
      <c r="AW826" s="54">
        <v>764000</v>
      </c>
      <c r="AX826" s="54">
        <f t="shared" si="483"/>
        <v>-8.5502930460220306</v>
      </c>
      <c r="AY826" s="54">
        <f t="shared" si="484"/>
        <v>-8.5888547580566161</v>
      </c>
      <c r="AZ826" s="54">
        <f t="shared" si="485"/>
        <v>3.8561712034586394E-2</v>
      </c>
      <c r="BA826" s="54">
        <f t="shared" si="486"/>
        <v>0.66648162560983304</v>
      </c>
      <c r="BB826" s="54">
        <f t="shared" si="487"/>
        <v>0.6830477142682867</v>
      </c>
      <c r="BC826" s="54">
        <f t="shared" si="488"/>
        <v>2.5388763568087072</v>
      </c>
      <c r="BD826" s="54">
        <f t="shared" si="489"/>
        <v>3.2172445945581343</v>
      </c>
      <c r="BE826" s="54">
        <f t="shared" si="490"/>
        <v>46.232834341810651</v>
      </c>
      <c r="BF826" s="54">
        <f t="shared" si="491"/>
        <v>46.232747014719074</v>
      </c>
      <c r="BG826" s="54">
        <f t="shared" si="492"/>
        <v>46.233090127299967</v>
      </c>
      <c r="BH826" s="54">
        <f t="shared" si="493"/>
        <v>46.231741181038934</v>
      </c>
      <c r="BI826" s="54">
        <f t="shared" si="494"/>
        <v>46.237031664787352</v>
      </c>
      <c r="BJ826" s="54">
        <f t="shared" si="495"/>
        <v>46.216079357073767</v>
      </c>
      <c r="BK826" s="54">
        <f t="shared" si="496"/>
        <v>46.296148296661407</v>
      </c>
      <c r="BL826" s="54">
        <f t="shared" si="497"/>
        <v>45.917942622622611</v>
      </c>
    </row>
    <row r="827" spans="3:64" ht="12.95" customHeight="1">
      <c r="C827" s="30"/>
      <c r="D827" s="30"/>
      <c r="AW827" s="54">
        <v>765000</v>
      </c>
      <c r="AX827" s="54">
        <f t="shared" si="483"/>
        <v>-8.5726270062066732</v>
      </c>
      <c r="AY827" s="54">
        <f t="shared" si="484"/>
        <v>-8.6141603125413955</v>
      </c>
      <c r="AZ827" s="54">
        <f t="shared" si="485"/>
        <v>4.1533306334722721E-2</v>
      </c>
      <c r="BA827" s="54">
        <f t="shared" si="486"/>
        <v>0.65985056828035105</v>
      </c>
      <c r="BB827" s="54">
        <f t="shared" si="487"/>
        <v>0.70431529655426506</v>
      </c>
      <c r="BC827" s="54">
        <f t="shared" si="488"/>
        <v>2.5684071655553136</v>
      </c>
      <c r="BD827" s="54">
        <f t="shared" si="489"/>
        <v>3.393213732086434</v>
      </c>
      <c r="BE827" s="54">
        <f t="shared" si="490"/>
        <v>46.273553613469304</v>
      </c>
      <c r="BF827" s="54">
        <f t="shared" si="491"/>
        <v>46.273436666868875</v>
      </c>
      <c r="BG827" s="54">
        <f t="shared" si="492"/>
        <v>46.27387446307818</v>
      </c>
      <c r="BH827" s="54">
        <f t="shared" si="493"/>
        <v>46.27223442498623</v>
      </c>
      <c r="BI827" s="54">
        <f t="shared" si="494"/>
        <v>46.278362551923799</v>
      </c>
      <c r="BJ827" s="54">
        <f t="shared" si="495"/>
        <v>46.255240011875976</v>
      </c>
      <c r="BK827" s="54">
        <f t="shared" si="496"/>
        <v>46.339569327633143</v>
      </c>
      <c r="BL827" s="54">
        <f t="shared" si="497"/>
        <v>45.969273580730025</v>
      </c>
    </row>
    <row r="828" spans="3:64" ht="12.95" customHeight="1">
      <c r="C828" s="30"/>
      <c r="D828" s="30"/>
      <c r="AW828" s="54">
        <v>766000</v>
      </c>
      <c r="AX828" s="54">
        <f t="shared" si="483"/>
        <v>-8.595093909088769</v>
      </c>
      <c r="AY828" s="54">
        <f t="shared" si="484"/>
        <v>-8.6395023068295771</v>
      </c>
      <c r="AZ828" s="54">
        <f t="shared" si="485"/>
        <v>4.4408397740808216E-2</v>
      </c>
      <c r="BA828" s="54">
        <f t="shared" si="486"/>
        <v>0.6536351295863041</v>
      </c>
      <c r="BB828" s="54">
        <f t="shared" si="487"/>
        <v>0.72457736274477524</v>
      </c>
      <c r="BC828" s="54">
        <f t="shared" si="488"/>
        <v>2.5973699678552951</v>
      </c>
      <c r="BD828" s="54">
        <f t="shared" si="489"/>
        <v>3.5838115417991996</v>
      </c>
      <c r="BE828" s="54">
        <f t="shared" si="490"/>
        <v>46.313880218634843</v>
      </c>
      <c r="BF828" s="54">
        <f t="shared" si="491"/>
        <v>46.313728534126881</v>
      </c>
      <c r="BG828" s="54">
        <f t="shared" si="492"/>
        <v>46.314271858266814</v>
      </c>
      <c r="BH828" s="54">
        <f t="shared" si="493"/>
        <v>46.312324269277283</v>
      </c>
      <c r="BI828" s="54">
        <f t="shared" si="494"/>
        <v>46.319287229589868</v>
      </c>
      <c r="BJ828" s="54">
        <f t="shared" si="495"/>
        <v>46.294152861667747</v>
      </c>
      <c r="BK828" s="54">
        <f t="shared" si="496"/>
        <v>46.382014892678257</v>
      </c>
      <c r="BL828" s="54">
        <f t="shared" si="497"/>
        <v>46.020604538837439</v>
      </c>
    </row>
    <row r="829" spans="3:64" ht="12.95" customHeight="1">
      <c r="C829" s="30"/>
      <c r="D829" s="30"/>
      <c r="AW829" s="54">
        <v>767000</v>
      </c>
      <c r="AX829" s="54">
        <f t="shared" si="483"/>
        <v>-8.6176946831269117</v>
      </c>
      <c r="AY829" s="54">
        <f t="shared" si="484"/>
        <v>-8.6648807409211628</v>
      </c>
      <c r="AZ829" s="54">
        <f t="shared" si="485"/>
        <v>4.7186057794251446E-2</v>
      </c>
      <c r="BA829" s="54">
        <f t="shared" si="486"/>
        <v>0.64781541420094113</v>
      </c>
      <c r="BB829" s="54">
        <f t="shared" si="487"/>
        <v>0.74387951902219174</v>
      </c>
      <c r="BC829" s="54">
        <f t="shared" si="488"/>
        <v>2.6258056997008286</v>
      </c>
      <c r="BD829" s="54">
        <f t="shared" si="489"/>
        <v>3.791221879649783</v>
      </c>
      <c r="BE829" s="54">
        <f t="shared" si="490"/>
        <v>46.353839039601056</v>
      </c>
      <c r="BF829" s="54">
        <f t="shared" si="491"/>
        <v>46.353647886524413</v>
      </c>
      <c r="BG829" s="54">
        <f t="shared" si="492"/>
        <v>46.354305507582225</v>
      </c>
      <c r="BH829" s="54">
        <f t="shared" si="493"/>
        <v>46.35204133928957</v>
      </c>
      <c r="BI829" s="54">
        <f t="shared" si="494"/>
        <v>46.359816044443612</v>
      </c>
      <c r="BJ829" s="54">
        <f t="shared" si="495"/>
        <v>46.332867781857551</v>
      </c>
      <c r="BK829" s="54">
        <f t="shared" si="496"/>
        <v>46.423508398487883</v>
      </c>
      <c r="BL829" s="54">
        <f t="shared" si="497"/>
        <v>46.071935496944853</v>
      </c>
    </row>
    <row r="830" spans="3:64" ht="12.95" customHeight="1">
      <c r="C830" s="30"/>
      <c r="D830" s="30"/>
      <c r="AW830" s="54">
        <v>768000</v>
      </c>
      <c r="AX830" s="54">
        <f t="shared" si="483"/>
        <v>-8.6404301708403821</v>
      </c>
      <c r="AY830" s="54">
        <f t="shared" si="484"/>
        <v>-8.6902956148161543</v>
      </c>
      <c r="AZ830" s="54">
        <f t="shared" si="485"/>
        <v>4.9865443975772375E-2</v>
      </c>
      <c r="BA830" s="54">
        <f t="shared" si="486"/>
        <v>0.6423731730782779</v>
      </c>
      <c r="BB830" s="54">
        <f t="shared" si="487"/>
        <v>0.76226390548628142</v>
      </c>
      <c r="BC830" s="54">
        <f t="shared" si="488"/>
        <v>2.6537525952930991</v>
      </c>
      <c r="BD830" s="54">
        <f t="shared" si="489"/>
        <v>4.0180733164941982</v>
      </c>
      <c r="BE830" s="54">
        <f t="shared" si="490"/>
        <v>46.393453689827759</v>
      </c>
      <c r="BF830" s="54">
        <f t="shared" si="491"/>
        <v>46.393219046777617</v>
      </c>
      <c r="BG830" s="54">
        <f t="shared" si="492"/>
        <v>46.393997012982567</v>
      </c>
      <c r="BH830" s="54">
        <f t="shared" si="493"/>
        <v>46.391415556164624</v>
      </c>
      <c r="BI830" s="54">
        <f t="shared" si="494"/>
        <v>46.399958595459424</v>
      </c>
      <c r="BJ830" s="54">
        <f t="shared" si="495"/>
        <v>46.371429875961063</v>
      </c>
      <c r="BK830" s="54">
        <f t="shared" si="496"/>
        <v>46.464075759752099</v>
      </c>
      <c r="BL830" s="54">
        <f t="shared" si="497"/>
        <v>46.123266455052267</v>
      </c>
    </row>
    <row r="831" spans="3:64" ht="12.95" customHeight="1">
      <c r="C831" s="30"/>
      <c r="D831" s="30"/>
      <c r="AW831" s="54">
        <v>769000</v>
      </c>
      <c r="AX831" s="54">
        <f t="shared" si="483"/>
        <v>-8.663301142357831</v>
      </c>
      <c r="AY831" s="54">
        <f t="shared" si="484"/>
        <v>-8.7157469285145481</v>
      </c>
      <c r="AZ831" s="54">
        <f t="shared" si="485"/>
        <v>5.2445786156716606E-2</v>
      </c>
      <c r="BA831" s="54">
        <f t="shared" si="486"/>
        <v>0.63729167906768103</v>
      </c>
      <c r="BB831" s="54">
        <f t="shared" si="487"/>
        <v>0.77976942057246645</v>
      </c>
      <c r="BC831" s="54">
        <f t="shared" si="488"/>
        <v>2.6812464402506491</v>
      </c>
      <c r="BD831" s="54">
        <f t="shared" si="489"/>
        <v>4.267559477967291</v>
      </c>
      <c r="BE831" s="54">
        <f t="shared" si="490"/>
        <v>46.432746604250546</v>
      </c>
      <c r="BF831" s="54">
        <f t="shared" si="491"/>
        <v>46.432465476425769</v>
      </c>
      <c r="BG831" s="54">
        <f t="shared" si="492"/>
        <v>46.433366553027618</v>
      </c>
      <c r="BH831" s="54">
        <f t="shared" si="493"/>
        <v>46.430476023915361</v>
      </c>
      <c r="BI831" s="54">
        <f t="shared" si="494"/>
        <v>46.439724157435798</v>
      </c>
      <c r="BJ831" s="54">
        <f t="shared" si="495"/>
        <v>46.409879508819031</v>
      </c>
      <c r="BK831" s="54">
        <f t="shared" si="496"/>
        <v>46.503745330893175</v>
      </c>
      <c r="BL831" s="54">
        <f t="shared" si="497"/>
        <v>46.174597413159674</v>
      </c>
    </row>
    <row r="832" spans="3:64" ht="12.95" customHeight="1">
      <c r="C832" s="30"/>
      <c r="D832" s="30"/>
      <c r="AW832" s="54">
        <v>770000</v>
      </c>
      <c r="AX832" s="54">
        <f t="shared" si="483"/>
        <v>-8.6863083065888311</v>
      </c>
      <c r="AY832" s="54">
        <f t="shared" si="484"/>
        <v>-8.7412346820163478</v>
      </c>
      <c r="AZ832" s="54">
        <f t="shared" si="485"/>
        <v>5.492637542751598E-2</v>
      </c>
      <c r="BA832" s="54">
        <f t="shared" si="486"/>
        <v>0.63255561210466882</v>
      </c>
      <c r="BB832" s="54">
        <f t="shared" si="487"/>
        <v>0.79643193431172166</v>
      </c>
      <c r="BC832" s="54">
        <f t="shared" si="488"/>
        <v>2.7083208043863456</v>
      </c>
      <c r="BD832" s="54">
        <f t="shared" si="489"/>
        <v>4.5436006467952392</v>
      </c>
      <c r="BE832" s="54">
        <f t="shared" si="490"/>
        <v>46.471739129188883</v>
      </c>
      <c r="BF832" s="54">
        <f t="shared" si="491"/>
        <v>46.471409841604398</v>
      </c>
      <c r="BG832" s="54">
        <f t="shared" si="492"/>
        <v>46.472433061988824</v>
      </c>
      <c r="BH832" s="54">
        <f t="shared" si="493"/>
        <v>46.469250906307387</v>
      </c>
      <c r="BI832" s="54">
        <f t="shared" si="494"/>
        <v>46.479122059454475</v>
      </c>
      <c r="BJ832" s="54">
        <f t="shared" si="495"/>
        <v>46.44825238728216</v>
      </c>
      <c r="BK832" s="54">
        <f t="shared" si="496"/>
        <v>46.542547831371799</v>
      </c>
      <c r="BL832" s="54">
        <f t="shared" si="497"/>
        <v>46.225928371267088</v>
      </c>
    </row>
    <row r="833" spans="3:64" ht="12.95" customHeight="1">
      <c r="C833" s="30"/>
      <c r="D833" s="30"/>
      <c r="AW833" s="54">
        <v>771000</v>
      </c>
      <c r="AX833" s="54">
        <f t="shared" si="483"/>
        <v>-8.7094523203470811</v>
      </c>
      <c r="AY833" s="54">
        <f t="shared" si="484"/>
        <v>-8.7667588753215497</v>
      </c>
      <c r="AZ833" s="54">
        <f t="shared" si="485"/>
        <v>5.7306554974468675E-2</v>
      </c>
      <c r="BA833" s="54">
        <f t="shared" si="486"/>
        <v>0.62815095371496243</v>
      </c>
      <c r="BB833" s="54">
        <f t="shared" si="487"/>
        <v>0.81228448943150766</v>
      </c>
      <c r="BC833" s="54">
        <f t="shared" si="488"/>
        <v>2.7350072568625801</v>
      </c>
      <c r="BD833" s="54">
        <f t="shared" si="489"/>
        <v>4.8510641488812292</v>
      </c>
      <c r="BE833" s="54">
        <f t="shared" si="490"/>
        <v>46.510451612768748</v>
      </c>
      <c r="BF833" s="54">
        <f t="shared" si="491"/>
        <v>46.510074060365916</v>
      </c>
      <c r="BG833" s="54">
        <f t="shared" si="492"/>
        <v>46.511214414747464</v>
      </c>
      <c r="BH833" s="54">
        <f t="shared" si="493"/>
        <v>46.507767301316768</v>
      </c>
      <c r="BI833" s="54">
        <f t="shared" si="494"/>
        <v>46.518162017530621</v>
      </c>
      <c r="BJ833" s="54">
        <f t="shared" si="495"/>
        <v>46.486579681803626</v>
      </c>
      <c r="BK833" s="54">
        <f t="shared" si="496"/>
        <v>46.580516264763183</v>
      </c>
      <c r="BL833" s="54">
        <f t="shared" si="497"/>
        <v>46.277259329374502</v>
      </c>
    </row>
    <row r="834" spans="3:64" ht="12.95" customHeight="1">
      <c r="C834" s="30"/>
      <c r="D834" s="30"/>
      <c r="AW834" s="54">
        <v>772000</v>
      </c>
      <c r="AX834" s="54">
        <f t="shared" si="483"/>
        <v>-8.7327337957693185</v>
      </c>
      <c r="AY834" s="54">
        <f t="shared" si="484"/>
        <v>-8.7923195084301558</v>
      </c>
      <c r="AZ834" s="54">
        <f t="shared" si="485"/>
        <v>5.9585712660837217E-2</v>
      </c>
      <c r="BA834" s="54">
        <f t="shared" si="486"/>
        <v>0.62406489056736802</v>
      </c>
      <c r="BB834" s="54">
        <f t="shared" si="487"/>
        <v>0.82735748949222809</v>
      </c>
      <c r="BC834" s="54">
        <f t="shared" si="488"/>
        <v>2.761335565919139</v>
      </c>
      <c r="BD834" s="54">
        <f t="shared" si="489"/>
        <v>5.1960700902765202</v>
      </c>
      <c r="BE834" s="54">
        <f t="shared" si="490"/>
        <v>46.548903496224064</v>
      </c>
      <c r="BF834" s="54">
        <f t="shared" si="491"/>
        <v>46.548479334080838</v>
      </c>
      <c r="BG834" s="54">
        <f t="shared" si="492"/>
        <v>46.549727613264032</v>
      </c>
      <c r="BH834" s="54">
        <f t="shared" si="493"/>
        <v>46.546051120090979</v>
      </c>
      <c r="BI834" s="54">
        <f t="shared" si="494"/>
        <v>46.556854421371746</v>
      </c>
      <c r="BJ834" s="54">
        <f t="shared" si="495"/>
        <v>46.524888182695257</v>
      </c>
      <c r="BK834" s="54">
        <f t="shared" si="496"/>
        <v>46.61768583181609</v>
      </c>
      <c r="BL834" s="54">
        <f t="shared" si="497"/>
        <v>46.328590287481916</v>
      </c>
    </row>
    <row r="835" spans="3:64" ht="12.95" customHeight="1">
      <c r="C835" s="30"/>
      <c r="D835" s="30"/>
      <c r="AW835" s="54">
        <v>773000</v>
      </c>
      <c r="AX835" s="54">
        <f t="shared" si="483"/>
        <v>-8.7561533063803072</v>
      </c>
      <c r="AY835" s="54">
        <f t="shared" si="484"/>
        <v>-8.8179165813421676</v>
      </c>
      <c r="AZ835" s="54">
        <f t="shared" si="485"/>
        <v>6.1763274961859807E-2</v>
      </c>
      <c r="BA835" s="54">
        <f t="shared" si="486"/>
        <v>0.62028572680895899</v>
      </c>
      <c r="BB835" s="54">
        <f t="shared" si="487"/>
        <v>0.8416788734096835</v>
      </c>
      <c r="BC835" s="54">
        <f t="shared" si="488"/>
        <v>2.787333884824823</v>
      </c>
      <c r="BD835" s="54">
        <f t="shared" si="489"/>
        <v>5.5864236746922264</v>
      </c>
      <c r="BE835" s="54">
        <f t="shared" si="490"/>
        <v>46.587113405919808</v>
      </c>
      <c r="BF835" s="54">
        <f t="shared" si="491"/>
        <v>46.586646165918765</v>
      </c>
      <c r="BG835" s="54">
        <f t="shared" si="492"/>
        <v>46.587988970358325</v>
      </c>
      <c r="BH835" s="54">
        <f t="shared" si="493"/>
        <v>46.58412697640113</v>
      </c>
      <c r="BI835" s="54">
        <f t="shared" si="494"/>
        <v>46.595210575701323</v>
      </c>
      <c r="BJ835" s="54">
        <f t="shared" si="495"/>
        <v>46.563200485207759</v>
      </c>
      <c r="BK835" s="54">
        <f t="shared" si="496"/>
        <v>46.654093837723885</v>
      </c>
      <c r="BL835" s="54">
        <f t="shared" si="497"/>
        <v>46.37992124558933</v>
      </c>
    </row>
    <row r="836" spans="3:64" ht="12.95" customHeight="1">
      <c r="C836" s="30"/>
      <c r="D836" s="30"/>
      <c r="AW836" s="54">
        <v>774000</v>
      </c>
      <c r="AX836" s="54">
        <f t="shared" si="483"/>
        <v>-8.7797113921486574</v>
      </c>
      <c r="AY836" s="54">
        <f t="shared" si="484"/>
        <v>-8.84355009405758</v>
      </c>
      <c r="AZ836" s="54">
        <f t="shared" si="485"/>
        <v>6.3838701908921741E-2</v>
      </c>
      <c r="BA836" s="54">
        <f t="shared" si="486"/>
        <v>0.61680280490567996</v>
      </c>
      <c r="BB836" s="54">
        <f t="shared" si="487"/>
        <v>0.85527427586193894</v>
      </c>
      <c r="BC836" s="54">
        <f t="shared" si="488"/>
        <v>2.8130289252440694</v>
      </c>
      <c r="BD836" s="54">
        <f t="shared" si="489"/>
        <v>6.0322397731938091</v>
      </c>
      <c r="BE836" s="54">
        <f t="shared" si="490"/>
        <v>46.625099245482936</v>
      </c>
      <c r="BF836" s="54">
        <f t="shared" si="491"/>
        <v>46.624594369711524</v>
      </c>
      <c r="BG836" s="54">
        <f t="shared" si="492"/>
        <v>46.626014286679165</v>
      </c>
      <c r="BH836" s="54">
        <f t="shared" si="493"/>
        <v>46.622018091604879</v>
      </c>
      <c r="BI836" s="54">
        <f t="shared" si="494"/>
        <v>46.633242897034442</v>
      </c>
      <c r="BJ836" s="54">
        <f t="shared" si="495"/>
        <v>46.601535198066109</v>
      </c>
      <c r="BK836" s="54">
        <f t="shared" si="496"/>
        <v>46.689779593851938</v>
      </c>
      <c r="BL836" s="54">
        <f t="shared" si="497"/>
        <v>46.431252203696737</v>
      </c>
    </row>
    <row r="837" spans="3:64" ht="12.95" customHeight="1">
      <c r="C837" s="30"/>
      <c r="D837" s="30"/>
      <c r="AW837" s="54">
        <v>775000</v>
      </c>
      <c r="AX837" s="54">
        <f t="shared" si="483"/>
        <v>-8.8034085638591684</v>
      </c>
      <c r="AY837" s="54">
        <f t="shared" si="484"/>
        <v>-8.8692200465763982</v>
      </c>
      <c r="AZ837" s="54">
        <f t="shared" si="485"/>
        <v>6.5811482717229849E-2</v>
      </c>
      <c r="BA837" s="54">
        <f t="shared" si="486"/>
        <v>0.61360643469026954</v>
      </c>
      <c r="BB837" s="54">
        <f t="shared" si="487"/>
        <v>0.86816717323520476</v>
      </c>
      <c r="BC837" s="54">
        <f t="shared" si="488"/>
        <v>2.8384461188387005</v>
      </c>
      <c r="BD837" s="54">
        <f t="shared" si="489"/>
        <v>6.5468674668442972</v>
      </c>
      <c r="BE837" s="54">
        <f t="shared" si="490"/>
        <v>46.66287828705876</v>
      </c>
      <c r="BF837" s="54">
        <f t="shared" si="491"/>
        <v>46.66234307263975</v>
      </c>
      <c r="BG837" s="54">
        <f t="shared" si="492"/>
        <v>46.663819017035728</v>
      </c>
      <c r="BH837" s="54">
        <f t="shared" si="493"/>
        <v>46.659746219169051</v>
      </c>
      <c r="BI837" s="54">
        <f t="shared" si="494"/>
        <v>46.670965067145318</v>
      </c>
      <c r="BJ837" s="54">
        <f t="shared" si="495"/>
        <v>46.639907170606676</v>
      </c>
      <c r="BK837" s="54">
        <f t="shared" si="496"/>
        <v>46.724784314180077</v>
      </c>
      <c r="BL837" s="54">
        <f t="shared" si="497"/>
        <v>46.482583161804151</v>
      </c>
    </row>
    <row r="838" spans="3:64" ht="12.95" customHeight="1">
      <c r="C838" s="30"/>
      <c r="D838" s="30"/>
      <c r="AW838" s="54">
        <v>776000</v>
      </c>
      <c r="AX838" s="54">
        <f t="shared" si="483"/>
        <v>-8.8272453070948274</v>
      </c>
      <c r="AY838" s="54">
        <f t="shared" si="484"/>
        <v>-8.8949264388986222</v>
      </c>
      <c r="AZ838" s="54">
        <f t="shared" si="485"/>
        <v>6.7681131803795258E-2</v>
      </c>
      <c r="BA838" s="54">
        <f t="shared" si="486"/>
        <v>0.61068783028772633</v>
      </c>
      <c r="BB838" s="54">
        <f t="shared" si="487"/>
        <v>0.88037901493469062</v>
      </c>
      <c r="BC838" s="54">
        <f t="shared" si="488"/>
        <v>2.8636097676444319</v>
      </c>
      <c r="BD838" s="54">
        <f t="shared" si="489"/>
        <v>7.1482972585877906</v>
      </c>
      <c r="BE838" s="54">
        <f t="shared" si="490"/>
        <v>46.700467260447816</v>
      </c>
      <c r="BF838" s="54">
        <f t="shared" si="491"/>
        <v>46.699910715166432</v>
      </c>
      <c r="BG838" s="54">
        <f t="shared" si="492"/>
        <v>46.701418422679055</v>
      </c>
      <c r="BH838" s="54">
        <f t="shared" si="493"/>
        <v>46.697331591850798</v>
      </c>
      <c r="BI838" s="54">
        <f t="shared" si="494"/>
        <v>46.708392144760914</v>
      </c>
      <c r="BJ838" s="54">
        <f t="shared" si="495"/>
        <v>46.678327734204224</v>
      </c>
      <c r="BK838" s="54">
        <f t="shared" si="496"/>
        <v>46.759151006733106</v>
      </c>
      <c r="BL838" s="54">
        <f t="shared" si="497"/>
        <v>46.533914119911564</v>
      </c>
    </row>
    <row r="839" spans="3:64" ht="12.95" customHeight="1">
      <c r="C839" s="30"/>
      <c r="D839" s="30"/>
      <c r="AW839" s="54">
        <v>777000</v>
      </c>
      <c r="AX839" s="54">
        <f t="shared" si="483"/>
        <v>-8.851222086077442</v>
      </c>
      <c r="AY839" s="54">
        <f t="shared" si="484"/>
        <v>-8.9206692710242486</v>
      </c>
      <c r="AZ839" s="54">
        <f t="shared" si="485"/>
        <v>6.9447184946806309E-2</v>
      </c>
      <c r="BA839" s="54">
        <f t="shared" si="486"/>
        <v>0.60803905454919271</v>
      </c>
      <c r="BB839" s="54">
        <f t="shared" si="487"/>
        <v>0.89192934007167302</v>
      </c>
      <c r="BC839" s="54">
        <f t="shared" si="488"/>
        <v>2.888543183568971</v>
      </c>
      <c r="BD839" s="54">
        <f t="shared" si="489"/>
        <v>7.8613729304188933</v>
      </c>
      <c r="BE839" s="54">
        <f t="shared" si="490"/>
        <v>46.737882438729493</v>
      </c>
      <c r="BF839" s="54">
        <f t="shared" si="491"/>
        <v>46.737315051478284</v>
      </c>
      <c r="BG839" s="54">
        <f t="shared" si="492"/>
        <v>46.738827706636989</v>
      </c>
      <c r="BH839" s="54">
        <f t="shared" si="493"/>
        <v>46.734792893726166</v>
      </c>
      <c r="BI839" s="54">
        <f t="shared" si="494"/>
        <v>46.74554063726881</v>
      </c>
      <c r="BJ839" s="54">
        <f t="shared" si="495"/>
        <v>46.716804954228763</v>
      </c>
      <c r="BK839" s="54">
        <f t="shared" si="496"/>
        <v>46.792924360285205</v>
      </c>
      <c r="BL839" s="54">
        <f t="shared" si="497"/>
        <v>46.585245078018978</v>
      </c>
    </row>
    <row r="840" spans="3:64" ht="12.95" customHeight="1">
      <c r="C840" s="30"/>
      <c r="D840" s="30"/>
      <c r="AW840" s="54">
        <v>778000</v>
      </c>
      <c r="AX840" s="54">
        <f t="shared" si="483"/>
        <v>-8.8753393475622495</v>
      </c>
      <c r="AY840" s="54">
        <f t="shared" si="484"/>
        <v>-8.9464485429532772</v>
      </c>
      <c r="AZ840" s="54">
        <f t="shared" si="485"/>
        <v>7.110919539102796E-2</v>
      </c>
      <c r="BA840" s="54">
        <f t="shared" si="486"/>
        <v>0.60565297058202527</v>
      </c>
      <c r="BB840" s="54">
        <f t="shared" si="487"/>
        <v>0.90283587973163038</v>
      </c>
      <c r="BC840" s="54">
        <f t="shared" si="488"/>
        <v>2.9132688172479035</v>
      </c>
      <c r="BD840" s="54">
        <f t="shared" si="489"/>
        <v>8.7214013405411261</v>
      </c>
      <c r="BE840" s="54">
        <f t="shared" si="490"/>
        <v>46.775139718945553</v>
      </c>
      <c r="BF840" s="54">
        <f t="shared" si="491"/>
        <v>46.774573153407133</v>
      </c>
      <c r="BG840" s="54">
        <f t="shared" si="492"/>
        <v>46.776062129790368</v>
      </c>
      <c r="BH840" s="54">
        <f t="shared" si="493"/>
        <v>46.772147258399137</v>
      </c>
      <c r="BI840" s="54">
        <f t="shared" si="494"/>
        <v>46.782428534452251</v>
      </c>
      <c r="BJ840" s="54">
        <f t="shared" si="495"/>
        <v>46.755343889318731</v>
      </c>
      <c r="BK840" s="54">
        <f t="shared" si="496"/>
        <v>46.826150626636839</v>
      </c>
      <c r="BL840" s="54">
        <f t="shared" si="497"/>
        <v>46.636576036126392</v>
      </c>
    </row>
    <row r="841" spans="3:64" ht="12.95" customHeight="1">
      <c r="C841" s="30"/>
      <c r="D841" s="30"/>
      <c r="AW841" s="54">
        <v>779000</v>
      </c>
      <c r="AX841" s="54">
        <f t="shared" si="483"/>
        <v>-8.899597524922326</v>
      </c>
      <c r="AY841" s="54">
        <f t="shared" si="484"/>
        <v>-8.9722642546857116</v>
      </c>
      <c r="AZ841" s="54">
        <f t="shared" si="485"/>
        <v>7.2666729763385007E-2</v>
      </c>
      <c r="BA841" s="54">
        <f t="shared" si="486"/>
        <v>0.60352319992146164</v>
      </c>
      <c r="BB841" s="54">
        <f t="shared" si="487"/>
        <v>0.91311464522141272</v>
      </c>
      <c r="BC841" s="54">
        <f t="shared" si="488"/>
        <v>2.9378083764579102</v>
      </c>
      <c r="BD841" s="54">
        <f t="shared" si="489"/>
        <v>9.7803122704836039</v>
      </c>
      <c r="BE841" s="54">
        <f t="shared" si="490"/>
        <v>46.812254696493838</v>
      </c>
      <c r="BF841" s="54">
        <f t="shared" si="491"/>
        <v>46.811701420408468</v>
      </c>
      <c r="BG841" s="54">
        <f t="shared" si="492"/>
        <v>46.813137106011425</v>
      </c>
      <c r="BH841" s="54">
        <f t="shared" si="493"/>
        <v>46.809410293934405</v>
      </c>
      <c r="BI841" s="54">
        <f t="shared" si="494"/>
        <v>46.819075306469323</v>
      </c>
      <c r="BJ841" s="54">
        <f t="shared" si="495"/>
        <v>46.793946855289065</v>
      </c>
      <c r="BK841" s="54">
        <f t="shared" si="496"/>
        <v>46.858877498774135</v>
      </c>
      <c r="BL841" s="54">
        <f t="shared" si="497"/>
        <v>46.687906994233799</v>
      </c>
    </row>
    <row r="842" spans="3:64" ht="12.95" customHeight="1">
      <c r="C842" s="30"/>
      <c r="D842" s="30"/>
      <c r="AW842" s="54">
        <v>780000</v>
      </c>
      <c r="AX842" s="54">
        <f t="shared" si="483"/>
        <v>-8.9239970424969002</v>
      </c>
      <c r="AY842" s="54">
        <f t="shared" si="484"/>
        <v>-8.9981164062215502</v>
      </c>
      <c r="AZ842" s="54">
        <f t="shared" si="485"/>
        <v>7.4119363724650389E-2</v>
      </c>
      <c r="BA842" s="54">
        <f t="shared" si="486"/>
        <v>0.60164408685219173</v>
      </c>
      <c r="BB842" s="54">
        <f t="shared" si="487"/>
        <v>0.92278000287583661</v>
      </c>
      <c r="BC842" s="54">
        <f t="shared" si="488"/>
        <v>2.9621829343137631</v>
      </c>
      <c r="BD842" s="54">
        <f t="shared" si="489"/>
        <v>11.11775040212734</v>
      </c>
      <c r="BE842" s="54">
        <f t="shared" si="490"/>
        <v>46.849242732058748</v>
      </c>
      <c r="BF842" s="54">
        <f t="shared" si="491"/>
        <v>46.848715597697343</v>
      </c>
      <c r="BG842" s="54">
        <f t="shared" si="492"/>
        <v>46.850068275344185</v>
      </c>
      <c r="BH842" s="54">
        <f t="shared" si="493"/>
        <v>46.846596134340473</v>
      </c>
      <c r="BI842" s="54">
        <f t="shared" si="494"/>
        <v>46.855501868482349</v>
      </c>
      <c r="BJ842" s="54">
        <f t="shared" si="495"/>
        <v>46.832613691498373</v>
      </c>
      <c r="BK842" s="54">
        <f t="shared" si="496"/>
        <v>46.891153985231796</v>
      </c>
      <c r="BL842" s="54">
        <f t="shared" si="497"/>
        <v>46.739237952341213</v>
      </c>
    </row>
    <row r="843" spans="3:64" ht="12.95" customHeight="1">
      <c r="C843" s="30"/>
      <c r="D843" s="30"/>
      <c r="AW843" s="54">
        <v>781000</v>
      </c>
      <c r="AX843" s="54">
        <f t="shared" si="483"/>
        <v>-8.9485383202173772</v>
      </c>
      <c r="AY843" s="54">
        <f t="shared" si="484"/>
        <v>-9.0240049975607928</v>
      </c>
      <c r="AZ843" s="54">
        <f t="shared" si="485"/>
        <v>7.5466677343414973E-2</v>
      </c>
      <c r="BA843" s="54">
        <f t="shared" si="486"/>
        <v>0.60001066836032046</v>
      </c>
      <c r="BB843" s="54">
        <f t="shared" si="487"/>
        <v>0.93184473616589247</v>
      </c>
      <c r="BC843" s="54">
        <f t="shared" si="488"/>
        <v>2.9864130275552085</v>
      </c>
      <c r="BD843" s="54">
        <f t="shared" si="489"/>
        <v>12.862416198425915</v>
      </c>
      <c r="BE843" s="54">
        <f t="shared" si="490"/>
        <v>46.886119010166034</v>
      </c>
      <c r="BF843" s="54">
        <f t="shared" si="491"/>
        <v>46.88563080410637</v>
      </c>
      <c r="BG843" s="54">
        <f t="shared" si="492"/>
        <v>46.886871554871909</v>
      </c>
      <c r="BH843" s="54">
        <f t="shared" si="493"/>
        <v>46.88371751679059</v>
      </c>
      <c r="BI843" s="54">
        <f t="shared" si="494"/>
        <v>46.891730514519836</v>
      </c>
      <c r="BJ843" s="54">
        <f t="shared" si="495"/>
        <v>46.871342027973313</v>
      </c>
      <c r="BK843" s="54">
        <f t="shared" si="496"/>
        <v>46.923030280990453</v>
      </c>
      <c r="BL843" s="54">
        <f t="shared" si="497"/>
        <v>46.790568910448627</v>
      </c>
    </row>
    <row r="844" spans="3:64" ht="12.95" customHeight="1">
      <c r="C844" s="30"/>
      <c r="D844" s="30"/>
      <c r="AW844" s="54">
        <v>782000</v>
      </c>
      <c r="AX844" s="54">
        <f t="shared" si="483"/>
        <v>-8.9732217784698154</v>
      </c>
      <c r="AY844" s="54">
        <f t="shared" si="484"/>
        <v>-9.0499300287034394</v>
      </c>
      <c r="AZ844" s="54">
        <f t="shared" si="485"/>
        <v>7.6708250233624056E-2</v>
      </c>
      <c r="BA844" s="54">
        <f t="shared" si="486"/>
        <v>0.59861864918109642</v>
      </c>
      <c r="BB844" s="54">
        <f t="shared" si="487"/>
        <v>0.94032009598229305</v>
      </c>
      <c r="BC844" s="54">
        <f t="shared" si="488"/>
        <v>3.0105187453493882</v>
      </c>
      <c r="BD844" s="54">
        <f t="shared" si="489"/>
        <v>15.236715008107343</v>
      </c>
      <c r="BE844" s="54">
        <f t="shared" si="490"/>
        <v>46.922898588775254</v>
      </c>
      <c r="BF844" s="54">
        <f t="shared" si="491"/>
        <v>46.922461570662009</v>
      </c>
      <c r="BG844" s="54">
        <f t="shared" si="492"/>
        <v>46.923563167571039</v>
      </c>
      <c r="BH844" s="54">
        <f t="shared" si="493"/>
        <v>46.920785883209284</v>
      </c>
      <c r="BI844" s="54">
        <f t="shared" si="494"/>
        <v>46.927784823318689</v>
      </c>
      <c r="BJ844" s="54">
        <f t="shared" si="495"/>
        <v>46.910127552024441</v>
      </c>
      <c r="BK844" s="54">
        <f t="shared" si="496"/>
        <v>46.954557635248591</v>
      </c>
      <c r="BL844" s="54">
        <f t="shared" si="497"/>
        <v>46.841899868556041</v>
      </c>
    </row>
    <row r="845" spans="3:64" ht="12.95" customHeight="1">
      <c r="C845" s="30"/>
      <c r="D845" s="30"/>
      <c r="AW845" s="54">
        <v>783000</v>
      </c>
      <c r="AX845" s="54">
        <f t="shared" si="483"/>
        <v>-8.9980478431056508</v>
      </c>
      <c r="AY845" s="54">
        <f t="shared" si="484"/>
        <v>-9.0758914996494902</v>
      </c>
      <c r="AZ845" s="54">
        <f t="shared" si="485"/>
        <v>7.7843656543839998E-2</v>
      </c>
      <c r="BA845" s="54">
        <f t="shared" si="486"/>
        <v>0.59746438140780211</v>
      </c>
      <c r="BB845" s="54">
        <f t="shared" si="487"/>
        <v>0.94821584006191473</v>
      </c>
      <c r="BC845" s="54">
        <f t="shared" si="488"/>
        <v>3.0345198091824592</v>
      </c>
      <c r="BD845" s="54">
        <f t="shared" si="489"/>
        <v>18.661023532056831</v>
      </c>
      <c r="BE845" s="54">
        <f t="shared" si="490"/>
        <v>46.959596439694522</v>
      </c>
      <c r="BF845" s="54">
        <f t="shared" si="491"/>
        <v>46.959221890296234</v>
      </c>
      <c r="BG845" s="54">
        <f t="shared" si="492"/>
        <v>46.96015965007895</v>
      </c>
      <c r="BH845" s="54">
        <f t="shared" si="493"/>
        <v>46.957811504369829</v>
      </c>
      <c r="BI845" s="54">
        <f t="shared" si="494"/>
        <v>46.963689539048161</v>
      </c>
      <c r="BJ845" s="54">
        <f t="shared" si="495"/>
        <v>46.948964273481366</v>
      </c>
      <c r="BK845" s="54">
        <f t="shared" si="496"/>
        <v>46.985788216417383</v>
      </c>
      <c r="BL845" s="54">
        <f t="shared" si="497"/>
        <v>46.893230826663448</v>
      </c>
    </row>
    <row r="846" spans="3:64" ht="12.95" customHeight="1">
      <c r="C846" s="30"/>
      <c r="D846" s="30"/>
      <c r="AW846" s="54">
        <v>784000</v>
      </c>
      <c r="AX846" s="54">
        <f t="shared" si="483"/>
        <v>-9.0230169504764621</v>
      </c>
      <c r="AY846" s="54">
        <f t="shared" si="484"/>
        <v>-9.1018894103989432</v>
      </c>
      <c r="AZ846" s="54">
        <f t="shared" si="485"/>
        <v>7.8872459922480473E-2</v>
      </c>
      <c r="BA846" s="54">
        <f t="shared" si="486"/>
        <v>0.59654484814392728</v>
      </c>
      <c r="BB846" s="54">
        <f t="shared" si="487"/>
        <v>0.9555402625746825</v>
      </c>
      <c r="BC846" s="54">
        <f t="shared" si="488"/>
        <v>3.0584356445776</v>
      </c>
      <c r="BD846" s="54">
        <f t="shared" si="489"/>
        <v>24.037027981185823</v>
      </c>
      <c r="BE846" s="54">
        <f t="shared" si="490"/>
        <v>46.996227479995767</v>
      </c>
      <c r="BF846" s="54">
        <f t="shared" si="491"/>
        <v>46.995925278544924</v>
      </c>
      <c r="BG846" s="54">
        <f t="shared" si="492"/>
        <v>46.996677840889276</v>
      </c>
      <c r="BH846" s="54">
        <f t="shared" si="493"/>
        <v>46.994803624241413</v>
      </c>
      <c r="BI846" s="54">
        <f t="shared" si="494"/>
        <v>46.99947042995823</v>
      </c>
      <c r="BJ846" s="54">
        <f t="shared" si="495"/>
        <v>46.987844788025008</v>
      </c>
      <c r="BK846" s="54">
        <f t="shared" si="496"/>
        <v>47.01677497469403</v>
      </c>
      <c r="BL846" s="54">
        <f t="shared" si="497"/>
        <v>46.944561784770862</v>
      </c>
    </row>
    <row r="847" spans="3:64" ht="12.95" customHeight="1">
      <c r="C847" s="30"/>
      <c r="D847" s="30"/>
      <c r="AW847" s="54">
        <v>785000</v>
      </c>
      <c r="AX847" s="54">
        <f t="shared" si="483"/>
        <v>-9.0481295523449212</v>
      </c>
      <c r="AY847" s="54">
        <f t="shared" si="484"/>
        <v>-9.127923760951802</v>
      </c>
      <c r="AZ847" s="54">
        <f t="shared" si="485"/>
        <v>7.9794208606880065E-2</v>
      </c>
      <c r="BA847" s="54">
        <f t="shared" si="486"/>
        <v>0.59585765071466512</v>
      </c>
      <c r="BB847" s="54">
        <f t="shared" si="487"/>
        <v>0.9623002148911789</v>
      </c>
      <c r="BC847" s="54">
        <f t="shared" si="488"/>
        <v>3.0822854455445765</v>
      </c>
      <c r="BD847" s="54">
        <f t="shared" si="489"/>
        <v>33.712828632103331</v>
      </c>
      <c r="BE847" s="54">
        <f t="shared" si="490"/>
        <v>47.032806595003393</v>
      </c>
      <c r="BF847" s="54">
        <f t="shared" si="491"/>
        <v>47.032584844550719</v>
      </c>
      <c r="BG847" s="54">
        <f t="shared" si="492"/>
        <v>47.033134851022687</v>
      </c>
      <c r="BH847" s="54">
        <f t="shared" si="493"/>
        <v>47.031770621987448</v>
      </c>
      <c r="BI847" s="54">
        <f t="shared" si="494"/>
        <v>47.035154128122485</v>
      </c>
      <c r="BJ847" s="54">
        <f t="shared" si="495"/>
        <v>47.026760538398165</v>
      </c>
      <c r="BK847" s="54">
        <f t="shared" si="496"/>
        <v>47.047571502575607</v>
      </c>
      <c r="BL847" s="54">
        <f t="shared" si="497"/>
        <v>46.995892742878276</v>
      </c>
    </row>
    <row r="848" spans="3:64" ht="12.95" customHeight="1">
      <c r="C848" s="30"/>
      <c r="D848" s="30"/>
      <c r="AW848" s="54">
        <v>786000</v>
      </c>
      <c r="AX848" s="54">
        <f t="shared" si="483"/>
        <v>-9.0733861205138187</v>
      </c>
      <c r="AY848" s="54">
        <f t="shared" si="484"/>
        <v>-9.1539945513080649</v>
      </c>
      <c r="AZ848" s="54">
        <f t="shared" si="485"/>
        <v>8.0608430794246719E-2</v>
      </c>
      <c r="BA848" s="54">
        <f t="shared" si="486"/>
        <v>0.59540099900443888</v>
      </c>
      <c r="BB848" s="54">
        <f t="shared" si="487"/>
        <v>0.96850111850543807</v>
      </c>
      <c r="BC848" s="54">
        <f t="shared" si="488"/>
        <v>3.1060882328280099</v>
      </c>
      <c r="BD848" s="54">
        <f t="shared" si="489"/>
        <v>56.325095824579648</v>
      </c>
      <c r="BE848" s="54">
        <f t="shared" si="490"/>
        <v>47.069348653804298</v>
      </c>
      <c r="BF848" s="54">
        <f t="shared" si="491"/>
        <v>47.069213371206295</v>
      </c>
      <c r="BG848" s="54">
        <f t="shared" si="492"/>
        <v>47.069548019690615</v>
      </c>
      <c r="BH848" s="54">
        <f t="shared" si="493"/>
        <v>47.068720188745552</v>
      </c>
      <c r="BI848" s="54">
        <f t="shared" si="494"/>
        <v>47.0707679535574</v>
      </c>
      <c r="BJ848" s="54">
        <f t="shared" si="495"/>
        <v>47.065702073532449</v>
      </c>
      <c r="BK848" s="54">
        <f t="shared" si="496"/>
        <v>47.078231893681014</v>
      </c>
      <c r="BL848" s="54">
        <f t="shared" si="497"/>
        <v>47.04722370098569</v>
      </c>
    </row>
    <row r="849" spans="3:64" ht="12.95" customHeight="1">
      <c r="C849" s="30"/>
      <c r="D849" s="30"/>
      <c r="AW849" s="54">
        <v>787000</v>
      </c>
      <c r="AX849" s="54">
        <f t="shared" si="483"/>
        <v>-9.0987871510183478</v>
      </c>
      <c r="AY849" s="54">
        <f t="shared" si="484"/>
        <v>-9.1801017814677301</v>
      </c>
      <c r="AZ849" s="54">
        <f t="shared" si="485"/>
        <v>8.1314630449382294E-2</v>
      </c>
      <c r="BA849" s="54">
        <f t="shared" si="486"/>
        <v>0.59517370455329244</v>
      </c>
      <c r="BB849" s="54">
        <f t="shared" si="487"/>
        <v>0.97414697099374303</v>
      </c>
      <c r="BC849" s="54">
        <f t="shared" si="488"/>
        <v>3.1298629071671367</v>
      </c>
      <c r="BD849" s="54">
        <f t="shared" si="489"/>
        <v>170.50471482707209</v>
      </c>
      <c r="BE849" s="54">
        <f t="shared" si="490"/>
        <v>47.105868518562019</v>
      </c>
      <c r="BF849" s="54">
        <f t="shared" si="491"/>
        <v>47.105823402858171</v>
      </c>
      <c r="BG849" s="54">
        <f t="shared" si="492"/>
        <v>47.105934857866515</v>
      </c>
      <c r="BH849" s="54">
        <f t="shared" si="493"/>
        <v>47.105659516106641</v>
      </c>
      <c r="BI849" s="54">
        <f t="shared" si="494"/>
        <v>47.106339726093928</v>
      </c>
      <c r="BJ849" s="54">
        <f t="shared" si="495"/>
        <v>47.104659305839064</v>
      </c>
      <c r="BK849" s="54">
        <f t="shared" si="496"/>
        <v>47.108810600252717</v>
      </c>
      <c r="BL849" s="54">
        <f t="shared" si="497"/>
        <v>47.098554659093104</v>
      </c>
    </row>
    <row r="850" spans="3:64" ht="12.95" customHeight="1">
      <c r="C850" s="30"/>
      <c r="D850" s="30"/>
      <c r="AW850" s="54">
        <v>788000</v>
      </c>
      <c r="AX850" s="54">
        <f t="shared" si="483"/>
        <v>-9.1243331677425115</v>
      </c>
      <c r="AY850" s="54">
        <f t="shared" si="484"/>
        <v>-9.2062454514307994</v>
      </c>
      <c r="AZ850" s="54">
        <f t="shared" si="485"/>
        <v>8.1912283688288068E-2</v>
      </c>
      <c r="BA850" s="54">
        <f t="shared" si="486"/>
        <v>0.59517517612439952</v>
      </c>
      <c r="BB850" s="54">
        <f t="shared" si="487"/>
        <v>0.97924034575223373</v>
      </c>
      <c r="BC850" s="54">
        <f t="shared" si="488"/>
        <v>-3.1295570082771822</v>
      </c>
      <c r="BD850" s="54">
        <f t="shared" si="489"/>
        <v>-166.17105316763539</v>
      </c>
      <c r="BE850" s="54">
        <f t="shared" si="490"/>
        <v>47.142381049197631</v>
      </c>
      <c r="BF850" s="54">
        <f t="shared" si="491"/>
        <v>47.142427338654848</v>
      </c>
      <c r="BG850" s="54">
        <f t="shared" si="492"/>
        <v>47.142312982995556</v>
      </c>
      <c r="BH850" s="54">
        <f t="shared" si="493"/>
        <v>47.142595493052987</v>
      </c>
      <c r="BI850" s="54">
        <f t="shared" si="494"/>
        <v>47.14189756845235</v>
      </c>
      <c r="BJ850" s="54">
        <f t="shared" si="495"/>
        <v>47.143621767073711</v>
      </c>
      <c r="BK850" s="54">
        <f t="shared" si="496"/>
        <v>47.139362289713809</v>
      </c>
      <c r="BL850" s="54">
        <f t="shared" si="497"/>
        <v>47.149885617200511</v>
      </c>
    </row>
    <row r="851" spans="3:64" ht="12.95" customHeight="1">
      <c r="C851" s="30"/>
      <c r="D851" s="30"/>
      <c r="AW851" s="54">
        <v>789000</v>
      </c>
      <c r="AX851" s="54">
        <f t="shared" si="483"/>
        <v>-9.1500247253472526</v>
      </c>
      <c r="AY851" s="54">
        <f t="shared" si="484"/>
        <v>-9.2324255611972745</v>
      </c>
      <c r="AZ851" s="54">
        <f t="shared" si="485"/>
        <v>8.2400835850021253E-2</v>
      </c>
      <c r="BA851" s="54">
        <f t="shared" si="486"/>
        <v>0.59540541754495968</v>
      </c>
      <c r="BB851" s="54">
        <f t="shared" si="487"/>
        <v>0.98378238607836421</v>
      </c>
      <c r="BC851" s="54">
        <f t="shared" si="488"/>
        <v>-3.105782091823615</v>
      </c>
      <c r="BD851" s="54">
        <f t="shared" si="489"/>
        <v>-55.843476451634018</v>
      </c>
      <c r="BE851" s="54">
        <f t="shared" si="490"/>
        <v>47.178901105209142</v>
      </c>
      <c r="BF851" s="54">
        <f t="shared" si="491"/>
        <v>47.179037529376032</v>
      </c>
      <c r="BG851" s="54">
        <f t="shared" si="492"/>
        <v>47.17870004830381</v>
      </c>
      <c r="BH851" s="54">
        <f t="shared" si="493"/>
        <v>47.179534908005095</v>
      </c>
      <c r="BI851" s="54">
        <f t="shared" si="494"/>
        <v>47.177469704026372</v>
      </c>
      <c r="BJ851" s="54">
        <f t="shared" si="495"/>
        <v>47.182578863301323</v>
      </c>
      <c r="BK851" s="54">
        <f t="shared" si="496"/>
        <v>47.169941700658306</v>
      </c>
      <c r="BL851" s="54">
        <f t="shared" si="497"/>
        <v>47.201216575307924</v>
      </c>
    </row>
    <row r="852" spans="3:64" ht="12.95" customHeight="1">
      <c r="C852" s="30"/>
      <c r="D852" s="30"/>
      <c r="AW852" s="54">
        <v>790000</v>
      </c>
      <c r="AX852" s="54">
        <f t="shared" si="483"/>
        <v>-9.1758624114334584</v>
      </c>
      <c r="AY852" s="54">
        <f t="shared" si="484"/>
        <v>-9.2586421107671519</v>
      </c>
      <c r="AZ852" s="54">
        <f t="shared" si="485"/>
        <v>8.2779699333693113E-2</v>
      </c>
      <c r="BA852" s="54">
        <f t="shared" si="486"/>
        <v>0.59586502772007433</v>
      </c>
      <c r="BB852" s="54">
        <f t="shared" si="487"/>
        <v>0.98777279395058937</v>
      </c>
      <c r="BC852" s="54">
        <f t="shared" si="488"/>
        <v>-3.0819788197094145</v>
      </c>
      <c r="BD852" s="54">
        <f t="shared" si="489"/>
        <v>-33.539323563642732</v>
      </c>
      <c r="BE852" s="54">
        <f t="shared" si="490"/>
        <v>47.215443546530778</v>
      </c>
      <c r="BF852" s="54">
        <f t="shared" si="491"/>
        <v>47.21566637542896</v>
      </c>
      <c r="BG852" s="54">
        <f t="shared" si="492"/>
        <v>47.215113670307367</v>
      </c>
      <c r="BH852" s="54">
        <f t="shared" si="493"/>
        <v>47.216484652563842</v>
      </c>
      <c r="BI852" s="54">
        <f t="shared" si="494"/>
        <v>47.213084252914875</v>
      </c>
      <c r="BJ852" s="54">
        <f t="shared" si="495"/>
        <v>47.221520129555941</v>
      </c>
      <c r="BK852" s="54">
        <f t="shared" si="496"/>
        <v>47.200603498653784</v>
      </c>
      <c r="BL852" s="54">
        <f t="shared" si="497"/>
        <v>47.252547533415338</v>
      </c>
    </row>
    <row r="853" spans="3:64" ht="12.95" customHeight="1">
      <c r="C853" s="30"/>
      <c r="D853" s="30"/>
      <c r="AW853" s="54">
        <v>791000</v>
      </c>
      <c r="AX853" s="54">
        <f t="shared" si="483"/>
        <v>-9.2018468479043758</v>
      </c>
      <c r="AY853" s="54">
        <f t="shared" si="484"/>
        <v>-9.2848951001404352</v>
      </c>
      <c r="AZ853" s="54">
        <f t="shared" si="485"/>
        <v>8.3048252236058745E-2</v>
      </c>
      <c r="BA853" s="54">
        <f t="shared" si="486"/>
        <v>0.59655520282026053</v>
      </c>
      <c r="BB853" s="54">
        <f t="shared" si="487"/>
        <v>0.99120981362493965</v>
      </c>
      <c r="BC853" s="54">
        <f t="shared" si="488"/>
        <v>-3.0581282899722484</v>
      </c>
      <c r="BD853" s="54">
        <f t="shared" si="489"/>
        <v>-23.948410178194262</v>
      </c>
      <c r="BE853" s="54">
        <f t="shared" si="490"/>
        <v>47.252023235377344</v>
      </c>
      <c r="BF853" s="54">
        <f t="shared" si="491"/>
        <v>47.252326423647297</v>
      </c>
      <c r="BG853" s="54">
        <f t="shared" si="492"/>
        <v>47.251571358168327</v>
      </c>
      <c r="BH853" s="54">
        <f t="shared" si="493"/>
        <v>47.253451923513275</v>
      </c>
      <c r="BI853" s="54">
        <f t="shared" si="494"/>
        <v>47.248769029751628</v>
      </c>
      <c r="BJ853" s="54">
        <f t="shared" si="495"/>
        <v>47.260435484813328</v>
      </c>
      <c r="BK853" s="54">
        <f t="shared" si="496"/>
        <v>47.231402132236568</v>
      </c>
      <c r="BL853" s="54">
        <f t="shared" si="497"/>
        <v>47.303878491522752</v>
      </c>
    </row>
    <row r="854" spans="3:64" ht="12.95" customHeight="1">
      <c r="C854" s="30"/>
      <c r="D854" s="30"/>
      <c r="AW854" s="54">
        <v>792000</v>
      </c>
      <c r="AX854" s="54">
        <f t="shared" si="483"/>
        <v>-9.2279786915362703</v>
      </c>
      <c r="AY854" s="54">
        <f t="shared" si="484"/>
        <v>-9.3111845293171225</v>
      </c>
      <c r="AZ854" s="54">
        <f t="shared" si="485"/>
        <v>8.3205837780852235E-2</v>
      </c>
      <c r="BA854" s="54">
        <f t="shared" si="486"/>
        <v>0.59747774074428661</v>
      </c>
      <c r="BB854" s="54">
        <f t="shared" si="487"/>
        <v>0.99409020991506725</v>
      </c>
      <c r="BC854" s="54">
        <f t="shared" si="488"/>
        <v>-3.0342114799851201</v>
      </c>
      <c r="BD854" s="54">
        <f t="shared" si="489"/>
        <v>-18.607338487976179</v>
      </c>
      <c r="BE854" s="54">
        <f t="shared" si="490"/>
        <v>47.288655040973794</v>
      </c>
      <c r="BF854" s="54">
        <f t="shared" si="491"/>
        <v>47.289030460579987</v>
      </c>
      <c r="BG854" s="54">
        <f t="shared" si="492"/>
        <v>47.288090448496995</v>
      </c>
      <c r="BH854" s="54">
        <f t="shared" si="493"/>
        <v>47.29044441967077</v>
      </c>
      <c r="BI854" s="54">
        <f t="shared" si="494"/>
        <v>47.28455134687124</v>
      </c>
      <c r="BJ854" s="54">
        <f t="shared" si="495"/>
        <v>47.29931548787112</v>
      </c>
      <c r="BK854" s="54">
        <f t="shared" si="496"/>
        <v>47.262391689478505</v>
      </c>
      <c r="BL854" s="54">
        <f t="shared" si="497"/>
        <v>47.355209449630166</v>
      </c>
    </row>
    <row r="855" spans="3:64" ht="12.95" customHeight="1">
      <c r="C855" s="30"/>
      <c r="D855" s="30"/>
      <c r="AW855" s="54">
        <v>793000</v>
      </c>
      <c r="AX855" s="54">
        <f t="shared" ref="AX855:AX862" si="498">AB$3+AB$4*AW855+AB$5*AW855^2+AZ855</f>
        <v>-9.2542586338100481</v>
      </c>
      <c r="AY855" s="54">
        <f t="shared" ref="AY855:AY862" si="499">AB$3+AB$4*AW855+AB$5*AW855^2</f>
        <v>-9.3375103982972121</v>
      </c>
      <c r="AZ855" s="54">
        <f t="shared" ref="AZ855:AZ862" si="500">$AB$6*($AB$11/BA855*BB855+$AB$12)</f>
        <v>8.3251764487163982E-2</v>
      </c>
      <c r="BA855" s="54">
        <f t="shared" ref="BA855:BA862" si="501">1+$AB$7*COS(BC855)</f>
        <v>0.59863504805628165</v>
      </c>
      <c r="BB855" s="54">
        <f t="shared" ref="BB855:BB862" si="502">SIN(BC855+RADIANS($AB$9))</f>
        <v>0.99640924076342574</v>
      </c>
      <c r="BC855" s="54">
        <f t="shared" ref="BC855:BC862" si="503">2*ATAN(BD855)</f>
        <v>-3.0102091931405783</v>
      </c>
      <c r="BD855" s="54">
        <f t="shared" ref="BD855:BD862" si="504">SQRT((1+$AB$7)/(1-$AB$7))*TAN(BE855/2)</f>
        <v>-15.200712704188007</v>
      </c>
      <c r="BE855" s="54">
        <f t="shared" ref="BE855:BE862" si="505">$BL855+$AB$7*SIN(BF855)</f>
        <v>47.325353848939848</v>
      </c>
      <c r="BF855" s="54">
        <f t="shared" ref="BF855:BF862" si="506">$BL855+$AB$7*SIN(BG855)</f>
        <v>47.325791600109227</v>
      </c>
      <c r="BG855" s="54">
        <f t="shared" ref="BG855:BG862" si="507">$BL855+$AB$7*SIN(BH855)</f>
        <v>47.324688049058807</v>
      </c>
      <c r="BH855" s="54">
        <f t="shared" ref="BH855:BH862" si="508">$BL855+$AB$7*SIN(BI855)</f>
        <v>47.327470530235964</v>
      </c>
      <c r="BI855" s="54">
        <f t="shared" ref="BI855:BI862" si="509">$BL855+$AB$7*SIN(BJ855)</f>
        <v>47.32045782631657</v>
      </c>
      <c r="BJ855" s="54">
        <f t="shared" ref="BJ855:BJ862" si="510">$BL855+$AB$7*SIN(BK855)</f>
        <v>47.338151594660914</v>
      </c>
      <c r="BK855" s="54">
        <f t="shared" ref="BK855:BK862" si="511">$BL855+$AB$7*SIN(BL855)</f>
        <v>47.293625755503406</v>
      </c>
      <c r="BL855" s="54">
        <f t="shared" ref="BL855:BL862" si="512">RADIANS($AB$9)+$AB$18*(AW855-AB$15)</f>
        <v>47.406540407737573</v>
      </c>
    </row>
    <row r="856" spans="3:64" ht="12.95" customHeight="1">
      <c r="C856" s="30"/>
      <c r="D856" s="30"/>
      <c r="AW856" s="54">
        <v>794000</v>
      </c>
      <c r="AX856" s="54">
        <f t="shared" si="498"/>
        <v>-9.2806874000967099</v>
      </c>
      <c r="AY856" s="54">
        <f t="shared" si="499"/>
        <v>-9.3638727070807057</v>
      </c>
      <c r="AZ856" s="54">
        <f t="shared" si="500"/>
        <v>8.3185306983995733E-2</v>
      </c>
      <c r="BA856" s="54">
        <f t="shared" si="501"/>
        <v>0.60003014968595181</v>
      </c>
      <c r="BB856" s="54">
        <f t="shared" si="502"/>
        <v>0.99816062345470669</v>
      </c>
      <c r="BC856" s="54">
        <f t="shared" si="503"/>
        <v>-2.9861020005301269</v>
      </c>
      <c r="BD856" s="54">
        <f t="shared" si="504"/>
        <v>-12.836583928730079</v>
      </c>
      <c r="BE856" s="54">
        <f t="shared" si="505"/>
        <v>47.362134576888657</v>
      </c>
      <c r="BF856" s="54">
        <f t="shared" si="506"/>
        <v>47.362623363485334</v>
      </c>
      <c r="BG856" s="54">
        <f t="shared" si="507"/>
        <v>47.361380994613519</v>
      </c>
      <c r="BH856" s="54">
        <f t="shared" si="508"/>
        <v>47.364539511399592</v>
      </c>
      <c r="BI856" s="54">
        <f t="shared" si="509"/>
        <v>47.35651422413784</v>
      </c>
      <c r="BJ856" s="54">
        <f t="shared" si="510"/>
        <v>47.376936417400827</v>
      </c>
      <c r="BK856" s="54">
        <f t="shared" si="511"/>
        <v>47.325157271328351</v>
      </c>
      <c r="BL856" s="54">
        <f t="shared" si="512"/>
        <v>47.457871365844987</v>
      </c>
    </row>
    <row r="857" spans="3:64" ht="12.95" customHeight="1">
      <c r="C857" s="30"/>
      <c r="D857" s="30"/>
      <c r="AW857" s="54">
        <v>795000</v>
      </c>
      <c r="AX857" s="54">
        <f t="shared" si="498"/>
        <v>-9.3072657483228873</v>
      </c>
      <c r="AY857" s="54">
        <f t="shared" si="499"/>
        <v>-9.3902714556676052</v>
      </c>
      <c r="AZ857" s="54">
        <f t="shared" si="500"/>
        <v>8.3005707344718488E-2</v>
      </c>
      <c r="BA857" s="54">
        <f t="shared" si="501"/>
        <v>0.60166670176001791</v>
      </c>
      <c r="BB857" s="54">
        <f t="shared" si="502"/>
        <v>0.99933649357772458</v>
      </c>
      <c r="BC857" s="54">
        <f t="shared" si="503"/>
        <v>-2.9618701764075008</v>
      </c>
      <c r="BD857" s="54">
        <f t="shared" si="504"/>
        <v>-11.098298718756343</v>
      </c>
      <c r="BE857" s="54">
        <f t="shared" si="505"/>
        <v>47.399012197518751</v>
      </c>
      <c r="BF857" s="54">
        <f t="shared" si="506"/>
        <v>47.399539750203445</v>
      </c>
      <c r="BG857" s="54">
        <f t="shared" si="507"/>
        <v>47.398185817796417</v>
      </c>
      <c r="BH857" s="54">
        <f t="shared" si="508"/>
        <v>47.401661648132361</v>
      </c>
      <c r="BI857" s="54">
        <f t="shared" si="509"/>
        <v>47.392745270358226</v>
      </c>
      <c r="BJ857" s="54">
        <f t="shared" si="510"/>
        <v>47.415663985833667</v>
      </c>
      <c r="BK857" s="54">
        <f t="shared" si="511"/>
        <v>47.357038394401734</v>
      </c>
      <c r="BL857" s="54">
        <f t="shared" si="512"/>
        <v>47.509202323952401</v>
      </c>
    </row>
    <row r="858" spans="3:64" ht="12.95" customHeight="1">
      <c r="C858" s="30"/>
      <c r="D858" s="30"/>
      <c r="AW858" s="54">
        <v>796000</v>
      </c>
      <c r="AX858" s="54">
        <f t="shared" si="498"/>
        <v>-9.3339944672667574</v>
      </c>
      <c r="AY858" s="54">
        <f t="shared" si="499"/>
        <v>-9.416706644057907</v>
      </c>
      <c r="AZ858" s="54">
        <f t="shared" si="500"/>
        <v>8.2712176791149158E-2</v>
      </c>
      <c r="BA858" s="54">
        <f t="shared" si="501"/>
        <v>0.60354900799891731</v>
      </c>
      <c r="BB858" s="54">
        <f t="shared" si="502"/>
        <v>0.9999273556167767</v>
      </c>
      <c r="BC858" s="54">
        <f t="shared" si="503"/>
        <v>-2.9374936263708644</v>
      </c>
      <c r="BD858" s="54">
        <f t="shared" si="504"/>
        <v>-9.7651246393915336</v>
      </c>
      <c r="BE858" s="54">
        <f t="shared" si="505"/>
        <v>47.436001770142298</v>
      </c>
      <c r="BF858" s="54">
        <f t="shared" si="506"/>
        <v>47.436555298563704</v>
      </c>
      <c r="BG858" s="54">
        <f t="shared" si="507"/>
        <v>47.43511873755368</v>
      </c>
      <c r="BH858" s="54">
        <f t="shared" si="508"/>
        <v>47.438848398287327</v>
      </c>
      <c r="BI858" s="54">
        <f t="shared" si="509"/>
        <v>47.429174527886481</v>
      </c>
      <c r="BJ858" s="54">
        <f t="shared" si="510"/>
        <v>47.454330010585643</v>
      </c>
      <c r="BK858" s="54">
        <f t="shared" si="511"/>
        <v>47.389320361205513</v>
      </c>
      <c r="BL858" s="54">
        <f t="shared" si="512"/>
        <v>47.560533282059815</v>
      </c>
    </row>
    <row r="859" spans="3:64" ht="12.95" customHeight="1">
      <c r="C859" s="30"/>
      <c r="D859" s="30"/>
      <c r="AW859" s="54">
        <v>797000</v>
      </c>
      <c r="AX859" s="54">
        <f t="shared" si="498"/>
        <v>-9.360874374647155</v>
      </c>
      <c r="AY859" s="54">
        <f t="shared" si="499"/>
        <v>-9.4431782722516111</v>
      </c>
      <c r="AZ859" s="54">
        <f t="shared" si="500"/>
        <v>8.2303897604456014E-2</v>
      </c>
      <c r="BA859" s="54">
        <f t="shared" si="501"/>
        <v>0.60568204016327276</v>
      </c>
      <c r="BB859" s="54">
        <f t="shared" si="502"/>
        <v>0.99992202385525442</v>
      </c>
      <c r="BC859" s="54">
        <f t="shared" si="503"/>
        <v>-2.9129518073608551</v>
      </c>
      <c r="BD859" s="54">
        <f t="shared" si="504"/>
        <v>-8.7092033614302409</v>
      </c>
      <c r="BE859" s="54">
        <f t="shared" si="505"/>
        <v>47.473118481217661</v>
      </c>
      <c r="BF859" s="54">
        <f t="shared" si="506"/>
        <v>47.473685135239364</v>
      </c>
      <c r="BG859" s="54">
        <f t="shared" si="507"/>
        <v>47.472195667173061</v>
      </c>
      <c r="BH859" s="54">
        <f t="shared" si="508"/>
        <v>47.47611251642121</v>
      </c>
      <c r="BI859" s="54">
        <f t="shared" si="509"/>
        <v>47.465824273545117</v>
      </c>
      <c r="BJ859" s="54">
        <f t="shared" si="510"/>
        <v>47.492932148423343</v>
      </c>
      <c r="BK859" s="54">
        <f t="shared" si="511"/>
        <v>47.422053352283498</v>
      </c>
      <c r="BL859" s="54">
        <f t="shared" si="512"/>
        <v>47.611864240167222</v>
      </c>
    </row>
    <row r="860" spans="3:64" ht="12.95" customHeight="1">
      <c r="C860" s="30"/>
      <c r="D860" s="30"/>
      <c r="AW860" s="54">
        <v>798000</v>
      </c>
      <c r="AX860" s="54">
        <f t="shared" si="498"/>
        <v>-9.3879063151682463</v>
      </c>
      <c r="AY860" s="54">
        <f t="shared" si="499"/>
        <v>-9.4696863402487228</v>
      </c>
      <c r="AZ860" s="54">
        <f t="shared" si="500"/>
        <v>8.1780025080477242E-2</v>
      </c>
      <c r="BA860" s="54">
        <f t="shared" si="501"/>
        <v>0.60807146306834126</v>
      </c>
      <c r="BB860" s="54">
        <f t="shared" si="502"/>
        <v>0.99930755210832922</v>
      </c>
      <c r="BC860" s="54">
        <f t="shared" si="503"/>
        <v>-2.8882236387393299</v>
      </c>
      <c r="BD860" s="54">
        <f t="shared" si="504"/>
        <v>-7.8513516205274918</v>
      </c>
      <c r="BE860" s="54">
        <f t="shared" si="505"/>
        <v>47.5103776940595</v>
      </c>
      <c r="BF860" s="54">
        <f t="shared" si="506"/>
        <v>47.510945013711243</v>
      </c>
      <c r="BG860" s="54">
        <f t="shared" si="507"/>
        <v>47.50943224341664</v>
      </c>
      <c r="BH860" s="54">
        <f t="shared" si="508"/>
        <v>47.513468155078165</v>
      </c>
      <c r="BI860" s="54">
        <f t="shared" si="509"/>
        <v>47.50271540425517</v>
      </c>
      <c r="BJ860" s="54">
        <f t="shared" si="510"/>
        <v>47.531470268882416</v>
      </c>
      <c r="BK860" s="54">
        <f t="shared" si="511"/>
        <v>47.455286360051346</v>
      </c>
      <c r="BL860" s="54">
        <f t="shared" si="512"/>
        <v>47.663195198274636</v>
      </c>
    </row>
    <row r="861" spans="3:64" ht="12.95" customHeight="1">
      <c r="C861" s="30"/>
      <c r="D861" s="30"/>
      <c r="AW861" s="54">
        <v>799000</v>
      </c>
      <c r="AX861" s="54">
        <f t="shared" si="498"/>
        <v>-9.4150911586683588</v>
      </c>
      <c r="AY861" s="54">
        <f t="shared" si="499"/>
        <v>-9.4962308480492368</v>
      </c>
      <c r="AZ861" s="54">
        <f t="shared" si="500"/>
        <v>8.1139689380877456E-2</v>
      </c>
      <c r="BA861" s="54">
        <f t="shared" si="501"/>
        <v>0.61072366470113482</v>
      </c>
      <c r="BB861" s="54">
        <f t="shared" si="502"/>
        <v>0.99806915067130475</v>
      </c>
      <c r="BC861" s="54">
        <f t="shared" si="503"/>
        <v>-2.8632874038774134</v>
      </c>
      <c r="BD861" s="54">
        <f t="shared" si="504"/>
        <v>-7.1399096439832794</v>
      </c>
      <c r="BE861" s="54">
        <f t="shared" si="505"/>
        <v>47.547795007505741</v>
      </c>
      <c r="BF861" s="54">
        <f t="shared" si="506"/>
        <v>47.548351341993012</v>
      </c>
      <c r="BG861" s="54">
        <f t="shared" si="507"/>
        <v>47.546843877674895</v>
      </c>
      <c r="BH861" s="54">
        <f t="shared" si="508"/>
        <v>47.550930941687021</v>
      </c>
      <c r="BI861" s="54">
        <f t="shared" si="509"/>
        <v>47.539867371277012</v>
      </c>
      <c r="BJ861" s="54">
        <f t="shared" si="510"/>
        <v>47.56994672139119</v>
      </c>
      <c r="BK861" s="54">
        <f t="shared" si="511"/>
        <v>47.489067059736335</v>
      </c>
      <c r="BL861" s="54">
        <f t="shared" si="512"/>
        <v>47.71452615638205</v>
      </c>
    </row>
    <row r="862" spans="3:64" ht="12.95" customHeight="1">
      <c r="C862" s="30"/>
      <c r="D862" s="30"/>
      <c r="AW862" s="54">
        <v>800000</v>
      </c>
      <c r="AX862" s="54">
        <f t="shared" si="498"/>
        <v>-9.4424297984946008</v>
      </c>
      <c r="AY862" s="54">
        <f t="shared" si="499"/>
        <v>-9.5228117956531548</v>
      </c>
      <c r="AZ862" s="54">
        <f t="shared" si="500"/>
        <v>8.0381997158553903E-2</v>
      </c>
      <c r="BA862" s="54">
        <f t="shared" si="501"/>
        <v>0.613645791974753</v>
      </c>
      <c r="BB862" s="54">
        <f t="shared" si="502"/>
        <v>0.99619008877677451</v>
      </c>
      <c r="BC862" s="54">
        <f t="shared" si="503"/>
        <v>-2.8381206418286973</v>
      </c>
      <c r="BD862" s="54">
        <f t="shared" si="504"/>
        <v>-6.5397371130104185</v>
      </c>
      <c r="BE862" s="54">
        <f t="shared" si="505"/>
        <v>47.585386322950612</v>
      </c>
      <c r="BF862" s="54">
        <f t="shared" si="506"/>
        <v>47.585921200650994</v>
      </c>
      <c r="BG862" s="54">
        <f t="shared" si="507"/>
        <v>47.584445829433392</v>
      </c>
      <c r="BH862" s="54">
        <f t="shared" si="508"/>
        <v>47.588518029706563</v>
      </c>
      <c r="BI862" s="54">
        <f t="shared" si="509"/>
        <v>47.577298145252961</v>
      </c>
      <c r="BJ862" s="54">
        <f t="shared" si="510"/>
        <v>47.608366601617966</v>
      </c>
      <c r="BK862" s="54">
        <f t="shared" si="511"/>
        <v>47.523441683787091</v>
      </c>
      <c r="BL862" s="54">
        <f t="shared" si="512"/>
        <v>47.765857114489464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925A5-C5FD-4B36-A62D-6FCCC2057614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1"/>
  </sheetPr>
  <dimension ref="A1:AH35"/>
  <sheetViews>
    <sheetView workbookViewId="0"/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1" width="10.28515625" style="1"/>
    <col min="22" max="23" width="12.7109375" style="1" customWidth="1"/>
    <col min="24" max="16384" width="10.28515625" style="1"/>
  </cols>
  <sheetData>
    <row r="1" spans="1:23" ht="20.25">
      <c r="A1" s="2" t="s">
        <v>0</v>
      </c>
      <c r="V1" s="11" t="s">
        <v>34</v>
      </c>
      <c r="W1" s="24" t="s">
        <v>43</v>
      </c>
    </row>
    <row r="2" spans="1:23">
      <c r="A2" s="1" t="s">
        <v>1</v>
      </c>
      <c r="B2" s="3" t="s">
        <v>2</v>
      </c>
      <c r="V2" s="1">
        <v>-20000</v>
      </c>
      <c r="W2" s="1">
        <f>+D$11+D$12*V2+D$13*V2^2</f>
        <v>-6.902453123251584E-2</v>
      </c>
    </row>
    <row r="3" spans="1:23">
      <c r="A3" s="60" t="s">
        <v>139</v>
      </c>
      <c r="B3" s="61"/>
      <c r="C3" s="61"/>
      <c r="D3" s="61"/>
      <c r="V3" s="1">
        <v>-18000</v>
      </c>
      <c r="W3" s="1">
        <f t="shared" ref="W3:W22" si="0">+D$11+D$12*V3+D$13*V3^2</f>
        <v>-6.0312767967680328E-2</v>
      </c>
    </row>
    <row r="4" spans="1:23">
      <c r="A4" s="5" t="s">
        <v>4</v>
      </c>
      <c r="C4" s="6">
        <v>41766.288</v>
      </c>
      <c r="D4" s="7">
        <v>0.4198228</v>
      </c>
      <c r="V4" s="1">
        <v>-16000</v>
      </c>
      <c r="W4" s="1">
        <f t="shared" si="0"/>
        <v>-5.2140344652444971E-2</v>
      </c>
    </row>
    <row r="5" spans="1:23">
      <c r="C5" s="8"/>
      <c r="V5" s="1">
        <v>-14000</v>
      </c>
      <c r="W5" s="1">
        <f t="shared" si="0"/>
        <v>-4.4507261286809756E-2</v>
      </c>
    </row>
    <row r="6" spans="1:23">
      <c r="A6" s="5" t="s">
        <v>5</v>
      </c>
      <c r="C6" s="8"/>
      <c r="V6" s="1">
        <v>-12000</v>
      </c>
      <c r="W6" s="1">
        <f t="shared" si="0"/>
        <v>-3.7413517870774689E-2</v>
      </c>
    </row>
    <row r="7" spans="1:23">
      <c r="A7" s="1" t="s">
        <v>6</v>
      </c>
      <c r="C7" s="9">
        <v>34445.991199999997</v>
      </c>
      <c r="D7" s="62" t="s">
        <v>140</v>
      </c>
      <c r="E7" s="62"/>
      <c r="F7" s="62"/>
      <c r="V7" s="1">
        <v>-10000</v>
      </c>
      <c r="W7" s="1">
        <f t="shared" si="0"/>
        <v>-3.085911440433977E-2</v>
      </c>
    </row>
    <row r="8" spans="1:23">
      <c r="A8" s="1" t="s">
        <v>8</v>
      </c>
      <c r="C8" s="1">
        <v>0.41981391000000001</v>
      </c>
      <c r="D8" s="62" t="s">
        <v>140</v>
      </c>
      <c r="E8" s="62"/>
      <c r="F8" s="62"/>
      <c r="V8" s="1">
        <v>-8000</v>
      </c>
      <c r="W8" s="1">
        <f t="shared" si="0"/>
        <v>-2.4844050887504993E-2</v>
      </c>
    </row>
    <row r="9" spans="1:23">
      <c r="A9" s="8" t="s">
        <v>9</v>
      </c>
      <c r="B9" s="8"/>
      <c r="C9" s="8">
        <v>21</v>
      </c>
      <c r="D9" s="8" t="str">
        <f>"F"&amp;C9</f>
        <v>F21</v>
      </c>
      <c r="E9" s="8" t="str">
        <f>"G"&amp;C9</f>
        <v>G21</v>
      </c>
      <c r="V9" s="1">
        <v>-6000</v>
      </c>
      <c r="W9" s="1">
        <f t="shared" si="0"/>
        <v>-1.9368327320270363E-2</v>
      </c>
    </row>
    <row r="10" spans="1:23">
      <c r="C10" s="11" t="s">
        <v>10</v>
      </c>
      <c r="D10" s="11" t="s">
        <v>11</v>
      </c>
      <c r="V10" s="1">
        <v>-4000</v>
      </c>
      <c r="W10" s="1">
        <f t="shared" si="0"/>
        <v>-1.4431943702635881E-2</v>
      </c>
    </row>
    <row r="11" spans="1:23">
      <c r="A11" s="1" t="s">
        <v>13</v>
      </c>
      <c r="C11" s="12">
        <f ca="1">INTERCEPT(INDIRECT(E9):G974,INDIRECT(D9):$F974)</f>
        <v>-1.3157090608944185E-2</v>
      </c>
      <c r="D11" s="13">
        <f>+E11*F11</f>
        <v>-6.1771963161673504E-3</v>
      </c>
      <c r="E11" s="14">
        <v>-0.61771963161673504</v>
      </c>
      <c r="F11" s="1">
        <v>0.01</v>
      </c>
      <c r="V11" s="1">
        <v>-2000</v>
      </c>
      <c r="W11" s="1">
        <f t="shared" si="0"/>
        <v>-1.0034900034601541E-2</v>
      </c>
    </row>
    <row r="12" spans="1:23">
      <c r="A12" s="1" t="s">
        <v>15</v>
      </c>
      <c r="C12" s="12">
        <f ca="1">SLOPE(INDIRECT(E9):G974,INDIRECT(D9):$F974)</f>
        <v>7.1542169441152967E-7</v>
      </c>
      <c r="D12" s="13">
        <f>+E12*F12</f>
        <v>1.7940168718170598E-6</v>
      </c>
      <c r="E12" s="15">
        <v>0.17940168718170596</v>
      </c>
      <c r="F12" s="1">
        <v>1.0000000000000001E-5</v>
      </c>
      <c r="V12" s="1">
        <v>0</v>
      </c>
      <c r="W12" s="1">
        <f t="shared" si="0"/>
        <v>-6.1771963161673504E-3</v>
      </c>
    </row>
    <row r="13" spans="1:23">
      <c r="A13" s="1" t="s">
        <v>17</v>
      </c>
      <c r="C13" s="13" t="s">
        <v>18</v>
      </c>
      <c r="D13" s="13">
        <f>+E13*F13</f>
        <v>-6.7417493700018207E-11</v>
      </c>
      <c r="E13" s="16">
        <v>-6.74174937000182E-3</v>
      </c>
      <c r="F13" s="1">
        <v>1E-8</v>
      </c>
      <c r="V13" s="1">
        <v>2000</v>
      </c>
      <c r="W13" s="1">
        <f t="shared" si="0"/>
        <v>-2.8588325473333036E-3</v>
      </c>
    </row>
    <row r="14" spans="1:23">
      <c r="A14" s="1" t="s">
        <v>20</v>
      </c>
      <c r="E14" s="1">
        <f>SUM(T21:T951)</f>
        <v>6.6666262459936306E-4</v>
      </c>
      <c r="V14" s="1">
        <v>4000</v>
      </c>
      <c r="W14" s="1">
        <f t="shared" si="0"/>
        <v>-7.9808728099402607E-5</v>
      </c>
    </row>
    <row r="15" spans="1:23">
      <c r="A15" s="5" t="s">
        <v>22</v>
      </c>
      <c r="C15" s="17">
        <f ca="1">(C7+C11)+(C8+C12)*INT(MAX(F21:F3494))</f>
        <v>46909.434642428649</v>
      </c>
      <c r="D15" s="18">
        <f>+C7+INT(MAX(F21:F1549))*C8+D11+D12*INT(MAX(F21:F3984))+D13*INT(MAX(F21:F4011)^2)</f>
        <v>46909.414223405038</v>
      </c>
      <c r="V15" s="1">
        <v>6000</v>
      </c>
      <c r="W15" s="1">
        <f t="shared" si="0"/>
        <v>2.159875141534354E-3</v>
      </c>
    </row>
    <row r="16" spans="1:23">
      <c r="A16" s="5" t="s">
        <v>24</v>
      </c>
      <c r="C16" s="17">
        <f ca="1">+C8+C12</f>
        <v>0.4198146254216944</v>
      </c>
      <c r="D16" s="19">
        <f>+C8+D12+2*D13*MAX(F21:F89)</f>
        <v>0.41981170103576593</v>
      </c>
      <c r="V16" s="1">
        <v>8000</v>
      </c>
      <c r="W16" s="1">
        <f t="shared" si="0"/>
        <v>3.8602190615679623E-3</v>
      </c>
    </row>
    <row r="17" spans="1:34">
      <c r="A17" s="12" t="s">
        <v>25</v>
      </c>
      <c r="C17" s="1">
        <f>COUNT(C21:C4700)</f>
        <v>15</v>
      </c>
      <c r="V17" s="1">
        <v>10000</v>
      </c>
      <c r="W17" s="1">
        <f t="shared" si="0"/>
        <v>5.0212230320014276E-3</v>
      </c>
    </row>
    <row r="18" spans="1:34">
      <c r="A18" s="5" t="s">
        <v>26</v>
      </c>
      <c r="C18" s="20">
        <f ca="1">+C15</f>
        <v>46909.434642428649</v>
      </c>
      <c r="D18" s="21">
        <f ca="1">C16</f>
        <v>0.4198146254216944</v>
      </c>
      <c r="E18" s="8" t="s">
        <v>10</v>
      </c>
      <c r="V18" s="1">
        <v>12000</v>
      </c>
      <c r="W18" s="1">
        <f t="shared" si="0"/>
        <v>5.6428870528347479E-3</v>
      </c>
    </row>
    <row r="19" spans="1:34">
      <c r="A19" s="5" t="s">
        <v>27</v>
      </c>
      <c r="C19" s="22">
        <f>+D15</f>
        <v>46909.414223405038</v>
      </c>
      <c r="D19" s="23">
        <f>+D16</f>
        <v>0.41981170103576593</v>
      </c>
      <c r="E19" s="8" t="s">
        <v>28</v>
      </c>
      <c r="V19" s="1">
        <v>14000</v>
      </c>
      <c r="W19" s="1">
        <f t="shared" si="0"/>
        <v>5.7252111240679183E-3</v>
      </c>
    </row>
    <row r="20" spans="1:34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39</v>
      </c>
      <c r="M20" s="24" t="s">
        <v>40</v>
      </c>
      <c r="N20" s="24" t="s">
        <v>41</v>
      </c>
      <c r="O20" s="24" t="s">
        <v>42</v>
      </c>
      <c r="P20" s="24" t="s">
        <v>43</v>
      </c>
      <c r="Q20" s="11" t="s">
        <v>44</v>
      </c>
      <c r="R20" s="24" t="s">
        <v>45</v>
      </c>
      <c r="S20" s="24" t="s">
        <v>46</v>
      </c>
      <c r="T20" s="24" t="s">
        <v>47</v>
      </c>
      <c r="V20" s="1">
        <v>16000</v>
      </c>
      <c r="W20" s="1">
        <f t="shared" si="0"/>
        <v>5.2681952457009421E-3</v>
      </c>
    </row>
    <row r="21" spans="1:34">
      <c r="A21" s="1" t="s">
        <v>49</v>
      </c>
      <c r="C21" s="26">
        <v>28122.7</v>
      </c>
      <c r="D21" s="26"/>
      <c r="E21" s="1">
        <f t="shared" ref="E21:E31" si="1">+(C21-C$7)/C$8</f>
        <v>-15062.12883703638</v>
      </c>
      <c r="F21" s="1">
        <f t="shared" ref="F21:F31" si="2">ROUND(2*E21,0)/2</f>
        <v>-15062</v>
      </c>
      <c r="G21" s="1">
        <f>+C21-(C$7+F21*C$8)</f>
        <v>-5.4087579996121349E-2</v>
      </c>
      <c r="H21" s="1">
        <f>G21</f>
        <v>-5.4087579996121349E-2</v>
      </c>
      <c r="O21" s="1">
        <f t="shared" ref="O21:O31" ca="1" si="3">+C$11+C$12*$F21</f>
        <v>-2.3932772170170646E-2</v>
      </c>
      <c r="P21" s="1">
        <f t="shared" ref="P21:P31" si="4">+D$11+D$12*F21+D$13*F21^2</f>
        <v>-4.8493270213107814E-2</v>
      </c>
      <c r="Q21" s="27">
        <f t="shared" ref="Q21:Q31" si="5">+C21-15018.5</f>
        <v>13104.2</v>
      </c>
      <c r="R21" s="1">
        <f t="shared" ref="R21:R31" si="6">+(P21-G21)^2</f>
        <v>3.129630194832094E-5</v>
      </c>
      <c r="S21" s="1">
        <v>1</v>
      </c>
      <c r="T21" s="1">
        <f t="shared" ref="T21:T31" si="7">S21*R21</f>
        <v>3.129630194832094E-5</v>
      </c>
      <c r="V21" s="1">
        <v>18000</v>
      </c>
      <c r="W21" s="1">
        <f t="shared" si="0"/>
        <v>4.2718394177338227E-3</v>
      </c>
    </row>
    <row r="22" spans="1:34">
      <c r="A22" s="1" t="s">
        <v>50</v>
      </c>
      <c r="C22" s="26">
        <v>31170.156999999999</v>
      </c>
      <c r="D22" s="26"/>
      <c r="E22" s="1">
        <f t="shared" si="1"/>
        <v>-7803.0625521674528</v>
      </c>
      <c r="F22" s="1">
        <f t="shared" si="2"/>
        <v>-7803</v>
      </c>
      <c r="G22" s="1">
        <f>+C22-(C$7+F22*C$8)</f>
        <v>-2.6260269998601871E-2</v>
      </c>
      <c r="H22" s="1">
        <f>G22</f>
        <v>-2.6260269998601871E-2</v>
      </c>
      <c r="O22" s="1">
        <f t="shared" ca="1" si="3"/>
        <v>-1.8739526090437351E-2</v>
      </c>
      <c r="P22" s="1">
        <f t="shared" si="4"/>
        <v>-2.4280746029127581E-2</v>
      </c>
      <c r="Q22" s="27">
        <f t="shared" si="5"/>
        <v>16151.656999999999</v>
      </c>
      <c r="R22" s="1">
        <f t="shared" si="6"/>
        <v>3.9185151457232476E-6</v>
      </c>
      <c r="S22" s="1">
        <v>1</v>
      </c>
      <c r="T22" s="1">
        <f t="shared" si="7"/>
        <v>3.9185151457232476E-6</v>
      </c>
      <c r="V22" s="1">
        <v>20000</v>
      </c>
      <c r="W22" s="1">
        <f t="shared" si="0"/>
        <v>2.736143640166562E-3</v>
      </c>
      <c r="AH22" s="1" t="s">
        <v>51</v>
      </c>
    </row>
    <row r="23" spans="1:34">
      <c r="A23" s="1" t="s">
        <v>50</v>
      </c>
      <c r="C23" s="26">
        <v>31170.366999999998</v>
      </c>
      <c r="D23" s="26"/>
      <c r="E23" s="1">
        <f t="shared" si="1"/>
        <v>-7802.5623305335412</v>
      </c>
      <c r="F23" s="1">
        <f t="shared" si="2"/>
        <v>-7802.5</v>
      </c>
      <c r="G23" s="1">
        <f>+C23-(C$7+F23*C$8)</f>
        <v>-2.6167224998062011E-2</v>
      </c>
      <c r="H23" s="1">
        <f>G23</f>
        <v>-2.6167224998062011E-2</v>
      </c>
      <c r="O23" s="1">
        <f t="shared" ca="1" si="3"/>
        <v>-1.8739168379590145E-2</v>
      </c>
      <c r="P23" s="1">
        <f t="shared" si="4"/>
        <v>-2.4279322978842704E-2</v>
      </c>
      <c r="Q23" s="27">
        <f t="shared" si="5"/>
        <v>16151.866999999998</v>
      </c>
      <c r="R23" s="1">
        <f t="shared" si="6"/>
        <v>3.5641740341723366E-6</v>
      </c>
      <c r="S23" s="1">
        <v>1</v>
      </c>
      <c r="T23" s="1">
        <f t="shared" si="7"/>
        <v>3.5641740341723366E-6</v>
      </c>
      <c r="V23" s="1">
        <v>22000</v>
      </c>
      <c r="W23" s="1">
        <f t="shared" ref="W23:W28" si="8">+D$11+D$12*V23+D$13*V23^2</f>
        <v>6.6110791299914956E-4</v>
      </c>
      <c r="AF23" s="1" t="s">
        <v>57</v>
      </c>
      <c r="AH23" s="1" t="s">
        <v>53</v>
      </c>
    </row>
    <row r="24" spans="1:34">
      <c r="A24" s="1" t="s">
        <v>62</v>
      </c>
      <c r="C24" s="26">
        <v>34445.989000000001</v>
      </c>
      <c r="D24" s="26"/>
      <c r="E24" s="1">
        <f t="shared" si="1"/>
        <v>-5.2404171061293048E-3</v>
      </c>
      <c r="F24" s="1">
        <f t="shared" si="2"/>
        <v>0</v>
      </c>
      <c r="G24" s="1">
        <f t="shared" ref="G24:G35" si="9">+C24-(C$7+F24*C$8)</f>
        <v>-2.1999999953550287E-3</v>
      </c>
      <c r="I24" s="1">
        <f t="shared" ref="I24:I30" si="10">G24</f>
        <v>-2.1999999953550287E-3</v>
      </c>
      <c r="O24" s="1">
        <f t="shared" ca="1" si="3"/>
        <v>-1.3157090608944185E-2</v>
      </c>
      <c r="P24" s="1">
        <f t="shared" si="4"/>
        <v>-6.1771963161673504E-3</v>
      </c>
      <c r="Q24" s="27">
        <f t="shared" si="5"/>
        <v>19427.489000000001</v>
      </c>
      <c r="R24" s="1">
        <f t="shared" si="6"/>
        <v>1.5818090574283069E-5</v>
      </c>
      <c r="S24" s="1">
        <v>1</v>
      </c>
      <c r="T24" s="1">
        <f t="shared" si="7"/>
        <v>1.5818090574283069E-5</v>
      </c>
      <c r="V24" s="1">
        <v>24000</v>
      </c>
      <c r="W24" s="1">
        <f t="shared" si="8"/>
        <v>-1.9532677637683973E-3</v>
      </c>
      <c r="AF24" s="1" t="s">
        <v>56</v>
      </c>
      <c r="AH24" s="1" t="s">
        <v>53</v>
      </c>
    </row>
    <row r="25" spans="1:34">
      <c r="A25" s="1" t="s">
        <v>62</v>
      </c>
      <c r="C25" s="26">
        <v>34770.089</v>
      </c>
      <c r="D25" s="26"/>
      <c r="E25" s="1">
        <f t="shared" si="1"/>
        <v>772.00348125673872</v>
      </c>
      <c r="F25" s="1">
        <f t="shared" si="2"/>
        <v>772</v>
      </c>
      <c r="G25" s="1">
        <f t="shared" si="9"/>
        <v>1.4614800020353869E-3</v>
      </c>
      <c r="I25" s="1">
        <f t="shared" si="10"/>
        <v>1.4614800020353869E-3</v>
      </c>
      <c r="O25" s="1">
        <f t="shared" ca="1" si="3"/>
        <v>-1.2604785060858483E-2</v>
      </c>
      <c r="P25" s="1">
        <f t="shared" si="4"/>
        <v>-4.8323950386898913E-3</v>
      </c>
      <c r="Q25" s="27">
        <f t="shared" si="5"/>
        <v>19751.589</v>
      </c>
      <c r="R25" s="1">
        <f t="shared" si="6"/>
        <v>3.9612863028264622E-5</v>
      </c>
      <c r="S25" s="1">
        <v>1</v>
      </c>
      <c r="T25" s="1">
        <f t="shared" si="7"/>
        <v>3.9612863028264622E-5</v>
      </c>
      <c r="V25" s="1">
        <v>26000</v>
      </c>
      <c r="W25" s="1">
        <f t="shared" si="8"/>
        <v>-5.1069833901361064E-3</v>
      </c>
      <c r="AF25" s="1" t="s">
        <v>56</v>
      </c>
      <c r="AH25" s="1" t="s">
        <v>53</v>
      </c>
    </row>
    <row r="26" spans="1:34">
      <c r="A26" s="1" t="s">
        <v>63</v>
      </c>
      <c r="C26" s="26">
        <v>34771.133000000002</v>
      </c>
      <c r="D26" s="26"/>
      <c r="E26" s="1">
        <f t="shared" si="1"/>
        <v>774.49029737962917</v>
      </c>
      <c r="F26" s="1">
        <f t="shared" si="2"/>
        <v>774.5</v>
      </c>
      <c r="G26" s="1">
        <f t="shared" si="9"/>
        <v>-4.0732949928496964E-3</v>
      </c>
      <c r="I26" s="1">
        <f t="shared" si="10"/>
        <v>-4.0732949928496964E-3</v>
      </c>
      <c r="O26" s="1">
        <f t="shared" ca="1" si="3"/>
        <v>-1.2602996506622456E-2</v>
      </c>
      <c r="P26" s="1">
        <f t="shared" si="4"/>
        <v>-4.828170649395367E-3</v>
      </c>
      <c r="Q26" s="27">
        <f t="shared" si="5"/>
        <v>19752.633000000002</v>
      </c>
      <c r="R26" s="1">
        <f t="shared" si="6"/>
        <v>5.6983725684525722E-7</v>
      </c>
      <c r="S26" s="1">
        <v>1</v>
      </c>
      <c r="T26" s="1">
        <f t="shared" si="7"/>
        <v>5.6983725684525722E-7</v>
      </c>
      <c r="V26" s="1">
        <v>28000</v>
      </c>
      <c r="W26" s="1">
        <f t="shared" si="8"/>
        <v>-8.8000389661039569E-3</v>
      </c>
      <c r="AF26" s="1" t="s">
        <v>56</v>
      </c>
      <c r="AH26" s="1" t="s">
        <v>53</v>
      </c>
    </row>
    <row r="27" spans="1:34">
      <c r="A27" s="1" t="s">
        <v>66</v>
      </c>
      <c r="C27" s="26">
        <v>34838.74</v>
      </c>
      <c r="D27" s="26"/>
      <c r="E27" s="1">
        <f t="shared" si="1"/>
        <v>935.53069739876219</v>
      </c>
      <c r="F27" s="1">
        <f t="shared" si="2"/>
        <v>935.5</v>
      </c>
      <c r="G27" s="1">
        <f t="shared" si="9"/>
        <v>1.2887195000075735E-2</v>
      </c>
      <c r="I27" s="1">
        <f t="shared" si="10"/>
        <v>1.2887195000075735E-2</v>
      </c>
      <c r="O27" s="1">
        <f t="shared" ca="1" si="3"/>
        <v>-1.2487813613822198E-2</v>
      </c>
      <c r="P27" s="1">
        <f t="shared" si="4"/>
        <v>-4.557894643223372E-3</v>
      </c>
      <c r="Q27" s="27">
        <f t="shared" si="5"/>
        <v>19820.239999999998</v>
      </c>
      <c r="R27" s="1">
        <f t="shared" si="6"/>
        <v>3.0433115266274168E-4</v>
      </c>
      <c r="S27" s="1">
        <v>1</v>
      </c>
      <c r="T27" s="1">
        <f t="shared" si="7"/>
        <v>3.0433115266274168E-4</v>
      </c>
      <c r="V27" s="1">
        <v>30000</v>
      </c>
      <c r="W27" s="1">
        <f t="shared" si="8"/>
        <v>-1.3032434491671942E-2</v>
      </c>
      <c r="AF27" s="1" t="s">
        <v>56</v>
      </c>
      <c r="AH27" s="1" t="s">
        <v>53</v>
      </c>
    </row>
    <row r="28" spans="1:34">
      <c r="A28" s="1" t="s">
        <v>67</v>
      </c>
      <c r="C28" s="26">
        <v>39521.96</v>
      </c>
      <c r="D28" s="26"/>
      <c r="E28" s="1">
        <f t="shared" si="1"/>
        <v>12090.99717539136</v>
      </c>
      <c r="F28" s="1">
        <f t="shared" si="2"/>
        <v>12091</v>
      </c>
      <c r="G28" s="1">
        <f t="shared" si="9"/>
        <v>-1.1858099969686009E-3</v>
      </c>
      <c r="I28" s="1">
        <f t="shared" si="10"/>
        <v>-1.1858099969686009E-3</v>
      </c>
      <c r="O28" s="1">
        <f t="shared" ca="1" si="3"/>
        <v>-4.5069269018143798E-3</v>
      </c>
      <c r="P28" s="1">
        <f t="shared" si="4"/>
        <v>5.6583444976639283E-3</v>
      </c>
      <c r="Q28" s="27">
        <f t="shared" si="5"/>
        <v>24503.46</v>
      </c>
      <c r="R28" s="1">
        <f t="shared" si="6"/>
        <v>4.6842450746398651E-5</v>
      </c>
      <c r="S28" s="1">
        <v>1</v>
      </c>
      <c r="T28" s="1">
        <f t="shared" si="7"/>
        <v>4.6842450746398651E-5</v>
      </c>
      <c r="V28" s="1">
        <v>32000</v>
      </c>
      <c r="W28" s="1">
        <f t="shared" si="8"/>
        <v>-1.7804169966840089E-2</v>
      </c>
      <c r="AF28" s="1" t="s">
        <v>56</v>
      </c>
      <c r="AH28" s="1" t="s">
        <v>53</v>
      </c>
    </row>
    <row r="29" spans="1:34">
      <c r="A29" s="1" t="s">
        <v>67</v>
      </c>
      <c r="C29" s="26">
        <v>39528.887999999999</v>
      </c>
      <c r="D29" s="26"/>
      <c r="E29" s="1">
        <f t="shared" si="1"/>
        <v>12107.499725294958</v>
      </c>
      <c r="F29" s="1">
        <f t="shared" si="2"/>
        <v>12107.5</v>
      </c>
      <c r="G29" s="1">
        <f t="shared" si="9"/>
        <v>-1.1532499775057659E-4</v>
      </c>
      <c r="I29" s="1">
        <f t="shared" si="10"/>
        <v>-1.1532499775057659E-4</v>
      </c>
      <c r="O29" s="1">
        <f t="shared" ca="1" si="3"/>
        <v>-4.4951224438565893E-3</v>
      </c>
      <c r="P29" s="1">
        <f t="shared" si="4"/>
        <v>5.6610276393974611E-3</v>
      </c>
      <c r="Q29" s="27">
        <f t="shared" si="5"/>
        <v>24510.387999999999</v>
      </c>
      <c r="R29" s="1">
        <f t="shared" si="6"/>
        <v>3.3366249788687088E-5</v>
      </c>
      <c r="S29" s="1">
        <v>1</v>
      </c>
      <c r="T29" s="1">
        <f t="shared" si="7"/>
        <v>3.3366249788687088E-5</v>
      </c>
      <c r="AF29" s="1" t="s">
        <v>56</v>
      </c>
      <c r="AH29" s="1" t="s">
        <v>53</v>
      </c>
    </row>
    <row r="30" spans="1:34">
      <c r="A30" s="1" t="s">
        <v>67</v>
      </c>
      <c r="C30" s="26">
        <v>39529.938000000002</v>
      </c>
      <c r="D30" s="26"/>
      <c r="E30" s="1">
        <f t="shared" si="1"/>
        <v>12110.000833464534</v>
      </c>
      <c r="F30" s="1">
        <f t="shared" si="2"/>
        <v>12110</v>
      </c>
      <c r="G30" s="1">
        <f t="shared" si="9"/>
        <v>3.4990000858670101E-4</v>
      </c>
      <c r="I30" s="1">
        <f t="shared" si="10"/>
        <v>3.4990000858670101E-4</v>
      </c>
      <c r="O30" s="1">
        <f t="shared" ca="1" si="3"/>
        <v>-4.4933338896205599E-3</v>
      </c>
      <c r="P30" s="1">
        <f t="shared" si="4"/>
        <v>5.6614309736928038E-3</v>
      </c>
      <c r="Q30" s="27">
        <f t="shared" si="5"/>
        <v>24511.438000000002</v>
      </c>
      <c r="R30" s="1">
        <f t="shared" si="6"/>
        <v>2.8212361193280966E-5</v>
      </c>
      <c r="S30" s="1">
        <v>1</v>
      </c>
      <c r="T30" s="1">
        <f t="shared" si="7"/>
        <v>2.8212361193280966E-5</v>
      </c>
      <c r="AF30" s="1" t="s">
        <v>56</v>
      </c>
      <c r="AH30" s="1" t="s">
        <v>53</v>
      </c>
    </row>
    <row r="31" spans="1:34">
      <c r="A31" s="1" t="s">
        <v>67</v>
      </c>
      <c r="C31" s="26">
        <v>39539.803999999996</v>
      </c>
      <c r="D31" s="26"/>
      <c r="E31" s="1">
        <f t="shared" si="1"/>
        <v>12133.501722227355</v>
      </c>
      <c r="F31" s="1">
        <f t="shared" si="2"/>
        <v>12133.5</v>
      </c>
      <c r="G31" s="1">
        <f t="shared" si="9"/>
        <v>7.2301500040339306E-4</v>
      </c>
      <c r="I31" s="1">
        <f>G31</f>
        <v>7.2301500040339306E-4</v>
      </c>
      <c r="O31" s="1">
        <f t="shared" ca="1" si="3"/>
        <v>-4.4765214798018899E-3</v>
      </c>
      <c r="P31" s="1">
        <f t="shared" si="4"/>
        <v>5.6651811239803694E-3</v>
      </c>
      <c r="Q31" s="27">
        <f t="shared" si="5"/>
        <v>24521.303999999996</v>
      </c>
      <c r="R31" s="1">
        <f t="shared" si="6"/>
        <v>2.4425005993031877E-5</v>
      </c>
      <c r="S31" s="1">
        <v>1</v>
      </c>
      <c r="T31" s="1">
        <f t="shared" si="7"/>
        <v>2.4425005993031877E-5</v>
      </c>
      <c r="AF31" s="1" t="s">
        <v>52</v>
      </c>
      <c r="AH31" s="1" t="s">
        <v>53</v>
      </c>
    </row>
    <row r="32" spans="1:34">
      <c r="A32" s="1" t="s">
        <v>74</v>
      </c>
      <c r="C32" s="26">
        <v>43965.691500000001</v>
      </c>
      <c r="D32" s="26"/>
      <c r="E32" s="1">
        <f>+(C32-C$7)/C$8</f>
        <v>22676.000183033488</v>
      </c>
      <c r="F32" s="1">
        <f>ROUND(2*E32,0)/2</f>
        <v>22676</v>
      </c>
      <c r="G32" s="1">
        <f t="shared" si="9"/>
        <v>7.6840005931444466E-5</v>
      </c>
      <c r="J32" s="1">
        <f>G32</f>
        <v>7.6840005931444466E-5</v>
      </c>
      <c r="O32" s="1">
        <f ca="1">+C$11+C$12*$F32</f>
        <v>3.0658117335316624E-3</v>
      </c>
      <c r="P32" s="1">
        <f>+D$11+D$12*F32+D$13*F32^2</f>
        <v>-1.6221079086691653E-4</v>
      </c>
      <c r="Q32" s="27">
        <f>+C32-15018.5</f>
        <v>28947.191500000001</v>
      </c>
      <c r="R32" s="1">
        <f>+(P32-G32)^2</f>
        <v>5.7145283449931283E-8</v>
      </c>
      <c r="S32" s="1">
        <v>1</v>
      </c>
      <c r="T32" s="1">
        <f>S32*R32</f>
        <v>5.7145283449931283E-8</v>
      </c>
      <c r="AF32" s="1" t="s">
        <v>56</v>
      </c>
      <c r="AH32" s="1" t="s">
        <v>53</v>
      </c>
    </row>
    <row r="33" spans="1:34">
      <c r="A33" s="1" t="s">
        <v>75</v>
      </c>
      <c r="C33" s="26">
        <v>43973.667800000003</v>
      </c>
      <c r="D33" s="26"/>
      <c r="E33" s="1">
        <f>+(C33-C$7)/C$8</f>
        <v>22694.999791693434</v>
      </c>
      <c r="F33" s="1">
        <f>ROUND(2*E33,0)/2</f>
        <v>22695</v>
      </c>
      <c r="G33" s="1">
        <f t="shared" si="9"/>
        <v>-8.7449996499344707E-5</v>
      </c>
      <c r="J33" s="1">
        <f>G33</f>
        <v>-8.7449996499344707E-5</v>
      </c>
      <c r="O33" s="1">
        <f ca="1">+C$11+C$12*$F33</f>
        <v>3.0794047457254805E-3</v>
      </c>
      <c r="P33" s="1">
        <f>+D$11+D$12*F33+D$13*F33^2</f>
        <v>-1.8624165332899872E-4</v>
      </c>
      <c r="Q33" s="27">
        <f>+C33-15018.5</f>
        <v>28955.167800000003</v>
      </c>
      <c r="R33" s="1">
        <f>+(P33-G33)^2</f>
        <v>9.7597914591481245E-9</v>
      </c>
      <c r="S33" s="1">
        <v>1</v>
      </c>
      <c r="T33" s="1">
        <f>S33*R33</f>
        <v>9.7597914591481245E-9</v>
      </c>
      <c r="AF33" s="1" t="s">
        <v>58</v>
      </c>
      <c r="AH33" s="1" t="s">
        <v>55</v>
      </c>
    </row>
    <row r="34" spans="1:34">
      <c r="A34" s="1" t="s">
        <v>76</v>
      </c>
      <c r="B34" s="13" t="s">
        <v>77</v>
      </c>
      <c r="C34" s="26">
        <v>45001.362399999998</v>
      </c>
      <c r="D34" s="30">
        <v>2.0000000000000001E-4</v>
      </c>
      <c r="E34" s="1">
        <f>+(C34-C$7)/C$8</f>
        <v>25142.976324915009</v>
      </c>
      <c r="F34" s="1">
        <f>ROUND(2*E34,0)/2</f>
        <v>25143</v>
      </c>
      <c r="G34" s="1">
        <f t="shared" si="9"/>
        <v>-9.9391300027491525E-3</v>
      </c>
      <c r="K34" s="1">
        <f>G34</f>
        <v>-9.9391300027491525E-3</v>
      </c>
      <c r="O34" s="1">
        <f ca="1">+C$11+C$12*$F34</f>
        <v>4.8307570536449043E-3</v>
      </c>
      <c r="P34" s="1">
        <f>+D$11+D$12*F34+D$13*F34^2</f>
        <v>-3.6895773708661983E-3</v>
      </c>
      <c r="Q34" s="27">
        <f>+C34-15018.5</f>
        <v>29982.862399999998</v>
      </c>
      <c r="R34" s="1">
        <f>+(P34-G34)^2</f>
        <v>3.9056908098675161E-5</v>
      </c>
      <c r="S34" s="1">
        <v>1</v>
      </c>
      <c r="T34" s="1">
        <f>S34*R34</f>
        <v>3.9056908098675161E-5</v>
      </c>
      <c r="AF34" s="1" t="s">
        <v>56</v>
      </c>
      <c r="AH34" s="1" t="s">
        <v>53</v>
      </c>
    </row>
    <row r="35" spans="1:34">
      <c r="A35" s="1" t="s">
        <v>141</v>
      </c>
      <c r="B35" s="13" t="s">
        <v>77</v>
      </c>
      <c r="C35" s="26">
        <v>46909.423999999999</v>
      </c>
      <c r="D35" s="26"/>
      <c r="E35" s="1">
        <f>+(C35-C$7)/C$8</f>
        <v>29687.993901869526</v>
      </c>
      <c r="F35" s="1">
        <f>ROUND(2*E35,0)/2</f>
        <v>29688</v>
      </c>
      <c r="G35" s="1">
        <f t="shared" si="9"/>
        <v>-2.5600799999665469E-3</v>
      </c>
      <c r="K35" s="1">
        <f>G35</f>
        <v>-2.5600799999665469E-3</v>
      </c>
      <c r="O35" s="1">
        <f ca="1">+C$11+C$12*$F35</f>
        <v>8.0823486547453079E-3</v>
      </c>
      <c r="P35" s="1">
        <f>+D$11+D$12*F35+D$13*F35^2</f>
        <v>-1.2336674962121263E-2</v>
      </c>
      <c r="Q35" s="27">
        <f>+C35-15018.5</f>
        <v>31890.923999999999</v>
      </c>
      <c r="R35" s="1">
        <f>+(P35-G35)^2</f>
        <v>9.5581809054028977E-5</v>
      </c>
      <c r="S35" s="1">
        <v>1</v>
      </c>
      <c r="T35" s="1">
        <f>S35*R35</f>
        <v>9.5581809054028977E-5</v>
      </c>
      <c r="AF35" s="1" t="s">
        <v>56</v>
      </c>
      <c r="AH35" s="1" t="s">
        <v>53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1"/>
  </sheetPr>
  <dimension ref="A1:AB35"/>
  <sheetViews>
    <sheetView workbookViewId="0"/>
  </sheetViews>
  <sheetFormatPr defaultRowHeight="12.75"/>
  <cols>
    <col min="2" max="2" width="10.7109375" customWidth="1"/>
    <col min="5" max="6" width="12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63" t="s">
        <v>142</v>
      </c>
      <c r="D1" s="64" t="s">
        <v>143</v>
      </c>
      <c r="M1" s="65" t="s">
        <v>144</v>
      </c>
      <c r="N1" t="s">
        <v>145</v>
      </c>
      <c r="O1">
        <f ca="1">H18*J18-I18*I18</f>
        <v>1797.6978357433754</v>
      </c>
      <c r="P1" t="s">
        <v>146</v>
      </c>
      <c r="U1" s="24" t="s">
        <v>147</v>
      </c>
      <c r="V1" s="66" t="s">
        <v>148</v>
      </c>
      <c r="AA1">
        <v>1</v>
      </c>
      <c r="AB1" t="s">
        <v>55</v>
      </c>
    </row>
    <row r="2" spans="1:28">
      <c r="A2" s="60" t="s">
        <v>139</v>
      </c>
      <c r="B2" s="61"/>
      <c r="C2" s="61"/>
      <c r="D2" s="61"/>
      <c r="M2" s="65" t="s">
        <v>149</v>
      </c>
      <c r="N2" t="s">
        <v>150</v>
      </c>
      <c r="O2">
        <f ca="1">+F18*J18-H18*I18</f>
        <v>-141.94001378349549</v>
      </c>
      <c r="P2" t="s">
        <v>151</v>
      </c>
      <c r="U2">
        <v>-5</v>
      </c>
      <c r="V2">
        <f t="shared" ref="V2:V17" ca="1" si="0">+E$4+E$5*U2+E$6*U2^2</f>
        <v>-0.26441485005285376</v>
      </c>
      <c r="AA2">
        <v>2</v>
      </c>
      <c r="AB2" t="s">
        <v>53</v>
      </c>
    </row>
    <row r="3" spans="1:28">
      <c r="A3" t="s">
        <v>152</v>
      </c>
      <c r="B3" t="s">
        <v>153</v>
      </c>
      <c r="E3" s="67" t="s">
        <v>154</v>
      </c>
      <c r="F3" s="67" t="s">
        <v>155</v>
      </c>
      <c r="G3" s="67" t="s">
        <v>156</v>
      </c>
      <c r="H3" s="67" t="s">
        <v>157</v>
      </c>
      <c r="M3" s="65" t="s">
        <v>158</v>
      </c>
      <c r="N3" t="s">
        <v>159</v>
      </c>
      <c r="O3">
        <f ca="1">+F18*I18-H18*H18</f>
        <v>-390.23713982246829</v>
      </c>
      <c r="P3" t="s">
        <v>160</v>
      </c>
      <c r="U3">
        <v>-4.5</v>
      </c>
      <c r="V3">
        <f t="shared" ca="1" si="0"/>
        <v>-0.22342266105273589</v>
      </c>
      <c r="AA3">
        <v>3</v>
      </c>
      <c r="AB3" t="s">
        <v>161</v>
      </c>
    </row>
    <row r="4" spans="1:28">
      <c r="A4" t="s">
        <v>162</v>
      </c>
      <c r="B4" t="s">
        <v>163</v>
      </c>
      <c r="D4" s="68" t="s">
        <v>164</v>
      </c>
      <c r="E4" s="69">
        <f ca="1">(G18*O1-K18*O2+L18*O3)/O7</f>
        <v>-6.1774265819285823E-3</v>
      </c>
      <c r="F4" s="70">
        <f ca="1">+E7/O7*O18</f>
        <v>2.5722532740067006E-3</v>
      </c>
      <c r="G4" s="71">
        <f>+B18</f>
        <v>1</v>
      </c>
      <c r="H4" s="72">
        <f ca="1">ABS(F4/E4)</f>
        <v>0.41639560420378924</v>
      </c>
      <c r="M4" s="65" t="s">
        <v>165</v>
      </c>
      <c r="N4" t="s">
        <v>166</v>
      </c>
      <c r="O4">
        <f ca="1">+C18*J18-H18*H18</f>
        <v>1565.4653951544785</v>
      </c>
      <c r="P4" t="s">
        <v>167</v>
      </c>
      <c r="U4">
        <v>-4</v>
      </c>
      <c r="V4">
        <f t="shared" ca="1" si="0"/>
        <v>-0.18580123797551254</v>
      </c>
      <c r="AA4">
        <v>4</v>
      </c>
      <c r="AB4" t="s">
        <v>168</v>
      </c>
    </row>
    <row r="5" spans="1:28">
      <c r="A5" t="s">
        <v>169</v>
      </c>
      <c r="B5" s="73">
        <v>40323</v>
      </c>
      <c r="D5" s="74" t="s">
        <v>170</v>
      </c>
      <c r="E5" s="75">
        <f ca="1">+(-G18*O2+K18*O4-L18*O5)/O7</f>
        <v>1.7939825465239794E-2</v>
      </c>
      <c r="F5" s="76">
        <f ca="1">P18*E7/O7</f>
        <v>2.4003640670363586E-3</v>
      </c>
      <c r="G5" s="77">
        <f>+B18/A18</f>
        <v>1E-4</v>
      </c>
      <c r="H5" s="72">
        <f ca="1">ABS(F5/E5)</f>
        <v>0.13380085952827714</v>
      </c>
      <c r="M5" s="65" t="s">
        <v>171</v>
      </c>
      <c r="N5" t="s">
        <v>172</v>
      </c>
      <c r="O5">
        <f ca="1">+C18*I18-F18*H18</f>
        <v>603.02974530539768</v>
      </c>
      <c r="P5" t="s">
        <v>173</v>
      </c>
      <c r="U5">
        <v>-3.5</v>
      </c>
      <c r="V5">
        <f t="shared" ca="1" si="0"/>
        <v>-0.15155058082118372</v>
      </c>
      <c r="AA5">
        <v>5</v>
      </c>
      <c r="AB5" t="s">
        <v>174</v>
      </c>
    </row>
    <row r="6" spans="1:28">
      <c r="D6" s="78" t="s">
        <v>175</v>
      </c>
      <c r="E6" s="79">
        <f ca="1">+(G18*O3-K18*O5+L18*O6)/O7</f>
        <v>-6.7415318457890484E-3</v>
      </c>
      <c r="F6" s="80">
        <f ca="1">Q18*E7/O7</f>
        <v>1.1778275732764118E-3</v>
      </c>
      <c r="G6" s="81">
        <f>+B18/A18^2</f>
        <v>1E-8</v>
      </c>
      <c r="H6" s="72">
        <f ca="1">ABS(F6/E6)</f>
        <v>0.17471215744714108</v>
      </c>
      <c r="M6" s="82" t="s">
        <v>176</v>
      </c>
      <c r="N6" s="83" t="s">
        <v>177</v>
      </c>
      <c r="O6" s="83">
        <f ca="1">+C18*H18-F18*F18</f>
        <v>376.92302886499999</v>
      </c>
      <c r="P6" t="s">
        <v>178</v>
      </c>
      <c r="U6">
        <v>-3</v>
      </c>
      <c r="V6">
        <f t="shared" ca="1" si="0"/>
        <v>-0.12067068958974939</v>
      </c>
      <c r="AA6">
        <v>6</v>
      </c>
      <c r="AB6" t="s">
        <v>179</v>
      </c>
    </row>
    <row r="7" spans="1:28">
      <c r="D7" s="64" t="s">
        <v>180</v>
      </c>
      <c r="E7" s="84">
        <f ca="1">SQRT(N18/(B15-3))</f>
        <v>7.453537318525977E-3</v>
      </c>
      <c r="G7" s="85">
        <f>+B22</f>
        <v>-2.6260269998601871E-2</v>
      </c>
      <c r="M7" s="65" t="s">
        <v>181</v>
      </c>
      <c r="N7" t="s">
        <v>182</v>
      </c>
      <c r="O7">
        <f ca="1">+C18*O1-F18*O2+H18*O3</f>
        <v>15094.338973458483</v>
      </c>
      <c r="U7">
        <v>-2.5</v>
      </c>
      <c r="V7">
        <f t="shared" ca="1" si="0"/>
        <v>-9.3161564281209613E-2</v>
      </c>
      <c r="AA7">
        <v>7</v>
      </c>
      <c r="AB7" t="s">
        <v>183</v>
      </c>
    </row>
    <row r="8" spans="1:28">
      <c r="A8" s="86">
        <v>21</v>
      </c>
      <c r="B8" t="s">
        <v>184</v>
      </c>
      <c r="C8" s="87">
        <v>21</v>
      </c>
      <c r="D8" s="64" t="s">
        <v>185</v>
      </c>
      <c r="F8" s="88">
        <f ca="1">CORREL(INDIRECT(E12):INDIRECT(E13),INDIRECT(M12):INDIRECT(M13))</f>
        <v>0.90735815814015519</v>
      </c>
      <c r="G8" s="84"/>
      <c r="K8" s="85"/>
      <c r="U8">
        <v>-2</v>
      </c>
      <c r="V8">
        <f t="shared" ca="1" si="0"/>
        <v>-6.9023204895564363E-2</v>
      </c>
      <c r="AA8">
        <v>8</v>
      </c>
      <c r="AB8" t="s">
        <v>186</v>
      </c>
    </row>
    <row r="9" spans="1:28">
      <c r="A9" s="86">
        <f>20+COUNT(A21:A1441)</f>
        <v>35</v>
      </c>
      <c r="B9" t="s">
        <v>187</v>
      </c>
      <c r="C9" s="87">
        <f>A9</f>
        <v>35</v>
      </c>
      <c r="E9" s="89">
        <f ca="1">E6*G6</f>
        <v>-6.7415318457890491E-11</v>
      </c>
      <c r="F9" s="90">
        <f ca="1">H6</f>
        <v>0.17471215744714108</v>
      </c>
      <c r="G9" s="91">
        <f ca="1">F8</f>
        <v>0.90735815814015519</v>
      </c>
      <c r="K9" s="85"/>
      <c r="U9">
        <v>-1.5</v>
      </c>
      <c r="V9">
        <f t="shared" ca="1" si="0"/>
        <v>-4.8255611432813629E-2</v>
      </c>
      <c r="AA9">
        <v>9</v>
      </c>
      <c r="AB9" t="s">
        <v>65</v>
      </c>
    </row>
    <row r="10" spans="1:28">
      <c r="A10" s="37" t="s">
        <v>8</v>
      </c>
      <c r="B10" s="36" t="e">
        <f>#REF!</f>
        <v>#REF!</v>
      </c>
      <c r="D10" t="s">
        <v>188</v>
      </c>
      <c r="E10" t="e">
        <f ca="1">2*E9*365.2422/B10</f>
        <v>#REF!</v>
      </c>
      <c r="F10" t="e">
        <f ca="1">+F9*E10</f>
        <v>#REF!</v>
      </c>
      <c r="G10" t="s">
        <v>189</v>
      </c>
      <c r="U10">
        <v>-1</v>
      </c>
      <c r="V10">
        <f t="shared" ca="1" si="0"/>
        <v>-3.0858783892957424E-2</v>
      </c>
      <c r="AA10">
        <v>10</v>
      </c>
      <c r="AB10" t="s">
        <v>190</v>
      </c>
    </row>
    <row r="11" spans="1:28">
      <c r="U11">
        <v>-0.5</v>
      </c>
      <c r="V11">
        <f t="shared" ca="1" si="0"/>
        <v>-1.6832722275995742E-2</v>
      </c>
      <c r="AA11">
        <v>11</v>
      </c>
      <c r="AB11" t="s">
        <v>51</v>
      </c>
    </row>
    <row r="12" spans="1:28">
      <c r="C12" s="13" t="str">
        <f t="shared" ref="C12:F13" si="1">C$15&amp;$C8</f>
        <v>C21</v>
      </c>
      <c r="D12" s="13" t="str">
        <f t="shared" si="1"/>
        <v>D21</v>
      </c>
      <c r="E12" s="13" t="str">
        <f t="shared" si="1"/>
        <v>E21</v>
      </c>
      <c r="F12" s="13" t="str">
        <f t="shared" si="1"/>
        <v>F21</v>
      </c>
      <c r="G12" s="13" t="str">
        <f t="shared" ref="G12:Q12" si="2">G15&amp;$C8</f>
        <v>G21</v>
      </c>
      <c r="H12" s="13" t="str">
        <f t="shared" si="2"/>
        <v>H21</v>
      </c>
      <c r="I12" s="13" t="str">
        <f t="shared" si="2"/>
        <v>I21</v>
      </c>
      <c r="J12" s="13" t="str">
        <f t="shared" si="2"/>
        <v>J21</v>
      </c>
      <c r="K12" s="13" t="str">
        <f t="shared" si="2"/>
        <v>K21</v>
      </c>
      <c r="L12" s="13" t="str">
        <f t="shared" si="2"/>
        <v>L21</v>
      </c>
      <c r="M12" s="13" t="str">
        <f t="shared" si="2"/>
        <v>M21</v>
      </c>
      <c r="N12" s="13" t="str">
        <f t="shared" si="2"/>
        <v>N21</v>
      </c>
      <c r="O12" s="13" t="str">
        <f t="shared" si="2"/>
        <v>O21</v>
      </c>
      <c r="P12" s="13" t="str">
        <f t="shared" si="2"/>
        <v>P21</v>
      </c>
      <c r="Q12" s="13" t="str">
        <f t="shared" si="2"/>
        <v>Q21</v>
      </c>
      <c r="U12">
        <v>0</v>
      </c>
      <c r="V12">
        <f t="shared" ca="1" si="0"/>
        <v>-6.1774265819285823E-3</v>
      </c>
      <c r="AA12">
        <v>12</v>
      </c>
      <c r="AB12" t="s">
        <v>191</v>
      </c>
    </row>
    <row r="13" spans="1:28">
      <c r="C13" s="13" t="str">
        <f t="shared" si="1"/>
        <v>C35</v>
      </c>
      <c r="D13" s="13" t="str">
        <f t="shared" si="1"/>
        <v>D35</v>
      </c>
      <c r="E13" s="13" t="str">
        <f t="shared" si="1"/>
        <v>E35</v>
      </c>
      <c r="F13" s="13" t="str">
        <f t="shared" si="1"/>
        <v>F35</v>
      </c>
      <c r="G13" s="13" t="str">
        <f t="shared" ref="G13:Q13" si="3">G$15&amp;$C9</f>
        <v>G35</v>
      </c>
      <c r="H13" s="13" t="str">
        <f t="shared" si="3"/>
        <v>H35</v>
      </c>
      <c r="I13" s="13" t="str">
        <f t="shared" si="3"/>
        <v>I35</v>
      </c>
      <c r="J13" s="13" t="str">
        <f t="shared" si="3"/>
        <v>J35</v>
      </c>
      <c r="K13" s="13" t="str">
        <f t="shared" si="3"/>
        <v>K35</v>
      </c>
      <c r="L13" s="13" t="str">
        <f t="shared" si="3"/>
        <v>L35</v>
      </c>
      <c r="M13" s="13" t="str">
        <f t="shared" si="3"/>
        <v>M35</v>
      </c>
      <c r="N13" s="13" t="str">
        <f t="shared" si="3"/>
        <v>N35</v>
      </c>
      <c r="O13" s="13" t="str">
        <f t="shared" si="3"/>
        <v>O35</v>
      </c>
      <c r="P13" s="13" t="str">
        <f t="shared" si="3"/>
        <v>P35</v>
      </c>
      <c r="Q13" s="13" t="str">
        <f t="shared" si="3"/>
        <v>Q35</v>
      </c>
      <c r="U13">
        <v>0.5</v>
      </c>
      <c r="V13">
        <f t="shared" ca="1" si="0"/>
        <v>1.1071031892440526E-3</v>
      </c>
      <c r="AA13">
        <v>13</v>
      </c>
      <c r="AB13" t="s">
        <v>192</v>
      </c>
    </row>
    <row r="14" spans="1:28">
      <c r="U14">
        <v>1</v>
      </c>
      <c r="V14">
        <f t="shared" ca="1" si="0"/>
        <v>5.0208670375221642E-3</v>
      </c>
      <c r="AA14">
        <v>14</v>
      </c>
      <c r="AB14" t="s">
        <v>193</v>
      </c>
    </row>
    <row r="15" spans="1:28">
      <c r="A15" s="64" t="s">
        <v>194</v>
      </c>
      <c r="B15" s="64">
        <f>C9-C8+1</f>
        <v>15</v>
      </c>
      <c r="C15" s="13" t="str">
        <f t="shared" ref="C15:Q15" si="4">VLOOKUP(C16,$AA1:$AB26,2,FALSE)</f>
        <v>C</v>
      </c>
      <c r="D15" s="13" t="str">
        <f t="shared" si="4"/>
        <v>D</v>
      </c>
      <c r="E15" s="13" t="str">
        <f t="shared" si="4"/>
        <v>E</v>
      </c>
      <c r="F15" s="13" t="str">
        <f t="shared" si="4"/>
        <v>F</v>
      </c>
      <c r="G15" s="13" t="str">
        <f t="shared" si="4"/>
        <v>G</v>
      </c>
      <c r="H15" s="13" t="str">
        <f t="shared" si="4"/>
        <v>H</v>
      </c>
      <c r="I15" s="13" t="str">
        <f t="shared" si="4"/>
        <v>I</v>
      </c>
      <c r="J15" s="13" t="str">
        <f t="shared" si="4"/>
        <v>J</v>
      </c>
      <c r="K15" s="13" t="str">
        <f t="shared" si="4"/>
        <v>K</v>
      </c>
      <c r="L15" s="13" t="str">
        <f t="shared" si="4"/>
        <v>L</v>
      </c>
      <c r="M15" s="13" t="str">
        <f t="shared" si="4"/>
        <v>M</v>
      </c>
      <c r="N15" s="13" t="str">
        <f t="shared" si="4"/>
        <v>N</v>
      </c>
      <c r="O15" s="13" t="str">
        <f t="shared" si="4"/>
        <v>O</v>
      </c>
      <c r="P15" s="13" t="str">
        <f t="shared" si="4"/>
        <v>P</v>
      </c>
      <c r="Q15" s="13" t="str">
        <f t="shared" si="4"/>
        <v>Q</v>
      </c>
      <c r="U15">
        <v>1.5</v>
      </c>
      <c r="V15">
        <f t="shared" ca="1" si="0"/>
        <v>5.5638649629057499E-3</v>
      </c>
      <c r="AA15">
        <v>15</v>
      </c>
      <c r="AB15" t="s">
        <v>195</v>
      </c>
    </row>
    <row r="16" spans="1:28">
      <c r="A16" s="13"/>
      <c r="C16" s="13">
        <f>COLUMN()</f>
        <v>3</v>
      </c>
      <c r="D16" s="13">
        <f>COLUMN()</f>
        <v>4</v>
      </c>
      <c r="E16" s="13">
        <f>COLUMN()</f>
        <v>5</v>
      </c>
      <c r="F16" s="13">
        <f>COLUMN()</f>
        <v>6</v>
      </c>
      <c r="G16" s="13">
        <f>COLUMN()</f>
        <v>7</v>
      </c>
      <c r="H16" s="13">
        <f>COLUMN()</f>
        <v>8</v>
      </c>
      <c r="I16" s="13">
        <f>COLUMN()</f>
        <v>9</v>
      </c>
      <c r="J16" s="13">
        <f>COLUMN()</f>
        <v>10</v>
      </c>
      <c r="K16" s="13">
        <f>COLUMN()</f>
        <v>11</v>
      </c>
      <c r="L16" s="13">
        <f>COLUMN()</f>
        <v>12</v>
      </c>
      <c r="M16" s="13">
        <f>COLUMN()</f>
        <v>13</v>
      </c>
      <c r="N16" s="13">
        <f>COLUMN()</f>
        <v>14</v>
      </c>
      <c r="O16" s="13">
        <f>COLUMN()</f>
        <v>15</v>
      </c>
      <c r="P16" s="13">
        <f>COLUMN()</f>
        <v>16</v>
      </c>
      <c r="Q16" s="13">
        <f>COLUMN()</f>
        <v>17</v>
      </c>
      <c r="U16">
        <v>2</v>
      </c>
      <c r="V16">
        <f t="shared" ca="1" si="0"/>
        <v>2.7360969653948131E-3</v>
      </c>
      <c r="AA16">
        <v>16</v>
      </c>
      <c r="AB16" t="s">
        <v>196</v>
      </c>
    </row>
    <row r="17" spans="1:28">
      <c r="A17" s="64" t="s">
        <v>197</v>
      </c>
      <c r="U17">
        <v>2.5</v>
      </c>
      <c r="V17">
        <f t="shared" ca="1" si="0"/>
        <v>-3.4624369550106462E-3</v>
      </c>
      <c r="AA17">
        <v>17</v>
      </c>
      <c r="AB17" t="s">
        <v>198</v>
      </c>
    </row>
    <row r="18" spans="1:28">
      <c r="A18" s="92">
        <v>10000</v>
      </c>
      <c r="B18" s="92">
        <v>1</v>
      </c>
      <c r="C18">
        <f ca="1">SUM(INDIRECT(C12):INDIRECT(C13))</f>
        <v>15</v>
      </c>
      <c r="D18" s="93">
        <f ca="1">SUM(INDIRECT(D12):INDIRECT(D13))</f>
        <v>12.04585</v>
      </c>
      <c r="E18" s="93">
        <f ca="1">SUM(INDIRECT(E12):INDIRECT(E13))</f>
        <v>-0.11117773495789152</v>
      </c>
      <c r="F18" s="64">
        <f ca="1">SUM(INDIRECT(F12):INDIRECT(F13))</f>
        <v>12.04585</v>
      </c>
      <c r="G18" s="64">
        <f ca="1">SUM(INDIRECT(G12):INDIRECT(G13))</f>
        <v>-0.11117773495789152</v>
      </c>
      <c r="H18" s="64">
        <f ca="1">SUM(INDIRECT(H12):INDIRECT(H13))</f>
        <v>34.801702072499999</v>
      </c>
      <c r="I18" s="64">
        <f ca="1">SUM(INDIRECT(I12):INDIRECT(I13))</f>
        <v>68.149721881028114</v>
      </c>
      <c r="J18" s="64">
        <f ca="1">SUM(INDIRECT(J12):INDIRECT(J13))</f>
        <v>185.10825748650194</v>
      </c>
      <c r="K18" s="64">
        <f ca="1">SUM(INDIRECT(K12):INDIRECT(K13))</f>
        <v>9.0490586739381637E-2</v>
      </c>
      <c r="L18" s="64">
        <f ca="1">SUM(INDIRECT(L12):INDIRECT(L13))</f>
        <v>-0.24030405619251491</v>
      </c>
      <c r="N18">
        <f ca="1">SUM(INDIRECT(N12):INDIRECT(N13))</f>
        <v>6.666626227039129E-4</v>
      </c>
      <c r="O18">
        <f ca="1">SQRT(SUM(INDIRECT(O12):INDIRECT(O13)))</f>
        <v>5209.1324138058926</v>
      </c>
      <c r="P18">
        <f ca="1">SQRT(SUM(INDIRECT(P12):INDIRECT(P13)))</f>
        <v>4861.0354170362552</v>
      </c>
      <c r="Q18">
        <f ca="1">SQRT(SUM(INDIRECT(Q12):INDIRECT(Q13)))</f>
        <v>2385.2471495824052</v>
      </c>
      <c r="AA18">
        <v>18</v>
      </c>
      <c r="AB18" t="s">
        <v>199</v>
      </c>
    </row>
    <row r="19" spans="1:28">
      <c r="A19" s="94" t="s">
        <v>200</v>
      </c>
      <c r="F19" s="95" t="s">
        <v>201</v>
      </c>
      <c r="G19" s="95" t="s">
        <v>202</v>
      </c>
      <c r="H19" s="95" t="s">
        <v>203</v>
      </c>
      <c r="I19" s="95" t="s">
        <v>204</v>
      </c>
      <c r="J19" s="95" t="s">
        <v>205</v>
      </c>
      <c r="K19" s="95" t="s">
        <v>206</v>
      </c>
      <c r="L19" s="95" t="s">
        <v>207</v>
      </c>
      <c r="AA19">
        <v>19</v>
      </c>
      <c r="AB19" t="s">
        <v>208</v>
      </c>
    </row>
    <row r="20" spans="1:28" ht="14.25">
      <c r="A20" s="24" t="s">
        <v>147</v>
      </c>
      <c r="B20" s="24" t="s">
        <v>209</v>
      </c>
      <c r="C20" s="24" t="s">
        <v>210</v>
      </c>
      <c r="D20" s="24" t="s">
        <v>147</v>
      </c>
      <c r="E20" s="24" t="s">
        <v>209</v>
      </c>
      <c r="F20" s="24" t="s">
        <v>211</v>
      </c>
      <c r="G20" s="24" t="s">
        <v>212</v>
      </c>
      <c r="H20" s="24" t="s">
        <v>213</v>
      </c>
      <c r="I20" s="24" t="s">
        <v>214</v>
      </c>
      <c r="J20" s="24" t="s">
        <v>215</v>
      </c>
      <c r="K20" s="24" t="s">
        <v>216</v>
      </c>
      <c r="L20" s="24" t="s">
        <v>217</v>
      </c>
      <c r="M20" s="66" t="s">
        <v>148</v>
      </c>
      <c r="N20" s="24" t="s">
        <v>218</v>
      </c>
      <c r="O20" s="24" t="s">
        <v>219</v>
      </c>
      <c r="P20" s="24" t="s">
        <v>220</v>
      </c>
      <c r="Q20" s="24" t="s">
        <v>221</v>
      </c>
      <c r="R20" s="67" t="s">
        <v>222</v>
      </c>
      <c r="AA20">
        <v>20</v>
      </c>
      <c r="AB20" t="s">
        <v>223</v>
      </c>
    </row>
    <row r="21" spans="1:28">
      <c r="A21" s="96">
        <v>-15062</v>
      </c>
      <c r="B21" s="96">
        <v>-5.4087579996121349E-2</v>
      </c>
      <c r="C21" s="97">
        <v>1</v>
      </c>
      <c r="D21" s="98">
        <f t="shared" ref="D21:D35" si="5">A21/A$18</f>
        <v>-1.5062</v>
      </c>
      <c r="E21" s="98">
        <f t="shared" ref="E21:E35" si="6">B21/B$18</f>
        <v>-5.4087579996121349E-2</v>
      </c>
      <c r="F21" s="86">
        <f t="shared" ref="F21:F35" si="7">$C21*D21</f>
        <v>-1.5062</v>
      </c>
      <c r="G21" s="86">
        <f t="shared" ref="G21:G35" si="8">$C21*E21</f>
        <v>-5.4087579996121349E-2</v>
      </c>
      <c r="H21" s="86">
        <f t="shared" ref="H21:H35" si="9">C21*D21*D21</f>
        <v>2.2686384400000001</v>
      </c>
      <c r="I21" s="86">
        <f t="shared" ref="I21:I35" si="10">C21*D21*D21*D21</f>
        <v>-3.417023218328</v>
      </c>
      <c r="J21" s="86">
        <f t="shared" ref="J21:J35" si="11">C21*D21*D21*D21*D21</f>
        <v>5.1467203714456335</v>
      </c>
      <c r="K21" s="86">
        <f t="shared" ref="K21:K35" si="12">C21*E21*D21</f>
        <v>8.146671299015798E-2</v>
      </c>
      <c r="L21" s="86">
        <f t="shared" ref="L21:L35" si="13">C21*E21*D21*D21</f>
        <v>-0.12270516310577595</v>
      </c>
      <c r="M21" s="86">
        <f t="shared" ref="M21:M35" ca="1" si="14">+E$4+E$5*D21+E$6*D21^2</f>
        <v>-4.8492489987513945E-2</v>
      </c>
      <c r="N21" s="86">
        <f t="shared" ref="N21:N35" ca="1" si="15">C21*(M21-E21)^2</f>
        <v>3.1305032204418392E-5</v>
      </c>
      <c r="O21" s="19">
        <f t="shared" ref="O21:O35" ca="1" si="16">(C21*O$1-O$2*F21+O$3*H21)^2</f>
        <v>488043.09294230863</v>
      </c>
      <c r="P21" s="86">
        <f t="shared" ref="P21:P35" ca="1" si="17">(-C21*O$2+O$4*F21-O$5*H21)^2</f>
        <v>12845202.407257404</v>
      </c>
      <c r="Q21" s="86">
        <f t="shared" ref="Q21:Q35" ca="1" si="18">+(C21*O$3-F21*O$5+H21*O$6)^2</f>
        <v>1885536.3492566061</v>
      </c>
      <c r="R21">
        <f t="shared" ref="R21:R35" ca="1" si="19">+E21-M21</f>
        <v>-5.5950900086074035E-3</v>
      </c>
      <c r="AA21">
        <v>21</v>
      </c>
      <c r="AB21" t="s">
        <v>224</v>
      </c>
    </row>
    <row r="22" spans="1:28">
      <c r="A22" s="96">
        <v>-7803</v>
      </c>
      <c r="B22" s="96">
        <v>-2.6260269998601871E-2</v>
      </c>
      <c r="C22" s="96">
        <v>1</v>
      </c>
      <c r="D22" s="98">
        <f t="shared" si="5"/>
        <v>-0.78029999999999999</v>
      </c>
      <c r="E22" s="98">
        <f t="shared" si="6"/>
        <v>-2.6260269998601871E-2</v>
      </c>
      <c r="F22" s="86">
        <f t="shared" si="7"/>
        <v>-0.78029999999999999</v>
      </c>
      <c r="G22" s="86">
        <f t="shared" si="8"/>
        <v>-2.6260269998601871E-2</v>
      </c>
      <c r="H22" s="86">
        <f t="shared" si="9"/>
        <v>0.60886808999999997</v>
      </c>
      <c r="I22" s="86">
        <f t="shared" si="10"/>
        <v>-0.47509977062699998</v>
      </c>
      <c r="J22" s="86">
        <f t="shared" si="11"/>
        <v>0.37072035102024808</v>
      </c>
      <c r="K22" s="86">
        <f t="shared" si="12"/>
        <v>2.0490888679909041E-2</v>
      </c>
      <c r="L22" s="86">
        <f t="shared" si="13"/>
        <v>-1.5989040436933024E-2</v>
      </c>
      <c r="M22" s="86">
        <f t="shared" ca="1" si="14"/>
        <v>-2.4280576011074945E-2</v>
      </c>
      <c r="N22" s="86">
        <f t="shared" ca="1" si="15"/>
        <v>3.9191882842502601E-6</v>
      </c>
      <c r="O22" s="19">
        <f t="shared" ca="1" si="16"/>
        <v>2100583.8297377643</v>
      </c>
      <c r="P22" s="86">
        <f t="shared" ca="1" si="17"/>
        <v>2093109.2987950919</v>
      </c>
      <c r="Q22" s="86">
        <f t="shared" ca="1" si="18"/>
        <v>95978.131224206896</v>
      </c>
      <c r="R22">
        <f t="shared" ca="1" si="19"/>
        <v>-1.9796939875269259E-3</v>
      </c>
      <c r="AA22">
        <v>22</v>
      </c>
      <c r="AB22" t="s">
        <v>225</v>
      </c>
    </row>
    <row r="23" spans="1:28">
      <c r="A23" s="96">
        <v>-7802.5</v>
      </c>
      <c r="B23" s="96">
        <v>-2.6167224998062011E-2</v>
      </c>
      <c r="C23" s="96">
        <v>1</v>
      </c>
      <c r="D23" s="98">
        <f t="shared" si="5"/>
        <v>-0.78025</v>
      </c>
      <c r="E23" s="98">
        <f t="shared" si="6"/>
        <v>-2.6167224998062011E-2</v>
      </c>
      <c r="F23" s="86">
        <f t="shared" si="7"/>
        <v>-0.78025</v>
      </c>
      <c r="G23" s="86">
        <f t="shared" si="8"/>
        <v>-2.6167224998062011E-2</v>
      </c>
      <c r="H23" s="86">
        <f t="shared" si="9"/>
        <v>0.60879006250000001</v>
      </c>
      <c r="I23" s="86">
        <f t="shared" si="10"/>
        <v>-0.475008446265625</v>
      </c>
      <c r="J23" s="86">
        <f t="shared" si="11"/>
        <v>0.37062534019875393</v>
      </c>
      <c r="K23" s="86">
        <f t="shared" si="12"/>
        <v>2.0416977304737884E-2</v>
      </c>
      <c r="L23" s="86">
        <f t="shared" si="13"/>
        <v>-1.5930346542021735E-2</v>
      </c>
      <c r="M23" s="86">
        <f t="shared" ca="1" si="14"/>
        <v>-2.4279152994925588E-2</v>
      </c>
      <c r="N23" s="86">
        <f t="shared" ca="1" si="15"/>
        <v>3.5648158890275837E-6</v>
      </c>
      <c r="O23" s="19">
        <f t="shared" ca="1" si="16"/>
        <v>2100692.6655833935</v>
      </c>
      <c r="P23" s="86">
        <f t="shared" ca="1" si="17"/>
        <v>2092746.6811633855</v>
      </c>
      <c r="Q23" s="86">
        <f t="shared" ca="1" si="18"/>
        <v>95941.229848187751</v>
      </c>
      <c r="R23">
        <f t="shared" ca="1" si="19"/>
        <v>-1.8880720031364227E-3</v>
      </c>
      <c r="AA23">
        <v>23</v>
      </c>
      <c r="AB23" t="s">
        <v>226</v>
      </c>
    </row>
    <row r="24" spans="1:28">
      <c r="A24" s="96">
        <v>0</v>
      </c>
      <c r="B24" s="96">
        <v>-2.1999999953550287E-3</v>
      </c>
      <c r="C24" s="96">
        <v>1</v>
      </c>
      <c r="D24" s="98">
        <f t="shared" si="5"/>
        <v>0</v>
      </c>
      <c r="E24" s="98">
        <f t="shared" si="6"/>
        <v>-2.1999999953550287E-3</v>
      </c>
      <c r="F24" s="86">
        <f t="shared" si="7"/>
        <v>0</v>
      </c>
      <c r="G24" s="86">
        <f t="shared" si="8"/>
        <v>-2.1999999953550287E-3</v>
      </c>
      <c r="H24" s="86">
        <f t="shared" si="9"/>
        <v>0</v>
      </c>
      <c r="I24" s="86">
        <f t="shared" si="10"/>
        <v>0</v>
      </c>
      <c r="J24" s="86">
        <f t="shared" si="11"/>
        <v>0</v>
      </c>
      <c r="K24" s="86">
        <f t="shared" si="12"/>
        <v>0</v>
      </c>
      <c r="L24" s="86">
        <f t="shared" si="13"/>
        <v>0</v>
      </c>
      <c r="M24" s="86">
        <f t="shared" ca="1" si="14"/>
        <v>-6.1774265819285823E-3</v>
      </c>
      <c r="N24" s="86">
        <f t="shared" ca="1" si="15"/>
        <v>1.5819922251582149E-5</v>
      </c>
      <c r="O24" s="19">
        <f t="shared" ca="1" si="16"/>
        <v>3231717.5086364159</v>
      </c>
      <c r="P24" s="86">
        <f t="shared" ca="1" si="17"/>
        <v>20146.96751285889</v>
      </c>
      <c r="Q24" s="86">
        <f t="shared" ca="1" si="18"/>
        <v>152285.02529682068</v>
      </c>
      <c r="R24">
        <f t="shared" ca="1" si="19"/>
        <v>3.9774265865735537E-3</v>
      </c>
      <c r="AA24">
        <v>24</v>
      </c>
      <c r="AB24" t="s">
        <v>147</v>
      </c>
    </row>
    <row r="25" spans="1:28">
      <c r="A25" s="96">
        <v>772</v>
      </c>
      <c r="B25" s="96">
        <v>1.4614800020353869E-3</v>
      </c>
      <c r="C25" s="96">
        <v>1</v>
      </c>
      <c r="D25" s="98">
        <f t="shared" si="5"/>
        <v>7.7200000000000005E-2</v>
      </c>
      <c r="E25" s="98">
        <f t="shared" si="6"/>
        <v>1.4614800020353869E-3</v>
      </c>
      <c r="F25" s="86">
        <f t="shared" si="7"/>
        <v>7.7200000000000005E-2</v>
      </c>
      <c r="G25" s="86">
        <f t="shared" si="8"/>
        <v>1.4614800020353869E-3</v>
      </c>
      <c r="H25" s="86">
        <f t="shared" si="9"/>
        <v>5.959840000000001E-3</v>
      </c>
      <c r="I25" s="86">
        <f t="shared" si="10"/>
        <v>4.6009964800000012E-4</v>
      </c>
      <c r="J25" s="86">
        <f t="shared" si="11"/>
        <v>3.5519692825600015E-5</v>
      </c>
      <c r="K25" s="86">
        <f t="shared" si="12"/>
        <v>1.1282625615713188E-4</v>
      </c>
      <c r="L25" s="86">
        <f t="shared" si="13"/>
        <v>8.7101869753305816E-6</v>
      </c>
      <c r="M25" s="86">
        <f t="shared" ca="1" si="14"/>
        <v>-4.8326505071678771E-3</v>
      </c>
      <c r="N25" s="86">
        <f t="shared" ca="1" si="15"/>
        <v>3.9616078866883342E-5</v>
      </c>
      <c r="O25" s="19">
        <f t="shared" ca="1" si="16"/>
        <v>3262827.5410617171</v>
      </c>
      <c r="P25" s="86">
        <f t="shared" ca="1" si="17"/>
        <v>67184.630405536242</v>
      </c>
      <c r="Q25" s="86">
        <f t="shared" ca="1" si="18"/>
        <v>188829.03999474074</v>
      </c>
      <c r="R25">
        <f t="shared" ca="1" si="19"/>
        <v>6.294130509203264E-3</v>
      </c>
      <c r="AA25">
        <v>25</v>
      </c>
      <c r="AB25" t="s">
        <v>209</v>
      </c>
    </row>
    <row r="26" spans="1:28">
      <c r="A26" s="96">
        <v>774.5</v>
      </c>
      <c r="B26" s="96">
        <v>-4.0732949928496964E-3</v>
      </c>
      <c r="C26" s="96">
        <v>1</v>
      </c>
      <c r="D26" s="98">
        <f t="shared" si="5"/>
        <v>7.7450000000000005E-2</v>
      </c>
      <c r="E26" s="98">
        <f t="shared" si="6"/>
        <v>-4.0732949928496964E-3</v>
      </c>
      <c r="F26" s="86">
        <f t="shared" si="7"/>
        <v>7.7450000000000005E-2</v>
      </c>
      <c r="G26" s="86">
        <f t="shared" si="8"/>
        <v>-4.0732949928496964E-3</v>
      </c>
      <c r="H26" s="86">
        <f t="shared" si="9"/>
        <v>5.9985025000000008E-3</v>
      </c>
      <c r="I26" s="86">
        <f t="shared" si="10"/>
        <v>4.6458401862500007E-4</v>
      </c>
      <c r="J26" s="86">
        <f t="shared" si="11"/>
        <v>3.5982032242506261E-5</v>
      </c>
      <c r="K26" s="86">
        <f t="shared" si="12"/>
        <v>-3.15476697196209E-4</v>
      </c>
      <c r="L26" s="86">
        <f t="shared" si="13"/>
        <v>-2.4433670197846389E-5</v>
      </c>
      <c r="M26" s="86">
        <f t="shared" ca="1" si="14"/>
        <v>-4.8284261952765556E-3</v>
      </c>
      <c r="N26" s="86">
        <f t="shared" ca="1" si="15"/>
        <v>5.7022313287863417E-7</v>
      </c>
      <c r="O26" s="19">
        <f t="shared" ca="1" si="16"/>
        <v>3262901.2305597565</v>
      </c>
      <c r="P26" s="86">
        <f t="shared" ca="1" si="17"/>
        <v>67375.563861092305</v>
      </c>
      <c r="Q26" s="86">
        <f t="shared" ca="1" si="18"/>
        <v>188947.41515887115</v>
      </c>
      <c r="R26">
        <f t="shared" ca="1" si="19"/>
        <v>7.5513120242685916E-4</v>
      </c>
      <c r="AA26">
        <v>26</v>
      </c>
      <c r="AB26" t="s">
        <v>227</v>
      </c>
    </row>
    <row r="27" spans="1:28">
      <c r="A27" s="96">
        <v>935.5</v>
      </c>
      <c r="B27" s="96">
        <v>1.2887195000075735E-2</v>
      </c>
      <c r="C27" s="96">
        <v>1</v>
      </c>
      <c r="D27" s="98">
        <f t="shared" si="5"/>
        <v>9.3549999999999994E-2</v>
      </c>
      <c r="E27" s="98">
        <f t="shared" si="6"/>
        <v>1.2887195000075735E-2</v>
      </c>
      <c r="F27" s="86">
        <f t="shared" si="7"/>
        <v>9.3549999999999994E-2</v>
      </c>
      <c r="G27" s="86">
        <f t="shared" si="8"/>
        <v>1.2887195000075735E-2</v>
      </c>
      <c r="H27" s="86">
        <f t="shared" si="9"/>
        <v>8.7516024999999987E-3</v>
      </c>
      <c r="I27" s="86">
        <f t="shared" si="10"/>
        <v>8.1871241387499979E-4</v>
      </c>
      <c r="J27" s="86">
        <f t="shared" si="11"/>
        <v>7.6590546318006225E-5</v>
      </c>
      <c r="K27" s="86">
        <f t="shared" si="12"/>
        <v>1.2055970922570849E-3</v>
      </c>
      <c r="L27" s="86">
        <f t="shared" si="13"/>
        <v>1.1278360798065029E-4</v>
      </c>
      <c r="M27" s="86">
        <f t="shared" ca="1" si="14"/>
        <v>-4.5581551166108368E-3</v>
      </c>
      <c r="N27" s="86">
        <f t="shared" ca="1" si="15"/>
        <v>3.0434024069377617E-4</v>
      </c>
      <c r="O27" s="19">
        <f t="shared" ca="1" si="16"/>
        <v>3267277.215927362</v>
      </c>
      <c r="P27" s="86">
        <f t="shared" ca="1" si="17"/>
        <v>80152.305383264407</v>
      </c>
      <c r="Q27" s="86">
        <f t="shared" ca="1" si="18"/>
        <v>196560.90011698366</v>
      </c>
      <c r="R27">
        <f t="shared" ca="1" si="19"/>
        <v>1.7445350116686572E-2</v>
      </c>
    </row>
    <row r="28" spans="1:28">
      <c r="A28" s="96">
        <v>12091</v>
      </c>
      <c r="B28" s="96">
        <v>-1.1858099969686009E-3</v>
      </c>
      <c r="C28" s="96">
        <v>1</v>
      </c>
      <c r="D28" s="98">
        <f t="shared" si="5"/>
        <v>1.2091000000000001</v>
      </c>
      <c r="E28" s="98">
        <f t="shared" si="6"/>
        <v>-1.1858099969686009E-3</v>
      </c>
      <c r="F28" s="86">
        <f t="shared" si="7"/>
        <v>1.2091000000000001</v>
      </c>
      <c r="G28" s="86">
        <f t="shared" si="8"/>
        <v>-1.1858099969686009E-3</v>
      </c>
      <c r="H28" s="86">
        <f t="shared" si="9"/>
        <v>1.4619228100000001</v>
      </c>
      <c r="I28" s="86">
        <f t="shared" si="10"/>
        <v>1.7676108695710002</v>
      </c>
      <c r="J28" s="86">
        <f t="shared" si="11"/>
        <v>2.1372183023982965</v>
      </c>
      <c r="K28" s="86">
        <f t="shared" si="12"/>
        <v>-1.4337628673347354E-3</v>
      </c>
      <c r="L28" s="86">
        <f t="shared" si="13"/>
        <v>-1.7335626828944286E-3</v>
      </c>
      <c r="M28" s="86">
        <f t="shared" ca="1" si="14"/>
        <v>5.65801720839244E-3</v>
      </c>
      <c r="N28" s="86">
        <f t="shared" ca="1" si="15"/>
        <v>4.6837970816839915E-5</v>
      </c>
      <c r="O28" s="19">
        <f t="shared" ca="1" si="16"/>
        <v>1956699.9953065845</v>
      </c>
      <c r="P28" s="86">
        <f t="shared" ca="1" si="17"/>
        <v>1329780.9452890127</v>
      </c>
      <c r="Q28" s="86">
        <f t="shared" ca="1" si="18"/>
        <v>322996.75122861535</v>
      </c>
      <c r="R28">
        <f t="shared" ca="1" si="19"/>
        <v>-6.8438272053610409E-3</v>
      </c>
    </row>
    <row r="29" spans="1:28">
      <c r="A29" s="96">
        <v>12107.5</v>
      </c>
      <c r="B29" s="96">
        <v>-1.1532499775057659E-4</v>
      </c>
      <c r="C29" s="96">
        <v>1</v>
      </c>
      <c r="D29" s="98">
        <f t="shared" si="5"/>
        <v>1.21075</v>
      </c>
      <c r="E29" s="98">
        <f t="shared" si="6"/>
        <v>-1.1532499775057659E-4</v>
      </c>
      <c r="F29" s="86">
        <f t="shared" si="7"/>
        <v>1.21075</v>
      </c>
      <c r="G29" s="86">
        <f t="shared" si="8"/>
        <v>-1.1532499775057659E-4</v>
      </c>
      <c r="H29" s="86">
        <f t="shared" si="9"/>
        <v>1.4659155625</v>
      </c>
      <c r="I29" s="86">
        <f t="shared" si="10"/>
        <v>1.774857267296875</v>
      </c>
      <c r="J29" s="86">
        <f t="shared" si="11"/>
        <v>2.1489084363796915</v>
      </c>
      <c r="K29" s="86">
        <f t="shared" si="12"/>
        <v>-1.3962974102651061E-4</v>
      </c>
      <c r="L29" s="86">
        <f t="shared" si="13"/>
        <v>-1.6905670894784772E-4</v>
      </c>
      <c r="M29" s="86">
        <f t="shared" ca="1" si="14"/>
        <v>5.660700652278982E-3</v>
      </c>
      <c r="N29" s="86">
        <f t="shared" ca="1" si="15"/>
        <v>3.3362472309799381E-5</v>
      </c>
      <c r="O29" s="19">
        <f t="shared" ca="1" si="16"/>
        <v>1952997.8960348254</v>
      </c>
      <c r="P29" s="86">
        <f t="shared" ca="1" si="17"/>
        <v>1330185.2037320705</v>
      </c>
      <c r="Q29" s="86">
        <f t="shared" ca="1" si="18"/>
        <v>322417.3607015835</v>
      </c>
      <c r="R29">
        <f t="shared" ca="1" si="19"/>
        <v>-5.7760256500295586E-3</v>
      </c>
    </row>
    <row r="30" spans="1:28">
      <c r="A30" s="96">
        <v>12110</v>
      </c>
      <c r="B30" s="96">
        <v>3.4990000858670101E-4</v>
      </c>
      <c r="C30" s="96">
        <v>1</v>
      </c>
      <c r="D30" s="98">
        <f t="shared" si="5"/>
        <v>1.2110000000000001</v>
      </c>
      <c r="E30" s="98">
        <f t="shared" si="6"/>
        <v>3.4990000858670101E-4</v>
      </c>
      <c r="F30" s="86">
        <f t="shared" si="7"/>
        <v>1.2110000000000001</v>
      </c>
      <c r="G30" s="86">
        <f t="shared" si="8"/>
        <v>3.4990000858670101E-4</v>
      </c>
      <c r="H30" s="86">
        <f t="shared" si="9"/>
        <v>1.4665210000000002</v>
      </c>
      <c r="I30" s="86">
        <f t="shared" si="10"/>
        <v>1.7759569310000003</v>
      </c>
      <c r="J30" s="86">
        <f t="shared" si="11"/>
        <v>2.1506838434410005</v>
      </c>
      <c r="K30" s="86">
        <f t="shared" si="12"/>
        <v>4.2372891039849493E-4</v>
      </c>
      <c r="L30" s="86">
        <f t="shared" si="13"/>
        <v>5.1313571049257738E-4</v>
      </c>
      <c r="M30" s="86">
        <f t="shared" ca="1" si="14"/>
        <v>5.6611040324584076E-3</v>
      </c>
      <c r="N30" s="86">
        <f t="shared" ca="1" si="15"/>
        <v>2.8208888183191008E-5</v>
      </c>
      <c r="O30" s="19">
        <f t="shared" ca="1" si="16"/>
        <v>1952436.7596975947</v>
      </c>
      <c r="P30" s="86">
        <f t="shared" ca="1" si="17"/>
        <v>1330245.7996344222</v>
      </c>
      <c r="Q30" s="86">
        <f t="shared" ca="1" si="18"/>
        <v>322329.41633654776</v>
      </c>
      <c r="R30">
        <f t="shared" ca="1" si="19"/>
        <v>-5.3112040238717066E-3</v>
      </c>
    </row>
    <row r="31" spans="1:28">
      <c r="A31" s="96">
        <v>12133.5</v>
      </c>
      <c r="B31" s="96">
        <v>7.2301500040339306E-4</v>
      </c>
      <c r="C31" s="96">
        <v>1</v>
      </c>
      <c r="D31" s="98">
        <f t="shared" si="5"/>
        <v>1.2133499999999999</v>
      </c>
      <c r="E31" s="98">
        <f t="shared" si="6"/>
        <v>7.2301500040339306E-4</v>
      </c>
      <c r="F31" s="86">
        <f t="shared" si="7"/>
        <v>1.2133499999999999</v>
      </c>
      <c r="G31" s="86">
        <f t="shared" si="8"/>
        <v>7.2301500040339306E-4</v>
      </c>
      <c r="H31" s="86">
        <f t="shared" si="9"/>
        <v>1.4722182224999998</v>
      </c>
      <c r="I31" s="86">
        <f t="shared" si="10"/>
        <v>1.7863159802703745</v>
      </c>
      <c r="J31" s="86">
        <f t="shared" si="11"/>
        <v>2.1674264946610586</v>
      </c>
      <c r="K31" s="86">
        <f t="shared" si="12"/>
        <v>8.7727025073945696E-4</v>
      </c>
      <c r="L31" s="86">
        <f t="shared" si="13"/>
        <v>1.0644358587347201E-3</v>
      </c>
      <c r="M31" s="86">
        <f t="shared" ca="1" si="14"/>
        <v>5.6648546153854271E-3</v>
      </c>
      <c r="N31" s="86">
        <f t="shared" ca="1" si="15"/>
        <v>2.4421778780205778E-5</v>
      </c>
      <c r="O31" s="19">
        <f t="shared" ca="1" si="16"/>
        <v>1947159.3647788567</v>
      </c>
      <c r="P31" s="86">
        <f t="shared" ca="1" si="17"/>
        <v>1330806.9676157278</v>
      </c>
      <c r="Q31" s="86">
        <f t="shared" ca="1" si="18"/>
        <v>321500.71400218189</v>
      </c>
      <c r="R31">
        <f t="shared" ca="1" si="19"/>
        <v>-4.941839614982034E-3</v>
      </c>
    </row>
    <row r="32" spans="1:28">
      <c r="A32" s="96">
        <v>22676</v>
      </c>
      <c r="B32" s="96">
        <v>7.6840005931444466E-5</v>
      </c>
      <c r="C32" s="96">
        <v>1</v>
      </c>
      <c r="D32" s="98">
        <f t="shared" si="5"/>
        <v>2.2675999999999998</v>
      </c>
      <c r="E32" s="98">
        <f t="shared" si="6"/>
        <v>7.6840005931444466E-5</v>
      </c>
      <c r="F32" s="86">
        <f t="shared" si="7"/>
        <v>2.2675999999999998</v>
      </c>
      <c r="G32" s="86">
        <f t="shared" si="8"/>
        <v>7.6840005931444466E-5</v>
      </c>
      <c r="H32" s="86">
        <f t="shared" si="9"/>
        <v>5.1420097599999997</v>
      </c>
      <c r="I32" s="86">
        <f t="shared" si="10"/>
        <v>11.660021331775999</v>
      </c>
      <c r="J32" s="86">
        <f t="shared" si="11"/>
        <v>26.440264371935253</v>
      </c>
      <c r="K32" s="86">
        <f t="shared" si="12"/>
        <v>1.7424239745014345E-4</v>
      </c>
      <c r="L32" s="86">
        <f t="shared" si="13"/>
        <v>3.9511206045794527E-4</v>
      </c>
      <c r="M32" s="86">
        <f t="shared" ca="1" si="14"/>
        <v>-1.6210090534892613E-4</v>
      </c>
      <c r="N32" s="86">
        <f t="shared" ca="1" si="15"/>
        <v>5.709275908349393E-8</v>
      </c>
      <c r="O32" s="19">
        <f t="shared" ca="1" si="16"/>
        <v>12759.471204056688</v>
      </c>
      <c r="P32" s="86">
        <f t="shared" ca="1" si="17"/>
        <v>349286.32836417481</v>
      </c>
      <c r="Q32" s="86">
        <f t="shared" ca="1" si="18"/>
        <v>32571.046202634207</v>
      </c>
      <c r="R32">
        <f t="shared" ca="1" si="19"/>
        <v>2.3894091128037059E-4</v>
      </c>
    </row>
    <row r="33" spans="1:18">
      <c r="A33" s="96">
        <v>22695</v>
      </c>
      <c r="B33" s="96">
        <v>-8.7449996499344707E-5</v>
      </c>
      <c r="C33" s="96">
        <v>1</v>
      </c>
      <c r="D33" s="98">
        <f t="shared" si="5"/>
        <v>2.2694999999999999</v>
      </c>
      <c r="E33" s="98">
        <f t="shared" si="6"/>
        <v>-8.7449996499344707E-5</v>
      </c>
      <c r="F33" s="86">
        <f t="shared" si="7"/>
        <v>2.2694999999999999</v>
      </c>
      <c r="G33" s="86">
        <f t="shared" si="8"/>
        <v>-8.7449996499344707E-5</v>
      </c>
      <c r="H33" s="86">
        <f t="shared" si="9"/>
        <v>5.150630249999999</v>
      </c>
      <c r="I33" s="86">
        <f t="shared" si="10"/>
        <v>11.689355352374998</v>
      </c>
      <c r="J33" s="86">
        <f t="shared" si="11"/>
        <v>26.528991972215056</v>
      </c>
      <c r="K33" s="86">
        <f t="shared" si="12"/>
        <v>-1.9846776705526281E-4</v>
      </c>
      <c r="L33" s="86">
        <f t="shared" si="13"/>
        <v>-4.5042259733191892E-4</v>
      </c>
      <c r="M33" s="86">
        <f t="shared" ca="1" si="14"/>
        <v>-1.8613054482626706E-4</v>
      </c>
      <c r="N33" s="86">
        <f t="shared" ca="1" si="15"/>
        <v>9.7378506181020582E-9</v>
      </c>
      <c r="O33" s="19">
        <f t="shared" ca="1" si="16"/>
        <v>12069.984233740764</v>
      </c>
      <c r="P33" s="86">
        <f t="shared" ca="1" si="17"/>
        <v>346662.45394321298</v>
      </c>
      <c r="Q33" s="86">
        <f t="shared" ca="1" si="18"/>
        <v>33334.72885941327</v>
      </c>
      <c r="R33">
        <f t="shared" ca="1" si="19"/>
        <v>9.8680548326922357E-5</v>
      </c>
    </row>
    <row r="34" spans="1:18">
      <c r="A34" s="96">
        <v>25143</v>
      </c>
      <c r="B34" s="96">
        <v>-9.9391300027491525E-3</v>
      </c>
      <c r="C34" s="96">
        <v>1</v>
      </c>
      <c r="D34" s="98">
        <f t="shared" si="5"/>
        <v>2.5143</v>
      </c>
      <c r="E34" s="98">
        <f t="shared" si="6"/>
        <v>-9.9391300027491525E-3</v>
      </c>
      <c r="F34" s="86">
        <f t="shared" si="7"/>
        <v>2.5143</v>
      </c>
      <c r="G34" s="86">
        <f t="shared" si="8"/>
        <v>-9.9391300027491525E-3</v>
      </c>
      <c r="H34" s="86">
        <f t="shared" si="9"/>
        <v>6.3217044900000001</v>
      </c>
      <c r="I34" s="86">
        <f t="shared" si="10"/>
        <v>15.894661599207</v>
      </c>
      <c r="J34" s="86">
        <f t="shared" si="11"/>
        <v>39.963947658886163</v>
      </c>
      <c r="K34" s="86">
        <f t="shared" si="12"/>
        <v>-2.4989954565912194E-2</v>
      </c>
      <c r="L34" s="86">
        <f t="shared" si="13"/>
        <v>-6.2832242765073029E-2</v>
      </c>
      <c r="M34" s="86">
        <f t="shared" ca="1" si="14"/>
        <v>-3.6892955536787855E-3</v>
      </c>
      <c r="N34" s="86">
        <f t="shared" ca="1" si="15"/>
        <v>3.9060430640786698E-5</v>
      </c>
      <c r="O34" s="19">
        <f t="shared" ca="1" si="16"/>
        <v>97585.179548564032</v>
      </c>
      <c r="P34" s="86">
        <f t="shared" ca="1" si="17"/>
        <v>70656.980693428501</v>
      </c>
      <c r="Q34" s="86">
        <f t="shared" ca="1" si="18"/>
        <v>226919.96953940473</v>
      </c>
      <c r="R34">
        <f t="shared" ca="1" si="19"/>
        <v>-6.2498344490703669E-3</v>
      </c>
    </row>
    <row r="35" spans="1:18">
      <c r="A35" s="96">
        <v>29688</v>
      </c>
      <c r="B35" s="96">
        <v>-2.5600799999665469E-3</v>
      </c>
      <c r="C35" s="96">
        <v>1</v>
      </c>
      <c r="D35" s="98">
        <f t="shared" si="5"/>
        <v>2.9687999999999999</v>
      </c>
      <c r="E35" s="98">
        <f t="shared" si="6"/>
        <v>-2.5600799999665469E-3</v>
      </c>
      <c r="F35" s="86">
        <f t="shared" si="7"/>
        <v>2.9687999999999999</v>
      </c>
      <c r="G35" s="86">
        <f t="shared" si="8"/>
        <v>-2.5600799999665469E-3</v>
      </c>
      <c r="H35" s="86">
        <f t="shared" si="9"/>
        <v>8.8137734399999985</v>
      </c>
      <c r="I35" s="86">
        <f t="shared" si="10"/>
        <v>26.166330588671993</v>
      </c>
      <c r="J35" s="86">
        <f t="shared" si="11"/>
        <v>77.682602251649413</v>
      </c>
      <c r="K35" s="86">
        <f t="shared" si="12"/>
        <v>-7.6003655039006838E-3</v>
      </c>
      <c r="L35" s="86">
        <f t="shared" si="13"/>
        <v>-2.2563965107980349E-2</v>
      </c>
      <c r="M35" s="86">
        <f t="shared" ca="1" si="14"/>
        <v>-1.2336007068054364E-2</v>
      </c>
      <c r="N35" s="86">
        <f t="shared" ca="1" si="15"/>
        <v>9.5568750040572054E-5</v>
      </c>
      <c r="O35" s="19">
        <f t="shared" ca="1" si="16"/>
        <v>1489308.7693102658</v>
      </c>
      <c r="P35" s="86">
        <f t="shared" ca="1" si="17"/>
        <v>276122.79203015845</v>
      </c>
      <c r="Q35" s="86">
        <f t="shared" ca="1" si="18"/>
        <v>1303255.8868241913</v>
      </c>
      <c r="R35">
        <f t="shared" ca="1" si="19"/>
        <v>9.7759270680878169E-3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AG47"/>
  <sheetViews>
    <sheetView workbookViewId="0"/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2.140625" style="1" customWidth="1"/>
    <col min="5" max="5" width="10.28515625" style="1"/>
    <col min="6" max="6" width="11" style="1" customWidth="1"/>
    <col min="7" max="7" width="12.8554687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22" ht="20.25">
      <c r="A1" s="2" t="s">
        <v>0</v>
      </c>
      <c r="U1" s="24" t="s">
        <v>34</v>
      </c>
      <c r="V1" s="24" t="s">
        <v>228</v>
      </c>
    </row>
    <row r="2" spans="1:22">
      <c r="A2" s="1" t="s">
        <v>1</v>
      </c>
      <c r="B2" s="3" t="s">
        <v>2</v>
      </c>
      <c r="U2" s="1">
        <v>-20000</v>
      </c>
      <c r="V2" s="1">
        <f>+D$11+D$12*U2+D$13*U2^2</f>
        <v>-5.3008881147779602E-2</v>
      </c>
    </row>
    <row r="3" spans="1:22" s="10" customFormat="1">
      <c r="A3" s="99" t="s">
        <v>229</v>
      </c>
      <c r="U3" s="10">
        <v>-16000</v>
      </c>
      <c r="V3" s="10">
        <f t="shared" ref="V3:V17" si="0">+D$11+D$12*U3+D$13*U3^2</f>
        <v>-4.2931117740487329E-2</v>
      </c>
    </row>
    <row r="4" spans="1:22">
      <c r="A4" s="5" t="s">
        <v>4</v>
      </c>
      <c r="C4" s="6">
        <v>41766.288</v>
      </c>
      <c r="D4" s="7">
        <v>0.4198228</v>
      </c>
      <c r="U4" s="1">
        <v>-12000</v>
      </c>
      <c r="V4" s="1">
        <f t="shared" si="0"/>
        <v>-3.3880441359655629E-2</v>
      </c>
    </row>
    <row r="5" spans="1:22">
      <c r="C5" s="8"/>
      <c r="U5" s="1">
        <v>-8000</v>
      </c>
      <c r="V5" s="1">
        <f t="shared" si="0"/>
        <v>-2.5856852005284498E-2</v>
      </c>
    </row>
    <row r="6" spans="1:22">
      <c r="A6" s="5" t="s">
        <v>5</v>
      </c>
      <c r="C6" s="8"/>
      <c r="U6" s="1">
        <v>-4000</v>
      </c>
      <c r="V6" s="1">
        <f t="shared" si="0"/>
        <v>-1.886034967737394E-2</v>
      </c>
    </row>
    <row r="7" spans="1:22">
      <c r="A7" s="1" t="s">
        <v>6</v>
      </c>
      <c r="C7" s="99">
        <v>34445.991199999997</v>
      </c>
      <c r="D7" s="99" t="s">
        <v>230</v>
      </c>
      <c r="U7" s="1">
        <v>0</v>
      </c>
      <c r="V7" s="1">
        <f t="shared" si="0"/>
        <v>-1.2890934375923951E-2</v>
      </c>
    </row>
    <row r="8" spans="1:22">
      <c r="A8" s="1" t="s">
        <v>8</v>
      </c>
      <c r="C8" s="99">
        <v>0.41981391000000001</v>
      </c>
      <c r="D8" s="99" t="s">
        <v>230</v>
      </c>
      <c r="U8" s="1">
        <v>4000</v>
      </c>
      <c r="V8" s="1">
        <f t="shared" si="0"/>
        <v>-7.9486061009345355E-3</v>
      </c>
    </row>
    <row r="9" spans="1:22">
      <c r="A9" s="8" t="s">
        <v>9</v>
      </c>
      <c r="B9" s="8"/>
      <c r="C9" s="8">
        <v>22</v>
      </c>
      <c r="D9" s="8" t="str">
        <f>"F"&amp;C9</f>
        <v>F22</v>
      </c>
      <c r="E9" s="8" t="str">
        <f>"G"&amp;C9</f>
        <v>G22</v>
      </c>
      <c r="U9" s="1">
        <v>8000</v>
      </c>
      <c r="V9" s="1">
        <f t="shared" si="0"/>
        <v>-4.0333648524056905E-3</v>
      </c>
    </row>
    <row r="10" spans="1:22">
      <c r="C10" s="11" t="s">
        <v>10</v>
      </c>
      <c r="D10" s="11" t="s">
        <v>11</v>
      </c>
      <c r="U10" s="1">
        <v>12000</v>
      </c>
      <c r="V10" s="1">
        <f t="shared" si="0"/>
        <v>-1.1452106303374192E-3</v>
      </c>
    </row>
    <row r="11" spans="1:22">
      <c r="A11" s="1" t="s">
        <v>13</v>
      </c>
      <c r="C11" s="12">
        <f ca="1">INTERCEPT(INDIRECT(E9):G939,INDIRECT(D9):$F939)</f>
        <v>-6.7275816139701133E-3</v>
      </c>
      <c r="D11" s="13">
        <f>+E11*F11</f>
        <v>-1.2890934375923951E-2</v>
      </c>
      <c r="E11" s="14">
        <v>-1.289093437592395</v>
      </c>
      <c r="F11" s="1">
        <v>0.01</v>
      </c>
      <c r="U11" s="1">
        <v>16000</v>
      </c>
      <c r="V11" s="1">
        <f t="shared" si="0"/>
        <v>7.1585656527028453E-4</v>
      </c>
    </row>
    <row r="12" spans="1:22">
      <c r="A12" s="1" t="s">
        <v>15</v>
      </c>
      <c r="C12" s="12">
        <f ca="1">SLOPE(INDIRECT(E9):G939,INDIRECT(D9):$F939)</f>
        <v>1.105036241470314E-7</v>
      </c>
      <c r="D12" s="13">
        <f>+E12*F12</f>
        <v>1.3639679470549253E-6</v>
      </c>
      <c r="E12" s="15">
        <v>0.13639679470549251</v>
      </c>
      <c r="F12" s="1">
        <v>1.0000000000000001E-5</v>
      </c>
      <c r="U12" s="1">
        <v>20000</v>
      </c>
      <c r="V12" s="1">
        <f t="shared" si="0"/>
        <v>1.5498367344174112E-3</v>
      </c>
    </row>
    <row r="13" spans="1:22">
      <c r="A13" s="1" t="s">
        <v>17</v>
      </c>
      <c r="C13" s="13" t="s">
        <v>18</v>
      </c>
      <c r="D13" s="13">
        <f>+E13*F13</f>
        <v>-3.2096469576892854E-11</v>
      </c>
      <c r="E13" s="16">
        <v>-3.2096469576892851E-3</v>
      </c>
      <c r="F13" s="1">
        <v>1E-8</v>
      </c>
      <c r="U13" s="1">
        <v>24000</v>
      </c>
      <c r="V13" s="1">
        <f t="shared" si="0"/>
        <v>1.3567298771039703E-3</v>
      </c>
    </row>
    <row r="14" spans="1:22">
      <c r="A14" s="1" t="s">
        <v>20</v>
      </c>
      <c r="E14" s="1">
        <f>SUM(R21:R916)</f>
        <v>1.6037881723625171E-3</v>
      </c>
      <c r="U14" s="1">
        <v>28000</v>
      </c>
      <c r="V14" s="1">
        <f t="shared" si="0"/>
        <v>1.3653599332995661E-4</v>
      </c>
    </row>
    <row r="15" spans="1:22">
      <c r="A15" s="5" t="s">
        <v>22</v>
      </c>
      <c r="C15" s="17">
        <f ca="1">(C7+C11)+(C8+C12)*INT(MAX(F21:F3459))</f>
        <v>50897.236493893906</v>
      </c>
      <c r="D15" s="18">
        <f>+C7+INT(MAX(F21:F1514))*C8+D11+D12*INT(MAX(F21:F3949))+D13*INT(MAX(F21:F3976)^2)</f>
        <v>50897.230160778083</v>
      </c>
      <c r="U15" s="1">
        <v>32000</v>
      </c>
      <c r="V15" s="1">
        <f t="shared" si="0"/>
        <v>-2.1107449169046194E-3</v>
      </c>
    </row>
    <row r="16" spans="1:22">
      <c r="A16" s="5" t="s">
        <v>24</v>
      </c>
      <c r="C16" s="17">
        <f ca="1">+C8+C12</f>
        <v>0.41981402050362415</v>
      </c>
      <c r="D16" s="19">
        <f>+C8+D12+2*D13*MAX(F21:F54)</f>
        <v>0.41981275840714394</v>
      </c>
      <c r="U16" s="1">
        <v>36000</v>
      </c>
      <c r="V16" s="1">
        <f t="shared" si="0"/>
        <v>-5.3851128535997786E-3</v>
      </c>
    </row>
    <row r="17" spans="1:33">
      <c r="A17" s="12" t="s">
        <v>25</v>
      </c>
      <c r="C17" s="1">
        <f>COUNT(C21:C4665)</f>
        <v>27</v>
      </c>
      <c r="U17" s="1">
        <v>40000</v>
      </c>
      <c r="V17" s="1">
        <f t="shared" si="0"/>
        <v>-9.6865678167555105E-3</v>
      </c>
    </row>
    <row r="18" spans="1:33">
      <c r="A18" s="5" t="s">
        <v>26</v>
      </c>
      <c r="C18" s="20">
        <f ca="1">+C15</f>
        <v>50897.236493893906</v>
      </c>
      <c r="D18" s="21">
        <f ca="1">C16</f>
        <v>0.41981402050362415</v>
      </c>
      <c r="E18" s="8" t="s">
        <v>10</v>
      </c>
    </row>
    <row r="19" spans="1:33">
      <c r="A19" s="5" t="s">
        <v>27</v>
      </c>
      <c r="C19" s="22">
        <f>+D15</f>
        <v>50897.230160778083</v>
      </c>
      <c r="D19" s="23">
        <f>+D16</f>
        <v>0.41981275840714394</v>
      </c>
      <c r="E19" s="8" t="s">
        <v>28</v>
      </c>
    </row>
    <row r="20" spans="1:33" ht="14.25">
      <c r="A20" s="11" t="s">
        <v>29</v>
      </c>
      <c r="B20" s="11" t="s">
        <v>30</v>
      </c>
      <c r="C20" s="11" t="s">
        <v>31</v>
      </c>
      <c r="D20" s="11" t="s">
        <v>32</v>
      </c>
      <c r="E20" s="11" t="s">
        <v>33</v>
      </c>
      <c r="F20" s="11" t="s">
        <v>34</v>
      </c>
      <c r="G20" s="11" t="s">
        <v>35</v>
      </c>
      <c r="H20" s="24" t="s">
        <v>23</v>
      </c>
      <c r="I20" s="24" t="s">
        <v>36</v>
      </c>
      <c r="J20" s="24" t="s">
        <v>37</v>
      </c>
      <c r="K20" s="24" t="s">
        <v>38</v>
      </c>
      <c r="L20" s="24" t="s">
        <v>39</v>
      </c>
      <c r="M20" s="24" t="s">
        <v>40</v>
      </c>
      <c r="N20" s="24" t="s">
        <v>41</v>
      </c>
      <c r="O20" s="24" t="s">
        <v>42</v>
      </c>
      <c r="P20" s="24" t="s">
        <v>43</v>
      </c>
      <c r="Q20" s="11" t="s">
        <v>44</v>
      </c>
      <c r="R20" s="24" t="s">
        <v>45</v>
      </c>
      <c r="S20" s="24" t="s">
        <v>46</v>
      </c>
      <c r="T20" s="24" t="s">
        <v>47</v>
      </c>
    </row>
    <row r="21" spans="1:33">
      <c r="A21" s="1" t="s">
        <v>49</v>
      </c>
      <c r="C21" s="25">
        <v>28122.7</v>
      </c>
      <c r="D21" s="26"/>
      <c r="E21" s="1">
        <f t="shared" ref="E21:E47" si="1">+(C21-C$7)/C$8</f>
        <v>-15062.12883703638</v>
      </c>
      <c r="F21" s="1">
        <f t="shared" ref="F21:F47" si="2">ROUND(2*E21,0)/2</f>
        <v>-15062</v>
      </c>
      <c r="G21" s="100">
        <f t="shared" ref="G21:G47" si="3">+C21-(C$7+F21*C$8)</f>
        <v>-5.4087579996121349E-2</v>
      </c>
      <c r="H21" s="100">
        <f>G21</f>
        <v>-5.4087579996121349E-2</v>
      </c>
      <c r="I21" s="1" t="e">
        <f>VLOOKUP($C21,#REF!,7,FALSE)</f>
        <v>#REF!</v>
      </c>
      <c r="O21" s="1">
        <f t="shared" ref="O21:O47" ca="1" si="4">+C$11+C$12*$F21</f>
        <v>-8.3919872008727005E-3</v>
      </c>
      <c r="P21" s="1">
        <f t="shared" ref="P21:P47" si="5">+D$11+D$12*F21+D$13*F21^2</f>
        <v>-4.0716548061508206E-2</v>
      </c>
      <c r="Q21" s="27">
        <f t="shared" ref="Q21:Q47" si="6">+C21-15018.5</f>
        <v>13104.2</v>
      </c>
      <c r="R21" s="1">
        <f t="shared" ref="R21:R47" si="7">+(P21-G21)^2</f>
        <v>1.7878449499644447E-4</v>
      </c>
      <c r="S21" s="1">
        <f>S$15</f>
        <v>0</v>
      </c>
      <c r="T21" s="1">
        <f t="shared" ref="T21:T47" si="8">S21*R21</f>
        <v>0</v>
      </c>
    </row>
    <row r="22" spans="1:33">
      <c r="A22" s="1" t="s">
        <v>50</v>
      </c>
      <c r="C22" s="25">
        <v>31170.365000000002</v>
      </c>
      <c r="D22" s="26"/>
      <c r="E22" s="1">
        <f t="shared" si="1"/>
        <v>-7802.5670945490947</v>
      </c>
      <c r="F22" s="1">
        <f t="shared" si="2"/>
        <v>-7802.5</v>
      </c>
      <c r="G22" s="100">
        <f t="shared" si="3"/>
        <v>-2.8167224994831486E-2</v>
      </c>
      <c r="I22" s="100">
        <f>G22</f>
        <v>-2.8167224994831486E-2</v>
      </c>
      <c r="O22" s="1">
        <f t="shared" ca="1" si="4"/>
        <v>-7.5897861413773259E-3</v>
      </c>
      <c r="P22" s="1">
        <f t="shared" si="5"/>
        <v>-2.5487295454794601E-2</v>
      </c>
      <c r="Q22" s="27">
        <f t="shared" si="6"/>
        <v>16151.865000000002</v>
      </c>
      <c r="R22" s="1">
        <f t="shared" si="7"/>
        <v>7.1820223395623061E-6</v>
      </c>
      <c r="S22" s="1">
        <f>S$15</f>
        <v>0</v>
      </c>
      <c r="T22" s="1">
        <f t="shared" si="8"/>
        <v>0</v>
      </c>
      <c r="AE22" s="1" t="s">
        <v>57</v>
      </c>
      <c r="AG22" s="1" t="s">
        <v>53</v>
      </c>
    </row>
    <row r="23" spans="1:33">
      <c r="A23" s="1" t="s">
        <v>62</v>
      </c>
      <c r="C23" s="25">
        <v>34445.989000000001</v>
      </c>
      <c r="D23" s="26"/>
      <c r="E23" s="1">
        <f t="shared" si="1"/>
        <v>-5.2404171061293048E-3</v>
      </c>
      <c r="F23" s="1">
        <f t="shared" si="2"/>
        <v>0</v>
      </c>
      <c r="G23" s="100">
        <f t="shared" si="3"/>
        <v>-2.1999999953550287E-3</v>
      </c>
      <c r="I23" s="100">
        <f t="shared" ref="I23:I29" si="9">G23</f>
        <v>-2.1999999953550287E-3</v>
      </c>
      <c r="O23" s="1">
        <f t="shared" ca="1" si="4"/>
        <v>-6.7275816139701133E-3</v>
      </c>
      <c r="P23" s="1">
        <f t="shared" si="5"/>
        <v>-1.2890934375923951E-2</v>
      </c>
      <c r="Q23" s="27">
        <f t="shared" si="6"/>
        <v>19427.489000000001</v>
      </c>
      <c r="R23" s="1">
        <f t="shared" si="7"/>
        <v>1.1429607792963062E-4</v>
      </c>
      <c r="S23" s="1">
        <f>S$15</f>
        <v>0</v>
      </c>
      <c r="T23" s="1">
        <f t="shared" si="8"/>
        <v>0</v>
      </c>
      <c r="AE23" s="1" t="s">
        <v>56</v>
      </c>
      <c r="AG23" s="1" t="s">
        <v>53</v>
      </c>
    </row>
    <row r="24" spans="1:33">
      <c r="A24" s="1" t="s">
        <v>62</v>
      </c>
      <c r="C24" s="25">
        <v>34770.089</v>
      </c>
      <c r="D24" s="26"/>
      <c r="E24" s="1">
        <f t="shared" si="1"/>
        <v>772.00348125673872</v>
      </c>
      <c r="F24" s="1">
        <f t="shared" si="2"/>
        <v>772</v>
      </c>
      <c r="G24" s="100">
        <f t="shared" si="3"/>
        <v>1.4614800020353869E-3</v>
      </c>
      <c r="I24" s="100">
        <f t="shared" si="9"/>
        <v>1.4614800020353869E-3</v>
      </c>
      <c r="O24" s="1">
        <f t="shared" ca="1" si="4"/>
        <v>-6.6422728161286051E-3</v>
      </c>
      <c r="P24" s="1">
        <f t="shared" si="5"/>
        <v>-1.1857080103121862E-2</v>
      </c>
      <c r="Q24" s="27">
        <f t="shared" si="6"/>
        <v>19751.589</v>
      </c>
      <c r="R24" s="1">
        <f t="shared" si="7"/>
        <v>1.7738404327468629E-4</v>
      </c>
      <c r="S24" s="1">
        <f>S$15</f>
        <v>0</v>
      </c>
      <c r="T24" s="1">
        <f t="shared" si="8"/>
        <v>0</v>
      </c>
      <c r="AE24" s="1" t="s">
        <v>56</v>
      </c>
      <c r="AG24" s="1" t="s">
        <v>53</v>
      </c>
    </row>
    <row r="25" spans="1:33">
      <c r="A25" s="1" t="s">
        <v>63</v>
      </c>
      <c r="C25" s="25">
        <v>34771.133000000002</v>
      </c>
      <c r="D25" s="26"/>
      <c r="E25" s="1">
        <f t="shared" si="1"/>
        <v>774.49029737962917</v>
      </c>
      <c r="F25" s="1">
        <f t="shared" si="2"/>
        <v>774.5</v>
      </c>
      <c r="G25" s="100">
        <f t="shared" si="3"/>
        <v>-4.0732949928496964E-3</v>
      </c>
      <c r="I25" s="100">
        <f t="shared" si="9"/>
        <v>-4.0732949928496964E-3</v>
      </c>
      <c r="O25" s="1">
        <f t="shared" ca="1" si="4"/>
        <v>-6.6419965570682377E-3</v>
      </c>
      <c r="P25" s="1">
        <f t="shared" si="5"/>
        <v>-1.1853794276229729E-2</v>
      </c>
      <c r="Q25" s="27">
        <f t="shared" si="6"/>
        <v>19752.633000000002</v>
      </c>
      <c r="R25" s="1">
        <f t="shared" si="7"/>
        <v>6.0536169098677204E-5</v>
      </c>
      <c r="S25" s="1">
        <f>S$15</f>
        <v>0</v>
      </c>
      <c r="T25" s="1">
        <f t="shared" si="8"/>
        <v>0</v>
      </c>
      <c r="AE25" s="1" t="s">
        <v>56</v>
      </c>
      <c r="AG25" s="1" t="s">
        <v>53</v>
      </c>
    </row>
    <row r="26" spans="1:33">
      <c r="A26" s="1" t="s">
        <v>67</v>
      </c>
      <c r="C26" s="25">
        <v>39521.96</v>
      </c>
      <c r="D26" s="26"/>
      <c r="E26" s="1">
        <f t="shared" si="1"/>
        <v>12090.99717539136</v>
      </c>
      <c r="F26" s="1">
        <f t="shared" si="2"/>
        <v>12091</v>
      </c>
      <c r="G26" s="100">
        <f t="shared" si="3"/>
        <v>-1.1858099969686009E-3</v>
      </c>
      <c r="I26" s="100">
        <f t="shared" si="9"/>
        <v>-1.1858099969686009E-3</v>
      </c>
      <c r="O26" s="1">
        <f t="shared" ca="1" si="4"/>
        <v>-5.3914822944083566E-3</v>
      </c>
      <c r="P26" s="1">
        <f t="shared" si="5"/>
        <v>-1.091454027575922E-3</v>
      </c>
      <c r="Q26" s="27">
        <f t="shared" si="6"/>
        <v>24503.46</v>
      </c>
      <c r="R26" s="1">
        <f t="shared" si="7"/>
        <v>8.9030489600321642E-9</v>
      </c>
      <c r="S26" s="1">
        <f t="shared" ref="S26:S32" si="10">S$12</f>
        <v>0</v>
      </c>
      <c r="T26" s="1">
        <f t="shared" si="8"/>
        <v>0</v>
      </c>
      <c r="AE26" s="1" t="s">
        <v>56</v>
      </c>
      <c r="AG26" s="1" t="s">
        <v>53</v>
      </c>
    </row>
    <row r="27" spans="1:33">
      <c r="A27" s="1" t="s">
        <v>67</v>
      </c>
      <c r="C27" s="25">
        <v>39528.887999999999</v>
      </c>
      <c r="D27" s="26"/>
      <c r="E27" s="1">
        <f t="shared" si="1"/>
        <v>12107.499725294958</v>
      </c>
      <c r="F27" s="1">
        <f t="shared" si="2"/>
        <v>12107.5</v>
      </c>
      <c r="G27" s="100">
        <f t="shared" si="3"/>
        <v>-1.1532499775057659E-4</v>
      </c>
      <c r="I27" s="100">
        <f t="shared" si="9"/>
        <v>-1.1532499775057659E-4</v>
      </c>
      <c r="O27" s="1">
        <f t="shared" ca="1" si="4"/>
        <v>-5.3896589846099303E-3</v>
      </c>
      <c r="P27" s="1">
        <f t="shared" si="5"/>
        <v>-1.0817638823639453E-3</v>
      </c>
      <c r="Q27" s="27">
        <f t="shared" si="6"/>
        <v>24510.387999999999</v>
      </c>
      <c r="R27" s="1">
        <f t="shared" si="7"/>
        <v>9.3400411769273211E-7</v>
      </c>
      <c r="S27" s="1">
        <f t="shared" si="10"/>
        <v>0</v>
      </c>
      <c r="T27" s="1">
        <f t="shared" si="8"/>
        <v>0</v>
      </c>
      <c r="AE27" s="1" t="s">
        <v>56</v>
      </c>
      <c r="AG27" s="1" t="s">
        <v>53</v>
      </c>
    </row>
    <row r="28" spans="1:33">
      <c r="A28" s="1" t="s">
        <v>67</v>
      </c>
      <c r="C28" s="25">
        <v>39529.938000000002</v>
      </c>
      <c r="D28" s="26"/>
      <c r="E28" s="1">
        <f t="shared" si="1"/>
        <v>12110.000833464534</v>
      </c>
      <c r="F28" s="1">
        <f t="shared" si="2"/>
        <v>12110</v>
      </c>
      <c r="G28" s="100">
        <f t="shared" si="3"/>
        <v>3.4990000858670101E-4</v>
      </c>
      <c r="I28" s="100">
        <f t="shared" si="9"/>
        <v>3.4990000858670101E-4</v>
      </c>
      <c r="O28" s="1">
        <f t="shared" ca="1" si="4"/>
        <v>-5.389382725549563E-3</v>
      </c>
      <c r="P28" s="1">
        <f t="shared" si="5"/>
        <v>-1.0802972031262546E-3</v>
      </c>
      <c r="Q28" s="27">
        <f t="shared" si="6"/>
        <v>24511.438000000002</v>
      </c>
      <c r="R28" s="1">
        <f t="shared" si="7"/>
        <v>2.0454640643915128E-6</v>
      </c>
      <c r="S28" s="1">
        <f t="shared" si="10"/>
        <v>0</v>
      </c>
      <c r="T28" s="1">
        <f t="shared" si="8"/>
        <v>0</v>
      </c>
      <c r="AE28" s="1" t="s">
        <v>52</v>
      </c>
      <c r="AG28" s="1" t="s">
        <v>53</v>
      </c>
    </row>
    <row r="29" spans="1:33">
      <c r="A29" s="1" t="s">
        <v>67</v>
      </c>
      <c r="C29" s="25">
        <v>39539.803999999996</v>
      </c>
      <c r="D29" s="26"/>
      <c r="E29" s="1">
        <f t="shared" si="1"/>
        <v>12133.501722227355</v>
      </c>
      <c r="F29" s="1">
        <f t="shared" si="2"/>
        <v>12133.5</v>
      </c>
      <c r="G29" s="100">
        <f t="shared" si="3"/>
        <v>7.2301500040339306E-4</v>
      </c>
      <c r="I29" s="100">
        <f t="shared" si="9"/>
        <v>7.2301500040339306E-4</v>
      </c>
      <c r="O29" s="1">
        <f t="shared" ca="1" si="4"/>
        <v>-5.3867858903821082E-3</v>
      </c>
      <c r="P29" s="1">
        <f t="shared" si="5"/>
        <v>-1.0665300292348684E-3</v>
      </c>
      <c r="Q29" s="27">
        <f t="shared" si="6"/>
        <v>24521.303999999996</v>
      </c>
      <c r="R29" s="1">
        <f t="shared" si="7"/>
        <v>3.2024714131030062E-6</v>
      </c>
      <c r="S29" s="1">
        <f t="shared" si="10"/>
        <v>0</v>
      </c>
      <c r="T29" s="1">
        <f t="shared" si="8"/>
        <v>0</v>
      </c>
      <c r="AE29" s="1" t="s">
        <v>52</v>
      </c>
      <c r="AG29" s="1" t="s">
        <v>53</v>
      </c>
    </row>
    <row r="30" spans="1:33">
      <c r="A30" s="1" t="s">
        <v>74</v>
      </c>
      <c r="C30" s="25">
        <v>43965.691500000001</v>
      </c>
      <c r="D30" s="26"/>
      <c r="E30" s="1">
        <f t="shared" si="1"/>
        <v>22676.000183033488</v>
      </c>
      <c r="F30" s="1">
        <f t="shared" si="2"/>
        <v>22676</v>
      </c>
      <c r="G30" s="100">
        <f t="shared" si="3"/>
        <v>7.6840005931444466E-5</v>
      </c>
      <c r="J30" s="100">
        <f>G30</f>
        <v>7.6840005931444466E-5</v>
      </c>
      <c r="O30" s="1">
        <f t="shared" ca="1" si="4"/>
        <v>-4.2218014328120291E-3</v>
      </c>
      <c r="P30" s="1">
        <f t="shared" si="5"/>
        <v>1.5343668089009242E-3</v>
      </c>
      <c r="Q30" s="27">
        <f t="shared" si="6"/>
        <v>28947.191500000001</v>
      </c>
      <c r="R30" s="1">
        <f t="shared" si="7"/>
        <v>2.1243843813744325E-6</v>
      </c>
      <c r="S30" s="1">
        <f t="shared" si="10"/>
        <v>0</v>
      </c>
      <c r="T30" s="1">
        <f t="shared" si="8"/>
        <v>0</v>
      </c>
      <c r="AE30" s="1" t="s">
        <v>58</v>
      </c>
      <c r="AG30" s="1" t="s">
        <v>55</v>
      </c>
    </row>
    <row r="31" spans="1:33">
      <c r="A31" s="1" t="s">
        <v>75</v>
      </c>
      <c r="C31" s="25">
        <v>43973.667800000003</v>
      </c>
      <c r="D31" s="26"/>
      <c r="E31" s="1">
        <f t="shared" si="1"/>
        <v>22694.999791693434</v>
      </c>
      <c r="F31" s="1">
        <f t="shared" si="2"/>
        <v>22695</v>
      </c>
      <c r="G31" s="100">
        <f t="shared" si="3"/>
        <v>-8.7449996499344707E-5</v>
      </c>
      <c r="J31" s="100">
        <f>G31</f>
        <v>-8.7449996499344707E-5</v>
      </c>
      <c r="O31" s="1">
        <f t="shared" ca="1" si="4"/>
        <v>-4.2197018639532355E-3</v>
      </c>
      <c r="P31" s="1">
        <f t="shared" si="5"/>
        <v>1.5326134703926748E-3</v>
      </c>
      <c r="Q31" s="27">
        <f t="shared" si="6"/>
        <v>28955.167800000003</v>
      </c>
      <c r="R31" s="1">
        <f t="shared" si="7"/>
        <v>2.6246056367581897E-6</v>
      </c>
      <c r="S31" s="1">
        <f t="shared" si="10"/>
        <v>0</v>
      </c>
      <c r="T31" s="1">
        <f t="shared" si="8"/>
        <v>0</v>
      </c>
      <c r="AE31" s="1" t="s">
        <v>56</v>
      </c>
      <c r="AG31" s="1" t="s">
        <v>53</v>
      </c>
    </row>
    <row r="32" spans="1:33">
      <c r="A32" s="1" t="s">
        <v>76</v>
      </c>
      <c r="B32" s="13" t="s">
        <v>77</v>
      </c>
      <c r="C32" s="26">
        <v>45001.362399999998</v>
      </c>
      <c r="D32" s="30">
        <v>2.0000000000000001E-4</v>
      </c>
      <c r="E32" s="1">
        <f t="shared" si="1"/>
        <v>25142.976324915009</v>
      </c>
      <c r="F32" s="1">
        <f t="shared" si="2"/>
        <v>25143</v>
      </c>
      <c r="G32" s="100">
        <f t="shared" si="3"/>
        <v>-9.9391300027491525E-3</v>
      </c>
      <c r="K32" s="100">
        <f>G32</f>
        <v>-9.9391300027491525E-3</v>
      </c>
      <c r="O32" s="1">
        <f t="shared" ca="1" si="4"/>
        <v>-3.9491889920413026E-3</v>
      </c>
      <c r="P32" s="1">
        <f t="shared" si="5"/>
        <v>1.1128721331388411E-3</v>
      </c>
      <c r="Q32" s="27">
        <f t="shared" si="6"/>
        <v>29982.862399999998</v>
      </c>
      <c r="R32" s="1">
        <f t="shared" si="7"/>
        <v>1.2214675121167276E-4</v>
      </c>
      <c r="S32" s="1">
        <f t="shared" si="10"/>
        <v>0</v>
      </c>
      <c r="T32" s="1">
        <f t="shared" si="8"/>
        <v>0</v>
      </c>
      <c r="AG32" s="1" t="s">
        <v>51</v>
      </c>
    </row>
    <row r="33" spans="1:33">
      <c r="A33" s="1" t="s">
        <v>84</v>
      </c>
      <c r="B33" s="13" t="s">
        <v>77</v>
      </c>
      <c r="C33" s="26">
        <v>46909.4211</v>
      </c>
      <c r="D33" s="26"/>
      <c r="E33" s="1">
        <f t="shared" si="1"/>
        <v>29687.986994046965</v>
      </c>
      <c r="F33" s="1">
        <f t="shared" si="2"/>
        <v>29688</v>
      </c>
      <c r="G33" s="100">
        <f t="shared" si="3"/>
        <v>-5.460079999465961E-3</v>
      </c>
      <c r="I33" s="100">
        <f>G33</f>
        <v>-5.460079999465961E-3</v>
      </c>
      <c r="O33" s="1">
        <f t="shared" ca="1" si="4"/>
        <v>-3.4469500202930449E-3</v>
      </c>
      <c r="P33" s="1">
        <f t="shared" si="5"/>
        <v>-6.8655507121595863E-4</v>
      </c>
      <c r="Q33" s="27">
        <f t="shared" si="6"/>
        <v>31890.9211</v>
      </c>
      <c r="R33" s="1">
        <f t="shared" si="7"/>
        <v>2.278654024062419E-5</v>
      </c>
      <c r="S33" s="1">
        <f t="shared" ref="S33:S45" si="11">S$14</f>
        <v>0</v>
      </c>
      <c r="T33" s="1">
        <f t="shared" si="8"/>
        <v>0</v>
      </c>
      <c r="AE33" s="1" t="s">
        <v>56</v>
      </c>
      <c r="AG33" s="1" t="s">
        <v>53</v>
      </c>
    </row>
    <row r="34" spans="1:33">
      <c r="A34" s="1" t="s">
        <v>83</v>
      </c>
      <c r="B34" s="13"/>
      <c r="C34" s="26">
        <v>47239.392599999999</v>
      </c>
      <c r="D34" s="26"/>
      <c r="E34" s="1">
        <f t="shared" si="1"/>
        <v>30473.981674404266</v>
      </c>
      <c r="F34" s="1">
        <f t="shared" si="2"/>
        <v>30474</v>
      </c>
      <c r="G34" s="100">
        <f t="shared" si="3"/>
        <v>-7.6933399977860972E-3</v>
      </c>
      <c r="I34" s="100">
        <f t="shared" ref="I34:I44" si="12">G34</f>
        <v>-7.6933399977860972E-3</v>
      </c>
      <c r="O34" s="1">
        <f t="shared" ca="1" si="4"/>
        <v>-3.3600941717134786E-3</v>
      </c>
      <c r="P34" s="1">
        <f t="shared" si="5"/>
        <v>-1.1322326777412142E-3</v>
      </c>
      <c r="Q34" s="27">
        <f t="shared" si="6"/>
        <v>32220.892599999999</v>
      </c>
      <c r="R34" s="1">
        <f t="shared" si="7"/>
        <v>4.3048129265146545E-5</v>
      </c>
      <c r="S34" s="1">
        <f t="shared" si="11"/>
        <v>0</v>
      </c>
      <c r="T34" s="1">
        <f t="shared" si="8"/>
        <v>0</v>
      </c>
    </row>
    <row r="35" spans="1:33">
      <c r="A35" s="1" t="s">
        <v>85</v>
      </c>
      <c r="B35" s="13" t="s">
        <v>77</v>
      </c>
      <c r="C35" s="26">
        <v>47592.4565</v>
      </c>
      <c r="D35" s="26"/>
      <c r="E35" s="1">
        <f t="shared" si="1"/>
        <v>31314.982631232975</v>
      </c>
      <c r="F35" s="1">
        <f t="shared" si="2"/>
        <v>31315</v>
      </c>
      <c r="G35" s="100">
        <f t="shared" si="3"/>
        <v>-7.2916499993880279E-3</v>
      </c>
      <c r="I35" s="100">
        <f t="shared" si="12"/>
        <v>-7.2916499993880279E-3</v>
      </c>
      <c r="O35" s="1">
        <f t="shared" ca="1" si="4"/>
        <v>-3.267160623805825E-3</v>
      </c>
      <c r="P35" s="1">
        <f t="shared" si="5"/>
        <v>-1.6530142003234813E-3</v>
      </c>
      <c r="Q35" s="27">
        <f t="shared" si="6"/>
        <v>32573.9565</v>
      </c>
      <c r="R35" s="1">
        <f t="shared" si="7"/>
        <v>3.1794213674492278E-5</v>
      </c>
      <c r="S35" s="1">
        <f t="shared" si="11"/>
        <v>0</v>
      </c>
      <c r="T35" s="1">
        <f t="shared" si="8"/>
        <v>0</v>
      </c>
    </row>
    <row r="36" spans="1:33">
      <c r="A36" s="1" t="s">
        <v>85</v>
      </c>
      <c r="B36" s="13" t="s">
        <v>77</v>
      </c>
      <c r="C36" s="26">
        <v>47592.456700000002</v>
      </c>
      <c r="D36" s="26"/>
      <c r="E36" s="1">
        <f t="shared" si="1"/>
        <v>31314.983107634536</v>
      </c>
      <c r="F36" s="1">
        <f t="shared" si="2"/>
        <v>31315</v>
      </c>
      <c r="G36" s="100">
        <f t="shared" si="3"/>
        <v>-7.0916499971644953E-3</v>
      </c>
      <c r="I36" s="100">
        <f t="shared" si="12"/>
        <v>-7.0916499971644953E-3</v>
      </c>
      <c r="O36" s="1">
        <f t="shared" ca="1" si="4"/>
        <v>-3.267160623805825E-3</v>
      </c>
      <c r="P36" s="1">
        <f t="shared" si="5"/>
        <v>-1.6530142003234813E-3</v>
      </c>
      <c r="Q36" s="27">
        <f t="shared" si="6"/>
        <v>32573.956700000002</v>
      </c>
      <c r="R36" s="1">
        <f t="shared" si="7"/>
        <v>2.957875933068049E-5</v>
      </c>
      <c r="S36" s="1">
        <f t="shared" si="11"/>
        <v>0</v>
      </c>
      <c r="T36" s="1">
        <f t="shared" si="8"/>
        <v>0</v>
      </c>
    </row>
    <row r="37" spans="1:33">
      <c r="A37" s="1" t="s">
        <v>88</v>
      </c>
      <c r="B37" s="13"/>
      <c r="C37" s="26">
        <v>48279.482799999998</v>
      </c>
      <c r="D37" s="26"/>
      <c r="E37" s="1">
        <f t="shared" si="1"/>
        <v>32951.484623270342</v>
      </c>
      <c r="F37" s="1">
        <f t="shared" si="2"/>
        <v>32951.5</v>
      </c>
      <c r="G37" s="100">
        <f t="shared" si="3"/>
        <v>-6.4553650008747354E-3</v>
      </c>
      <c r="I37" s="100">
        <f t="shared" si="12"/>
        <v>-6.4553650008747354E-3</v>
      </c>
      <c r="O37" s="1">
        <f t="shared" ca="1" si="4"/>
        <v>-3.0863214428892079E-3</v>
      </c>
      <c r="P37" s="1">
        <f t="shared" si="5"/>
        <v>-2.7965346375848285E-3</v>
      </c>
      <c r="Q37" s="27">
        <f t="shared" si="6"/>
        <v>33260.982799999998</v>
      </c>
      <c r="R37" s="1">
        <f t="shared" si="7"/>
        <v>1.3387039627332153E-5</v>
      </c>
      <c r="S37" s="1">
        <f t="shared" si="11"/>
        <v>0</v>
      </c>
      <c r="T37" s="1">
        <f t="shared" si="8"/>
        <v>0</v>
      </c>
    </row>
    <row r="38" spans="1:33">
      <c r="A38" s="1" t="s">
        <v>90</v>
      </c>
      <c r="B38" s="13"/>
      <c r="C38" s="26">
        <v>48691.318299999999</v>
      </c>
      <c r="D38" s="26"/>
      <c r="E38" s="1">
        <f t="shared" si="1"/>
        <v>33932.479988573992</v>
      </c>
      <c r="F38" s="1">
        <f t="shared" si="2"/>
        <v>33932.5</v>
      </c>
      <c r="G38" s="100">
        <f t="shared" si="3"/>
        <v>-8.4010749997105449E-3</v>
      </c>
      <c r="I38" s="100">
        <f t="shared" si="12"/>
        <v>-8.4010749997105449E-3</v>
      </c>
      <c r="O38" s="1">
        <f t="shared" ca="1" si="4"/>
        <v>-2.9779173876009705E-3</v>
      </c>
      <c r="P38" s="1">
        <f t="shared" si="5"/>
        <v>-3.5644342875524107E-3</v>
      </c>
      <c r="Q38" s="27">
        <f t="shared" si="6"/>
        <v>33672.818299999999</v>
      </c>
      <c r="R38" s="1">
        <f t="shared" si="7"/>
        <v>2.3393093378505545E-5</v>
      </c>
      <c r="S38" s="1">
        <f t="shared" si="11"/>
        <v>0</v>
      </c>
      <c r="T38" s="1">
        <f t="shared" si="8"/>
        <v>0</v>
      </c>
      <c r="AE38" s="1" t="s">
        <v>56</v>
      </c>
      <c r="AG38" s="1" t="s">
        <v>53</v>
      </c>
    </row>
    <row r="39" spans="1:33">
      <c r="A39" s="1" t="s">
        <v>90</v>
      </c>
      <c r="B39" s="13"/>
      <c r="C39" s="26">
        <v>48691.318899999998</v>
      </c>
      <c r="D39" s="26"/>
      <c r="E39" s="1">
        <f t="shared" si="1"/>
        <v>33932.481417778654</v>
      </c>
      <c r="F39" s="1">
        <f t="shared" si="2"/>
        <v>33932.5</v>
      </c>
      <c r="G39" s="100">
        <f t="shared" si="3"/>
        <v>-7.8010750003159046E-3</v>
      </c>
      <c r="I39" s="100">
        <f t="shared" si="12"/>
        <v>-7.8010750003159046E-3</v>
      </c>
      <c r="O39" s="1">
        <f t="shared" ca="1" si="4"/>
        <v>-2.9779173876009705E-3</v>
      </c>
      <c r="P39" s="1">
        <f t="shared" si="5"/>
        <v>-3.5644342875524107E-3</v>
      </c>
      <c r="Q39" s="27">
        <f t="shared" si="6"/>
        <v>33672.818899999998</v>
      </c>
      <c r="R39" s="1">
        <f t="shared" si="7"/>
        <v>1.7949124529045167E-5</v>
      </c>
      <c r="S39" s="1">
        <f t="shared" si="11"/>
        <v>0</v>
      </c>
      <c r="T39" s="1">
        <f t="shared" si="8"/>
        <v>0</v>
      </c>
      <c r="AE39" s="1" t="s">
        <v>56</v>
      </c>
      <c r="AG39" s="1" t="s">
        <v>53</v>
      </c>
    </row>
    <row r="40" spans="1:33">
      <c r="A40" s="1" t="s">
        <v>90</v>
      </c>
      <c r="B40" s="13" t="s">
        <v>77</v>
      </c>
      <c r="C40" s="26">
        <v>48691.529399999999</v>
      </c>
      <c r="D40" s="26"/>
      <c r="E40" s="1">
        <f t="shared" si="1"/>
        <v>33932.982830416462</v>
      </c>
      <c r="F40" s="1">
        <f t="shared" si="2"/>
        <v>33933</v>
      </c>
      <c r="G40" s="100">
        <f t="shared" si="3"/>
        <v>-7.2080300014931709E-3</v>
      </c>
      <c r="I40" s="100">
        <f t="shared" si="12"/>
        <v>-7.2080300014931709E-3</v>
      </c>
      <c r="O40" s="1">
        <f t="shared" ca="1" si="4"/>
        <v>-2.9778621357888966E-3</v>
      </c>
      <c r="P40" s="1">
        <f t="shared" si="5"/>
        <v>-3.5648414250569194E-3</v>
      </c>
      <c r="Q40" s="27">
        <f t="shared" si="6"/>
        <v>33673.029399999999</v>
      </c>
      <c r="R40" s="1">
        <f t="shared" si="7"/>
        <v>1.32728230034756E-5</v>
      </c>
      <c r="S40" s="1">
        <f t="shared" si="11"/>
        <v>0</v>
      </c>
      <c r="T40" s="1">
        <f t="shared" si="8"/>
        <v>0</v>
      </c>
      <c r="AG40" s="1" t="s">
        <v>51</v>
      </c>
    </row>
    <row r="41" spans="1:33">
      <c r="A41" s="1" t="s">
        <v>90</v>
      </c>
      <c r="B41" s="13" t="s">
        <v>77</v>
      </c>
      <c r="C41" s="26">
        <v>48691.529799999997</v>
      </c>
      <c r="D41" s="26"/>
      <c r="E41" s="1">
        <f t="shared" si="1"/>
        <v>33932.98378321957</v>
      </c>
      <c r="F41" s="1">
        <f t="shared" si="2"/>
        <v>33933</v>
      </c>
      <c r="G41" s="100">
        <f t="shared" si="3"/>
        <v>-6.8080300043220632E-3</v>
      </c>
      <c r="I41" s="100">
        <f>G41</f>
        <v>-6.8080300043220632E-3</v>
      </c>
      <c r="O41" s="1">
        <f t="shared" ca="1" si="4"/>
        <v>-2.9778621357888966E-3</v>
      </c>
      <c r="P41" s="1">
        <f t="shared" si="5"/>
        <v>-3.5648414250569194E-3</v>
      </c>
      <c r="Q41" s="27">
        <f t="shared" si="6"/>
        <v>33673.029799999997</v>
      </c>
      <c r="R41" s="1">
        <f t="shared" si="7"/>
        <v>1.0518272160675862E-5</v>
      </c>
      <c r="S41" s="1">
        <f t="shared" si="11"/>
        <v>0</v>
      </c>
      <c r="T41" s="1">
        <f t="shared" si="8"/>
        <v>0</v>
      </c>
      <c r="AE41" s="1" t="s">
        <v>58</v>
      </c>
      <c r="AG41" s="1" t="s">
        <v>55</v>
      </c>
    </row>
    <row r="42" spans="1:33">
      <c r="A42" s="1" t="s">
        <v>91</v>
      </c>
      <c r="B42" s="13" t="s">
        <v>77</v>
      </c>
      <c r="C42" s="26">
        <v>49005.551700000004</v>
      </c>
      <c r="D42" s="26"/>
      <c r="E42" s="1">
        <f t="shared" si="1"/>
        <v>34680.986392280349</v>
      </c>
      <c r="F42" s="1">
        <f t="shared" si="2"/>
        <v>34681</v>
      </c>
      <c r="G42" s="100">
        <f t="shared" si="3"/>
        <v>-5.7127099935314618E-3</v>
      </c>
      <c r="I42" s="100">
        <f t="shared" si="12"/>
        <v>-5.7127099935314618E-3</v>
      </c>
      <c r="O42" s="1">
        <f t="shared" ca="1" si="4"/>
        <v>-2.8952054249269171E-3</v>
      </c>
      <c r="P42" s="1">
        <f t="shared" si="5"/>
        <v>-4.1918892389944257E-3</v>
      </c>
      <c r="Q42" s="27">
        <f t="shared" si="6"/>
        <v>33987.051700000004</v>
      </c>
      <c r="R42" s="1">
        <f t="shared" si="7"/>
        <v>2.3128957674306001E-6</v>
      </c>
      <c r="S42" s="1">
        <f t="shared" si="11"/>
        <v>0</v>
      </c>
      <c r="T42" s="1">
        <f t="shared" si="8"/>
        <v>0</v>
      </c>
    </row>
    <row r="43" spans="1:33">
      <c r="A43" s="1" t="s">
        <v>91</v>
      </c>
      <c r="B43" s="13" t="s">
        <v>77</v>
      </c>
      <c r="C43" s="26">
        <v>49005.551800000001</v>
      </c>
      <c r="D43" s="26"/>
      <c r="E43" s="1">
        <f t="shared" si="1"/>
        <v>34680.986630481122</v>
      </c>
      <c r="F43" s="1">
        <f t="shared" si="2"/>
        <v>34681</v>
      </c>
      <c r="G43" s="100">
        <f t="shared" si="3"/>
        <v>-5.6127099960576743E-3</v>
      </c>
      <c r="I43" s="100">
        <f t="shared" si="12"/>
        <v>-5.6127099960576743E-3</v>
      </c>
      <c r="O43" s="1">
        <f t="shared" ca="1" si="4"/>
        <v>-2.8952054249269171E-3</v>
      </c>
      <c r="P43" s="1">
        <f t="shared" si="5"/>
        <v>-4.1918892389944257E-3</v>
      </c>
      <c r="Q43" s="27">
        <f t="shared" si="6"/>
        <v>33987.051800000001</v>
      </c>
      <c r="R43" s="1">
        <f t="shared" si="7"/>
        <v>2.0187316237017828E-6</v>
      </c>
      <c r="S43" s="1">
        <f t="shared" si="11"/>
        <v>0</v>
      </c>
      <c r="T43" s="1">
        <f t="shared" si="8"/>
        <v>0</v>
      </c>
      <c r="AE43" s="1" t="s">
        <v>52</v>
      </c>
      <c r="AG43" s="1" t="s">
        <v>53</v>
      </c>
    </row>
    <row r="44" spans="1:33">
      <c r="A44" s="1" t="s">
        <v>91</v>
      </c>
      <c r="B44" s="13"/>
      <c r="C44" s="26">
        <v>49057.394200000002</v>
      </c>
      <c r="D44" s="26"/>
      <c r="E44" s="1">
        <f t="shared" si="1"/>
        <v>34804.475630643123</v>
      </c>
      <c r="F44" s="1">
        <f t="shared" si="2"/>
        <v>34804.5</v>
      </c>
      <c r="G44" s="100">
        <f t="shared" si="3"/>
        <v>-1.0230594991298858E-2</v>
      </c>
      <c r="I44" s="100">
        <f t="shared" si="12"/>
        <v>-1.0230594991298858E-2</v>
      </c>
      <c r="O44" s="1">
        <f t="shared" ca="1" si="4"/>
        <v>-2.8815582273447591E-3</v>
      </c>
      <c r="P44" s="1">
        <f t="shared" si="5"/>
        <v>-4.2988737432761159E-3</v>
      </c>
      <c r="Q44" s="27">
        <f t="shared" si="6"/>
        <v>34038.894200000002</v>
      </c>
      <c r="R44" s="1">
        <f t="shared" si="7"/>
        <v>3.5185316964244479E-5</v>
      </c>
      <c r="S44" s="1">
        <f t="shared" si="11"/>
        <v>0</v>
      </c>
      <c r="T44" s="1">
        <f t="shared" si="8"/>
        <v>0</v>
      </c>
      <c r="AE44" s="1" t="s">
        <v>56</v>
      </c>
      <c r="AG44" s="1" t="s">
        <v>53</v>
      </c>
    </row>
    <row r="45" spans="1:33">
      <c r="A45" s="1" t="s">
        <v>92</v>
      </c>
      <c r="B45" s="13" t="s">
        <v>77</v>
      </c>
      <c r="C45" s="26">
        <v>49789.36</v>
      </c>
      <c r="D45" s="26">
        <v>2E-3</v>
      </c>
      <c r="E45" s="1">
        <f t="shared" si="1"/>
        <v>36548.023861334186</v>
      </c>
      <c r="F45" s="1">
        <f t="shared" si="2"/>
        <v>36548</v>
      </c>
      <c r="G45" s="100">
        <f t="shared" si="3"/>
        <v>1.0017320004408248E-2</v>
      </c>
      <c r="K45" s="100">
        <f>G45</f>
        <v>1.0017320004408248E-2</v>
      </c>
      <c r="O45" s="1">
        <f t="shared" ca="1" si="4"/>
        <v>-2.6888951586444094E-3</v>
      </c>
      <c r="P45" s="1">
        <f t="shared" si="5"/>
        <v>-5.9136954204393882E-3</v>
      </c>
      <c r="Q45" s="27">
        <f t="shared" si="6"/>
        <v>34770.86</v>
      </c>
      <c r="R45" s="1">
        <f t="shared" si="7"/>
        <v>2.5379725246673328E-4</v>
      </c>
      <c r="S45" s="1">
        <f t="shared" si="11"/>
        <v>0</v>
      </c>
      <c r="T45" s="1">
        <f t="shared" si="8"/>
        <v>0</v>
      </c>
      <c r="AG45" s="1" t="s">
        <v>51</v>
      </c>
    </row>
    <row r="46" spans="1:33">
      <c r="A46" s="1" t="s">
        <v>94</v>
      </c>
      <c r="B46" s="13" t="s">
        <v>77</v>
      </c>
      <c r="C46" s="38">
        <v>50548.378900000003</v>
      </c>
      <c r="D46" s="38">
        <v>4.0000000000000002E-4</v>
      </c>
      <c r="E46" s="1">
        <f t="shared" si="1"/>
        <v>38356.012786713058</v>
      </c>
      <c r="F46" s="1">
        <f t="shared" si="2"/>
        <v>38356</v>
      </c>
      <c r="G46" s="100">
        <f t="shared" si="3"/>
        <v>5.3680400087614544E-3</v>
      </c>
      <c r="K46" s="100">
        <f>G46</f>
        <v>5.3680400087614544E-3</v>
      </c>
      <c r="O46" s="1">
        <f t="shared" ca="1" si="4"/>
        <v>-2.4891046061865773E-3</v>
      </c>
      <c r="P46" s="1">
        <f t="shared" si="5"/>
        <v>-7.7943517267592272E-3</v>
      </c>
      <c r="Q46" s="27">
        <f t="shared" si="6"/>
        <v>35529.878900000003</v>
      </c>
      <c r="R46" s="1">
        <f t="shared" si="7"/>
        <v>1.7324855619930315E-4</v>
      </c>
      <c r="S46" s="1">
        <f>S$12</f>
        <v>0</v>
      </c>
      <c r="T46" s="1">
        <f t="shared" si="8"/>
        <v>0</v>
      </c>
      <c r="AE46" s="1" t="s">
        <v>96</v>
      </c>
      <c r="AG46" s="1" t="s">
        <v>55</v>
      </c>
    </row>
    <row r="47" spans="1:33">
      <c r="A47" s="1" t="s">
        <v>97</v>
      </c>
      <c r="B47" s="13" t="s">
        <v>65</v>
      </c>
      <c r="C47" s="26">
        <v>50897.456200000001</v>
      </c>
      <c r="D47" s="26">
        <v>6.9999999999999999E-4</v>
      </c>
      <c r="E47" s="1">
        <f t="shared" si="1"/>
        <v>39187.517631323848</v>
      </c>
      <c r="F47" s="1">
        <f t="shared" si="2"/>
        <v>39187.5</v>
      </c>
      <c r="G47" s="100">
        <f t="shared" si="3"/>
        <v>7.401875001960434E-3</v>
      </c>
      <c r="K47" s="100">
        <f>G47</f>
        <v>7.401875001960434E-3</v>
      </c>
      <c r="O47" s="1">
        <f t="shared" ca="1" si="4"/>
        <v>-2.39722084270832E-3</v>
      </c>
      <c r="P47" s="1">
        <f t="shared" si="5"/>
        <v>-8.7297099362337177E-3</v>
      </c>
      <c r="Q47" s="27">
        <f t="shared" si="6"/>
        <v>35878.956200000001</v>
      </c>
      <c r="R47" s="1">
        <f t="shared" si="7"/>
        <v>2.6022803261817242E-4</v>
      </c>
      <c r="S47" s="1">
        <f>S$12</f>
        <v>0</v>
      </c>
      <c r="T47" s="1">
        <f t="shared" si="8"/>
        <v>0</v>
      </c>
      <c r="AE47" s="1" t="s">
        <v>54</v>
      </c>
      <c r="AG47" s="1" t="s">
        <v>55</v>
      </c>
    </row>
  </sheetData>
  <sheetProtection sheet="1" objects="1" scenarios="1"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</sheetPr>
  <dimension ref="A1:V342"/>
  <sheetViews>
    <sheetView workbookViewId="0"/>
  </sheetViews>
  <sheetFormatPr defaultRowHeight="12.75"/>
  <cols>
    <col min="2" max="2" width="10.140625" style="1" customWidth="1"/>
  </cols>
  <sheetData>
    <row r="1" spans="1:22" ht="18">
      <c r="A1" s="63" t="s">
        <v>142</v>
      </c>
      <c r="B1"/>
      <c r="D1" s="64" t="s">
        <v>143</v>
      </c>
      <c r="K1" s="65" t="s">
        <v>144</v>
      </c>
      <c r="L1" t="s">
        <v>145</v>
      </c>
      <c r="M1">
        <f ca="1">F18*H18-G18*G18</f>
        <v>23352.490316268289</v>
      </c>
      <c r="R1">
        <v>1</v>
      </c>
      <c r="S1" t="s">
        <v>55</v>
      </c>
      <c r="U1" s="24" t="s">
        <v>147</v>
      </c>
      <c r="V1" s="66" t="s">
        <v>148</v>
      </c>
    </row>
    <row r="2" spans="1:22">
      <c r="A2" s="101" t="s">
        <v>229</v>
      </c>
      <c r="B2"/>
      <c r="K2" s="65" t="s">
        <v>149</v>
      </c>
      <c r="L2" t="s">
        <v>150</v>
      </c>
      <c r="M2">
        <f ca="1">+D18*H18-F18*G18</f>
        <v>4279.1630053708941</v>
      </c>
      <c r="R2">
        <v>2</v>
      </c>
      <c r="S2" t="s">
        <v>53</v>
      </c>
      <c r="U2" s="1">
        <v>-1.5</v>
      </c>
      <c r="V2" s="1">
        <f ca="1">+E$4+E$5*U2+E$6*U2^2</f>
        <v>-4.0568216385728217E-2</v>
      </c>
    </row>
    <row r="3" spans="1:22">
      <c r="A3" t="s">
        <v>152</v>
      </c>
      <c r="B3" t="s">
        <v>153</v>
      </c>
      <c r="E3" s="67" t="s">
        <v>154</v>
      </c>
      <c r="F3" s="67" t="s">
        <v>155</v>
      </c>
      <c r="G3" s="67" t="s">
        <v>156</v>
      </c>
      <c r="H3" s="67" t="s">
        <v>157</v>
      </c>
      <c r="K3" s="65" t="s">
        <v>158</v>
      </c>
      <c r="L3" t="s">
        <v>159</v>
      </c>
      <c r="M3">
        <f ca="1">+D18*G18-F18*F18</f>
        <v>-879.71906349408528</v>
      </c>
      <c r="R3">
        <v>3</v>
      </c>
      <c r="S3" t="s">
        <v>161</v>
      </c>
      <c r="U3" s="1">
        <v>-1.25</v>
      </c>
      <c r="V3" s="1">
        <f t="shared" ref="V3:V26" ca="1" si="0">+E$4+E$5*U3+E$6*U3^2</f>
        <v>-3.4952503600197048E-2</v>
      </c>
    </row>
    <row r="4" spans="1:22">
      <c r="A4" t="s">
        <v>162</v>
      </c>
      <c r="B4" t="s">
        <v>163</v>
      </c>
      <c r="D4" s="68" t="s">
        <v>164</v>
      </c>
      <c r="E4" s="69">
        <f ca="1">(E18*M1-I18*M2+J18*M3)/M7</f>
        <v>-1.2890877567011703E-2</v>
      </c>
      <c r="F4" s="70">
        <f ca="1">+E7/M7*M18</f>
        <v>2.8286995582491024E-3</v>
      </c>
      <c r="G4" s="71">
        <f>+B18</f>
        <v>1</v>
      </c>
      <c r="H4" s="72">
        <f ca="1">ABS(F4/E4)</f>
        <v>0.21943421179391723</v>
      </c>
      <c r="K4" s="65" t="s">
        <v>165</v>
      </c>
      <c r="L4" t="s">
        <v>166</v>
      </c>
      <c r="M4">
        <f ca="1">+D17*H18-F18*F18</f>
        <v>18975.9081177603</v>
      </c>
      <c r="R4">
        <v>4</v>
      </c>
      <c r="S4" t="s">
        <v>168</v>
      </c>
      <c r="U4" s="1">
        <v>-1</v>
      </c>
      <c r="V4" s="1">
        <f t="shared" ca="1" si="0"/>
        <v>-2.9737920007630574E-2</v>
      </c>
    </row>
    <row r="5" spans="1:22">
      <c r="A5" t="s">
        <v>169</v>
      </c>
      <c r="B5" s="73">
        <v>40323</v>
      </c>
      <c r="D5" s="74" t="s">
        <v>170</v>
      </c>
      <c r="E5" s="75">
        <f ca="1">+(-E18*M2+I18*M4-J18*M5)/M7</f>
        <v>1.3638008896901246E-2</v>
      </c>
      <c r="F5" s="76">
        <f ca="1">N18*E7/M7</f>
        <v>2.5498903578795458E-3</v>
      </c>
      <c r="G5" s="77">
        <f>+B18/A18</f>
        <v>1E-4</v>
      </c>
      <c r="H5" s="72">
        <f ca="1">ABS(F5/E5)</f>
        <v>0.18696940126347314</v>
      </c>
      <c r="K5" s="65" t="s">
        <v>171</v>
      </c>
      <c r="L5" t="s">
        <v>172</v>
      </c>
      <c r="M5">
        <f ca="1">+D17*G18-D18*F18</f>
        <v>5195.5751688094424</v>
      </c>
      <c r="R5">
        <v>5</v>
      </c>
      <c r="S5" t="s">
        <v>174</v>
      </c>
      <c r="U5" s="1">
        <v>-0.75</v>
      </c>
      <c r="V5" s="1">
        <f t="shared" ca="1" si="0"/>
        <v>-2.4924465608028801E-2</v>
      </c>
    </row>
    <row r="6" spans="1:22">
      <c r="B6"/>
      <c r="D6" s="78" t="s">
        <v>175</v>
      </c>
      <c r="E6" s="79">
        <f ca="1">+(E18*M3-I18*M5+J18*M6)/M7</f>
        <v>-3.2090335437176217E-3</v>
      </c>
      <c r="F6" s="80">
        <f ca="1">O18*E7/M7</f>
        <v>7.6321931060223175E-4</v>
      </c>
      <c r="G6" s="81">
        <f>+B18/A18^2</f>
        <v>1E-8</v>
      </c>
      <c r="H6" s="72">
        <f ca="1">ABS(F6/E6)</f>
        <v>0.23783463158133666</v>
      </c>
      <c r="K6" s="82" t="s">
        <v>176</v>
      </c>
      <c r="L6" s="83" t="s">
        <v>177</v>
      </c>
      <c r="M6" s="83">
        <f ca="1">+D17*F18-D18*D18</f>
        <v>1700.0365385150017</v>
      </c>
      <c r="R6">
        <v>6</v>
      </c>
      <c r="S6" t="s">
        <v>179</v>
      </c>
      <c r="U6" s="1">
        <v>-0.5</v>
      </c>
      <c r="V6" s="1">
        <f t="shared" ca="1" si="0"/>
        <v>-2.0512140401391734E-2</v>
      </c>
    </row>
    <row r="7" spans="1:22">
      <c r="B7"/>
      <c r="D7" s="64" t="s">
        <v>180</v>
      </c>
      <c r="E7" s="84">
        <f ca="1">SQRT(L18/(D17-3))</f>
        <v>8.1746256484633E-3</v>
      </c>
      <c r="G7" s="85">
        <f>+B22</f>
        <v>-2.8167224994831486E-2</v>
      </c>
      <c r="K7" s="65" t="s">
        <v>181</v>
      </c>
      <c r="L7" t="s">
        <v>182</v>
      </c>
      <c r="M7">
        <f ca="1">+D17*M1-D18*M2+F18*M3</f>
        <v>195027.25247950593</v>
      </c>
      <c r="R7">
        <v>7</v>
      </c>
      <c r="S7" t="s">
        <v>183</v>
      </c>
      <c r="U7" s="1">
        <v>-0.25</v>
      </c>
      <c r="V7" s="1">
        <f t="shared" ca="1" si="0"/>
        <v>-1.6500944387719364E-2</v>
      </c>
    </row>
    <row r="8" spans="1:22">
      <c r="B8"/>
      <c r="D8" s="64" t="s">
        <v>185</v>
      </c>
      <c r="F8" s="102">
        <f ca="1">CORREL(INDIRECT(E12):INDIRECT(E13),INDIRECT(K12):INDIRECT(K13))</f>
        <v>0.75339822442830395</v>
      </c>
      <c r="G8" s="84"/>
      <c r="I8" s="85"/>
      <c r="R8">
        <v>8</v>
      </c>
      <c r="S8" t="s">
        <v>186</v>
      </c>
      <c r="U8" s="1">
        <v>0</v>
      </c>
      <c r="V8" s="1">
        <f t="shared" ca="1" si="0"/>
        <v>-1.2890877567011703E-2</v>
      </c>
    </row>
    <row r="9" spans="1:22">
      <c r="B9"/>
      <c r="E9" s="103">
        <f ca="1">E6*G6</f>
        <v>-3.209033543717622E-11</v>
      </c>
      <c r="F9" s="90">
        <f ca="1">H6</f>
        <v>0.23783463158133666</v>
      </c>
      <c r="G9" s="91">
        <f ca="1">F8</f>
        <v>0.75339822442830395</v>
      </c>
      <c r="I9" s="85"/>
      <c r="R9">
        <v>9</v>
      </c>
      <c r="S9" t="s">
        <v>65</v>
      </c>
      <c r="U9" s="1">
        <v>0.25</v>
      </c>
      <c r="V9" s="1">
        <f t="shared" ca="1" si="0"/>
        <v>-9.6819399392687432E-3</v>
      </c>
    </row>
    <row r="10" spans="1:22">
      <c r="B10"/>
      <c r="R10">
        <v>10</v>
      </c>
      <c r="S10" t="s">
        <v>190</v>
      </c>
      <c r="U10" s="1">
        <v>0.5</v>
      </c>
      <c r="V10" s="1">
        <f t="shared" ca="1" si="0"/>
        <v>-6.8741315044904862E-3</v>
      </c>
    </row>
    <row r="11" spans="1:22">
      <c r="B11"/>
      <c r="R11">
        <v>11</v>
      </c>
      <c r="S11" t="s">
        <v>51</v>
      </c>
      <c r="U11" s="1">
        <v>0.75</v>
      </c>
      <c r="V11" s="1">
        <f t="shared" ca="1" si="0"/>
        <v>-4.4674522626769316E-3</v>
      </c>
    </row>
    <row r="12" spans="1:22">
      <c r="A12" s="86">
        <v>21</v>
      </c>
      <c r="B12" t="s">
        <v>184</v>
      </c>
      <c r="C12" s="104">
        <v>21</v>
      </c>
      <c r="D12" s="13" t="str">
        <f>D$15&amp;$C12</f>
        <v>D21</v>
      </c>
      <c r="E12" s="13" t="str">
        <f t="shared" ref="E12:O12" si="1">E15&amp;$C12</f>
        <v>E21</v>
      </c>
      <c r="F12" s="13" t="str">
        <f t="shared" si="1"/>
        <v>F21</v>
      </c>
      <c r="G12" s="13" t="str">
        <f t="shared" si="1"/>
        <v>G21</v>
      </c>
      <c r="H12" s="13" t="str">
        <f t="shared" si="1"/>
        <v>H21</v>
      </c>
      <c r="I12" s="13" t="str">
        <f t="shared" si="1"/>
        <v>I21</v>
      </c>
      <c r="J12" s="13" t="str">
        <f t="shared" si="1"/>
        <v>J21</v>
      </c>
      <c r="K12" s="13" t="str">
        <f t="shared" si="1"/>
        <v>K21</v>
      </c>
      <c r="L12" s="13" t="str">
        <f t="shared" si="1"/>
        <v>L21</v>
      </c>
      <c r="M12" s="13" t="str">
        <f t="shared" si="1"/>
        <v>M21</v>
      </c>
      <c r="N12" s="13" t="str">
        <f t="shared" si="1"/>
        <v>N21</v>
      </c>
      <c r="O12" s="13" t="str">
        <f t="shared" si="1"/>
        <v>O21</v>
      </c>
      <c r="R12">
        <v>12</v>
      </c>
      <c r="S12" t="s">
        <v>191</v>
      </c>
      <c r="U12" s="1">
        <v>1</v>
      </c>
      <c r="V12" s="1">
        <f t="shared" ca="1" si="0"/>
        <v>-2.4619022138280791E-3</v>
      </c>
    </row>
    <row r="13" spans="1:22">
      <c r="A13" s="86">
        <f>20+COUNT(A21:A1449)</f>
        <v>47</v>
      </c>
      <c r="B13" t="s">
        <v>187</v>
      </c>
      <c r="C13" s="104">
        <v>47</v>
      </c>
      <c r="D13" s="13" t="str">
        <f>D$15&amp;$C13</f>
        <v>D47</v>
      </c>
      <c r="E13" s="13" t="str">
        <f t="shared" ref="E13:O13" si="2">E$15&amp;$C13</f>
        <v>E47</v>
      </c>
      <c r="F13" s="13" t="str">
        <f t="shared" si="2"/>
        <v>F47</v>
      </c>
      <c r="G13" s="13" t="str">
        <f t="shared" si="2"/>
        <v>G47</v>
      </c>
      <c r="H13" s="13" t="str">
        <f t="shared" si="2"/>
        <v>H47</v>
      </c>
      <c r="I13" s="13" t="str">
        <f t="shared" si="2"/>
        <v>I47</v>
      </c>
      <c r="J13" s="13" t="str">
        <f t="shared" si="2"/>
        <v>J47</v>
      </c>
      <c r="K13" s="13" t="str">
        <f t="shared" si="2"/>
        <v>K47</v>
      </c>
      <c r="L13" s="13" t="str">
        <f t="shared" si="2"/>
        <v>L47</v>
      </c>
      <c r="M13" s="13" t="str">
        <f t="shared" si="2"/>
        <v>M47</v>
      </c>
      <c r="N13" s="13" t="str">
        <f t="shared" si="2"/>
        <v>N47</v>
      </c>
      <c r="O13" s="13" t="str">
        <f t="shared" si="2"/>
        <v>O47</v>
      </c>
      <c r="R13">
        <v>13</v>
      </c>
      <c r="S13" t="s">
        <v>192</v>
      </c>
      <c r="U13" s="1">
        <v>1.25</v>
      </c>
      <c r="V13" s="1">
        <f t="shared" ca="1" si="0"/>
        <v>-8.5748135794392905E-4</v>
      </c>
    </row>
    <row r="14" spans="1:22">
      <c r="B14"/>
      <c r="R14">
        <v>14</v>
      </c>
      <c r="S14" t="s">
        <v>193</v>
      </c>
      <c r="U14" s="1">
        <v>1.5</v>
      </c>
      <c r="V14" s="1">
        <f t="shared" ca="1" si="0"/>
        <v>3.4581030497551554E-4</v>
      </c>
    </row>
    <row r="15" spans="1:22">
      <c r="A15" s="13"/>
      <c r="B15"/>
      <c r="D15" s="13" t="str">
        <f t="shared" ref="D15:O15" si="3">VLOOKUP(D16,$R1:$S26,2,FALSE)</f>
        <v>D</v>
      </c>
      <c r="E15" s="13" t="str">
        <f t="shared" si="3"/>
        <v>E</v>
      </c>
      <c r="F15" s="13" t="str">
        <f t="shared" si="3"/>
        <v>F</v>
      </c>
      <c r="G15" s="13" t="str">
        <f t="shared" si="3"/>
        <v>G</v>
      </c>
      <c r="H15" s="13" t="str">
        <f t="shared" si="3"/>
        <v>H</v>
      </c>
      <c r="I15" s="13" t="str">
        <f t="shared" si="3"/>
        <v>I</v>
      </c>
      <c r="J15" s="13" t="str">
        <f t="shared" si="3"/>
        <v>J</v>
      </c>
      <c r="K15" s="13" t="str">
        <f t="shared" si="3"/>
        <v>K</v>
      </c>
      <c r="L15" s="13" t="str">
        <f t="shared" si="3"/>
        <v>L</v>
      </c>
      <c r="M15" s="13" t="str">
        <f t="shared" si="3"/>
        <v>M</v>
      </c>
      <c r="N15" s="13" t="str">
        <f t="shared" si="3"/>
        <v>N</v>
      </c>
      <c r="O15" s="13" t="str">
        <f t="shared" si="3"/>
        <v>O</v>
      </c>
      <c r="R15">
        <v>15</v>
      </c>
      <c r="S15" t="s">
        <v>195</v>
      </c>
      <c r="U15" s="1">
        <v>1.75</v>
      </c>
      <c r="V15" s="1">
        <f t="shared" ca="1" si="0"/>
        <v>1.1479727749302612E-3</v>
      </c>
    </row>
    <row r="16" spans="1:22">
      <c r="A16" s="13"/>
      <c r="B16"/>
      <c r="D16" s="13">
        <f>COLUMN()</f>
        <v>4</v>
      </c>
      <c r="E16" s="13">
        <f>COLUMN()</f>
        <v>5</v>
      </c>
      <c r="F16" s="13">
        <f>COLUMN()</f>
        <v>6</v>
      </c>
      <c r="G16" s="13">
        <f>COLUMN()</f>
        <v>7</v>
      </c>
      <c r="H16" s="13">
        <f>COLUMN()</f>
        <v>8</v>
      </c>
      <c r="I16" s="13">
        <f>COLUMN()</f>
        <v>9</v>
      </c>
      <c r="J16" s="13">
        <f>COLUMN()</f>
        <v>10</v>
      </c>
      <c r="K16" s="13">
        <f>COLUMN()</f>
        <v>11</v>
      </c>
      <c r="L16" s="13">
        <f>COLUMN()</f>
        <v>12</v>
      </c>
      <c r="M16" s="13">
        <f>COLUMN()</f>
        <v>13</v>
      </c>
      <c r="N16" s="13">
        <f>COLUMN()</f>
        <v>14</v>
      </c>
      <c r="O16" s="13">
        <f>COLUMN()</f>
        <v>15</v>
      </c>
      <c r="R16">
        <v>16</v>
      </c>
      <c r="S16" t="s">
        <v>196</v>
      </c>
      <c r="U16" s="1">
        <v>2</v>
      </c>
      <c r="V16" s="1">
        <f t="shared" ca="1" si="0"/>
        <v>1.5490060519203017E-3</v>
      </c>
    </row>
    <row r="17" spans="1:22">
      <c r="A17" s="64" t="s">
        <v>197</v>
      </c>
      <c r="B17"/>
      <c r="C17" t="s">
        <v>194</v>
      </c>
      <c r="D17">
        <f>C13-C12+1</f>
        <v>27</v>
      </c>
      <c r="R17">
        <v>17</v>
      </c>
      <c r="S17" t="s">
        <v>198</v>
      </c>
      <c r="U17" s="1">
        <v>2.25</v>
      </c>
      <c r="V17" s="1">
        <f t="shared" ca="1" si="0"/>
        <v>1.5489101359456373E-3</v>
      </c>
    </row>
    <row r="18" spans="1:22">
      <c r="A18" s="92">
        <v>10000</v>
      </c>
      <c r="B18" s="92">
        <v>1</v>
      </c>
      <c r="C18" t="s">
        <v>231</v>
      </c>
      <c r="D18">
        <f ca="1">SUM(INDIRECT(D12):INDIRECT(D13))</f>
        <v>60.737049999999996</v>
      </c>
      <c r="E18">
        <f ca="1">SUM(INDIRECT(E12):INDIRECT(E13))</f>
        <v>-0.16022365492244717</v>
      </c>
      <c r="F18">
        <f ca="1">SUM(INDIRECT(F12):INDIRECT(F13))</f>
        <v>199.59354745250005</v>
      </c>
      <c r="G18">
        <f ca="1">SUM(INDIRECT(G12):INDIRECT(G13))</f>
        <v>641.41846074478929</v>
      </c>
      <c r="H18">
        <f ca="1">SUM(INDIRECT(H12):INDIRECT(H13))</f>
        <v>2178.2774926827292</v>
      </c>
      <c r="I18">
        <f ca="1">SUM(INDIRECT(I12):INDIRECT(I13))</f>
        <v>-0.1192286554999426</v>
      </c>
      <c r="J18">
        <f ca="1">SUM(INDIRECT(J12):INDIRECT(J13))</f>
        <v>-0.81543085064556653</v>
      </c>
      <c r="L18">
        <f ca="1">SUM(INDIRECT(L12):INDIRECT(L13))</f>
        <v>1.6037881078203363E-3</v>
      </c>
      <c r="M18">
        <f ca="1">SQRT(SUM(INDIRECT(M12):INDIRECT(M13)))</f>
        <v>67486.087639868929</v>
      </c>
      <c r="N18">
        <f ca="1">SQRT(SUM(INDIRECT(N12):INDIRECT(N13)))</f>
        <v>60834.358906051697</v>
      </c>
      <c r="O18">
        <f ca="1">SQRT(SUM(INDIRECT(O12):INDIRECT(O13)))</f>
        <v>18208.609370881353</v>
      </c>
      <c r="R18">
        <v>18</v>
      </c>
      <c r="S18" t="s">
        <v>199</v>
      </c>
      <c r="U18" s="1">
        <v>2.5</v>
      </c>
      <c r="V18" s="1">
        <f t="shared" ca="1" si="0"/>
        <v>1.1476850270062781E-3</v>
      </c>
    </row>
    <row r="19" spans="1:22">
      <c r="A19" s="94" t="s">
        <v>200</v>
      </c>
      <c r="B19"/>
      <c r="D19" s="95" t="s">
        <v>201</v>
      </c>
      <c r="E19" s="95" t="s">
        <v>202</v>
      </c>
      <c r="F19" s="95" t="s">
        <v>203</v>
      </c>
      <c r="G19" s="95" t="s">
        <v>204</v>
      </c>
      <c r="H19" s="95" t="s">
        <v>205</v>
      </c>
      <c r="I19" s="95" t="s">
        <v>206</v>
      </c>
      <c r="J19" s="95" t="s">
        <v>207</v>
      </c>
      <c r="R19">
        <v>19</v>
      </c>
      <c r="S19" t="s">
        <v>208</v>
      </c>
      <c r="U19" s="1">
        <v>2.75</v>
      </c>
      <c r="V19" s="1">
        <f t="shared" ca="1" si="0"/>
        <v>3.4533072510221224E-4</v>
      </c>
    </row>
    <row r="20" spans="1:22" ht="14.25">
      <c r="A20" s="24" t="s">
        <v>147</v>
      </c>
      <c r="B20" s="24" t="s">
        <v>209</v>
      </c>
      <c r="D20" s="24" t="s">
        <v>147</v>
      </c>
      <c r="E20" s="24" t="s">
        <v>209</v>
      </c>
      <c r="F20" s="24" t="s">
        <v>232</v>
      </c>
      <c r="G20" s="24" t="s">
        <v>233</v>
      </c>
      <c r="H20" s="24" t="s">
        <v>234</v>
      </c>
      <c r="I20" s="24" t="s">
        <v>235</v>
      </c>
      <c r="J20" s="24" t="s">
        <v>236</v>
      </c>
      <c r="K20" s="66" t="s">
        <v>148</v>
      </c>
      <c r="L20" s="24" t="s">
        <v>218</v>
      </c>
      <c r="M20" s="24" t="s">
        <v>219</v>
      </c>
      <c r="N20" s="24" t="s">
        <v>220</v>
      </c>
      <c r="O20" s="24" t="s">
        <v>221</v>
      </c>
      <c r="P20" s="67" t="s">
        <v>222</v>
      </c>
      <c r="R20">
        <v>20</v>
      </c>
      <c r="S20" t="s">
        <v>223</v>
      </c>
      <c r="U20" s="1">
        <v>3</v>
      </c>
      <c r="V20" s="1">
        <f t="shared" ca="1" si="0"/>
        <v>-8.5815276976656391E-4</v>
      </c>
    </row>
    <row r="21" spans="1:22">
      <c r="A21" s="96">
        <v>-15062</v>
      </c>
      <c r="B21" s="96">
        <v>-5.4087579996121349E-2</v>
      </c>
      <c r="D21" s="98">
        <f t="shared" ref="D21:D84" si="4">A21/A$18</f>
        <v>-1.5062</v>
      </c>
      <c r="E21" s="105">
        <f t="shared" ref="E21:E84" si="5">B21/B$18</f>
        <v>-5.4087579996121349E-2</v>
      </c>
      <c r="F21" s="86">
        <f t="shared" ref="F21:F84" si="6">D21*D21</f>
        <v>2.2686384400000001</v>
      </c>
      <c r="G21" s="86">
        <f t="shared" ref="G21:G84" si="7">D21*F21</f>
        <v>-3.417023218328</v>
      </c>
      <c r="H21" s="86">
        <f t="shared" ref="H21:H84" si="8">F21*F21</f>
        <v>5.1467203714456344</v>
      </c>
      <c r="I21" s="86">
        <f t="shared" ref="I21:I84" si="9">E21*D21</f>
        <v>8.146671299015798E-2</v>
      </c>
      <c r="J21" s="86">
        <f t="shared" ref="J21:J84" si="10">I21*D21</f>
        <v>-0.12270516310577595</v>
      </c>
      <c r="K21" s="86">
        <f t="shared" ref="K21:K84" ca="1" si="11">+E$4+E$5*D21+E$6*D21^2</f>
        <v>-4.0712583420051573E-2</v>
      </c>
      <c r="L21" s="86">
        <f t="shared" ref="L21:L84" ca="1" si="12">+(K21-E21)^2</f>
        <v>1.7889053340987821E-4</v>
      </c>
      <c r="M21" s="86">
        <f t="shared" ref="M21:M84" ca="1" si="13">(M$1-M$2*D21+M$3*F21)^2</f>
        <v>772951268.00656903</v>
      </c>
      <c r="N21" s="86">
        <f t="shared" ref="N21:N84" ca="1" si="14">(-M$2+M$4*D21-M$5*F21)^2</f>
        <v>1993404378.0548356</v>
      </c>
      <c r="O21" s="86">
        <f t="shared" ref="O21:O84" ca="1" si="15">+(M$3-D21*M$5+F21*M$6)^2</f>
        <v>116696696.01122318</v>
      </c>
      <c r="P21">
        <f t="shared" ref="P21:P84" ca="1" si="16">+E21-K21</f>
        <v>-1.3374996576069775E-2</v>
      </c>
      <c r="R21">
        <v>21</v>
      </c>
      <c r="S21" t="s">
        <v>224</v>
      </c>
      <c r="U21" s="1">
        <v>3.25</v>
      </c>
      <c r="V21" s="1">
        <f t="shared" ca="1" si="0"/>
        <v>-2.462765457600033E-3</v>
      </c>
    </row>
    <row r="22" spans="1:22">
      <c r="A22" s="96">
        <v>-7802.5</v>
      </c>
      <c r="B22" s="96">
        <v>-2.8167224994831486E-2</v>
      </c>
      <c r="D22" s="98">
        <f t="shared" si="4"/>
        <v>-0.78025</v>
      </c>
      <c r="E22" s="105">
        <f t="shared" si="5"/>
        <v>-2.8167224994831486E-2</v>
      </c>
      <c r="F22" s="86">
        <f t="shared" si="6"/>
        <v>0.60879006250000001</v>
      </c>
      <c r="G22" s="86">
        <f t="shared" si="7"/>
        <v>-0.475008446265625</v>
      </c>
      <c r="H22" s="86">
        <f t="shared" si="8"/>
        <v>0.37062534019875393</v>
      </c>
      <c r="I22" s="86">
        <f t="shared" si="9"/>
        <v>2.1977477302217267E-2</v>
      </c>
      <c r="J22" s="86">
        <f t="shared" si="10"/>
        <v>-1.7147926665055022E-2</v>
      </c>
      <c r="K22" s="86">
        <f t="shared" ca="1" si="11"/>
        <v>-2.5485561740463347E-2</v>
      </c>
      <c r="L22" s="86">
        <f t="shared" ca="1" si="12"/>
        <v>7.191317809828315E-6</v>
      </c>
      <c r="M22" s="86">
        <f t="shared" ca="1" si="13"/>
        <v>684122893.32385433</v>
      </c>
      <c r="N22" s="86">
        <f t="shared" ca="1" si="14"/>
        <v>494979281.64431202</v>
      </c>
      <c r="O22" s="86">
        <f t="shared" ca="1" si="15"/>
        <v>17716470.722462103</v>
      </c>
      <c r="P22">
        <f t="shared" ca="1" si="16"/>
        <v>-2.6816632543681385E-3</v>
      </c>
      <c r="R22">
        <v>22</v>
      </c>
      <c r="S22" t="s">
        <v>225</v>
      </c>
      <c r="U22" s="1">
        <v>3.5</v>
      </c>
      <c r="V22" s="1">
        <f t="shared" ca="1" si="0"/>
        <v>-4.4685073383982088E-3</v>
      </c>
    </row>
    <row r="23" spans="1:22">
      <c r="A23" s="96">
        <v>0</v>
      </c>
      <c r="B23" s="96">
        <v>-2.1999999953550287E-3</v>
      </c>
      <c r="D23" s="98">
        <f t="shared" si="4"/>
        <v>0</v>
      </c>
      <c r="E23" s="105">
        <f t="shared" si="5"/>
        <v>-2.1999999953550287E-3</v>
      </c>
      <c r="F23" s="86">
        <f t="shared" si="6"/>
        <v>0</v>
      </c>
      <c r="G23" s="86">
        <f t="shared" si="7"/>
        <v>0</v>
      </c>
      <c r="H23" s="86">
        <f t="shared" si="8"/>
        <v>0</v>
      </c>
      <c r="I23" s="86">
        <f t="shared" si="9"/>
        <v>0</v>
      </c>
      <c r="J23" s="86">
        <f t="shared" si="10"/>
        <v>0</v>
      </c>
      <c r="K23" s="86">
        <f t="shared" ca="1" si="11"/>
        <v>-1.2890877567011703E-2</v>
      </c>
      <c r="L23" s="86">
        <f t="shared" ca="1" si="12"/>
        <v>1.1429486325215171E-4</v>
      </c>
      <c r="M23" s="86">
        <f t="shared" ca="1" si="13"/>
        <v>545338803.97140419</v>
      </c>
      <c r="N23" s="86">
        <f t="shared" ca="1" si="14"/>
        <v>18311236.026534863</v>
      </c>
      <c r="O23" s="86">
        <f t="shared" ca="1" si="15"/>
        <v>773905.6306749105</v>
      </c>
      <c r="P23">
        <f t="shared" ca="1" si="16"/>
        <v>1.0690877571656675E-2</v>
      </c>
      <c r="R23">
        <v>23</v>
      </c>
      <c r="S23" t="s">
        <v>226</v>
      </c>
      <c r="U23" s="1">
        <v>3.75</v>
      </c>
      <c r="V23" s="1">
        <f t="shared" ca="1" si="0"/>
        <v>-6.8753784121610914E-3</v>
      </c>
    </row>
    <row r="24" spans="1:22">
      <c r="A24" s="96">
        <v>772</v>
      </c>
      <c r="B24" s="96">
        <v>1.4614800020353869E-3</v>
      </c>
      <c r="D24" s="98">
        <f t="shared" si="4"/>
        <v>7.7200000000000005E-2</v>
      </c>
      <c r="E24" s="105">
        <f t="shared" si="5"/>
        <v>1.4614800020353869E-3</v>
      </c>
      <c r="F24" s="86">
        <f t="shared" si="6"/>
        <v>5.959840000000001E-3</v>
      </c>
      <c r="G24" s="86">
        <f t="shared" si="7"/>
        <v>4.6009964800000012E-4</v>
      </c>
      <c r="H24" s="86">
        <f t="shared" si="8"/>
        <v>3.5519692825600015E-5</v>
      </c>
      <c r="I24" s="86">
        <f t="shared" si="9"/>
        <v>1.1282625615713188E-4</v>
      </c>
      <c r="J24" s="86">
        <f t="shared" si="10"/>
        <v>8.7101869753305816E-6</v>
      </c>
      <c r="K24" s="86">
        <f t="shared" ca="1" si="11"/>
        <v>-1.1857148606646118E-2</v>
      </c>
      <c r="L24" s="86">
        <f t="shared" ca="1" si="12"/>
        <v>1.7738586801598945E-4</v>
      </c>
      <c r="M24" s="86">
        <f t="shared" ca="1" si="13"/>
        <v>529777499.05299127</v>
      </c>
      <c r="N24" s="86">
        <f t="shared" ca="1" si="14"/>
        <v>8095093.0220207172</v>
      </c>
      <c r="O24" s="86">
        <f t="shared" ca="1" si="15"/>
        <v>1614641.6926753921</v>
      </c>
      <c r="P24">
        <f t="shared" ca="1" si="16"/>
        <v>1.3318628608681505E-2</v>
      </c>
      <c r="R24">
        <v>24</v>
      </c>
      <c r="S24" t="s">
        <v>147</v>
      </c>
      <c r="U24" s="1">
        <v>4</v>
      </c>
      <c r="V24" s="1">
        <f t="shared" ca="1" si="0"/>
        <v>-9.6833786788886669E-3</v>
      </c>
    </row>
    <row r="25" spans="1:22">
      <c r="A25" s="96">
        <v>774.5</v>
      </c>
      <c r="B25" s="96">
        <v>-4.0732949928496964E-3</v>
      </c>
      <c r="D25" s="98">
        <f t="shared" si="4"/>
        <v>7.7450000000000005E-2</v>
      </c>
      <c r="E25" s="105">
        <f t="shared" si="5"/>
        <v>-4.0732949928496964E-3</v>
      </c>
      <c r="F25" s="86">
        <f t="shared" si="6"/>
        <v>5.9985025000000008E-3</v>
      </c>
      <c r="G25" s="86">
        <f t="shared" si="7"/>
        <v>4.6458401862500007E-4</v>
      </c>
      <c r="H25" s="86">
        <f t="shared" si="8"/>
        <v>3.5982032242506261E-5</v>
      </c>
      <c r="I25" s="86">
        <f t="shared" si="9"/>
        <v>-3.15476697196209E-4</v>
      </c>
      <c r="J25" s="86">
        <f t="shared" si="10"/>
        <v>-2.4433670197846389E-5</v>
      </c>
      <c r="K25" s="86">
        <f t="shared" ca="1" si="11"/>
        <v>-1.1853863173681277E-2</v>
      </c>
      <c r="L25" s="86">
        <f t="shared" ca="1" si="12"/>
        <v>6.0537241216568848E-5</v>
      </c>
      <c r="M25" s="86">
        <f t="shared" ca="1" si="13"/>
        <v>529726688.0388577</v>
      </c>
      <c r="N25" s="86">
        <f t="shared" ca="1" si="14"/>
        <v>8069261.6997030117</v>
      </c>
      <c r="O25" s="86">
        <f t="shared" ca="1" si="15"/>
        <v>1617777.1460650773</v>
      </c>
      <c r="P25">
        <f t="shared" ca="1" si="16"/>
        <v>7.7805681808315805E-3</v>
      </c>
      <c r="R25">
        <v>25</v>
      </c>
      <c r="S25" t="s">
        <v>209</v>
      </c>
      <c r="U25" s="1">
        <v>4.25</v>
      </c>
      <c r="V25" s="1">
        <f t="shared" ca="1" si="0"/>
        <v>-1.2892508138580949E-2</v>
      </c>
    </row>
    <row r="26" spans="1:22">
      <c r="A26" s="96">
        <v>12091</v>
      </c>
      <c r="B26" s="96">
        <v>-1.1858099969686009E-3</v>
      </c>
      <c r="D26" s="98">
        <f t="shared" si="4"/>
        <v>1.2091000000000001</v>
      </c>
      <c r="E26" s="105">
        <f t="shared" si="5"/>
        <v>-1.1858099969686009E-3</v>
      </c>
      <c r="F26" s="86">
        <f t="shared" si="6"/>
        <v>1.4619228100000001</v>
      </c>
      <c r="G26" s="86">
        <f t="shared" si="7"/>
        <v>1.7676108695710002</v>
      </c>
      <c r="H26" s="86">
        <f t="shared" si="8"/>
        <v>2.1372183023982965</v>
      </c>
      <c r="I26" s="86">
        <f t="shared" si="9"/>
        <v>-1.4337628673347354E-3</v>
      </c>
      <c r="J26" s="86">
        <f t="shared" si="10"/>
        <v>-1.7335626828944286E-3</v>
      </c>
      <c r="K26" s="86">
        <f t="shared" ca="1" si="11"/>
        <v>-1.0925203453843292E-3</v>
      </c>
      <c r="L26" s="86">
        <f t="shared" ca="1" si="12"/>
        <v>8.7029590927147991E-9</v>
      </c>
      <c r="M26" s="86">
        <f t="shared" ca="1" si="13"/>
        <v>285355642.74353844</v>
      </c>
      <c r="N26" s="86">
        <f t="shared" ca="1" si="14"/>
        <v>122524480.00979617</v>
      </c>
      <c r="O26" s="86">
        <f t="shared" ca="1" si="15"/>
        <v>21868406.509992406</v>
      </c>
      <c r="P26">
        <f t="shared" ca="1" si="16"/>
        <v>-9.3289651584271653E-5</v>
      </c>
      <c r="R26">
        <v>26</v>
      </c>
      <c r="S26" t="s">
        <v>227</v>
      </c>
      <c r="U26" s="1">
        <v>4.5</v>
      </c>
      <c r="V26" s="1">
        <f t="shared" ca="1" si="0"/>
        <v>-1.6502766791237945E-2</v>
      </c>
    </row>
    <row r="27" spans="1:22">
      <c r="A27" s="96">
        <v>12107.5</v>
      </c>
      <c r="B27" s="96">
        <v>-1.1532499775057659E-4</v>
      </c>
      <c r="D27" s="98">
        <f t="shared" si="4"/>
        <v>1.21075</v>
      </c>
      <c r="E27" s="105">
        <f t="shared" si="5"/>
        <v>-1.1532499775057659E-4</v>
      </c>
      <c r="F27" s="86">
        <f t="shared" si="6"/>
        <v>1.4659155625</v>
      </c>
      <c r="G27" s="86">
        <f t="shared" si="7"/>
        <v>1.774857267296875</v>
      </c>
      <c r="H27" s="86">
        <f t="shared" si="8"/>
        <v>2.1489084363796915</v>
      </c>
      <c r="I27" s="86">
        <f t="shared" si="9"/>
        <v>-1.3962974102651061E-4</v>
      </c>
      <c r="J27" s="86">
        <f t="shared" si="10"/>
        <v>-1.6905670894784772E-4</v>
      </c>
      <c r="K27" s="86">
        <f t="shared" ca="1" si="11"/>
        <v>-1.0828305074087061E-3</v>
      </c>
      <c r="L27" s="86">
        <f t="shared" ca="1" si="12"/>
        <v>9.3606691121883695E-7</v>
      </c>
      <c r="M27" s="86">
        <f t="shared" ca="1" si="13"/>
        <v>284998542.26558137</v>
      </c>
      <c r="N27" s="86">
        <f t="shared" ca="1" si="14"/>
        <v>122758494.59405023</v>
      </c>
      <c r="O27" s="86">
        <f t="shared" ca="1" si="15"/>
        <v>21885103.145786922</v>
      </c>
      <c r="P27">
        <f t="shared" ca="1" si="16"/>
        <v>9.6750550965812952E-4</v>
      </c>
    </row>
    <row r="28" spans="1:22">
      <c r="A28" s="96">
        <v>12110</v>
      </c>
      <c r="B28" s="96">
        <v>3.4990000858670101E-4</v>
      </c>
      <c r="D28" s="98">
        <f t="shared" si="4"/>
        <v>1.2110000000000001</v>
      </c>
      <c r="E28" s="105">
        <f t="shared" si="5"/>
        <v>3.4990000858670101E-4</v>
      </c>
      <c r="F28" s="86">
        <f t="shared" si="6"/>
        <v>1.4665210000000002</v>
      </c>
      <c r="G28" s="86">
        <f t="shared" si="7"/>
        <v>1.7759569310000003</v>
      </c>
      <c r="H28" s="86">
        <f t="shared" si="8"/>
        <v>2.1506838434410005</v>
      </c>
      <c r="I28" s="86">
        <f t="shared" si="9"/>
        <v>4.2372891039849493E-4</v>
      </c>
      <c r="J28" s="86">
        <f t="shared" si="10"/>
        <v>5.1313571049257738E-4</v>
      </c>
      <c r="K28" s="86">
        <f t="shared" ca="1" si="11"/>
        <v>-1.0813638744306044E-3</v>
      </c>
      <c r="L28" s="86">
        <f t="shared" ca="1" si="12"/>
        <v>2.0485163028297751E-6</v>
      </c>
      <c r="M28" s="86">
        <f t="shared" ca="1" si="13"/>
        <v>284944441.52950692</v>
      </c>
      <c r="N28" s="86">
        <f t="shared" ca="1" si="14"/>
        <v>122793916.13113187</v>
      </c>
      <c r="O28" s="86">
        <f t="shared" ca="1" si="15"/>
        <v>21887625.939104144</v>
      </c>
      <c r="P28">
        <f t="shared" ca="1" si="16"/>
        <v>1.4312638830173054E-3</v>
      </c>
    </row>
    <row r="29" spans="1:22">
      <c r="A29" s="96">
        <v>12133.5</v>
      </c>
      <c r="B29" s="96">
        <v>7.2301500040339306E-4</v>
      </c>
      <c r="D29" s="98">
        <f t="shared" si="4"/>
        <v>1.2133499999999999</v>
      </c>
      <c r="E29" s="105">
        <f t="shared" si="5"/>
        <v>7.2301500040339306E-4</v>
      </c>
      <c r="F29" s="86">
        <f t="shared" si="6"/>
        <v>1.4722182224999998</v>
      </c>
      <c r="G29" s="86">
        <f t="shared" si="7"/>
        <v>1.7863159802703745</v>
      </c>
      <c r="H29" s="86">
        <f t="shared" si="8"/>
        <v>2.1674264946610591</v>
      </c>
      <c r="I29" s="86">
        <f t="shared" si="9"/>
        <v>8.7727025073945696E-4</v>
      </c>
      <c r="J29" s="86">
        <f t="shared" si="10"/>
        <v>1.0644358587347201E-3</v>
      </c>
      <c r="K29" s="86">
        <f t="shared" ca="1" si="11"/>
        <v>-1.0675971316314089E-3</v>
      </c>
      <c r="L29" s="86">
        <f t="shared" ca="1" si="12"/>
        <v>3.2062918073902189E-6</v>
      </c>
      <c r="M29" s="86">
        <f t="shared" ca="1" si="13"/>
        <v>284435964.32508135</v>
      </c>
      <c r="N29" s="86">
        <f t="shared" ca="1" si="14"/>
        <v>123126423.83892256</v>
      </c>
      <c r="O29" s="86">
        <f t="shared" ca="1" si="15"/>
        <v>21911250.059203114</v>
      </c>
      <c r="P29">
        <f t="shared" ca="1" si="16"/>
        <v>1.7906121320348019E-3</v>
      </c>
    </row>
    <row r="30" spans="1:22">
      <c r="A30" s="96">
        <v>22676</v>
      </c>
      <c r="B30" s="96">
        <v>7.6840005931444466E-5</v>
      </c>
      <c r="D30" s="98">
        <f t="shared" si="4"/>
        <v>2.2675999999999998</v>
      </c>
      <c r="E30" s="105">
        <f t="shared" si="5"/>
        <v>7.6840005931444466E-5</v>
      </c>
      <c r="F30" s="86">
        <f t="shared" si="6"/>
        <v>5.1420097599999997</v>
      </c>
      <c r="G30" s="86">
        <f t="shared" si="7"/>
        <v>11.660021331775999</v>
      </c>
      <c r="H30" s="86">
        <f t="shared" si="8"/>
        <v>26.440264371935253</v>
      </c>
      <c r="I30" s="86">
        <f t="shared" si="9"/>
        <v>1.7424239745014345E-4</v>
      </c>
      <c r="J30" s="86">
        <f t="shared" si="10"/>
        <v>3.9511206045794527E-4</v>
      </c>
      <c r="K30" s="86">
        <f t="shared" ca="1" si="11"/>
        <v>1.5337896056381618E-3</v>
      </c>
      <c r="L30" s="86">
        <f t="shared" ca="1" si="12"/>
        <v>2.122702136085564E-6</v>
      </c>
      <c r="M30" s="86">
        <f t="shared" ca="1" si="13"/>
        <v>83275412.301679641</v>
      </c>
      <c r="N30" s="86">
        <f t="shared" ca="1" si="14"/>
        <v>144839010.94468874</v>
      </c>
      <c r="O30" s="86">
        <f t="shared" ca="1" si="15"/>
        <v>15363270.767549679</v>
      </c>
      <c r="P30">
        <f t="shared" ca="1" si="16"/>
        <v>-1.4569495997067174E-3</v>
      </c>
    </row>
    <row r="31" spans="1:22">
      <c r="A31" s="96">
        <v>22695</v>
      </c>
      <c r="B31" s="96">
        <v>-8.7449996499344707E-5</v>
      </c>
      <c r="D31" s="98">
        <f t="shared" si="4"/>
        <v>2.2694999999999999</v>
      </c>
      <c r="E31" s="105">
        <f t="shared" si="5"/>
        <v>-8.7449996499344707E-5</v>
      </c>
      <c r="F31" s="86">
        <f t="shared" si="6"/>
        <v>5.150630249999999</v>
      </c>
      <c r="G31" s="86">
        <f t="shared" si="7"/>
        <v>11.689355352374998</v>
      </c>
      <c r="H31" s="86">
        <f t="shared" si="8"/>
        <v>26.528991972215053</v>
      </c>
      <c r="I31" s="86">
        <f t="shared" si="9"/>
        <v>-1.9846776705526281E-4</v>
      </c>
      <c r="J31" s="86">
        <f t="shared" si="10"/>
        <v>-4.5042259733191892E-4</v>
      </c>
      <c r="K31" s="86">
        <f t="shared" ca="1" si="11"/>
        <v>1.5320383809689954E-3</v>
      </c>
      <c r="L31" s="86">
        <f t="shared" ca="1" si="12"/>
        <v>2.622742604755037E-6</v>
      </c>
      <c r="M31" s="86">
        <f t="shared" ca="1" si="13"/>
        <v>82988861.529440224</v>
      </c>
      <c r="N31" s="86">
        <f t="shared" ca="1" si="14"/>
        <v>144628857.16417342</v>
      </c>
      <c r="O31" s="86">
        <f t="shared" ca="1" si="15"/>
        <v>15325794.396281946</v>
      </c>
      <c r="P31">
        <f t="shared" ca="1" si="16"/>
        <v>-1.6194883774683401E-3</v>
      </c>
    </row>
    <row r="32" spans="1:22">
      <c r="A32" s="96">
        <v>25143</v>
      </c>
      <c r="B32" s="96">
        <v>-9.9391300027491525E-3</v>
      </c>
      <c r="D32" s="98">
        <f t="shared" si="4"/>
        <v>2.5143</v>
      </c>
      <c r="E32" s="105">
        <f t="shared" si="5"/>
        <v>-9.9391300027491525E-3</v>
      </c>
      <c r="F32" s="86">
        <f t="shared" si="6"/>
        <v>6.3217044900000001</v>
      </c>
      <c r="G32" s="86">
        <f t="shared" si="7"/>
        <v>15.894661599207</v>
      </c>
      <c r="H32" s="86">
        <f t="shared" si="8"/>
        <v>39.963947658886163</v>
      </c>
      <c r="I32" s="86">
        <f t="shared" si="9"/>
        <v>-2.4989954565912194E-2</v>
      </c>
      <c r="J32" s="86">
        <f t="shared" si="10"/>
        <v>-6.2832242765073029E-2</v>
      </c>
      <c r="K32" s="86">
        <f t="shared" ca="1" si="11"/>
        <v>1.1126064405868018E-3</v>
      </c>
      <c r="L32" s="86">
        <f t="shared" ca="1" si="12"/>
        <v>1.2214087841296004E-4</v>
      </c>
      <c r="M32" s="86">
        <f t="shared" ca="1" si="13"/>
        <v>49449963.736123085</v>
      </c>
      <c r="N32" s="86">
        <f t="shared" ca="1" si="14"/>
        <v>112086091.46486528</v>
      </c>
      <c r="O32" s="86">
        <f t="shared" ca="1" si="15"/>
        <v>10213298.016977865</v>
      </c>
      <c r="P32">
        <f t="shared" ca="1" si="16"/>
        <v>-1.1051736443335954E-2</v>
      </c>
    </row>
    <row r="33" spans="1:16">
      <c r="A33" s="96">
        <v>29688</v>
      </c>
      <c r="B33" s="96">
        <v>-5.460079999465961E-3</v>
      </c>
      <c r="D33" s="98">
        <f t="shared" si="4"/>
        <v>2.9687999999999999</v>
      </c>
      <c r="E33" s="105">
        <f t="shared" si="5"/>
        <v>-5.460079999465961E-3</v>
      </c>
      <c r="F33" s="86">
        <f t="shared" si="6"/>
        <v>8.8137734399999985</v>
      </c>
      <c r="G33" s="86">
        <f t="shared" si="7"/>
        <v>26.166330588671993</v>
      </c>
      <c r="H33" s="86">
        <f t="shared" si="8"/>
        <v>77.682602251649413</v>
      </c>
      <c r="I33" s="86">
        <f t="shared" si="9"/>
        <v>-1.6209885502414544E-2</v>
      </c>
      <c r="J33" s="86">
        <f t="shared" si="10"/>
        <v>-4.8123908079568296E-2</v>
      </c>
      <c r="K33" s="86">
        <f t="shared" ca="1" si="11"/>
        <v>-6.8605136957873222E-4</v>
      </c>
      <c r="L33" s="86">
        <f t="shared" ca="1" si="12"/>
        <v>2.2791349358982931E-5</v>
      </c>
      <c r="M33" s="86">
        <f t="shared" ca="1" si="13"/>
        <v>8380253.0338192303</v>
      </c>
      <c r="N33" s="86">
        <f t="shared" ca="1" si="14"/>
        <v>39236325.276633099</v>
      </c>
      <c r="O33" s="86">
        <f t="shared" ca="1" si="15"/>
        <v>1743999.5058952405</v>
      </c>
      <c r="P33">
        <f t="shared" ca="1" si="16"/>
        <v>-4.7740286298872288E-3</v>
      </c>
    </row>
    <row r="34" spans="1:16">
      <c r="A34" s="96">
        <v>30474</v>
      </c>
      <c r="B34" s="96">
        <v>-7.6933399977860972E-3</v>
      </c>
      <c r="D34" s="98">
        <f t="shared" si="4"/>
        <v>3.0474000000000001</v>
      </c>
      <c r="E34" s="105">
        <f t="shared" si="5"/>
        <v>-7.6933399977860972E-3</v>
      </c>
      <c r="F34" s="86">
        <f t="shared" si="6"/>
        <v>9.28664676</v>
      </c>
      <c r="G34" s="86">
        <f t="shared" si="7"/>
        <v>28.300127336424001</v>
      </c>
      <c r="H34" s="86">
        <f t="shared" si="8"/>
        <v>86.241808045018502</v>
      </c>
      <c r="I34" s="86">
        <f t="shared" si="9"/>
        <v>-2.3444684309253352E-2</v>
      </c>
      <c r="J34" s="86">
        <f t="shared" si="10"/>
        <v>-7.1445330964018672E-2</v>
      </c>
      <c r="K34" s="86">
        <f t="shared" ca="1" si="11"/>
        <v>-1.131570216091414E-3</v>
      </c>
      <c r="L34" s="86">
        <f t="shared" ca="1" si="12"/>
        <v>4.3056822667961493E-5</v>
      </c>
      <c r="M34" s="86">
        <f t="shared" ca="1" si="13"/>
        <v>4590429.5859553684</v>
      </c>
      <c r="N34" s="86">
        <f t="shared" ca="1" si="14"/>
        <v>28074611.808327865</v>
      </c>
      <c r="O34" s="86">
        <f t="shared" ca="1" si="15"/>
        <v>855765.64396688179</v>
      </c>
      <c r="P34">
        <f t="shared" ca="1" si="16"/>
        <v>-6.5617697816946832E-3</v>
      </c>
    </row>
    <row r="35" spans="1:16">
      <c r="A35" s="96">
        <v>31315</v>
      </c>
      <c r="B35" s="96">
        <v>-7.2916499993880279E-3</v>
      </c>
      <c r="D35" s="98">
        <f t="shared" si="4"/>
        <v>3.1315</v>
      </c>
      <c r="E35" s="105">
        <f t="shared" si="5"/>
        <v>-7.2916499993880279E-3</v>
      </c>
      <c r="F35" s="86">
        <f t="shared" si="6"/>
        <v>9.8062922500000003</v>
      </c>
      <c r="G35" s="86">
        <f t="shared" si="7"/>
        <v>30.708404180875</v>
      </c>
      <c r="H35" s="86">
        <f t="shared" si="8"/>
        <v>96.163367692410063</v>
      </c>
      <c r="I35" s="86">
        <f t="shared" si="9"/>
        <v>-2.2833801973083608E-2</v>
      </c>
      <c r="J35" s="86">
        <f t="shared" si="10"/>
        <v>-7.1504050878711312E-2</v>
      </c>
      <c r="K35" s="86">
        <f t="shared" ca="1" si="11"/>
        <v>-1.6521734761136067E-3</v>
      </c>
      <c r="L35" s="86">
        <f t="shared" ca="1" si="12"/>
        <v>3.180369545656335E-5</v>
      </c>
      <c r="M35" s="86">
        <f t="shared" ca="1" si="13"/>
        <v>1756974.454853368</v>
      </c>
      <c r="N35" s="86">
        <f t="shared" ca="1" si="14"/>
        <v>17594373.46884656</v>
      </c>
      <c r="O35" s="86">
        <f t="shared" ca="1" si="15"/>
        <v>229065.20822878979</v>
      </c>
      <c r="P35">
        <f t="shared" ca="1" si="16"/>
        <v>-5.6394765232744212E-3</v>
      </c>
    </row>
    <row r="36" spans="1:16">
      <c r="A36" s="96">
        <v>31315</v>
      </c>
      <c r="B36" s="96">
        <v>-7.0916499971644953E-3</v>
      </c>
      <c r="D36" s="98">
        <f t="shared" si="4"/>
        <v>3.1315</v>
      </c>
      <c r="E36" s="105">
        <f t="shared" si="5"/>
        <v>-7.0916499971644953E-3</v>
      </c>
      <c r="F36" s="86">
        <f t="shared" si="6"/>
        <v>9.8062922500000003</v>
      </c>
      <c r="G36" s="86">
        <f t="shared" si="7"/>
        <v>30.708404180875</v>
      </c>
      <c r="H36" s="86">
        <f t="shared" si="8"/>
        <v>96.163367692410063</v>
      </c>
      <c r="I36" s="86">
        <f t="shared" si="9"/>
        <v>-2.2207501966120615E-2</v>
      </c>
      <c r="J36" s="86">
        <f t="shared" si="10"/>
        <v>-6.9542792406906709E-2</v>
      </c>
      <c r="K36" s="86">
        <f t="shared" ca="1" si="11"/>
        <v>-1.6521734761136067E-3</v>
      </c>
      <c r="L36" s="86">
        <f t="shared" ca="1" si="12"/>
        <v>2.9587904823063879E-5</v>
      </c>
      <c r="M36" s="86">
        <f t="shared" ca="1" si="13"/>
        <v>1756974.454853368</v>
      </c>
      <c r="N36" s="86">
        <f t="shared" ca="1" si="14"/>
        <v>17594373.46884656</v>
      </c>
      <c r="O36" s="86">
        <f t="shared" ca="1" si="15"/>
        <v>229065.20822878979</v>
      </c>
      <c r="P36">
        <f t="shared" ca="1" si="16"/>
        <v>-5.4394765210508886E-3</v>
      </c>
    </row>
    <row r="37" spans="1:16">
      <c r="A37" s="96">
        <v>32951.5</v>
      </c>
      <c r="B37" s="96">
        <v>-6.4553650008747354E-3</v>
      </c>
      <c r="D37" s="98">
        <f t="shared" si="4"/>
        <v>3.29515</v>
      </c>
      <c r="E37" s="105">
        <f t="shared" si="5"/>
        <v>-6.4553650008747354E-3</v>
      </c>
      <c r="F37" s="86">
        <f t="shared" si="6"/>
        <v>10.8580135225</v>
      </c>
      <c r="G37" s="86">
        <f t="shared" si="7"/>
        <v>35.778783258665875</v>
      </c>
      <c r="H37" s="86">
        <f t="shared" si="8"/>
        <v>117.89645765479287</v>
      </c>
      <c r="I37" s="86">
        <f t="shared" si="9"/>
        <v>-2.1271395982632384E-2</v>
      </c>
      <c r="J37" s="86">
        <f t="shared" si="10"/>
        <v>-7.00924404721711E-2</v>
      </c>
      <c r="K37" s="86">
        <f t="shared" ca="1" si="11"/>
        <v>-2.7953221622295937E-3</v>
      </c>
      <c r="L37" s="86">
        <f t="shared" ca="1" si="12"/>
        <v>1.3395913580717586E-5</v>
      </c>
      <c r="M37" s="86">
        <f t="shared" ca="1" si="13"/>
        <v>89997.089003195477</v>
      </c>
      <c r="N37" s="86">
        <f t="shared" ca="1" si="14"/>
        <v>3369703.3986613983</v>
      </c>
      <c r="O37" s="86">
        <f t="shared" ca="1" si="15"/>
        <v>210773.85945199316</v>
      </c>
      <c r="P37">
        <f t="shared" ca="1" si="16"/>
        <v>-3.6600428386451417E-3</v>
      </c>
    </row>
    <row r="38" spans="1:16">
      <c r="A38" s="96">
        <v>33932.5</v>
      </c>
      <c r="B38" s="96">
        <v>-8.4010749997105449E-3</v>
      </c>
      <c r="D38" s="98">
        <f t="shared" si="4"/>
        <v>3.3932500000000001</v>
      </c>
      <c r="E38" s="105">
        <f t="shared" si="5"/>
        <v>-8.4010749997105449E-3</v>
      </c>
      <c r="F38" s="86">
        <f t="shared" si="6"/>
        <v>11.514145562500001</v>
      </c>
      <c r="G38" s="86">
        <f t="shared" si="7"/>
        <v>39.070374429953134</v>
      </c>
      <c r="H38" s="86">
        <f t="shared" si="8"/>
        <v>132.57554803443847</v>
      </c>
      <c r="I38" s="86">
        <f t="shared" si="9"/>
        <v>-2.8506947742767807E-2</v>
      </c>
      <c r="J38" s="86">
        <f t="shared" si="10"/>
        <v>-9.6731200428146868E-2</v>
      </c>
      <c r="K38" s="86">
        <f t="shared" ca="1" si="11"/>
        <v>-3.5629832149114624E-3</v>
      </c>
      <c r="L38" s="86">
        <f t="shared" ca="1" si="12"/>
        <v>2.3407132118140373E-5</v>
      </c>
      <c r="M38" s="86">
        <f t="shared" ca="1" si="13"/>
        <v>1682190.590130365</v>
      </c>
      <c r="N38" s="86">
        <f t="shared" ca="1" si="14"/>
        <v>83075.633991928597</v>
      </c>
      <c r="O38" s="86">
        <f t="shared" ca="1" si="15"/>
        <v>1133934.6164621881</v>
      </c>
      <c r="P38">
        <f t="shared" ca="1" si="16"/>
        <v>-4.8380917847990826E-3</v>
      </c>
    </row>
    <row r="39" spans="1:16">
      <c r="A39" s="96">
        <v>33932.5</v>
      </c>
      <c r="B39" s="96">
        <v>-7.8010750003159046E-3</v>
      </c>
      <c r="D39" s="98">
        <f t="shared" si="4"/>
        <v>3.3932500000000001</v>
      </c>
      <c r="E39" s="105">
        <f t="shared" si="5"/>
        <v>-7.8010750003159046E-3</v>
      </c>
      <c r="F39" s="86">
        <f t="shared" si="6"/>
        <v>11.514145562500001</v>
      </c>
      <c r="G39" s="86">
        <f t="shared" si="7"/>
        <v>39.070374429953134</v>
      </c>
      <c r="H39" s="86">
        <f t="shared" si="8"/>
        <v>132.57554803443847</v>
      </c>
      <c r="I39" s="86">
        <f t="shared" si="9"/>
        <v>-2.6470997744821943E-2</v>
      </c>
      <c r="J39" s="86">
        <f t="shared" si="10"/>
        <v>-8.9822713097617066E-2</v>
      </c>
      <c r="K39" s="86">
        <f t="shared" ca="1" si="11"/>
        <v>-3.5629832149114624E-3</v>
      </c>
      <c r="L39" s="86">
        <f t="shared" ca="1" si="12"/>
        <v>1.7961421981512612E-5</v>
      </c>
      <c r="M39" s="86">
        <f t="shared" ca="1" si="13"/>
        <v>1682190.590130365</v>
      </c>
      <c r="N39" s="86">
        <f t="shared" ca="1" si="14"/>
        <v>83075.633991928597</v>
      </c>
      <c r="O39" s="86">
        <f t="shared" ca="1" si="15"/>
        <v>1133934.6164621881</v>
      </c>
      <c r="P39">
        <f t="shared" ca="1" si="16"/>
        <v>-4.2380917854044423E-3</v>
      </c>
    </row>
    <row r="40" spans="1:16">
      <c r="A40" s="96">
        <v>33933</v>
      </c>
      <c r="B40" s="96">
        <v>-7.2080300014931709E-3</v>
      </c>
      <c r="D40" s="98">
        <f t="shared" si="4"/>
        <v>3.3933</v>
      </c>
      <c r="E40" s="105">
        <f t="shared" si="5"/>
        <v>-7.2080300014931709E-3</v>
      </c>
      <c r="F40" s="86">
        <f t="shared" si="6"/>
        <v>11.51448489</v>
      </c>
      <c r="G40" s="86">
        <f t="shared" si="7"/>
        <v>39.072101577237</v>
      </c>
      <c r="H40" s="86">
        <f t="shared" si="8"/>
        <v>132.58336228203831</v>
      </c>
      <c r="I40" s="86">
        <f t="shared" si="9"/>
        <v>-2.4459008204066778E-2</v>
      </c>
      <c r="J40" s="86">
        <f t="shared" si="10"/>
        <v>-8.2996752538859797E-2</v>
      </c>
      <c r="K40" s="86">
        <f t="shared" ca="1" si="11"/>
        <v>-3.5633902277964133E-3</v>
      </c>
      <c r="L40" s="86">
        <f t="shared" ca="1" si="12"/>
        <v>1.3283399080012353E-5</v>
      </c>
      <c r="M40" s="86">
        <f t="shared" ca="1" si="13"/>
        <v>1683520.195310697</v>
      </c>
      <c r="N40" s="86">
        <f t="shared" ca="1" si="14"/>
        <v>82606.942198741803</v>
      </c>
      <c r="O40" s="86">
        <f t="shared" ca="1" si="15"/>
        <v>1134610.0330757897</v>
      </c>
      <c r="P40">
        <f t="shared" ca="1" si="16"/>
        <v>-3.6446397736967576E-3</v>
      </c>
    </row>
    <row r="41" spans="1:16">
      <c r="A41" s="96">
        <v>33933</v>
      </c>
      <c r="B41" s="96">
        <v>-6.8080300043220632E-3</v>
      </c>
      <c r="D41" s="98">
        <f t="shared" si="4"/>
        <v>3.3933</v>
      </c>
      <c r="E41" s="105">
        <f t="shared" si="5"/>
        <v>-6.8080300043220632E-3</v>
      </c>
      <c r="F41" s="86">
        <f t="shared" si="6"/>
        <v>11.51448489</v>
      </c>
      <c r="G41" s="86">
        <f t="shared" si="7"/>
        <v>39.072101577237</v>
      </c>
      <c r="H41" s="86">
        <f t="shared" si="8"/>
        <v>132.58336228203831</v>
      </c>
      <c r="I41" s="86">
        <f t="shared" si="9"/>
        <v>-2.3101688213666056E-2</v>
      </c>
      <c r="J41" s="86">
        <f t="shared" si="10"/>
        <v>-7.8390958615433021E-2</v>
      </c>
      <c r="K41" s="86">
        <f t="shared" ca="1" si="11"/>
        <v>-3.5633902277964133E-3</v>
      </c>
      <c r="L41" s="86">
        <f t="shared" ca="1" si="12"/>
        <v>1.0527687279412419E-5</v>
      </c>
      <c r="M41" s="86">
        <f t="shared" ca="1" si="13"/>
        <v>1683520.195310697</v>
      </c>
      <c r="N41" s="86">
        <f t="shared" ca="1" si="14"/>
        <v>82606.942198741803</v>
      </c>
      <c r="O41" s="86">
        <f t="shared" ca="1" si="15"/>
        <v>1134610.0330757897</v>
      </c>
      <c r="P41">
        <f t="shared" ca="1" si="16"/>
        <v>-3.2446397765256499E-3</v>
      </c>
    </row>
    <row r="42" spans="1:16">
      <c r="A42" s="96">
        <v>34681</v>
      </c>
      <c r="B42" s="96">
        <v>-5.7127099935314618E-3</v>
      </c>
      <c r="D42" s="98">
        <f t="shared" si="4"/>
        <v>3.4681000000000002</v>
      </c>
      <c r="E42" s="105">
        <f t="shared" si="5"/>
        <v>-5.7127099935314618E-3</v>
      </c>
      <c r="F42" s="86">
        <f t="shared" si="6"/>
        <v>12.027717610000002</v>
      </c>
      <c r="G42" s="86">
        <f t="shared" si="7"/>
        <v>41.713327443241006</v>
      </c>
      <c r="H42" s="86">
        <f t="shared" si="8"/>
        <v>144.66599090590415</v>
      </c>
      <c r="I42" s="86">
        <f t="shared" si="9"/>
        <v>-1.9812249528566465E-2</v>
      </c>
      <c r="J42" s="86">
        <f t="shared" si="10"/>
        <v>-6.8710862590021363E-2</v>
      </c>
      <c r="K42" s="86">
        <f t="shared" ca="1" si="11"/>
        <v>-4.1902481765216382E-3</v>
      </c>
      <c r="L42" s="86">
        <f t="shared" ca="1" si="12"/>
        <v>2.3178899842528537E-6</v>
      </c>
      <c r="M42" s="86">
        <f t="shared" ca="1" si="13"/>
        <v>4281122.5633112798</v>
      </c>
      <c r="N42" s="86">
        <f t="shared" ca="1" si="14"/>
        <v>921075.94165945251</v>
      </c>
      <c r="O42" s="86">
        <f t="shared" ca="1" si="15"/>
        <v>2399605.7992034201</v>
      </c>
      <c r="P42">
        <f t="shared" ca="1" si="16"/>
        <v>-1.5224618170098236E-3</v>
      </c>
    </row>
    <row r="43" spans="1:16">
      <c r="A43" s="96">
        <v>34681</v>
      </c>
      <c r="B43" s="96">
        <v>-5.6127099960576743E-3</v>
      </c>
      <c r="D43" s="98">
        <f t="shared" si="4"/>
        <v>3.4681000000000002</v>
      </c>
      <c r="E43" s="105">
        <f t="shared" si="5"/>
        <v>-5.6127099960576743E-3</v>
      </c>
      <c r="F43" s="86">
        <f t="shared" si="6"/>
        <v>12.027717610000002</v>
      </c>
      <c r="G43" s="86">
        <f t="shared" si="7"/>
        <v>41.713327443241006</v>
      </c>
      <c r="H43" s="86">
        <f t="shared" si="8"/>
        <v>144.66599090590415</v>
      </c>
      <c r="I43" s="86">
        <f t="shared" si="9"/>
        <v>-1.9465439537327621E-2</v>
      </c>
      <c r="J43" s="86">
        <f t="shared" si="10"/>
        <v>-6.7508090859405928E-2</v>
      </c>
      <c r="K43" s="86">
        <f t="shared" ca="1" si="11"/>
        <v>-4.1902481765216382E-3</v>
      </c>
      <c r="L43" s="86">
        <f t="shared" ca="1" si="12"/>
        <v>2.0233976280377707E-6</v>
      </c>
      <c r="M43" s="86">
        <f t="shared" ca="1" si="13"/>
        <v>4281122.5633112798</v>
      </c>
      <c r="N43" s="86">
        <f t="shared" ca="1" si="14"/>
        <v>921075.94165945251</v>
      </c>
      <c r="O43" s="86">
        <f t="shared" ca="1" si="15"/>
        <v>2399605.7992034201</v>
      </c>
      <c r="P43">
        <f t="shared" ca="1" si="16"/>
        <v>-1.4224618195360361E-3</v>
      </c>
    </row>
    <row r="44" spans="1:16">
      <c r="A44" s="96">
        <v>34804.5</v>
      </c>
      <c r="B44" s="96">
        <v>-1.0230594991298858E-2</v>
      </c>
      <c r="D44" s="98">
        <f t="shared" si="4"/>
        <v>3.4804499999999998</v>
      </c>
      <c r="E44" s="105">
        <f t="shared" si="5"/>
        <v>-1.0230594991298858E-2</v>
      </c>
      <c r="F44" s="86">
        <f t="shared" si="6"/>
        <v>12.113532202499998</v>
      </c>
      <c r="G44" s="86">
        <f t="shared" si="7"/>
        <v>42.160543154191117</v>
      </c>
      <c r="H44" s="86">
        <f t="shared" si="8"/>
        <v>146.73766242100447</v>
      </c>
      <c r="I44" s="86">
        <f t="shared" si="9"/>
        <v>-3.5607074337466106E-2</v>
      </c>
      <c r="J44" s="86">
        <f t="shared" si="10"/>
        <v>-0.12392864187783391</v>
      </c>
      <c r="K44" s="86">
        <f t="shared" ca="1" si="11"/>
        <v>-4.2972006725178549E-3</v>
      </c>
      <c r="L44" s="86">
        <f t="shared" ca="1" si="12"/>
        <v>3.5205168142142685E-5</v>
      </c>
      <c r="M44" s="86">
        <f t="shared" ca="1" si="13"/>
        <v>4828688.806844024</v>
      </c>
      <c r="N44" s="86">
        <f t="shared" ca="1" si="14"/>
        <v>1371781.3872782812</v>
      </c>
      <c r="O44" s="86">
        <f t="shared" ca="1" si="15"/>
        <v>2659471.7675806126</v>
      </c>
      <c r="P44">
        <f t="shared" ca="1" si="16"/>
        <v>-5.9333943187810032E-3</v>
      </c>
    </row>
    <row r="45" spans="1:16">
      <c r="A45" s="96">
        <v>36548</v>
      </c>
      <c r="B45" s="96">
        <v>1.0017320004408248E-2</v>
      </c>
      <c r="D45" s="98">
        <f t="shared" si="4"/>
        <v>3.6547999999999998</v>
      </c>
      <c r="E45" s="105">
        <f t="shared" si="5"/>
        <v>1.0017320004408248E-2</v>
      </c>
      <c r="F45" s="86">
        <f t="shared" si="6"/>
        <v>13.357563039999999</v>
      </c>
      <c r="G45" s="86">
        <f t="shared" si="7"/>
        <v>48.819221398591992</v>
      </c>
      <c r="H45" s="86">
        <f t="shared" si="8"/>
        <v>178.42449036757401</v>
      </c>
      <c r="I45" s="86">
        <f t="shared" si="9"/>
        <v>3.661130115211126E-2</v>
      </c>
      <c r="J45" s="86">
        <f t="shared" si="10"/>
        <v>0.13380698345073622</v>
      </c>
      <c r="K45" s="86">
        <f t="shared" ca="1" si="11"/>
        <v>-5.911550508299758E-3</v>
      </c>
      <c r="L45" s="86">
        <f t="shared" ca="1" si="12"/>
        <v>2.5372891581061863E-4</v>
      </c>
      <c r="M45" s="86">
        <f t="shared" ca="1" si="13"/>
        <v>16304616.090269998</v>
      </c>
      <c r="N45" s="86">
        <f t="shared" ca="1" si="14"/>
        <v>18716325.394877899</v>
      </c>
      <c r="O45" s="86">
        <f t="shared" ca="1" si="15"/>
        <v>8064680.1108033964</v>
      </c>
      <c r="P45">
        <f t="shared" ca="1" si="16"/>
        <v>1.5928870512708006E-2</v>
      </c>
    </row>
    <row r="46" spans="1:16">
      <c r="A46" s="96">
        <v>38356</v>
      </c>
      <c r="B46" s="96">
        <v>5.3680400087614544E-3</v>
      </c>
      <c r="D46" s="98">
        <f t="shared" si="4"/>
        <v>3.8355999999999999</v>
      </c>
      <c r="E46" s="105">
        <f t="shared" si="5"/>
        <v>5.3680400087614544E-3</v>
      </c>
      <c r="F46" s="86">
        <f t="shared" si="6"/>
        <v>14.711827359999999</v>
      </c>
      <c r="G46" s="86">
        <f t="shared" si="7"/>
        <v>56.428685022015998</v>
      </c>
      <c r="H46" s="86">
        <f t="shared" si="8"/>
        <v>216.43786427044455</v>
      </c>
      <c r="I46" s="86">
        <f t="shared" si="9"/>
        <v>2.0589654257605432E-2</v>
      </c>
      <c r="J46" s="86">
        <f t="shared" si="10"/>
        <v>7.8973677870471395E-2</v>
      </c>
      <c r="K46" s="86">
        <f t="shared" ca="1" si="11"/>
        <v>-7.7916781296799506E-3</v>
      </c>
      <c r="L46" s="86">
        <f t="shared" ca="1" si="12"/>
        <v>1.7317818148322373E-4</v>
      </c>
      <c r="M46" s="86">
        <f t="shared" ca="1" si="13"/>
        <v>36035316.191795349</v>
      </c>
      <c r="N46" s="86">
        <f t="shared" ca="1" si="14"/>
        <v>62909877.988137543</v>
      </c>
      <c r="O46" s="86">
        <f t="shared" ca="1" si="15"/>
        <v>17663333.497557856</v>
      </c>
      <c r="P46">
        <f t="shared" ca="1" si="16"/>
        <v>1.3159718138441405E-2</v>
      </c>
    </row>
    <row r="47" spans="1:16">
      <c r="A47" s="96">
        <v>39187.5</v>
      </c>
      <c r="B47" s="96">
        <v>7.401875001960434E-3</v>
      </c>
      <c r="D47" s="98">
        <f t="shared" si="4"/>
        <v>3.9187500000000002</v>
      </c>
      <c r="E47" s="105">
        <f t="shared" si="5"/>
        <v>7.401875001960434E-3</v>
      </c>
      <c r="F47" s="86">
        <f t="shared" si="6"/>
        <v>15.356601562500002</v>
      </c>
      <c r="G47" s="86">
        <f t="shared" si="7"/>
        <v>60.178682373046883</v>
      </c>
      <c r="H47" s="86">
        <f t="shared" si="8"/>
        <v>235.82521154937749</v>
      </c>
      <c r="I47" s="86">
        <f t="shared" si="9"/>
        <v>2.9006097663932452E-2</v>
      </c>
      <c r="J47" s="86">
        <f t="shared" si="10"/>
        <v>0.1136676452205353</v>
      </c>
      <c r="K47" s="86">
        <f t="shared" ca="1" si="11"/>
        <v>-8.7267797338488953E-3</v>
      </c>
      <c r="L47" s="86">
        <f t="shared" ca="1" si="12"/>
        <v>2.6013350358694473E-4</v>
      </c>
      <c r="M47" s="86">
        <f t="shared" ca="1" si="13"/>
        <v>47969127.706542797</v>
      </c>
      <c r="N47" s="86">
        <f t="shared" ca="1" si="14"/>
        <v>94161809.687967032</v>
      </c>
      <c r="O47" s="86">
        <f t="shared" ca="1" si="15"/>
        <v>23686759.4841551</v>
      </c>
      <c r="P47">
        <f t="shared" ca="1" si="16"/>
        <v>1.6128654735809329E-2</v>
      </c>
    </row>
    <row r="48" spans="1:16">
      <c r="A48" s="96"/>
      <c r="B48" s="96"/>
      <c r="D48" s="98">
        <f t="shared" si="4"/>
        <v>0</v>
      </c>
      <c r="E48" s="105">
        <f t="shared" si="5"/>
        <v>0</v>
      </c>
      <c r="F48" s="86">
        <f t="shared" si="6"/>
        <v>0</v>
      </c>
      <c r="G48" s="86">
        <f t="shared" si="7"/>
        <v>0</v>
      </c>
      <c r="H48" s="86">
        <f t="shared" si="8"/>
        <v>0</v>
      </c>
      <c r="I48" s="86">
        <f t="shared" si="9"/>
        <v>0</v>
      </c>
      <c r="J48" s="86">
        <f t="shared" si="10"/>
        <v>0</v>
      </c>
      <c r="K48" s="86">
        <f t="shared" ca="1" si="11"/>
        <v>-1.2890877567011703E-2</v>
      </c>
      <c r="L48" s="86">
        <f t="shared" ca="1" si="12"/>
        <v>1.6617472444768557E-4</v>
      </c>
      <c r="M48" s="86">
        <f t="shared" ca="1" si="13"/>
        <v>545338803.97140419</v>
      </c>
      <c r="N48" s="86">
        <f t="shared" ca="1" si="14"/>
        <v>18311236.026534863</v>
      </c>
      <c r="O48" s="86">
        <f t="shared" ca="1" si="15"/>
        <v>773905.6306749105</v>
      </c>
      <c r="P48">
        <f t="shared" ca="1" si="16"/>
        <v>1.2890877567011703E-2</v>
      </c>
    </row>
    <row r="49" spans="1:16">
      <c r="A49" s="96"/>
      <c r="B49" s="96"/>
      <c r="D49" s="98">
        <f t="shared" si="4"/>
        <v>0</v>
      </c>
      <c r="E49" s="105">
        <f t="shared" si="5"/>
        <v>0</v>
      </c>
      <c r="F49" s="86">
        <f t="shared" si="6"/>
        <v>0</v>
      </c>
      <c r="G49" s="86">
        <f t="shared" si="7"/>
        <v>0</v>
      </c>
      <c r="H49" s="86">
        <f t="shared" si="8"/>
        <v>0</v>
      </c>
      <c r="I49" s="86">
        <f t="shared" si="9"/>
        <v>0</v>
      </c>
      <c r="J49" s="86">
        <f t="shared" si="10"/>
        <v>0</v>
      </c>
      <c r="K49" s="86">
        <f t="shared" ca="1" si="11"/>
        <v>-1.2890877567011703E-2</v>
      </c>
      <c r="L49" s="86">
        <f t="shared" ca="1" si="12"/>
        <v>1.6617472444768557E-4</v>
      </c>
      <c r="M49" s="86">
        <f t="shared" ca="1" si="13"/>
        <v>545338803.97140419</v>
      </c>
      <c r="N49" s="86">
        <f t="shared" ca="1" si="14"/>
        <v>18311236.026534863</v>
      </c>
      <c r="O49" s="86">
        <f t="shared" ca="1" si="15"/>
        <v>773905.6306749105</v>
      </c>
      <c r="P49">
        <f t="shared" ca="1" si="16"/>
        <v>1.2890877567011703E-2</v>
      </c>
    </row>
    <row r="50" spans="1:16">
      <c r="A50" s="96"/>
      <c r="B50" s="96"/>
      <c r="D50" s="98">
        <f t="shared" si="4"/>
        <v>0</v>
      </c>
      <c r="E50" s="105">
        <f t="shared" si="5"/>
        <v>0</v>
      </c>
      <c r="F50" s="86">
        <f t="shared" si="6"/>
        <v>0</v>
      </c>
      <c r="G50" s="86">
        <f t="shared" si="7"/>
        <v>0</v>
      </c>
      <c r="H50" s="86">
        <f t="shared" si="8"/>
        <v>0</v>
      </c>
      <c r="I50" s="86">
        <f t="shared" si="9"/>
        <v>0</v>
      </c>
      <c r="J50" s="86">
        <f t="shared" si="10"/>
        <v>0</v>
      </c>
      <c r="K50" s="86">
        <f t="shared" ca="1" si="11"/>
        <v>-1.2890877567011703E-2</v>
      </c>
      <c r="L50" s="86">
        <f t="shared" ca="1" si="12"/>
        <v>1.6617472444768557E-4</v>
      </c>
      <c r="M50" s="86">
        <f t="shared" ca="1" si="13"/>
        <v>545338803.97140419</v>
      </c>
      <c r="N50" s="86">
        <f t="shared" ca="1" si="14"/>
        <v>18311236.026534863</v>
      </c>
      <c r="O50" s="86">
        <f t="shared" ca="1" si="15"/>
        <v>773905.6306749105</v>
      </c>
      <c r="P50">
        <f t="shared" ca="1" si="16"/>
        <v>1.2890877567011703E-2</v>
      </c>
    </row>
    <row r="51" spans="1:16">
      <c r="A51" s="96"/>
      <c r="B51" s="96"/>
      <c r="D51" s="98">
        <f t="shared" si="4"/>
        <v>0</v>
      </c>
      <c r="E51" s="105">
        <f t="shared" si="5"/>
        <v>0</v>
      </c>
      <c r="F51" s="86">
        <f t="shared" si="6"/>
        <v>0</v>
      </c>
      <c r="G51" s="86">
        <f t="shared" si="7"/>
        <v>0</v>
      </c>
      <c r="H51" s="86">
        <f t="shared" si="8"/>
        <v>0</v>
      </c>
      <c r="I51" s="86">
        <f t="shared" si="9"/>
        <v>0</v>
      </c>
      <c r="J51" s="86">
        <f t="shared" si="10"/>
        <v>0</v>
      </c>
      <c r="K51" s="86">
        <f t="shared" ca="1" si="11"/>
        <v>-1.2890877567011703E-2</v>
      </c>
      <c r="L51" s="86">
        <f t="shared" ca="1" si="12"/>
        <v>1.6617472444768557E-4</v>
      </c>
      <c r="M51" s="86">
        <f t="shared" ca="1" si="13"/>
        <v>545338803.97140419</v>
      </c>
      <c r="N51" s="86">
        <f t="shared" ca="1" si="14"/>
        <v>18311236.026534863</v>
      </c>
      <c r="O51" s="86">
        <f t="shared" ca="1" si="15"/>
        <v>773905.6306749105</v>
      </c>
      <c r="P51">
        <f t="shared" ca="1" si="16"/>
        <v>1.2890877567011703E-2</v>
      </c>
    </row>
    <row r="52" spans="1:16">
      <c r="A52" s="96"/>
      <c r="B52" s="96"/>
      <c r="D52" s="98">
        <f t="shared" si="4"/>
        <v>0</v>
      </c>
      <c r="E52" s="105">
        <f t="shared" si="5"/>
        <v>0</v>
      </c>
      <c r="F52" s="86">
        <f t="shared" si="6"/>
        <v>0</v>
      </c>
      <c r="G52" s="86">
        <f t="shared" si="7"/>
        <v>0</v>
      </c>
      <c r="H52" s="86">
        <f t="shared" si="8"/>
        <v>0</v>
      </c>
      <c r="I52" s="86">
        <f t="shared" si="9"/>
        <v>0</v>
      </c>
      <c r="J52" s="86">
        <f t="shared" si="10"/>
        <v>0</v>
      </c>
      <c r="K52" s="86">
        <f t="shared" ca="1" si="11"/>
        <v>-1.2890877567011703E-2</v>
      </c>
      <c r="L52" s="86">
        <f t="shared" ca="1" si="12"/>
        <v>1.6617472444768557E-4</v>
      </c>
      <c r="M52" s="86">
        <f t="shared" ca="1" si="13"/>
        <v>545338803.97140419</v>
      </c>
      <c r="N52" s="86">
        <f t="shared" ca="1" si="14"/>
        <v>18311236.026534863</v>
      </c>
      <c r="O52" s="86">
        <f t="shared" ca="1" si="15"/>
        <v>773905.6306749105</v>
      </c>
      <c r="P52">
        <f t="shared" ca="1" si="16"/>
        <v>1.2890877567011703E-2</v>
      </c>
    </row>
    <row r="53" spans="1:16">
      <c r="A53" s="96"/>
      <c r="B53" s="96"/>
      <c r="D53" s="98">
        <f t="shared" si="4"/>
        <v>0</v>
      </c>
      <c r="E53" s="105">
        <f t="shared" si="5"/>
        <v>0</v>
      </c>
      <c r="F53" s="86">
        <f t="shared" si="6"/>
        <v>0</v>
      </c>
      <c r="G53" s="86">
        <f t="shared" si="7"/>
        <v>0</v>
      </c>
      <c r="H53" s="86">
        <f t="shared" si="8"/>
        <v>0</v>
      </c>
      <c r="I53" s="86">
        <f t="shared" si="9"/>
        <v>0</v>
      </c>
      <c r="J53" s="86">
        <f t="shared" si="10"/>
        <v>0</v>
      </c>
      <c r="K53" s="86">
        <f t="shared" ca="1" si="11"/>
        <v>-1.2890877567011703E-2</v>
      </c>
      <c r="L53" s="86">
        <f t="shared" ca="1" si="12"/>
        <v>1.6617472444768557E-4</v>
      </c>
      <c r="M53" s="86">
        <f t="shared" ca="1" si="13"/>
        <v>545338803.97140419</v>
      </c>
      <c r="N53" s="86">
        <f t="shared" ca="1" si="14"/>
        <v>18311236.026534863</v>
      </c>
      <c r="O53" s="86">
        <f t="shared" ca="1" si="15"/>
        <v>773905.6306749105</v>
      </c>
      <c r="P53">
        <f t="shared" ca="1" si="16"/>
        <v>1.2890877567011703E-2</v>
      </c>
    </row>
    <row r="54" spans="1:16">
      <c r="A54" s="96"/>
      <c r="B54" s="96"/>
      <c r="D54" s="98">
        <f t="shared" si="4"/>
        <v>0</v>
      </c>
      <c r="E54" s="98">
        <f t="shared" si="5"/>
        <v>0</v>
      </c>
      <c r="F54" s="86">
        <f t="shared" si="6"/>
        <v>0</v>
      </c>
      <c r="G54" s="86">
        <f t="shared" si="7"/>
        <v>0</v>
      </c>
      <c r="H54" s="86">
        <f t="shared" si="8"/>
        <v>0</v>
      </c>
      <c r="I54" s="86">
        <f t="shared" si="9"/>
        <v>0</v>
      </c>
      <c r="J54" s="86">
        <f t="shared" si="10"/>
        <v>0</v>
      </c>
      <c r="K54" s="86">
        <f t="shared" ca="1" si="11"/>
        <v>-1.2890877567011703E-2</v>
      </c>
      <c r="L54" s="86">
        <f t="shared" ca="1" si="12"/>
        <v>1.6617472444768557E-4</v>
      </c>
      <c r="M54" s="86">
        <f t="shared" ca="1" si="13"/>
        <v>545338803.97140419</v>
      </c>
      <c r="N54" s="86">
        <f t="shared" ca="1" si="14"/>
        <v>18311236.026534863</v>
      </c>
      <c r="O54" s="86">
        <f t="shared" ca="1" si="15"/>
        <v>773905.6306749105</v>
      </c>
      <c r="P54">
        <f t="shared" ca="1" si="16"/>
        <v>1.2890877567011703E-2</v>
      </c>
    </row>
    <row r="55" spans="1:16">
      <c r="A55" s="96"/>
      <c r="B55" s="96"/>
      <c r="D55" s="98">
        <f t="shared" si="4"/>
        <v>0</v>
      </c>
      <c r="E55" s="98">
        <f t="shared" si="5"/>
        <v>0</v>
      </c>
      <c r="F55" s="86">
        <f t="shared" si="6"/>
        <v>0</v>
      </c>
      <c r="G55" s="86">
        <f t="shared" si="7"/>
        <v>0</v>
      </c>
      <c r="H55" s="86">
        <f t="shared" si="8"/>
        <v>0</v>
      </c>
      <c r="I55" s="86">
        <f t="shared" si="9"/>
        <v>0</v>
      </c>
      <c r="J55" s="86">
        <f t="shared" si="10"/>
        <v>0</v>
      </c>
      <c r="K55" s="86">
        <f t="shared" ca="1" si="11"/>
        <v>-1.2890877567011703E-2</v>
      </c>
      <c r="L55" s="86">
        <f t="shared" ca="1" si="12"/>
        <v>1.6617472444768557E-4</v>
      </c>
      <c r="M55" s="86">
        <f t="shared" ca="1" si="13"/>
        <v>545338803.97140419</v>
      </c>
      <c r="N55" s="86">
        <f t="shared" ca="1" si="14"/>
        <v>18311236.026534863</v>
      </c>
      <c r="O55" s="86">
        <f t="shared" ca="1" si="15"/>
        <v>773905.6306749105</v>
      </c>
      <c r="P55">
        <f t="shared" ca="1" si="16"/>
        <v>1.2890877567011703E-2</v>
      </c>
    </row>
    <row r="56" spans="1:16">
      <c r="A56" s="96"/>
      <c r="B56" s="96"/>
      <c r="D56" s="98">
        <f t="shared" si="4"/>
        <v>0</v>
      </c>
      <c r="E56" s="98">
        <f t="shared" si="5"/>
        <v>0</v>
      </c>
      <c r="F56" s="86">
        <f t="shared" si="6"/>
        <v>0</v>
      </c>
      <c r="G56" s="86">
        <f t="shared" si="7"/>
        <v>0</v>
      </c>
      <c r="H56" s="86">
        <f t="shared" si="8"/>
        <v>0</v>
      </c>
      <c r="I56" s="86">
        <f t="shared" si="9"/>
        <v>0</v>
      </c>
      <c r="J56" s="86">
        <f t="shared" si="10"/>
        <v>0</v>
      </c>
      <c r="K56" s="86">
        <f t="shared" ca="1" si="11"/>
        <v>-1.2890877567011703E-2</v>
      </c>
      <c r="L56" s="86">
        <f t="shared" ca="1" si="12"/>
        <v>1.6617472444768557E-4</v>
      </c>
      <c r="M56" s="86">
        <f t="shared" ca="1" si="13"/>
        <v>545338803.97140419</v>
      </c>
      <c r="N56" s="86">
        <f t="shared" ca="1" si="14"/>
        <v>18311236.026534863</v>
      </c>
      <c r="O56" s="86">
        <f t="shared" ca="1" si="15"/>
        <v>773905.6306749105</v>
      </c>
      <c r="P56">
        <f t="shared" ca="1" si="16"/>
        <v>1.2890877567011703E-2</v>
      </c>
    </row>
    <row r="57" spans="1:16">
      <c r="A57" s="96"/>
      <c r="B57" s="96"/>
      <c r="D57" s="98">
        <f t="shared" si="4"/>
        <v>0</v>
      </c>
      <c r="E57" s="98">
        <f t="shared" si="5"/>
        <v>0</v>
      </c>
      <c r="F57" s="86">
        <f t="shared" si="6"/>
        <v>0</v>
      </c>
      <c r="G57" s="86">
        <f t="shared" si="7"/>
        <v>0</v>
      </c>
      <c r="H57" s="86">
        <f t="shared" si="8"/>
        <v>0</v>
      </c>
      <c r="I57" s="86">
        <f t="shared" si="9"/>
        <v>0</v>
      </c>
      <c r="J57" s="86">
        <f t="shared" si="10"/>
        <v>0</v>
      </c>
      <c r="K57" s="86">
        <f t="shared" ca="1" si="11"/>
        <v>-1.2890877567011703E-2</v>
      </c>
      <c r="L57" s="86">
        <f t="shared" ca="1" si="12"/>
        <v>1.6617472444768557E-4</v>
      </c>
      <c r="M57" s="86">
        <f t="shared" ca="1" si="13"/>
        <v>545338803.97140419</v>
      </c>
      <c r="N57" s="86">
        <f t="shared" ca="1" si="14"/>
        <v>18311236.026534863</v>
      </c>
      <c r="O57" s="86">
        <f t="shared" ca="1" si="15"/>
        <v>773905.6306749105</v>
      </c>
      <c r="P57">
        <f t="shared" ca="1" si="16"/>
        <v>1.2890877567011703E-2</v>
      </c>
    </row>
    <row r="58" spans="1:16">
      <c r="A58" s="96"/>
      <c r="B58" s="96"/>
      <c r="D58" s="98">
        <f t="shared" si="4"/>
        <v>0</v>
      </c>
      <c r="E58" s="98">
        <f t="shared" si="5"/>
        <v>0</v>
      </c>
      <c r="F58" s="86">
        <f t="shared" si="6"/>
        <v>0</v>
      </c>
      <c r="G58" s="86">
        <f t="shared" si="7"/>
        <v>0</v>
      </c>
      <c r="H58" s="86">
        <f t="shared" si="8"/>
        <v>0</v>
      </c>
      <c r="I58" s="86">
        <f t="shared" si="9"/>
        <v>0</v>
      </c>
      <c r="J58" s="86">
        <f t="shared" si="10"/>
        <v>0</v>
      </c>
      <c r="K58" s="86">
        <f t="shared" ca="1" si="11"/>
        <v>-1.2890877567011703E-2</v>
      </c>
      <c r="L58" s="86">
        <f t="shared" ca="1" si="12"/>
        <v>1.6617472444768557E-4</v>
      </c>
      <c r="M58" s="86">
        <f t="shared" ca="1" si="13"/>
        <v>545338803.97140419</v>
      </c>
      <c r="N58" s="86">
        <f t="shared" ca="1" si="14"/>
        <v>18311236.026534863</v>
      </c>
      <c r="O58" s="86">
        <f t="shared" ca="1" si="15"/>
        <v>773905.6306749105</v>
      </c>
      <c r="P58">
        <f t="shared" ca="1" si="16"/>
        <v>1.2890877567011703E-2</v>
      </c>
    </row>
    <row r="59" spans="1:16">
      <c r="A59" s="96"/>
      <c r="B59" s="96"/>
      <c r="D59" s="98">
        <f t="shared" si="4"/>
        <v>0</v>
      </c>
      <c r="E59" s="98">
        <f t="shared" si="5"/>
        <v>0</v>
      </c>
      <c r="F59" s="86">
        <f t="shared" si="6"/>
        <v>0</v>
      </c>
      <c r="G59" s="86">
        <f t="shared" si="7"/>
        <v>0</v>
      </c>
      <c r="H59" s="86">
        <f t="shared" si="8"/>
        <v>0</v>
      </c>
      <c r="I59" s="86">
        <f t="shared" si="9"/>
        <v>0</v>
      </c>
      <c r="J59" s="86">
        <f t="shared" si="10"/>
        <v>0</v>
      </c>
      <c r="K59" s="86">
        <f t="shared" ca="1" si="11"/>
        <v>-1.2890877567011703E-2</v>
      </c>
      <c r="L59" s="86">
        <f t="shared" ca="1" si="12"/>
        <v>1.6617472444768557E-4</v>
      </c>
      <c r="M59" s="86">
        <f t="shared" ca="1" si="13"/>
        <v>545338803.97140419</v>
      </c>
      <c r="N59" s="86">
        <f t="shared" ca="1" si="14"/>
        <v>18311236.026534863</v>
      </c>
      <c r="O59" s="86">
        <f t="shared" ca="1" si="15"/>
        <v>773905.6306749105</v>
      </c>
      <c r="P59">
        <f t="shared" ca="1" si="16"/>
        <v>1.2890877567011703E-2</v>
      </c>
    </row>
    <row r="60" spans="1:16">
      <c r="A60" s="96"/>
      <c r="B60" s="96"/>
      <c r="D60" s="98">
        <f t="shared" si="4"/>
        <v>0</v>
      </c>
      <c r="E60" s="98">
        <f t="shared" si="5"/>
        <v>0</v>
      </c>
      <c r="F60" s="86">
        <f t="shared" si="6"/>
        <v>0</v>
      </c>
      <c r="G60" s="86">
        <f t="shared" si="7"/>
        <v>0</v>
      </c>
      <c r="H60" s="86">
        <f t="shared" si="8"/>
        <v>0</v>
      </c>
      <c r="I60" s="86">
        <f t="shared" si="9"/>
        <v>0</v>
      </c>
      <c r="J60" s="86">
        <f t="shared" si="10"/>
        <v>0</v>
      </c>
      <c r="K60" s="86">
        <f t="shared" ca="1" si="11"/>
        <v>-1.2890877567011703E-2</v>
      </c>
      <c r="L60" s="86">
        <f t="shared" ca="1" si="12"/>
        <v>1.6617472444768557E-4</v>
      </c>
      <c r="M60" s="86">
        <f t="shared" ca="1" si="13"/>
        <v>545338803.97140419</v>
      </c>
      <c r="N60" s="86">
        <f t="shared" ca="1" si="14"/>
        <v>18311236.026534863</v>
      </c>
      <c r="O60" s="86">
        <f t="shared" ca="1" si="15"/>
        <v>773905.6306749105</v>
      </c>
      <c r="P60">
        <f t="shared" ca="1" si="16"/>
        <v>1.2890877567011703E-2</v>
      </c>
    </row>
    <row r="61" spans="1:16">
      <c r="A61" s="96"/>
      <c r="B61" s="96"/>
      <c r="D61" s="98">
        <f t="shared" si="4"/>
        <v>0</v>
      </c>
      <c r="E61" s="98">
        <f t="shared" si="5"/>
        <v>0</v>
      </c>
      <c r="F61" s="86">
        <f t="shared" si="6"/>
        <v>0</v>
      </c>
      <c r="G61" s="86">
        <f t="shared" si="7"/>
        <v>0</v>
      </c>
      <c r="H61" s="86">
        <f t="shared" si="8"/>
        <v>0</v>
      </c>
      <c r="I61" s="86">
        <f t="shared" si="9"/>
        <v>0</v>
      </c>
      <c r="J61" s="86">
        <f t="shared" si="10"/>
        <v>0</v>
      </c>
      <c r="K61" s="86">
        <f t="shared" ca="1" si="11"/>
        <v>-1.2890877567011703E-2</v>
      </c>
      <c r="L61" s="86">
        <f t="shared" ca="1" si="12"/>
        <v>1.6617472444768557E-4</v>
      </c>
      <c r="M61" s="86">
        <f t="shared" ca="1" si="13"/>
        <v>545338803.97140419</v>
      </c>
      <c r="N61" s="86">
        <f t="shared" ca="1" si="14"/>
        <v>18311236.026534863</v>
      </c>
      <c r="O61" s="86">
        <f t="shared" ca="1" si="15"/>
        <v>773905.6306749105</v>
      </c>
      <c r="P61">
        <f t="shared" ca="1" si="16"/>
        <v>1.2890877567011703E-2</v>
      </c>
    </row>
    <row r="62" spans="1:16">
      <c r="A62" s="96"/>
      <c r="B62" s="96"/>
      <c r="D62" s="98">
        <f t="shared" si="4"/>
        <v>0</v>
      </c>
      <c r="E62" s="98">
        <f t="shared" si="5"/>
        <v>0</v>
      </c>
      <c r="F62" s="86">
        <f t="shared" si="6"/>
        <v>0</v>
      </c>
      <c r="G62" s="86">
        <f t="shared" si="7"/>
        <v>0</v>
      </c>
      <c r="H62" s="86">
        <f t="shared" si="8"/>
        <v>0</v>
      </c>
      <c r="I62" s="86">
        <f t="shared" si="9"/>
        <v>0</v>
      </c>
      <c r="J62" s="86">
        <f t="shared" si="10"/>
        <v>0</v>
      </c>
      <c r="K62" s="86">
        <f t="shared" ca="1" si="11"/>
        <v>-1.2890877567011703E-2</v>
      </c>
      <c r="L62" s="86">
        <f t="shared" ca="1" si="12"/>
        <v>1.6617472444768557E-4</v>
      </c>
      <c r="M62" s="86">
        <f t="shared" ca="1" si="13"/>
        <v>545338803.97140419</v>
      </c>
      <c r="N62" s="86">
        <f t="shared" ca="1" si="14"/>
        <v>18311236.026534863</v>
      </c>
      <c r="O62" s="86">
        <f t="shared" ca="1" si="15"/>
        <v>773905.6306749105</v>
      </c>
      <c r="P62">
        <f t="shared" ca="1" si="16"/>
        <v>1.2890877567011703E-2</v>
      </c>
    </row>
    <row r="63" spans="1:16">
      <c r="A63" s="96"/>
      <c r="B63" s="96"/>
      <c r="D63" s="98">
        <f t="shared" si="4"/>
        <v>0</v>
      </c>
      <c r="E63" s="98">
        <f t="shared" si="5"/>
        <v>0</v>
      </c>
      <c r="F63" s="86">
        <f t="shared" si="6"/>
        <v>0</v>
      </c>
      <c r="G63" s="86">
        <f t="shared" si="7"/>
        <v>0</v>
      </c>
      <c r="H63" s="86">
        <f t="shared" si="8"/>
        <v>0</v>
      </c>
      <c r="I63" s="86">
        <f t="shared" si="9"/>
        <v>0</v>
      </c>
      <c r="J63" s="86">
        <f t="shared" si="10"/>
        <v>0</v>
      </c>
      <c r="K63" s="86">
        <f t="shared" ca="1" si="11"/>
        <v>-1.2890877567011703E-2</v>
      </c>
      <c r="L63" s="86">
        <f t="shared" ca="1" si="12"/>
        <v>1.6617472444768557E-4</v>
      </c>
      <c r="M63" s="86">
        <f t="shared" ca="1" si="13"/>
        <v>545338803.97140419</v>
      </c>
      <c r="N63" s="86">
        <f t="shared" ca="1" si="14"/>
        <v>18311236.026534863</v>
      </c>
      <c r="O63" s="86">
        <f t="shared" ca="1" si="15"/>
        <v>773905.6306749105</v>
      </c>
      <c r="P63">
        <f t="shared" ca="1" si="16"/>
        <v>1.2890877567011703E-2</v>
      </c>
    </row>
    <row r="64" spans="1:16">
      <c r="A64" s="96"/>
      <c r="B64" s="96"/>
      <c r="D64" s="98">
        <f t="shared" si="4"/>
        <v>0</v>
      </c>
      <c r="E64" s="98">
        <f t="shared" si="5"/>
        <v>0</v>
      </c>
      <c r="F64" s="86">
        <f t="shared" si="6"/>
        <v>0</v>
      </c>
      <c r="G64" s="86">
        <f t="shared" si="7"/>
        <v>0</v>
      </c>
      <c r="H64" s="86">
        <f t="shared" si="8"/>
        <v>0</v>
      </c>
      <c r="I64" s="86">
        <f t="shared" si="9"/>
        <v>0</v>
      </c>
      <c r="J64" s="86">
        <f t="shared" si="10"/>
        <v>0</v>
      </c>
      <c r="K64" s="86">
        <f t="shared" ca="1" si="11"/>
        <v>-1.2890877567011703E-2</v>
      </c>
      <c r="L64" s="86">
        <f t="shared" ca="1" si="12"/>
        <v>1.6617472444768557E-4</v>
      </c>
      <c r="M64" s="86">
        <f t="shared" ca="1" si="13"/>
        <v>545338803.97140419</v>
      </c>
      <c r="N64" s="86">
        <f t="shared" ca="1" si="14"/>
        <v>18311236.026534863</v>
      </c>
      <c r="O64" s="86">
        <f t="shared" ca="1" si="15"/>
        <v>773905.6306749105</v>
      </c>
      <c r="P64">
        <f t="shared" ca="1" si="16"/>
        <v>1.2890877567011703E-2</v>
      </c>
    </row>
    <row r="65" spans="1:16">
      <c r="A65" s="96"/>
      <c r="B65" s="96"/>
      <c r="D65" s="98">
        <f t="shared" si="4"/>
        <v>0</v>
      </c>
      <c r="E65" s="98">
        <f t="shared" si="5"/>
        <v>0</v>
      </c>
      <c r="F65" s="86">
        <f t="shared" si="6"/>
        <v>0</v>
      </c>
      <c r="G65" s="86">
        <f t="shared" si="7"/>
        <v>0</v>
      </c>
      <c r="H65" s="86">
        <f t="shared" si="8"/>
        <v>0</v>
      </c>
      <c r="I65" s="86">
        <f t="shared" si="9"/>
        <v>0</v>
      </c>
      <c r="J65" s="86">
        <f t="shared" si="10"/>
        <v>0</v>
      </c>
      <c r="K65" s="86">
        <f t="shared" ca="1" si="11"/>
        <v>-1.2890877567011703E-2</v>
      </c>
      <c r="L65" s="86">
        <f t="shared" ca="1" si="12"/>
        <v>1.6617472444768557E-4</v>
      </c>
      <c r="M65" s="86">
        <f t="shared" ca="1" si="13"/>
        <v>545338803.97140419</v>
      </c>
      <c r="N65" s="86">
        <f t="shared" ca="1" si="14"/>
        <v>18311236.026534863</v>
      </c>
      <c r="O65" s="86">
        <f t="shared" ca="1" si="15"/>
        <v>773905.6306749105</v>
      </c>
      <c r="P65">
        <f t="shared" ca="1" si="16"/>
        <v>1.2890877567011703E-2</v>
      </c>
    </row>
    <row r="66" spans="1:16">
      <c r="A66" s="96"/>
      <c r="B66" s="96"/>
      <c r="D66" s="98">
        <f t="shared" si="4"/>
        <v>0</v>
      </c>
      <c r="E66" s="98">
        <f t="shared" si="5"/>
        <v>0</v>
      </c>
      <c r="F66" s="86">
        <f t="shared" si="6"/>
        <v>0</v>
      </c>
      <c r="G66" s="86">
        <f t="shared" si="7"/>
        <v>0</v>
      </c>
      <c r="H66" s="86">
        <f t="shared" si="8"/>
        <v>0</v>
      </c>
      <c r="I66" s="86">
        <f t="shared" si="9"/>
        <v>0</v>
      </c>
      <c r="J66" s="86">
        <f t="shared" si="10"/>
        <v>0</v>
      </c>
      <c r="K66" s="86">
        <f t="shared" ca="1" si="11"/>
        <v>-1.2890877567011703E-2</v>
      </c>
      <c r="L66" s="86">
        <f t="shared" ca="1" si="12"/>
        <v>1.6617472444768557E-4</v>
      </c>
      <c r="M66" s="86">
        <f t="shared" ca="1" si="13"/>
        <v>545338803.97140419</v>
      </c>
      <c r="N66" s="86">
        <f t="shared" ca="1" si="14"/>
        <v>18311236.026534863</v>
      </c>
      <c r="O66" s="86">
        <f t="shared" ca="1" si="15"/>
        <v>773905.6306749105</v>
      </c>
      <c r="P66">
        <f t="shared" ca="1" si="16"/>
        <v>1.2890877567011703E-2</v>
      </c>
    </row>
    <row r="67" spans="1:16">
      <c r="A67" s="96"/>
      <c r="B67" s="96"/>
      <c r="D67" s="98">
        <f t="shared" si="4"/>
        <v>0</v>
      </c>
      <c r="E67" s="98">
        <f t="shared" si="5"/>
        <v>0</v>
      </c>
      <c r="F67" s="86">
        <f t="shared" si="6"/>
        <v>0</v>
      </c>
      <c r="G67" s="86">
        <f t="shared" si="7"/>
        <v>0</v>
      </c>
      <c r="H67" s="86">
        <f t="shared" si="8"/>
        <v>0</v>
      </c>
      <c r="I67" s="86">
        <f t="shared" si="9"/>
        <v>0</v>
      </c>
      <c r="J67" s="86">
        <f t="shared" si="10"/>
        <v>0</v>
      </c>
      <c r="K67" s="86">
        <f t="shared" ca="1" si="11"/>
        <v>-1.2890877567011703E-2</v>
      </c>
      <c r="L67" s="86">
        <f t="shared" ca="1" si="12"/>
        <v>1.6617472444768557E-4</v>
      </c>
      <c r="M67" s="86">
        <f t="shared" ca="1" si="13"/>
        <v>545338803.97140419</v>
      </c>
      <c r="N67" s="86">
        <f t="shared" ca="1" si="14"/>
        <v>18311236.026534863</v>
      </c>
      <c r="O67" s="86">
        <f t="shared" ca="1" si="15"/>
        <v>773905.6306749105</v>
      </c>
      <c r="P67">
        <f t="shared" ca="1" si="16"/>
        <v>1.2890877567011703E-2</v>
      </c>
    </row>
    <row r="68" spans="1:16">
      <c r="A68" s="96"/>
      <c r="B68" s="96"/>
      <c r="D68" s="98">
        <f t="shared" si="4"/>
        <v>0</v>
      </c>
      <c r="E68" s="98">
        <f t="shared" si="5"/>
        <v>0</v>
      </c>
      <c r="F68" s="86">
        <f t="shared" si="6"/>
        <v>0</v>
      </c>
      <c r="G68" s="86">
        <f t="shared" si="7"/>
        <v>0</v>
      </c>
      <c r="H68" s="86">
        <f t="shared" si="8"/>
        <v>0</v>
      </c>
      <c r="I68" s="86">
        <f t="shared" si="9"/>
        <v>0</v>
      </c>
      <c r="J68" s="86">
        <f t="shared" si="10"/>
        <v>0</v>
      </c>
      <c r="K68" s="86">
        <f t="shared" ca="1" si="11"/>
        <v>-1.2890877567011703E-2</v>
      </c>
      <c r="L68" s="86">
        <f t="shared" ca="1" si="12"/>
        <v>1.6617472444768557E-4</v>
      </c>
      <c r="M68" s="86">
        <f t="shared" ca="1" si="13"/>
        <v>545338803.97140419</v>
      </c>
      <c r="N68" s="86">
        <f t="shared" ca="1" si="14"/>
        <v>18311236.026534863</v>
      </c>
      <c r="O68" s="86">
        <f t="shared" ca="1" si="15"/>
        <v>773905.6306749105</v>
      </c>
      <c r="P68">
        <f t="shared" ca="1" si="16"/>
        <v>1.2890877567011703E-2</v>
      </c>
    </row>
    <row r="69" spans="1:16">
      <c r="A69" s="96"/>
      <c r="B69" s="96"/>
      <c r="D69" s="98">
        <f t="shared" si="4"/>
        <v>0</v>
      </c>
      <c r="E69" s="98">
        <f t="shared" si="5"/>
        <v>0</v>
      </c>
      <c r="F69" s="86">
        <f t="shared" si="6"/>
        <v>0</v>
      </c>
      <c r="G69" s="86">
        <f t="shared" si="7"/>
        <v>0</v>
      </c>
      <c r="H69" s="86">
        <f t="shared" si="8"/>
        <v>0</v>
      </c>
      <c r="I69" s="86">
        <f t="shared" si="9"/>
        <v>0</v>
      </c>
      <c r="J69" s="86">
        <f t="shared" si="10"/>
        <v>0</v>
      </c>
      <c r="K69" s="86">
        <f t="shared" ca="1" si="11"/>
        <v>-1.2890877567011703E-2</v>
      </c>
      <c r="L69" s="86">
        <f t="shared" ca="1" si="12"/>
        <v>1.6617472444768557E-4</v>
      </c>
      <c r="M69" s="86">
        <f t="shared" ca="1" si="13"/>
        <v>545338803.97140419</v>
      </c>
      <c r="N69" s="86">
        <f t="shared" ca="1" si="14"/>
        <v>18311236.026534863</v>
      </c>
      <c r="O69" s="86">
        <f t="shared" ca="1" si="15"/>
        <v>773905.6306749105</v>
      </c>
      <c r="P69">
        <f t="shared" ca="1" si="16"/>
        <v>1.2890877567011703E-2</v>
      </c>
    </row>
    <row r="70" spans="1:16">
      <c r="A70" s="96"/>
      <c r="B70" s="96"/>
      <c r="D70" s="98">
        <f t="shared" si="4"/>
        <v>0</v>
      </c>
      <c r="E70" s="98">
        <f t="shared" si="5"/>
        <v>0</v>
      </c>
      <c r="F70" s="86">
        <f t="shared" si="6"/>
        <v>0</v>
      </c>
      <c r="G70" s="86">
        <f t="shared" si="7"/>
        <v>0</v>
      </c>
      <c r="H70" s="86">
        <f t="shared" si="8"/>
        <v>0</v>
      </c>
      <c r="I70" s="86">
        <f t="shared" si="9"/>
        <v>0</v>
      </c>
      <c r="J70" s="86">
        <f t="shared" si="10"/>
        <v>0</v>
      </c>
      <c r="K70" s="86">
        <f t="shared" ca="1" si="11"/>
        <v>-1.2890877567011703E-2</v>
      </c>
      <c r="L70" s="86">
        <f t="shared" ca="1" si="12"/>
        <v>1.6617472444768557E-4</v>
      </c>
      <c r="M70" s="86">
        <f t="shared" ca="1" si="13"/>
        <v>545338803.97140419</v>
      </c>
      <c r="N70" s="86">
        <f t="shared" ca="1" si="14"/>
        <v>18311236.026534863</v>
      </c>
      <c r="O70" s="86">
        <f t="shared" ca="1" si="15"/>
        <v>773905.6306749105</v>
      </c>
      <c r="P70">
        <f t="shared" ca="1" si="16"/>
        <v>1.2890877567011703E-2</v>
      </c>
    </row>
    <row r="71" spans="1:16">
      <c r="A71" s="96"/>
      <c r="B71" s="96"/>
      <c r="D71" s="98">
        <f t="shared" si="4"/>
        <v>0</v>
      </c>
      <c r="E71" s="98">
        <f t="shared" si="5"/>
        <v>0</v>
      </c>
      <c r="F71" s="86">
        <f t="shared" si="6"/>
        <v>0</v>
      </c>
      <c r="G71" s="86">
        <f t="shared" si="7"/>
        <v>0</v>
      </c>
      <c r="H71" s="86">
        <f t="shared" si="8"/>
        <v>0</v>
      </c>
      <c r="I71" s="86">
        <f t="shared" si="9"/>
        <v>0</v>
      </c>
      <c r="J71" s="86">
        <f t="shared" si="10"/>
        <v>0</v>
      </c>
      <c r="K71" s="86">
        <f t="shared" ca="1" si="11"/>
        <v>-1.2890877567011703E-2</v>
      </c>
      <c r="L71" s="86">
        <f t="shared" ca="1" si="12"/>
        <v>1.6617472444768557E-4</v>
      </c>
      <c r="M71" s="86">
        <f t="shared" ca="1" si="13"/>
        <v>545338803.97140419</v>
      </c>
      <c r="N71" s="86">
        <f t="shared" ca="1" si="14"/>
        <v>18311236.026534863</v>
      </c>
      <c r="O71" s="86">
        <f t="shared" ca="1" si="15"/>
        <v>773905.6306749105</v>
      </c>
      <c r="P71">
        <f t="shared" ca="1" si="16"/>
        <v>1.2890877567011703E-2</v>
      </c>
    </row>
    <row r="72" spans="1:16">
      <c r="A72" s="96"/>
      <c r="B72" s="96"/>
      <c r="D72" s="98">
        <f t="shared" si="4"/>
        <v>0</v>
      </c>
      <c r="E72" s="98">
        <f t="shared" si="5"/>
        <v>0</v>
      </c>
      <c r="F72" s="86">
        <f t="shared" si="6"/>
        <v>0</v>
      </c>
      <c r="G72" s="86">
        <f t="shared" si="7"/>
        <v>0</v>
      </c>
      <c r="H72" s="86">
        <f t="shared" si="8"/>
        <v>0</v>
      </c>
      <c r="I72" s="86">
        <f t="shared" si="9"/>
        <v>0</v>
      </c>
      <c r="J72" s="86">
        <f t="shared" si="10"/>
        <v>0</v>
      </c>
      <c r="K72" s="86">
        <f t="shared" ca="1" si="11"/>
        <v>-1.2890877567011703E-2</v>
      </c>
      <c r="L72" s="86">
        <f t="shared" ca="1" si="12"/>
        <v>1.6617472444768557E-4</v>
      </c>
      <c r="M72" s="86">
        <f t="shared" ca="1" si="13"/>
        <v>545338803.97140419</v>
      </c>
      <c r="N72" s="86">
        <f t="shared" ca="1" si="14"/>
        <v>18311236.026534863</v>
      </c>
      <c r="O72" s="86">
        <f t="shared" ca="1" si="15"/>
        <v>773905.6306749105</v>
      </c>
      <c r="P72">
        <f t="shared" ca="1" si="16"/>
        <v>1.2890877567011703E-2</v>
      </c>
    </row>
    <row r="73" spans="1:16">
      <c r="A73" s="96"/>
      <c r="B73" s="96"/>
      <c r="D73" s="98">
        <f t="shared" si="4"/>
        <v>0</v>
      </c>
      <c r="E73" s="98">
        <f t="shared" si="5"/>
        <v>0</v>
      </c>
      <c r="F73" s="86">
        <f t="shared" si="6"/>
        <v>0</v>
      </c>
      <c r="G73" s="86">
        <f t="shared" si="7"/>
        <v>0</v>
      </c>
      <c r="H73" s="86">
        <f t="shared" si="8"/>
        <v>0</v>
      </c>
      <c r="I73" s="86">
        <f t="shared" si="9"/>
        <v>0</v>
      </c>
      <c r="J73" s="86">
        <f t="shared" si="10"/>
        <v>0</v>
      </c>
      <c r="K73" s="86">
        <f t="shared" ca="1" si="11"/>
        <v>-1.2890877567011703E-2</v>
      </c>
      <c r="L73" s="86">
        <f t="shared" ca="1" si="12"/>
        <v>1.6617472444768557E-4</v>
      </c>
      <c r="M73" s="86">
        <f t="shared" ca="1" si="13"/>
        <v>545338803.97140419</v>
      </c>
      <c r="N73" s="86">
        <f t="shared" ca="1" si="14"/>
        <v>18311236.026534863</v>
      </c>
      <c r="O73" s="86">
        <f t="shared" ca="1" si="15"/>
        <v>773905.6306749105</v>
      </c>
      <c r="P73">
        <f t="shared" ca="1" si="16"/>
        <v>1.2890877567011703E-2</v>
      </c>
    </row>
    <row r="74" spans="1:16">
      <c r="A74" s="96"/>
      <c r="B74" s="96"/>
      <c r="D74" s="98">
        <f t="shared" si="4"/>
        <v>0</v>
      </c>
      <c r="E74" s="98">
        <f t="shared" si="5"/>
        <v>0</v>
      </c>
      <c r="F74" s="86">
        <f t="shared" si="6"/>
        <v>0</v>
      </c>
      <c r="G74" s="86">
        <f t="shared" si="7"/>
        <v>0</v>
      </c>
      <c r="H74" s="86">
        <f t="shared" si="8"/>
        <v>0</v>
      </c>
      <c r="I74" s="86">
        <f t="shared" si="9"/>
        <v>0</v>
      </c>
      <c r="J74" s="86">
        <f t="shared" si="10"/>
        <v>0</v>
      </c>
      <c r="K74" s="86">
        <f t="shared" ca="1" si="11"/>
        <v>-1.2890877567011703E-2</v>
      </c>
      <c r="L74" s="86">
        <f t="shared" ca="1" si="12"/>
        <v>1.6617472444768557E-4</v>
      </c>
      <c r="M74" s="86">
        <f t="shared" ca="1" si="13"/>
        <v>545338803.97140419</v>
      </c>
      <c r="N74" s="86">
        <f t="shared" ca="1" si="14"/>
        <v>18311236.026534863</v>
      </c>
      <c r="O74" s="86">
        <f t="shared" ca="1" si="15"/>
        <v>773905.6306749105</v>
      </c>
      <c r="P74">
        <f t="shared" ca="1" si="16"/>
        <v>1.2890877567011703E-2</v>
      </c>
    </row>
    <row r="75" spans="1:16">
      <c r="A75" s="96"/>
      <c r="B75" s="96"/>
      <c r="D75" s="98">
        <f t="shared" si="4"/>
        <v>0</v>
      </c>
      <c r="E75" s="98">
        <f t="shared" si="5"/>
        <v>0</v>
      </c>
      <c r="F75" s="86">
        <f t="shared" si="6"/>
        <v>0</v>
      </c>
      <c r="G75" s="86">
        <f t="shared" si="7"/>
        <v>0</v>
      </c>
      <c r="H75" s="86">
        <f t="shared" si="8"/>
        <v>0</v>
      </c>
      <c r="I75" s="86">
        <f t="shared" si="9"/>
        <v>0</v>
      </c>
      <c r="J75" s="86">
        <f t="shared" si="10"/>
        <v>0</v>
      </c>
      <c r="K75" s="86">
        <f t="shared" ca="1" si="11"/>
        <v>-1.2890877567011703E-2</v>
      </c>
      <c r="L75" s="86">
        <f t="shared" ca="1" si="12"/>
        <v>1.6617472444768557E-4</v>
      </c>
      <c r="M75" s="86">
        <f t="shared" ca="1" si="13"/>
        <v>545338803.97140419</v>
      </c>
      <c r="N75" s="86">
        <f t="shared" ca="1" si="14"/>
        <v>18311236.026534863</v>
      </c>
      <c r="O75" s="86">
        <f t="shared" ca="1" si="15"/>
        <v>773905.6306749105</v>
      </c>
      <c r="P75">
        <f t="shared" ca="1" si="16"/>
        <v>1.2890877567011703E-2</v>
      </c>
    </row>
    <row r="76" spans="1:16">
      <c r="A76" s="96"/>
      <c r="B76" s="96"/>
      <c r="D76" s="98">
        <f t="shared" si="4"/>
        <v>0</v>
      </c>
      <c r="E76" s="98">
        <f t="shared" si="5"/>
        <v>0</v>
      </c>
      <c r="F76" s="86">
        <f t="shared" si="6"/>
        <v>0</v>
      </c>
      <c r="G76" s="86">
        <f t="shared" si="7"/>
        <v>0</v>
      </c>
      <c r="H76" s="86">
        <f t="shared" si="8"/>
        <v>0</v>
      </c>
      <c r="I76" s="86">
        <f t="shared" si="9"/>
        <v>0</v>
      </c>
      <c r="J76" s="86">
        <f t="shared" si="10"/>
        <v>0</v>
      </c>
      <c r="K76" s="86">
        <f t="shared" ca="1" si="11"/>
        <v>-1.2890877567011703E-2</v>
      </c>
      <c r="L76" s="86">
        <f t="shared" ca="1" si="12"/>
        <v>1.6617472444768557E-4</v>
      </c>
      <c r="M76" s="86">
        <f t="shared" ca="1" si="13"/>
        <v>545338803.97140419</v>
      </c>
      <c r="N76" s="86">
        <f t="shared" ca="1" si="14"/>
        <v>18311236.026534863</v>
      </c>
      <c r="O76" s="86">
        <f t="shared" ca="1" si="15"/>
        <v>773905.6306749105</v>
      </c>
      <c r="P76">
        <f t="shared" ca="1" si="16"/>
        <v>1.2890877567011703E-2</v>
      </c>
    </row>
    <row r="77" spans="1:16">
      <c r="A77" s="96"/>
      <c r="B77" s="96"/>
      <c r="D77" s="98">
        <f t="shared" si="4"/>
        <v>0</v>
      </c>
      <c r="E77" s="98">
        <f t="shared" si="5"/>
        <v>0</v>
      </c>
      <c r="F77" s="86">
        <f t="shared" si="6"/>
        <v>0</v>
      </c>
      <c r="G77" s="86">
        <f t="shared" si="7"/>
        <v>0</v>
      </c>
      <c r="H77" s="86">
        <f t="shared" si="8"/>
        <v>0</v>
      </c>
      <c r="I77" s="86">
        <f t="shared" si="9"/>
        <v>0</v>
      </c>
      <c r="J77" s="86">
        <f t="shared" si="10"/>
        <v>0</v>
      </c>
      <c r="K77" s="86">
        <f t="shared" ca="1" si="11"/>
        <v>-1.2890877567011703E-2</v>
      </c>
      <c r="L77" s="86">
        <f t="shared" ca="1" si="12"/>
        <v>1.6617472444768557E-4</v>
      </c>
      <c r="M77" s="86">
        <f t="shared" ca="1" si="13"/>
        <v>545338803.97140419</v>
      </c>
      <c r="N77" s="86">
        <f t="shared" ca="1" si="14"/>
        <v>18311236.026534863</v>
      </c>
      <c r="O77" s="86">
        <f t="shared" ca="1" si="15"/>
        <v>773905.6306749105</v>
      </c>
      <c r="P77">
        <f t="shared" ca="1" si="16"/>
        <v>1.2890877567011703E-2</v>
      </c>
    </row>
    <row r="78" spans="1:16">
      <c r="A78" s="96"/>
      <c r="B78" s="96"/>
      <c r="D78" s="98">
        <f t="shared" si="4"/>
        <v>0</v>
      </c>
      <c r="E78" s="98">
        <f t="shared" si="5"/>
        <v>0</v>
      </c>
      <c r="F78" s="86">
        <f t="shared" si="6"/>
        <v>0</v>
      </c>
      <c r="G78" s="86">
        <f t="shared" si="7"/>
        <v>0</v>
      </c>
      <c r="H78" s="86">
        <f t="shared" si="8"/>
        <v>0</v>
      </c>
      <c r="I78" s="86">
        <f t="shared" si="9"/>
        <v>0</v>
      </c>
      <c r="J78" s="86">
        <f t="shared" si="10"/>
        <v>0</v>
      </c>
      <c r="K78" s="86">
        <f t="shared" ca="1" si="11"/>
        <v>-1.2890877567011703E-2</v>
      </c>
      <c r="L78" s="86">
        <f t="shared" ca="1" si="12"/>
        <v>1.6617472444768557E-4</v>
      </c>
      <c r="M78" s="86">
        <f t="shared" ca="1" si="13"/>
        <v>545338803.97140419</v>
      </c>
      <c r="N78" s="86">
        <f t="shared" ca="1" si="14"/>
        <v>18311236.026534863</v>
      </c>
      <c r="O78" s="86">
        <f t="shared" ca="1" si="15"/>
        <v>773905.6306749105</v>
      </c>
      <c r="P78">
        <f t="shared" ca="1" si="16"/>
        <v>1.2890877567011703E-2</v>
      </c>
    </row>
    <row r="79" spans="1:16">
      <c r="A79" s="96"/>
      <c r="B79" s="96"/>
      <c r="D79" s="98">
        <f t="shared" si="4"/>
        <v>0</v>
      </c>
      <c r="E79" s="98">
        <f t="shared" si="5"/>
        <v>0</v>
      </c>
      <c r="F79" s="86">
        <f t="shared" si="6"/>
        <v>0</v>
      </c>
      <c r="G79" s="86">
        <f t="shared" si="7"/>
        <v>0</v>
      </c>
      <c r="H79" s="86">
        <f t="shared" si="8"/>
        <v>0</v>
      </c>
      <c r="I79" s="86">
        <f t="shared" si="9"/>
        <v>0</v>
      </c>
      <c r="J79" s="86">
        <f t="shared" si="10"/>
        <v>0</v>
      </c>
      <c r="K79" s="86">
        <f t="shared" ca="1" si="11"/>
        <v>-1.2890877567011703E-2</v>
      </c>
      <c r="L79" s="86">
        <f t="shared" ca="1" si="12"/>
        <v>1.6617472444768557E-4</v>
      </c>
      <c r="M79" s="86">
        <f t="shared" ca="1" si="13"/>
        <v>545338803.97140419</v>
      </c>
      <c r="N79" s="86">
        <f t="shared" ca="1" si="14"/>
        <v>18311236.026534863</v>
      </c>
      <c r="O79" s="86">
        <f t="shared" ca="1" si="15"/>
        <v>773905.6306749105</v>
      </c>
      <c r="P79">
        <f t="shared" ca="1" si="16"/>
        <v>1.2890877567011703E-2</v>
      </c>
    </row>
    <row r="80" spans="1:16">
      <c r="A80" s="96"/>
      <c r="B80" s="96"/>
      <c r="D80" s="98">
        <f t="shared" si="4"/>
        <v>0</v>
      </c>
      <c r="E80" s="98">
        <f t="shared" si="5"/>
        <v>0</v>
      </c>
      <c r="F80" s="86">
        <f t="shared" si="6"/>
        <v>0</v>
      </c>
      <c r="G80" s="86">
        <f t="shared" si="7"/>
        <v>0</v>
      </c>
      <c r="H80" s="86">
        <f t="shared" si="8"/>
        <v>0</v>
      </c>
      <c r="I80" s="86">
        <f t="shared" si="9"/>
        <v>0</v>
      </c>
      <c r="J80" s="86">
        <f t="shared" si="10"/>
        <v>0</v>
      </c>
      <c r="K80" s="86">
        <f t="shared" ca="1" si="11"/>
        <v>-1.2890877567011703E-2</v>
      </c>
      <c r="L80" s="86">
        <f t="shared" ca="1" si="12"/>
        <v>1.6617472444768557E-4</v>
      </c>
      <c r="M80" s="86">
        <f t="shared" ca="1" si="13"/>
        <v>545338803.97140419</v>
      </c>
      <c r="N80" s="86">
        <f t="shared" ca="1" si="14"/>
        <v>18311236.026534863</v>
      </c>
      <c r="O80" s="86">
        <f t="shared" ca="1" si="15"/>
        <v>773905.6306749105</v>
      </c>
      <c r="P80">
        <f t="shared" ca="1" si="16"/>
        <v>1.2890877567011703E-2</v>
      </c>
    </row>
    <row r="81" spans="1:16">
      <c r="A81" s="96"/>
      <c r="B81" s="96"/>
      <c r="D81" s="98">
        <f t="shared" si="4"/>
        <v>0</v>
      </c>
      <c r="E81" s="98">
        <f t="shared" si="5"/>
        <v>0</v>
      </c>
      <c r="F81" s="86">
        <f t="shared" si="6"/>
        <v>0</v>
      </c>
      <c r="G81" s="86">
        <f t="shared" si="7"/>
        <v>0</v>
      </c>
      <c r="H81" s="86">
        <f t="shared" si="8"/>
        <v>0</v>
      </c>
      <c r="I81" s="86">
        <f t="shared" si="9"/>
        <v>0</v>
      </c>
      <c r="J81" s="86">
        <f t="shared" si="10"/>
        <v>0</v>
      </c>
      <c r="K81" s="86">
        <f t="shared" ca="1" si="11"/>
        <v>-1.2890877567011703E-2</v>
      </c>
      <c r="L81" s="86">
        <f t="shared" ca="1" si="12"/>
        <v>1.6617472444768557E-4</v>
      </c>
      <c r="M81" s="86">
        <f t="shared" ca="1" si="13"/>
        <v>545338803.97140419</v>
      </c>
      <c r="N81" s="86">
        <f t="shared" ca="1" si="14"/>
        <v>18311236.026534863</v>
      </c>
      <c r="O81" s="86">
        <f t="shared" ca="1" si="15"/>
        <v>773905.6306749105</v>
      </c>
      <c r="P81">
        <f t="shared" ca="1" si="16"/>
        <v>1.2890877567011703E-2</v>
      </c>
    </row>
    <row r="82" spans="1:16">
      <c r="A82" s="96"/>
      <c r="B82" s="96"/>
      <c r="D82" s="98">
        <f t="shared" si="4"/>
        <v>0</v>
      </c>
      <c r="E82" s="98">
        <f t="shared" si="5"/>
        <v>0</v>
      </c>
      <c r="F82" s="86">
        <f t="shared" si="6"/>
        <v>0</v>
      </c>
      <c r="G82" s="86">
        <f t="shared" si="7"/>
        <v>0</v>
      </c>
      <c r="H82" s="86">
        <f t="shared" si="8"/>
        <v>0</v>
      </c>
      <c r="I82" s="86">
        <f t="shared" si="9"/>
        <v>0</v>
      </c>
      <c r="J82" s="86">
        <f t="shared" si="10"/>
        <v>0</v>
      </c>
      <c r="K82" s="86">
        <f t="shared" ca="1" si="11"/>
        <v>-1.2890877567011703E-2</v>
      </c>
      <c r="L82" s="86">
        <f t="shared" ca="1" si="12"/>
        <v>1.6617472444768557E-4</v>
      </c>
      <c r="M82" s="86">
        <f t="shared" ca="1" si="13"/>
        <v>545338803.97140419</v>
      </c>
      <c r="N82" s="86">
        <f t="shared" ca="1" si="14"/>
        <v>18311236.026534863</v>
      </c>
      <c r="O82" s="86">
        <f t="shared" ca="1" si="15"/>
        <v>773905.6306749105</v>
      </c>
      <c r="P82">
        <f t="shared" ca="1" si="16"/>
        <v>1.2890877567011703E-2</v>
      </c>
    </row>
    <row r="83" spans="1:16">
      <c r="A83" s="96"/>
      <c r="B83" s="96"/>
      <c r="D83" s="98">
        <f t="shared" si="4"/>
        <v>0</v>
      </c>
      <c r="E83" s="98">
        <f t="shared" si="5"/>
        <v>0</v>
      </c>
      <c r="F83" s="86">
        <f t="shared" si="6"/>
        <v>0</v>
      </c>
      <c r="G83" s="86">
        <f t="shared" si="7"/>
        <v>0</v>
      </c>
      <c r="H83" s="86">
        <f t="shared" si="8"/>
        <v>0</v>
      </c>
      <c r="I83" s="86">
        <f t="shared" si="9"/>
        <v>0</v>
      </c>
      <c r="J83" s="86">
        <f t="shared" si="10"/>
        <v>0</v>
      </c>
      <c r="K83" s="86">
        <f t="shared" ca="1" si="11"/>
        <v>-1.2890877567011703E-2</v>
      </c>
      <c r="L83" s="86">
        <f t="shared" ca="1" si="12"/>
        <v>1.6617472444768557E-4</v>
      </c>
      <c r="M83" s="86">
        <f t="shared" ca="1" si="13"/>
        <v>545338803.97140419</v>
      </c>
      <c r="N83" s="86">
        <f t="shared" ca="1" si="14"/>
        <v>18311236.026534863</v>
      </c>
      <c r="O83" s="86">
        <f t="shared" ca="1" si="15"/>
        <v>773905.6306749105</v>
      </c>
      <c r="P83">
        <f t="shared" ca="1" si="16"/>
        <v>1.2890877567011703E-2</v>
      </c>
    </row>
    <row r="84" spans="1:16">
      <c r="A84" s="96"/>
      <c r="B84" s="96"/>
      <c r="D84" s="98">
        <f t="shared" si="4"/>
        <v>0</v>
      </c>
      <c r="E84" s="98">
        <f t="shared" si="5"/>
        <v>0</v>
      </c>
      <c r="F84" s="86">
        <f t="shared" si="6"/>
        <v>0</v>
      </c>
      <c r="G84" s="86">
        <f t="shared" si="7"/>
        <v>0</v>
      </c>
      <c r="H84" s="86">
        <f t="shared" si="8"/>
        <v>0</v>
      </c>
      <c r="I84" s="86">
        <f t="shared" si="9"/>
        <v>0</v>
      </c>
      <c r="J84" s="86">
        <f t="shared" si="10"/>
        <v>0</v>
      </c>
      <c r="K84" s="86">
        <f t="shared" ca="1" si="11"/>
        <v>-1.2890877567011703E-2</v>
      </c>
      <c r="L84" s="86">
        <f t="shared" ca="1" si="12"/>
        <v>1.6617472444768557E-4</v>
      </c>
      <c r="M84" s="86">
        <f t="shared" ca="1" si="13"/>
        <v>545338803.97140419</v>
      </c>
      <c r="N84" s="86">
        <f t="shared" ca="1" si="14"/>
        <v>18311236.026534863</v>
      </c>
      <c r="O84" s="86">
        <f t="shared" ca="1" si="15"/>
        <v>773905.6306749105</v>
      </c>
      <c r="P84">
        <f t="shared" ca="1" si="16"/>
        <v>1.2890877567011703E-2</v>
      </c>
    </row>
    <row r="85" spans="1:16">
      <c r="A85" s="96"/>
      <c r="B85" s="96"/>
      <c r="D85" s="98">
        <f t="shared" ref="D85:D148" si="17">A85/A$18</f>
        <v>0</v>
      </c>
      <c r="E85" s="98">
        <f t="shared" ref="E85:E148" si="18">B85/B$18</f>
        <v>0</v>
      </c>
      <c r="F85" s="86">
        <f t="shared" ref="F85:F148" si="19">D85*D85</f>
        <v>0</v>
      </c>
      <c r="G85" s="86">
        <f t="shared" ref="G85:G148" si="20">D85*F85</f>
        <v>0</v>
      </c>
      <c r="H85" s="86">
        <f t="shared" ref="H85:H148" si="21">F85*F85</f>
        <v>0</v>
      </c>
      <c r="I85" s="86">
        <f t="shared" ref="I85:I148" si="22">E85*D85</f>
        <v>0</v>
      </c>
      <c r="J85" s="86">
        <f t="shared" ref="J85:J148" si="23">I85*D85</f>
        <v>0</v>
      </c>
      <c r="K85" s="86">
        <f t="shared" ref="K85:K148" ca="1" si="24">+E$4+E$5*D85+E$6*D85^2</f>
        <v>-1.2890877567011703E-2</v>
      </c>
      <c r="L85" s="86">
        <f t="shared" ref="L85:L148" ca="1" si="25">+(K85-E85)^2</f>
        <v>1.6617472444768557E-4</v>
      </c>
      <c r="M85" s="86">
        <f t="shared" ref="M85:M148" ca="1" si="26">(M$1-M$2*D85+M$3*F85)^2</f>
        <v>545338803.97140419</v>
      </c>
      <c r="N85" s="86">
        <f t="shared" ref="N85:N148" ca="1" si="27">(-M$2+M$4*D85-M$5*F85)^2</f>
        <v>18311236.026534863</v>
      </c>
      <c r="O85" s="86">
        <f t="shared" ref="O85:O148" ca="1" si="28">+(M$3-D85*M$5+F85*M$6)^2</f>
        <v>773905.6306749105</v>
      </c>
      <c r="P85">
        <f t="shared" ref="P85:P148" ca="1" si="29">+E85-K85</f>
        <v>1.2890877567011703E-2</v>
      </c>
    </row>
    <row r="86" spans="1:16">
      <c r="A86" s="96"/>
      <c r="B86" s="96"/>
      <c r="D86" s="98">
        <f t="shared" si="17"/>
        <v>0</v>
      </c>
      <c r="E86" s="98">
        <f t="shared" si="18"/>
        <v>0</v>
      </c>
      <c r="F86" s="86">
        <f t="shared" si="19"/>
        <v>0</v>
      </c>
      <c r="G86" s="86">
        <f t="shared" si="20"/>
        <v>0</v>
      </c>
      <c r="H86" s="86">
        <f t="shared" si="21"/>
        <v>0</v>
      </c>
      <c r="I86" s="86">
        <f t="shared" si="22"/>
        <v>0</v>
      </c>
      <c r="J86" s="86">
        <f t="shared" si="23"/>
        <v>0</v>
      </c>
      <c r="K86" s="86">
        <f t="shared" ca="1" si="24"/>
        <v>-1.2890877567011703E-2</v>
      </c>
      <c r="L86" s="86">
        <f t="shared" ca="1" si="25"/>
        <v>1.6617472444768557E-4</v>
      </c>
      <c r="M86" s="86">
        <f t="shared" ca="1" si="26"/>
        <v>545338803.97140419</v>
      </c>
      <c r="N86" s="86">
        <f t="shared" ca="1" si="27"/>
        <v>18311236.026534863</v>
      </c>
      <c r="O86" s="86">
        <f t="shared" ca="1" si="28"/>
        <v>773905.6306749105</v>
      </c>
      <c r="P86">
        <f t="shared" ca="1" si="29"/>
        <v>1.2890877567011703E-2</v>
      </c>
    </row>
    <row r="87" spans="1:16">
      <c r="A87" s="96"/>
      <c r="B87" s="96"/>
      <c r="D87" s="98">
        <f t="shared" si="17"/>
        <v>0</v>
      </c>
      <c r="E87" s="98">
        <f t="shared" si="18"/>
        <v>0</v>
      </c>
      <c r="F87" s="86">
        <f t="shared" si="19"/>
        <v>0</v>
      </c>
      <c r="G87" s="86">
        <f t="shared" si="20"/>
        <v>0</v>
      </c>
      <c r="H87" s="86">
        <f t="shared" si="21"/>
        <v>0</v>
      </c>
      <c r="I87" s="86">
        <f t="shared" si="22"/>
        <v>0</v>
      </c>
      <c r="J87" s="86">
        <f t="shared" si="23"/>
        <v>0</v>
      </c>
      <c r="K87" s="86">
        <f t="shared" ca="1" si="24"/>
        <v>-1.2890877567011703E-2</v>
      </c>
      <c r="L87" s="86">
        <f t="shared" ca="1" si="25"/>
        <v>1.6617472444768557E-4</v>
      </c>
      <c r="M87" s="86">
        <f t="shared" ca="1" si="26"/>
        <v>545338803.97140419</v>
      </c>
      <c r="N87" s="86">
        <f t="shared" ca="1" si="27"/>
        <v>18311236.026534863</v>
      </c>
      <c r="O87" s="86">
        <f t="shared" ca="1" si="28"/>
        <v>773905.6306749105</v>
      </c>
      <c r="P87">
        <f t="shared" ca="1" si="29"/>
        <v>1.2890877567011703E-2</v>
      </c>
    </row>
    <row r="88" spans="1:16">
      <c r="A88" s="96"/>
      <c r="B88" s="96"/>
      <c r="D88" s="98">
        <f t="shared" si="17"/>
        <v>0</v>
      </c>
      <c r="E88" s="98">
        <f t="shared" si="18"/>
        <v>0</v>
      </c>
      <c r="F88" s="86">
        <f t="shared" si="19"/>
        <v>0</v>
      </c>
      <c r="G88" s="86">
        <f t="shared" si="20"/>
        <v>0</v>
      </c>
      <c r="H88" s="86">
        <f t="shared" si="21"/>
        <v>0</v>
      </c>
      <c r="I88" s="86">
        <f t="shared" si="22"/>
        <v>0</v>
      </c>
      <c r="J88" s="86">
        <f t="shared" si="23"/>
        <v>0</v>
      </c>
      <c r="K88" s="86">
        <f t="shared" ca="1" si="24"/>
        <v>-1.2890877567011703E-2</v>
      </c>
      <c r="L88" s="86">
        <f t="shared" ca="1" si="25"/>
        <v>1.6617472444768557E-4</v>
      </c>
      <c r="M88" s="86">
        <f t="shared" ca="1" si="26"/>
        <v>545338803.97140419</v>
      </c>
      <c r="N88" s="86">
        <f t="shared" ca="1" si="27"/>
        <v>18311236.026534863</v>
      </c>
      <c r="O88" s="86">
        <f t="shared" ca="1" si="28"/>
        <v>773905.6306749105</v>
      </c>
      <c r="P88">
        <f t="shared" ca="1" si="29"/>
        <v>1.2890877567011703E-2</v>
      </c>
    </row>
    <row r="89" spans="1:16">
      <c r="A89" s="96"/>
      <c r="B89" s="96"/>
      <c r="D89" s="98">
        <f t="shared" si="17"/>
        <v>0</v>
      </c>
      <c r="E89" s="98">
        <f t="shared" si="18"/>
        <v>0</v>
      </c>
      <c r="F89" s="86">
        <f t="shared" si="19"/>
        <v>0</v>
      </c>
      <c r="G89" s="86">
        <f t="shared" si="20"/>
        <v>0</v>
      </c>
      <c r="H89" s="86">
        <f t="shared" si="21"/>
        <v>0</v>
      </c>
      <c r="I89" s="86">
        <f t="shared" si="22"/>
        <v>0</v>
      </c>
      <c r="J89" s="86">
        <f t="shared" si="23"/>
        <v>0</v>
      </c>
      <c r="K89" s="86">
        <f t="shared" ca="1" si="24"/>
        <v>-1.2890877567011703E-2</v>
      </c>
      <c r="L89" s="86">
        <f t="shared" ca="1" si="25"/>
        <v>1.6617472444768557E-4</v>
      </c>
      <c r="M89" s="86">
        <f t="shared" ca="1" si="26"/>
        <v>545338803.97140419</v>
      </c>
      <c r="N89" s="86">
        <f t="shared" ca="1" si="27"/>
        <v>18311236.026534863</v>
      </c>
      <c r="O89" s="86">
        <f t="shared" ca="1" si="28"/>
        <v>773905.6306749105</v>
      </c>
      <c r="P89">
        <f t="shared" ca="1" si="29"/>
        <v>1.2890877567011703E-2</v>
      </c>
    </row>
    <row r="90" spans="1:16">
      <c r="A90" s="96"/>
      <c r="B90" s="96"/>
      <c r="D90" s="98">
        <f t="shared" si="17"/>
        <v>0</v>
      </c>
      <c r="E90" s="98">
        <f t="shared" si="18"/>
        <v>0</v>
      </c>
      <c r="F90" s="86">
        <f t="shared" si="19"/>
        <v>0</v>
      </c>
      <c r="G90" s="86">
        <f t="shared" si="20"/>
        <v>0</v>
      </c>
      <c r="H90" s="86">
        <f t="shared" si="21"/>
        <v>0</v>
      </c>
      <c r="I90" s="86">
        <f t="shared" si="22"/>
        <v>0</v>
      </c>
      <c r="J90" s="86">
        <f t="shared" si="23"/>
        <v>0</v>
      </c>
      <c r="K90" s="86">
        <f t="shared" ca="1" si="24"/>
        <v>-1.2890877567011703E-2</v>
      </c>
      <c r="L90" s="86">
        <f t="shared" ca="1" si="25"/>
        <v>1.6617472444768557E-4</v>
      </c>
      <c r="M90" s="86">
        <f t="shared" ca="1" si="26"/>
        <v>545338803.97140419</v>
      </c>
      <c r="N90" s="86">
        <f t="shared" ca="1" si="27"/>
        <v>18311236.026534863</v>
      </c>
      <c r="O90" s="86">
        <f t="shared" ca="1" si="28"/>
        <v>773905.6306749105</v>
      </c>
      <c r="P90">
        <f t="shared" ca="1" si="29"/>
        <v>1.2890877567011703E-2</v>
      </c>
    </row>
    <row r="91" spans="1:16">
      <c r="A91" s="96"/>
      <c r="B91" s="96"/>
      <c r="D91" s="98">
        <f t="shared" si="17"/>
        <v>0</v>
      </c>
      <c r="E91" s="98">
        <f t="shared" si="18"/>
        <v>0</v>
      </c>
      <c r="F91" s="86">
        <f t="shared" si="19"/>
        <v>0</v>
      </c>
      <c r="G91" s="86">
        <f t="shared" si="20"/>
        <v>0</v>
      </c>
      <c r="H91" s="86">
        <f t="shared" si="21"/>
        <v>0</v>
      </c>
      <c r="I91" s="86">
        <f t="shared" si="22"/>
        <v>0</v>
      </c>
      <c r="J91" s="86">
        <f t="shared" si="23"/>
        <v>0</v>
      </c>
      <c r="K91" s="86">
        <f t="shared" ca="1" si="24"/>
        <v>-1.2890877567011703E-2</v>
      </c>
      <c r="L91" s="86">
        <f t="shared" ca="1" si="25"/>
        <v>1.6617472444768557E-4</v>
      </c>
      <c r="M91" s="86">
        <f t="shared" ca="1" si="26"/>
        <v>545338803.97140419</v>
      </c>
      <c r="N91" s="86">
        <f t="shared" ca="1" si="27"/>
        <v>18311236.026534863</v>
      </c>
      <c r="O91" s="86">
        <f t="shared" ca="1" si="28"/>
        <v>773905.6306749105</v>
      </c>
      <c r="P91">
        <f t="shared" ca="1" si="29"/>
        <v>1.2890877567011703E-2</v>
      </c>
    </row>
    <row r="92" spans="1:16">
      <c r="A92" s="96"/>
      <c r="B92" s="96"/>
      <c r="D92" s="98">
        <f t="shared" si="17"/>
        <v>0</v>
      </c>
      <c r="E92" s="98">
        <f t="shared" si="18"/>
        <v>0</v>
      </c>
      <c r="F92" s="86">
        <f t="shared" si="19"/>
        <v>0</v>
      </c>
      <c r="G92" s="86">
        <f t="shared" si="20"/>
        <v>0</v>
      </c>
      <c r="H92" s="86">
        <f t="shared" si="21"/>
        <v>0</v>
      </c>
      <c r="I92" s="86">
        <f t="shared" si="22"/>
        <v>0</v>
      </c>
      <c r="J92" s="86">
        <f t="shared" si="23"/>
        <v>0</v>
      </c>
      <c r="K92" s="86">
        <f t="shared" ca="1" si="24"/>
        <v>-1.2890877567011703E-2</v>
      </c>
      <c r="L92" s="86">
        <f t="shared" ca="1" si="25"/>
        <v>1.6617472444768557E-4</v>
      </c>
      <c r="M92" s="86">
        <f t="shared" ca="1" si="26"/>
        <v>545338803.97140419</v>
      </c>
      <c r="N92" s="86">
        <f t="shared" ca="1" si="27"/>
        <v>18311236.026534863</v>
      </c>
      <c r="O92" s="86">
        <f t="shared" ca="1" si="28"/>
        <v>773905.6306749105</v>
      </c>
      <c r="P92">
        <f t="shared" ca="1" si="29"/>
        <v>1.2890877567011703E-2</v>
      </c>
    </row>
    <row r="93" spans="1:16">
      <c r="A93" s="96"/>
      <c r="B93" s="96"/>
      <c r="D93" s="98">
        <f t="shared" si="17"/>
        <v>0</v>
      </c>
      <c r="E93" s="98">
        <f t="shared" si="18"/>
        <v>0</v>
      </c>
      <c r="F93" s="86">
        <f t="shared" si="19"/>
        <v>0</v>
      </c>
      <c r="G93" s="86">
        <f t="shared" si="20"/>
        <v>0</v>
      </c>
      <c r="H93" s="86">
        <f t="shared" si="21"/>
        <v>0</v>
      </c>
      <c r="I93" s="86">
        <f t="shared" si="22"/>
        <v>0</v>
      </c>
      <c r="J93" s="86">
        <f t="shared" si="23"/>
        <v>0</v>
      </c>
      <c r="K93" s="86">
        <f t="shared" ca="1" si="24"/>
        <v>-1.2890877567011703E-2</v>
      </c>
      <c r="L93" s="86">
        <f t="shared" ca="1" si="25"/>
        <v>1.6617472444768557E-4</v>
      </c>
      <c r="M93" s="86">
        <f t="shared" ca="1" si="26"/>
        <v>545338803.97140419</v>
      </c>
      <c r="N93" s="86">
        <f t="shared" ca="1" si="27"/>
        <v>18311236.026534863</v>
      </c>
      <c r="O93" s="86">
        <f t="shared" ca="1" si="28"/>
        <v>773905.6306749105</v>
      </c>
      <c r="P93">
        <f t="shared" ca="1" si="29"/>
        <v>1.2890877567011703E-2</v>
      </c>
    </row>
    <row r="94" spans="1:16">
      <c r="A94" s="96"/>
      <c r="B94" s="96"/>
      <c r="D94" s="98">
        <f t="shared" si="17"/>
        <v>0</v>
      </c>
      <c r="E94" s="98">
        <f t="shared" si="18"/>
        <v>0</v>
      </c>
      <c r="F94" s="86">
        <f t="shared" si="19"/>
        <v>0</v>
      </c>
      <c r="G94" s="86">
        <f t="shared" si="20"/>
        <v>0</v>
      </c>
      <c r="H94" s="86">
        <f t="shared" si="21"/>
        <v>0</v>
      </c>
      <c r="I94" s="86">
        <f t="shared" si="22"/>
        <v>0</v>
      </c>
      <c r="J94" s="86">
        <f t="shared" si="23"/>
        <v>0</v>
      </c>
      <c r="K94" s="86">
        <f t="shared" ca="1" si="24"/>
        <v>-1.2890877567011703E-2</v>
      </c>
      <c r="L94" s="86">
        <f t="shared" ca="1" si="25"/>
        <v>1.6617472444768557E-4</v>
      </c>
      <c r="M94" s="86">
        <f t="shared" ca="1" si="26"/>
        <v>545338803.97140419</v>
      </c>
      <c r="N94" s="86">
        <f t="shared" ca="1" si="27"/>
        <v>18311236.026534863</v>
      </c>
      <c r="O94" s="86">
        <f t="shared" ca="1" si="28"/>
        <v>773905.6306749105</v>
      </c>
      <c r="P94">
        <f t="shared" ca="1" si="29"/>
        <v>1.2890877567011703E-2</v>
      </c>
    </row>
    <row r="95" spans="1:16">
      <c r="A95" s="96"/>
      <c r="B95" s="96"/>
      <c r="D95" s="98">
        <f t="shared" si="17"/>
        <v>0</v>
      </c>
      <c r="E95" s="98">
        <f t="shared" si="18"/>
        <v>0</v>
      </c>
      <c r="F95" s="86">
        <f t="shared" si="19"/>
        <v>0</v>
      </c>
      <c r="G95" s="86">
        <f t="shared" si="20"/>
        <v>0</v>
      </c>
      <c r="H95" s="86">
        <f t="shared" si="21"/>
        <v>0</v>
      </c>
      <c r="I95" s="86">
        <f t="shared" si="22"/>
        <v>0</v>
      </c>
      <c r="J95" s="86">
        <f t="shared" si="23"/>
        <v>0</v>
      </c>
      <c r="K95" s="86">
        <f t="shared" ca="1" si="24"/>
        <v>-1.2890877567011703E-2</v>
      </c>
      <c r="L95" s="86">
        <f t="shared" ca="1" si="25"/>
        <v>1.6617472444768557E-4</v>
      </c>
      <c r="M95" s="86">
        <f t="shared" ca="1" si="26"/>
        <v>545338803.97140419</v>
      </c>
      <c r="N95" s="86">
        <f t="shared" ca="1" si="27"/>
        <v>18311236.026534863</v>
      </c>
      <c r="O95" s="86">
        <f t="shared" ca="1" si="28"/>
        <v>773905.6306749105</v>
      </c>
      <c r="P95">
        <f t="shared" ca="1" si="29"/>
        <v>1.2890877567011703E-2</v>
      </c>
    </row>
    <row r="96" spans="1:16">
      <c r="A96" s="96"/>
      <c r="B96" s="96"/>
      <c r="D96" s="98">
        <f t="shared" si="17"/>
        <v>0</v>
      </c>
      <c r="E96" s="98">
        <f t="shared" si="18"/>
        <v>0</v>
      </c>
      <c r="F96" s="86">
        <f t="shared" si="19"/>
        <v>0</v>
      </c>
      <c r="G96" s="86">
        <f t="shared" si="20"/>
        <v>0</v>
      </c>
      <c r="H96" s="86">
        <f t="shared" si="21"/>
        <v>0</v>
      </c>
      <c r="I96" s="86">
        <f t="shared" si="22"/>
        <v>0</v>
      </c>
      <c r="J96" s="86">
        <f t="shared" si="23"/>
        <v>0</v>
      </c>
      <c r="K96" s="86">
        <f t="shared" ca="1" si="24"/>
        <v>-1.2890877567011703E-2</v>
      </c>
      <c r="L96" s="86">
        <f t="shared" ca="1" si="25"/>
        <v>1.6617472444768557E-4</v>
      </c>
      <c r="M96" s="86">
        <f t="shared" ca="1" si="26"/>
        <v>545338803.97140419</v>
      </c>
      <c r="N96" s="86">
        <f t="shared" ca="1" si="27"/>
        <v>18311236.026534863</v>
      </c>
      <c r="O96" s="86">
        <f t="shared" ca="1" si="28"/>
        <v>773905.6306749105</v>
      </c>
      <c r="P96">
        <f t="shared" ca="1" si="29"/>
        <v>1.2890877567011703E-2</v>
      </c>
    </row>
    <row r="97" spans="1:16">
      <c r="A97" s="96"/>
      <c r="B97" s="96"/>
      <c r="D97" s="98">
        <f t="shared" si="17"/>
        <v>0</v>
      </c>
      <c r="E97" s="98">
        <f t="shared" si="18"/>
        <v>0</v>
      </c>
      <c r="F97" s="86">
        <f t="shared" si="19"/>
        <v>0</v>
      </c>
      <c r="G97" s="86">
        <f t="shared" si="20"/>
        <v>0</v>
      </c>
      <c r="H97" s="86">
        <f t="shared" si="21"/>
        <v>0</v>
      </c>
      <c r="I97" s="86">
        <f t="shared" si="22"/>
        <v>0</v>
      </c>
      <c r="J97" s="86">
        <f t="shared" si="23"/>
        <v>0</v>
      </c>
      <c r="K97" s="86">
        <f t="shared" ca="1" si="24"/>
        <v>-1.2890877567011703E-2</v>
      </c>
      <c r="L97" s="86">
        <f t="shared" ca="1" si="25"/>
        <v>1.6617472444768557E-4</v>
      </c>
      <c r="M97" s="86">
        <f t="shared" ca="1" si="26"/>
        <v>545338803.97140419</v>
      </c>
      <c r="N97" s="86">
        <f t="shared" ca="1" si="27"/>
        <v>18311236.026534863</v>
      </c>
      <c r="O97" s="86">
        <f t="shared" ca="1" si="28"/>
        <v>773905.6306749105</v>
      </c>
      <c r="P97">
        <f t="shared" ca="1" si="29"/>
        <v>1.2890877567011703E-2</v>
      </c>
    </row>
    <row r="98" spans="1:16">
      <c r="A98" s="96"/>
      <c r="B98" s="96"/>
      <c r="D98" s="98">
        <f t="shared" si="17"/>
        <v>0</v>
      </c>
      <c r="E98" s="98">
        <f t="shared" si="18"/>
        <v>0</v>
      </c>
      <c r="F98" s="86">
        <f t="shared" si="19"/>
        <v>0</v>
      </c>
      <c r="G98" s="86">
        <f t="shared" si="20"/>
        <v>0</v>
      </c>
      <c r="H98" s="86">
        <f t="shared" si="21"/>
        <v>0</v>
      </c>
      <c r="I98" s="86">
        <f t="shared" si="22"/>
        <v>0</v>
      </c>
      <c r="J98" s="86">
        <f t="shared" si="23"/>
        <v>0</v>
      </c>
      <c r="K98" s="86">
        <f t="shared" ca="1" si="24"/>
        <v>-1.2890877567011703E-2</v>
      </c>
      <c r="L98" s="86">
        <f t="shared" ca="1" si="25"/>
        <v>1.6617472444768557E-4</v>
      </c>
      <c r="M98" s="86">
        <f t="shared" ca="1" si="26"/>
        <v>545338803.97140419</v>
      </c>
      <c r="N98" s="86">
        <f t="shared" ca="1" si="27"/>
        <v>18311236.026534863</v>
      </c>
      <c r="O98" s="86">
        <f t="shared" ca="1" si="28"/>
        <v>773905.6306749105</v>
      </c>
      <c r="P98">
        <f t="shared" ca="1" si="29"/>
        <v>1.2890877567011703E-2</v>
      </c>
    </row>
    <row r="99" spans="1:16">
      <c r="A99" s="96"/>
      <c r="B99" s="96"/>
      <c r="D99" s="98">
        <f t="shared" si="17"/>
        <v>0</v>
      </c>
      <c r="E99" s="98">
        <f t="shared" si="18"/>
        <v>0</v>
      </c>
      <c r="F99" s="86">
        <f t="shared" si="19"/>
        <v>0</v>
      </c>
      <c r="G99" s="86">
        <f t="shared" si="20"/>
        <v>0</v>
      </c>
      <c r="H99" s="86">
        <f t="shared" si="21"/>
        <v>0</v>
      </c>
      <c r="I99" s="86">
        <f t="shared" si="22"/>
        <v>0</v>
      </c>
      <c r="J99" s="86">
        <f t="shared" si="23"/>
        <v>0</v>
      </c>
      <c r="K99" s="86">
        <f t="shared" ca="1" si="24"/>
        <v>-1.2890877567011703E-2</v>
      </c>
      <c r="L99" s="86">
        <f t="shared" ca="1" si="25"/>
        <v>1.6617472444768557E-4</v>
      </c>
      <c r="M99" s="86">
        <f t="shared" ca="1" si="26"/>
        <v>545338803.97140419</v>
      </c>
      <c r="N99" s="86">
        <f t="shared" ca="1" si="27"/>
        <v>18311236.026534863</v>
      </c>
      <c r="O99" s="86">
        <f t="shared" ca="1" si="28"/>
        <v>773905.6306749105</v>
      </c>
      <c r="P99">
        <f t="shared" ca="1" si="29"/>
        <v>1.2890877567011703E-2</v>
      </c>
    </row>
    <row r="100" spans="1:16">
      <c r="A100" s="96"/>
      <c r="B100" s="96"/>
      <c r="D100" s="98">
        <f t="shared" si="17"/>
        <v>0</v>
      </c>
      <c r="E100" s="98">
        <f t="shared" si="18"/>
        <v>0</v>
      </c>
      <c r="F100" s="86">
        <f t="shared" si="19"/>
        <v>0</v>
      </c>
      <c r="G100" s="86">
        <f t="shared" si="20"/>
        <v>0</v>
      </c>
      <c r="H100" s="86">
        <f t="shared" si="21"/>
        <v>0</v>
      </c>
      <c r="I100" s="86">
        <f t="shared" si="22"/>
        <v>0</v>
      </c>
      <c r="J100" s="86">
        <f t="shared" si="23"/>
        <v>0</v>
      </c>
      <c r="K100" s="86">
        <f t="shared" ca="1" si="24"/>
        <v>-1.2890877567011703E-2</v>
      </c>
      <c r="L100" s="86">
        <f t="shared" ca="1" si="25"/>
        <v>1.6617472444768557E-4</v>
      </c>
      <c r="M100" s="86">
        <f t="shared" ca="1" si="26"/>
        <v>545338803.97140419</v>
      </c>
      <c r="N100" s="86">
        <f t="shared" ca="1" si="27"/>
        <v>18311236.026534863</v>
      </c>
      <c r="O100" s="86">
        <f t="shared" ca="1" si="28"/>
        <v>773905.6306749105</v>
      </c>
      <c r="P100">
        <f t="shared" ca="1" si="29"/>
        <v>1.2890877567011703E-2</v>
      </c>
    </row>
    <row r="101" spans="1:16">
      <c r="A101" s="96"/>
      <c r="B101" s="96"/>
      <c r="D101" s="98">
        <f t="shared" si="17"/>
        <v>0</v>
      </c>
      <c r="E101" s="98">
        <f t="shared" si="18"/>
        <v>0</v>
      </c>
      <c r="F101" s="86">
        <f t="shared" si="19"/>
        <v>0</v>
      </c>
      <c r="G101" s="86">
        <f t="shared" si="20"/>
        <v>0</v>
      </c>
      <c r="H101" s="86">
        <f t="shared" si="21"/>
        <v>0</v>
      </c>
      <c r="I101" s="86">
        <f t="shared" si="22"/>
        <v>0</v>
      </c>
      <c r="J101" s="86">
        <f t="shared" si="23"/>
        <v>0</v>
      </c>
      <c r="K101" s="86">
        <f t="shared" ca="1" si="24"/>
        <v>-1.2890877567011703E-2</v>
      </c>
      <c r="L101" s="86">
        <f t="shared" ca="1" si="25"/>
        <v>1.6617472444768557E-4</v>
      </c>
      <c r="M101" s="86">
        <f t="shared" ca="1" si="26"/>
        <v>545338803.97140419</v>
      </c>
      <c r="N101" s="86">
        <f t="shared" ca="1" si="27"/>
        <v>18311236.026534863</v>
      </c>
      <c r="O101" s="86">
        <f t="shared" ca="1" si="28"/>
        <v>773905.6306749105</v>
      </c>
      <c r="P101">
        <f t="shared" ca="1" si="29"/>
        <v>1.2890877567011703E-2</v>
      </c>
    </row>
    <row r="102" spans="1:16">
      <c r="A102" s="96"/>
      <c r="B102" s="96"/>
      <c r="D102" s="98">
        <f t="shared" si="17"/>
        <v>0</v>
      </c>
      <c r="E102" s="98">
        <f t="shared" si="18"/>
        <v>0</v>
      </c>
      <c r="F102" s="86">
        <f t="shared" si="19"/>
        <v>0</v>
      </c>
      <c r="G102" s="86">
        <f t="shared" si="20"/>
        <v>0</v>
      </c>
      <c r="H102" s="86">
        <f t="shared" si="21"/>
        <v>0</v>
      </c>
      <c r="I102" s="86">
        <f t="shared" si="22"/>
        <v>0</v>
      </c>
      <c r="J102" s="86">
        <f t="shared" si="23"/>
        <v>0</v>
      </c>
      <c r="K102" s="86">
        <f t="shared" ca="1" si="24"/>
        <v>-1.2890877567011703E-2</v>
      </c>
      <c r="L102" s="86">
        <f t="shared" ca="1" si="25"/>
        <v>1.6617472444768557E-4</v>
      </c>
      <c r="M102" s="86">
        <f t="shared" ca="1" si="26"/>
        <v>545338803.97140419</v>
      </c>
      <c r="N102" s="86">
        <f t="shared" ca="1" si="27"/>
        <v>18311236.026534863</v>
      </c>
      <c r="O102" s="86">
        <f t="shared" ca="1" si="28"/>
        <v>773905.6306749105</v>
      </c>
      <c r="P102">
        <f t="shared" ca="1" si="29"/>
        <v>1.2890877567011703E-2</v>
      </c>
    </row>
    <row r="103" spans="1:16">
      <c r="A103" s="96"/>
      <c r="B103" s="96"/>
      <c r="D103" s="98">
        <f t="shared" si="17"/>
        <v>0</v>
      </c>
      <c r="E103" s="98">
        <f t="shared" si="18"/>
        <v>0</v>
      </c>
      <c r="F103" s="86">
        <f t="shared" si="19"/>
        <v>0</v>
      </c>
      <c r="G103" s="86">
        <f t="shared" si="20"/>
        <v>0</v>
      </c>
      <c r="H103" s="86">
        <f t="shared" si="21"/>
        <v>0</v>
      </c>
      <c r="I103" s="86">
        <f t="shared" si="22"/>
        <v>0</v>
      </c>
      <c r="J103" s="86">
        <f t="shared" si="23"/>
        <v>0</v>
      </c>
      <c r="K103" s="86">
        <f t="shared" ca="1" si="24"/>
        <v>-1.2890877567011703E-2</v>
      </c>
      <c r="L103" s="86">
        <f t="shared" ca="1" si="25"/>
        <v>1.6617472444768557E-4</v>
      </c>
      <c r="M103" s="86">
        <f t="shared" ca="1" si="26"/>
        <v>545338803.97140419</v>
      </c>
      <c r="N103" s="86">
        <f t="shared" ca="1" si="27"/>
        <v>18311236.026534863</v>
      </c>
      <c r="O103" s="86">
        <f t="shared" ca="1" si="28"/>
        <v>773905.6306749105</v>
      </c>
      <c r="P103">
        <f t="shared" ca="1" si="29"/>
        <v>1.2890877567011703E-2</v>
      </c>
    </row>
    <row r="104" spans="1:16">
      <c r="A104" s="96"/>
      <c r="B104" s="96"/>
      <c r="D104" s="98">
        <f t="shared" si="17"/>
        <v>0</v>
      </c>
      <c r="E104" s="98">
        <f t="shared" si="18"/>
        <v>0</v>
      </c>
      <c r="F104" s="86">
        <f t="shared" si="19"/>
        <v>0</v>
      </c>
      <c r="G104" s="86">
        <f t="shared" si="20"/>
        <v>0</v>
      </c>
      <c r="H104" s="86">
        <f t="shared" si="21"/>
        <v>0</v>
      </c>
      <c r="I104" s="86">
        <f t="shared" si="22"/>
        <v>0</v>
      </c>
      <c r="J104" s="86">
        <f t="shared" si="23"/>
        <v>0</v>
      </c>
      <c r="K104" s="86">
        <f t="shared" ca="1" si="24"/>
        <v>-1.2890877567011703E-2</v>
      </c>
      <c r="L104" s="86">
        <f t="shared" ca="1" si="25"/>
        <v>1.6617472444768557E-4</v>
      </c>
      <c r="M104" s="86">
        <f t="shared" ca="1" si="26"/>
        <v>545338803.97140419</v>
      </c>
      <c r="N104" s="86">
        <f t="shared" ca="1" si="27"/>
        <v>18311236.026534863</v>
      </c>
      <c r="O104" s="86">
        <f t="shared" ca="1" si="28"/>
        <v>773905.6306749105</v>
      </c>
      <c r="P104">
        <f t="shared" ca="1" si="29"/>
        <v>1.2890877567011703E-2</v>
      </c>
    </row>
    <row r="105" spans="1:16">
      <c r="A105" s="96"/>
      <c r="B105" s="96"/>
      <c r="D105" s="98">
        <f t="shared" si="17"/>
        <v>0</v>
      </c>
      <c r="E105" s="98">
        <f t="shared" si="18"/>
        <v>0</v>
      </c>
      <c r="F105" s="86">
        <f t="shared" si="19"/>
        <v>0</v>
      </c>
      <c r="G105" s="86">
        <f t="shared" si="20"/>
        <v>0</v>
      </c>
      <c r="H105" s="86">
        <f t="shared" si="21"/>
        <v>0</v>
      </c>
      <c r="I105" s="86">
        <f t="shared" si="22"/>
        <v>0</v>
      </c>
      <c r="J105" s="86">
        <f t="shared" si="23"/>
        <v>0</v>
      </c>
      <c r="K105" s="86">
        <f t="shared" ca="1" si="24"/>
        <v>-1.2890877567011703E-2</v>
      </c>
      <c r="L105" s="86">
        <f t="shared" ca="1" si="25"/>
        <v>1.6617472444768557E-4</v>
      </c>
      <c r="M105" s="86">
        <f t="shared" ca="1" si="26"/>
        <v>545338803.97140419</v>
      </c>
      <c r="N105" s="86">
        <f t="shared" ca="1" si="27"/>
        <v>18311236.026534863</v>
      </c>
      <c r="O105" s="86">
        <f t="shared" ca="1" si="28"/>
        <v>773905.6306749105</v>
      </c>
      <c r="P105">
        <f t="shared" ca="1" si="29"/>
        <v>1.2890877567011703E-2</v>
      </c>
    </row>
    <row r="106" spans="1:16">
      <c r="A106" s="96"/>
      <c r="B106" s="96"/>
      <c r="D106" s="98">
        <f t="shared" si="17"/>
        <v>0</v>
      </c>
      <c r="E106" s="98">
        <f t="shared" si="18"/>
        <v>0</v>
      </c>
      <c r="F106" s="86">
        <f t="shared" si="19"/>
        <v>0</v>
      </c>
      <c r="G106" s="86">
        <f t="shared" si="20"/>
        <v>0</v>
      </c>
      <c r="H106" s="86">
        <f t="shared" si="21"/>
        <v>0</v>
      </c>
      <c r="I106" s="86">
        <f t="shared" si="22"/>
        <v>0</v>
      </c>
      <c r="J106" s="86">
        <f t="shared" si="23"/>
        <v>0</v>
      </c>
      <c r="K106" s="86">
        <f t="shared" ca="1" si="24"/>
        <v>-1.2890877567011703E-2</v>
      </c>
      <c r="L106" s="86">
        <f t="shared" ca="1" si="25"/>
        <v>1.6617472444768557E-4</v>
      </c>
      <c r="M106" s="86">
        <f t="shared" ca="1" si="26"/>
        <v>545338803.97140419</v>
      </c>
      <c r="N106" s="86">
        <f t="shared" ca="1" si="27"/>
        <v>18311236.026534863</v>
      </c>
      <c r="O106" s="86">
        <f t="shared" ca="1" si="28"/>
        <v>773905.6306749105</v>
      </c>
      <c r="P106">
        <f t="shared" ca="1" si="29"/>
        <v>1.2890877567011703E-2</v>
      </c>
    </row>
    <row r="107" spans="1:16">
      <c r="A107" s="96"/>
      <c r="B107" s="96"/>
      <c r="D107" s="98">
        <f t="shared" si="17"/>
        <v>0</v>
      </c>
      <c r="E107" s="98">
        <f t="shared" si="18"/>
        <v>0</v>
      </c>
      <c r="F107" s="86">
        <f t="shared" si="19"/>
        <v>0</v>
      </c>
      <c r="G107" s="86">
        <f t="shared" si="20"/>
        <v>0</v>
      </c>
      <c r="H107" s="86">
        <f t="shared" si="21"/>
        <v>0</v>
      </c>
      <c r="I107" s="86">
        <f t="shared" si="22"/>
        <v>0</v>
      </c>
      <c r="J107" s="86">
        <f t="shared" si="23"/>
        <v>0</v>
      </c>
      <c r="K107" s="86">
        <f t="shared" ca="1" si="24"/>
        <v>-1.2890877567011703E-2</v>
      </c>
      <c r="L107" s="86">
        <f t="shared" ca="1" si="25"/>
        <v>1.6617472444768557E-4</v>
      </c>
      <c r="M107" s="86">
        <f t="shared" ca="1" si="26"/>
        <v>545338803.97140419</v>
      </c>
      <c r="N107" s="86">
        <f t="shared" ca="1" si="27"/>
        <v>18311236.026534863</v>
      </c>
      <c r="O107" s="86">
        <f t="shared" ca="1" si="28"/>
        <v>773905.6306749105</v>
      </c>
      <c r="P107">
        <f t="shared" ca="1" si="29"/>
        <v>1.2890877567011703E-2</v>
      </c>
    </row>
    <row r="108" spans="1:16">
      <c r="A108" s="96"/>
      <c r="B108" s="96"/>
      <c r="D108" s="98">
        <f t="shared" si="17"/>
        <v>0</v>
      </c>
      <c r="E108" s="98">
        <f t="shared" si="18"/>
        <v>0</v>
      </c>
      <c r="F108" s="86">
        <f t="shared" si="19"/>
        <v>0</v>
      </c>
      <c r="G108" s="86">
        <f t="shared" si="20"/>
        <v>0</v>
      </c>
      <c r="H108" s="86">
        <f t="shared" si="21"/>
        <v>0</v>
      </c>
      <c r="I108" s="86">
        <f t="shared" si="22"/>
        <v>0</v>
      </c>
      <c r="J108" s="86">
        <f t="shared" si="23"/>
        <v>0</v>
      </c>
      <c r="K108" s="86">
        <f t="shared" ca="1" si="24"/>
        <v>-1.2890877567011703E-2</v>
      </c>
      <c r="L108" s="86">
        <f t="shared" ca="1" si="25"/>
        <v>1.6617472444768557E-4</v>
      </c>
      <c r="M108" s="86">
        <f t="shared" ca="1" si="26"/>
        <v>545338803.97140419</v>
      </c>
      <c r="N108" s="86">
        <f t="shared" ca="1" si="27"/>
        <v>18311236.026534863</v>
      </c>
      <c r="O108" s="86">
        <f t="shared" ca="1" si="28"/>
        <v>773905.6306749105</v>
      </c>
      <c r="P108">
        <f t="shared" ca="1" si="29"/>
        <v>1.2890877567011703E-2</v>
      </c>
    </row>
    <row r="109" spans="1:16">
      <c r="A109" s="96"/>
      <c r="B109" s="96"/>
      <c r="D109" s="98">
        <f t="shared" si="17"/>
        <v>0</v>
      </c>
      <c r="E109" s="98">
        <f t="shared" si="18"/>
        <v>0</v>
      </c>
      <c r="F109" s="86">
        <f t="shared" si="19"/>
        <v>0</v>
      </c>
      <c r="G109" s="86">
        <f t="shared" si="20"/>
        <v>0</v>
      </c>
      <c r="H109" s="86">
        <f t="shared" si="21"/>
        <v>0</v>
      </c>
      <c r="I109" s="86">
        <f t="shared" si="22"/>
        <v>0</v>
      </c>
      <c r="J109" s="86">
        <f t="shared" si="23"/>
        <v>0</v>
      </c>
      <c r="K109" s="86">
        <f t="shared" ca="1" si="24"/>
        <v>-1.2890877567011703E-2</v>
      </c>
      <c r="L109" s="86">
        <f t="shared" ca="1" si="25"/>
        <v>1.6617472444768557E-4</v>
      </c>
      <c r="M109" s="86">
        <f t="shared" ca="1" si="26"/>
        <v>545338803.97140419</v>
      </c>
      <c r="N109" s="86">
        <f t="shared" ca="1" si="27"/>
        <v>18311236.026534863</v>
      </c>
      <c r="O109" s="86">
        <f t="shared" ca="1" si="28"/>
        <v>773905.6306749105</v>
      </c>
      <c r="P109">
        <f t="shared" ca="1" si="29"/>
        <v>1.2890877567011703E-2</v>
      </c>
    </row>
    <row r="110" spans="1:16">
      <c r="A110" s="96"/>
      <c r="B110" s="96"/>
      <c r="D110" s="98">
        <f t="shared" si="17"/>
        <v>0</v>
      </c>
      <c r="E110" s="98">
        <f t="shared" si="18"/>
        <v>0</v>
      </c>
      <c r="F110" s="86">
        <f t="shared" si="19"/>
        <v>0</v>
      </c>
      <c r="G110" s="86">
        <f t="shared" si="20"/>
        <v>0</v>
      </c>
      <c r="H110" s="86">
        <f t="shared" si="21"/>
        <v>0</v>
      </c>
      <c r="I110" s="86">
        <f t="shared" si="22"/>
        <v>0</v>
      </c>
      <c r="J110" s="86">
        <f t="shared" si="23"/>
        <v>0</v>
      </c>
      <c r="K110" s="86">
        <f t="shared" ca="1" si="24"/>
        <v>-1.2890877567011703E-2</v>
      </c>
      <c r="L110" s="86">
        <f t="shared" ca="1" si="25"/>
        <v>1.6617472444768557E-4</v>
      </c>
      <c r="M110" s="86">
        <f t="shared" ca="1" si="26"/>
        <v>545338803.97140419</v>
      </c>
      <c r="N110" s="86">
        <f t="shared" ca="1" si="27"/>
        <v>18311236.026534863</v>
      </c>
      <c r="O110" s="86">
        <f t="shared" ca="1" si="28"/>
        <v>773905.6306749105</v>
      </c>
      <c r="P110">
        <f t="shared" ca="1" si="29"/>
        <v>1.2890877567011703E-2</v>
      </c>
    </row>
    <row r="111" spans="1:16">
      <c r="A111" s="96"/>
      <c r="B111" s="96"/>
      <c r="D111" s="98">
        <f t="shared" si="17"/>
        <v>0</v>
      </c>
      <c r="E111" s="98">
        <f t="shared" si="18"/>
        <v>0</v>
      </c>
      <c r="F111" s="86">
        <f t="shared" si="19"/>
        <v>0</v>
      </c>
      <c r="G111" s="86">
        <f t="shared" si="20"/>
        <v>0</v>
      </c>
      <c r="H111" s="86">
        <f t="shared" si="21"/>
        <v>0</v>
      </c>
      <c r="I111" s="86">
        <f t="shared" si="22"/>
        <v>0</v>
      </c>
      <c r="J111" s="86">
        <f t="shared" si="23"/>
        <v>0</v>
      </c>
      <c r="K111" s="86">
        <f t="shared" ca="1" si="24"/>
        <v>-1.2890877567011703E-2</v>
      </c>
      <c r="L111" s="86">
        <f t="shared" ca="1" si="25"/>
        <v>1.6617472444768557E-4</v>
      </c>
      <c r="M111" s="86">
        <f t="shared" ca="1" si="26"/>
        <v>545338803.97140419</v>
      </c>
      <c r="N111" s="86">
        <f t="shared" ca="1" si="27"/>
        <v>18311236.026534863</v>
      </c>
      <c r="O111" s="86">
        <f t="shared" ca="1" si="28"/>
        <v>773905.6306749105</v>
      </c>
      <c r="P111">
        <f t="shared" ca="1" si="29"/>
        <v>1.2890877567011703E-2</v>
      </c>
    </row>
    <row r="112" spans="1:16">
      <c r="A112" s="96"/>
      <c r="B112" s="96"/>
      <c r="D112" s="98">
        <f t="shared" si="17"/>
        <v>0</v>
      </c>
      <c r="E112" s="98">
        <f t="shared" si="18"/>
        <v>0</v>
      </c>
      <c r="F112" s="86">
        <f t="shared" si="19"/>
        <v>0</v>
      </c>
      <c r="G112" s="86">
        <f t="shared" si="20"/>
        <v>0</v>
      </c>
      <c r="H112" s="86">
        <f t="shared" si="21"/>
        <v>0</v>
      </c>
      <c r="I112" s="86">
        <f t="shared" si="22"/>
        <v>0</v>
      </c>
      <c r="J112" s="86">
        <f t="shared" si="23"/>
        <v>0</v>
      </c>
      <c r="K112" s="86">
        <f t="shared" ca="1" si="24"/>
        <v>-1.2890877567011703E-2</v>
      </c>
      <c r="L112" s="86">
        <f t="shared" ca="1" si="25"/>
        <v>1.6617472444768557E-4</v>
      </c>
      <c r="M112" s="86">
        <f t="shared" ca="1" si="26"/>
        <v>545338803.97140419</v>
      </c>
      <c r="N112" s="86">
        <f t="shared" ca="1" si="27"/>
        <v>18311236.026534863</v>
      </c>
      <c r="O112" s="86">
        <f t="shared" ca="1" si="28"/>
        <v>773905.6306749105</v>
      </c>
      <c r="P112">
        <f t="shared" ca="1" si="29"/>
        <v>1.2890877567011703E-2</v>
      </c>
    </row>
    <row r="113" spans="1:16">
      <c r="A113" s="96"/>
      <c r="B113" s="96"/>
      <c r="D113" s="98">
        <f t="shared" si="17"/>
        <v>0</v>
      </c>
      <c r="E113" s="98">
        <f t="shared" si="18"/>
        <v>0</v>
      </c>
      <c r="F113" s="86">
        <f t="shared" si="19"/>
        <v>0</v>
      </c>
      <c r="G113" s="86">
        <f t="shared" si="20"/>
        <v>0</v>
      </c>
      <c r="H113" s="86">
        <f t="shared" si="21"/>
        <v>0</v>
      </c>
      <c r="I113" s="86">
        <f t="shared" si="22"/>
        <v>0</v>
      </c>
      <c r="J113" s="86">
        <f t="shared" si="23"/>
        <v>0</v>
      </c>
      <c r="K113" s="86">
        <f t="shared" ca="1" si="24"/>
        <v>-1.2890877567011703E-2</v>
      </c>
      <c r="L113" s="86">
        <f t="shared" ca="1" si="25"/>
        <v>1.6617472444768557E-4</v>
      </c>
      <c r="M113" s="86">
        <f t="shared" ca="1" si="26"/>
        <v>545338803.97140419</v>
      </c>
      <c r="N113" s="86">
        <f t="shared" ca="1" si="27"/>
        <v>18311236.026534863</v>
      </c>
      <c r="O113" s="86">
        <f t="shared" ca="1" si="28"/>
        <v>773905.6306749105</v>
      </c>
      <c r="P113">
        <f t="shared" ca="1" si="29"/>
        <v>1.2890877567011703E-2</v>
      </c>
    </row>
    <row r="114" spans="1:16">
      <c r="A114" s="96"/>
      <c r="B114" s="96"/>
      <c r="D114" s="98">
        <f t="shared" si="17"/>
        <v>0</v>
      </c>
      <c r="E114" s="98">
        <f t="shared" si="18"/>
        <v>0</v>
      </c>
      <c r="F114" s="86">
        <f t="shared" si="19"/>
        <v>0</v>
      </c>
      <c r="G114" s="86">
        <f t="shared" si="20"/>
        <v>0</v>
      </c>
      <c r="H114" s="86">
        <f t="shared" si="21"/>
        <v>0</v>
      </c>
      <c r="I114" s="86">
        <f t="shared" si="22"/>
        <v>0</v>
      </c>
      <c r="J114" s="86">
        <f t="shared" si="23"/>
        <v>0</v>
      </c>
      <c r="K114" s="86">
        <f t="shared" ca="1" si="24"/>
        <v>-1.2890877567011703E-2</v>
      </c>
      <c r="L114" s="86">
        <f t="shared" ca="1" si="25"/>
        <v>1.6617472444768557E-4</v>
      </c>
      <c r="M114" s="86">
        <f t="shared" ca="1" si="26"/>
        <v>545338803.97140419</v>
      </c>
      <c r="N114" s="86">
        <f t="shared" ca="1" si="27"/>
        <v>18311236.026534863</v>
      </c>
      <c r="O114" s="86">
        <f t="shared" ca="1" si="28"/>
        <v>773905.6306749105</v>
      </c>
      <c r="P114">
        <f t="shared" ca="1" si="29"/>
        <v>1.2890877567011703E-2</v>
      </c>
    </row>
    <row r="115" spans="1:16">
      <c r="A115" s="96"/>
      <c r="B115" s="96"/>
      <c r="D115" s="98">
        <f t="shared" si="17"/>
        <v>0</v>
      </c>
      <c r="E115" s="98">
        <f t="shared" si="18"/>
        <v>0</v>
      </c>
      <c r="F115" s="86">
        <f t="shared" si="19"/>
        <v>0</v>
      </c>
      <c r="G115" s="86">
        <f t="shared" si="20"/>
        <v>0</v>
      </c>
      <c r="H115" s="86">
        <f t="shared" si="21"/>
        <v>0</v>
      </c>
      <c r="I115" s="86">
        <f t="shared" si="22"/>
        <v>0</v>
      </c>
      <c r="J115" s="86">
        <f t="shared" si="23"/>
        <v>0</v>
      </c>
      <c r="K115" s="86">
        <f t="shared" ca="1" si="24"/>
        <v>-1.2890877567011703E-2</v>
      </c>
      <c r="L115" s="86">
        <f t="shared" ca="1" si="25"/>
        <v>1.6617472444768557E-4</v>
      </c>
      <c r="M115" s="86">
        <f t="shared" ca="1" si="26"/>
        <v>545338803.97140419</v>
      </c>
      <c r="N115" s="86">
        <f t="shared" ca="1" si="27"/>
        <v>18311236.026534863</v>
      </c>
      <c r="O115" s="86">
        <f t="shared" ca="1" si="28"/>
        <v>773905.6306749105</v>
      </c>
      <c r="P115">
        <f t="shared" ca="1" si="29"/>
        <v>1.2890877567011703E-2</v>
      </c>
    </row>
    <row r="116" spans="1:16">
      <c r="A116" s="96"/>
      <c r="B116" s="96"/>
      <c r="D116" s="98">
        <f t="shared" si="17"/>
        <v>0</v>
      </c>
      <c r="E116" s="98">
        <f t="shared" si="18"/>
        <v>0</v>
      </c>
      <c r="F116" s="86">
        <f t="shared" si="19"/>
        <v>0</v>
      </c>
      <c r="G116" s="86">
        <f t="shared" si="20"/>
        <v>0</v>
      </c>
      <c r="H116" s="86">
        <f t="shared" si="21"/>
        <v>0</v>
      </c>
      <c r="I116" s="86">
        <f t="shared" si="22"/>
        <v>0</v>
      </c>
      <c r="J116" s="86">
        <f t="shared" si="23"/>
        <v>0</v>
      </c>
      <c r="K116" s="86">
        <f t="shared" ca="1" si="24"/>
        <v>-1.2890877567011703E-2</v>
      </c>
      <c r="L116" s="86">
        <f t="shared" ca="1" si="25"/>
        <v>1.6617472444768557E-4</v>
      </c>
      <c r="M116" s="86">
        <f t="shared" ca="1" si="26"/>
        <v>545338803.97140419</v>
      </c>
      <c r="N116" s="86">
        <f t="shared" ca="1" si="27"/>
        <v>18311236.026534863</v>
      </c>
      <c r="O116" s="86">
        <f t="shared" ca="1" si="28"/>
        <v>773905.6306749105</v>
      </c>
      <c r="P116">
        <f t="shared" ca="1" si="29"/>
        <v>1.2890877567011703E-2</v>
      </c>
    </row>
    <row r="117" spans="1:16">
      <c r="A117" s="96"/>
      <c r="B117" s="96"/>
      <c r="D117" s="98">
        <f t="shared" si="17"/>
        <v>0</v>
      </c>
      <c r="E117" s="98">
        <f t="shared" si="18"/>
        <v>0</v>
      </c>
      <c r="F117" s="86">
        <f t="shared" si="19"/>
        <v>0</v>
      </c>
      <c r="G117" s="86">
        <f t="shared" si="20"/>
        <v>0</v>
      </c>
      <c r="H117" s="86">
        <f t="shared" si="21"/>
        <v>0</v>
      </c>
      <c r="I117" s="86">
        <f t="shared" si="22"/>
        <v>0</v>
      </c>
      <c r="J117" s="86">
        <f t="shared" si="23"/>
        <v>0</v>
      </c>
      <c r="K117" s="86">
        <f t="shared" ca="1" si="24"/>
        <v>-1.2890877567011703E-2</v>
      </c>
      <c r="L117" s="86">
        <f t="shared" ca="1" si="25"/>
        <v>1.6617472444768557E-4</v>
      </c>
      <c r="M117" s="86">
        <f t="shared" ca="1" si="26"/>
        <v>545338803.97140419</v>
      </c>
      <c r="N117" s="86">
        <f t="shared" ca="1" si="27"/>
        <v>18311236.026534863</v>
      </c>
      <c r="O117" s="86">
        <f t="shared" ca="1" si="28"/>
        <v>773905.6306749105</v>
      </c>
      <c r="P117">
        <f t="shared" ca="1" si="29"/>
        <v>1.2890877567011703E-2</v>
      </c>
    </row>
    <row r="118" spans="1:16">
      <c r="A118" s="96"/>
      <c r="B118" s="96"/>
      <c r="D118" s="98">
        <f t="shared" si="17"/>
        <v>0</v>
      </c>
      <c r="E118" s="98">
        <f t="shared" si="18"/>
        <v>0</v>
      </c>
      <c r="F118" s="86">
        <f t="shared" si="19"/>
        <v>0</v>
      </c>
      <c r="G118" s="86">
        <f t="shared" si="20"/>
        <v>0</v>
      </c>
      <c r="H118" s="86">
        <f t="shared" si="21"/>
        <v>0</v>
      </c>
      <c r="I118" s="86">
        <f t="shared" si="22"/>
        <v>0</v>
      </c>
      <c r="J118" s="86">
        <f t="shared" si="23"/>
        <v>0</v>
      </c>
      <c r="K118" s="86">
        <f t="shared" ca="1" si="24"/>
        <v>-1.2890877567011703E-2</v>
      </c>
      <c r="L118" s="86">
        <f t="shared" ca="1" si="25"/>
        <v>1.6617472444768557E-4</v>
      </c>
      <c r="M118" s="86">
        <f t="shared" ca="1" si="26"/>
        <v>545338803.97140419</v>
      </c>
      <c r="N118" s="86">
        <f t="shared" ca="1" si="27"/>
        <v>18311236.026534863</v>
      </c>
      <c r="O118" s="86">
        <f t="shared" ca="1" si="28"/>
        <v>773905.6306749105</v>
      </c>
      <c r="P118">
        <f t="shared" ca="1" si="29"/>
        <v>1.2890877567011703E-2</v>
      </c>
    </row>
    <row r="119" spans="1:16">
      <c r="A119" s="96"/>
      <c r="B119" s="96"/>
      <c r="D119" s="98">
        <f t="shared" si="17"/>
        <v>0</v>
      </c>
      <c r="E119" s="98">
        <f t="shared" si="18"/>
        <v>0</v>
      </c>
      <c r="F119" s="86">
        <f t="shared" si="19"/>
        <v>0</v>
      </c>
      <c r="G119" s="86">
        <f t="shared" si="20"/>
        <v>0</v>
      </c>
      <c r="H119" s="86">
        <f t="shared" si="21"/>
        <v>0</v>
      </c>
      <c r="I119" s="86">
        <f t="shared" si="22"/>
        <v>0</v>
      </c>
      <c r="J119" s="86">
        <f t="shared" si="23"/>
        <v>0</v>
      </c>
      <c r="K119" s="86">
        <f t="shared" ca="1" si="24"/>
        <v>-1.2890877567011703E-2</v>
      </c>
      <c r="L119" s="86">
        <f t="shared" ca="1" si="25"/>
        <v>1.6617472444768557E-4</v>
      </c>
      <c r="M119" s="86">
        <f t="shared" ca="1" si="26"/>
        <v>545338803.97140419</v>
      </c>
      <c r="N119" s="86">
        <f t="shared" ca="1" si="27"/>
        <v>18311236.026534863</v>
      </c>
      <c r="O119" s="86">
        <f t="shared" ca="1" si="28"/>
        <v>773905.6306749105</v>
      </c>
      <c r="P119">
        <f t="shared" ca="1" si="29"/>
        <v>1.2890877567011703E-2</v>
      </c>
    </row>
    <row r="120" spans="1:16">
      <c r="A120" s="106"/>
      <c r="B120" s="106"/>
      <c r="D120" s="98">
        <f t="shared" si="17"/>
        <v>0</v>
      </c>
      <c r="E120" s="98">
        <f t="shared" si="18"/>
        <v>0</v>
      </c>
      <c r="F120" s="86">
        <f t="shared" si="19"/>
        <v>0</v>
      </c>
      <c r="G120" s="86">
        <f t="shared" si="20"/>
        <v>0</v>
      </c>
      <c r="H120" s="86">
        <f t="shared" si="21"/>
        <v>0</v>
      </c>
      <c r="I120" s="86">
        <f t="shared" si="22"/>
        <v>0</v>
      </c>
      <c r="J120" s="86">
        <f t="shared" si="23"/>
        <v>0</v>
      </c>
      <c r="K120" s="86">
        <f t="shared" ca="1" si="24"/>
        <v>-1.2890877567011703E-2</v>
      </c>
      <c r="L120" s="86">
        <f t="shared" ca="1" si="25"/>
        <v>1.6617472444768557E-4</v>
      </c>
      <c r="M120" s="86">
        <f t="shared" ca="1" si="26"/>
        <v>545338803.97140419</v>
      </c>
      <c r="N120" s="86">
        <f t="shared" ca="1" si="27"/>
        <v>18311236.026534863</v>
      </c>
      <c r="O120" s="86">
        <f t="shared" ca="1" si="28"/>
        <v>773905.6306749105</v>
      </c>
      <c r="P120">
        <f t="shared" ca="1" si="29"/>
        <v>1.2890877567011703E-2</v>
      </c>
    </row>
    <row r="121" spans="1:16">
      <c r="A121" s="106"/>
      <c r="B121" s="106"/>
      <c r="D121" s="98">
        <f t="shared" si="17"/>
        <v>0</v>
      </c>
      <c r="E121" s="98">
        <f t="shared" si="18"/>
        <v>0</v>
      </c>
      <c r="F121" s="86">
        <f t="shared" si="19"/>
        <v>0</v>
      </c>
      <c r="G121" s="86">
        <f t="shared" si="20"/>
        <v>0</v>
      </c>
      <c r="H121" s="86">
        <f t="shared" si="21"/>
        <v>0</v>
      </c>
      <c r="I121" s="86">
        <f t="shared" si="22"/>
        <v>0</v>
      </c>
      <c r="J121" s="86">
        <f t="shared" si="23"/>
        <v>0</v>
      </c>
      <c r="K121" s="86">
        <f t="shared" ca="1" si="24"/>
        <v>-1.2890877567011703E-2</v>
      </c>
      <c r="L121" s="86">
        <f t="shared" ca="1" si="25"/>
        <v>1.6617472444768557E-4</v>
      </c>
      <c r="M121" s="86">
        <f t="shared" ca="1" si="26"/>
        <v>545338803.97140419</v>
      </c>
      <c r="N121" s="86">
        <f t="shared" ca="1" si="27"/>
        <v>18311236.026534863</v>
      </c>
      <c r="O121" s="86">
        <f t="shared" ca="1" si="28"/>
        <v>773905.6306749105</v>
      </c>
      <c r="P121">
        <f t="shared" ca="1" si="29"/>
        <v>1.2890877567011703E-2</v>
      </c>
    </row>
    <row r="122" spans="1:16">
      <c r="A122" s="106"/>
      <c r="B122" s="106"/>
      <c r="D122" s="98">
        <f t="shared" si="17"/>
        <v>0</v>
      </c>
      <c r="E122" s="98">
        <f t="shared" si="18"/>
        <v>0</v>
      </c>
      <c r="F122" s="86">
        <f t="shared" si="19"/>
        <v>0</v>
      </c>
      <c r="G122" s="86">
        <f t="shared" si="20"/>
        <v>0</v>
      </c>
      <c r="H122" s="86">
        <f t="shared" si="21"/>
        <v>0</v>
      </c>
      <c r="I122" s="86">
        <f t="shared" si="22"/>
        <v>0</v>
      </c>
      <c r="J122" s="86">
        <f t="shared" si="23"/>
        <v>0</v>
      </c>
      <c r="K122" s="86">
        <f t="shared" ca="1" si="24"/>
        <v>-1.2890877567011703E-2</v>
      </c>
      <c r="L122" s="86">
        <f t="shared" ca="1" si="25"/>
        <v>1.6617472444768557E-4</v>
      </c>
      <c r="M122" s="86">
        <f t="shared" ca="1" si="26"/>
        <v>545338803.97140419</v>
      </c>
      <c r="N122" s="86">
        <f t="shared" ca="1" si="27"/>
        <v>18311236.026534863</v>
      </c>
      <c r="O122" s="86">
        <f t="shared" ca="1" si="28"/>
        <v>773905.6306749105</v>
      </c>
      <c r="P122">
        <f t="shared" ca="1" si="29"/>
        <v>1.2890877567011703E-2</v>
      </c>
    </row>
    <row r="123" spans="1:16">
      <c r="A123" s="106"/>
      <c r="B123" s="106"/>
      <c r="D123" s="98">
        <f t="shared" si="17"/>
        <v>0</v>
      </c>
      <c r="E123" s="98">
        <f t="shared" si="18"/>
        <v>0</v>
      </c>
      <c r="F123" s="86">
        <f t="shared" si="19"/>
        <v>0</v>
      </c>
      <c r="G123" s="86">
        <f t="shared" si="20"/>
        <v>0</v>
      </c>
      <c r="H123" s="86">
        <f t="shared" si="21"/>
        <v>0</v>
      </c>
      <c r="I123" s="86">
        <f t="shared" si="22"/>
        <v>0</v>
      </c>
      <c r="J123" s="86">
        <f t="shared" si="23"/>
        <v>0</v>
      </c>
      <c r="K123" s="86">
        <f t="shared" ca="1" si="24"/>
        <v>-1.2890877567011703E-2</v>
      </c>
      <c r="L123" s="86">
        <f t="shared" ca="1" si="25"/>
        <v>1.6617472444768557E-4</v>
      </c>
      <c r="M123" s="86">
        <f t="shared" ca="1" si="26"/>
        <v>545338803.97140419</v>
      </c>
      <c r="N123" s="86">
        <f t="shared" ca="1" si="27"/>
        <v>18311236.026534863</v>
      </c>
      <c r="O123" s="86">
        <f t="shared" ca="1" si="28"/>
        <v>773905.6306749105</v>
      </c>
      <c r="P123">
        <f t="shared" ca="1" si="29"/>
        <v>1.2890877567011703E-2</v>
      </c>
    </row>
    <row r="124" spans="1:16">
      <c r="A124" s="106"/>
      <c r="B124" s="106"/>
      <c r="D124" s="98">
        <f t="shared" si="17"/>
        <v>0</v>
      </c>
      <c r="E124" s="98">
        <f t="shared" si="18"/>
        <v>0</v>
      </c>
      <c r="F124" s="86">
        <f t="shared" si="19"/>
        <v>0</v>
      </c>
      <c r="G124" s="86">
        <f t="shared" si="20"/>
        <v>0</v>
      </c>
      <c r="H124" s="86">
        <f t="shared" si="21"/>
        <v>0</v>
      </c>
      <c r="I124" s="86">
        <f t="shared" si="22"/>
        <v>0</v>
      </c>
      <c r="J124" s="86">
        <f t="shared" si="23"/>
        <v>0</v>
      </c>
      <c r="K124" s="86">
        <f t="shared" ca="1" si="24"/>
        <v>-1.2890877567011703E-2</v>
      </c>
      <c r="L124" s="86">
        <f t="shared" ca="1" si="25"/>
        <v>1.6617472444768557E-4</v>
      </c>
      <c r="M124" s="86">
        <f t="shared" ca="1" si="26"/>
        <v>545338803.97140419</v>
      </c>
      <c r="N124" s="86">
        <f t="shared" ca="1" si="27"/>
        <v>18311236.026534863</v>
      </c>
      <c r="O124" s="86">
        <f t="shared" ca="1" si="28"/>
        <v>773905.6306749105</v>
      </c>
      <c r="P124">
        <f t="shared" ca="1" si="29"/>
        <v>1.2890877567011703E-2</v>
      </c>
    </row>
    <row r="125" spans="1:16">
      <c r="A125" s="106"/>
      <c r="B125" s="106"/>
      <c r="D125" s="98">
        <f t="shared" si="17"/>
        <v>0</v>
      </c>
      <c r="E125" s="98">
        <f t="shared" si="18"/>
        <v>0</v>
      </c>
      <c r="F125" s="86">
        <f t="shared" si="19"/>
        <v>0</v>
      </c>
      <c r="G125" s="86">
        <f t="shared" si="20"/>
        <v>0</v>
      </c>
      <c r="H125" s="86">
        <f t="shared" si="21"/>
        <v>0</v>
      </c>
      <c r="I125" s="86">
        <f t="shared" si="22"/>
        <v>0</v>
      </c>
      <c r="J125" s="86">
        <f t="shared" si="23"/>
        <v>0</v>
      </c>
      <c r="K125" s="86">
        <f t="shared" ca="1" si="24"/>
        <v>-1.2890877567011703E-2</v>
      </c>
      <c r="L125" s="86">
        <f t="shared" ca="1" si="25"/>
        <v>1.6617472444768557E-4</v>
      </c>
      <c r="M125" s="86">
        <f t="shared" ca="1" si="26"/>
        <v>545338803.97140419</v>
      </c>
      <c r="N125" s="86">
        <f t="shared" ca="1" si="27"/>
        <v>18311236.026534863</v>
      </c>
      <c r="O125" s="86">
        <f t="shared" ca="1" si="28"/>
        <v>773905.6306749105</v>
      </c>
      <c r="P125">
        <f t="shared" ca="1" si="29"/>
        <v>1.2890877567011703E-2</v>
      </c>
    </row>
    <row r="126" spans="1:16">
      <c r="A126" s="106"/>
      <c r="B126" s="106"/>
      <c r="D126" s="98">
        <f t="shared" si="17"/>
        <v>0</v>
      </c>
      <c r="E126" s="98">
        <f t="shared" si="18"/>
        <v>0</v>
      </c>
      <c r="F126" s="86">
        <f t="shared" si="19"/>
        <v>0</v>
      </c>
      <c r="G126" s="86">
        <f t="shared" si="20"/>
        <v>0</v>
      </c>
      <c r="H126" s="86">
        <f t="shared" si="21"/>
        <v>0</v>
      </c>
      <c r="I126" s="86">
        <f t="shared" si="22"/>
        <v>0</v>
      </c>
      <c r="J126" s="86">
        <f t="shared" si="23"/>
        <v>0</v>
      </c>
      <c r="K126" s="86">
        <f t="shared" ca="1" si="24"/>
        <v>-1.2890877567011703E-2</v>
      </c>
      <c r="L126" s="86">
        <f t="shared" ca="1" si="25"/>
        <v>1.6617472444768557E-4</v>
      </c>
      <c r="M126" s="86">
        <f t="shared" ca="1" si="26"/>
        <v>545338803.97140419</v>
      </c>
      <c r="N126" s="86">
        <f t="shared" ca="1" si="27"/>
        <v>18311236.026534863</v>
      </c>
      <c r="O126" s="86">
        <f t="shared" ca="1" si="28"/>
        <v>773905.6306749105</v>
      </c>
      <c r="P126">
        <f t="shared" ca="1" si="29"/>
        <v>1.2890877567011703E-2</v>
      </c>
    </row>
    <row r="127" spans="1:16">
      <c r="A127" s="106"/>
      <c r="B127" s="106"/>
      <c r="D127" s="98">
        <f t="shared" si="17"/>
        <v>0</v>
      </c>
      <c r="E127" s="98">
        <f t="shared" si="18"/>
        <v>0</v>
      </c>
      <c r="F127" s="86">
        <f t="shared" si="19"/>
        <v>0</v>
      </c>
      <c r="G127" s="86">
        <f t="shared" si="20"/>
        <v>0</v>
      </c>
      <c r="H127" s="86">
        <f t="shared" si="21"/>
        <v>0</v>
      </c>
      <c r="I127" s="86">
        <f t="shared" si="22"/>
        <v>0</v>
      </c>
      <c r="J127" s="86">
        <f t="shared" si="23"/>
        <v>0</v>
      </c>
      <c r="K127" s="86">
        <f t="shared" ca="1" si="24"/>
        <v>-1.2890877567011703E-2</v>
      </c>
      <c r="L127" s="86">
        <f t="shared" ca="1" si="25"/>
        <v>1.6617472444768557E-4</v>
      </c>
      <c r="M127" s="86">
        <f t="shared" ca="1" si="26"/>
        <v>545338803.97140419</v>
      </c>
      <c r="N127" s="86">
        <f t="shared" ca="1" si="27"/>
        <v>18311236.026534863</v>
      </c>
      <c r="O127" s="86">
        <f t="shared" ca="1" si="28"/>
        <v>773905.6306749105</v>
      </c>
      <c r="P127">
        <f t="shared" ca="1" si="29"/>
        <v>1.2890877567011703E-2</v>
      </c>
    </row>
    <row r="128" spans="1:16">
      <c r="A128" s="106"/>
      <c r="B128" s="106"/>
      <c r="D128" s="98">
        <f t="shared" si="17"/>
        <v>0</v>
      </c>
      <c r="E128" s="98">
        <f t="shared" si="18"/>
        <v>0</v>
      </c>
      <c r="F128" s="86">
        <f t="shared" si="19"/>
        <v>0</v>
      </c>
      <c r="G128" s="86">
        <f t="shared" si="20"/>
        <v>0</v>
      </c>
      <c r="H128" s="86">
        <f t="shared" si="21"/>
        <v>0</v>
      </c>
      <c r="I128" s="86">
        <f t="shared" si="22"/>
        <v>0</v>
      </c>
      <c r="J128" s="86">
        <f t="shared" si="23"/>
        <v>0</v>
      </c>
      <c r="K128" s="86">
        <f t="shared" ca="1" si="24"/>
        <v>-1.2890877567011703E-2</v>
      </c>
      <c r="L128" s="86">
        <f t="shared" ca="1" si="25"/>
        <v>1.6617472444768557E-4</v>
      </c>
      <c r="M128" s="86">
        <f t="shared" ca="1" si="26"/>
        <v>545338803.97140419</v>
      </c>
      <c r="N128" s="86">
        <f t="shared" ca="1" si="27"/>
        <v>18311236.026534863</v>
      </c>
      <c r="O128" s="86">
        <f t="shared" ca="1" si="28"/>
        <v>773905.6306749105</v>
      </c>
      <c r="P128">
        <f t="shared" ca="1" si="29"/>
        <v>1.2890877567011703E-2</v>
      </c>
    </row>
    <row r="129" spans="1:16">
      <c r="A129" s="106"/>
      <c r="B129" s="106"/>
      <c r="D129" s="98">
        <f t="shared" si="17"/>
        <v>0</v>
      </c>
      <c r="E129" s="98">
        <f t="shared" si="18"/>
        <v>0</v>
      </c>
      <c r="F129" s="86">
        <f t="shared" si="19"/>
        <v>0</v>
      </c>
      <c r="G129" s="86">
        <f t="shared" si="20"/>
        <v>0</v>
      </c>
      <c r="H129" s="86">
        <f t="shared" si="21"/>
        <v>0</v>
      </c>
      <c r="I129" s="86">
        <f t="shared" si="22"/>
        <v>0</v>
      </c>
      <c r="J129" s="86">
        <f t="shared" si="23"/>
        <v>0</v>
      </c>
      <c r="K129" s="86">
        <f t="shared" ca="1" si="24"/>
        <v>-1.2890877567011703E-2</v>
      </c>
      <c r="L129" s="86">
        <f t="shared" ca="1" si="25"/>
        <v>1.6617472444768557E-4</v>
      </c>
      <c r="M129" s="86">
        <f t="shared" ca="1" si="26"/>
        <v>545338803.97140419</v>
      </c>
      <c r="N129" s="86">
        <f t="shared" ca="1" si="27"/>
        <v>18311236.026534863</v>
      </c>
      <c r="O129" s="86">
        <f t="shared" ca="1" si="28"/>
        <v>773905.6306749105</v>
      </c>
      <c r="P129">
        <f t="shared" ca="1" si="29"/>
        <v>1.2890877567011703E-2</v>
      </c>
    </row>
    <row r="130" spans="1:16">
      <c r="A130" s="106"/>
      <c r="B130" s="106"/>
      <c r="D130" s="98">
        <f t="shared" si="17"/>
        <v>0</v>
      </c>
      <c r="E130" s="98">
        <f t="shared" si="18"/>
        <v>0</v>
      </c>
      <c r="F130" s="86">
        <f t="shared" si="19"/>
        <v>0</v>
      </c>
      <c r="G130" s="86">
        <f t="shared" si="20"/>
        <v>0</v>
      </c>
      <c r="H130" s="86">
        <f t="shared" si="21"/>
        <v>0</v>
      </c>
      <c r="I130" s="86">
        <f t="shared" si="22"/>
        <v>0</v>
      </c>
      <c r="J130" s="86">
        <f t="shared" si="23"/>
        <v>0</v>
      </c>
      <c r="K130" s="86">
        <f t="shared" ca="1" si="24"/>
        <v>-1.2890877567011703E-2</v>
      </c>
      <c r="L130" s="86">
        <f t="shared" ca="1" si="25"/>
        <v>1.6617472444768557E-4</v>
      </c>
      <c r="M130" s="86">
        <f t="shared" ca="1" si="26"/>
        <v>545338803.97140419</v>
      </c>
      <c r="N130" s="86">
        <f t="shared" ca="1" si="27"/>
        <v>18311236.026534863</v>
      </c>
      <c r="O130" s="86">
        <f t="shared" ca="1" si="28"/>
        <v>773905.6306749105</v>
      </c>
      <c r="P130">
        <f t="shared" ca="1" si="29"/>
        <v>1.2890877567011703E-2</v>
      </c>
    </row>
    <row r="131" spans="1:16">
      <c r="A131" s="106"/>
      <c r="B131" s="106"/>
      <c r="D131" s="98">
        <f t="shared" si="17"/>
        <v>0</v>
      </c>
      <c r="E131" s="98">
        <f t="shared" si="18"/>
        <v>0</v>
      </c>
      <c r="F131" s="86">
        <f t="shared" si="19"/>
        <v>0</v>
      </c>
      <c r="G131" s="86">
        <f t="shared" si="20"/>
        <v>0</v>
      </c>
      <c r="H131" s="86">
        <f t="shared" si="21"/>
        <v>0</v>
      </c>
      <c r="I131" s="86">
        <f t="shared" si="22"/>
        <v>0</v>
      </c>
      <c r="J131" s="86">
        <f t="shared" si="23"/>
        <v>0</v>
      </c>
      <c r="K131" s="86">
        <f t="shared" ca="1" si="24"/>
        <v>-1.2890877567011703E-2</v>
      </c>
      <c r="L131" s="86">
        <f t="shared" ca="1" si="25"/>
        <v>1.6617472444768557E-4</v>
      </c>
      <c r="M131" s="86">
        <f t="shared" ca="1" si="26"/>
        <v>545338803.97140419</v>
      </c>
      <c r="N131" s="86">
        <f t="shared" ca="1" si="27"/>
        <v>18311236.026534863</v>
      </c>
      <c r="O131" s="86">
        <f t="shared" ca="1" si="28"/>
        <v>773905.6306749105</v>
      </c>
      <c r="P131">
        <f t="shared" ca="1" si="29"/>
        <v>1.2890877567011703E-2</v>
      </c>
    </row>
    <row r="132" spans="1:16">
      <c r="A132" s="106"/>
      <c r="B132" s="106"/>
      <c r="D132" s="98">
        <f t="shared" si="17"/>
        <v>0</v>
      </c>
      <c r="E132" s="98">
        <f t="shared" si="18"/>
        <v>0</v>
      </c>
      <c r="F132" s="86">
        <f t="shared" si="19"/>
        <v>0</v>
      </c>
      <c r="G132" s="86">
        <f t="shared" si="20"/>
        <v>0</v>
      </c>
      <c r="H132" s="86">
        <f t="shared" si="21"/>
        <v>0</v>
      </c>
      <c r="I132" s="86">
        <f t="shared" si="22"/>
        <v>0</v>
      </c>
      <c r="J132" s="86">
        <f t="shared" si="23"/>
        <v>0</v>
      </c>
      <c r="K132" s="86">
        <f t="shared" ca="1" si="24"/>
        <v>-1.2890877567011703E-2</v>
      </c>
      <c r="L132" s="86">
        <f t="shared" ca="1" si="25"/>
        <v>1.6617472444768557E-4</v>
      </c>
      <c r="M132" s="86">
        <f t="shared" ca="1" si="26"/>
        <v>545338803.97140419</v>
      </c>
      <c r="N132" s="86">
        <f t="shared" ca="1" si="27"/>
        <v>18311236.026534863</v>
      </c>
      <c r="O132" s="86">
        <f t="shared" ca="1" si="28"/>
        <v>773905.6306749105</v>
      </c>
      <c r="P132">
        <f t="shared" ca="1" si="29"/>
        <v>1.2890877567011703E-2</v>
      </c>
    </row>
    <row r="133" spans="1:16">
      <c r="A133" s="106"/>
      <c r="B133" s="106"/>
      <c r="D133" s="98">
        <f t="shared" si="17"/>
        <v>0</v>
      </c>
      <c r="E133" s="98">
        <f t="shared" si="18"/>
        <v>0</v>
      </c>
      <c r="F133" s="86">
        <f t="shared" si="19"/>
        <v>0</v>
      </c>
      <c r="G133" s="86">
        <f t="shared" si="20"/>
        <v>0</v>
      </c>
      <c r="H133" s="86">
        <f t="shared" si="21"/>
        <v>0</v>
      </c>
      <c r="I133" s="86">
        <f t="shared" si="22"/>
        <v>0</v>
      </c>
      <c r="J133" s="86">
        <f t="shared" si="23"/>
        <v>0</v>
      </c>
      <c r="K133" s="86">
        <f t="shared" ca="1" si="24"/>
        <v>-1.2890877567011703E-2</v>
      </c>
      <c r="L133" s="86">
        <f t="shared" ca="1" si="25"/>
        <v>1.6617472444768557E-4</v>
      </c>
      <c r="M133" s="86">
        <f t="shared" ca="1" si="26"/>
        <v>545338803.97140419</v>
      </c>
      <c r="N133" s="86">
        <f t="shared" ca="1" si="27"/>
        <v>18311236.026534863</v>
      </c>
      <c r="O133" s="86">
        <f t="shared" ca="1" si="28"/>
        <v>773905.6306749105</v>
      </c>
      <c r="P133">
        <f t="shared" ca="1" si="29"/>
        <v>1.2890877567011703E-2</v>
      </c>
    </row>
    <row r="134" spans="1:16">
      <c r="A134" s="106"/>
      <c r="B134" s="106"/>
      <c r="D134" s="98">
        <f t="shared" si="17"/>
        <v>0</v>
      </c>
      <c r="E134" s="98">
        <f t="shared" si="18"/>
        <v>0</v>
      </c>
      <c r="F134" s="86">
        <f t="shared" si="19"/>
        <v>0</v>
      </c>
      <c r="G134" s="86">
        <f t="shared" si="20"/>
        <v>0</v>
      </c>
      <c r="H134" s="86">
        <f t="shared" si="21"/>
        <v>0</v>
      </c>
      <c r="I134" s="86">
        <f t="shared" si="22"/>
        <v>0</v>
      </c>
      <c r="J134" s="86">
        <f t="shared" si="23"/>
        <v>0</v>
      </c>
      <c r="K134" s="86">
        <f t="shared" ca="1" si="24"/>
        <v>-1.2890877567011703E-2</v>
      </c>
      <c r="L134" s="86">
        <f t="shared" ca="1" si="25"/>
        <v>1.6617472444768557E-4</v>
      </c>
      <c r="M134" s="86">
        <f t="shared" ca="1" si="26"/>
        <v>545338803.97140419</v>
      </c>
      <c r="N134" s="86">
        <f t="shared" ca="1" si="27"/>
        <v>18311236.026534863</v>
      </c>
      <c r="O134" s="86">
        <f t="shared" ca="1" si="28"/>
        <v>773905.6306749105</v>
      </c>
      <c r="P134">
        <f t="shared" ca="1" si="29"/>
        <v>1.2890877567011703E-2</v>
      </c>
    </row>
    <row r="135" spans="1:16">
      <c r="A135" s="106"/>
      <c r="B135" s="106"/>
      <c r="D135" s="98">
        <f t="shared" si="17"/>
        <v>0</v>
      </c>
      <c r="E135" s="98">
        <f t="shared" si="18"/>
        <v>0</v>
      </c>
      <c r="F135" s="86">
        <f t="shared" si="19"/>
        <v>0</v>
      </c>
      <c r="G135" s="86">
        <f t="shared" si="20"/>
        <v>0</v>
      </c>
      <c r="H135" s="86">
        <f t="shared" si="21"/>
        <v>0</v>
      </c>
      <c r="I135" s="86">
        <f t="shared" si="22"/>
        <v>0</v>
      </c>
      <c r="J135" s="86">
        <f t="shared" si="23"/>
        <v>0</v>
      </c>
      <c r="K135" s="86">
        <f t="shared" ca="1" si="24"/>
        <v>-1.2890877567011703E-2</v>
      </c>
      <c r="L135" s="86">
        <f t="shared" ca="1" si="25"/>
        <v>1.6617472444768557E-4</v>
      </c>
      <c r="M135" s="86">
        <f t="shared" ca="1" si="26"/>
        <v>545338803.97140419</v>
      </c>
      <c r="N135" s="86">
        <f t="shared" ca="1" si="27"/>
        <v>18311236.026534863</v>
      </c>
      <c r="O135" s="86">
        <f t="shared" ca="1" si="28"/>
        <v>773905.6306749105</v>
      </c>
      <c r="P135">
        <f t="shared" ca="1" si="29"/>
        <v>1.2890877567011703E-2</v>
      </c>
    </row>
    <row r="136" spans="1:16">
      <c r="A136" s="106"/>
      <c r="B136" s="106"/>
      <c r="D136" s="98">
        <f t="shared" si="17"/>
        <v>0</v>
      </c>
      <c r="E136" s="98">
        <f t="shared" si="18"/>
        <v>0</v>
      </c>
      <c r="F136" s="86">
        <f t="shared" si="19"/>
        <v>0</v>
      </c>
      <c r="G136" s="86">
        <f t="shared" si="20"/>
        <v>0</v>
      </c>
      <c r="H136" s="86">
        <f t="shared" si="21"/>
        <v>0</v>
      </c>
      <c r="I136" s="86">
        <f t="shared" si="22"/>
        <v>0</v>
      </c>
      <c r="J136" s="86">
        <f t="shared" si="23"/>
        <v>0</v>
      </c>
      <c r="K136" s="86">
        <f t="shared" ca="1" si="24"/>
        <v>-1.2890877567011703E-2</v>
      </c>
      <c r="L136" s="86">
        <f t="shared" ca="1" si="25"/>
        <v>1.6617472444768557E-4</v>
      </c>
      <c r="M136" s="86">
        <f t="shared" ca="1" si="26"/>
        <v>545338803.97140419</v>
      </c>
      <c r="N136" s="86">
        <f t="shared" ca="1" si="27"/>
        <v>18311236.026534863</v>
      </c>
      <c r="O136" s="86">
        <f t="shared" ca="1" si="28"/>
        <v>773905.6306749105</v>
      </c>
      <c r="P136">
        <f t="shared" ca="1" si="29"/>
        <v>1.2890877567011703E-2</v>
      </c>
    </row>
    <row r="137" spans="1:16">
      <c r="A137" s="106"/>
      <c r="B137" s="106"/>
      <c r="D137" s="98">
        <f t="shared" si="17"/>
        <v>0</v>
      </c>
      <c r="E137" s="98">
        <f t="shared" si="18"/>
        <v>0</v>
      </c>
      <c r="F137" s="86">
        <f t="shared" si="19"/>
        <v>0</v>
      </c>
      <c r="G137" s="86">
        <f t="shared" si="20"/>
        <v>0</v>
      </c>
      <c r="H137" s="86">
        <f t="shared" si="21"/>
        <v>0</v>
      </c>
      <c r="I137" s="86">
        <f t="shared" si="22"/>
        <v>0</v>
      </c>
      <c r="J137" s="86">
        <f t="shared" si="23"/>
        <v>0</v>
      </c>
      <c r="K137" s="86">
        <f t="shared" ca="1" si="24"/>
        <v>-1.2890877567011703E-2</v>
      </c>
      <c r="L137" s="86">
        <f t="shared" ca="1" si="25"/>
        <v>1.6617472444768557E-4</v>
      </c>
      <c r="M137" s="86">
        <f t="shared" ca="1" si="26"/>
        <v>545338803.97140419</v>
      </c>
      <c r="N137" s="86">
        <f t="shared" ca="1" si="27"/>
        <v>18311236.026534863</v>
      </c>
      <c r="O137" s="86">
        <f t="shared" ca="1" si="28"/>
        <v>773905.6306749105</v>
      </c>
      <c r="P137">
        <f t="shared" ca="1" si="29"/>
        <v>1.2890877567011703E-2</v>
      </c>
    </row>
    <row r="138" spans="1:16">
      <c r="A138" s="106"/>
      <c r="B138" s="106"/>
      <c r="D138" s="98">
        <f t="shared" si="17"/>
        <v>0</v>
      </c>
      <c r="E138" s="98">
        <f t="shared" si="18"/>
        <v>0</v>
      </c>
      <c r="F138" s="86">
        <f t="shared" si="19"/>
        <v>0</v>
      </c>
      <c r="G138" s="86">
        <f t="shared" si="20"/>
        <v>0</v>
      </c>
      <c r="H138" s="86">
        <f t="shared" si="21"/>
        <v>0</v>
      </c>
      <c r="I138" s="86">
        <f t="shared" si="22"/>
        <v>0</v>
      </c>
      <c r="J138" s="86">
        <f t="shared" si="23"/>
        <v>0</v>
      </c>
      <c r="K138" s="86">
        <f t="shared" ca="1" si="24"/>
        <v>-1.2890877567011703E-2</v>
      </c>
      <c r="L138" s="86">
        <f t="shared" ca="1" si="25"/>
        <v>1.6617472444768557E-4</v>
      </c>
      <c r="M138" s="86">
        <f t="shared" ca="1" si="26"/>
        <v>545338803.97140419</v>
      </c>
      <c r="N138" s="86">
        <f t="shared" ca="1" si="27"/>
        <v>18311236.026534863</v>
      </c>
      <c r="O138" s="86">
        <f t="shared" ca="1" si="28"/>
        <v>773905.6306749105</v>
      </c>
      <c r="P138">
        <f t="shared" ca="1" si="29"/>
        <v>1.2890877567011703E-2</v>
      </c>
    </row>
    <row r="139" spans="1:16">
      <c r="A139" s="106"/>
      <c r="B139" s="106"/>
      <c r="D139" s="98">
        <f t="shared" si="17"/>
        <v>0</v>
      </c>
      <c r="E139" s="98">
        <f t="shared" si="18"/>
        <v>0</v>
      </c>
      <c r="F139" s="86">
        <f t="shared" si="19"/>
        <v>0</v>
      </c>
      <c r="G139" s="86">
        <f t="shared" si="20"/>
        <v>0</v>
      </c>
      <c r="H139" s="86">
        <f t="shared" si="21"/>
        <v>0</v>
      </c>
      <c r="I139" s="86">
        <f t="shared" si="22"/>
        <v>0</v>
      </c>
      <c r="J139" s="86">
        <f t="shared" si="23"/>
        <v>0</v>
      </c>
      <c r="K139" s="86">
        <f t="shared" ca="1" si="24"/>
        <v>-1.2890877567011703E-2</v>
      </c>
      <c r="L139" s="86">
        <f t="shared" ca="1" si="25"/>
        <v>1.6617472444768557E-4</v>
      </c>
      <c r="M139" s="86">
        <f t="shared" ca="1" si="26"/>
        <v>545338803.97140419</v>
      </c>
      <c r="N139" s="86">
        <f t="shared" ca="1" si="27"/>
        <v>18311236.026534863</v>
      </c>
      <c r="O139" s="86">
        <f t="shared" ca="1" si="28"/>
        <v>773905.6306749105</v>
      </c>
      <c r="P139">
        <f t="shared" ca="1" si="29"/>
        <v>1.2890877567011703E-2</v>
      </c>
    </row>
    <row r="140" spans="1:16">
      <c r="A140" s="106"/>
      <c r="B140" s="106"/>
      <c r="D140" s="98">
        <f t="shared" si="17"/>
        <v>0</v>
      </c>
      <c r="E140" s="98">
        <f t="shared" si="18"/>
        <v>0</v>
      </c>
      <c r="F140" s="86">
        <f t="shared" si="19"/>
        <v>0</v>
      </c>
      <c r="G140" s="86">
        <f t="shared" si="20"/>
        <v>0</v>
      </c>
      <c r="H140" s="86">
        <f t="shared" si="21"/>
        <v>0</v>
      </c>
      <c r="I140" s="86">
        <f t="shared" si="22"/>
        <v>0</v>
      </c>
      <c r="J140" s="86">
        <f t="shared" si="23"/>
        <v>0</v>
      </c>
      <c r="K140" s="86">
        <f t="shared" ca="1" si="24"/>
        <v>-1.2890877567011703E-2</v>
      </c>
      <c r="L140" s="86">
        <f t="shared" ca="1" si="25"/>
        <v>1.6617472444768557E-4</v>
      </c>
      <c r="M140" s="86">
        <f t="shared" ca="1" si="26"/>
        <v>545338803.97140419</v>
      </c>
      <c r="N140" s="86">
        <f t="shared" ca="1" si="27"/>
        <v>18311236.026534863</v>
      </c>
      <c r="O140" s="86">
        <f t="shared" ca="1" si="28"/>
        <v>773905.6306749105</v>
      </c>
      <c r="P140">
        <f t="shared" ca="1" si="29"/>
        <v>1.2890877567011703E-2</v>
      </c>
    </row>
    <row r="141" spans="1:16">
      <c r="A141" s="106"/>
      <c r="B141" s="106"/>
      <c r="D141" s="98">
        <f t="shared" si="17"/>
        <v>0</v>
      </c>
      <c r="E141" s="98">
        <f t="shared" si="18"/>
        <v>0</v>
      </c>
      <c r="F141" s="86">
        <f t="shared" si="19"/>
        <v>0</v>
      </c>
      <c r="G141" s="86">
        <f t="shared" si="20"/>
        <v>0</v>
      </c>
      <c r="H141" s="86">
        <f t="shared" si="21"/>
        <v>0</v>
      </c>
      <c r="I141" s="86">
        <f t="shared" si="22"/>
        <v>0</v>
      </c>
      <c r="J141" s="86">
        <f t="shared" si="23"/>
        <v>0</v>
      </c>
      <c r="K141" s="86">
        <f t="shared" ca="1" si="24"/>
        <v>-1.2890877567011703E-2</v>
      </c>
      <c r="L141" s="86">
        <f t="shared" ca="1" si="25"/>
        <v>1.6617472444768557E-4</v>
      </c>
      <c r="M141" s="86">
        <f t="shared" ca="1" si="26"/>
        <v>545338803.97140419</v>
      </c>
      <c r="N141" s="86">
        <f t="shared" ca="1" si="27"/>
        <v>18311236.026534863</v>
      </c>
      <c r="O141" s="86">
        <f t="shared" ca="1" si="28"/>
        <v>773905.6306749105</v>
      </c>
      <c r="P141">
        <f t="shared" ca="1" si="29"/>
        <v>1.2890877567011703E-2</v>
      </c>
    </row>
    <row r="142" spans="1:16">
      <c r="A142" s="106"/>
      <c r="B142" s="106"/>
      <c r="D142" s="98">
        <f t="shared" si="17"/>
        <v>0</v>
      </c>
      <c r="E142" s="98">
        <f t="shared" si="18"/>
        <v>0</v>
      </c>
      <c r="F142" s="86">
        <f t="shared" si="19"/>
        <v>0</v>
      </c>
      <c r="G142" s="86">
        <f t="shared" si="20"/>
        <v>0</v>
      </c>
      <c r="H142" s="86">
        <f t="shared" si="21"/>
        <v>0</v>
      </c>
      <c r="I142" s="86">
        <f t="shared" si="22"/>
        <v>0</v>
      </c>
      <c r="J142" s="86">
        <f t="shared" si="23"/>
        <v>0</v>
      </c>
      <c r="K142" s="86">
        <f t="shared" ca="1" si="24"/>
        <v>-1.2890877567011703E-2</v>
      </c>
      <c r="L142" s="86">
        <f t="shared" ca="1" si="25"/>
        <v>1.6617472444768557E-4</v>
      </c>
      <c r="M142" s="86">
        <f t="shared" ca="1" si="26"/>
        <v>545338803.97140419</v>
      </c>
      <c r="N142" s="86">
        <f t="shared" ca="1" si="27"/>
        <v>18311236.026534863</v>
      </c>
      <c r="O142" s="86">
        <f t="shared" ca="1" si="28"/>
        <v>773905.6306749105</v>
      </c>
      <c r="P142">
        <f t="shared" ca="1" si="29"/>
        <v>1.2890877567011703E-2</v>
      </c>
    </row>
    <row r="143" spans="1:16">
      <c r="A143" s="106"/>
      <c r="B143" s="106"/>
      <c r="D143" s="98">
        <f t="shared" si="17"/>
        <v>0</v>
      </c>
      <c r="E143" s="98">
        <f t="shared" si="18"/>
        <v>0</v>
      </c>
      <c r="F143" s="86">
        <f t="shared" si="19"/>
        <v>0</v>
      </c>
      <c r="G143" s="86">
        <f t="shared" si="20"/>
        <v>0</v>
      </c>
      <c r="H143" s="86">
        <f t="shared" si="21"/>
        <v>0</v>
      </c>
      <c r="I143" s="86">
        <f t="shared" si="22"/>
        <v>0</v>
      </c>
      <c r="J143" s="86">
        <f t="shared" si="23"/>
        <v>0</v>
      </c>
      <c r="K143" s="86">
        <f t="shared" ca="1" si="24"/>
        <v>-1.2890877567011703E-2</v>
      </c>
      <c r="L143" s="86">
        <f t="shared" ca="1" si="25"/>
        <v>1.6617472444768557E-4</v>
      </c>
      <c r="M143" s="86">
        <f t="shared" ca="1" si="26"/>
        <v>545338803.97140419</v>
      </c>
      <c r="N143" s="86">
        <f t="shared" ca="1" si="27"/>
        <v>18311236.026534863</v>
      </c>
      <c r="O143" s="86">
        <f t="shared" ca="1" si="28"/>
        <v>773905.6306749105</v>
      </c>
      <c r="P143">
        <f t="shared" ca="1" si="29"/>
        <v>1.2890877567011703E-2</v>
      </c>
    </row>
    <row r="144" spans="1:16">
      <c r="A144" s="106"/>
      <c r="B144" s="106"/>
      <c r="D144" s="98">
        <f t="shared" si="17"/>
        <v>0</v>
      </c>
      <c r="E144" s="98">
        <f t="shared" si="18"/>
        <v>0</v>
      </c>
      <c r="F144" s="86">
        <f t="shared" si="19"/>
        <v>0</v>
      </c>
      <c r="G144" s="86">
        <f t="shared" si="20"/>
        <v>0</v>
      </c>
      <c r="H144" s="86">
        <f t="shared" si="21"/>
        <v>0</v>
      </c>
      <c r="I144" s="86">
        <f t="shared" si="22"/>
        <v>0</v>
      </c>
      <c r="J144" s="86">
        <f t="shared" si="23"/>
        <v>0</v>
      </c>
      <c r="K144" s="86">
        <f t="shared" ca="1" si="24"/>
        <v>-1.2890877567011703E-2</v>
      </c>
      <c r="L144" s="86">
        <f t="shared" ca="1" si="25"/>
        <v>1.6617472444768557E-4</v>
      </c>
      <c r="M144" s="86">
        <f t="shared" ca="1" si="26"/>
        <v>545338803.97140419</v>
      </c>
      <c r="N144" s="86">
        <f t="shared" ca="1" si="27"/>
        <v>18311236.026534863</v>
      </c>
      <c r="O144" s="86">
        <f t="shared" ca="1" si="28"/>
        <v>773905.6306749105</v>
      </c>
      <c r="P144">
        <f t="shared" ca="1" si="29"/>
        <v>1.2890877567011703E-2</v>
      </c>
    </row>
    <row r="145" spans="1:16">
      <c r="A145" s="106"/>
      <c r="B145" s="106"/>
      <c r="D145" s="98">
        <f t="shared" si="17"/>
        <v>0</v>
      </c>
      <c r="E145" s="98">
        <f t="shared" si="18"/>
        <v>0</v>
      </c>
      <c r="F145" s="86">
        <f t="shared" si="19"/>
        <v>0</v>
      </c>
      <c r="G145" s="86">
        <f t="shared" si="20"/>
        <v>0</v>
      </c>
      <c r="H145" s="86">
        <f t="shared" si="21"/>
        <v>0</v>
      </c>
      <c r="I145" s="86">
        <f t="shared" si="22"/>
        <v>0</v>
      </c>
      <c r="J145" s="86">
        <f t="shared" si="23"/>
        <v>0</v>
      </c>
      <c r="K145" s="86">
        <f t="shared" ca="1" si="24"/>
        <v>-1.2890877567011703E-2</v>
      </c>
      <c r="L145" s="86">
        <f t="shared" ca="1" si="25"/>
        <v>1.6617472444768557E-4</v>
      </c>
      <c r="M145" s="86">
        <f t="shared" ca="1" si="26"/>
        <v>545338803.97140419</v>
      </c>
      <c r="N145" s="86">
        <f t="shared" ca="1" si="27"/>
        <v>18311236.026534863</v>
      </c>
      <c r="O145" s="86">
        <f t="shared" ca="1" si="28"/>
        <v>773905.6306749105</v>
      </c>
      <c r="P145">
        <f t="shared" ca="1" si="29"/>
        <v>1.2890877567011703E-2</v>
      </c>
    </row>
    <row r="146" spans="1:16">
      <c r="A146" s="106"/>
      <c r="B146" s="106"/>
      <c r="D146" s="98">
        <f t="shared" si="17"/>
        <v>0</v>
      </c>
      <c r="E146" s="98">
        <f t="shared" si="18"/>
        <v>0</v>
      </c>
      <c r="F146" s="86">
        <f t="shared" si="19"/>
        <v>0</v>
      </c>
      <c r="G146" s="86">
        <f t="shared" si="20"/>
        <v>0</v>
      </c>
      <c r="H146" s="86">
        <f t="shared" si="21"/>
        <v>0</v>
      </c>
      <c r="I146" s="86">
        <f t="shared" si="22"/>
        <v>0</v>
      </c>
      <c r="J146" s="86">
        <f t="shared" si="23"/>
        <v>0</v>
      </c>
      <c r="K146" s="86">
        <f t="shared" ca="1" si="24"/>
        <v>-1.2890877567011703E-2</v>
      </c>
      <c r="L146" s="86">
        <f t="shared" ca="1" si="25"/>
        <v>1.6617472444768557E-4</v>
      </c>
      <c r="M146" s="86">
        <f t="shared" ca="1" si="26"/>
        <v>545338803.97140419</v>
      </c>
      <c r="N146" s="86">
        <f t="shared" ca="1" si="27"/>
        <v>18311236.026534863</v>
      </c>
      <c r="O146" s="86">
        <f t="shared" ca="1" si="28"/>
        <v>773905.6306749105</v>
      </c>
      <c r="P146">
        <f t="shared" ca="1" si="29"/>
        <v>1.2890877567011703E-2</v>
      </c>
    </row>
    <row r="147" spans="1:16">
      <c r="A147" s="106"/>
      <c r="B147" s="106"/>
      <c r="D147" s="98">
        <f t="shared" si="17"/>
        <v>0</v>
      </c>
      <c r="E147" s="98">
        <f t="shared" si="18"/>
        <v>0</v>
      </c>
      <c r="F147" s="86">
        <f t="shared" si="19"/>
        <v>0</v>
      </c>
      <c r="G147" s="86">
        <f t="shared" si="20"/>
        <v>0</v>
      </c>
      <c r="H147" s="86">
        <f t="shared" si="21"/>
        <v>0</v>
      </c>
      <c r="I147" s="86">
        <f t="shared" si="22"/>
        <v>0</v>
      </c>
      <c r="J147" s="86">
        <f t="shared" si="23"/>
        <v>0</v>
      </c>
      <c r="K147" s="86">
        <f t="shared" ca="1" si="24"/>
        <v>-1.2890877567011703E-2</v>
      </c>
      <c r="L147" s="86">
        <f t="shared" ca="1" si="25"/>
        <v>1.6617472444768557E-4</v>
      </c>
      <c r="M147" s="86">
        <f t="shared" ca="1" si="26"/>
        <v>545338803.97140419</v>
      </c>
      <c r="N147" s="86">
        <f t="shared" ca="1" si="27"/>
        <v>18311236.026534863</v>
      </c>
      <c r="O147" s="86">
        <f t="shared" ca="1" si="28"/>
        <v>773905.6306749105</v>
      </c>
      <c r="P147">
        <f t="shared" ca="1" si="29"/>
        <v>1.2890877567011703E-2</v>
      </c>
    </row>
    <row r="148" spans="1:16">
      <c r="A148" s="106"/>
      <c r="B148" s="106"/>
      <c r="D148" s="98">
        <f t="shared" si="17"/>
        <v>0</v>
      </c>
      <c r="E148" s="98">
        <f t="shared" si="18"/>
        <v>0</v>
      </c>
      <c r="F148" s="86">
        <f t="shared" si="19"/>
        <v>0</v>
      </c>
      <c r="G148" s="86">
        <f t="shared" si="20"/>
        <v>0</v>
      </c>
      <c r="H148" s="86">
        <f t="shared" si="21"/>
        <v>0</v>
      </c>
      <c r="I148" s="86">
        <f t="shared" si="22"/>
        <v>0</v>
      </c>
      <c r="J148" s="86">
        <f t="shared" si="23"/>
        <v>0</v>
      </c>
      <c r="K148" s="86">
        <f t="shared" ca="1" si="24"/>
        <v>-1.2890877567011703E-2</v>
      </c>
      <c r="L148" s="86">
        <f t="shared" ca="1" si="25"/>
        <v>1.6617472444768557E-4</v>
      </c>
      <c r="M148" s="86">
        <f t="shared" ca="1" si="26"/>
        <v>545338803.97140419</v>
      </c>
      <c r="N148" s="86">
        <f t="shared" ca="1" si="27"/>
        <v>18311236.026534863</v>
      </c>
      <c r="O148" s="86">
        <f t="shared" ca="1" si="28"/>
        <v>773905.6306749105</v>
      </c>
      <c r="P148">
        <f t="shared" ca="1" si="29"/>
        <v>1.2890877567011703E-2</v>
      </c>
    </row>
    <row r="149" spans="1:16">
      <c r="A149" s="106"/>
      <c r="B149" s="106"/>
      <c r="D149" s="98">
        <f t="shared" ref="D149:D212" si="30">A149/A$18</f>
        <v>0</v>
      </c>
      <c r="E149" s="98">
        <f t="shared" ref="E149:E212" si="31">B149/B$18</f>
        <v>0</v>
      </c>
      <c r="F149" s="86">
        <f t="shared" ref="F149:F212" si="32">D149*D149</f>
        <v>0</v>
      </c>
      <c r="G149" s="86">
        <f t="shared" ref="G149:G212" si="33">D149*F149</f>
        <v>0</v>
      </c>
      <c r="H149" s="86">
        <f t="shared" ref="H149:H212" si="34">F149*F149</f>
        <v>0</v>
      </c>
      <c r="I149" s="86">
        <f t="shared" ref="I149:I212" si="35">E149*D149</f>
        <v>0</v>
      </c>
      <c r="J149" s="86">
        <f t="shared" ref="J149:J212" si="36">I149*D149</f>
        <v>0</v>
      </c>
      <c r="K149" s="86">
        <f t="shared" ref="K149:K212" ca="1" si="37">+E$4+E$5*D149+E$6*D149^2</f>
        <v>-1.2890877567011703E-2</v>
      </c>
      <c r="L149" s="86">
        <f t="shared" ref="L149:L212" ca="1" si="38">+(K149-E149)^2</f>
        <v>1.6617472444768557E-4</v>
      </c>
      <c r="M149" s="86">
        <f t="shared" ref="M149:M212" ca="1" si="39">(M$1-M$2*D149+M$3*F149)^2</f>
        <v>545338803.97140419</v>
      </c>
      <c r="N149" s="86">
        <f t="shared" ref="N149:N212" ca="1" si="40">(-M$2+M$4*D149-M$5*F149)^2</f>
        <v>18311236.026534863</v>
      </c>
      <c r="O149" s="86">
        <f t="shared" ref="O149:O212" ca="1" si="41">+(M$3-D149*M$5+F149*M$6)^2</f>
        <v>773905.6306749105</v>
      </c>
      <c r="P149">
        <f t="shared" ref="P149:P212" ca="1" si="42">+E149-K149</f>
        <v>1.2890877567011703E-2</v>
      </c>
    </row>
    <row r="150" spans="1:16">
      <c r="A150" s="106"/>
      <c r="B150" s="106"/>
      <c r="D150" s="98">
        <f t="shared" si="30"/>
        <v>0</v>
      </c>
      <c r="E150" s="98">
        <f t="shared" si="31"/>
        <v>0</v>
      </c>
      <c r="F150" s="86">
        <f t="shared" si="32"/>
        <v>0</v>
      </c>
      <c r="G150" s="86">
        <f t="shared" si="33"/>
        <v>0</v>
      </c>
      <c r="H150" s="86">
        <f t="shared" si="34"/>
        <v>0</v>
      </c>
      <c r="I150" s="86">
        <f t="shared" si="35"/>
        <v>0</v>
      </c>
      <c r="J150" s="86">
        <f t="shared" si="36"/>
        <v>0</v>
      </c>
      <c r="K150" s="86">
        <f t="shared" ca="1" si="37"/>
        <v>-1.2890877567011703E-2</v>
      </c>
      <c r="L150" s="86">
        <f t="shared" ca="1" si="38"/>
        <v>1.6617472444768557E-4</v>
      </c>
      <c r="M150" s="86">
        <f t="shared" ca="1" si="39"/>
        <v>545338803.97140419</v>
      </c>
      <c r="N150" s="86">
        <f t="shared" ca="1" si="40"/>
        <v>18311236.026534863</v>
      </c>
      <c r="O150" s="86">
        <f t="shared" ca="1" si="41"/>
        <v>773905.6306749105</v>
      </c>
      <c r="P150">
        <f t="shared" ca="1" si="42"/>
        <v>1.2890877567011703E-2</v>
      </c>
    </row>
    <row r="151" spans="1:16">
      <c r="A151" s="106"/>
      <c r="B151" s="106"/>
      <c r="D151" s="98">
        <f t="shared" si="30"/>
        <v>0</v>
      </c>
      <c r="E151" s="98">
        <f t="shared" si="31"/>
        <v>0</v>
      </c>
      <c r="F151" s="86">
        <f t="shared" si="32"/>
        <v>0</v>
      </c>
      <c r="G151" s="86">
        <f t="shared" si="33"/>
        <v>0</v>
      </c>
      <c r="H151" s="86">
        <f t="shared" si="34"/>
        <v>0</v>
      </c>
      <c r="I151" s="86">
        <f t="shared" si="35"/>
        <v>0</v>
      </c>
      <c r="J151" s="86">
        <f t="shared" si="36"/>
        <v>0</v>
      </c>
      <c r="K151" s="86">
        <f t="shared" ca="1" si="37"/>
        <v>-1.2890877567011703E-2</v>
      </c>
      <c r="L151" s="86">
        <f t="shared" ca="1" si="38"/>
        <v>1.6617472444768557E-4</v>
      </c>
      <c r="M151" s="86">
        <f t="shared" ca="1" si="39"/>
        <v>545338803.97140419</v>
      </c>
      <c r="N151" s="86">
        <f t="shared" ca="1" si="40"/>
        <v>18311236.026534863</v>
      </c>
      <c r="O151" s="86">
        <f t="shared" ca="1" si="41"/>
        <v>773905.6306749105</v>
      </c>
      <c r="P151">
        <f t="shared" ca="1" si="42"/>
        <v>1.2890877567011703E-2</v>
      </c>
    </row>
    <row r="152" spans="1:16">
      <c r="A152" s="106"/>
      <c r="B152" s="106"/>
      <c r="D152" s="98">
        <f t="shared" si="30"/>
        <v>0</v>
      </c>
      <c r="E152" s="98">
        <f t="shared" si="31"/>
        <v>0</v>
      </c>
      <c r="F152" s="86">
        <f t="shared" si="32"/>
        <v>0</v>
      </c>
      <c r="G152" s="86">
        <f t="shared" si="33"/>
        <v>0</v>
      </c>
      <c r="H152" s="86">
        <f t="shared" si="34"/>
        <v>0</v>
      </c>
      <c r="I152" s="86">
        <f t="shared" si="35"/>
        <v>0</v>
      </c>
      <c r="J152" s="86">
        <f t="shared" si="36"/>
        <v>0</v>
      </c>
      <c r="K152" s="86">
        <f t="shared" ca="1" si="37"/>
        <v>-1.2890877567011703E-2</v>
      </c>
      <c r="L152" s="86">
        <f t="shared" ca="1" si="38"/>
        <v>1.6617472444768557E-4</v>
      </c>
      <c r="M152" s="86">
        <f t="shared" ca="1" si="39"/>
        <v>545338803.97140419</v>
      </c>
      <c r="N152" s="86">
        <f t="shared" ca="1" si="40"/>
        <v>18311236.026534863</v>
      </c>
      <c r="O152" s="86">
        <f t="shared" ca="1" si="41"/>
        <v>773905.6306749105</v>
      </c>
      <c r="P152">
        <f t="shared" ca="1" si="42"/>
        <v>1.2890877567011703E-2</v>
      </c>
    </row>
    <row r="153" spans="1:16">
      <c r="A153" s="106"/>
      <c r="B153" s="106"/>
      <c r="D153" s="98">
        <f t="shared" si="30"/>
        <v>0</v>
      </c>
      <c r="E153" s="98">
        <f t="shared" si="31"/>
        <v>0</v>
      </c>
      <c r="F153" s="86">
        <f t="shared" si="32"/>
        <v>0</v>
      </c>
      <c r="G153" s="86">
        <f t="shared" si="33"/>
        <v>0</v>
      </c>
      <c r="H153" s="86">
        <f t="shared" si="34"/>
        <v>0</v>
      </c>
      <c r="I153" s="86">
        <f t="shared" si="35"/>
        <v>0</v>
      </c>
      <c r="J153" s="86">
        <f t="shared" si="36"/>
        <v>0</v>
      </c>
      <c r="K153" s="86">
        <f t="shared" ca="1" si="37"/>
        <v>-1.2890877567011703E-2</v>
      </c>
      <c r="L153" s="86">
        <f t="shared" ca="1" si="38"/>
        <v>1.6617472444768557E-4</v>
      </c>
      <c r="M153" s="86">
        <f t="shared" ca="1" si="39"/>
        <v>545338803.97140419</v>
      </c>
      <c r="N153" s="86">
        <f t="shared" ca="1" si="40"/>
        <v>18311236.026534863</v>
      </c>
      <c r="O153" s="86">
        <f t="shared" ca="1" si="41"/>
        <v>773905.6306749105</v>
      </c>
      <c r="P153">
        <f t="shared" ca="1" si="42"/>
        <v>1.2890877567011703E-2</v>
      </c>
    </row>
    <row r="154" spans="1:16">
      <c r="A154" s="106"/>
      <c r="B154" s="106"/>
      <c r="D154" s="98">
        <f t="shared" si="30"/>
        <v>0</v>
      </c>
      <c r="E154" s="98">
        <f t="shared" si="31"/>
        <v>0</v>
      </c>
      <c r="F154" s="86">
        <f t="shared" si="32"/>
        <v>0</v>
      </c>
      <c r="G154" s="86">
        <f t="shared" si="33"/>
        <v>0</v>
      </c>
      <c r="H154" s="86">
        <f t="shared" si="34"/>
        <v>0</v>
      </c>
      <c r="I154" s="86">
        <f t="shared" si="35"/>
        <v>0</v>
      </c>
      <c r="J154" s="86">
        <f t="shared" si="36"/>
        <v>0</v>
      </c>
      <c r="K154" s="86">
        <f t="shared" ca="1" si="37"/>
        <v>-1.2890877567011703E-2</v>
      </c>
      <c r="L154" s="86">
        <f t="shared" ca="1" si="38"/>
        <v>1.6617472444768557E-4</v>
      </c>
      <c r="M154" s="86">
        <f t="shared" ca="1" si="39"/>
        <v>545338803.97140419</v>
      </c>
      <c r="N154" s="86">
        <f t="shared" ca="1" si="40"/>
        <v>18311236.026534863</v>
      </c>
      <c r="O154" s="86">
        <f t="shared" ca="1" si="41"/>
        <v>773905.6306749105</v>
      </c>
      <c r="P154">
        <f t="shared" ca="1" si="42"/>
        <v>1.2890877567011703E-2</v>
      </c>
    </row>
    <row r="155" spans="1:16">
      <c r="A155" s="106"/>
      <c r="B155" s="106"/>
      <c r="D155" s="98">
        <f t="shared" si="30"/>
        <v>0</v>
      </c>
      <c r="E155" s="98">
        <f t="shared" si="31"/>
        <v>0</v>
      </c>
      <c r="F155" s="86">
        <f t="shared" si="32"/>
        <v>0</v>
      </c>
      <c r="G155" s="86">
        <f t="shared" si="33"/>
        <v>0</v>
      </c>
      <c r="H155" s="86">
        <f t="shared" si="34"/>
        <v>0</v>
      </c>
      <c r="I155" s="86">
        <f t="shared" si="35"/>
        <v>0</v>
      </c>
      <c r="J155" s="86">
        <f t="shared" si="36"/>
        <v>0</v>
      </c>
      <c r="K155" s="86">
        <f t="shared" ca="1" si="37"/>
        <v>-1.2890877567011703E-2</v>
      </c>
      <c r="L155" s="86">
        <f t="shared" ca="1" si="38"/>
        <v>1.6617472444768557E-4</v>
      </c>
      <c r="M155" s="86">
        <f t="shared" ca="1" si="39"/>
        <v>545338803.97140419</v>
      </c>
      <c r="N155" s="86">
        <f t="shared" ca="1" si="40"/>
        <v>18311236.026534863</v>
      </c>
      <c r="O155" s="86">
        <f t="shared" ca="1" si="41"/>
        <v>773905.6306749105</v>
      </c>
      <c r="P155">
        <f t="shared" ca="1" si="42"/>
        <v>1.2890877567011703E-2</v>
      </c>
    </row>
    <row r="156" spans="1:16">
      <c r="A156" s="106"/>
      <c r="B156" s="106"/>
      <c r="D156" s="98">
        <f t="shared" si="30"/>
        <v>0</v>
      </c>
      <c r="E156" s="98">
        <f t="shared" si="31"/>
        <v>0</v>
      </c>
      <c r="F156" s="86">
        <f t="shared" si="32"/>
        <v>0</v>
      </c>
      <c r="G156" s="86">
        <f t="shared" si="33"/>
        <v>0</v>
      </c>
      <c r="H156" s="86">
        <f t="shared" si="34"/>
        <v>0</v>
      </c>
      <c r="I156" s="86">
        <f t="shared" si="35"/>
        <v>0</v>
      </c>
      <c r="J156" s="86">
        <f t="shared" si="36"/>
        <v>0</v>
      </c>
      <c r="K156" s="86">
        <f t="shared" ca="1" si="37"/>
        <v>-1.2890877567011703E-2</v>
      </c>
      <c r="L156" s="86">
        <f t="shared" ca="1" si="38"/>
        <v>1.6617472444768557E-4</v>
      </c>
      <c r="M156" s="86">
        <f t="shared" ca="1" si="39"/>
        <v>545338803.97140419</v>
      </c>
      <c r="N156" s="86">
        <f t="shared" ca="1" si="40"/>
        <v>18311236.026534863</v>
      </c>
      <c r="O156" s="86">
        <f t="shared" ca="1" si="41"/>
        <v>773905.6306749105</v>
      </c>
      <c r="P156">
        <f t="shared" ca="1" si="42"/>
        <v>1.2890877567011703E-2</v>
      </c>
    </row>
    <row r="157" spans="1:16">
      <c r="A157" s="106"/>
      <c r="B157" s="106"/>
      <c r="D157" s="98">
        <f t="shared" si="30"/>
        <v>0</v>
      </c>
      <c r="E157" s="98">
        <f t="shared" si="31"/>
        <v>0</v>
      </c>
      <c r="F157" s="86">
        <f t="shared" si="32"/>
        <v>0</v>
      </c>
      <c r="G157" s="86">
        <f t="shared" si="33"/>
        <v>0</v>
      </c>
      <c r="H157" s="86">
        <f t="shared" si="34"/>
        <v>0</v>
      </c>
      <c r="I157" s="86">
        <f t="shared" si="35"/>
        <v>0</v>
      </c>
      <c r="J157" s="86">
        <f t="shared" si="36"/>
        <v>0</v>
      </c>
      <c r="K157" s="86">
        <f t="shared" ca="1" si="37"/>
        <v>-1.2890877567011703E-2</v>
      </c>
      <c r="L157" s="86">
        <f t="shared" ca="1" si="38"/>
        <v>1.6617472444768557E-4</v>
      </c>
      <c r="M157" s="86">
        <f t="shared" ca="1" si="39"/>
        <v>545338803.97140419</v>
      </c>
      <c r="N157" s="86">
        <f t="shared" ca="1" si="40"/>
        <v>18311236.026534863</v>
      </c>
      <c r="O157" s="86">
        <f t="shared" ca="1" si="41"/>
        <v>773905.6306749105</v>
      </c>
      <c r="P157">
        <f t="shared" ca="1" si="42"/>
        <v>1.2890877567011703E-2</v>
      </c>
    </row>
    <row r="158" spans="1:16">
      <c r="A158" s="106"/>
      <c r="B158" s="106"/>
      <c r="D158" s="98">
        <f t="shared" si="30"/>
        <v>0</v>
      </c>
      <c r="E158" s="98">
        <f t="shared" si="31"/>
        <v>0</v>
      </c>
      <c r="F158" s="86">
        <f t="shared" si="32"/>
        <v>0</v>
      </c>
      <c r="G158" s="86">
        <f t="shared" si="33"/>
        <v>0</v>
      </c>
      <c r="H158" s="86">
        <f t="shared" si="34"/>
        <v>0</v>
      </c>
      <c r="I158" s="86">
        <f t="shared" si="35"/>
        <v>0</v>
      </c>
      <c r="J158" s="86">
        <f t="shared" si="36"/>
        <v>0</v>
      </c>
      <c r="K158" s="86">
        <f t="shared" ca="1" si="37"/>
        <v>-1.2890877567011703E-2</v>
      </c>
      <c r="L158" s="86">
        <f t="shared" ca="1" si="38"/>
        <v>1.6617472444768557E-4</v>
      </c>
      <c r="M158" s="86">
        <f t="shared" ca="1" si="39"/>
        <v>545338803.97140419</v>
      </c>
      <c r="N158" s="86">
        <f t="shared" ca="1" si="40"/>
        <v>18311236.026534863</v>
      </c>
      <c r="O158" s="86">
        <f t="shared" ca="1" si="41"/>
        <v>773905.6306749105</v>
      </c>
      <c r="P158">
        <f t="shared" ca="1" si="42"/>
        <v>1.2890877567011703E-2</v>
      </c>
    </row>
    <row r="159" spans="1:16">
      <c r="A159" s="106"/>
      <c r="B159" s="106"/>
      <c r="D159" s="98">
        <f t="shared" si="30"/>
        <v>0</v>
      </c>
      <c r="E159" s="98">
        <f t="shared" si="31"/>
        <v>0</v>
      </c>
      <c r="F159" s="86">
        <f t="shared" si="32"/>
        <v>0</v>
      </c>
      <c r="G159" s="86">
        <f t="shared" si="33"/>
        <v>0</v>
      </c>
      <c r="H159" s="86">
        <f t="shared" si="34"/>
        <v>0</v>
      </c>
      <c r="I159" s="86">
        <f t="shared" si="35"/>
        <v>0</v>
      </c>
      <c r="J159" s="86">
        <f t="shared" si="36"/>
        <v>0</v>
      </c>
      <c r="K159" s="86">
        <f t="shared" ca="1" si="37"/>
        <v>-1.2890877567011703E-2</v>
      </c>
      <c r="L159" s="86">
        <f t="shared" ca="1" si="38"/>
        <v>1.6617472444768557E-4</v>
      </c>
      <c r="M159" s="86">
        <f t="shared" ca="1" si="39"/>
        <v>545338803.97140419</v>
      </c>
      <c r="N159" s="86">
        <f t="shared" ca="1" si="40"/>
        <v>18311236.026534863</v>
      </c>
      <c r="O159" s="86">
        <f t="shared" ca="1" si="41"/>
        <v>773905.6306749105</v>
      </c>
      <c r="P159">
        <f t="shared" ca="1" si="42"/>
        <v>1.2890877567011703E-2</v>
      </c>
    </row>
    <row r="160" spans="1:16">
      <c r="A160" s="106"/>
      <c r="B160" s="106"/>
      <c r="D160" s="98">
        <f t="shared" si="30"/>
        <v>0</v>
      </c>
      <c r="E160" s="98">
        <f t="shared" si="31"/>
        <v>0</v>
      </c>
      <c r="F160" s="86">
        <f t="shared" si="32"/>
        <v>0</v>
      </c>
      <c r="G160" s="86">
        <f t="shared" si="33"/>
        <v>0</v>
      </c>
      <c r="H160" s="86">
        <f t="shared" si="34"/>
        <v>0</v>
      </c>
      <c r="I160" s="86">
        <f t="shared" si="35"/>
        <v>0</v>
      </c>
      <c r="J160" s="86">
        <f t="shared" si="36"/>
        <v>0</v>
      </c>
      <c r="K160" s="86">
        <f t="shared" ca="1" si="37"/>
        <v>-1.2890877567011703E-2</v>
      </c>
      <c r="L160" s="86">
        <f t="shared" ca="1" si="38"/>
        <v>1.6617472444768557E-4</v>
      </c>
      <c r="M160" s="86">
        <f t="shared" ca="1" si="39"/>
        <v>545338803.97140419</v>
      </c>
      <c r="N160" s="86">
        <f t="shared" ca="1" si="40"/>
        <v>18311236.026534863</v>
      </c>
      <c r="O160" s="86">
        <f t="shared" ca="1" si="41"/>
        <v>773905.6306749105</v>
      </c>
      <c r="P160">
        <f t="shared" ca="1" si="42"/>
        <v>1.2890877567011703E-2</v>
      </c>
    </row>
    <row r="161" spans="4:16">
      <c r="D161" s="98">
        <f t="shared" si="30"/>
        <v>0</v>
      </c>
      <c r="E161" s="98">
        <f t="shared" si="31"/>
        <v>0</v>
      </c>
      <c r="F161" s="86">
        <f t="shared" si="32"/>
        <v>0</v>
      </c>
      <c r="G161" s="86">
        <f t="shared" si="33"/>
        <v>0</v>
      </c>
      <c r="H161" s="86">
        <f t="shared" si="34"/>
        <v>0</v>
      </c>
      <c r="I161" s="86">
        <f t="shared" si="35"/>
        <v>0</v>
      </c>
      <c r="J161" s="86">
        <f t="shared" si="36"/>
        <v>0</v>
      </c>
      <c r="K161" s="86">
        <f t="shared" ca="1" si="37"/>
        <v>-1.2890877567011703E-2</v>
      </c>
      <c r="L161" s="86">
        <f t="shared" ca="1" si="38"/>
        <v>1.6617472444768557E-4</v>
      </c>
      <c r="M161" s="86">
        <f t="shared" ca="1" si="39"/>
        <v>545338803.97140419</v>
      </c>
      <c r="N161" s="86">
        <f t="shared" ca="1" si="40"/>
        <v>18311236.026534863</v>
      </c>
      <c r="O161" s="86">
        <f t="shared" ca="1" si="41"/>
        <v>773905.6306749105</v>
      </c>
      <c r="P161">
        <f t="shared" ca="1" si="42"/>
        <v>1.2890877567011703E-2</v>
      </c>
    </row>
    <row r="162" spans="4:16">
      <c r="D162" s="98">
        <f t="shared" si="30"/>
        <v>0</v>
      </c>
      <c r="E162" s="98">
        <f t="shared" si="31"/>
        <v>0</v>
      </c>
      <c r="F162" s="86">
        <f t="shared" si="32"/>
        <v>0</v>
      </c>
      <c r="G162" s="86">
        <f t="shared" si="33"/>
        <v>0</v>
      </c>
      <c r="H162" s="86">
        <f t="shared" si="34"/>
        <v>0</v>
      </c>
      <c r="I162" s="86">
        <f t="shared" si="35"/>
        <v>0</v>
      </c>
      <c r="J162" s="86">
        <f t="shared" si="36"/>
        <v>0</v>
      </c>
      <c r="K162" s="86">
        <f t="shared" ca="1" si="37"/>
        <v>-1.2890877567011703E-2</v>
      </c>
      <c r="L162" s="86">
        <f t="shared" ca="1" si="38"/>
        <v>1.6617472444768557E-4</v>
      </c>
      <c r="M162" s="86">
        <f t="shared" ca="1" si="39"/>
        <v>545338803.97140419</v>
      </c>
      <c r="N162" s="86">
        <f t="shared" ca="1" si="40"/>
        <v>18311236.026534863</v>
      </c>
      <c r="O162" s="86">
        <f t="shared" ca="1" si="41"/>
        <v>773905.6306749105</v>
      </c>
      <c r="P162">
        <f t="shared" ca="1" si="42"/>
        <v>1.2890877567011703E-2</v>
      </c>
    </row>
    <row r="163" spans="4:16">
      <c r="D163" s="98">
        <f t="shared" si="30"/>
        <v>0</v>
      </c>
      <c r="E163" s="98">
        <f t="shared" si="31"/>
        <v>0</v>
      </c>
      <c r="F163" s="86">
        <f t="shared" si="32"/>
        <v>0</v>
      </c>
      <c r="G163" s="86">
        <f t="shared" si="33"/>
        <v>0</v>
      </c>
      <c r="H163" s="86">
        <f t="shared" si="34"/>
        <v>0</v>
      </c>
      <c r="I163" s="86">
        <f t="shared" si="35"/>
        <v>0</v>
      </c>
      <c r="J163" s="86">
        <f t="shared" si="36"/>
        <v>0</v>
      </c>
      <c r="K163" s="86">
        <f t="shared" ca="1" si="37"/>
        <v>-1.2890877567011703E-2</v>
      </c>
      <c r="L163" s="86">
        <f t="shared" ca="1" si="38"/>
        <v>1.6617472444768557E-4</v>
      </c>
      <c r="M163" s="86">
        <f t="shared" ca="1" si="39"/>
        <v>545338803.97140419</v>
      </c>
      <c r="N163" s="86">
        <f t="shared" ca="1" si="40"/>
        <v>18311236.026534863</v>
      </c>
      <c r="O163" s="86">
        <f t="shared" ca="1" si="41"/>
        <v>773905.6306749105</v>
      </c>
      <c r="P163">
        <f t="shared" ca="1" si="42"/>
        <v>1.2890877567011703E-2</v>
      </c>
    </row>
    <row r="164" spans="4:16">
      <c r="D164" s="98">
        <f t="shared" si="30"/>
        <v>0</v>
      </c>
      <c r="E164" s="98">
        <f t="shared" si="31"/>
        <v>0</v>
      </c>
      <c r="F164" s="86">
        <f t="shared" si="32"/>
        <v>0</v>
      </c>
      <c r="G164" s="86">
        <f t="shared" si="33"/>
        <v>0</v>
      </c>
      <c r="H164" s="86">
        <f t="shared" si="34"/>
        <v>0</v>
      </c>
      <c r="I164" s="86">
        <f t="shared" si="35"/>
        <v>0</v>
      </c>
      <c r="J164" s="86">
        <f t="shared" si="36"/>
        <v>0</v>
      </c>
      <c r="K164" s="86">
        <f t="shared" ca="1" si="37"/>
        <v>-1.2890877567011703E-2</v>
      </c>
      <c r="L164" s="86">
        <f t="shared" ca="1" si="38"/>
        <v>1.6617472444768557E-4</v>
      </c>
      <c r="M164" s="86">
        <f t="shared" ca="1" si="39"/>
        <v>545338803.97140419</v>
      </c>
      <c r="N164" s="86">
        <f t="shared" ca="1" si="40"/>
        <v>18311236.026534863</v>
      </c>
      <c r="O164" s="86">
        <f t="shared" ca="1" si="41"/>
        <v>773905.6306749105</v>
      </c>
      <c r="P164">
        <f t="shared" ca="1" si="42"/>
        <v>1.2890877567011703E-2</v>
      </c>
    </row>
    <row r="165" spans="4:16">
      <c r="D165" s="98">
        <f t="shared" si="30"/>
        <v>0</v>
      </c>
      <c r="E165" s="98">
        <f t="shared" si="31"/>
        <v>0</v>
      </c>
      <c r="F165" s="86">
        <f t="shared" si="32"/>
        <v>0</v>
      </c>
      <c r="G165" s="86">
        <f t="shared" si="33"/>
        <v>0</v>
      </c>
      <c r="H165" s="86">
        <f t="shared" si="34"/>
        <v>0</v>
      </c>
      <c r="I165" s="86">
        <f t="shared" si="35"/>
        <v>0</v>
      </c>
      <c r="J165" s="86">
        <f t="shared" si="36"/>
        <v>0</v>
      </c>
      <c r="K165" s="86">
        <f t="shared" ca="1" si="37"/>
        <v>-1.2890877567011703E-2</v>
      </c>
      <c r="L165" s="86">
        <f t="shared" ca="1" si="38"/>
        <v>1.6617472444768557E-4</v>
      </c>
      <c r="M165" s="86">
        <f t="shared" ca="1" si="39"/>
        <v>545338803.97140419</v>
      </c>
      <c r="N165" s="86">
        <f t="shared" ca="1" si="40"/>
        <v>18311236.026534863</v>
      </c>
      <c r="O165" s="86">
        <f t="shared" ca="1" si="41"/>
        <v>773905.6306749105</v>
      </c>
      <c r="P165">
        <f t="shared" ca="1" si="42"/>
        <v>1.2890877567011703E-2</v>
      </c>
    </row>
    <row r="166" spans="4:16">
      <c r="D166" s="98">
        <f t="shared" si="30"/>
        <v>0</v>
      </c>
      <c r="E166" s="98">
        <f t="shared" si="31"/>
        <v>0</v>
      </c>
      <c r="F166" s="86">
        <f t="shared" si="32"/>
        <v>0</v>
      </c>
      <c r="G166" s="86">
        <f t="shared" si="33"/>
        <v>0</v>
      </c>
      <c r="H166" s="86">
        <f t="shared" si="34"/>
        <v>0</v>
      </c>
      <c r="I166" s="86">
        <f t="shared" si="35"/>
        <v>0</v>
      </c>
      <c r="J166" s="86">
        <f t="shared" si="36"/>
        <v>0</v>
      </c>
      <c r="K166" s="86">
        <f t="shared" ca="1" si="37"/>
        <v>-1.2890877567011703E-2</v>
      </c>
      <c r="L166" s="86">
        <f t="shared" ca="1" si="38"/>
        <v>1.6617472444768557E-4</v>
      </c>
      <c r="M166" s="86">
        <f t="shared" ca="1" si="39"/>
        <v>545338803.97140419</v>
      </c>
      <c r="N166" s="86">
        <f t="shared" ca="1" si="40"/>
        <v>18311236.026534863</v>
      </c>
      <c r="O166" s="86">
        <f t="shared" ca="1" si="41"/>
        <v>773905.6306749105</v>
      </c>
      <c r="P166">
        <f t="shared" ca="1" si="42"/>
        <v>1.2890877567011703E-2</v>
      </c>
    </row>
    <row r="167" spans="4:16">
      <c r="D167" s="98">
        <f t="shared" si="30"/>
        <v>0</v>
      </c>
      <c r="E167" s="98">
        <f t="shared" si="31"/>
        <v>0</v>
      </c>
      <c r="F167" s="86">
        <f t="shared" si="32"/>
        <v>0</v>
      </c>
      <c r="G167" s="86">
        <f t="shared" si="33"/>
        <v>0</v>
      </c>
      <c r="H167" s="86">
        <f t="shared" si="34"/>
        <v>0</v>
      </c>
      <c r="I167" s="86">
        <f t="shared" si="35"/>
        <v>0</v>
      </c>
      <c r="J167" s="86">
        <f t="shared" si="36"/>
        <v>0</v>
      </c>
      <c r="K167" s="86">
        <f t="shared" ca="1" si="37"/>
        <v>-1.2890877567011703E-2</v>
      </c>
      <c r="L167" s="86">
        <f t="shared" ca="1" si="38"/>
        <v>1.6617472444768557E-4</v>
      </c>
      <c r="M167" s="86">
        <f t="shared" ca="1" si="39"/>
        <v>545338803.97140419</v>
      </c>
      <c r="N167" s="86">
        <f t="shared" ca="1" si="40"/>
        <v>18311236.026534863</v>
      </c>
      <c r="O167" s="86">
        <f t="shared" ca="1" si="41"/>
        <v>773905.6306749105</v>
      </c>
      <c r="P167">
        <f t="shared" ca="1" si="42"/>
        <v>1.2890877567011703E-2</v>
      </c>
    </row>
    <row r="168" spans="4:16">
      <c r="D168" s="98">
        <f t="shared" si="30"/>
        <v>0</v>
      </c>
      <c r="E168" s="98">
        <f t="shared" si="31"/>
        <v>0</v>
      </c>
      <c r="F168" s="86">
        <f t="shared" si="32"/>
        <v>0</v>
      </c>
      <c r="G168" s="86">
        <f t="shared" si="33"/>
        <v>0</v>
      </c>
      <c r="H168" s="86">
        <f t="shared" si="34"/>
        <v>0</v>
      </c>
      <c r="I168" s="86">
        <f t="shared" si="35"/>
        <v>0</v>
      </c>
      <c r="J168" s="86">
        <f t="shared" si="36"/>
        <v>0</v>
      </c>
      <c r="K168" s="86">
        <f t="shared" ca="1" si="37"/>
        <v>-1.2890877567011703E-2</v>
      </c>
      <c r="L168" s="86">
        <f t="shared" ca="1" si="38"/>
        <v>1.6617472444768557E-4</v>
      </c>
      <c r="M168" s="86">
        <f t="shared" ca="1" si="39"/>
        <v>545338803.97140419</v>
      </c>
      <c r="N168" s="86">
        <f t="shared" ca="1" si="40"/>
        <v>18311236.026534863</v>
      </c>
      <c r="O168" s="86">
        <f t="shared" ca="1" si="41"/>
        <v>773905.6306749105</v>
      </c>
      <c r="P168">
        <f t="shared" ca="1" si="42"/>
        <v>1.2890877567011703E-2</v>
      </c>
    </row>
    <row r="169" spans="4:16">
      <c r="D169" s="98">
        <f t="shared" si="30"/>
        <v>0</v>
      </c>
      <c r="E169" s="98">
        <f t="shared" si="31"/>
        <v>0</v>
      </c>
      <c r="F169" s="86">
        <f t="shared" si="32"/>
        <v>0</v>
      </c>
      <c r="G169" s="86">
        <f t="shared" si="33"/>
        <v>0</v>
      </c>
      <c r="H169" s="86">
        <f t="shared" si="34"/>
        <v>0</v>
      </c>
      <c r="I169" s="86">
        <f t="shared" si="35"/>
        <v>0</v>
      </c>
      <c r="J169" s="86">
        <f t="shared" si="36"/>
        <v>0</v>
      </c>
      <c r="K169" s="86">
        <f t="shared" ca="1" si="37"/>
        <v>-1.2890877567011703E-2</v>
      </c>
      <c r="L169" s="86">
        <f t="shared" ca="1" si="38"/>
        <v>1.6617472444768557E-4</v>
      </c>
      <c r="M169" s="86">
        <f t="shared" ca="1" si="39"/>
        <v>545338803.97140419</v>
      </c>
      <c r="N169" s="86">
        <f t="shared" ca="1" si="40"/>
        <v>18311236.026534863</v>
      </c>
      <c r="O169" s="86">
        <f t="shared" ca="1" si="41"/>
        <v>773905.6306749105</v>
      </c>
      <c r="P169">
        <f t="shared" ca="1" si="42"/>
        <v>1.2890877567011703E-2</v>
      </c>
    </row>
    <row r="170" spans="4:16">
      <c r="D170" s="98">
        <f t="shared" si="30"/>
        <v>0</v>
      </c>
      <c r="E170" s="98">
        <f t="shared" si="31"/>
        <v>0</v>
      </c>
      <c r="F170" s="86">
        <f t="shared" si="32"/>
        <v>0</v>
      </c>
      <c r="G170" s="86">
        <f t="shared" si="33"/>
        <v>0</v>
      </c>
      <c r="H170" s="86">
        <f t="shared" si="34"/>
        <v>0</v>
      </c>
      <c r="I170" s="86">
        <f t="shared" si="35"/>
        <v>0</v>
      </c>
      <c r="J170" s="86">
        <f t="shared" si="36"/>
        <v>0</v>
      </c>
      <c r="K170" s="86">
        <f t="shared" ca="1" si="37"/>
        <v>-1.2890877567011703E-2</v>
      </c>
      <c r="L170" s="86">
        <f t="shared" ca="1" si="38"/>
        <v>1.6617472444768557E-4</v>
      </c>
      <c r="M170" s="86">
        <f t="shared" ca="1" si="39"/>
        <v>545338803.97140419</v>
      </c>
      <c r="N170" s="86">
        <f t="shared" ca="1" si="40"/>
        <v>18311236.026534863</v>
      </c>
      <c r="O170" s="86">
        <f t="shared" ca="1" si="41"/>
        <v>773905.6306749105</v>
      </c>
      <c r="P170">
        <f t="shared" ca="1" si="42"/>
        <v>1.2890877567011703E-2</v>
      </c>
    </row>
    <row r="171" spans="4:16">
      <c r="D171" s="98">
        <f t="shared" si="30"/>
        <v>0</v>
      </c>
      <c r="E171" s="98">
        <f t="shared" si="31"/>
        <v>0</v>
      </c>
      <c r="F171" s="86">
        <f t="shared" si="32"/>
        <v>0</v>
      </c>
      <c r="G171" s="86">
        <f t="shared" si="33"/>
        <v>0</v>
      </c>
      <c r="H171" s="86">
        <f t="shared" si="34"/>
        <v>0</v>
      </c>
      <c r="I171" s="86">
        <f t="shared" si="35"/>
        <v>0</v>
      </c>
      <c r="J171" s="86">
        <f t="shared" si="36"/>
        <v>0</v>
      </c>
      <c r="K171" s="86">
        <f t="shared" ca="1" si="37"/>
        <v>-1.2890877567011703E-2</v>
      </c>
      <c r="L171" s="86">
        <f t="shared" ca="1" si="38"/>
        <v>1.6617472444768557E-4</v>
      </c>
      <c r="M171" s="86">
        <f t="shared" ca="1" si="39"/>
        <v>545338803.97140419</v>
      </c>
      <c r="N171" s="86">
        <f t="shared" ca="1" si="40"/>
        <v>18311236.026534863</v>
      </c>
      <c r="O171" s="86">
        <f t="shared" ca="1" si="41"/>
        <v>773905.6306749105</v>
      </c>
      <c r="P171">
        <f t="shared" ca="1" si="42"/>
        <v>1.2890877567011703E-2</v>
      </c>
    </row>
    <row r="172" spans="4:16">
      <c r="D172" s="98">
        <f t="shared" si="30"/>
        <v>0</v>
      </c>
      <c r="E172" s="98">
        <f t="shared" si="31"/>
        <v>0</v>
      </c>
      <c r="F172" s="86">
        <f t="shared" si="32"/>
        <v>0</v>
      </c>
      <c r="G172" s="86">
        <f t="shared" si="33"/>
        <v>0</v>
      </c>
      <c r="H172" s="86">
        <f t="shared" si="34"/>
        <v>0</v>
      </c>
      <c r="I172" s="86">
        <f t="shared" si="35"/>
        <v>0</v>
      </c>
      <c r="J172" s="86">
        <f t="shared" si="36"/>
        <v>0</v>
      </c>
      <c r="K172" s="86">
        <f t="shared" ca="1" si="37"/>
        <v>-1.2890877567011703E-2</v>
      </c>
      <c r="L172" s="86">
        <f t="shared" ca="1" si="38"/>
        <v>1.6617472444768557E-4</v>
      </c>
      <c r="M172" s="86">
        <f t="shared" ca="1" si="39"/>
        <v>545338803.97140419</v>
      </c>
      <c r="N172" s="86">
        <f t="shared" ca="1" si="40"/>
        <v>18311236.026534863</v>
      </c>
      <c r="O172" s="86">
        <f t="shared" ca="1" si="41"/>
        <v>773905.6306749105</v>
      </c>
      <c r="P172">
        <f t="shared" ca="1" si="42"/>
        <v>1.2890877567011703E-2</v>
      </c>
    </row>
    <row r="173" spans="4:16">
      <c r="D173" s="98">
        <f t="shared" si="30"/>
        <v>0</v>
      </c>
      <c r="E173" s="98">
        <f t="shared" si="31"/>
        <v>0</v>
      </c>
      <c r="F173" s="86">
        <f t="shared" si="32"/>
        <v>0</v>
      </c>
      <c r="G173" s="86">
        <f t="shared" si="33"/>
        <v>0</v>
      </c>
      <c r="H173" s="86">
        <f t="shared" si="34"/>
        <v>0</v>
      </c>
      <c r="I173" s="86">
        <f t="shared" si="35"/>
        <v>0</v>
      </c>
      <c r="J173" s="86">
        <f t="shared" si="36"/>
        <v>0</v>
      </c>
      <c r="K173" s="86">
        <f t="shared" ca="1" si="37"/>
        <v>-1.2890877567011703E-2</v>
      </c>
      <c r="L173" s="86">
        <f t="shared" ca="1" si="38"/>
        <v>1.6617472444768557E-4</v>
      </c>
      <c r="M173" s="86">
        <f t="shared" ca="1" si="39"/>
        <v>545338803.97140419</v>
      </c>
      <c r="N173" s="86">
        <f t="shared" ca="1" si="40"/>
        <v>18311236.026534863</v>
      </c>
      <c r="O173" s="86">
        <f t="shared" ca="1" si="41"/>
        <v>773905.6306749105</v>
      </c>
      <c r="P173">
        <f t="shared" ca="1" si="42"/>
        <v>1.2890877567011703E-2</v>
      </c>
    </row>
    <row r="174" spans="4:16">
      <c r="D174" s="98">
        <f t="shared" si="30"/>
        <v>0</v>
      </c>
      <c r="E174" s="98">
        <f t="shared" si="31"/>
        <v>0</v>
      </c>
      <c r="F174" s="86">
        <f t="shared" si="32"/>
        <v>0</v>
      </c>
      <c r="G174" s="86">
        <f t="shared" si="33"/>
        <v>0</v>
      </c>
      <c r="H174" s="86">
        <f t="shared" si="34"/>
        <v>0</v>
      </c>
      <c r="I174" s="86">
        <f t="shared" si="35"/>
        <v>0</v>
      </c>
      <c r="J174" s="86">
        <f t="shared" si="36"/>
        <v>0</v>
      </c>
      <c r="K174" s="86">
        <f t="shared" ca="1" si="37"/>
        <v>-1.2890877567011703E-2</v>
      </c>
      <c r="L174" s="86">
        <f t="shared" ca="1" si="38"/>
        <v>1.6617472444768557E-4</v>
      </c>
      <c r="M174" s="86">
        <f t="shared" ca="1" si="39"/>
        <v>545338803.97140419</v>
      </c>
      <c r="N174" s="86">
        <f t="shared" ca="1" si="40"/>
        <v>18311236.026534863</v>
      </c>
      <c r="O174" s="86">
        <f t="shared" ca="1" si="41"/>
        <v>773905.6306749105</v>
      </c>
      <c r="P174">
        <f t="shared" ca="1" si="42"/>
        <v>1.2890877567011703E-2</v>
      </c>
    </row>
    <row r="175" spans="4:16">
      <c r="D175" s="98">
        <f t="shared" si="30"/>
        <v>0</v>
      </c>
      <c r="E175" s="98">
        <f t="shared" si="31"/>
        <v>0</v>
      </c>
      <c r="F175" s="86">
        <f t="shared" si="32"/>
        <v>0</v>
      </c>
      <c r="G175" s="86">
        <f t="shared" si="33"/>
        <v>0</v>
      </c>
      <c r="H175" s="86">
        <f t="shared" si="34"/>
        <v>0</v>
      </c>
      <c r="I175" s="86">
        <f t="shared" si="35"/>
        <v>0</v>
      </c>
      <c r="J175" s="86">
        <f t="shared" si="36"/>
        <v>0</v>
      </c>
      <c r="K175" s="86">
        <f t="shared" ca="1" si="37"/>
        <v>-1.2890877567011703E-2</v>
      </c>
      <c r="L175" s="86">
        <f t="shared" ca="1" si="38"/>
        <v>1.6617472444768557E-4</v>
      </c>
      <c r="M175" s="86">
        <f t="shared" ca="1" si="39"/>
        <v>545338803.97140419</v>
      </c>
      <c r="N175" s="86">
        <f t="shared" ca="1" si="40"/>
        <v>18311236.026534863</v>
      </c>
      <c r="O175" s="86">
        <f t="shared" ca="1" si="41"/>
        <v>773905.6306749105</v>
      </c>
      <c r="P175">
        <f t="shared" ca="1" si="42"/>
        <v>1.2890877567011703E-2</v>
      </c>
    </row>
    <row r="176" spans="4:16">
      <c r="D176" s="98">
        <f t="shared" si="30"/>
        <v>0</v>
      </c>
      <c r="E176" s="98">
        <f t="shared" si="31"/>
        <v>0</v>
      </c>
      <c r="F176" s="86">
        <f t="shared" si="32"/>
        <v>0</v>
      </c>
      <c r="G176" s="86">
        <f t="shared" si="33"/>
        <v>0</v>
      </c>
      <c r="H176" s="86">
        <f t="shared" si="34"/>
        <v>0</v>
      </c>
      <c r="I176" s="86">
        <f t="shared" si="35"/>
        <v>0</v>
      </c>
      <c r="J176" s="86">
        <f t="shared" si="36"/>
        <v>0</v>
      </c>
      <c r="K176" s="86">
        <f t="shared" ca="1" si="37"/>
        <v>-1.2890877567011703E-2</v>
      </c>
      <c r="L176" s="86">
        <f t="shared" ca="1" si="38"/>
        <v>1.6617472444768557E-4</v>
      </c>
      <c r="M176" s="86">
        <f t="shared" ca="1" si="39"/>
        <v>545338803.97140419</v>
      </c>
      <c r="N176" s="86">
        <f t="shared" ca="1" si="40"/>
        <v>18311236.026534863</v>
      </c>
      <c r="O176" s="86">
        <f t="shared" ca="1" si="41"/>
        <v>773905.6306749105</v>
      </c>
      <c r="P176">
        <f t="shared" ca="1" si="42"/>
        <v>1.2890877567011703E-2</v>
      </c>
    </row>
    <row r="177" spans="4:16">
      <c r="D177" s="98">
        <f t="shared" si="30"/>
        <v>0</v>
      </c>
      <c r="E177" s="98">
        <f t="shared" si="31"/>
        <v>0</v>
      </c>
      <c r="F177" s="86">
        <f t="shared" si="32"/>
        <v>0</v>
      </c>
      <c r="G177" s="86">
        <f t="shared" si="33"/>
        <v>0</v>
      </c>
      <c r="H177" s="86">
        <f t="shared" si="34"/>
        <v>0</v>
      </c>
      <c r="I177" s="86">
        <f t="shared" si="35"/>
        <v>0</v>
      </c>
      <c r="J177" s="86">
        <f t="shared" si="36"/>
        <v>0</v>
      </c>
      <c r="K177" s="86">
        <f t="shared" ca="1" si="37"/>
        <v>-1.2890877567011703E-2</v>
      </c>
      <c r="L177" s="86">
        <f t="shared" ca="1" si="38"/>
        <v>1.6617472444768557E-4</v>
      </c>
      <c r="M177" s="86">
        <f t="shared" ca="1" si="39"/>
        <v>545338803.97140419</v>
      </c>
      <c r="N177" s="86">
        <f t="shared" ca="1" si="40"/>
        <v>18311236.026534863</v>
      </c>
      <c r="O177" s="86">
        <f t="shared" ca="1" si="41"/>
        <v>773905.6306749105</v>
      </c>
      <c r="P177">
        <f t="shared" ca="1" si="42"/>
        <v>1.2890877567011703E-2</v>
      </c>
    </row>
    <row r="178" spans="4:16">
      <c r="D178" s="98">
        <f t="shared" si="30"/>
        <v>0</v>
      </c>
      <c r="E178" s="98">
        <f t="shared" si="31"/>
        <v>0</v>
      </c>
      <c r="F178" s="86">
        <f t="shared" si="32"/>
        <v>0</v>
      </c>
      <c r="G178" s="86">
        <f t="shared" si="33"/>
        <v>0</v>
      </c>
      <c r="H178" s="86">
        <f t="shared" si="34"/>
        <v>0</v>
      </c>
      <c r="I178" s="86">
        <f t="shared" si="35"/>
        <v>0</v>
      </c>
      <c r="J178" s="86">
        <f t="shared" si="36"/>
        <v>0</v>
      </c>
      <c r="K178" s="86">
        <f t="shared" ca="1" si="37"/>
        <v>-1.2890877567011703E-2</v>
      </c>
      <c r="L178" s="86">
        <f t="shared" ca="1" si="38"/>
        <v>1.6617472444768557E-4</v>
      </c>
      <c r="M178" s="86">
        <f t="shared" ca="1" si="39"/>
        <v>545338803.97140419</v>
      </c>
      <c r="N178" s="86">
        <f t="shared" ca="1" si="40"/>
        <v>18311236.026534863</v>
      </c>
      <c r="O178" s="86">
        <f t="shared" ca="1" si="41"/>
        <v>773905.6306749105</v>
      </c>
      <c r="P178">
        <f t="shared" ca="1" si="42"/>
        <v>1.2890877567011703E-2</v>
      </c>
    </row>
    <row r="179" spans="4:16">
      <c r="D179" s="98">
        <f t="shared" si="30"/>
        <v>0</v>
      </c>
      <c r="E179" s="98">
        <f t="shared" si="31"/>
        <v>0</v>
      </c>
      <c r="F179" s="86">
        <f t="shared" si="32"/>
        <v>0</v>
      </c>
      <c r="G179" s="86">
        <f t="shared" si="33"/>
        <v>0</v>
      </c>
      <c r="H179" s="86">
        <f t="shared" si="34"/>
        <v>0</v>
      </c>
      <c r="I179" s="86">
        <f t="shared" si="35"/>
        <v>0</v>
      </c>
      <c r="J179" s="86">
        <f t="shared" si="36"/>
        <v>0</v>
      </c>
      <c r="K179" s="86">
        <f t="shared" ca="1" si="37"/>
        <v>-1.2890877567011703E-2</v>
      </c>
      <c r="L179" s="86">
        <f t="shared" ca="1" si="38"/>
        <v>1.6617472444768557E-4</v>
      </c>
      <c r="M179" s="86">
        <f t="shared" ca="1" si="39"/>
        <v>545338803.97140419</v>
      </c>
      <c r="N179" s="86">
        <f t="shared" ca="1" si="40"/>
        <v>18311236.026534863</v>
      </c>
      <c r="O179" s="86">
        <f t="shared" ca="1" si="41"/>
        <v>773905.6306749105</v>
      </c>
      <c r="P179">
        <f t="shared" ca="1" si="42"/>
        <v>1.2890877567011703E-2</v>
      </c>
    </row>
    <row r="180" spans="4:16">
      <c r="D180" s="98">
        <f t="shared" si="30"/>
        <v>0</v>
      </c>
      <c r="E180" s="98">
        <f t="shared" si="31"/>
        <v>0</v>
      </c>
      <c r="F180" s="86">
        <f t="shared" si="32"/>
        <v>0</v>
      </c>
      <c r="G180" s="86">
        <f t="shared" si="33"/>
        <v>0</v>
      </c>
      <c r="H180" s="86">
        <f t="shared" si="34"/>
        <v>0</v>
      </c>
      <c r="I180" s="86">
        <f t="shared" si="35"/>
        <v>0</v>
      </c>
      <c r="J180" s="86">
        <f t="shared" si="36"/>
        <v>0</v>
      </c>
      <c r="K180" s="86">
        <f t="shared" ca="1" si="37"/>
        <v>-1.2890877567011703E-2</v>
      </c>
      <c r="L180" s="86">
        <f t="shared" ca="1" si="38"/>
        <v>1.6617472444768557E-4</v>
      </c>
      <c r="M180" s="86">
        <f t="shared" ca="1" si="39"/>
        <v>545338803.97140419</v>
      </c>
      <c r="N180" s="86">
        <f t="shared" ca="1" si="40"/>
        <v>18311236.026534863</v>
      </c>
      <c r="O180" s="86">
        <f t="shared" ca="1" si="41"/>
        <v>773905.6306749105</v>
      </c>
      <c r="P180">
        <f t="shared" ca="1" si="42"/>
        <v>1.2890877567011703E-2</v>
      </c>
    </row>
    <row r="181" spans="4:16">
      <c r="D181" s="98">
        <f t="shared" si="30"/>
        <v>0</v>
      </c>
      <c r="E181" s="98">
        <f t="shared" si="31"/>
        <v>0</v>
      </c>
      <c r="F181" s="86">
        <f t="shared" si="32"/>
        <v>0</v>
      </c>
      <c r="G181" s="86">
        <f t="shared" si="33"/>
        <v>0</v>
      </c>
      <c r="H181" s="86">
        <f t="shared" si="34"/>
        <v>0</v>
      </c>
      <c r="I181" s="86">
        <f t="shared" si="35"/>
        <v>0</v>
      </c>
      <c r="J181" s="86">
        <f t="shared" si="36"/>
        <v>0</v>
      </c>
      <c r="K181" s="86">
        <f t="shared" ca="1" si="37"/>
        <v>-1.2890877567011703E-2</v>
      </c>
      <c r="L181" s="86">
        <f t="shared" ca="1" si="38"/>
        <v>1.6617472444768557E-4</v>
      </c>
      <c r="M181" s="86">
        <f t="shared" ca="1" si="39"/>
        <v>545338803.97140419</v>
      </c>
      <c r="N181" s="86">
        <f t="shared" ca="1" si="40"/>
        <v>18311236.026534863</v>
      </c>
      <c r="O181" s="86">
        <f t="shared" ca="1" si="41"/>
        <v>773905.6306749105</v>
      </c>
      <c r="P181">
        <f t="shared" ca="1" si="42"/>
        <v>1.2890877567011703E-2</v>
      </c>
    </row>
    <row r="182" spans="4:16">
      <c r="D182" s="98">
        <f t="shared" si="30"/>
        <v>0</v>
      </c>
      <c r="E182" s="98">
        <f t="shared" si="31"/>
        <v>0</v>
      </c>
      <c r="F182" s="86">
        <f t="shared" si="32"/>
        <v>0</v>
      </c>
      <c r="G182" s="86">
        <f t="shared" si="33"/>
        <v>0</v>
      </c>
      <c r="H182" s="86">
        <f t="shared" si="34"/>
        <v>0</v>
      </c>
      <c r="I182" s="86">
        <f t="shared" si="35"/>
        <v>0</v>
      </c>
      <c r="J182" s="86">
        <f t="shared" si="36"/>
        <v>0</v>
      </c>
      <c r="K182" s="86">
        <f t="shared" ca="1" si="37"/>
        <v>-1.2890877567011703E-2</v>
      </c>
      <c r="L182" s="86">
        <f t="shared" ca="1" si="38"/>
        <v>1.6617472444768557E-4</v>
      </c>
      <c r="M182" s="86">
        <f t="shared" ca="1" si="39"/>
        <v>545338803.97140419</v>
      </c>
      <c r="N182" s="86">
        <f t="shared" ca="1" si="40"/>
        <v>18311236.026534863</v>
      </c>
      <c r="O182" s="86">
        <f t="shared" ca="1" si="41"/>
        <v>773905.6306749105</v>
      </c>
      <c r="P182">
        <f t="shared" ca="1" si="42"/>
        <v>1.2890877567011703E-2</v>
      </c>
    </row>
    <row r="183" spans="4:16">
      <c r="D183" s="98">
        <f t="shared" si="30"/>
        <v>0</v>
      </c>
      <c r="E183" s="98">
        <f t="shared" si="31"/>
        <v>0</v>
      </c>
      <c r="F183" s="86">
        <f t="shared" si="32"/>
        <v>0</v>
      </c>
      <c r="G183" s="86">
        <f t="shared" si="33"/>
        <v>0</v>
      </c>
      <c r="H183" s="86">
        <f t="shared" si="34"/>
        <v>0</v>
      </c>
      <c r="I183" s="86">
        <f t="shared" si="35"/>
        <v>0</v>
      </c>
      <c r="J183" s="86">
        <f t="shared" si="36"/>
        <v>0</v>
      </c>
      <c r="K183" s="86">
        <f t="shared" ca="1" si="37"/>
        <v>-1.2890877567011703E-2</v>
      </c>
      <c r="L183" s="86">
        <f t="shared" ca="1" si="38"/>
        <v>1.6617472444768557E-4</v>
      </c>
      <c r="M183" s="86">
        <f t="shared" ca="1" si="39"/>
        <v>545338803.97140419</v>
      </c>
      <c r="N183" s="86">
        <f t="shared" ca="1" si="40"/>
        <v>18311236.026534863</v>
      </c>
      <c r="O183" s="86">
        <f t="shared" ca="1" si="41"/>
        <v>773905.6306749105</v>
      </c>
      <c r="P183">
        <f t="shared" ca="1" si="42"/>
        <v>1.2890877567011703E-2</v>
      </c>
    </row>
    <row r="184" spans="4:16">
      <c r="D184" s="98">
        <f t="shared" si="30"/>
        <v>0</v>
      </c>
      <c r="E184" s="98">
        <f t="shared" si="31"/>
        <v>0</v>
      </c>
      <c r="F184" s="86">
        <f t="shared" si="32"/>
        <v>0</v>
      </c>
      <c r="G184" s="86">
        <f t="shared" si="33"/>
        <v>0</v>
      </c>
      <c r="H184" s="86">
        <f t="shared" si="34"/>
        <v>0</v>
      </c>
      <c r="I184" s="86">
        <f t="shared" si="35"/>
        <v>0</v>
      </c>
      <c r="J184" s="86">
        <f t="shared" si="36"/>
        <v>0</v>
      </c>
      <c r="K184" s="86">
        <f t="shared" ca="1" si="37"/>
        <v>-1.2890877567011703E-2</v>
      </c>
      <c r="L184" s="86">
        <f t="shared" ca="1" si="38"/>
        <v>1.6617472444768557E-4</v>
      </c>
      <c r="M184" s="86">
        <f t="shared" ca="1" si="39"/>
        <v>545338803.97140419</v>
      </c>
      <c r="N184" s="86">
        <f t="shared" ca="1" si="40"/>
        <v>18311236.026534863</v>
      </c>
      <c r="O184" s="86">
        <f t="shared" ca="1" si="41"/>
        <v>773905.6306749105</v>
      </c>
      <c r="P184">
        <f t="shared" ca="1" si="42"/>
        <v>1.2890877567011703E-2</v>
      </c>
    </row>
    <row r="185" spans="4:16">
      <c r="D185" s="98">
        <f t="shared" si="30"/>
        <v>0</v>
      </c>
      <c r="E185" s="98">
        <f t="shared" si="31"/>
        <v>0</v>
      </c>
      <c r="F185" s="86">
        <f t="shared" si="32"/>
        <v>0</v>
      </c>
      <c r="G185" s="86">
        <f t="shared" si="33"/>
        <v>0</v>
      </c>
      <c r="H185" s="86">
        <f t="shared" si="34"/>
        <v>0</v>
      </c>
      <c r="I185" s="86">
        <f t="shared" si="35"/>
        <v>0</v>
      </c>
      <c r="J185" s="86">
        <f t="shared" si="36"/>
        <v>0</v>
      </c>
      <c r="K185" s="86">
        <f t="shared" ca="1" si="37"/>
        <v>-1.2890877567011703E-2</v>
      </c>
      <c r="L185" s="86">
        <f t="shared" ca="1" si="38"/>
        <v>1.6617472444768557E-4</v>
      </c>
      <c r="M185" s="86">
        <f t="shared" ca="1" si="39"/>
        <v>545338803.97140419</v>
      </c>
      <c r="N185" s="86">
        <f t="shared" ca="1" si="40"/>
        <v>18311236.026534863</v>
      </c>
      <c r="O185" s="86">
        <f t="shared" ca="1" si="41"/>
        <v>773905.6306749105</v>
      </c>
      <c r="P185">
        <f t="shared" ca="1" si="42"/>
        <v>1.2890877567011703E-2</v>
      </c>
    </row>
    <row r="186" spans="4:16">
      <c r="D186" s="98">
        <f t="shared" si="30"/>
        <v>0</v>
      </c>
      <c r="E186" s="98">
        <f t="shared" si="31"/>
        <v>0</v>
      </c>
      <c r="F186" s="86">
        <f t="shared" si="32"/>
        <v>0</v>
      </c>
      <c r="G186" s="86">
        <f t="shared" si="33"/>
        <v>0</v>
      </c>
      <c r="H186" s="86">
        <f t="shared" si="34"/>
        <v>0</v>
      </c>
      <c r="I186" s="86">
        <f t="shared" si="35"/>
        <v>0</v>
      </c>
      <c r="J186" s="86">
        <f t="shared" si="36"/>
        <v>0</v>
      </c>
      <c r="K186" s="86">
        <f t="shared" ca="1" si="37"/>
        <v>-1.2890877567011703E-2</v>
      </c>
      <c r="L186" s="86">
        <f t="shared" ca="1" si="38"/>
        <v>1.6617472444768557E-4</v>
      </c>
      <c r="M186" s="86">
        <f t="shared" ca="1" si="39"/>
        <v>545338803.97140419</v>
      </c>
      <c r="N186" s="86">
        <f t="shared" ca="1" si="40"/>
        <v>18311236.026534863</v>
      </c>
      <c r="O186" s="86">
        <f t="shared" ca="1" si="41"/>
        <v>773905.6306749105</v>
      </c>
      <c r="P186">
        <f t="shared" ca="1" si="42"/>
        <v>1.2890877567011703E-2</v>
      </c>
    </row>
    <row r="187" spans="4:16">
      <c r="D187" s="98">
        <f t="shared" si="30"/>
        <v>0</v>
      </c>
      <c r="E187" s="98">
        <f t="shared" si="31"/>
        <v>0</v>
      </c>
      <c r="F187" s="86">
        <f t="shared" si="32"/>
        <v>0</v>
      </c>
      <c r="G187" s="86">
        <f t="shared" si="33"/>
        <v>0</v>
      </c>
      <c r="H187" s="86">
        <f t="shared" si="34"/>
        <v>0</v>
      </c>
      <c r="I187" s="86">
        <f t="shared" si="35"/>
        <v>0</v>
      </c>
      <c r="J187" s="86">
        <f t="shared" si="36"/>
        <v>0</v>
      </c>
      <c r="K187" s="86">
        <f t="shared" ca="1" si="37"/>
        <v>-1.2890877567011703E-2</v>
      </c>
      <c r="L187" s="86">
        <f t="shared" ca="1" si="38"/>
        <v>1.6617472444768557E-4</v>
      </c>
      <c r="M187" s="86">
        <f t="shared" ca="1" si="39"/>
        <v>545338803.97140419</v>
      </c>
      <c r="N187" s="86">
        <f t="shared" ca="1" si="40"/>
        <v>18311236.026534863</v>
      </c>
      <c r="O187" s="86">
        <f t="shared" ca="1" si="41"/>
        <v>773905.6306749105</v>
      </c>
      <c r="P187">
        <f t="shared" ca="1" si="42"/>
        <v>1.2890877567011703E-2</v>
      </c>
    </row>
    <row r="188" spans="4:16">
      <c r="D188" s="98">
        <f t="shared" si="30"/>
        <v>0</v>
      </c>
      <c r="E188" s="98">
        <f t="shared" si="31"/>
        <v>0</v>
      </c>
      <c r="F188" s="86">
        <f t="shared" si="32"/>
        <v>0</v>
      </c>
      <c r="G188" s="86">
        <f t="shared" si="33"/>
        <v>0</v>
      </c>
      <c r="H188" s="86">
        <f t="shared" si="34"/>
        <v>0</v>
      </c>
      <c r="I188" s="86">
        <f t="shared" si="35"/>
        <v>0</v>
      </c>
      <c r="J188" s="86">
        <f t="shared" si="36"/>
        <v>0</v>
      </c>
      <c r="K188" s="86">
        <f t="shared" ca="1" si="37"/>
        <v>-1.2890877567011703E-2</v>
      </c>
      <c r="L188" s="86">
        <f t="shared" ca="1" si="38"/>
        <v>1.6617472444768557E-4</v>
      </c>
      <c r="M188" s="86">
        <f t="shared" ca="1" si="39"/>
        <v>545338803.97140419</v>
      </c>
      <c r="N188" s="86">
        <f t="shared" ca="1" si="40"/>
        <v>18311236.026534863</v>
      </c>
      <c r="O188" s="86">
        <f t="shared" ca="1" si="41"/>
        <v>773905.6306749105</v>
      </c>
      <c r="P188">
        <f t="shared" ca="1" si="42"/>
        <v>1.2890877567011703E-2</v>
      </c>
    </row>
    <row r="189" spans="4:16">
      <c r="D189" s="98">
        <f t="shared" si="30"/>
        <v>0</v>
      </c>
      <c r="E189" s="98">
        <f t="shared" si="31"/>
        <v>0</v>
      </c>
      <c r="F189" s="86">
        <f t="shared" si="32"/>
        <v>0</v>
      </c>
      <c r="G189" s="86">
        <f t="shared" si="33"/>
        <v>0</v>
      </c>
      <c r="H189" s="86">
        <f t="shared" si="34"/>
        <v>0</v>
      </c>
      <c r="I189" s="86">
        <f t="shared" si="35"/>
        <v>0</v>
      </c>
      <c r="J189" s="86">
        <f t="shared" si="36"/>
        <v>0</v>
      </c>
      <c r="K189" s="86">
        <f t="shared" ca="1" si="37"/>
        <v>-1.2890877567011703E-2</v>
      </c>
      <c r="L189" s="86">
        <f t="shared" ca="1" si="38"/>
        <v>1.6617472444768557E-4</v>
      </c>
      <c r="M189" s="86">
        <f t="shared" ca="1" si="39"/>
        <v>545338803.97140419</v>
      </c>
      <c r="N189" s="86">
        <f t="shared" ca="1" si="40"/>
        <v>18311236.026534863</v>
      </c>
      <c r="O189" s="86">
        <f t="shared" ca="1" si="41"/>
        <v>773905.6306749105</v>
      </c>
      <c r="P189">
        <f t="shared" ca="1" si="42"/>
        <v>1.2890877567011703E-2</v>
      </c>
    </row>
    <row r="190" spans="4:16">
      <c r="D190" s="98">
        <f t="shared" si="30"/>
        <v>0</v>
      </c>
      <c r="E190" s="98">
        <f t="shared" si="31"/>
        <v>0</v>
      </c>
      <c r="F190" s="86">
        <f t="shared" si="32"/>
        <v>0</v>
      </c>
      <c r="G190" s="86">
        <f t="shared" si="33"/>
        <v>0</v>
      </c>
      <c r="H190" s="86">
        <f t="shared" si="34"/>
        <v>0</v>
      </c>
      <c r="I190" s="86">
        <f t="shared" si="35"/>
        <v>0</v>
      </c>
      <c r="J190" s="86">
        <f t="shared" si="36"/>
        <v>0</v>
      </c>
      <c r="K190" s="86">
        <f t="shared" ca="1" si="37"/>
        <v>-1.2890877567011703E-2</v>
      </c>
      <c r="L190" s="86">
        <f t="shared" ca="1" si="38"/>
        <v>1.6617472444768557E-4</v>
      </c>
      <c r="M190" s="86">
        <f t="shared" ca="1" si="39"/>
        <v>545338803.97140419</v>
      </c>
      <c r="N190" s="86">
        <f t="shared" ca="1" si="40"/>
        <v>18311236.026534863</v>
      </c>
      <c r="O190" s="86">
        <f t="shared" ca="1" si="41"/>
        <v>773905.6306749105</v>
      </c>
      <c r="P190">
        <f t="shared" ca="1" si="42"/>
        <v>1.2890877567011703E-2</v>
      </c>
    </row>
    <row r="191" spans="4:16">
      <c r="D191" s="98">
        <f t="shared" si="30"/>
        <v>0</v>
      </c>
      <c r="E191" s="98">
        <f t="shared" si="31"/>
        <v>0</v>
      </c>
      <c r="F191" s="86">
        <f t="shared" si="32"/>
        <v>0</v>
      </c>
      <c r="G191" s="86">
        <f t="shared" si="33"/>
        <v>0</v>
      </c>
      <c r="H191" s="86">
        <f t="shared" si="34"/>
        <v>0</v>
      </c>
      <c r="I191" s="86">
        <f t="shared" si="35"/>
        <v>0</v>
      </c>
      <c r="J191" s="86">
        <f t="shared" si="36"/>
        <v>0</v>
      </c>
      <c r="K191" s="86">
        <f t="shared" ca="1" si="37"/>
        <v>-1.2890877567011703E-2</v>
      </c>
      <c r="L191" s="86">
        <f t="shared" ca="1" si="38"/>
        <v>1.6617472444768557E-4</v>
      </c>
      <c r="M191" s="86">
        <f t="shared" ca="1" si="39"/>
        <v>545338803.97140419</v>
      </c>
      <c r="N191" s="86">
        <f t="shared" ca="1" si="40"/>
        <v>18311236.026534863</v>
      </c>
      <c r="O191" s="86">
        <f t="shared" ca="1" si="41"/>
        <v>773905.6306749105</v>
      </c>
      <c r="P191">
        <f t="shared" ca="1" si="42"/>
        <v>1.2890877567011703E-2</v>
      </c>
    </row>
    <row r="192" spans="4:16">
      <c r="D192" s="98">
        <f t="shared" si="30"/>
        <v>0</v>
      </c>
      <c r="E192" s="98">
        <f t="shared" si="31"/>
        <v>0</v>
      </c>
      <c r="F192" s="86">
        <f t="shared" si="32"/>
        <v>0</v>
      </c>
      <c r="G192" s="86">
        <f t="shared" si="33"/>
        <v>0</v>
      </c>
      <c r="H192" s="86">
        <f t="shared" si="34"/>
        <v>0</v>
      </c>
      <c r="I192" s="86">
        <f t="shared" si="35"/>
        <v>0</v>
      </c>
      <c r="J192" s="86">
        <f t="shared" si="36"/>
        <v>0</v>
      </c>
      <c r="K192" s="86">
        <f t="shared" ca="1" si="37"/>
        <v>-1.2890877567011703E-2</v>
      </c>
      <c r="L192" s="86">
        <f t="shared" ca="1" si="38"/>
        <v>1.6617472444768557E-4</v>
      </c>
      <c r="M192" s="86">
        <f t="shared" ca="1" si="39"/>
        <v>545338803.97140419</v>
      </c>
      <c r="N192" s="86">
        <f t="shared" ca="1" si="40"/>
        <v>18311236.026534863</v>
      </c>
      <c r="O192" s="86">
        <f t="shared" ca="1" si="41"/>
        <v>773905.6306749105</v>
      </c>
      <c r="P192">
        <f t="shared" ca="1" si="42"/>
        <v>1.2890877567011703E-2</v>
      </c>
    </row>
    <row r="193" spans="4:16">
      <c r="D193" s="98">
        <f t="shared" si="30"/>
        <v>0</v>
      </c>
      <c r="E193" s="98">
        <f t="shared" si="31"/>
        <v>0</v>
      </c>
      <c r="F193" s="86">
        <f t="shared" si="32"/>
        <v>0</v>
      </c>
      <c r="G193" s="86">
        <f t="shared" si="33"/>
        <v>0</v>
      </c>
      <c r="H193" s="86">
        <f t="shared" si="34"/>
        <v>0</v>
      </c>
      <c r="I193" s="86">
        <f t="shared" si="35"/>
        <v>0</v>
      </c>
      <c r="J193" s="86">
        <f t="shared" si="36"/>
        <v>0</v>
      </c>
      <c r="K193" s="86">
        <f t="shared" ca="1" si="37"/>
        <v>-1.2890877567011703E-2</v>
      </c>
      <c r="L193" s="86">
        <f t="shared" ca="1" si="38"/>
        <v>1.6617472444768557E-4</v>
      </c>
      <c r="M193" s="86">
        <f t="shared" ca="1" si="39"/>
        <v>545338803.97140419</v>
      </c>
      <c r="N193" s="86">
        <f t="shared" ca="1" si="40"/>
        <v>18311236.026534863</v>
      </c>
      <c r="O193" s="86">
        <f t="shared" ca="1" si="41"/>
        <v>773905.6306749105</v>
      </c>
      <c r="P193">
        <f t="shared" ca="1" si="42"/>
        <v>1.2890877567011703E-2</v>
      </c>
    </row>
    <row r="194" spans="4:16">
      <c r="D194" s="98">
        <f t="shared" si="30"/>
        <v>0</v>
      </c>
      <c r="E194" s="98">
        <f t="shared" si="31"/>
        <v>0</v>
      </c>
      <c r="F194" s="86">
        <f t="shared" si="32"/>
        <v>0</v>
      </c>
      <c r="G194" s="86">
        <f t="shared" si="33"/>
        <v>0</v>
      </c>
      <c r="H194" s="86">
        <f t="shared" si="34"/>
        <v>0</v>
      </c>
      <c r="I194" s="86">
        <f t="shared" si="35"/>
        <v>0</v>
      </c>
      <c r="J194" s="86">
        <f t="shared" si="36"/>
        <v>0</v>
      </c>
      <c r="K194" s="86">
        <f t="shared" ca="1" si="37"/>
        <v>-1.2890877567011703E-2</v>
      </c>
      <c r="L194" s="86">
        <f t="shared" ca="1" si="38"/>
        <v>1.6617472444768557E-4</v>
      </c>
      <c r="M194" s="86">
        <f t="shared" ca="1" si="39"/>
        <v>545338803.97140419</v>
      </c>
      <c r="N194" s="86">
        <f t="shared" ca="1" si="40"/>
        <v>18311236.026534863</v>
      </c>
      <c r="O194" s="86">
        <f t="shared" ca="1" si="41"/>
        <v>773905.6306749105</v>
      </c>
      <c r="P194">
        <f t="shared" ca="1" si="42"/>
        <v>1.2890877567011703E-2</v>
      </c>
    </row>
    <row r="195" spans="4:16">
      <c r="D195" s="98">
        <f t="shared" si="30"/>
        <v>0</v>
      </c>
      <c r="E195" s="98">
        <f t="shared" si="31"/>
        <v>0</v>
      </c>
      <c r="F195" s="86">
        <f t="shared" si="32"/>
        <v>0</v>
      </c>
      <c r="G195" s="86">
        <f t="shared" si="33"/>
        <v>0</v>
      </c>
      <c r="H195" s="86">
        <f t="shared" si="34"/>
        <v>0</v>
      </c>
      <c r="I195" s="86">
        <f t="shared" si="35"/>
        <v>0</v>
      </c>
      <c r="J195" s="86">
        <f t="shared" si="36"/>
        <v>0</v>
      </c>
      <c r="K195" s="86">
        <f t="shared" ca="1" si="37"/>
        <v>-1.2890877567011703E-2</v>
      </c>
      <c r="L195" s="86">
        <f t="shared" ca="1" si="38"/>
        <v>1.6617472444768557E-4</v>
      </c>
      <c r="M195" s="86">
        <f t="shared" ca="1" si="39"/>
        <v>545338803.97140419</v>
      </c>
      <c r="N195" s="86">
        <f t="shared" ca="1" si="40"/>
        <v>18311236.026534863</v>
      </c>
      <c r="O195" s="86">
        <f t="shared" ca="1" si="41"/>
        <v>773905.6306749105</v>
      </c>
      <c r="P195">
        <f t="shared" ca="1" si="42"/>
        <v>1.2890877567011703E-2</v>
      </c>
    </row>
    <row r="196" spans="4:16">
      <c r="D196" s="98">
        <f t="shared" si="30"/>
        <v>0</v>
      </c>
      <c r="E196" s="98">
        <f t="shared" si="31"/>
        <v>0</v>
      </c>
      <c r="F196" s="86">
        <f t="shared" si="32"/>
        <v>0</v>
      </c>
      <c r="G196" s="86">
        <f t="shared" si="33"/>
        <v>0</v>
      </c>
      <c r="H196" s="86">
        <f t="shared" si="34"/>
        <v>0</v>
      </c>
      <c r="I196" s="86">
        <f t="shared" si="35"/>
        <v>0</v>
      </c>
      <c r="J196" s="86">
        <f t="shared" si="36"/>
        <v>0</v>
      </c>
      <c r="K196" s="86">
        <f t="shared" ca="1" si="37"/>
        <v>-1.2890877567011703E-2</v>
      </c>
      <c r="L196" s="86">
        <f t="shared" ca="1" si="38"/>
        <v>1.6617472444768557E-4</v>
      </c>
      <c r="M196" s="86">
        <f t="shared" ca="1" si="39"/>
        <v>545338803.97140419</v>
      </c>
      <c r="N196" s="86">
        <f t="shared" ca="1" si="40"/>
        <v>18311236.026534863</v>
      </c>
      <c r="O196" s="86">
        <f t="shared" ca="1" si="41"/>
        <v>773905.6306749105</v>
      </c>
      <c r="P196">
        <f t="shared" ca="1" si="42"/>
        <v>1.2890877567011703E-2</v>
      </c>
    </row>
    <row r="197" spans="4:16">
      <c r="D197" s="98">
        <f t="shared" si="30"/>
        <v>0</v>
      </c>
      <c r="E197" s="98">
        <f t="shared" si="31"/>
        <v>0</v>
      </c>
      <c r="F197" s="86">
        <f t="shared" si="32"/>
        <v>0</v>
      </c>
      <c r="G197" s="86">
        <f t="shared" si="33"/>
        <v>0</v>
      </c>
      <c r="H197" s="86">
        <f t="shared" si="34"/>
        <v>0</v>
      </c>
      <c r="I197" s="86">
        <f t="shared" si="35"/>
        <v>0</v>
      </c>
      <c r="J197" s="86">
        <f t="shared" si="36"/>
        <v>0</v>
      </c>
      <c r="K197" s="86">
        <f t="shared" ca="1" si="37"/>
        <v>-1.2890877567011703E-2</v>
      </c>
      <c r="L197" s="86">
        <f t="shared" ca="1" si="38"/>
        <v>1.6617472444768557E-4</v>
      </c>
      <c r="M197" s="86">
        <f t="shared" ca="1" si="39"/>
        <v>545338803.97140419</v>
      </c>
      <c r="N197" s="86">
        <f t="shared" ca="1" si="40"/>
        <v>18311236.026534863</v>
      </c>
      <c r="O197" s="86">
        <f t="shared" ca="1" si="41"/>
        <v>773905.6306749105</v>
      </c>
      <c r="P197">
        <f t="shared" ca="1" si="42"/>
        <v>1.2890877567011703E-2</v>
      </c>
    </row>
    <row r="198" spans="4:16">
      <c r="D198" s="98">
        <f t="shared" si="30"/>
        <v>0</v>
      </c>
      <c r="E198" s="98">
        <f t="shared" si="31"/>
        <v>0</v>
      </c>
      <c r="F198" s="86">
        <f t="shared" si="32"/>
        <v>0</v>
      </c>
      <c r="G198" s="86">
        <f t="shared" si="33"/>
        <v>0</v>
      </c>
      <c r="H198" s="86">
        <f t="shared" si="34"/>
        <v>0</v>
      </c>
      <c r="I198" s="86">
        <f t="shared" si="35"/>
        <v>0</v>
      </c>
      <c r="J198" s="86">
        <f t="shared" si="36"/>
        <v>0</v>
      </c>
      <c r="K198" s="86">
        <f t="shared" ca="1" si="37"/>
        <v>-1.2890877567011703E-2</v>
      </c>
      <c r="L198" s="86">
        <f t="shared" ca="1" si="38"/>
        <v>1.6617472444768557E-4</v>
      </c>
      <c r="M198" s="86">
        <f t="shared" ca="1" si="39"/>
        <v>545338803.97140419</v>
      </c>
      <c r="N198" s="86">
        <f t="shared" ca="1" si="40"/>
        <v>18311236.026534863</v>
      </c>
      <c r="O198" s="86">
        <f t="shared" ca="1" si="41"/>
        <v>773905.6306749105</v>
      </c>
      <c r="P198">
        <f t="shared" ca="1" si="42"/>
        <v>1.2890877567011703E-2</v>
      </c>
    </row>
    <row r="199" spans="4:16">
      <c r="D199" s="98">
        <f t="shared" si="30"/>
        <v>0</v>
      </c>
      <c r="E199" s="98">
        <f t="shared" si="31"/>
        <v>0</v>
      </c>
      <c r="F199" s="86">
        <f t="shared" si="32"/>
        <v>0</v>
      </c>
      <c r="G199" s="86">
        <f t="shared" si="33"/>
        <v>0</v>
      </c>
      <c r="H199" s="86">
        <f t="shared" si="34"/>
        <v>0</v>
      </c>
      <c r="I199" s="86">
        <f t="shared" si="35"/>
        <v>0</v>
      </c>
      <c r="J199" s="86">
        <f t="shared" si="36"/>
        <v>0</v>
      </c>
      <c r="K199" s="86">
        <f t="shared" ca="1" si="37"/>
        <v>-1.2890877567011703E-2</v>
      </c>
      <c r="L199" s="86">
        <f t="shared" ca="1" si="38"/>
        <v>1.6617472444768557E-4</v>
      </c>
      <c r="M199" s="86">
        <f t="shared" ca="1" si="39"/>
        <v>545338803.97140419</v>
      </c>
      <c r="N199" s="86">
        <f t="shared" ca="1" si="40"/>
        <v>18311236.026534863</v>
      </c>
      <c r="O199" s="86">
        <f t="shared" ca="1" si="41"/>
        <v>773905.6306749105</v>
      </c>
      <c r="P199">
        <f t="shared" ca="1" si="42"/>
        <v>1.2890877567011703E-2</v>
      </c>
    </row>
    <row r="200" spans="4:16">
      <c r="D200" s="98">
        <f t="shared" si="30"/>
        <v>0</v>
      </c>
      <c r="E200" s="98">
        <f t="shared" si="31"/>
        <v>0</v>
      </c>
      <c r="F200" s="86">
        <f t="shared" si="32"/>
        <v>0</v>
      </c>
      <c r="G200" s="86">
        <f t="shared" si="33"/>
        <v>0</v>
      </c>
      <c r="H200" s="86">
        <f t="shared" si="34"/>
        <v>0</v>
      </c>
      <c r="I200" s="86">
        <f t="shared" si="35"/>
        <v>0</v>
      </c>
      <c r="J200" s="86">
        <f t="shared" si="36"/>
        <v>0</v>
      </c>
      <c r="K200" s="86">
        <f t="shared" ca="1" si="37"/>
        <v>-1.2890877567011703E-2</v>
      </c>
      <c r="L200" s="86">
        <f t="shared" ca="1" si="38"/>
        <v>1.6617472444768557E-4</v>
      </c>
      <c r="M200" s="86">
        <f t="shared" ca="1" si="39"/>
        <v>545338803.97140419</v>
      </c>
      <c r="N200" s="86">
        <f t="shared" ca="1" si="40"/>
        <v>18311236.026534863</v>
      </c>
      <c r="O200" s="86">
        <f t="shared" ca="1" si="41"/>
        <v>773905.6306749105</v>
      </c>
      <c r="P200">
        <f t="shared" ca="1" si="42"/>
        <v>1.2890877567011703E-2</v>
      </c>
    </row>
    <row r="201" spans="4:16">
      <c r="D201" s="98">
        <f t="shared" si="30"/>
        <v>0</v>
      </c>
      <c r="E201" s="98">
        <f t="shared" si="31"/>
        <v>0</v>
      </c>
      <c r="F201" s="86">
        <f t="shared" si="32"/>
        <v>0</v>
      </c>
      <c r="G201" s="86">
        <f t="shared" si="33"/>
        <v>0</v>
      </c>
      <c r="H201" s="86">
        <f t="shared" si="34"/>
        <v>0</v>
      </c>
      <c r="I201" s="86">
        <f t="shared" si="35"/>
        <v>0</v>
      </c>
      <c r="J201" s="86">
        <f t="shared" si="36"/>
        <v>0</v>
      </c>
      <c r="K201" s="86">
        <f t="shared" ca="1" si="37"/>
        <v>-1.2890877567011703E-2</v>
      </c>
      <c r="L201" s="86">
        <f t="shared" ca="1" si="38"/>
        <v>1.6617472444768557E-4</v>
      </c>
      <c r="M201" s="86">
        <f t="shared" ca="1" si="39"/>
        <v>545338803.97140419</v>
      </c>
      <c r="N201" s="86">
        <f t="shared" ca="1" si="40"/>
        <v>18311236.026534863</v>
      </c>
      <c r="O201" s="86">
        <f t="shared" ca="1" si="41"/>
        <v>773905.6306749105</v>
      </c>
      <c r="P201">
        <f t="shared" ca="1" si="42"/>
        <v>1.2890877567011703E-2</v>
      </c>
    </row>
    <row r="202" spans="4:16">
      <c r="D202" s="98">
        <f t="shared" si="30"/>
        <v>0</v>
      </c>
      <c r="E202" s="98">
        <f t="shared" si="31"/>
        <v>0</v>
      </c>
      <c r="F202" s="86">
        <f t="shared" si="32"/>
        <v>0</v>
      </c>
      <c r="G202" s="86">
        <f t="shared" si="33"/>
        <v>0</v>
      </c>
      <c r="H202" s="86">
        <f t="shared" si="34"/>
        <v>0</v>
      </c>
      <c r="I202" s="86">
        <f t="shared" si="35"/>
        <v>0</v>
      </c>
      <c r="J202" s="86">
        <f t="shared" si="36"/>
        <v>0</v>
      </c>
      <c r="K202" s="86">
        <f t="shared" ca="1" si="37"/>
        <v>-1.2890877567011703E-2</v>
      </c>
      <c r="L202" s="86">
        <f t="shared" ca="1" si="38"/>
        <v>1.6617472444768557E-4</v>
      </c>
      <c r="M202" s="86">
        <f t="shared" ca="1" si="39"/>
        <v>545338803.97140419</v>
      </c>
      <c r="N202" s="86">
        <f t="shared" ca="1" si="40"/>
        <v>18311236.026534863</v>
      </c>
      <c r="O202" s="86">
        <f t="shared" ca="1" si="41"/>
        <v>773905.6306749105</v>
      </c>
      <c r="P202">
        <f t="shared" ca="1" si="42"/>
        <v>1.2890877567011703E-2</v>
      </c>
    </row>
    <row r="203" spans="4:16">
      <c r="D203" s="98">
        <f t="shared" si="30"/>
        <v>0</v>
      </c>
      <c r="E203" s="98">
        <f t="shared" si="31"/>
        <v>0</v>
      </c>
      <c r="F203" s="86">
        <f t="shared" si="32"/>
        <v>0</v>
      </c>
      <c r="G203" s="86">
        <f t="shared" si="33"/>
        <v>0</v>
      </c>
      <c r="H203" s="86">
        <f t="shared" si="34"/>
        <v>0</v>
      </c>
      <c r="I203" s="86">
        <f t="shared" si="35"/>
        <v>0</v>
      </c>
      <c r="J203" s="86">
        <f t="shared" si="36"/>
        <v>0</v>
      </c>
      <c r="K203" s="86">
        <f t="shared" ca="1" si="37"/>
        <v>-1.2890877567011703E-2</v>
      </c>
      <c r="L203" s="86">
        <f t="shared" ca="1" si="38"/>
        <v>1.6617472444768557E-4</v>
      </c>
      <c r="M203" s="86">
        <f t="shared" ca="1" si="39"/>
        <v>545338803.97140419</v>
      </c>
      <c r="N203" s="86">
        <f t="shared" ca="1" si="40"/>
        <v>18311236.026534863</v>
      </c>
      <c r="O203" s="86">
        <f t="shared" ca="1" si="41"/>
        <v>773905.6306749105</v>
      </c>
      <c r="P203">
        <f t="shared" ca="1" si="42"/>
        <v>1.2890877567011703E-2</v>
      </c>
    </row>
    <row r="204" spans="4:16">
      <c r="D204" s="98">
        <f t="shared" si="30"/>
        <v>0</v>
      </c>
      <c r="E204" s="98">
        <f t="shared" si="31"/>
        <v>0</v>
      </c>
      <c r="F204" s="86">
        <f t="shared" si="32"/>
        <v>0</v>
      </c>
      <c r="G204" s="86">
        <f t="shared" si="33"/>
        <v>0</v>
      </c>
      <c r="H204" s="86">
        <f t="shared" si="34"/>
        <v>0</v>
      </c>
      <c r="I204" s="86">
        <f t="shared" si="35"/>
        <v>0</v>
      </c>
      <c r="J204" s="86">
        <f t="shared" si="36"/>
        <v>0</v>
      </c>
      <c r="K204" s="86">
        <f t="shared" ca="1" si="37"/>
        <v>-1.2890877567011703E-2</v>
      </c>
      <c r="L204" s="86">
        <f t="shared" ca="1" si="38"/>
        <v>1.6617472444768557E-4</v>
      </c>
      <c r="M204" s="86">
        <f t="shared" ca="1" si="39"/>
        <v>545338803.97140419</v>
      </c>
      <c r="N204" s="86">
        <f t="shared" ca="1" si="40"/>
        <v>18311236.026534863</v>
      </c>
      <c r="O204" s="86">
        <f t="shared" ca="1" si="41"/>
        <v>773905.6306749105</v>
      </c>
      <c r="P204">
        <f t="shared" ca="1" si="42"/>
        <v>1.2890877567011703E-2</v>
      </c>
    </row>
    <row r="205" spans="4:16">
      <c r="D205" s="98">
        <f t="shared" si="30"/>
        <v>0</v>
      </c>
      <c r="E205" s="98">
        <f t="shared" si="31"/>
        <v>0</v>
      </c>
      <c r="F205" s="86">
        <f t="shared" si="32"/>
        <v>0</v>
      </c>
      <c r="G205" s="86">
        <f t="shared" si="33"/>
        <v>0</v>
      </c>
      <c r="H205" s="86">
        <f t="shared" si="34"/>
        <v>0</v>
      </c>
      <c r="I205" s="86">
        <f t="shared" si="35"/>
        <v>0</v>
      </c>
      <c r="J205" s="86">
        <f t="shared" si="36"/>
        <v>0</v>
      </c>
      <c r="K205" s="86">
        <f t="shared" ca="1" si="37"/>
        <v>-1.2890877567011703E-2</v>
      </c>
      <c r="L205" s="86">
        <f t="shared" ca="1" si="38"/>
        <v>1.6617472444768557E-4</v>
      </c>
      <c r="M205" s="86">
        <f t="shared" ca="1" si="39"/>
        <v>545338803.97140419</v>
      </c>
      <c r="N205" s="86">
        <f t="shared" ca="1" si="40"/>
        <v>18311236.026534863</v>
      </c>
      <c r="O205" s="86">
        <f t="shared" ca="1" si="41"/>
        <v>773905.6306749105</v>
      </c>
      <c r="P205">
        <f t="shared" ca="1" si="42"/>
        <v>1.2890877567011703E-2</v>
      </c>
    </row>
    <row r="206" spans="4:16">
      <c r="D206" s="98">
        <f t="shared" si="30"/>
        <v>0</v>
      </c>
      <c r="E206" s="98">
        <f t="shared" si="31"/>
        <v>0</v>
      </c>
      <c r="F206" s="86">
        <f t="shared" si="32"/>
        <v>0</v>
      </c>
      <c r="G206" s="86">
        <f t="shared" si="33"/>
        <v>0</v>
      </c>
      <c r="H206" s="86">
        <f t="shared" si="34"/>
        <v>0</v>
      </c>
      <c r="I206" s="86">
        <f t="shared" si="35"/>
        <v>0</v>
      </c>
      <c r="J206" s="86">
        <f t="shared" si="36"/>
        <v>0</v>
      </c>
      <c r="K206" s="86">
        <f t="shared" ca="1" si="37"/>
        <v>-1.2890877567011703E-2</v>
      </c>
      <c r="L206" s="86">
        <f t="shared" ca="1" si="38"/>
        <v>1.6617472444768557E-4</v>
      </c>
      <c r="M206" s="86">
        <f t="shared" ca="1" si="39"/>
        <v>545338803.97140419</v>
      </c>
      <c r="N206" s="86">
        <f t="shared" ca="1" si="40"/>
        <v>18311236.026534863</v>
      </c>
      <c r="O206" s="86">
        <f t="shared" ca="1" si="41"/>
        <v>773905.6306749105</v>
      </c>
      <c r="P206">
        <f t="shared" ca="1" si="42"/>
        <v>1.2890877567011703E-2</v>
      </c>
    </row>
    <row r="207" spans="4:16">
      <c r="D207" s="98">
        <f t="shared" si="30"/>
        <v>0</v>
      </c>
      <c r="E207" s="98">
        <f t="shared" si="31"/>
        <v>0</v>
      </c>
      <c r="F207" s="86">
        <f t="shared" si="32"/>
        <v>0</v>
      </c>
      <c r="G207" s="86">
        <f t="shared" si="33"/>
        <v>0</v>
      </c>
      <c r="H207" s="86">
        <f t="shared" si="34"/>
        <v>0</v>
      </c>
      <c r="I207" s="86">
        <f t="shared" si="35"/>
        <v>0</v>
      </c>
      <c r="J207" s="86">
        <f t="shared" si="36"/>
        <v>0</v>
      </c>
      <c r="K207" s="86">
        <f t="shared" ca="1" si="37"/>
        <v>-1.2890877567011703E-2</v>
      </c>
      <c r="L207" s="86">
        <f t="shared" ca="1" si="38"/>
        <v>1.6617472444768557E-4</v>
      </c>
      <c r="M207" s="86">
        <f t="shared" ca="1" si="39"/>
        <v>545338803.97140419</v>
      </c>
      <c r="N207" s="86">
        <f t="shared" ca="1" si="40"/>
        <v>18311236.026534863</v>
      </c>
      <c r="O207" s="86">
        <f t="shared" ca="1" si="41"/>
        <v>773905.6306749105</v>
      </c>
      <c r="P207">
        <f t="shared" ca="1" si="42"/>
        <v>1.2890877567011703E-2</v>
      </c>
    </row>
    <row r="208" spans="4:16">
      <c r="D208" s="98">
        <f t="shared" si="30"/>
        <v>0</v>
      </c>
      <c r="E208" s="98">
        <f t="shared" si="31"/>
        <v>0</v>
      </c>
      <c r="F208" s="86">
        <f t="shared" si="32"/>
        <v>0</v>
      </c>
      <c r="G208" s="86">
        <f t="shared" si="33"/>
        <v>0</v>
      </c>
      <c r="H208" s="86">
        <f t="shared" si="34"/>
        <v>0</v>
      </c>
      <c r="I208" s="86">
        <f t="shared" si="35"/>
        <v>0</v>
      </c>
      <c r="J208" s="86">
        <f t="shared" si="36"/>
        <v>0</v>
      </c>
      <c r="K208" s="86">
        <f t="shared" ca="1" si="37"/>
        <v>-1.2890877567011703E-2</v>
      </c>
      <c r="L208" s="86">
        <f t="shared" ca="1" si="38"/>
        <v>1.6617472444768557E-4</v>
      </c>
      <c r="M208" s="86">
        <f t="shared" ca="1" si="39"/>
        <v>545338803.97140419</v>
      </c>
      <c r="N208" s="86">
        <f t="shared" ca="1" si="40"/>
        <v>18311236.026534863</v>
      </c>
      <c r="O208" s="86">
        <f t="shared" ca="1" si="41"/>
        <v>773905.6306749105</v>
      </c>
      <c r="P208">
        <f t="shared" ca="1" si="42"/>
        <v>1.2890877567011703E-2</v>
      </c>
    </row>
    <row r="209" spans="4:16">
      <c r="D209" s="98">
        <f t="shared" si="30"/>
        <v>0</v>
      </c>
      <c r="E209" s="98">
        <f t="shared" si="31"/>
        <v>0</v>
      </c>
      <c r="F209" s="86">
        <f t="shared" si="32"/>
        <v>0</v>
      </c>
      <c r="G209" s="86">
        <f t="shared" si="33"/>
        <v>0</v>
      </c>
      <c r="H209" s="86">
        <f t="shared" si="34"/>
        <v>0</v>
      </c>
      <c r="I209" s="86">
        <f t="shared" si="35"/>
        <v>0</v>
      </c>
      <c r="J209" s="86">
        <f t="shared" si="36"/>
        <v>0</v>
      </c>
      <c r="K209" s="86">
        <f t="shared" ca="1" si="37"/>
        <v>-1.2890877567011703E-2</v>
      </c>
      <c r="L209" s="86">
        <f t="shared" ca="1" si="38"/>
        <v>1.6617472444768557E-4</v>
      </c>
      <c r="M209" s="86">
        <f t="shared" ca="1" si="39"/>
        <v>545338803.97140419</v>
      </c>
      <c r="N209" s="86">
        <f t="shared" ca="1" si="40"/>
        <v>18311236.026534863</v>
      </c>
      <c r="O209" s="86">
        <f t="shared" ca="1" si="41"/>
        <v>773905.6306749105</v>
      </c>
      <c r="P209">
        <f t="shared" ca="1" si="42"/>
        <v>1.2890877567011703E-2</v>
      </c>
    </row>
    <row r="210" spans="4:16">
      <c r="D210" s="98">
        <f t="shared" si="30"/>
        <v>0</v>
      </c>
      <c r="E210" s="98">
        <f t="shared" si="31"/>
        <v>0</v>
      </c>
      <c r="F210" s="86">
        <f t="shared" si="32"/>
        <v>0</v>
      </c>
      <c r="G210" s="86">
        <f t="shared" si="33"/>
        <v>0</v>
      </c>
      <c r="H210" s="86">
        <f t="shared" si="34"/>
        <v>0</v>
      </c>
      <c r="I210" s="86">
        <f t="shared" si="35"/>
        <v>0</v>
      </c>
      <c r="J210" s="86">
        <f t="shared" si="36"/>
        <v>0</v>
      </c>
      <c r="K210" s="86">
        <f t="shared" ca="1" si="37"/>
        <v>-1.2890877567011703E-2</v>
      </c>
      <c r="L210" s="86">
        <f t="shared" ca="1" si="38"/>
        <v>1.6617472444768557E-4</v>
      </c>
      <c r="M210" s="86">
        <f t="shared" ca="1" si="39"/>
        <v>545338803.97140419</v>
      </c>
      <c r="N210" s="86">
        <f t="shared" ca="1" si="40"/>
        <v>18311236.026534863</v>
      </c>
      <c r="O210" s="86">
        <f t="shared" ca="1" si="41"/>
        <v>773905.6306749105</v>
      </c>
      <c r="P210">
        <f t="shared" ca="1" si="42"/>
        <v>1.2890877567011703E-2</v>
      </c>
    </row>
    <row r="211" spans="4:16">
      <c r="D211" s="98">
        <f t="shared" si="30"/>
        <v>0</v>
      </c>
      <c r="E211" s="98">
        <f t="shared" si="31"/>
        <v>0</v>
      </c>
      <c r="F211" s="86">
        <f t="shared" si="32"/>
        <v>0</v>
      </c>
      <c r="G211" s="86">
        <f t="shared" si="33"/>
        <v>0</v>
      </c>
      <c r="H211" s="86">
        <f t="shared" si="34"/>
        <v>0</v>
      </c>
      <c r="I211" s="86">
        <f t="shared" si="35"/>
        <v>0</v>
      </c>
      <c r="J211" s="86">
        <f t="shared" si="36"/>
        <v>0</v>
      </c>
      <c r="K211" s="86">
        <f t="shared" ca="1" si="37"/>
        <v>-1.2890877567011703E-2</v>
      </c>
      <c r="L211" s="86">
        <f t="shared" ca="1" si="38"/>
        <v>1.6617472444768557E-4</v>
      </c>
      <c r="M211" s="86">
        <f t="shared" ca="1" si="39"/>
        <v>545338803.97140419</v>
      </c>
      <c r="N211" s="86">
        <f t="shared" ca="1" si="40"/>
        <v>18311236.026534863</v>
      </c>
      <c r="O211" s="86">
        <f t="shared" ca="1" si="41"/>
        <v>773905.6306749105</v>
      </c>
      <c r="P211">
        <f t="shared" ca="1" si="42"/>
        <v>1.2890877567011703E-2</v>
      </c>
    </row>
    <row r="212" spans="4:16">
      <c r="D212" s="98">
        <f t="shared" si="30"/>
        <v>0</v>
      </c>
      <c r="E212" s="98">
        <f t="shared" si="31"/>
        <v>0</v>
      </c>
      <c r="F212" s="86">
        <f t="shared" si="32"/>
        <v>0</v>
      </c>
      <c r="G212" s="86">
        <f t="shared" si="33"/>
        <v>0</v>
      </c>
      <c r="H212" s="86">
        <f t="shared" si="34"/>
        <v>0</v>
      </c>
      <c r="I212" s="86">
        <f t="shared" si="35"/>
        <v>0</v>
      </c>
      <c r="J212" s="86">
        <f t="shared" si="36"/>
        <v>0</v>
      </c>
      <c r="K212" s="86">
        <f t="shared" ca="1" si="37"/>
        <v>-1.2890877567011703E-2</v>
      </c>
      <c r="L212" s="86">
        <f t="shared" ca="1" si="38"/>
        <v>1.6617472444768557E-4</v>
      </c>
      <c r="M212" s="86">
        <f t="shared" ca="1" si="39"/>
        <v>545338803.97140419</v>
      </c>
      <c r="N212" s="86">
        <f t="shared" ca="1" si="40"/>
        <v>18311236.026534863</v>
      </c>
      <c r="O212" s="86">
        <f t="shared" ca="1" si="41"/>
        <v>773905.6306749105</v>
      </c>
      <c r="P212">
        <f t="shared" ca="1" si="42"/>
        <v>1.2890877567011703E-2</v>
      </c>
    </row>
    <row r="213" spans="4:16">
      <c r="D213" s="98">
        <f t="shared" ref="D213:D276" si="43">A213/A$18</f>
        <v>0</v>
      </c>
      <c r="E213" s="98">
        <f t="shared" ref="E213:E276" si="44">B213/B$18</f>
        <v>0</v>
      </c>
      <c r="F213" s="86">
        <f t="shared" ref="F213:F276" si="45">D213*D213</f>
        <v>0</v>
      </c>
      <c r="G213" s="86">
        <f t="shared" ref="G213:G276" si="46">D213*F213</f>
        <v>0</v>
      </c>
      <c r="H213" s="86">
        <f t="shared" ref="H213:H276" si="47">F213*F213</f>
        <v>0</v>
      </c>
      <c r="I213" s="86">
        <f t="shared" ref="I213:I276" si="48">E213*D213</f>
        <v>0</v>
      </c>
      <c r="J213" s="86">
        <f t="shared" ref="J213:J276" si="49">I213*D213</f>
        <v>0</v>
      </c>
      <c r="K213" s="86">
        <f t="shared" ref="K213:K276" ca="1" si="50">+E$4+E$5*D213+E$6*D213^2</f>
        <v>-1.2890877567011703E-2</v>
      </c>
      <c r="L213" s="86">
        <f t="shared" ref="L213:L276" ca="1" si="51">+(K213-E213)^2</f>
        <v>1.6617472444768557E-4</v>
      </c>
      <c r="M213" s="86">
        <f t="shared" ref="M213:M276" ca="1" si="52">(M$1-M$2*D213+M$3*F213)^2</f>
        <v>545338803.97140419</v>
      </c>
      <c r="N213" s="86">
        <f t="shared" ref="N213:N276" ca="1" si="53">(-M$2+M$4*D213-M$5*F213)^2</f>
        <v>18311236.026534863</v>
      </c>
      <c r="O213" s="86">
        <f t="shared" ref="O213:O276" ca="1" si="54">+(M$3-D213*M$5+F213*M$6)^2</f>
        <v>773905.6306749105</v>
      </c>
      <c r="P213">
        <f t="shared" ref="P213:P276" ca="1" si="55">+E213-K213</f>
        <v>1.2890877567011703E-2</v>
      </c>
    </row>
    <row r="214" spans="4:16">
      <c r="D214" s="98">
        <f t="shared" si="43"/>
        <v>0</v>
      </c>
      <c r="E214" s="98">
        <f t="shared" si="44"/>
        <v>0</v>
      </c>
      <c r="F214" s="86">
        <f t="shared" si="45"/>
        <v>0</v>
      </c>
      <c r="G214" s="86">
        <f t="shared" si="46"/>
        <v>0</v>
      </c>
      <c r="H214" s="86">
        <f t="shared" si="47"/>
        <v>0</v>
      </c>
      <c r="I214" s="86">
        <f t="shared" si="48"/>
        <v>0</v>
      </c>
      <c r="J214" s="86">
        <f t="shared" si="49"/>
        <v>0</v>
      </c>
      <c r="K214" s="86">
        <f t="shared" ca="1" si="50"/>
        <v>-1.2890877567011703E-2</v>
      </c>
      <c r="L214" s="86">
        <f t="shared" ca="1" si="51"/>
        <v>1.6617472444768557E-4</v>
      </c>
      <c r="M214" s="86">
        <f t="shared" ca="1" si="52"/>
        <v>545338803.97140419</v>
      </c>
      <c r="N214" s="86">
        <f t="shared" ca="1" si="53"/>
        <v>18311236.026534863</v>
      </c>
      <c r="O214" s="86">
        <f t="shared" ca="1" si="54"/>
        <v>773905.6306749105</v>
      </c>
      <c r="P214">
        <f t="shared" ca="1" si="55"/>
        <v>1.2890877567011703E-2</v>
      </c>
    </row>
    <row r="215" spans="4:16">
      <c r="D215" s="98">
        <f t="shared" si="43"/>
        <v>0</v>
      </c>
      <c r="E215" s="98">
        <f t="shared" si="44"/>
        <v>0</v>
      </c>
      <c r="F215" s="86">
        <f t="shared" si="45"/>
        <v>0</v>
      </c>
      <c r="G215" s="86">
        <f t="shared" si="46"/>
        <v>0</v>
      </c>
      <c r="H215" s="86">
        <f t="shared" si="47"/>
        <v>0</v>
      </c>
      <c r="I215" s="86">
        <f t="shared" si="48"/>
        <v>0</v>
      </c>
      <c r="J215" s="86">
        <f t="shared" si="49"/>
        <v>0</v>
      </c>
      <c r="K215" s="86">
        <f t="shared" ca="1" si="50"/>
        <v>-1.2890877567011703E-2</v>
      </c>
      <c r="L215" s="86">
        <f t="shared" ca="1" si="51"/>
        <v>1.6617472444768557E-4</v>
      </c>
      <c r="M215" s="86">
        <f t="shared" ca="1" si="52"/>
        <v>545338803.97140419</v>
      </c>
      <c r="N215" s="86">
        <f t="shared" ca="1" si="53"/>
        <v>18311236.026534863</v>
      </c>
      <c r="O215" s="86">
        <f t="shared" ca="1" si="54"/>
        <v>773905.6306749105</v>
      </c>
      <c r="P215">
        <f t="shared" ca="1" si="55"/>
        <v>1.2890877567011703E-2</v>
      </c>
    </row>
    <row r="216" spans="4:16">
      <c r="D216" s="98">
        <f t="shared" si="43"/>
        <v>0</v>
      </c>
      <c r="E216" s="98">
        <f t="shared" si="44"/>
        <v>0</v>
      </c>
      <c r="F216" s="86">
        <f t="shared" si="45"/>
        <v>0</v>
      </c>
      <c r="G216" s="86">
        <f t="shared" si="46"/>
        <v>0</v>
      </c>
      <c r="H216" s="86">
        <f t="shared" si="47"/>
        <v>0</v>
      </c>
      <c r="I216" s="86">
        <f t="shared" si="48"/>
        <v>0</v>
      </c>
      <c r="J216" s="86">
        <f t="shared" si="49"/>
        <v>0</v>
      </c>
      <c r="K216" s="86">
        <f t="shared" ca="1" si="50"/>
        <v>-1.2890877567011703E-2</v>
      </c>
      <c r="L216" s="86">
        <f t="shared" ca="1" si="51"/>
        <v>1.6617472444768557E-4</v>
      </c>
      <c r="M216" s="86">
        <f t="shared" ca="1" si="52"/>
        <v>545338803.97140419</v>
      </c>
      <c r="N216" s="86">
        <f t="shared" ca="1" si="53"/>
        <v>18311236.026534863</v>
      </c>
      <c r="O216" s="86">
        <f t="shared" ca="1" si="54"/>
        <v>773905.6306749105</v>
      </c>
      <c r="P216">
        <f t="shared" ca="1" si="55"/>
        <v>1.2890877567011703E-2</v>
      </c>
    </row>
    <row r="217" spans="4:16">
      <c r="D217" s="98">
        <f t="shared" si="43"/>
        <v>0</v>
      </c>
      <c r="E217" s="98">
        <f t="shared" si="44"/>
        <v>0</v>
      </c>
      <c r="F217" s="86">
        <f t="shared" si="45"/>
        <v>0</v>
      </c>
      <c r="G217" s="86">
        <f t="shared" si="46"/>
        <v>0</v>
      </c>
      <c r="H217" s="86">
        <f t="shared" si="47"/>
        <v>0</v>
      </c>
      <c r="I217" s="86">
        <f t="shared" si="48"/>
        <v>0</v>
      </c>
      <c r="J217" s="86">
        <f t="shared" si="49"/>
        <v>0</v>
      </c>
      <c r="K217" s="86">
        <f t="shared" ca="1" si="50"/>
        <v>-1.2890877567011703E-2</v>
      </c>
      <c r="L217" s="86">
        <f t="shared" ca="1" si="51"/>
        <v>1.6617472444768557E-4</v>
      </c>
      <c r="M217" s="86">
        <f t="shared" ca="1" si="52"/>
        <v>545338803.97140419</v>
      </c>
      <c r="N217" s="86">
        <f t="shared" ca="1" si="53"/>
        <v>18311236.026534863</v>
      </c>
      <c r="O217" s="86">
        <f t="shared" ca="1" si="54"/>
        <v>773905.6306749105</v>
      </c>
      <c r="P217">
        <f t="shared" ca="1" si="55"/>
        <v>1.2890877567011703E-2</v>
      </c>
    </row>
    <row r="218" spans="4:16">
      <c r="D218" s="98">
        <f t="shared" si="43"/>
        <v>0</v>
      </c>
      <c r="E218" s="98">
        <f t="shared" si="44"/>
        <v>0</v>
      </c>
      <c r="F218" s="86">
        <f t="shared" si="45"/>
        <v>0</v>
      </c>
      <c r="G218" s="86">
        <f t="shared" si="46"/>
        <v>0</v>
      </c>
      <c r="H218" s="86">
        <f t="shared" si="47"/>
        <v>0</v>
      </c>
      <c r="I218" s="86">
        <f t="shared" si="48"/>
        <v>0</v>
      </c>
      <c r="J218" s="86">
        <f t="shared" si="49"/>
        <v>0</v>
      </c>
      <c r="K218" s="86">
        <f t="shared" ca="1" si="50"/>
        <v>-1.2890877567011703E-2</v>
      </c>
      <c r="L218" s="86">
        <f t="shared" ca="1" si="51"/>
        <v>1.6617472444768557E-4</v>
      </c>
      <c r="M218" s="86">
        <f t="shared" ca="1" si="52"/>
        <v>545338803.97140419</v>
      </c>
      <c r="N218" s="86">
        <f t="shared" ca="1" si="53"/>
        <v>18311236.026534863</v>
      </c>
      <c r="O218" s="86">
        <f t="shared" ca="1" si="54"/>
        <v>773905.6306749105</v>
      </c>
      <c r="P218">
        <f t="shared" ca="1" si="55"/>
        <v>1.2890877567011703E-2</v>
      </c>
    </row>
    <row r="219" spans="4:16">
      <c r="D219" s="98">
        <f t="shared" si="43"/>
        <v>0</v>
      </c>
      <c r="E219" s="98">
        <f t="shared" si="44"/>
        <v>0</v>
      </c>
      <c r="F219" s="86">
        <f t="shared" si="45"/>
        <v>0</v>
      </c>
      <c r="G219" s="86">
        <f t="shared" si="46"/>
        <v>0</v>
      </c>
      <c r="H219" s="86">
        <f t="shared" si="47"/>
        <v>0</v>
      </c>
      <c r="I219" s="86">
        <f t="shared" si="48"/>
        <v>0</v>
      </c>
      <c r="J219" s="86">
        <f t="shared" si="49"/>
        <v>0</v>
      </c>
      <c r="K219" s="86">
        <f t="shared" ca="1" si="50"/>
        <v>-1.2890877567011703E-2</v>
      </c>
      <c r="L219" s="86">
        <f t="shared" ca="1" si="51"/>
        <v>1.6617472444768557E-4</v>
      </c>
      <c r="M219" s="86">
        <f t="shared" ca="1" si="52"/>
        <v>545338803.97140419</v>
      </c>
      <c r="N219" s="86">
        <f t="shared" ca="1" si="53"/>
        <v>18311236.026534863</v>
      </c>
      <c r="O219" s="86">
        <f t="shared" ca="1" si="54"/>
        <v>773905.6306749105</v>
      </c>
      <c r="P219">
        <f t="shared" ca="1" si="55"/>
        <v>1.2890877567011703E-2</v>
      </c>
    </row>
    <row r="220" spans="4:16">
      <c r="D220" s="98">
        <f t="shared" si="43"/>
        <v>0</v>
      </c>
      <c r="E220" s="98">
        <f t="shared" si="44"/>
        <v>0</v>
      </c>
      <c r="F220" s="86">
        <f t="shared" si="45"/>
        <v>0</v>
      </c>
      <c r="G220" s="86">
        <f t="shared" si="46"/>
        <v>0</v>
      </c>
      <c r="H220" s="86">
        <f t="shared" si="47"/>
        <v>0</v>
      </c>
      <c r="I220" s="86">
        <f t="shared" si="48"/>
        <v>0</v>
      </c>
      <c r="J220" s="86">
        <f t="shared" si="49"/>
        <v>0</v>
      </c>
      <c r="K220" s="86">
        <f t="shared" ca="1" si="50"/>
        <v>-1.2890877567011703E-2</v>
      </c>
      <c r="L220" s="86">
        <f t="shared" ca="1" si="51"/>
        <v>1.6617472444768557E-4</v>
      </c>
      <c r="M220" s="86">
        <f t="shared" ca="1" si="52"/>
        <v>545338803.97140419</v>
      </c>
      <c r="N220" s="86">
        <f t="shared" ca="1" si="53"/>
        <v>18311236.026534863</v>
      </c>
      <c r="O220" s="86">
        <f t="shared" ca="1" si="54"/>
        <v>773905.6306749105</v>
      </c>
      <c r="P220">
        <f t="shared" ca="1" si="55"/>
        <v>1.2890877567011703E-2</v>
      </c>
    </row>
    <row r="221" spans="4:16">
      <c r="D221" s="98">
        <f t="shared" si="43"/>
        <v>0</v>
      </c>
      <c r="E221" s="98">
        <f t="shared" si="44"/>
        <v>0</v>
      </c>
      <c r="F221" s="86">
        <f t="shared" si="45"/>
        <v>0</v>
      </c>
      <c r="G221" s="86">
        <f t="shared" si="46"/>
        <v>0</v>
      </c>
      <c r="H221" s="86">
        <f t="shared" si="47"/>
        <v>0</v>
      </c>
      <c r="I221" s="86">
        <f t="shared" si="48"/>
        <v>0</v>
      </c>
      <c r="J221" s="86">
        <f t="shared" si="49"/>
        <v>0</v>
      </c>
      <c r="K221" s="86">
        <f t="shared" ca="1" si="50"/>
        <v>-1.2890877567011703E-2</v>
      </c>
      <c r="L221" s="86">
        <f t="shared" ca="1" si="51"/>
        <v>1.6617472444768557E-4</v>
      </c>
      <c r="M221" s="86">
        <f t="shared" ca="1" si="52"/>
        <v>545338803.97140419</v>
      </c>
      <c r="N221" s="86">
        <f t="shared" ca="1" si="53"/>
        <v>18311236.026534863</v>
      </c>
      <c r="O221" s="86">
        <f t="shared" ca="1" si="54"/>
        <v>773905.6306749105</v>
      </c>
      <c r="P221">
        <f t="shared" ca="1" si="55"/>
        <v>1.2890877567011703E-2</v>
      </c>
    </row>
    <row r="222" spans="4:16">
      <c r="D222" s="98">
        <f t="shared" si="43"/>
        <v>0</v>
      </c>
      <c r="E222" s="98">
        <f t="shared" si="44"/>
        <v>0</v>
      </c>
      <c r="F222" s="86">
        <f t="shared" si="45"/>
        <v>0</v>
      </c>
      <c r="G222" s="86">
        <f t="shared" si="46"/>
        <v>0</v>
      </c>
      <c r="H222" s="86">
        <f t="shared" si="47"/>
        <v>0</v>
      </c>
      <c r="I222" s="86">
        <f t="shared" si="48"/>
        <v>0</v>
      </c>
      <c r="J222" s="86">
        <f t="shared" si="49"/>
        <v>0</v>
      </c>
      <c r="K222" s="86">
        <f t="shared" ca="1" si="50"/>
        <v>-1.2890877567011703E-2</v>
      </c>
      <c r="L222" s="86">
        <f t="shared" ca="1" si="51"/>
        <v>1.6617472444768557E-4</v>
      </c>
      <c r="M222" s="86">
        <f t="shared" ca="1" si="52"/>
        <v>545338803.97140419</v>
      </c>
      <c r="N222" s="86">
        <f t="shared" ca="1" si="53"/>
        <v>18311236.026534863</v>
      </c>
      <c r="O222" s="86">
        <f t="shared" ca="1" si="54"/>
        <v>773905.6306749105</v>
      </c>
      <c r="P222">
        <f t="shared" ca="1" si="55"/>
        <v>1.2890877567011703E-2</v>
      </c>
    </row>
    <row r="223" spans="4:16">
      <c r="D223" s="98">
        <f t="shared" si="43"/>
        <v>0</v>
      </c>
      <c r="E223" s="98">
        <f t="shared" si="44"/>
        <v>0</v>
      </c>
      <c r="F223" s="86">
        <f t="shared" si="45"/>
        <v>0</v>
      </c>
      <c r="G223" s="86">
        <f t="shared" si="46"/>
        <v>0</v>
      </c>
      <c r="H223" s="86">
        <f t="shared" si="47"/>
        <v>0</v>
      </c>
      <c r="I223" s="86">
        <f t="shared" si="48"/>
        <v>0</v>
      </c>
      <c r="J223" s="86">
        <f t="shared" si="49"/>
        <v>0</v>
      </c>
      <c r="K223" s="86">
        <f t="shared" ca="1" si="50"/>
        <v>-1.2890877567011703E-2</v>
      </c>
      <c r="L223" s="86">
        <f t="shared" ca="1" si="51"/>
        <v>1.6617472444768557E-4</v>
      </c>
      <c r="M223" s="86">
        <f t="shared" ca="1" si="52"/>
        <v>545338803.97140419</v>
      </c>
      <c r="N223" s="86">
        <f t="shared" ca="1" si="53"/>
        <v>18311236.026534863</v>
      </c>
      <c r="O223" s="86">
        <f t="shared" ca="1" si="54"/>
        <v>773905.6306749105</v>
      </c>
      <c r="P223">
        <f t="shared" ca="1" si="55"/>
        <v>1.2890877567011703E-2</v>
      </c>
    </row>
    <row r="224" spans="4:16">
      <c r="D224" s="98">
        <f t="shared" si="43"/>
        <v>0</v>
      </c>
      <c r="E224" s="98">
        <f t="shared" si="44"/>
        <v>0</v>
      </c>
      <c r="F224" s="86">
        <f t="shared" si="45"/>
        <v>0</v>
      </c>
      <c r="G224" s="86">
        <f t="shared" si="46"/>
        <v>0</v>
      </c>
      <c r="H224" s="86">
        <f t="shared" si="47"/>
        <v>0</v>
      </c>
      <c r="I224" s="86">
        <f t="shared" si="48"/>
        <v>0</v>
      </c>
      <c r="J224" s="86">
        <f t="shared" si="49"/>
        <v>0</v>
      </c>
      <c r="K224" s="86">
        <f t="shared" ca="1" si="50"/>
        <v>-1.2890877567011703E-2</v>
      </c>
      <c r="L224" s="86">
        <f t="shared" ca="1" si="51"/>
        <v>1.6617472444768557E-4</v>
      </c>
      <c r="M224" s="86">
        <f t="shared" ca="1" si="52"/>
        <v>545338803.97140419</v>
      </c>
      <c r="N224" s="86">
        <f t="shared" ca="1" si="53"/>
        <v>18311236.026534863</v>
      </c>
      <c r="O224" s="86">
        <f t="shared" ca="1" si="54"/>
        <v>773905.6306749105</v>
      </c>
      <c r="P224">
        <f t="shared" ca="1" si="55"/>
        <v>1.2890877567011703E-2</v>
      </c>
    </row>
    <row r="225" spans="4:16">
      <c r="D225" s="98">
        <f t="shared" si="43"/>
        <v>0</v>
      </c>
      <c r="E225" s="98">
        <f t="shared" si="44"/>
        <v>0</v>
      </c>
      <c r="F225" s="86">
        <f t="shared" si="45"/>
        <v>0</v>
      </c>
      <c r="G225" s="86">
        <f t="shared" si="46"/>
        <v>0</v>
      </c>
      <c r="H225" s="86">
        <f t="shared" si="47"/>
        <v>0</v>
      </c>
      <c r="I225" s="86">
        <f t="shared" si="48"/>
        <v>0</v>
      </c>
      <c r="J225" s="86">
        <f t="shared" si="49"/>
        <v>0</v>
      </c>
      <c r="K225" s="86">
        <f t="shared" ca="1" si="50"/>
        <v>-1.2890877567011703E-2</v>
      </c>
      <c r="L225" s="86">
        <f t="shared" ca="1" si="51"/>
        <v>1.6617472444768557E-4</v>
      </c>
      <c r="M225" s="86">
        <f t="shared" ca="1" si="52"/>
        <v>545338803.97140419</v>
      </c>
      <c r="N225" s="86">
        <f t="shared" ca="1" si="53"/>
        <v>18311236.026534863</v>
      </c>
      <c r="O225" s="86">
        <f t="shared" ca="1" si="54"/>
        <v>773905.6306749105</v>
      </c>
      <c r="P225">
        <f t="shared" ca="1" si="55"/>
        <v>1.2890877567011703E-2</v>
      </c>
    </row>
    <row r="226" spans="4:16">
      <c r="D226" s="98">
        <f t="shared" si="43"/>
        <v>0</v>
      </c>
      <c r="E226" s="98">
        <f t="shared" si="44"/>
        <v>0</v>
      </c>
      <c r="F226" s="86">
        <f t="shared" si="45"/>
        <v>0</v>
      </c>
      <c r="G226" s="86">
        <f t="shared" si="46"/>
        <v>0</v>
      </c>
      <c r="H226" s="86">
        <f t="shared" si="47"/>
        <v>0</v>
      </c>
      <c r="I226" s="86">
        <f t="shared" si="48"/>
        <v>0</v>
      </c>
      <c r="J226" s="86">
        <f t="shared" si="49"/>
        <v>0</v>
      </c>
      <c r="K226" s="86">
        <f t="shared" ca="1" si="50"/>
        <v>-1.2890877567011703E-2</v>
      </c>
      <c r="L226" s="86">
        <f t="shared" ca="1" si="51"/>
        <v>1.6617472444768557E-4</v>
      </c>
      <c r="M226" s="86">
        <f t="shared" ca="1" si="52"/>
        <v>545338803.97140419</v>
      </c>
      <c r="N226" s="86">
        <f t="shared" ca="1" si="53"/>
        <v>18311236.026534863</v>
      </c>
      <c r="O226" s="86">
        <f t="shared" ca="1" si="54"/>
        <v>773905.6306749105</v>
      </c>
      <c r="P226">
        <f t="shared" ca="1" si="55"/>
        <v>1.2890877567011703E-2</v>
      </c>
    </row>
    <row r="227" spans="4:16">
      <c r="D227" s="98">
        <f t="shared" si="43"/>
        <v>0</v>
      </c>
      <c r="E227" s="98">
        <f t="shared" si="44"/>
        <v>0</v>
      </c>
      <c r="F227" s="86">
        <f t="shared" si="45"/>
        <v>0</v>
      </c>
      <c r="G227" s="86">
        <f t="shared" si="46"/>
        <v>0</v>
      </c>
      <c r="H227" s="86">
        <f t="shared" si="47"/>
        <v>0</v>
      </c>
      <c r="I227" s="86">
        <f t="shared" si="48"/>
        <v>0</v>
      </c>
      <c r="J227" s="86">
        <f t="shared" si="49"/>
        <v>0</v>
      </c>
      <c r="K227" s="86">
        <f t="shared" ca="1" si="50"/>
        <v>-1.2890877567011703E-2</v>
      </c>
      <c r="L227" s="86">
        <f t="shared" ca="1" si="51"/>
        <v>1.6617472444768557E-4</v>
      </c>
      <c r="M227" s="86">
        <f t="shared" ca="1" si="52"/>
        <v>545338803.97140419</v>
      </c>
      <c r="N227" s="86">
        <f t="shared" ca="1" si="53"/>
        <v>18311236.026534863</v>
      </c>
      <c r="O227" s="86">
        <f t="shared" ca="1" si="54"/>
        <v>773905.6306749105</v>
      </c>
      <c r="P227">
        <f t="shared" ca="1" si="55"/>
        <v>1.2890877567011703E-2</v>
      </c>
    </row>
    <row r="228" spans="4:16">
      <c r="D228" s="98">
        <f t="shared" si="43"/>
        <v>0</v>
      </c>
      <c r="E228" s="98">
        <f t="shared" si="44"/>
        <v>0</v>
      </c>
      <c r="F228" s="86">
        <f t="shared" si="45"/>
        <v>0</v>
      </c>
      <c r="G228" s="86">
        <f t="shared" si="46"/>
        <v>0</v>
      </c>
      <c r="H228" s="86">
        <f t="shared" si="47"/>
        <v>0</v>
      </c>
      <c r="I228" s="86">
        <f t="shared" si="48"/>
        <v>0</v>
      </c>
      <c r="J228" s="86">
        <f t="shared" si="49"/>
        <v>0</v>
      </c>
      <c r="K228" s="86">
        <f t="shared" ca="1" si="50"/>
        <v>-1.2890877567011703E-2</v>
      </c>
      <c r="L228" s="86">
        <f t="shared" ca="1" si="51"/>
        <v>1.6617472444768557E-4</v>
      </c>
      <c r="M228" s="86">
        <f t="shared" ca="1" si="52"/>
        <v>545338803.97140419</v>
      </c>
      <c r="N228" s="86">
        <f t="shared" ca="1" si="53"/>
        <v>18311236.026534863</v>
      </c>
      <c r="O228" s="86">
        <f t="shared" ca="1" si="54"/>
        <v>773905.6306749105</v>
      </c>
      <c r="P228">
        <f t="shared" ca="1" si="55"/>
        <v>1.2890877567011703E-2</v>
      </c>
    </row>
    <row r="229" spans="4:16">
      <c r="D229" s="98">
        <f t="shared" si="43"/>
        <v>0</v>
      </c>
      <c r="E229" s="98">
        <f t="shared" si="44"/>
        <v>0</v>
      </c>
      <c r="F229" s="86">
        <f t="shared" si="45"/>
        <v>0</v>
      </c>
      <c r="G229" s="86">
        <f t="shared" si="46"/>
        <v>0</v>
      </c>
      <c r="H229" s="86">
        <f t="shared" si="47"/>
        <v>0</v>
      </c>
      <c r="I229" s="86">
        <f t="shared" si="48"/>
        <v>0</v>
      </c>
      <c r="J229" s="86">
        <f t="shared" si="49"/>
        <v>0</v>
      </c>
      <c r="K229" s="86">
        <f t="shared" ca="1" si="50"/>
        <v>-1.2890877567011703E-2</v>
      </c>
      <c r="L229" s="86">
        <f t="shared" ca="1" si="51"/>
        <v>1.6617472444768557E-4</v>
      </c>
      <c r="M229" s="86">
        <f t="shared" ca="1" si="52"/>
        <v>545338803.97140419</v>
      </c>
      <c r="N229" s="86">
        <f t="shared" ca="1" si="53"/>
        <v>18311236.026534863</v>
      </c>
      <c r="O229" s="86">
        <f t="shared" ca="1" si="54"/>
        <v>773905.6306749105</v>
      </c>
      <c r="P229">
        <f t="shared" ca="1" si="55"/>
        <v>1.2890877567011703E-2</v>
      </c>
    </row>
    <row r="230" spans="4:16">
      <c r="D230" s="98">
        <f t="shared" si="43"/>
        <v>0</v>
      </c>
      <c r="E230" s="98">
        <f t="shared" si="44"/>
        <v>0</v>
      </c>
      <c r="F230" s="86">
        <f t="shared" si="45"/>
        <v>0</v>
      </c>
      <c r="G230" s="86">
        <f t="shared" si="46"/>
        <v>0</v>
      </c>
      <c r="H230" s="86">
        <f t="shared" si="47"/>
        <v>0</v>
      </c>
      <c r="I230" s="86">
        <f t="shared" si="48"/>
        <v>0</v>
      </c>
      <c r="J230" s="86">
        <f t="shared" si="49"/>
        <v>0</v>
      </c>
      <c r="K230" s="86">
        <f t="shared" ca="1" si="50"/>
        <v>-1.2890877567011703E-2</v>
      </c>
      <c r="L230" s="86">
        <f t="shared" ca="1" si="51"/>
        <v>1.6617472444768557E-4</v>
      </c>
      <c r="M230" s="86">
        <f t="shared" ca="1" si="52"/>
        <v>545338803.97140419</v>
      </c>
      <c r="N230" s="86">
        <f t="shared" ca="1" si="53"/>
        <v>18311236.026534863</v>
      </c>
      <c r="O230" s="86">
        <f t="shared" ca="1" si="54"/>
        <v>773905.6306749105</v>
      </c>
      <c r="P230">
        <f t="shared" ca="1" si="55"/>
        <v>1.2890877567011703E-2</v>
      </c>
    </row>
    <row r="231" spans="4:16">
      <c r="D231" s="98">
        <f t="shared" si="43"/>
        <v>0</v>
      </c>
      <c r="E231" s="98">
        <f t="shared" si="44"/>
        <v>0</v>
      </c>
      <c r="F231" s="86">
        <f t="shared" si="45"/>
        <v>0</v>
      </c>
      <c r="G231" s="86">
        <f t="shared" si="46"/>
        <v>0</v>
      </c>
      <c r="H231" s="86">
        <f t="shared" si="47"/>
        <v>0</v>
      </c>
      <c r="I231" s="86">
        <f t="shared" si="48"/>
        <v>0</v>
      </c>
      <c r="J231" s="86">
        <f t="shared" si="49"/>
        <v>0</v>
      </c>
      <c r="K231" s="86">
        <f t="shared" ca="1" si="50"/>
        <v>-1.2890877567011703E-2</v>
      </c>
      <c r="L231" s="86">
        <f t="shared" ca="1" si="51"/>
        <v>1.6617472444768557E-4</v>
      </c>
      <c r="M231" s="86">
        <f t="shared" ca="1" si="52"/>
        <v>545338803.97140419</v>
      </c>
      <c r="N231" s="86">
        <f t="shared" ca="1" si="53"/>
        <v>18311236.026534863</v>
      </c>
      <c r="O231" s="86">
        <f t="shared" ca="1" si="54"/>
        <v>773905.6306749105</v>
      </c>
      <c r="P231">
        <f t="shared" ca="1" si="55"/>
        <v>1.2890877567011703E-2</v>
      </c>
    </row>
    <row r="232" spans="4:16">
      <c r="D232" s="98">
        <f t="shared" si="43"/>
        <v>0</v>
      </c>
      <c r="E232" s="98">
        <f t="shared" si="44"/>
        <v>0</v>
      </c>
      <c r="F232" s="86">
        <f t="shared" si="45"/>
        <v>0</v>
      </c>
      <c r="G232" s="86">
        <f t="shared" si="46"/>
        <v>0</v>
      </c>
      <c r="H232" s="86">
        <f t="shared" si="47"/>
        <v>0</v>
      </c>
      <c r="I232" s="86">
        <f t="shared" si="48"/>
        <v>0</v>
      </c>
      <c r="J232" s="86">
        <f t="shared" si="49"/>
        <v>0</v>
      </c>
      <c r="K232" s="86">
        <f t="shared" ca="1" si="50"/>
        <v>-1.2890877567011703E-2</v>
      </c>
      <c r="L232" s="86">
        <f t="shared" ca="1" si="51"/>
        <v>1.6617472444768557E-4</v>
      </c>
      <c r="M232" s="86">
        <f t="shared" ca="1" si="52"/>
        <v>545338803.97140419</v>
      </c>
      <c r="N232" s="86">
        <f t="shared" ca="1" si="53"/>
        <v>18311236.026534863</v>
      </c>
      <c r="O232" s="86">
        <f t="shared" ca="1" si="54"/>
        <v>773905.6306749105</v>
      </c>
      <c r="P232">
        <f t="shared" ca="1" si="55"/>
        <v>1.2890877567011703E-2</v>
      </c>
    </row>
    <row r="233" spans="4:16">
      <c r="D233" s="98">
        <f t="shared" si="43"/>
        <v>0</v>
      </c>
      <c r="E233" s="98">
        <f t="shared" si="44"/>
        <v>0</v>
      </c>
      <c r="F233" s="86">
        <f t="shared" si="45"/>
        <v>0</v>
      </c>
      <c r="G233" s="86">
        <f t="shared" si="46"/>
        <v>0</v>
      </c>
      <c r="H233" s="86">
        <f t="shared" si="47"/>
        <v>0</v>
      </c>
      <c r="I233" s="86">
        <f t="shared" si="48"/>
        <v>0</v>
      </c>
      <c r="J233" s="86">
        <f t="shared" si="49"/>
        <v>0</v>
      </c>
      <c r="K233" s="86">
        <f t="shared" ca="1" si="50"/>
        <v>-1.2890877567011703E-2</v>
      </c>
      <c r="L233" s="86">
        <f t="shared" ca="1" si="51"/>
        <v>1.6617472444768557E-4</v>
      </c>
      <c r="M233" s="86">
        <f t="shared" ca="1" si="52"/>
        <v>545338803.97140419</v>
      </c>
      <c r="N233" s="86">
        <f t="shared" ca="1" si="53"/>
        <v>18311236.026534863</v>
      </c>
      <c r="O233" s="86">
        <f t="shared" ca="1" si="54"/>
        <v>773905.6306749105</v>
      </c>
      <c r="P233">
        <f t="shared" ca="1" si="55"/>
        <v>1.2890877567011703E-2</v>
      </c>
    </row>
    <row r="234" spans="4:16">
      <c r="D234" s="98">
        <f t="shared" si="43"/>
        <v>0</v>
      </c>
      <c r="E234" s="98">
        <f t="shared" si="44"/>
        <v>0</v>
      </c>
      <c r="F234" s="86">
        <f t="shared" si="45"/>
        <v>0</v>
      </c>
      <c r="G234" s="86">
        <f t="shared" si="46"/>
        <v>0</v>
      </c>
      <c r="H234" s="86">
        <f t="shared" si="47"/>
        <v>0</v>
      </c>
      <c r="I234" s="86">
        <f t="shared" si="48"/>
        <v>0</v>
      </c>
      <c r="J234" s="86">
        <f t="shared" si="49"/>
        <v>0</v>
      </c>
      <c r="K234" s="86">
        <f t="shared" ca="1" si="50"/>
        <v>-1.2890877567011703E-2</v>
      </c>
      <c r="L234" s="86">
        <f t="shared" ca="1" si="51"/>
        <v>1.6617472444768557E-4</v>
      </c>
      <c r="M234" s="86">
        <f t="shared" ca="1" si="52"/>
        <v>545338803.97140419</v>
      </c>
      <c r="N234" s="86">
        <f t="shared" ca="1" si="53"/>
        <v>18311236.026534863</v>
      </c>
      <c r="O234" s="86">
        <f t="shared" ca="1" si="54"/>
        <v>773905.6306749105</v>
      </c>
      <c r="P234">
        <f t="shared" ca="1" si="55"/>
        <v>1.2890877567011703E-2</v>
      </c>
    </row>
    <row r="235" spans="4:16">
      <c r="D235" s="98">
        <f t="shared" si="43"/>
        <v>0</v>
      </c>
      <c r="E235" s="98">
        <f t="shared" si="44"/>
        <v>0</v>
      </c>
      <c r="F235" s="86">
        <f t="shared" si="45"/>
        <v>0</v>
      </c>
      <c r="G235" s="86">
        <f t="shared" si="46"/>
        <v>0</v>
      </c>
      <c r="H235" s="86">
        <f t="shared" si="47"/>
        <v>0</v>
      </c>
      <c r="I235" s="86">
        <f t="shared" si="48"/>
        <v>0</v>
      </c>
      <c r="J235" s="86">
        <f t="shared" si="49"/>
        <v>0</v>
      </c>
      <c r="K235" s="86">
        <f t="shared" ca="1" si="50"/>
        <v>-1.2890877567011703E-2</v>
      </c>
      <c r="L235" s="86">
        <f t="shared" ca="1" si="51"/>
        <v>1.6617472444768557E-4</v>
      </c>
      <c r="M235" s="86">
        <f t="shared" ca="1" si="52"/>
        <v>545338803.97140419</v>
      </c>
      <c r="N235" s="86">
        <f t="shared" ca="1" si="53"/>
        <v>18311236.026534863</v>
      </c>
      <c r="O235" s="86">
        <f t="shared" ca="1" si="54"/>
        <v>773905.6306749105</v>
      </c>
      <c r="P235">
        <f t="shared" ca="1" si="55"/>
        <v>1.2890877567011703E-2</v>
      </c>
    </row>
    <row r="236" spans="4:16">
      <c r="D236" s="98">
        <f t="shared" si="43"/>
        <v>0</v>
      </c>
      <c r="E236" s="98">
        <f t="shared" si="44"/>
        <v>0</v>
      </c>
      <c r="F236" s="86">
        <f t="shared" si="45"/>
        <v>0</v>
      </c>
      <c r="G236" s="86">
        <f t="shared" si="46"/>
        <v>0</v>
      </c>
      <c r="H236" s="86">
        <f t="shared" si="47"/>
        <v>0</v>
      </c>
      <c r="I236" s="86">
        <f t="shared" si="48"/>
        <v>0</v>
      </c>
      <c r="J236" s="86">
        <f t="shared" si="49"/>
        <v>0</v>
      </c>
      <c r="K236" s="86">
        <f t="shared" ca="1" si="50"/>
        <v>-1.2890877567011703E-2</v>
      </c>
      <c r="L236" s="86">
        <f t="shared" ca="1" si="51"/>
        <v>1.6617472444768557E-4</v>
      </c>
      <c r="M236" s="86">
        <f t="shared" ca="1" si="52"/>
        <v>545338803.97140419</v>
      </c>
      <c r="N236" s="86">
        <f t="shared" ca="1" si="53"/>
        <v>18311236.026534863</v>
      </c>
      <c r="O236" s="86">
        <f t="shared" ca="1" si="54"/>
        <v>773905.6306749105</v>
      </c>
      <c r="P236">
        <f t="shared" ca="1" si="55"/>
        <v>1.2890877567011703E-2</v>
      </c>
    </row>
    <row r="237" spans="4:16">
      <c r="D237" s="98">
        <f t="shared" si="43"/>
        <v>0</v>
      </c>
      <c r="E237" s="98">
        <f t="shared" si="44"/>
        <v>0</v>
      </c>
      <c r="F237" s="86">
        <f t="shared" si="45"/>
        <v>0</v>
      </c>
      <c r="G237" s="86">
        <f t="shared" si="46"/>
        <v>0</v>
      </c>
      <c r="H237" s="86">
        <f t="shared" si="47"/>
        <v>0</v>
      </c>
      <c r="I237" s="86">
        <f t="shared" si="48"/>
        <v>0</v>
      </c>
      <c r="J237" s="86">
        <f t="shared" si="49"/>
        <v>0</v>
      </c>
      <c r="K237" s="86">
        <f t="shared" ca="1" si="50"/>
        <v>-1.2890877567011703E-2</v>
      </c>
      <c r="L237" s="86">
        <f t="shared" ca="1" si="51"/>
        <v>1.6617472444768557E-4</v>
      </c>
      <c r="M237" s="86">
        <f t="shared" ca="1" si="52"/>
        <v>545338803.97140419</v>
      </c>
      <c r="N237" s="86">
        <f t="shared" ca="1" si="53"/>
        <v>18311236.026534863</v>
      </c>
      <c r="O237" s="86">
        <f t="shared" ca="1" si="54"/>
        <v>773905.6306749105</v>
      </c>
      <c r="P237">
        <f t="shared" ca="1" si="55"/>
        <v>1.2890877567011703E-2</v>
      </c>
    </row>
    <row r="238" spans="4:16">
      <c r="D238" s="98">
        <f t="shared" si="43"/>
        <v>0</v>
      </c>
      <c r="E238" s="98">
        <f t="shared" si="44"/>
        <v>0</v>
      </c>
      <c r="F238" s="86">
        <f t="shared" si="45"/>
        <v>0</v>
      </c>
      <c r="G238" s="86">
        <f t="shared" si="46"/>
        <v>0</v>
      </c>
      <c r="H238" s="86">
        <f t="shared" si="47"/>
        <v>0</v>
      </c>
      <c r="I238" s="86">
        <f t="shared" si="48"/>
        <v>0</v>
      </c>
      <c r="J238" s="86">
        <f t="shared" si="49"/>
        <v>0</v>
      </c>
      <c r="K238" s="86">
        <f t="shared" ca="1" si="50"/>
        <v>-1.2890877567011703E-2</v>
      </c>
      <c r="L238" s="86">
        <f t="shared" ca="1" si="51"/>
        <v>1.6617472444768557E-4</v>
      </c>
      <c r="M238" s="86">
        <f t="shared" ca="1" si="52"/>
        <v>545338803.97140419</v>
      </c>
      <c r="N238" s="86">
        <f t="shared" ca="1" si="53"/>
        <v>18311236.026534863</v>
      </c>
      <c r="O238" s="86">
        <f t="shared" ca="1" si="54"/>
        <v>773905.6306749105</v>
      </c>
      <c r="P238">
        <f t="shared" ca="1" si="55"/>
        <v>1.2890877567011703E-2</v>
      </c>
    </row>
    <row r="239" spans="4:16">
      <c r="D239" s="98">
        <f t="shared" si="43"/>
        <v>0</v>
      </c>
      <c r="E239" s="98">
        <f t="shared" si="44"/>
        <v>0</v>
      </c>
      <c r="F239" s="86">
        <f t="shared" si="45"/>
        <v>0</v>
      </c>
      <c r="G239" s="86">
        <f t="shared" si="46"/>
        <v>0</v>
      </c>
      <c r="H239" s="86">
        <f t="shared" si="47"/>
        <v>0</v>
      </c>
      <c r="I239" s="86">
        <f t="shared" si="48"/>
        <v>0</v>
      </c>
      <c r="J239" s="86">
        <f t="shared" si="49"/>
        <v>0</v>
      </c>
      <c r="K239" s="86">
        <f t="shared" ca="1" si="50"/>
        <v>-1.2890877567011703E-2</v>
      </c>
      <c r="L239" s="86">
        <f t="shared" ca="1" si="51"/>
        <v>1.6617472444768557E-4</v>
      </c>
      <c r="M239" s="86">
        <f t="shared" ca="1" si="52"/>
        <v>545338803.97140419</v>
      </c>
      <c r="N239" s="86">
        <f t="shared" ca="1" si="53"/>
        <v>18311236.026534863</v>
      </c>
      <c r="O239" s="86">
        <f t="shared" ca="1" si="54"/>
        <v>773905.6306749105</v>
      </c>
      <c r="P239">
        <f t="shared" ca="1" si="55"/>
        <v>1.2890877567011703E-2</v>
      </c>
    </row>
    <row r="240" spans="4:16">
      <c r="D240" s="98">
        <f t="shared" si="43"/>
        <v>0</v>
      </c>
      <c r="E240" s="98">
        <f t="shared" si="44"/>
        <v>0</v>
      </c>
      <c r="F240" s="86">
        <f t="shared" si="45"/>
        <v>0</v>
      </c>
      <c r="G240" s="86">
        <f t="shared" si="46"/>
        <v>0</v>
      </c>
      <c r="H240" s="86">
        <f t="shared" si="47"/>
        <v>0</v>
      </c>
      <c r="I240" s="86">
        <f t="shared" si="48"/>
        <v>0</v>
      </c>
      <c r="J240" s="86">
        <f t="shared" si="49"/>
        <v>0</v>
      </c>
      <c r="K240" s="86">
        <f t="shared" ca="1" si="50"/>
        <v>-1.2890877567011703E-2</v>
      </c>
      <c r="L240" s="86">
        <f t="shared" ca="1" si="51"/>
        <v>1.6617472444768557E-4</v>
      </c>
      <c r="M240" s="86">
        <f t="shared" ca="1" si="52"/>
        <v>545338803.97140419</v>
      </c>
      <c r="N240" s="86">
        <f t="shared" ca="1" si="53"/>
        <v>18311236.026534863</v>
      </c>
      <c r="O240" s="86">
        <f t="shared" ca="1" si="54"/>
        <v>773905.6306749105</v>
      </c>
      <c r="P240">
        <f t="shared" ca="1" si="55"/>
        <v>1.2890877567011703E-2</v>
      </c>
    </row>
    <row r="241" spans="4:16">
      <c r="D241" s="98">
        <f t="shared" si="43"/>
        <v>0</v>
      </c>
      <c r="E241" s="98">
        <f t="shared" si="44"/>
        <v>0</v>
      </c>
      <c r="F241" s="86">
        <f t="shared" si="45"/>
        <v>0</v>
      </c>
      <c r="G241" s="86">
        <f t="shared" si="46"/>
        <v>0</v>
      </c>
      <c r="H241" s="86">
        <f t="shared" si="47"/>
        <v>0</v>
      </c>
      <c r="I241" s="86">
        <f t="shared" si="48"/>
        <v>0</v>
      </c>
      <c r="J241" s="86">
        <f t="shared" si="49"/>
        <v>0</v>
      </c>
      <c r="K241" s="86">
        <f t="shared" ca="1" si="50"/>
        <v>-1.2890877567011703E-2</v>
      </c>
      <c r="L241" s="86">
        <f t="shared" ca="1" si="51"/>
        <v>1.6617472444768557E-4</v>
      </c>
      <c r="M241" s="86">
        <f t="shared" ca="1" si="52"/>
        <v>545338803.97140419</v>
      </c>
      <c r="N241" s="86">
        <f t="shared" ca="1" si="53"/>
        <v>18311236.026534863</v>
      </c>
      <c r="O241" s="86">
        <f t="shared" ca="1" si="54"/>
        <v>773905.6306749105</v>
      </c>
      <c r="P241">
        <f t="shared" ca="1" si="55"/>
        <v>1.2890877567011703E-2</v>
      </c>
    </row>
    <row r="242" spans="4:16">
      <c r="D242" s="98">
        <f t="shared" si="43"/>
        <v>0</v>
      </c>
      <c r="E242" s="98">
        <f t="shared" si="44"/>
        <v>0</v>
      </c>
      <c r="F242" s="86">
        <f t="shared" si="45"/>
        <v>0</v>
      </c>
      <c r="G242" s="86">
        <f t="shared" si="46"/>
        <v>0</v>
      </c>
      <c r="H242" s="86">
        <f t="shared" si="47"/>
        <v>0</v>
      </c>
      <c r="I242" s="86">
        <f t="shared" si="48"/>
        <v>0</v>
      </c>
      <c r="J242" s="86">
        <f t="shared" si="49"/>
        <v>0</v>
      </c>
      <c r="K242" s="86">
        <f t="shared" ca="1" si="50"/>
        <v>-1.2890877567011703E-2</v>
      </c>
      <c r="L242" s="86">
        <f t="shared" ca="1" si="51"/>
        <v>1.6617472444768557E-4</v>
      </c>
      <c r="M242" s="86">
        <f t="shared" ca="1" si="52"/>
        <v>545338803.97140419</v>
      </c>
      <c r="N242" s="86">
        <f t="shared" ca="1" si="53"/>
        <v>18311236.026534863</v>
      </c>
      <c r="O242" s="86">
        <f t="shared" ca="1" si="54"/>
        <v>773905.6306749105</v>
      </c>
      <c r="P242">
        <f t="shared" ca="1" si="55"/>
        <v>1.2890877567011703E-2</v>
      </c>
    </row>
    <row r="243" spans="4:16">
      <c r="D243" s="98">
        <f t="shared" si="43"/>
        <v>0</v>
      </c>
      <c r="E243" s="98">
        <f t="shared" si="44"/>
        <v>0</v>
      </c>
      <c r="F243" s="86">
        <f t="shared" si="45"/>
        <v>0</v>
      </c>
      <c r="G243" s="86">
        <f t="shared" si="46"/>
        <v>0</v>
      </c>
      <c r="H243" s="86">
        <f t="shared" si="47"/>
        <v>0</v>
      </c>
      <c r="I243" s="86">
        <f t="shared" si="48"/>
        <v>0</v>
      </c>
      <c r="J243" s="86">
        <f t="shared" si="49"/>
        <v>0</v>
      </c>
      <c r="K243" s="86">
        <f t="shared" ca="1" si="50"/>
        <v>-1.2890877567011703E-2</v>
      </c>
      <c r="L243" s="86">
        <f t="shared" ca="1" si="51"/>
        <v>1.6617472444768557E-4</v>
      </c>
      <c r="M243" s="86">
        <f t="shared" ca="1" si="52"/>
        <v>545338803.97140419</v>
      </c>
      <c r="N243" s="86">
        <f t="shared" ca="1" si="53"/>
        <v>18311236.026534863</v>
      </c>
      <c r="O243" s="86">
        <f t="shared" ca="1" si="54"/>
        <v>773905.6306749105</v>
      </c>
      <c r="P243">
        <f t="shared" ca="1" si="55"/>
        <v>1.2890877567011703E-2</v>
      </c>
    </row>
    <row r="244" spans="4:16">
      <c r="D244" s="98">
        <f t="shared" si="43"/>
        <v>0</v>
      </c>
      <c r="E244" s="98">
        <f t="shared" si="44"/>
        <v>0</v>
      </c>
      <c r="F244" s="86">
        <f t="shared" si="45"/>
        <v>0</v>
      </c>
      <c r="G244" s="86">
        <f t="shared" si="46"/>
        <v>0</v>
      </c>
      <c r="H244" s="86">
        <f t="shared" si="47"/>
        <v>0</v>
      </c>
      <c r="I244" s="86">
        <f t="shared" si="48"/>
        <v>0</v>
      </c>
      <c r="J244" s="86">
        <f t="shared" si="49"/>
        <v>0</v>
      </c>
      <c r="K244" s="86">
        <f t="shared" ca="1" si="50"/>
        <v>-1.2890877567011703E-2</v>
      </c>
      <c r="L244" s="86">
        <f t="shared" ca="1" si="51"/>
        <v>1.6617472444768557E-4</v>
      </c>
      <c r="M244" s="86">
        <f t="shared" ca="1" si="52"/>
        <v>545338803.97140419</v>
      </c>
      <c r="N244" s="86">
        <f t="shared" ca="1" si="53"/>
        <v>18311236.026534863</v>
      </c>
      <c r="O244" s="86">
        <f t="shared" ca="1" si="54"/>
        <v>773905.6306749105</v>
      </c>
      <c r="P244">
        <f t="shared" ca="1" si="55"/>
        <v>1.2890877567011703E-2</v>
      </c>
    </row>
    <row r="245" spans="4:16">
      <c r="D245" s="98">
        <f t="shared" si="43"/>
        <v>0</v>
      </c>
      <c r="E245" s="98">
        <f t="shared" si="44"/>
        <v>0</v>
      </c>
      <c r="F245" s="86">
        <f t="shared" si="45"/>
        <v>0</v>
      </c>
      <c r="G245" s="86">
        <f t="shared" si="46"/>
        <v>0</v>
      </c>
      <c r="H245" s="86">
        <f t="shared" si="47"/>
        <v>0</v>
      </c>
      <c r="I245" s="86">
        <f t="shared" si="48"/>
        <v>0</v>
      </c>
      <c r="J245" s="86">
        <f t="shared" si="49"/>
        <v>0</v>
      </c>
      <c r="K245" s="86">
        <f t="shared" ca="1" si="50"/>
        <v>-1.2890877567011703E-2</v>
      </c>
      <c r="L245" s="86">
        <f t="shared" ca="1" si="51"/>
        <v>1.6617472444768557E-4</v>
      </c>
      <c r="M245" s="86">
        <f t="shared" ca="1" si="52"/>
        <v>545338803.97140419</v>
      </c>
      <c r="N245" s="86">
        <f t="shared" ca="1" si="53"/>
        <v>18311236.026534863</v>
      </c>
      <c r="O245" s="86">
        <f t="shared" ca="1" si="54"/>
        <v>773905.6306749105</v>
      </c>
      <c r="P245">
        <f t="shared" ca="1" si="55"/>
        <v>1.2890877567011703E-2</v>
      </c>
    </row>
    <row r="246" spans="4:16">
      <c r="D246" s="98">
        <f t="shared" si="43"/>
        <v>0</v>
      </c>
      <c r="E246" s="98">
        <f t="shared" si="44"/>
        <v>0</v>
      </c>
      <c r="F246" s="86">
        <f t="shared" si="45"/>
        <v>0</v>
      </c>
      <c r="G246" s="86">
        <f t="shared" si="46"/>
        <v>0</v>
      </c>
      <c r="H246" s="86">
        <f t="shared" si="47"/>
        <v>0</v>
      </c>
      <c r="I246" s="86">
        <f t="shared" si="48"/>
        <v>0</v>
      </c>
      <c r="J246" s="86">
        <f t="shared" si="49"/>
        <v>0</v>
      </c>
      <c r="K246" s="86">
        <f t="shared" ca="1" si="50"/>
        <v>-1.2890877567011703E-2</v>
      </c>
      <c r="L246" s="86">
        <f t="shared" ca="1" si="51"/>
        <v>1.6617472444768557E-4</v>
      </c>
      <c r="M246" s="86">
        <f t="shared" ca="1" si="52"/>
        <v>545338803.97140419</v>
      </c>
      <c r="N246" s="86">
        <f t="shared" ca="1" si="53"/>
        <v>18311236.026534863</v>
      </c>
      <c r="O246" s="86">
        <f t="shared" ca="1" si="54"/>
        <v>773905.6306749105</v>
      </c>
      <c r="P246">
        <f t="shared" ca="1" si="55"/>
        <v>1.2890877567011703E-2</v>
      </c>
    </row>
    <row r="247" spans="4:16">
      <c r="D247" s="98">
        <f t="shared" si="43"/>
        <v>0</v>
      </c>
      <c r="E247" s="98">
        <f t="shared" si="44"/>
        <v>0</v>
      </c>
      <c r="F247" s="86">
        <f t="shared" si="45"/>
        <v>0</v>
      </c>
      <c r="G247" s="86">
        <f t="shared" si="46"/>
        <v>0</v>
      </c>
      <c r="H247" s="86">
        <f t="shared" si="47"/>
        <v>0</v>
      </c>
      <c r="I247" s="86">
        <f t="shared" si="48"/>
        <v>0</v>
      </c>
      <c r="J247" s="86">
        <f t="shared" si="49"/>
        <v>0</v>
      </c>
      <c r="K247" s="86">
        <f t="shared" ca="1" si="50"/>
        <v>-1.2890877567011703E-2</v>
      </c>
      <c r="L247" s="86">
        <f t="shared" ca="1" si="51"/>
        <v>1.6617472444768557E-4</v>
      </c>
      <c r="M247" s="86">
        <f t="shared" ca="1" si="52"/>
        <v>545338803.97140419</v>
      </c>
      <c r="N247" s="86">
        <f t="shared" ca="1" si="53"/>
        <v>18311236.026534863</v>
      </c>
      <c r="O247" s="86">
        <f t="shared" ca="1" si="54"/>
        <v>773905.6306749105</v>
      </c>
      <c r="P247">
        <f t="shared" ca="1" si="55"/>
        <v>1.2890877567011703E-2</v>
      </c>
    </row>
    <row r="248" spans="4:16">
      <c r="D248" s="98">
        <f t="shared" si="43"/>
        <v>0</v>
      </c>
      <c r="E248" s="98">
        <f t="shared" si="44"/>
        <v>0</v>
      </c>
      <c r="F248" s="86">
        <f t="shared" si="45"/>
        <v>0</v>
      </c>
      <c r="G248" s="86">
        <f t="shared" si="46"/>
        <v>0</v>
      </c>
      <c r="H248" s="86">
        <f t="shared" si="47"/>
        <v>0</v>
      </c>
      <c r="I248" s="86">
        <f t="shared" si="48"/>
        <v>0</v>
      </c>
      <c r="J248" s="86">
        <f t="shared" si="49"/>
        <v>0</v>
      </c>
      <c r="K248" s="86">
        <f t="shared" ca="1" si="50"/>
        <v>-1.2890877567011703E-2</v>
      </c>
      <c r="L248" s="86">
        <f t="shared" ca="1" si="51"/>
        <v>1.6617472444768557E-4</v>
      </c>
      <c r="M248" s="86">
        <f t="shared" ca="1" si="52"/>
        <v>545338803.97140419</v>
      </c>
      <c r="N248" s="86">
        <f t="shared" ca="1" si="53"/>
        <v>18311236.026534863</v>
      </c>
      <c r="O248" s="86">
        <f t="shared" ca="1" si="54"/>
        <v>773905.6306749105</v>
      </c>
      <c r="P248">
        <f t="shared" ca="1" si="55"/>
        <v>1.2890877567011703E-2</v>
      </c>
    </row>
    <row r="249" spans="4:16">
      <c r="D249" s="98">
        <f t="shared" si="43"/>
        <v>0</v>
      </c>
      <c r="E249" s="98">
        <f t="shared" si="44"/>
        <v>0</v>
      </c>
      <c r="F249" s="86">
        <f t="shared" si="45"/>
        <v>0</v>
      </c>
      <c r="G249" s="86">
        <f t="shared" si="46"/>
        <v>0</v>
      </c>
      <c r="H249" s="86">
        <f t="shared" si="47"/>
        <v>0</v>
      </c>
      <c r="I249" s="86">
        <f t="shared" si="48"/>
        <v>0</v>
      </c>
      <c r="J249" s="86">
        <f t="shared" si="49"/>
        <v>0</v>
      </c>
      <c r="K249" s="86">
        <f t="shared" ca="1" si="50"/>
        <v>-1.2890877567011703E-2</v>
      </c>
      <c r="L249" s="86">
        <f t="shared" ca="1" si="51"/>
        <v>1.6617472444768557E-4</v>
      </c>
      <c r="M249" s="86">
        <f t="shared" ca="1" si="52"/>
        <v>545338803.97140419</v>
      </c>
      <c r="N249" s="86">
        <f t="shared" ca="1" si="53"/>
        <v>18311236.026534863</v>
      </c>
      <c r="O249" s="86">
        <f t="shared" ca="1" si="54"/>
        <v>773905.6306749105</v>
      </c>
      <c r="P249">
        <f t="shared" ca="1" si="55"/>
        <v>1.2890877567011703E-2</v>
      </c>
    </row>
    <row r="250" spans="4:16">
      <c r="D250" s="98">
        <f t="shared" si="43"/>
        <v>0</v>
      </c>
      <c r="E250" s="98">
        <f t="shared" si="44"/>
        <v>0</v>
      </c>
      <c r="F250" s="86">
        <f t="shared" si="45"/>
        <v>0</v>
      </c>
      <c r="G250" s="86">
        <f t="shared" si="46"/>
        <v>0</v>
      </c>
      <c r="H250" s="86">
        <f t="shared" si="47"/>
        <v>0</v>
      </c>
      <c r="I250" s="86">
        <f t="shared" si="48"/>
        <v>0</v>
      </c>
      <c r="J250" s="86">
        <f t="shared" si="49"/>
        <v>0</v>
      </c>
      <c r="K250" s="86">
        <f t="shared" ca="1" si="50"/>
        <v>-1.2890877567011703E-2</v>
      </c>
      <c r="L250" s="86">
        <f t="shared" ca="1" si="51"/>
        <v>1.6617472444768557E-4</v>
      </c>
      <c r="M250" s="86">
        <f t="shared" ca="1" si="52"/>
        <v>545338803.97140419</v>
      </c>
      <c r="N250" s="86">
        <f t="shared" ca="1" si="53"/>
        <v>18311236.026534863</v>
      </c>
      <c r="O250" s="86">
        <f t="shared" ca="1" si="54"/>
        <v>773905.6306749105</v>
      </c>
      <c r="P250">
        <f t="shared" ca="1" si="55"/>
        <v>1.2890877567011703E-2</v>
      </c>
    </row>
    <row r="251" spans="4:16">
      <c r="D251" s="98">
        <f t="shared" si="43"/>
        <v>0</v>
      </c>
      <c r="E251" s="98">
        <f t="shared" si="44"/>
        <v>0</v>
      </c>
      <c r="F251" s="86">
        <f t="shared" si="45"/>
        <v>0</v>
      </c>
      <c r="G251" s="86">
        <f t="shared" si="46"/>
        <v>0</v>
      </c>
      <c r="H251" s="86">
        <f t="shared" si="47"/>
        <v>0</v>
      </c>
      <c r="I251" s="86">
        <f t="shared" si="48"/>
        <v>0</v>
      </c>
      <c r="J251" s="86">
        <f t="shared" si="49"/>
        <v>0</v>
      </c>
      <c r="K251" s="86">
        <f t="shared" ca="1" si="50"/>
        <v>-1.2890877567011703E-2</v>
      </c>
      <c r="L251" s="86">
        <f t="shared" ca="1" si="51"/>
        <v>1.6617472444768557E-4</v>
      </c>
      <c r="M251" s="86">
        <f t="shared" ca="1" si="52"/>
        <v>545338803.97140419</v>
      </c>
      <c r="N251" s="86">
        <f t="shared" ca="1" si="53"/>
        <v>18311236.026534863</v>
      </c>
      <c r="O251" s="86">
        <f t="shared" ca="1" si="54"/>
        <v>773905.6306749105</v>
      </c>
      <c r="P251">
        <f t="shared" ca="1" si="55"/>
        <v>1.2890877567011703E-2</v>
      </c>
    </row>
    <row r="252" spans="4:16">
      <c r="D252" s="98">
        <f t="shared" si="43"/>
        <v>0</v>
      </c>
      <c r="E252" s="98">
        <f t="shared" si="44"/>
        <v>0</v>
      </c>
      <c r="F252" s="86">
        <f t="shared" si="45"/>
        <v>0</v>
      </c>
      <c r="G252" s="86">
        <f t="shared" si="46"/>
        <v>0</v>
      </c>
      <c r="H252" s="86">
        <f t="shared" si="47"/>
        <v>0</v>
      </c>
      <c r="I252" s="86">
        <f t="shared" si="48"/>
        <v>0</v>
      </c>
      <c r="J252" s="86">
        <f t="shared" si="49"/>
        <v>0</v>
      </c>
      <c r="K252" s="86">
        <f t="shared" ca="1" si="50"/>
        <v>-1.2890877567011703E-2</v>
      </c>
      <c r="L252" s="86">
        <f t="shared" ca="1" si="51"/>
        <v>1.6617472444768557E-4</v>
      </c>
      <c r="M252" s="86">
        <f t="shared" ca="1" si="52"/>
        <v>545338803.97140419</v>
      </c>
      <c r="N252" s="86">
        <f t="shared" ca="1" si="53"/>
        <v>18311236.026534863</v>
      </c>
      <c r="O252" s="86">
        <f t="shared" ca="1" si="54"/>
        <v>773905.6306749105</v>
      </c>
      <c r="P252">
        <f t="shared" ca="1" si="55"/>
        <v>1.2890877567011703E-2</v>
      </c>
    </row>
    <row r="253" spans="4:16">
      <c r="D253" s="98">
        <f t="shared" si="43"/>
        <v>0</v>
      </c>
      <c r="E253" s="98">
        <f t="shared" si="44"/>
        <v>0</v>
      </c>
      <c r="F253" s="86">
        <f t="shared" si="45"/>
        <v>0</v>
      </c>
      <c r="G253" s="86">
        <f t="shared" si="46"/>
        <v>0</v>
      </c>
      <c r="H253" s="86">
        <f t="shared" si="47"/>
        <v>0</v>
      </c>
      <c r="I253" s="86">
        <f t="shared" si="48"/>
        <v>0</v>
      </c>
      <c r="J253" s="86">
        <f t="shared" si="49"/>
        <v>0</v>
      </c>
      <c r="K253" s="86">
        <f t="shared" ca="1" si="50"/>
        <v>-1.2890877567011703E-2</v>
      </c>
      <c r="L253" s="86">
        <f t="shared" ca="1" si="51"/>
        <v>1.6617472444768557E-4</v>
      </c>
      <c r="M253" s="86">
        <f t="shared" ca="1" si="52"/>
        <v>545338803.97140419</v>
      </c>
      <c r="N253" s="86">
        <f t="shared" ca="1" si="53"/>
        <v>18311236.026534863</v>
      </c>
      <c r="O253" s="86">
        <f t="shared" ca="1" si="54"/>
        <v>773905.6306749105</v>
      </c>
      <c r="P253">
        <f t="shared" ca="1" si="55"/>
        <v>1.2890877567011703E-2</v>
      </c>
    </row>
    <row r="254" spans="4:16">
      <c r="D254" s="98">
        <f t="shared" si="43"/>
        <v>0</v>
      </c>
      <c r="E254" s="98">
        <f t="shared" si="44"/>
        <v>0</v>
      </c>
      <c r="F254" s="86">
        <f t="shared" si="45"/>
        <v>0</v>
      </c>
      <c r="G254" s="86">
        <f t="shared" si="46"/>
        <v>0</v>
      </c>
      <c r="H254" s="86">
        <f t="shared" si="47"/>
        <v>0</v>
      </c>
      <c r="I254" s="86">
        <f t="shared" si="48"/>
        <v>0</v>
      </c>
      <c r="J254" s="86">
        <f t="shared" si="49"/>
        <v>0</v>
      </c>
      <c r="K254" s="86">
        <f t="shared" ca="1" si="50"/>
        <v>-1.2890877567011703E-2</v>
      </c>
      <c r="L254" s="86">
        <f t="shared" ca="1" si="51"/>
        <v>1.6617472444768557E-4</v>
      </c>
      <c r="M254" s="86">
        <f t="shared" ca="1" si="52"/>
        <v>545338803.97140419</v>
      </c>
      <c r="N254" s="86">
        <f t="shared" ca="1" si="53"/>
        <v>18311236.026534863</v>
      </c>
      <c r="O254" s="86">
        <f t="shared" ca="1" si="54"/>
        <v>773905.6306749105</v>
      </c>
      <c r="P254">
        <f t="shared" ca="1" si="55"/>
        <v>1.2890877567011703E-2</v>
      </c>
    </row>
    <row r="255" spans="4:16">
      <c r="D255" s="98">
        <f t="shared" si="43"/>
        <v>0</v>
      </c>
      <c r="E255" s="98">
        <f t="shared" si="44"/>
        <v>0</v>
      </c>
      <c r="F255" s="86">
        <f t="shared" si="45"/>
        <v>0</v>
      </c>
      <c r="G255" s="86">
        <f t="shared" si="46"/>
        <v>0</v>
      </c>
      <c r="H255" s="86">
        <f t="shared" si="47"/>
        <v>0</v>
      </c>
      <c r="I255" s="86">
        <f t="shared" si="48"/>
        <v>0</v>
      </c>
      <c r="J255" s="86">
        <f t="shared" si="49"/>
        <v>0</v>
      </c>
      <c r="K255" s="86">
        <f t="shared" ca="1" si="50"/>
        <v>-1.2890877567011703E-2</v>
      </c>
      <c r="L255" s="86">
        <f t="shared" ca="1" si="51"/>
        <v>1.6617472444768557E-4</v>
      </c>
      <c r="M255" s="86">
        <f t="shared" ca="1" si="52"/>
        <v>545338803.97140419</v>
      </c>
      <c r="N255" s="86">
        <f t="shared" ca="1" si="53"/>
        <v>18311236.026534863</v>
      </c>
      <c r="O255" s="86">
        <f t="shared" ca="1" si="54"/>
        <v>773905.6306749105</v>
      </c>
      <c r="P255">
        <f t="shared" ca="1" si="55"/>
        <v>1.2890877567011703E-2</v>
      </c>
    </row>
    <row r="256" spans="4:16">
      <c r="D256" s="98">
        <f t="shared" si="43"/>
        <v>0</v>
      </c>
      <c r="E256" s="98">
        <f t="shared" si="44"/>
        <v>0</v>
      </c>
      <c r="F256" s="86">
        <f t="shared" si="45"/>
        <v>0</v>
      </c>
      <c r="G256" s="86">
        <f t="shared" si="46"/>
        <v>0</v>
      </c>
      <c r="H256" s="86">
        <f t="shared" si="47"/>
        <v>0</v>
      </c>
      <c r="I256" s="86">
        <f t="shared" si="48"/>
        <v>0</v>
      </c>
      <c r="J256" s="86">
        <f t="shared" si="49"/>
        <v>0</v>
      </c>
      <c r="K256" s="86">
        <f t="shared" ca="1" si="50"/>
        <v>-1.2890877567011703E-2</v>
      </c>
      <c r="L256" s="86">
        <f t="shared" ca="1" si="51"/>
        <v>1.6617472444768557E-4</v>
      </c>
      <c r="M256" s="86">
        <f t="shared" ca="1" si="52"/>
        <v>545338803.97140419</v>
      </c>
      <c r="N256" s="86">
        <f t="shared" ca="1" si="53"/>
        <v>18311236.026534863</v>
      </c>
      <c r="O256" s="86">
        <f t="shared" ca="1" si="54"/>
        <v>773905.6306749105</v>
      </c>
      <c r="P256">
        <f t="shared" ca="1" si="55"/>
        <v>1.2890877567011703E-2</v>
      </c>
    </row>
    <row r="257" spans="4:16">
      <c r="D257" s="98">
        <f t="shared" si="43"/>
        <v>0</v>
      </c>
      <c r="E257" s="98">
        <f t="shared" si="44"/>
        <v>0</v>
      </c>
      <c r="F257" s="86">
        <f t="shared" si="45"/>
        <v>0</v>
      </c>
      <c r="G257" s="86">
        <f t="shared" si="46"/>
        <v>0</v>
      </c>
      <c r="H257" s="86">
        <f t="shared" si="47"/>
        <v>0</v>
      </c>
      <c r="I257" s="86">
        <f t="shared" si="48"/>
        <v>0</v>
      </c>
      <c r="J257" s="86">
        <f t="shared" si="49"/>
        <v>0</v>
      </c>
      <c r="K257" s="86">
        <f t="shared" ca="1" si="50"/>
        <v>-1.2890877567011703E-2</v>
      </c>
      <c r="L257" s="86">
        <f t="shared" ca="1" si="51"/>
        <v>1.6617472444768557E-4</v>
      </c>
      <c r="M257" s="86">
        <f t="shared" ca="1" si="52"/>
        <v>545338803.97140419</v>
      </c>
      <c r="N257" s="86">
        <f t="shared" ca="1" si="53"/>
        <v>18311236.026534863</v>
      </c>
      <c r="O257" s="86">
        <f t="shared" ca="1" si="54"/>
        <v>773905.6306749105</v>
      </c>
      <c r="P257">
        <f t="shared" ca="1" si="55"/>
        <v>1.2890877567011703E-2</v>
      </c>
    </row>
    <row r="258" spans="4:16">
      <c r="D258" s="98">
        <f t="shared" si="43"/>
        <v>0</v>
      </c>
      <c r="E258" s="98">
        <f t="shared" si="44"/>
        <v>0</v>
      </c>
      <c r="F258" s="86">
        <f t="shared" si="45"/>
        <v>0</v>
      </c>
      <c r="G258" s="86">
        <f t="shared" si="46"/>
        <v>0</v>
      </c>
      <c r="H258" s="86">
        <f t="shared" si="47"/>
        <v>0</v>
      </c>
      <c r="I258" s="86">
        <f t="shared" si="48"/>
        <v>0</v>
      </c>
      <c r="J258" s="86">
        <f t="shared" si="49"/>
        <v>0</v>
      </c>
      <c r="K258" s="86">
        <f t="shared" ca="1" si="50"/>
        <v>-1.2890877567011703E-2</v>
      </c>
      <c r="L258" s="86">
        <f t="shared" ca="1" si="51"/>
        <v>1.6617472444768557E-4</v>
      </c>
      <c r="M258" s="86">
        <f t="shared" ca="1" si="52"/>
        <v>545338803.97140419</v>
      </c>
      <c r="N258" s="86">
        <f t="shared" ca="1" si="53"/>
        <v>18311236.026534863</v>
      </c>
      <c r="O258" s="86">
        <f t="shared" ca="1" si="54"/>
        <v>773905.6306749105</v>
      </c>
      <c r="P258">
        <f t="shared" ca="1" si="55"/>
        <v>1.2890877567011703E-2</v>
      </c>
    </row>
    <row r="259" spans="4:16">
      <c r="D259" s="98">
        <f t="shared" si="43"/>
        <v>0</v>
      </c>
      <c r="E259" s="98">
        <f t="shared" si="44"/>
        <v>0</v>
      </c>
      <c r="F259" s="86">
        <f t="shared" si="45"/>
        <v>0</v>
      </c>
      <c r="G259" s="86">
        <f t="shared" si="46"/>
        <v>0</v>
      </c>
      <c r="H259" s="86">
        <f t="shared" si="47"/>
        <v>0</v>
      </c>
      <c r="I259" s="86">
        <f t="shared" si="48"/>
        <v>0</v>
      </c>
      <c r="J259" s="86">
        <f t="shared" si="49"/>
        <v>0</v>
      </c>
      <c r="K259" s="86">
        <f t="shared" ca="1" si="50"/>
        <v>-1.2890877567011703E-2</v>
      </c>
      <c r="L259" s="86">
        <f t="shared" ca="1" si="51"/>
        <v>1.6617472444768557E-4</v>
      </c>
      <c r="M259" s="86">
        <f t="shared" ca="1" si="52"/>
        <v>545338803.97140419</v>
      </c>
      <c r="N259" s="86">
        <f t="shared" ca="1" si="53"/>
        <v>18311236.026534863</v>
      </c>
      <c r="O259" s="86">
        <f t="shared" ca="1" si="54"/>
        <v>773905.6306749105</v>
      </c>
      <c r="P259">
        <f t="shared" ca="1" si="55"/>
        <v>1.2890877567011703E-2</v>
      </c>
    </row>
    <row r="260" spans="4:16">
      <c r="D260" s="98">
        <f t="shared" si="43"/>
        <v>0</v>
      </c>
      <c r="E260" s="98">
        <f t="shared" si="44"/>
        <v>0</v>
      </c>
      <c r="F260" s="86">
        <f t="shared" si="45"/>
        <v>0</v>
      </c>
      <c r="G260" s="86">
        <f t="shared" si="46"/>
        <v>0</v>
      </c>
      <c r="H260" s="86">
        <f t="shared" si="47"/>
        <v>0</v>
      </c>
      <c r="I260" s="86">
        <f t="shared" si="48"/>
        <v>0</v>
      </c>
      <c r="J260" s="86">
        <f t="shared" si="49"/>
        <v>0</v>
      </c>
      <c r="K260" s="86">
        <f t="shared" ca="1" si="50"/>
        <v>-1.2890877567011703E-2</v>
      </c>
      <c r="L260" s="86">
        <f t="shared" ca="1" si="51"/>
        <v>1.6617472444768557E-4</v>
      </c>
      <c r="M260" s="86">
        <f t="shared" ca="1" si="52"/>
        <v>545338803.97140419</v>
      </c>
      <c r="N260" s="86">
        <f t="shared" ca="1" si="53"/>
        <v>18311236.026534863</v>
      </c>
      <c r="O260" s="86">
        <f t="shared" ca="1" si="54"/>
        <v>773905.6306749105</v>
      </c>
      <c r="P260">
        <f t="shared" ca="1" si="55"/>
        <v>1.2890877567011703E-2</v>
      </c>
    </row>
    <row r="261" spans="4:16">
      <c r="D261" s="98">
        <f t="shared" si="43"/>
        <v>0</v>
      </c>
      <c r="E261" s="98">
        <f t="shared" si="44"/>
        <v>0</v>
      </c>
      <c r="F261" s="86">
        <f t="shared" si="45"/>
        <v>0</v>
      </c>
      <c r="G261" s="86">
        <f t="shared" si="46"/>
        <v>0</v>
      </c>
      <c r="H261" s="86">
        <f t="shared" si="47"/>
        <v>0</v>
      </c>
      <c r="I261" s="86">
        <f t="shared" si="48"/>
        <v>0</v>
      </c>
      <c r="J261" s="86">
        <f t="shared" si="49"/>
        <v>0</v>
      </c>
      <c r="K261" s="86">
        <f t="shared" ca="1" si="50"/>
        <v>-1.2890877567011703E-2</v>
      </c>
      <c r="L261" s="86">
        <f t="shared" ca="1" si="51"/>
        <v>1.6617472444768557E-4</v>
      </c>
      <c r="M261" s="86">
        <f t="shared" ca="1" si="52"/>
        <v>545338803.97140419</v>
      </c>
      <c r="N261" s="86">
        <f t="shared" ca="1" si="53"/>
        <v>18311236.026534863</v>
      </c>
      <c r="O261" s="86">
        <f t="shared" ca="1" si="54"/>
        <v>773905.6306749105</v>
      </c>
      <c r="P261">
        <f t="shared" ca="1" si="55"/>
        <v>1.2890877567011703E-2</v>
      </c>
    </row>
    <row r="262" spans="4:16">
      <c r="D262" s="98">
        <f t="shared" si="43"/>
        <v>0</v>
      </c>
      <c r="E262" s="98">
        <f t="shared" si="44"/>
        <v>0</v>
      </c>
      <c r="F262" s="86">
        <f t="shared" si="45"/>
        <v>0</v>
      </c>
      <c r="G262" s="86">
        <f t="shared" si="46"/>
        <v>0</v>
      </c>
      <c r="H262" s="86">
        <f t="shared" si="47"/>
        <v>0</v>
      </c>
      <c r="I262" s="86">
        <f t="shared" si="48"/>
        <v>0</v>
      </c>
      <c r="J262" s="86">
        <f t="shared" si="49"/>
        <v>0</v>
      </c>
      <c r="K262" s="86">
        <f t="shared" ca="1" si="50"/>
        <v>-1.2890877567011703E-2</v>
      </c>
      <c r="L262" s="86">
        <f t="shared" ca="1" si="51"/>
        <v>1.6617472444768557E-4</v>
      </c>
      <c r="M262" s="86">
        <f t="shared" ca="1" si="52"/>
        <v>545338803.97140419</v>
      </c>
      <c r="N262" s="86">
        <f t="shared" ca="1" si="53"/>
        <v>18311236.026534863</v>
      </c>
      <c r="O262" s="86">
        <f t="shared" ca="1" si="54"/>
        <v>773905.6306749105</v>
      </c>
      <c r="P262">
        <f t="shared" ca="1" si="55"/>
        <v>1.2890877567011703E-2</v>
      </c>
    </row>
    <row r="263" spans="4:16">
      <c r="D263" s="98">
        <f t="shared" si="43"/>
        <v>0</v>
      </c>
      <c r="E263" s="98">
        <f t="shared" si="44"/>
        <v>0</v>
      </c>
      <c r="F263" s="86">
        <f t="shared" si="45"/>
        <v>0</v>
      </c>
      <c r="G263" s="86">
        <f t="shared" si="46"/>
        <v>0</v>
      </c>
      <c r="H263" s="86">
        <f t="shared" si="47"/>
        <v>0</v>
      </c>
      <c r="I263" s="86">
        <f t="shared" si="48"/>
        <v>0</v>
      </c>
      <c r="J263" s="86">
        <f t="shared" si="49"/>
        <v>0</v>
      </c>
      <c r="K263" s="86">
        <f t="shared" ca="1" si="50"/>
        <v>-1.2890877567011703E-2</v>
      </c>
      <c r="L263" s="86">
        <f t="shared" ca="1" si="51"/>
        <v>1.6617472444768557E-4</v>
      </c>
      <c r="M263" s="86">
        <f t="shared" ca="1" si="52"/>
        <v>545338803.97140419</v>
      </c>
      <c r="N263" s="86">
        <f t="shared" ca="1" si="53"/>
        <v>18311236.026534863</v>
      </c>
      <c r="O263" s="86">
        <f t="shared" ca="1" si="54"/>
        <v>773905.6306749105</v>
      </c>
      <c r="P263">
        <f t="shared" ca="1" si="55"/>
        <v>1.2890877567011703E-2</v>
      </c>
    </row>
    <row r="264" spans="4:16">
      <c r="D264" s="98">
        <f t="shared" si="43"/>
        <v>0</v>
      </c>
      <c r="E264" s="98">
        <f t="shared" si="44"/>
        <v>0</v>
      </c>
      <c r="F264" s="86">
        <f t="shared" si="45"/>
        <v>0</v>
      </c>
      <c r="G264" s="86">
        <f t="shared" si="46"/>
        <v>0</v>
      </c>
      <c r="H264" s="86">
        <f t="shared" si="47"/>
        <v>0</v>
      </c>
      <c r="I264" s="86">
        <f t="shared" si="48"/>
        <v>0</v>
      </c>
      <c r="J264" s="86">
        <f t="shared" si="49"/>
        <v>0</v>
      </c>
      <c r="K264" s="86">
        <f t="shared" ca="1" si="50"/>
        <v>-1.2890877567011703E-2</v>
      </c>
      <c r="L264" s="86">
        <f t="shared" ca="1" si="51"/>
        <v>1.6617472444768557E-4</v>
      </c>
      <c r="M264" s="86">
        <f t="shared" ca="1" si="52"/>
        <v>545338803.97140419</v>
      </c>
      <c r="N264" s="86">
        <f t="shared" ca="1" si="53"/>
        <v>18311236.026534863</v>
      </c>
      <c r="O264" s="86">
        <f t="shared" ca="1" si="54"/>
        <v>773905.6306749105</v>
      </c>
      <c r="P264">
        <f t="shared" ca="1" si="55"/>
        <v>1.2890877567011703E-2</v>
      </c>
    </row>
    <row r="265" spans="4:16">
      <c r="D265" s="98">
        <f t="shared" si="43"/>
        <v>0</v>
      </c>
      <c r="E265" s="98">
        <f t="shared" si="44"/>
        <v>0</v>
      </c>
      <c r="F265" s="86">
        <f t="shared" si="45"/>
        <v>0</v>
      </c>
      <c r="G265" s="86">
        <f t="shared" si="46"/>
        <v>0</v>
      </c>
      <c r="H265" s="86">
        <f t="shared" si="47"/>
        <v>0</v>
      </c>
      <c r="I265" s="86">
        <f t="shared" si="48"/>
        <v>0</v>
      </c>
      <c r="J265" s="86">
        <f t="shared" si="49"/>
        <v>0</v>
      </c>
      <c r="K265" s="86">
        <f t="shared" ca="1" si="50"/>
        <v>-1.2890877567011703E-2</v>
      </c>
      <c r="L265" s="86">
        <f t="shared" ca="1" si="51"/>
        <v>1.6617472444768557E-4</v>
      </c>
      <c r="M265" s="86">
        <f t="shared" ca="1" si="52"/>
        <v>545338803.97140419</v>
      </c>
      <c r="N265" s="86">
        <f t="shared" ca="1" si="53"/>
        <v>18311236.026534863</v>
      </c>
      <c r="O265" s="86">
        <f t="shared" ca="1" si="54"/>
        <v>773905.6306749105</v>
      </c>
      <c r="P265">
        <f t="shared" ca="1" si="55"/>
        <v>1.2890877567011703E-2</v>
      </c>
    </row>
    <row r="266" spans="4:16">
      <c r="D266" s="98">
        <f t="shared" si="43"/>
        <v>0</v>
      </c>
      <c r="E266" s="98">
        <f t="shared" si="44"/>
        <v>0</v>
      </c>
      <c r="F266" s="86">
        <f t="shared" si="45"/>
        <v>0</v>
      </c>
      <c r="G266" s="86">
        <f t="shared" si="46"/>
        <v>0</v>
      </c>
      <c r="H266" s="86">
        <f t="shared" si="47"/>
        <v>0</v>
      </c>
      <c r="I266" s="86">
        <f t="shared" si="48"/>
        <v>0</v>
      </c>
      <c r="J266" s="86">
        <f t="shared" si="49"/>
        <v>0</v>
      </c>
      <c r="K266" s="86">
        <f t="shared" ca="1" si="50"/>
        <v>-1.2890877567011703E-2</v>
      </c>
      <c r="L266" s="86">
        <f t="shared" ca="1" si="51"/>
        <v>1.6617472444768557E-4</v>
      </c>
      <c r="M266" s="86">
        <f t="shared" ca="1" si="52"/>
        <v>545338803.97140419</v>
      </c>
      <c r="N266" s="86">
        <f t="shared" ca="1" si="53"/>
        <v>18311236.026534863</v>
      </c>
      <c r="O266" s="86">
        <f t="shared" ca="1" si="54"/>
        <v>773905.6306749105</v>
      </c>
      <c r="P266">
        <f t="shared" ca="1" si="55"/>
        <v>1.2890877567011703E-2</v>
      </c>
    </row>
    <row r="267" spans="4:16">
      <c r="D267" s="98">
        <f t="shared" si="43"/>
        <v>0</v>
      </c>
      <c r="E267" s="98">
        <f t="shared" si="44"/>
        <v>0</v>
      </c>
      <c r="F267" s="86">
        <f t="shared" si="45"/>
        <v>0</v>
      </c>
      <c r="G267" s="86">
        <f t="shared" si="46"/>
        <v>0</v>
      </c>
      <c r="H267" s="86">
        <f t="shared" si="47"/>
        <v>0</v>
      </c>
      <c r="I267" s="86">
        <f t="shared" si="48"/>
        <v>0</v>
      </c>
      <c r="J267" s="86">
        <f t="shared" si="49"/>
        <v>0</v>
      </c>
      <c r="K267" s="86">
        <f t="shared" ca="1" si="50"/>
        <v>-1.2890877567011703E-2</v>
      </c>
      <c r="L267" s="86">
        <f t="shared" ca="1" si="51"/>
        <v>1.6617472444768557E-4</v>
      </c>
      <c r="M267" s="86">
        <f t="shared" ca="1" si="52"/>
        <v>545338803.97140419</v>
      </c>
      <c r="N267" s="86">
        <f t="shared" ca="1" si="53"/>
        <v>18311236.026534863</v>
      </c>
      <c r="O267" s="86">
        <f t="shared" ca="1" si="54"/>
        <v>773905.6306749105</v>
      </c>
      <c r="P267">
        <f t="shared" ca="1" si="55"/>
        <v>1.2890877567011703E-2</v>
      </c>
    </row>
    <row r="268" spans="4:16">
      <c r="D268" s="98">
        <f t="shared" si="43"/>
        <v>0</v>
      </c>
      <c r="E268" s="98">
        <f t="shared" si="44"/>
        <v>0</v>
      </c>
      <c r="F268" s="86">
        <f t="shared" si="45"/>
        <v>0</v>
      </c>
      <c r="G268" s="86">
        <f t="shared" si="46"/>
        <v>0</v>
      </c>
      <c r="H268" s="86">
        <f t="shared" si="47"/>
        <v>0</v>
      </c>
      <c r="I268" s="86">
        <f t="shared" si="48"/>
        <v>0</v>
      </c>
      <c r="J268" s="86">
        <f t="shared" si="49"/>
        <v>0</v>
      </c>
      <c r="K268" s="86">
        <f t="shared" ca="1" si="50"/>
        <v>-1.2890877567011703E-2</v>
      </c>
      <c r="L268" s="86">
        <f t="shared" ca="1" si="51"/>
        <v>1.6617472444768557E-4</v>
      </c>
      <c r="M268" s="86">
        <f t="shared" ca="1" si="52"/>
        <v>545338803.97140419</v>
      </c>
      <c r="N268" s="86">
        <f t="shared" ca="1" si="53"/>
        <v>18311236.026534863</v>
      </c>
      <c r="O268" s="86">
        <f t="shared" ca="1" si="54"/>
        <v>773905.6306749105</v>
      </c>
      <c r="P268">
        <f t="shared" ca="1" si="55"/>
        <v>1.2890877567011703E-2</v>
      </c>
    </row>
    <row r="269" spans="4:16">
      <c r="D269" s="98">
        <f t="shared" si="43"/>
        <v>0</v>
      </c>
      <c r="E269" s="98">
        <f t="shared" si="44"/>
        <v>0</v>
      </c>
      <c r="F269" s="86">
        <f t="shared" si="45"/>
        <v>0</v>
      </c>
      <c r="G269" s="86">
        <f t="shared" si="46"/>
        <v>0</v>
      </c>
      <c r="H269" s="86">
        <f t="shared" si="47"/>
        <v>0</v>
      </c>
      <c r="I269" s="86">
        <f t="shared" si="48"/>
        <v>0</v>
      </c>
      <c r="J269" s="86">
        <f t="shared" si="49"/>
        <v>0</v>
      </c>
      <c r="K269" s="86">
        <f t="shared" ca="1" si="50"/>
        <v>-1.2890877567011703E-2</v>
      </c>
      <c r="L269" s="86">
        <f t="shared" ca="1" si="51"/>
        <v>1.6617472444768557E-4</v>
      </c>
      <c r="M269" s="86">
        <f t="shared" ca="1" si="52"/>
        <v>545338803.97140419</v>
      </c>
      <c r="N269" s="86">
        <f t="shared" ca="1" si="53"/>
        <v>18311236.026534863</v>
      </c>
      <c r="O269" s="86">
        <f t="shared" ca="1" si="54"/>
        <v>773905.6306749105</v>
      </c>
      <c r="P269">
        <f t="shared" ca="1" si="55"/>
        <v>1.2890877567011703E-2</v>
      </c>
    </row>
    <row r="270" spans="4:16">
      <c r="D270" s="98">
        <f t="shared" si="43"/>
        <v>0</v>
      </c>
      <c r="E270" s="98">
        <f t="shared" si="44"/>
        <v>0</v>
      </c>
      <c r="F270" s="86">
        <f t="shared" si="45"/>
        <v>0</v>
      </c>
      <c r="G270" s="86">
        <f t="shared" si="46"/>
        <v>0</v>
      </c>
      <c r="H270" s="86">
        <f t="shared" si="47"/>
        <v>0</v>
      </c>
      <c r="I270" s="86">
        <f t="shared" si="48"/>
        <v>0</v>
      </c>
      <c r="J270" s="86">
        <f t="shared" si="49"/>
        <v>0</v>
      </c>
      <c r="K270" s="86">
        <f t="shared" ca="1" si="50"/>
        <v>-1.2890877567011703E-2</v>
      </c>
      <c r="L270" s="86">
        <f t="shared" ca="1" si="51"/>
        <v>1.6617472444768557E-4</v>
      </c>
      <c r="M270" s="86">
        <f t="shared" ca="1" si="52"/>
        <v>545338803.97140419</v>
      </c>
      <c r="N270" s="86">
        <f t="shared" ca="1" si="53"/>
        <v>18311236.026534863</v>
      </c>
      <c r="O270" s="86">
        <f t="shared" ca="1" si="54"/>
        <v>773905.6306749105</v>
      </c>
      <c r="P270">
        <f t="shared" ca="1" si="55"/>
        <v>1.2890877567011703E-2</v>
      </c>
    </row>
    <row r="271" spans="4:16">
      <c r="D271" s="98">
        <f t="shared" si="43"/>
        <v>0</v>
      </c>
      <c r="E271" s="98">
        <f t="shared" si="44"/>
        <v>0</v>
      </c>
      <c r="F271" s="86">
        <f t="shared" si="45"/>
        <v>0</v>
      </c>
      <c r="G271" s="86">
        <f t="shared" si="46"/>
        <v>0</v>
      </c>
      <c r="H271" s="86">
        <f t="shared" si="47"/>
        <v>0</v>
      </c>
      <c r="I271" s="86">
        <f t="shared" si="48"/>
        <v>0</v>
      </c>
      <c r="J271" s="86">
        <f t="shared" si="49"/>
        <v>0</v>
      </c>
      <c r="K271" s="86">
        <f t="shared" ca="1" si="50"/>
        <v>-1.2890877567011703E-2</v>
      </c>
      <c r="L271" s="86">
        <f t="shared" ca="1" si="51"/>
        <v>1.6617472444768557E-4</v>
      </c>
      <c r="M271" s="86">
        <f t="shared" ca="1" si="52"/>
        <v>545338803.97140419</v>
      </c>
      <c r="N271" s="86">
        <f t="shared" ca="1" si="53"/>
        <v>18311236.026534863</v>
      </c>
      <c r="O271" s="86">
        <f t="shared" ca="1" si="54"/>
        <v>773905.6306749105</v>
      </c>
      <c r="P271">
        <f t="shared" ca="1" si="55"/>
        <v>1.2890877567011703E-2</v>
      </c>
    </row>
    <row r="272" spans="4:16">
      <c r="D272" s="98">
        <f t="shared" si="43"/>
        <v>0</v>
      </c>
      <c r="E272" s="98">
        <f t="shared" si="44"/>
        <v>0</v>
      </c>
      <c r="F272" s="86">
        <f t="shared" si="45"/>
        <v>0</v>
      </c>
      <c r="G272" s="86">
        <f t="shared" si="46"/>
        <v>0</v>
      </c>
      <c r="H272" s="86">
        <f t="shared" si="47"/>
        <v>0</v>
      </c>
      <c r="I272" s="86">
        <f t="shared" si="48"/>
        <v>0</v>
      </c>
      <c r="J272" s="86">
        <f t="shared" si="49"/>
        <v>0</v>
      </c>
      <c r="K272" s="86">
        <f t="shared" ca="1" si="50"/>
        <v>-1.2890877567011703E-2</v>
      </c>
      <c r="L272" s="86">
        <f t="shared" ca="1" si="51"/>
        <v>1.6617472444768557E-4</v>
      </c>
      <c r="M272" s="86">
        <f t="shared" ca="1" si="52"/>
        <v>545338803.97140419</v>
      </c>
      <c r="N272" s="86">
        <f t="shared" ca="1" si="53"/>
        <v>18311236.026534863</v>
      </c>
      <c r="O272" s="86">
        <f t="shared" ca="1" si="54"/>
        <v>773905.6306749105</v>
      </c>
      <c r="P272">
        <f t="shared" ca="1" si="55"/>
        <v>1.2890877567011703E-2</v>
      </c>
    </row>
    <row r="273" spans="4:16">
      <c r="D273" s="98">
        <f t="shared" si="43"/>
        <v>0</v>
      </c>
      <c r="E273" s="98">
        <f t="shared" si="44"/>
        <v>0</v>
      </c>
      <c r="F273" s="86">
        <f t="shared" si="45"/>
        <v>0</v>
      </c>
      <c r="G273" s="86">
        <f t="shared" si="46"/>
        <v>0</v>
      </c>
      <c r="H273" s="86">
        <f t="shared" si="47"/>
        <v>0</v>
      </c>
      <c r="I273" s="86">
        <f t="shared" si="48"/>
        <v>0</v>
      </c>
      <c r="J273" s="86">
        <f t="shared" si="49"/>
        <v>0</v>
      </c>
      <c r="K273" s="86">
        <f t="shared" ca="1" si="50"/>
        <v>-1.2890877567011703E-2</v>
      </c>
      <c r="L273" s="86">
        <f t="shared" ca="1" si="51"/>
        <v>1.6617472444768557E-4</v>
      </c>
      <c r="M273" s="86">
        <f t="shared" ca="1" si="52"/>
        <v>545338803.97140419</v>
      </c>
      <c r="N273" s="86">
        <f t="shared" ca="1" si="53"/>
        <v>18311236.026534863</v>
      </c>
      <c r="O273" s="86">
        <f t="shared" ca="1" si="54"/>
        <v>773905.6306749105</v>
      </c>
      <c r="P273">
        <f t="shared" ca="1" si="55"/>
        <v>1.2890877567011703E-2</v>
      </c>
    </row>
    <row r="274" spans="4:16">
      <c r="D274" s="98">
        <f t="shared" si="43"/>
        <v>0</v>
      </c>
      <c r="E274" s="98">
        <f t="shared" si="44"/>
        <v>0</v>
      </c>
      <c r="F274" s="86">
        <f t="shared" si="45"/>
        <v>0</v>
      </c>
      <c r="G274" s="86">
        <f t="shared" si="46"/>
        <v>0</v>
      </c>
      <c r="H274" s="86">
        <f t="shared" si="47"/>
        <v>0</v>
      </c>
      <c r="I274" s="86">
        <f t="shared" si="48"/>
        <v>0</v>
      </c>
      <c r="J274" s="86">
        <f t="shared" si="49"/>
        <v>0</v>
      </c>
      <c r="K274" s="86">
        <f t="shared" ca="1" si="50"/>
        <v>-1.2890877567011703E-2</v>
      </c>
      <c r="L274" s="86">
        <f t="shared" ca="1" si="51"/>
        <v>1.6617472444768557E-4</v>
      </c>
      <c r="M274" s="86">
        <f t="shared" ca="1" si="52"/>
        <v>545338803.97140419</v>
      </c>
      <c r="N274" s="86">
        <f t="shared" ca="1" si="53"/>
        <v>18311236.026534863</v>
      </c>
      <c r="O274" s="86">
        <f t="shared" ca="1" si="54"/>
        <v>773905.6306749105</v>
      </c>
      <c r="P274">
        <f t="shared" ca="1" si="55"/>
        <v>1.2890877567011703E-2</v>
      </c>
    </row>
    <row r="275" spans="4:16">
      <c r="D275" s="98">
        <f t="shared" si="43"/>
        <v>0</v>
      </c>
      <c r="E275" s="98">
        <f t="shared" si="44"/>
        <v>0</v>
      </c>
      <c r="F275" s="86">
        <f t="shared" si="45"/>
        <v>0</v>
      </c>
      <c r="G275" s="86">
        <f t="shared" si="46"/>
        <v>0</v>
      </c>
      <c r="H275" s="86">
        <f t="shared" si="47"/>
        <v>0</v>
      </c>
      <c r="I275" s="86">
        <f t="shared" si="48"/>
        <v>0</v>
      </c>
      <c r="J275" s="86">
        <f t="shared" si="49"/>
        <v>0</v>
      </c>
      <c r="K275" s="86">
        <f t="shared" ca="1" si="50"/>
        <v>-1.2890877567011703E-2</v>
      </c>
      <c r="L275" s="86">
        <f t="shared" ca="1" si="51"/>
        <v>1.6617472444768557E-4</v>
      </c>
      <c r="M275" s="86">
        <f t="shared" ca="1" si="52"/>
        <v>545338803.97140419</v>
      </c>
      <c r="N275" s="86">
        <f t="shared" ca="1" si="53"/>
        <v>18311236.026534863</v>
      </c>
      <c r="O275" s="86">
        <f t="shared" ca="1" si="54"/>
        <v>773905.6306749105</v>
      </c>
      <c r="P275">
        <f t="shared" ca="1" si="55"/>
        <v>1.2890877567011703E-2</v>
      </c>
    </row>
    <row r="276" spans="4:16">
      <c r="D276" s="98">
        <f t="shared" si="43"/>
        <v>0</v>
      </c>
      <c r="E276" s="98">
        <f t="shared" si="44"/>
        <v>0</v>
      </c>
      <c r="F276" s="86">
        <f t="shared" si="45"/>
        <v>0</v>
      </c>
      <c r="G276" s="86">
        <f t="shared" si="46"/>
        <v>0</v>
      </c>
      <c r="H276" s="86">
        <f t="shared" si="47"/>
        <v>0</v>
      </c>
      <c r="I276" s="86">
        <f t="shared" si="48"/>
        <v>0</v>
      </c>
      <c r="J276" s="86">
        <f t="shared" si="49"/>
        <v>0</v>
      </c>
      <c r="K276" s="86">
        <f t="shared" ca="1" si="50"/>
        <v>-1.2890877567011703E-2</v>
      </c>
      <c r="L276" s="86">
        <f t="shared" ca="1" si="51"/>
        <v>1.6617472444768557E-4</v>
      </c>
      <c r="M276" s="86">
        <f t="shared" ca="1" si="52"/>
        <v>545338803.97140419</v>
      </c>
      <c r="N276" s="86">
        <f t="shared" ca="1" si="53"/>
        <v>18311236.026534863</v>
      </c>
      <c r="O276" s="86">
        <f t="shared" ca="1" si="54"/>
        <v>773905.6306749105</v>
      </c>
      <c r="P276">
        <f t="shared" ca="1" si="55"/>
        <v>1.2890877567011703E-2</v>
      </c>
    </row>
    <row r="277" spans="4:16">
      <c r="D277" s="98">
        <f t="shared" ref="D277:D342" si="56">A277/A$18</f>
        <v>0</v>
      </c>
      <c r="E277" s="98">
        <f t="shared" ref="E277:E342" si="57">B277/B$18</f>
        <v>0</v>
      </c>
      <c r="F277" s="86">
        <f t="shared" ref="F277:F342" si="58">D277*D277</f>
        <v>0</v>
      </c>
      <c r="G277" s="86">
        <f t="shared" ref="G277:G340" si="59">D277*F277</f>
        <v>0</v>
      </c>
      <c r="H277" s="86">
        <f t="shared" ref="H277:H342" si="60">F277*F277</f>
        <v>0</v>
      </c>
      <c r="I277" s="86">
        <f t="shared" ref="I277:I342" si="61">E277*D277</f>
        <v>0</v>
      </c>
      <c r="J277" s="86">
        <f t="shared" ref="J277:J340" si="62">I277*D277</f>
        <v>0</v>
      </c>
      <c r="K277" s="86">
        <f t="shared" ref="K277:K342" ca="1" si="63">+E$4+E$5*D277+E$6*D277^2</f>
        <v>-1.2890877567011703E-2</v>
      </c>
      <c r="L277" s="86">
        <f t="shared" ref="L277:L340" ca="1" si="64">+(K277-E277)^2</f>
        <v>1.6617472444768557E-4</v>
      </c>
      <c r="M277" s="86">
        <f t="shared" ref="M277:M342" ca="1" si="65">(M$1-M$2*D277+M$3*F277)^2</f>
        <v>545338803.97140419</v>
      </c>
      <c r="N277" s="86">
        <f t="shared" ref="N277:N340" ca="1" si="66">(-M$2+M$4*D277-M$5*F277)^2</f>
        <v>18311236.026534863</v>
      </c>
      <c r="O277" s="86">
        <f t="shared" ref="O277:O342" ca="1" si="67">+(M$3-D277*M$5+F277*M$6)^2</f>
        <v>773905.6306749105</v>
      </c>
      <c r="P277">
        <f t="shared" ref="P277:P342" ca="1" si="68">+E277-K277</f>
        <v>1.2890877567011703E-2</v>
      </c>
    </row>
    <row r="278" spans="4:16">
      <c r="D278" s="98">
        <f t="shared" si="56"/>
        <v>0</v>
      </c>
      <c r="E278" s="98">
        <f t="shared" si="57"/>
        <v>0</v>
      </c>
      <c r="F278" s="86">
        <f t="shared" si="58"/>
        <v>0</v>
      </c>
      <c r="G278" s="86">
        <f t="shared" si="59"/>
        <v>0</v>
      </c>
      <c r="H278" s="86">
        <f t="shared" si="60"/>
        <v>0</v>
      </c>
      <c r="I278" s="86">
        <f t="shared" si="61"/>
        <v>0</v>
      </c>
      <c r="J278" s="86">
        <f t="shared" si="62"/>
        <v>0</v>
      </c>
      <c r="K278" s="86">
        <f t="shared" ca="1" si="63"/>
        <v>-1.2890877567011703E-2</v>
      </c>
      <c r="L278" s="86">
        <f t="shared" ca="1" si="64"/>
        <v>1.6617472444768557E-4</v>
      </c>
      <c r="M278" s="86">
        <f t="shared" ca="1" si="65"/>
        <v>545338803.97140419</v>
      </c>
      <c r="N278" s="86">
        <f t="shared" ca="1" si="66"/>
        <v>18311236.026534863</v>
      </c>
      <c r="O278" s="86">
        <f t="shared" ca="1" si="67"/>
        <v>773905.6306749105</v>
      </c>
      <c r="P278">
        <f t="shared" ca="1" si="68"/>
        <v>1.2890877567011703E-2</v>
      </c>
    </row>
    <row r="279" spans="4:16">
      <c r="D279" s="98">
        <f t="shared" si="56"/>
        <v>0</v>
      </c>
      <c r="E279" s="98">
        <f t="shared" si="57"/>
        <v>0</v>
      </c>
      <c r="F279" s="86">
        <f t="shared" si="58"/>
        <v>0</v>
      </c>
      <c r="G279" s="86">
        <f t="shared" si="59"/>
        <v>0</v>
      </c>
      <c r="H279" s="86">
        <f t="shared" si="60"/>
        <v>0</v>
      </c>
      <c r="I279" s="86">
        <f t="shared" si="61"/>
        <v>0</v>
      </c>
      <c r="J279" s="86">
        <f t="shared" si="62"/>
        <v>0</v>
      </c>
      <c r="K279" s="86">
        <f t="shared" ca="1" si="63"/>
        <v>-1.2890877567011703E-2</v>
      </c>
      <c r="L279" s="86">
        <f t="shared" ca="1" si="64"/>
        <v>1.6617472444768557E-4</v>
      </c>
      <c r="M279" s="86">
        <f t="shared" ca="1" si="65"/>
        <v>545338803.97140419</v>
      </c>
      <c r="N279" s="86">
        <f t="shared" ca="1" si="66"/>
        <v>18311236.026534863</v>
      </c>
      <c r="O279" s="86">
        <f t="shared" ca="1" si="67"/>
        <v>773905.6306749105</v>
      </c>
      <c r="P279">
        <f t="shared" ca="1" si="68"/>
        <v>1.2890877567011703E-2</v>
      </c>
    </row>
    <row r="280" spans="4:16">
      <c r="D280" s="98">
        <f t="shared" si="56"/>
        <v>0</v>
      </c>
      <c r="E280" s="98">
        <f t="shared" si="57"/>
        <v>0</v>
      </c>
      <c r="F280" s="86">
        <f t="shared" si="58"/>
        <v>0</v>
      </c>
      <c r="G280" s="86">
        <f t="shared" si="59"/>
        <v>0</v>
      </c>
      <c r="H280" s="86">
        <f t="shared" si="60"/>
        <v>0</v>
      </c>
      <c r="I280" s="86">
        <f t="shared" si="61"/>
        <v>0</v>
      </c>
      <c r="J280" s="86">
        <f t="shared" si="62"/>
        <v>0</v>
      </c>
      <c r="K280" s="86">
        <f t="shared" ca="1" si="63"/>
        <v>-1.2890877567011703E-2</v>
      </c>
      <c r="L280" s="86">
        <f t="shared" ca="1" si="64"/>
        <v>1.6617472444768557E-4</v>
      </c>
      <c r="M280" s="86">
        <f t="shared" ca="1" si="65"/>
        <v>545338803.97140419</v>
      </c>
      <c r="N280" s="86">
        <f t="shared" ca="1" si="66"/>
        <v>18311236.026534863</v>
      </c>
      <c r="O280" s="86">
        <f t="shared" ca="1" si="67"/>
        <v>773905.6306749105</v>
      </c>
      <c r="P280">
        <f t="shared" ca="1" si="68"/>
        <v>1.2890877567011703E-2</v>
      </c>
    </row>
    <row r="281" spans="4:16">
      <c r="D281" s="98">
        <f t="shared" si="56"/>
        <v>0</v>
      </c>
      <c r="E281" s="98">
        <f t="shared" si="57"/>
        <v>0</v>
      </c>
      <c r="F281" s="86">
        <f t="shared" si="58"/>
        <v>0</v>
      </c>
      <c r="G281" s="86">
        <f t="shared" si="59"/>
        <v>0</v>
      </c>
      <c r="H281" s="86">
        <f t="shared" si="60"/>
        <v>0</v>
      </c>
      <c r="I281" s="86">
        <f t="shared" si="61"/>
        <v>0</v>
      </c>
      <c r="J281" s="86">
        <f t="shared" si="62"/>
        <v>0</v>
      </c>
      <c r="K281" s="86">
        <f t="shared" ca="1" si="63"/>
        <v>-1.2890877567011703E-2</v>
      </c>
      <c r="L281" s="86">
        <f t="shared" ca="1" si="64"/>
        <v>1.6617472444768557E-4</v>
      </c>
      <c r="M281" s="86">
        <f t="shared" ca="1" si="65"/>
        <v>545338803.97140419</v>
      </c>
      <c r="N281" s="86">
        <f t="shared" ca="1" si="66"/>
        <v>18311236.026534863</v>
      </c>
      <c r="O281" s="86">
        <f t="shared" ca="1" si="67"/>
        <v>773905.6306749105</v>
      </c>
      <c r="P281">
        <f t="shared" ca="1" si="68"/>
        <v>1.2890877567011703E-2</v>
      </c>
    </row>
    <row r="282" spans="4:16">
      <c r="D282" s="98">
        <f t="shared" si="56"/>
        <v>0</v>
      </c>
      <c r="E282" s="98">
        <f t="shared" si="57"/>
        <v>0</v>
      </c>
      <c r="F282" s="86">
        <f t="shared" si="58"/>
        <v>0</v>
      </c>
      <c r="G282" s="86">
        <f t="shared" si="59"/>
        <v>0</v>
      </c>
      <c r="H282" s="86">
        <f t="shared" si="60"/>
        <v>0</v>
      </c>
      <c r="I282" s="86">
        <f t="shared" si="61"/>
        <v>0</v>
      </c>
      <c r="J282" s="86">
        <f t="shared" si="62"/>
        <v>0</v>
      </c>
      <c r="K282" s="86">
        <f t="shared" ca="1" si="63"/>
        <v>-1.2890877567011703E-2</v>
      </c>
      <c r="L282" s="86">
        <f t="shared" ca="1" si="64"/>
        <v>1.6617472444768557E-4</v>
      </c>
      <c r="M282" s="86">
        <f t="shared" ca="1" si="65"/>
        <v>545338803.97140419</v>
      </c>
      <c r="N282" s="86">
        <f t="shared" ca="1" si="66"/>
        <v>18311236.026534863</v>
      </c>
      <c r="O282" s="86">
        <f t="shared" ca="1" si="67"/>
        <v>773905.6306749105</v>
      </c>
      <c r="P282">
        <f t="shared" ca="1" si="68"/>
        <v>1.2890877567011703E-2</v>
      </c>
    </row>
    <row r="283" spans="4:16">
      <c r="D283" s="98">
        <f t="shared" si="56"/>
        <v>0</v>
      </c>
      <c r="E283" s="98">
        <f t="shared" si="57"/>
        <v>0</v>
      </c>
      <c r="F283" s="86">
        <f t="shared" si="58"/>
        <v>0</v>
      </c>
      <c r="G283" s="86">
        <f t="shared" si="59"/>
        <v>0</v>
      </c>
      <c r="H283" s="86">
        <f t="shared" si="60"/>
        <v>0</v>
      </c>
      <c r="I283" s="86">
        <f t="shared" si="61"/>
        <v>0</v>
      </c>
      <c r="J283" s="86">
        <f t="shared" si="62"/>
        <v>0</v>
      </c>
      <c r="K283" s="86">
        <f t="shared" ca="1" si="63"/>
        <v>-1.2890877567011703E-2</v>
      </c>
      <c r="L283" s="86">
        <f t="shared" ca="1" si="64"/>
        <v>1.6617472444768557E-4</v>
      </c>
      <c r="M283" s="86">
        <f t="shared" ca="1" si="65"/>
        <v>545338803.97140419</v>
      </c>
      <c r="N283" s="86">
        <f t="shared" ca="1" si="66"/>
        <v>18311236.026534863</v>
      </c>
      <c r="O283" s="86">
        <f t="shared" ca="1" si="67"/>
        <v>773905.6306749105</v>
      </c>
      <c r="P283">
        <f t="shared" ca="1" si="68"/>
        <v>1.2890877567011703E-2</v>
      </c>
    </row>
    <row r="284" spans="4:16">
      <c r="D284" s="98">
        <f t="shared" si="56"/>
        <v>0</v>
      </c>
      <c r="E284" s="98">
        <f t="shared" si="57"/>
        <v>0</v>
      </c>
      <c r="F284" s="86">
        <f t="shared" si="58"/>
        <v>0</v>
      </c>
      <c r="G284" s="86">
        <f t="shared" si="59"/>
        <v>0</v>
      </c>
      <c r="H284" s="86">
        <f t="shared" si="60"/>
        <v>0</v>
      </c>
      <c r="I284" s="86">
        <f t="shared" si="61"/>
        <v>0</v>
      </c>
      <c r="J284" s="86">
        <f t="shared" si="62"/>
        <v>0</v>
      </c>
      <c r="K284" s="86">
        <f t="shared" ca="1" si="63"/>
        <v>-1.2890877567011703E-2</v>
      </c>
      <c r="L284" s="86">
        <f t="shared" ca="1" si="64"/>
        <v>1.6617472444768557E-4</v>
      </c>
      <c r="M284" s="86">
        <f t="shared" ca="1" si="65"/>
        <v>545338803.97140419</v>
      </c>
      <c r="N284" s="86">
        <f t="shared" ca="1" si="66"/>
        <v>18311236.026534863</v>
      </c>
      <c r="O284" s="86">
        <f t="shared" ca="1" si="67"/>
        <v>773905.6306749105</v>
      </c>
      <c r="P284">
        <f t="shared" ca="1" si="68"/>
        <v>1.2890877567011703E-2</v>
      </c>
    </row>
    <row r="285" spans="4:16">
      <c r="D285" s="98">
        <f t="shared" si="56"/>
        <v>0</v>
      </c>
      <c r="E285" s="98">
        <f t="shared" si="57"/>
        <v>0</v>
      </c>
      <c r="F285" s="86">
        <f t="shared" si="58"/>
        <v>0</v>
      </c>
      <c r="G285" s="86">
        <f t="shared" si="59"/>
        <v>0</v>
      </c>
      <c r="H285" s="86">
        <f t="shared" si="60"/>
        <v>0</v>
      </c>
      <c r="I285" s="86">
        <f t="shared" si="61"/>
        <v>0</v>
      </c>
      <c r="J285" s="86">
        <f t="shared" si="62"/>
        <v>0</v>
      </c>
      <c r="K285" s="86">
        <f t="shared" ca="1" si="63"/>
        <v>-1.2890877567011703E-2</v>
      </c>
      <c r="L285" s="86">
        <f t="shared" ca="1" si="64"/>
        <v>1.6617472444768557E-4</v>
      </c>
      <c r="M285" s="86">
        <f t="shared" ca="1" si="65"/>
        <v>545338803.97140419</v>
      </c>
      <c r="N285" s="86">
        <f t="shared" ca="1" si="66"/>
        <v>18311236.026534863</v>
      </c>
      <c r="O285" s="86">
        <f t="shared" ca="1" si="67"/>
        <v>773905.6306749105</v>
      </c>
      <c r="P285">
        <f t="shared" ca="1" si="68"/>
        <v>1.2890877567011703E-2</v>
      </c>
    </row>
    <row r="286" spans="4:16">
      <c r="D286" s="98">
        <f t="shared" si="56"/>
        <v>0</v>
      </c>
      <c r="E286" s="98">
        <f t="shared" si="57"/>
        <v>0</v>
      </c>
      <c r="F286" s="86">
        <f t="shared" si="58"/>
        <v>0</v>
      </c>
      <c r="G286" s="86">
        <f t="shared" si="59"/>
        <v>0</v>
      </c>
      <c r="H286" s="86">
        <f t="shared" si="60"/>
        <v>0</v>
      </c>
      <c r="I286" s="86">
        <f t="shared" si="61"/>
        <v>0</v>
      </c>
      <c r="J286" s="86">
        <f t="shared" si="62"/>
        <v>0</v>
      </c>
      <c r="K286" s="86">
        <f t="shared" ca="1" si="63"/>
        <v>-1.2890877567011703E-2</v>
      </c>
      <c r="L286" s="86">
        <f t="shared" ca="1" si="64"/>
        <v>1.6617472444768557E-4</v>
      </c>
      <c r="M286" s="86">
        <f t="shared" ca="1" si="65"/>
        <v>545338803.97140419</v>
      </c>
      <c r="N286" s="86">
        <f t="shared" ca="1" si="66"/>
        <v>18311236.026534863</v>
      </c>
      <c r="O286" s="86">
        <f t="shared" ca="1" si="67"/>
        <v>773905.6306749105</v>
      </c>
      <c r="P286">
        <f t="shared" ca="1" si="68"/>
        <v>1.2890877567011703E-2</v>
      </c>
    </row>
    <row r="287" spans="4:16">
      <c r="D287" s="98">
        <f t="shared" si="56"/>
        <v>0</v>
      </c>
      <c r="E287" s="98">
        <f t="shared" si="57"/>
        <v>0</v>
      </c>
      <c r="F287" s="86">
        <f t="shared" si="58"/>
        <v>0</v>
      </c>
      <c r="G287" s="86">
        <f t="shared" si="59"/>
        <v>0</v>
      </c>
      <c r="H287" s="86">
        <f t="shared" si="60"/>
        <v>0</v>
      </c>
      <c r="I287" s="86">
        <f t="shared" si="61"/>
        <v>0</v>
      </c>
      <c r="J287" s="86">
        <f t="shared" si="62"/>
        <v>0</v>
      </c>
      <c r="K287" s="86">
        <f t="shared" ca="1" si="63"/>
        <v>-1.2890877567011703E-2</v>
      </c>
      <c r="L287" s="86">
        <f t="shared" ca="1" si="64"/>
        <v>1.6617472444768557E-4</v>
      </c>
      <c r="M287" s="86">
        <f t="shared" ca="1" si="65"/>
        <v>545338803.97140419</v>
      </c>
      <c r="N287" s="86">
        <f t="shared" ca="1" si="66"/>
        <v>18311236.026534863</v>
      </c>
      <c r="O287" s="86">
        <f t="shared" ca="1" si="67"/>
        <v>773905.6306749105</v>
      </c>
      <c r="P287">
        <f t="shared" ca="1" si="68"/>
        <v>1.2890877567011703E-2</v>
      </c>
    </row>
    <row r="288" spans="4:16">
      <c r="D288" s="98">
        <f t="shared" si="56"/>
        <v>0</v>
      </c>
      <c r="E288" s="98">
        <f t="shared" si="57"/>
        <v>0</v>
      </c>
      <c r="F288" s="86">
        <f t="shared" si="58"/>
        <v>0</v>
      </c>
      <c r="G288" s="86">
        <f t="shared" si="59"/>
        <v>0</v>
      </c>
      <c r="H288" s="86">
        <f t="shared" si="60"/>
        <v>0</v>
      </c>
      <c r="I288" s="86">
        <f t="shared" si="61"/>
        <v>0</v>
      </c>
      <c r="J288" s="86">
        <f t="shared" si="62"/>
        <v>0</v>
      </c>
      <c r="K288" s="86">
        <f t="shared" ca="1" si="63"/>
        <v>-1.2890877567011703E-2</v>
      </c>
      <c r="L288" s="86">
        <f t="shared" ca="1" si="64"/>
        <v>1.6617472444768557E-4</v>
      </c>
      <c r="M288" s="86">
        <f t="shared" ca="1" si="65"/>
        <v>545338803.97140419</v>
      </c>
      <c r="N288" s="86">
        <f t="shared" ca="1" si="66"/>
        <v>18311236.026534863</v>
      </c>
      <c r="O288" s="86">
        <f t="shared" ca="1" si="67"/>
        <v>773905.6306749105</v>
      </c>
      <c r="P288">
        <f t="shared" ca="1" si="68"/>
        <v>1.2890877567011703E-2</v>
      </c>
    </row>
    <row r="289" spans="4:16">
      <c r="D289" s="98">
        <f t="shared" si="56"/>
        <v>0</v>
      </c>
      <c r="E289" s="98">
        <f t="shared" si="57"/>
        <v>0</v>
      </c>
      <c r="F289" s="86">
        <f t="shared" si="58"/>
        <v>0</v>
      </c>
      <c r="G289" s="86">
        <f t="shared" si="59"/>
        <v>0</v>
      </c>
      <c r="H289" s="86">
        <f t="shared" si="60"/>
        <v>0</v>
      </c>
      <c r="I289" s="86">
        <f t="shared" si="61"/>
        <v>0</v>
      </c>
      <c r="J289" s="86">
        <f t="shared" si="62"/>
        <v>0</v>
      </c>
      <c r="K289" s="86">
        <f t="shared" ca="1" si="63"/>
        <v>-1.2890877567011703E-2</v>
      </c>
      <c r="L289" s="86">
        <f t="shared" ca="1" si="64"/>
        <v>1.6617472444768557E-4</v>
      </c>
      <c r="M289" s="86">
        <f t="shared" ca="1" si="65"/>
        <v>545338803.97140419</v>
      </c>
      <c r="N289" s="86">
        <f t="shared" ca="1" si="66"/>
        <v>18311236.026534863</v>
      </c>
      <c r="O289" s="86">
        <f t="shared" ca="1" si="67"/>
        <v>773905.6306749105</v>
      </c>
      <c r="P289">
        <f t="shared" ca="1" si="68"/>
        <v>1.2890877567011703E-2</v>
      </c>
    </row>
    <row r="290" spans="4:16">
      <c r="D290" s="98">
        <f t="shared" si="56"/>
        <v>0</v>
      </c>
      <c r="E290" s="98">
        <f t="shared" si="57"/>
        <v>0</v>
      </c>
      <c r="F290" s="86">
        <f t="shared" si="58"/>
        <v>0</v>
      </c>
      <c r="G290" s="86">
        <f t="shared" si="59"/>
        <v>0</v>
      </c>
      <c r="H290" s="86">
        <f t="shared" si="60"/>
        <v>0</v>
      </c>
      <c r="I290" s="86">
        <f t="shared" si="61"/>
        <v>0</v>
      </c>
      <c r="J290" s="86">
        <f t="shared" si="62"/>
        <v>0</v>
      </c>
      <c r="K290" s="86">
        <f t="shared" ca="1" si="63"/>
        <v>-1.2890877567011703E-2</v>
      </c>
      <c r="L290" s="86">
        <f t="shared" ca="1" si="64"/>
        <v>1.6617472444768557E-4</v>
      </c>
      <c r="M290" s="86">
        <f t="shared" ca="1" si="65"/>
        <v>545338803.97140419</v>
      </c>
      <c r="N290" s="86">
        <f t="shared" ca="1" si="66"/>
        <v>18311236.026534863</v>
      </c>
      <c r="O290" s="86">
        <f t="shared" ca="1" si="67"/>
        <v>773905.6306749105</v>
      </c>
      <c r="P290">
        <f t="shared" ca="1" si="68"/>
        <v>1.2890877567011703E-2</v>
      </c>
    </row>
    <row r="291" spans="4:16">
      <c r="D291" s="98">
        <f t="shared" si="56"/>
        <v>0</v>
      </c>
      <c r="E291" s="98">
        <f t="shared" si="57"/>
        <v>0</v>
      </c>
      <c r="F291" s="86">
        <f t="shared" si="58"/>
        <v>0</v>
      </c>
      <c r="G291" s="86">
        <f t="shared" si="59"/>
        <v>0</v>
      </c>
      <c r="H291" s="86">
        <f t="shared" si="60"/>
        <v>0</v>
      </c>
      <c r="I291" s="86">
        <f t="shared" si="61"/>
        <v>0</v>
      </c>
      <c r="J291" s="86">
        <f t="shared" si="62"/>
        <v>0</v>
      </c>
      <c r="K291" s="86">
        <f t="shared" ca="1" si="63"/>
        <v>-1.2890877567011703E-2</v>
      </c>
      <c r="L291" s="86">
        <f t="shared" ca="1" si="64"/>
        <v>1.6617472444768557E-4</v>
      </c>
      <c r="M291" s="86">
        <f t="shared" ca="1" si="65"/>
        <v>545338803.97140419</v>
      </c>
      <c r="N291" s="86">
        <f t="shared" ca="1" si="66"/>
        <v>18311236.026534863</v>
      </c>
      <c r="O291" s="86">
        <f t="shared" ca="1" si="67"/>
        <v>773905.6306749105</v>
      </c>
      <c r="P291">
        <f t="shared" ca="1" si="68"/>
        <v>1.2890877567011703E-2</v>
      </c>
    </row>
    <row r="292" spans="4:16">
      <c r="D292" s="98">
        <f t="shared" si="56"/>
        <v>0</v>
      </c>
      <c r="E292" s="98">
        <f t="shared" si="57"/>
        <v>0</v>
      </c>
      <c r="F292" s="86">
        <f t="shared" si="58"/>
        <v>0</v>
      </c>
      <c r="G292" s="86">
        <f t="shared" si="59"/>
        <v>0</v>
      </c>
      <c r="H292" s="86">
        <f t="shared" si="60"/>
        <v>0</v>
      </c>
      <c r="I292" s="86">
        <f t="shared" si="61"/>
        <v>0</v>
      </c>
      <c r="J292" s="86">
        <f t="shared" si="62"/>
        <v>0</v>
      </c>
      <c r="K292" s="86">
        <f t="shared" ca="1" si="63"/>
        <v>-1.2890877567011703E-2</v>
      </c>
      <c r="L292" s="86">
        <f t="shared" ca="1" si="64"/>
        <v>1.6617472444768557E-4</v>
      </c>
      <c r="M292" s="86">
        <f t="shared" ca="1" si="65"/>
        <v>545338803.97140419</v>
      </c>
      <c r="N292" s="86">
        <f t="shared" ca="1" si="66"/>
        <v>18311236.026534863</v>
      </c>
      <c r="O292" s="86">
        <f t="shared" ca="1" si="67"/>
        <v>773905.6306749105</v>
      </c>
      <c r="P292">
        <f t="shared" ca="1" si="68"/>
        <v>1.2890877567011703E-2</v>
      </c>
    </row>
    <row r="293" spans="4:16">
      <c r="D293" s="98">
        <f t="shared" si="56"/>
        <v>0</v>
      </c>
      <c r="E293" s="98">
        <f t="shared" si="57"/>
        <v>0</v>
      </c>
      <c r="F293" s="86">
        <f t="shared" si="58"/>
        <v>0</v>
      </c>
      <c r="G293" s="86">
        <f t="shared" si="59"/>
        <v>0</v>
      </c>
      <c r="H293" s="86">
        <f t="shared" si="60"/>
        <v>0</v>
      </c>
      <c r="I293" s="86">
        <f t="shared" si="61"/>
        <v>0</v>
      </c>
      <c r="J293" s="86">
        <f t="shared" si="62"/>
        <v>0</v>
      </c>
      <c r="K293" s="86">
        <f t="shared" ca="1" si="63"/>
        <v>-1.2890877567011703E-2</v>
      </c>
      <c r="L293" s="86">
        <f t="shared" ca="1" si="64"/>
        <v>1.6617472444768557E-4</v>
      </c>
      <c r="M293" s="86">
        <f t="shared" ca="1" si="65"/>
        <v>545338803.97140419</v>
      </c>
      <c r="N293" s="86">
        <f t="shared" ca="1" si="66"/>
        <v>18311236.026534863</v>
      </c>
      <c r="O293" s="86">
        <f t="shared" ca="1" si="67"/>
        <v>773905.6306749105</v>
      </c>
      <c r="P293">
        <f t="shared" ca="1" si="68"/>
        <v>1.2890877567011703E-2</v>
      </c>
    </row>
    <row r="294" spans="4:16">
      <c r="D294" s="98">
        <f t="shared" si="56"/>
        <v>0</v>
      </c>
      <c r="E294" s="98">
        <f t="shared" si="57"/>
        <v>0</v>
      </c>
      <c r="F294" s="86">
        <f t="shared" si="58"/>
        <v>0</v>
      </c>
      <c r="G294" s="86">
        <f t="shared" si="59"/>
        <v>0</v>
      </c>
      <c r="H294" s="86">
        <f t="shared" si="60"/>
        <v>0</v>
      </c>
      <c r="I294" s="86">
        <f t="shared" si="61"/>
        <v>0</v>
      </c>
      <c r="J294" s="86">
        <f t="shared" si="62"/>
        <v>0</v>
      </c>
      <c r="K294" s="86">
        <f t="shared" ca="1" si="63"/>
        <v>-1.2890877567011703E-2</v>
      </c>
      <c r="L294" s="86">
        <f t="shared" ca="1" si="64"/>
        <v>1.6617472444768557E-4</v>
      </c>
      <c r="M294" s="86">
        <f t="shared" ca="1" si="65"/>
        <v>545338803.97140419</v>
      </c>
      <c r="N294" s="86">
        <f t="shared" ca="1" si="66"/>
        <v>18311236.026534863</v>
      </c>
      <c r="O294" s="86">
        <f t="shared" ca="1" si="67"/>
        <v>773905.6306749105</v>
      </c>
      <c r="P294">
        <f t="shared" ca="1" si="68"/>
        <v>1.2890877567011703E-2</v>
      </c>
    </row>
    <row r="295" spans="4:16">
      <c r="D295" s="98">
        <f t="shared" si="56"/>
        <v>0</v>
      </c>
      <c r="E295" s="98">
        <f t="shared" si="57"/>
        <v>0</v>
      </c>
      <c r="F295" s="86">
        <f t="shared" si="58"/>
        <v>0</v>
      </c>
      <c r="G295" s="86">
        <f t="shared" si="59"/>
        <v>0</v>
      </c>
      <c r="H295" s="86">
        <f t="shared" si="60"/>
        <v>0</v>
      </c>
      <c r="I295" s="86">
        <f t="shared" si="61"/>
        <v>0</v>
      </c>
      <c r="J295" s="86">
        <f t="shared" si="62"/>
        <v>0</v>
      </c>
      <c r="K295" s="86">
        <f t="shared" ca="1" si="63"/>
        <v>-1.2890877567011703E-2</v>
      </c>
      <c r="L295" s="86">
        <f t="shared" ca="1" si="64"/>
        <v>1.6617472444768557E-4</v>
      </c>
      <c r="M295" s="86">
        <f t="shared" ca="1" si="65"/>
        <v>545338803.97140419</v>
      </c>
      <c r="N295" s="86">
        <f t="shared" ca="1" si="66"/>
        <v>18311236.026534863</v>
      </c>
      <c r="O295" s="86">
        <f t="shared" ca="1" si="67"/>
        <v>773905.6306749105</v>
      </c>
      <c r="P295">
        <f t="shared" ca="1" si="68"/>
        <v>1.2890877567011703E-2</v>
      </c>
    </row>
    <row r="296" spans="4:16">
      <c r="D296" s="98">
        <f t="shared" si="56"/>
        <v>0</v>
      </c>
      <c r="E296" s="98">
        <f t="shared" si="57"/>
        <v>0</v>
      </c>
      <c r="F296" s="86">
        <f t="shared" si="58"/>
        <v>0</v>
      </c>
      <c r="G296" s="86">
        <f t="shared" si="59"/>
        <v>0</v>
      </c>
      <c r="H296" s="86">
        <f t="shared" si="60"/>
        <v>0</v>
      </c>
      <c r="I296" s="86">
        <f t="shared" si="61"/>
        <v>0</v>
      </c>
      <c r="J296" s="86">
        <f t="shared" si="62"/>
        <v>0</v>
      </c>
      <c r="K296" s="86">
        <f t="shared" ca="1" si="63"/>
        <v>-1.2890877567011703E-2</v>
      </c>
      <c r="L296" s="86">
        <f t="shared" ca="1" si="64"/>
        <v>1.6617472444768557E-4</v>
      </c>
      <c r="M296" s="86">
        <f t="shared" ca="1" si="65"/>
        <v>545338803.97140419</v>
      </c>
      <c r="N296" s="86">
        <f t="shared" ca="1" si="66"/>
        <v>18311236.026534863</v>
      </c>
      <c r="O296" s="86">
        <f t="shared" ca="1" si="67"/>
        <v>773905.6306749105</v>
      </c>
      <c r="P296">
        <f t="shared" ca="1" si="68"/>
        <v>1.2890877567011703E-2</v>
      </c>
    </row>
    <row r="297" spans="4:16">
      <c r="D297" s="98">
        <f t="shared" si="56"/>
        <v>0</v>
      </c>
      <c r="E297" s="98">
        <f t="shared" si="57"/>
        <v>0</v>
      </c>
      <c r="F297" s="86">
        <f t="shared" si="58"/>
        <v>0</v>
      </c>
      <c r="G297" s="86">
        <f t="shared" si="59"/>
        <v>0</v>
      </c>
      <c r="H297" s="86">
        <f t="shared" si="60"/>
        <v>0</v>
      </c>
      <c r="I297" s="86">
        <f t="shared" si="61"/>
        <v>0</v>
      </c>
      <c r="J297" s="86">
        <f t="shared" si="62"/>
        <v>0</v>
      </c>
      <c r="K297" s="86">
        <f t="shared" ca="1" si="63"/>
        <v>-1.2890877567011703E-2</v>
      </c>
      <c r="L297" s="86">
        <f t="shared" ca="1" si="64"/>
        <v>1.6617472444768557E-4</v>
      </c>
      <c r="M297" s="86">
        <f t="shared" ca="1" si="65"/>
        <v>545338803.97140419</v>
      </c>
      <c r="N297" s="86">
        <f t="shared" ca="1" si="66"/>
        <v>18311236.026534863</v>
      </c>
      <c r="O297" s="86">
        <f t="shared" ca="1" si="67"/>
        <v>773905.6306749105</v>
      </c>
      <c r="P297">
        <f t="shared" ca="1" si="68"/>
        <v>1.2890877567011703E-2</v>
      </c>
    </row>
    <row r="298" spans="4:16">
      <c r="D298" s="98">
        <f t="shared" si="56"/>
        <v>0</v>
      </c>
      <c r="E298" s="98">
        <f t="shared" si="57"/>
        <v>0</v>
      </c>
      <c r="F298" s="86">
        <f t="shared" si="58"/>
        <v>0</v>
      </c>
      <c r="G298" s="86">
        <f t="shared" si="59"/>
        <v>0</v>
      </c>
      <c r="H298" s="86">
        <f t="shared" si="60"/>
        <v>0</v>
      </c>
      <c r="I298" s="86">
        <f t="shared" si="61"/>
        <v>0</v>
      </c>
      <c r="J298" s="86">
        <f t="shared" si="62"/>
        <v>0</v>
      </c>
      <c r="K298" s="86">
        <f t="shared" ca="1" si="63"/>
        <v>-1.2890877567011703E-2</v>
      </c>
      <c r="L298" s="86">
        <f t="shared" ca="1" si="64"/>
        <v>1.6617472444768557E-4</v>
      </c>
      <c r="M298" s="86">
        <f t="shared" ca="1" si="65"/>
        <v>545338803.97140419</v>
      </c>
      <c r="N298" s="86">
        <f t="shared" ca="1" si="66"/>
        <v>18311236.026534863</v>
      </c>
      <c r="O298" s="86">
        <f t="shared" ca="1" si="67"/>
        <v>773905.6306749105</v>
      </c>
      <c r="P298">
        <f t="shared" ca="1" si="68"/>
        <v>1.2890877567011703E-2</v>
      </c>
    </row>
    <row r="299" spans="4:16">
      <c r="D299" s="98">
        <f t="shared" si="56"/>
        <v>0</v>
      </c>
      <c r="E299" s="98">
        <f t="shared" si="57"/>
        <v>0</v>
      </c>
      <c r="F299" s="86">
        <f t="shared" si="58"/>
        <v>0</v>
      </c>
      <c r="G299" s="86">
        <f t="shared" si="59"/>
        <v>0</v>
      </c>
      <c r="H299" s="86">
        <f t="shared" si="60"/>
        <v>0</v>
      </c>
      <c r="I299" s="86">
        <f t="shared" si="61"/>
        <v>0</v>
      </c>
      <c r="J299" s="86">
        <f t="shared" si="62"/>
        <v>0</v>
      </c>
      <c r="K299" s="86">
        <f t="shared" ca="1" si="63"/>
        <v>-1.2890877567011703E-2</v>
      </c>
      <c r="L299" s="86">
        <f t="shared" ca="1" si="64"/>
        <v>1.6617472444768557E-4</v>
      </c>
      <c r="M299" s="86">
        <f t="shared" ca="1" si="65"/>
        <v>545338803.97140419</v>
      </c>
      <c r="N299" s="86">
        <f t="shared" ca="1" si="66"/>
        <v>18311236.026534863</v>
      </c>
      <c r="O299" s="86">
        <f t="shared" ca="1" si="67"/>
        <v>773905.6306749105</v>
      </c>
      <c r="P299">
        <f t="shared" ca="1" si="68"/>
        <v>1.2890877567011703E-2</v>
      </c>
    </row>
    <row r="300" spans="4:16">
      <c r="D300" s="98">
        <f t="shared" si="56"/>
        <v>0</v>
      </c>
      <c r="E300" s="98">
        <f t="shared" si="57"/>
        <v>0</v>
      </c>
      <c r="F300" s="86">
        <f t="shared" si="58"/>
        <v>0</v>
      </c>
      <c r="G300" s="86">
        <f t="shared" si="59"/>
        <v>0</v>
      </c>
      <c r="H300" s="86">
        <f t="shared" si="60"/>
        <v>0</v>
      </c>
      <c r="I300" s="86">
        <f t="shared" si="61"/>
        <v>0</v>
      </c>
      <c r="J300" s="86">
        <f t="shared" si="62"/>
        <v>0</v>
      </c>
      <c r="K300" s="86">
        <f t="shared" ca="1" si="63"/>
        <v>-1.2890877567011703E-2</v>
      </c>
      <c r="L300" s="86">
        <f t="shared" ca="1" si="64"/>
        <v>1.6617472444768557E-4</v>
      </c>
      <c r="M300" s="86">
        <f t="shared" ca="1" si="65"/>
        <v>545338803.97140419</v>
      </c>
      <c r="N300" s="86">
        <f t="shared" ca="1" si="66"/>
        <v>18311236.026534863</v>
      </c>
      <c r="O300" s="86">
        <f t="shared" ca="1" si="67"/>
        <v>773905.6306749105</v>
      </c>
      <c r="P300">
        <f t="shared" ca="1" si="68"/>
        <v>1.2890877567011703E-2</v>
      </c>
    </row>
    <row r="301" spans="4:16">
      <c r="D301" s="98">
        <f t="shared" si="56"/>
        <v>0</v>
      </c>
      <c r="E301" s="98">
        <f t="shared" si="57"/>
        <v>0</v>
      </c>
      <c r="F301" s="86">
        <f t="shared" si="58"/>
        <v>0</v>
      </c>
      <c r="G301" s="86">
        <f t="shared" si="59"/>
        <v>0</v>
      </c>
      <c r="H301" s="86">
        <f t="shared" si="60"/>
        <v>0</v>
      </c>
      <c r="I301" s="86">
        <f t="shared" si="61"/>
        <v>0</v>
      </c>
      <c r="J301" s="86">
        <f t="shared" si="62"/>
        <v>0</v>
      </c>
      <c r="K301" s="86">
        <f t="shared" ca="1" si="63"/>
        <v>-1.2890877567011703E-2</v>
      </c>
      <c r="L301" s="86">
        <f t="shared" ca="1" si="64"/>
        <v>1.6617472444768557E-4</v>
      </c>
      <c r="M301" s="86">
        <f t="shared" ca="1" si="65"/>
        <v>545338803.97140419</v>
      </c>
      <c r="N301" s="86">
        <f t="shared" ca="1" si="66"/>
        <v>18311236.026534863</v>
      </c>
      <c r="O301" s="86">
        <f t="shared" ca="1" si="67"/>
        <v>773905.6306749105</v>
      </c>
      <c r="P301">
        <f t="shared" ca="1" si="68"/>
        <v>1.2890877567011703E-2</v>
      </c>
    </row>
    <row r="302" spans="4:16">
      <c r="D302" s="98">
        <f t="shared" si="56"/>
        <v>0</v>
      </c>
      <c r="E302" s="98">
        <f t="shared" si="57"/>
        <v>0</v>
      </c>
      <c r="F302" s="86">
        <f t="shared" si="58"/>
        <v>0</v>
      </c>
      <c r="G302" s="86">
        <f t="shared" si="59"/>
        <v>0</v>
      </c>
      <c r="H302" s="86">
        <f t="shared" si="60"/>
        <v>0</v>
      </c>
      <c r="I302" s="86">
        <f t="shared" si="61"/>
        <v>0</v>
      </c>
      <c r="J302" s="86">
        <f t="shared" si="62"/>
        <v>0</v>
      </c>
      <c r="K302" s="86">
        <f t="shared" ca="1" si="63"/>
        <v>-1.2890877567011703E-2</v>
      </c>
      <c r="L302" s="86">
        <f t="shared" ca="1" si="64"/>
        <v>1.6617472444768557E-4</v>
      </c>
      <c r="M302" s="86">
        <f t="shared" ca="1" si="65"/>
        <v>545338803.97140419</v>
      </c>
      <c r="N302" s="86">
        <f t="shared" ca="1" si="66"/>
        <v>18311236.026534863</v>
      </c>
      <c r="O302" s="86">
        <f t="shared" ca="1" si="67"/>
        <v>773905.6306749105</v>
      </c>
      <c r="P302">
        <f t="shared" ca="1" si="68"/>
        <v>1.2890877567011703E-2</v>
      </c>
    </row>
    <row r="303" spans="4:16">
      <c r="D303" s="98">
        <f t="shared" si="56"/>
        <v>0</v>
      </c>
      <c r="E303" s="98">
        <f t="shared" si="57"/>
        <v>0</v>
      </c>
      <c r="F303" s="86">
        <f t="shared" si="58"/>
        <v>0</v>
      </c>
      <c r="G303" s="86">
        <f t="shared" si="59"/>
        <v>0</v>
      </c>
      <c r="H303" s="86">
        <f t="shared" si="60"/>
        <v>0</v>
      </c>
      <c r="I303" s="86">
        <f t="shared" si="61"/>
        <v>0</v>
      </c>
      <c r="J303" s="86">
        <f t="shared" si="62"/>
        <v>0</v>
      </c>
      <c r="K303" s="86">
        <f t="shared" ca="1" si="63"/>
        <v>-1.2890877567011703E-2</v>
      </c>
      <c r="L303" s="86">
        <f t="shared" ca="1" si="64"/>
        <v>1.6617472444768557E-4</v>
      </c>
      <c r="M303" s="86">
        <f t="shared" ca="1" si="65"/>
        <v>545338803.97140419</v>
      </c>
      <c r="N303" s="86">
        <f t="shared" ca="1" si="66"/>
        <v>18311236.026534863</v>
      </c>
      <c r="O303" s="86">
        <f t="shared" ca="1" si="67"/>
        <v>773905.6306749105</v>
      </c>
      <c r="P303">
        <f t="shared" ca="1" si="68"/>
        <v>1.2890877567011703E-2</v>
      </c>
    </row>
    <row r="304" spans="4:16">
      <c r="D304" s="98">
        <f t="shared" si="56"/>
        <v>0</v>
      </c>
      <c r="E304" s="98">
        <f t="shared" si="57"/>
        <v>0</v>
      </c>
      <c r="F304" s="86">
        <f t="shared" si="58"/>
        <v>0</v>
      </c>
      <c r="G304" s="86">
        <f t="shared" si="59"/>
        <v>0</v>
      </c>
      <c r="H304" s="86">
        <f t="shared" si="60"/>
        <v>0</v>
      </c>
      <c r="I304" s="86">
        <f t="shared" si="61"/>
        <v>0</v>
      </c>
      <c r="J304" s="86">
        <f t="shared" si="62"/>
        <v>0</v>
      </c>
      <c r="K304" s="86">
        <f t="shared" ca="1" si="63"/>
        <v>-1.2890877567011703E-2</v>
      </c>
      <c r="L304" s="86">
        <f t="shared" ca="1" si="64"/>
        <v>1.6617472444768557E-4</v>
      </c>
      <c r="M304" s="86">
        <f t="shared" ca="1" si="65"/>
        <v>545338803.97140419</v>
      </c>
      <c r="N304" s="86">
        <f t="shared" ca="1" si="66"/>
        <v>18311236.026534863</v>
      </c>
      <c r="O304" s="86">
        <f t="shared" ca="1" si="67"/>
        <v>773905.6306749105</v>
      </c>
      <c r="P304">
        <f t="shared" ca="1" si="68"/>
        <v>1.2890877567011703E-2</v>
      </c>
    </row>
    <row r="305" spans="4:16">
      <c r="D305" s="98">
        <f t="shared" si="56"/>
        <v>0</v>
      </c>
      <c r="E305" s="98">
        <f t="shared" si="57"/>
        <v>0</v>
      </c>
      <c r="F305" s="86">
        <f t="shared" si="58"/>
        <v>0</v>
      </c>
      <c r="G305" s="86">
        <f t="shared" si="59"/>
        <v>0</v>
      </c>
      <c r="H305" s="86">
        <f t="shared" si="60"/>
        <v>0</v>
      </c>
      <c r="I305" s="86">
        <f t="shared" si="61"/>
        <v>0</v>
      </c>
      <c r="J305" s="86">
        <f t="shared" si="62"/>
        <v>0</v>
      </c>
      <c r="K305" s="86">
        <f t="shared" ca="1" si="63"/>
        <v>-1.2890877567011703E-2</v>
      </c>
      <c r="L305" s="86">
        <f t="shared" ca="1" si="64"/>
        <v>1.6617472444768557E-4</v>
      </c>
      <c r="M305" s="86">
        <f t="shared" ca="1" si="65"/>
        <v>545338803.97140419</v>
      </c>
      <c r="N305" s="86">
        <f t="shared" ca="1" si="66"/>
        <v>18311236.026534863</v>
      </c>
      <c r="O305" s="86">
        <f t="shared" ca="1" si="67"/>
        <v>773905.6306749105</v>
      </c>
      <c r="P305">
        <f t="shared" ca="1" si="68"/>
        <v>1.2890877567011703E-2</v>
      </c>
    </row>
    <row r="306" spans="4:16">
      <c r="D306" s="98">
        <f t="shared" si="56"/>
        <v>0</v>
      </c>
      <c r="E306" s="98">
        <f t="shared" si="57"/>
        <v>0</v>
      </c>
      <c r="F306" s="86">
        <f t="shared" si="58"/>
        <v>0</v>
      </c>
      <c r="G306" s="86">
        <f t="shared" si="59"/>
        <v>0</v>
      </c>
      <c r="H306" s="86">
        <f t="shared" si="60"/>
        <v>0</v>
      </c>
      <c r="I306" s="86">
        <f t="shared" si="61"/>
        <v>0</v>
      </c>
      <c r="J306" s="86">
        <f t="shared" si="62"/>
        <v>0</v>
      </c>
      <c r="K306" s="86">
        <f t="shared" ca="1" si="63"/>
        <v>-1.2890877567011703E-2</v>
      </c>
      <c r="L306" s="86">
        <f t="shared" ca="1" si="64"/>
        <v>1.6617472444768557E-4</v>
      </c>
      <c r="M306" s="86">
        <f t="shared" ca="1" si="65"/>
        <v>545338803.97140419</v>
      </c>
      <c r="N306" s="86">
        <f t="shared" ca="1" si="66"/>
        <v>18311236.026534863</v>
      </c>
      <c r="O306" s="86">
        <f t="shared" ca="1" si="67"/>
        <v>773905.6306749105</v>
      </c>
      <c r="P306">
        <f t="shared" ca="1" si="68"/>
        <v>1.2890877567011703E-2</v>
      </c>
    </row>
    <row r="307" spans="4:16">
      <c r="D307" s="98">
        <f t="shared" si="56"/>
        <v>0</v>
      </c>
      <c r="E307" s="98">
        <f t="shared" si="57"/>
        <v>0</v>
      </c>
      <c r="F307" s="86">
        <f t="shared" si="58"/>
        <v>0</v>
      </c>
      <c r="G307" s="86">
        <f t="shared" si="59"/>
        <v>0</v>
      </c>
      <c r="H307" s="86">
        <f t="shared" si="60"/>
        <v>0</v>
      </c>
      <c r="I307" s="86">
        <f t="shared" si="61"/>
        <v>0</v>
      </c>
      <c r="J307" s="86">
        <f t="shared" si="62"/>
        <v>0</v>
      </c>
      <c r="K307" s="86">
        <f t="shared" ca="1" si="63"/>
        <v>-1.2890877567011703E-2</v>
      </c>
      <c r="L307" s="86">
        <f t="shared" ca="1" si="64"/>
        <v>1.6617472444768557E-4</v>
      </c>
      <c r="M307" s="86">
        <f t="shared" ca="1" si="65"/>
        <v>545338803.97140419</v>
      </c>
      <c r="N307" s="86">
        <f t="shared" ca="1" si="66"/>
        <v>18311236.026534863</v>
      </c>
      <c r="O307" s="86">
        <f t="shared" ca="1" si="67"/>
        <v>773905.6306749105</v>
      </c>
      <c r="P307">
        <f t="shared" ca="1" si="68"/>
        <v>1.2890877567011703E-2</v>
      </c>
    </row>
    <row r="308" spans="4:16">
      <c r="D308" s="98">
        <f t="shared" si="56"/>
        <v>0</v>
      </c>
      <c r="E308" s="98">
        <f t="shared" si="57"/>
        <v>0</v>
      </c>
      <c r="F308" s="86">
        <f t="shared" si="58"/>
        <v>0</v>
      </c>
      <c r="G308" s="86">
        <f t="shared" si="59"/>
        <v>0</v>
      </c>
      <c r="H308" s="86">
        <f t="shared" si="60"/>
        <v>0</v>
      </c>
      <c r="I308" s="86">
        <f t="shared" si="61"/>
        <v>0</v>
      </c>
      <c r="J308" s="86">
        <f t="shared" si="62"/>
        <v>0</v>
      </c>
      <c r="K308" s="86">
        <f t="shared" ca="1" si="63"/>
        <v>-1.2890877567011703E-2</v>
      </c>
      <c r="L308" s="86">
        <f t="shared" ca="1" si="64"/>
        <v>1.6617472444768557E-4</v>
      </c>
      <c r="M308" s="86">
        <f t="shared" ca="1" si="65"/>
        <v>545338803.97140419</v>
      </c>
      <c r="N308" s="86">
        <f t="shared" ca="1" si="66"/>
        <v>18311236.026534863</v>
      </c>
      <c r="O308" s="86">
        <f t="shared" ca="1" si="67"/>
        <v>773905.6306749105</v>
      </c>
      <c r="P308">
        <f t="shared" ca="1" si="68"/>
        <v>1.2890877567011703E-2</v>
      </c>
    </row>
    <row r="309" spans="4:16">
      <c r="D309" s="98">
        <f t="shared" si="56"/>
        <v>0</v>
      </c>
      <c r="E309" s="98">
        <f t="shared" si="57"/>
        <v>0</v>
      </c>
      <c r="F309" s="86">
        <f t="shared" si="58"/>
        <v>0</v>
      </c>
      <c r="G309" s="86">
        <f t="shared" si="59"/>
        <v>0</v>
      </c>
      <c r="H309" s="86">
        <f t="shared" si="60"/>
        <v>0</v>
      </c>
      <c r="I309" s="86">
        <f t="shared" si="61"/>
        <v>0</v>
      </c>
      <c r="J309" s="86">
        <f t="shared" si="62"/>
        <v>0</v>
      </c>
      <c r="K309" s="86">
        <f t="shared" ca="1" si="63"/>
        <v>-1.2890877567011703E-2</v>
      </c>
      <c r="L309" s="86">
        <f t="shared" ca="1" si="64"/>
        <v>1.6617472444768557E-4</v>
      </c>
      <c r="M309" s="86">
        <f t="shared" ca="1" si="65"/>
        <v>545338803.97140419</v>
      </c>
      <c r="N309" s="86">
        <f t="shared" ca="1" si="66"/>
        <v>18311236.026534863</v>
      </c>
      <c r="O309" s="86">
        <f t="shared" ca="1" si="67"/>
        <v>773905.6306749105</v>
      </c>
      <c r="P309">
        <f t="shared" ca="1" si="68"/>
        <v>1.2890877567011703E-2</v>
      </c>
    </row>
    <row r="310" spans="4:16">
      <c r="D310" s="98">
        <f t="shared" si="56"/>
        <v>0</v>
      </c>
      <c r="E310" s="98">
        <f t="shared" si="57"/>
        <v>0</v>
      </c>
      <c r="F310" s="86">
        <f t="shared" si="58"/>
        <v>0</v>
      </c>
      <c r="G310" s="86">
        <f t="shared" si="59"/>
        <v>0</v>
      </c>
      <c r="H310" s="86">
        <f t="shared" si="60"/>
        <v>0</v>
      </c>
      <c r="I310" s="86">
        <f t="shared" si="61"/>
        <v>0</v>
      </c>
      <c r="J310" s="86">
        <f t="shared" si="62"/>
        <v>0</v>
      </c>
      <c r="K310" s="86">
        <f t="shared" ca="1" si="63"/>
        <v>-1.2890877567011703E-2</v>
      </c>
      <c r="L310" s="86">
        <f t="shared" ca="1" si="64"/>
        <v>1.6617472444768557E-4</v>
      </c>
      <c r="M310" s="86">
        <f t="shared" ca="1" si="65"/>
        <v>545338803.97140419</v>
      </c>
      <c r="N310" s="86">
        <f t="shared" ca="1" si="66"/>
        <v>18311236.026534863</v>
      </c>
      <c r="O310" s="86">
        <f t="shared" ca="1" si="67"/>
        <v>773905.6306749105</v>
      </c>
      <c r="P310">
        <f t="shared" ca="1" si="68"/>
        <v>1.2890877567011703E-2</v>
      </c>
    </row>
    <row r="311" spans="4:16">
      <c r="D311" s="98">
        <f t="shared" si="56"/>
        <v>0</v>
      </c>
      <c r="E311" s="98">
        <f t="shared" si="57"/>
        <v>0</v>
      </c>
      <c r="F311" s="86">
        <f t="shared" si="58"/>
        <v>0</v>
      </c>
      <c r="G311" s="86">
        <f t="shared" si="59"/>
        <v>0</v>
      </c>
      <c r="H311" s="86">
        <f t="shared" si="60"/>
        <v>0</v>
      </c>
      <c r="I311" s="86">
        <f t="shared" si="61"/>
        <v>0</v>
      </c>
      <c r="J311" s="86">
        <f t="shared" si="62"/>
        <v>0</v>
      </c>
      <c r="K311" s="86">
        <f t="shared" ca="1" si="63"/>
        <v>-1.2890877567011703E-2</v>
      </c>
      <c r="L311" s="86">
        <f t="shared" ca="1" si="64"/>
        <v>1.6617472444768557E-4</v>
      </c>
      <c r="M311" s="86">
        <f t="shared" ca="1" si="65"/>
        <v>545338803.97140419</v>
      </c>
      <c r="N311" s="86">
        <f t="shared" ca="1" si="66"/>
        <v>18311236.026534863</v>
      </c>
      <c r="O311" s="86">
        <f t="shared" ca="1" si="67"/>
        <v>773905.6306749105</v>
      </c>
      <c r="P311">
        <f t="shared" ca="1" si="68"/>
        <v>1.2890877567011703E-2</v>
      </c>
    </row>
    <row r="312" spans="4:16">
      <c r="D312" s="98">
        <f t="shared" si="56"/>
        <v>0</v>
      </c>
      <c r="E312" s="98">
        <f t="shared" si="57"/>
        <v>0</v>
      </c>
      <c r="F312" s="86">
        <f t="shared" si="58"/>
        <v>0</v>
      </c>
      <c r="G312" s="86">
        <f t="shared" si="59"/>
        <v>0</v>
      </c>
      <c r="H312" s="86">
        <f t="shared" si="60"/>
        <v>0</v>
      </c>
      <c r="I312" s="86">
        <f t="shared" si="61"/>
        <v>0</v>
      </c>
      <c r="J312" s="86">
        <f t="shared" si="62"/>
        <v>0</v>
      </c>
      <c r="K312" s="86">
        <f t="shared" ca="1" si="63"/>
        <v>-1.2890877567011703E-2</v>
      </c>
      <c r="L312" s="86">
        <f t="shared" ca="1" si="64"/>
        <v>1.6617472444768557E-4</v>
      </c>
      <c r="M312" s="86">
        <f t="shared" ca="1" si="65"/>
        <v>545338803.97140419</v>
      </c>
      <c r="N312" s="86">
        <f t="shared" ca="1" si="66"/>
        <v>18311236.026534863</v>
      </c>
      <c r="O312" s="86">
        <f t="shared" ca="1" si="67"/>
        <v>773905.6306749105</v>
      </c>
      <c r="P312">
        <f t="shared" ca="1" si="68"/>
        <v>1.2890877567011703E-2</v>
      </c>
    </row>
    <row r="313" spans="4:16">
      <c r="D313" s="98">
        <f t="shared" si="56"/>
        <v>0</v>
      </c>
      <c r="E313" s="98">
        <f t="shared" si="57"/>
        <v>0</v>
      </c>
      <c r="F313" s="86">
        <f t="shared" si="58"/>
        <v>0</v>
      </c>
      <c r="G313" s="86">
        <f t="shared" si="59"/>
        <v>0</v>
      </c>
      <c r="H313" s="86">
        <f t="shared" si="60"/>
        <v>0</v>
      </c>
      <c r="I313" s="86">
        <f t="shared" si="61"/>
        <v>0</v>
      </c>
      <c r="J313" s="86">
        <f t="shared" si="62"/>
        <v>0</v>
      </c>
      <c r="K313" s="86">
        <f t="shared" ca="1" si="63"/>
        <v>-1.2890877567011703E-2</v>
      </c>
      <c r="L313" s="86">
        <f t="shared" ca="1" si="64"/>
        <v>1.6617472444768557E-4</v>
      </c>
      <c r="M313" s="86">
        <f t="shared" ca="1" si="65"/>
        <v>545338803.97140419</v>
      </c>
      <c r="N313" s="86">
        <f t="shared" ca="1" si="66"/>
        <v>18311236.026534863</v>
      </c>
      <c r="O313" s="86">
        <f t="shared" ca="1" si="67"/>
        <v>773905.6306749105</v>
      </c>
      <c r="P313">
        <f t="shared" ca="1" si="68"/>
        <v>1.2890877567011703E-2</v>
      </c>
    </row>
    <row r="314" spans="4:16">
      <c r="D314" s="98">
        <f t="shared" si="56"/>
        <v>0</v>
      </c>
      <c r="E314" s="98">
        <f t="shared" si="57"/>
        <v>0</v>
      </c>
      <c r="F314" s="86">
        <f t="shared" si="58"/>
        <v>0</v>
      </c>
      <c r="G314" s="86">
        <f t="shared" si="59"/>
        <v>0</v>
      </c>
      <c r="H314" s="86">
        <f t="shared" si="60"/>
        <v>0</v>
      </c>
      <c r="I314" s="86">
        <f t="shared" si="61"/>
        <v>0</v>
      </c>
      <c r="J314" s="86">
        <f t="shared" si="62"/>
        <v>0</v>
      </c>
      <c r="K314" s="86">
        <f t="shared" ca="1" si="63"/>
        <v>-1.2890877567011703E-2</v>
      </c>
      <c r="L314" s="86">
        <f t="shared" ca="1" si="64"/>
        <v>1.6617472444768557E-4</v>
      </c>
      <c r="M314" s="86">
        <f t="shared" ca="1" si="65"/>
        <v>545338803.97140419</v>
      </c>
      <c r="N314" s="86">
        <f t="shared" ca="1" si="66"/>
        <v>18311236.026534863</v>
      </c>
      <c r="O314" s="86">
        <f t="shared" ca="1" si="67"/>
        <v>773905.6306749105</v>
      </c>
      <c r="P314">
        <f t="shared" ca="1" si="68"/>
        <v>1.2890877567011703E-2</v>
      </c>
    </row>
    <row r="315" spans="4:16">
      <c r="D315" s="98">
        <f t="shared" si="56"/>
        <v>0</v>
      </c>
      <c r="E315" s="98">
        <f t="shared" si="57"/>
        <v>0</v>
      </c>
      <c r="F315" s="86">
        <f t="shared" si="58"/>
        <v>0</v>
      </c>
      <c r="G315" s="86">
        <f t="shared" si="59"/>
        <v>0</v>
      </c>
      <c r="H315" s="86">
        <f t="shared" si="60"/>
        <v>0</v>
      </c>
      <c r="I315" s="86">
        <f t="shared" si="61"/>
        <v>0</v>
      </c>
      <c r="J315" s="86">
        <f t="shared" si="62"/>
        <v>0</v>
      </c>
      <c r="K315" s="86">
        <f t="shared" ca="1" si="63"/>
        <v>-1.2890877567011703E-2</v>
      </c>
      <c r="L315" s="86">
        <f t="shared" ca="1" si="64"/>
        <v>1.6617472444768557E-4</v>
      </c>
      <c r="M315" s="86">
        <f t="shared" ca="1" si="65"/>
        <v>545338803.97140419</v>
      </c>
      <c r="N315" s="86">
        <f t="shared" ca="1" si="66"/>
        <v>18311236.026534863</v>
      </c>
      <c r="O315" s="86">
        <f t="shared" ca="1" si="67"/>
        <v>773905.6306749105</v>
      </c>
      <c r="P315">
        <f t="shared" ca="1" si="68"/>
        <v>1.2890877567011703E-2</v>
      </c>
    </row>
    <row r="316" spans="4:16">
      <c r="D316" s="98">
        <f t="shared" si="56"/>
        <v>0</v>
      </c>
      <c r="E316" s="98">
        <f t="shared" si="57"/>
        <v>0</v>
      </c>
      <c r="F316" s="86">
        <f t="shared" si="58"/>
        <v>0</v>
      </c>
      <c r="G316" s="86">
        <f t="shared" si="59"/>
        <v>0</v>
      </c>
      <c r="H316" s="86">
        <f t="shared" si="60"/>
        <v>0</v>
      </c>
      <c r="I316" s="86">
        <f t="shared" si="61"/>
        <v>0</v>
      </c>
      <c r="J316" s="86">
        <f t="shared" si="62"/>
        <v>0</v>
      </c>
      <c r="K316" s="86">
        <f t="shared" ca="1" si="63"/>
        <v>-1.2890877567011703E-2</v>
      </c>
      <c r="L316" s="86">
        <f t="shared" ca="1" si="64"/>
        <v>1.6617472444768557E-4</v>
      </c>
      <c r="M316" s="86">
        <f t="shared" ca="1" si="65"/>
        <v>545338803.97140419</v>
      </c>
      <c r="N316" s="86">
        <f t="shared" ca="1" si="66"/>
        <v>18311236.026534863</v>
      </c>
      <c r="O316" s="86">
        <f t="shared" ca="1" si="67"/>
        <v>773905.6306749105</v>
      </c>
      <c r="P316">
        <f t="shared" ca="1" si="68"/>
        <v>1.2890877567011703E-2</v>
      </c>
    </row>
    <row r="317" spans="4:16">
      <c r="D317" s="98">
        <f t="shared" si="56"/>
        <v>0</v>
      </c>
      <c r="E317" s="98">
        <f t="shared" si="57"/>
        <v>0</v>
      </c>
      <c r="F317" s="86">
        <f t="shared" si="58"/>
        <v>0</v>
      </c>
      <c r="G317" s="86">
        <f t="shared" si="59"/>
        <v>0</v>
      </c>
      <c r="H317" s="86">
        <f t="shared" si="60"/>
        <v>0</v>
      </c>
      <c r="I317" s="86">
        <f t="shared" si="61"/>
        <v>0</v>
      </c>
      <c r="J317" s="86">
        <f t="shared" si="62"/>
        <v>0</v>
      </c>
      <c r="K317" s="86">
        <f t="shared" ca="1" si="63"/>
        <v>-1.2890877567011703E-2</v>
      </c>
      <c r="L317" s="86">
        <f t="shared" ca="1" si="64"/>
        <v>1.6617472444768557E-4</v>
      </c>
      <c r="M317" s="86">
        <f t="shared" ca="1" si="65"/>
        <v>545338803.97140419</v>
      </c>
      <c r="N317" s="86">
        <f t="shared" ca="1" si="66"/>
        <v>18311236.026534863</v>
      </c>
      <c r="O317" s="86">
        <f t="shared" ca="1" si="67"/>
        <v>773905.6306749105</v>
      </c>
      <c r="P317">
        <f t="shared" ca="1" si="68"/>
        <v>1.2890877567011703E-2</v>
      </c>
    </row>
    <row r="318" spans="4:16">
      <c r="D318" s="98">
        <f t="shared" si="56"/>
        <v>0</v>
      </c>
      <c r="E318" s="98">
        <f t="shared" si="57"/>
        <v>0</v>
      </c>
      <c r="F318" s="86">
        <f t="shared" si="58"/>
        <v>0</v>
      </c>
      <c r="G318" s="86">
        <f t="shared" si="59"/>
        <v>0</v>
      </c>
      <c r="H318" s="86">
        <f t="shared" si="60"/>
        <v>0</v>
      </c>
      <c r="I318" s="86">
        <f t="shared" si="61"/>
        <v>0</v>
      </c>
      <c r="J318" s="86">
        <f t="shared" si="62"/>
        <v>0</v>
      </c>
      <c r="K318" s="86">
        <f t="shared" ca="1" si="63"/>
        <v>-1.2890877567011703E-2</v>
      </c>
      <c r="L318" s="86">
        <f t="shared" ca="1" si="64"/>
        <v>1.6617472444768557E-4</v>
      </c>
      <c r="M318" s="86">
        <f t="shared" ca="1" si="65"/>
        <v>545338803.97140419</v>
      </c>
      <c r="N318" s="86">
        <f t="shared" ca="1" si="66"/>
        <v>18311236.026534863</v>
      </c>
      <c r="O318" s="86">
        <f t="shared" ca="1" si="67"/>
        <v>773905.6306749105</v>
      </c>
      <c r="P318">
        <f t="shared" ca="1" si="68"/>
        <v>1.2890877567011703E-2</v>
      </c>
    </row>
    <row r="319" spans="4:16">
      <c r="D319" s="98">
        <f t="shared" si="56"/>
        <v>0</v>
      </c>
      <c r="E319" s="98">
        <f t="shared" si="57"/>
        <v>0</v>
      </c>
      <c r="F319" s="86">
        <f t="shared" si="58"/>
        <v>0</v>
      </c>
      <c r="G319" s="86">
        <f t="shared" si="59"/>
        <v>0</v>
      </c>
      <c r="H319" s="86">
        <f t="shared" si="60"/>
        <v>0</v>
      </c>
      <c r="I319" s="86">
        <f t="shared" si="61"/>
        <v>0</v>
      </c>
      <c r="J319" s="86">
        <f t="shared" si="62"/>
        <v>0</v>
      </c>
      <c r="K319" s="86">
        <f t="shared" ca="1" si="63"/>
        <v>-1.2890877567011703E-2</v>
      </c>
      <c r="L319" s="86">
        <f t="shared" ca="1" si="64"/>
        <v>1.6617472444768557E-4</v>
      </c>
      <c r="M319" s="86">
        <f t="shared" ca="1" si="65"/>
        <v>545338803.97140419</v>
      </c>
      <c r="N319" s="86">
        <f t="shared" ca="1" si="66"/>
        <v>18311236.026534863</v>
      </c>
      <c r="O319" s="86">
        <f t="shared" ca="1" si="67"/>
        <v>773905.6306749105</v>
      </c>
      <c r="P319">
        <f t="shared" ca="1" si="68"/>
        <v>1.2890877567011703E-2</v>
      </c>
    </row>
    <row r="320" spans="4:16">
      <c r="D320" s="98">
        <f t="shared" si="56"/>
        <v>0</v>
      </c>
      <c r="E320" s="98">
        <f t="shared" si="57"/>
        <v>0</v>
      </c>
      <c r="F320" s="86">
        <f t="shared" si="58"/>
        <v>0</v>
      </c>
      <c r="G320" s="86">
        <f t="shared" si="59"/>
        <v>0</v>
      </c>
      <c r="H320" s="86">
        <f t="shared" si="60"/>
        <v>0</v>
      </c>
      <c r="I320" s="86">
        <f t="shared" si="61"/>
        <v>0</v>
      </c>
      <c r="J320" s="86">
        <f t="shared" si="62"/>
        <v>0</v>
      </c>
      <c r="K320" s="86">
        <f t="shared" ca="1" si="63"/>
        <v>-1.2890877567011703E-2</v>
      </c>
      <c r="L320" s="86">
        <f t="shared" ca="1" si="64"/>
        <v>1.6617472444768557E-4</v>
      </c>
      <c r="M320" s="86">
        <f t="shared" ca="1" si="65"/>
        <v>545338803.97140419</v>
      </c>
      <c r="N320" s="86">
        <f t="shared" ca="1" si="66"/>
        <v>18311236.026534863</v>
      </c>
      <c r="O320" s="86">
        <f t="shared" ca="1" si="67"/>
        <v>773905.6306749105</v>
      </c>
      <c r="P320">
        <f t="shared" ca="1" si="68"/>
        <v>1.2890877567011703E-2</v>
      </c>
    </row>
    <row r="321" spans="4:16">
      <c r="D321" s="98">
        <f t="shared" si="56"/>
        <v>0</v>
      </c>
      <c r="E321" s="98">
        <f t="shared" si="57"/>
        <v>0</v>
      </c>
      <c r="F321" s="86">
        <f t="shared" si="58"/>
        <v>0</v>
      </c>
      <c r="G321" s="86">
        <f t="shared" si="59"/>
        <v>0</v>
      </c>
      <c r="H321" s="86">
        <f t="shared" si="60"/>
        <v>0</v>
      </c>
      <c r="I321" s="86">
        <f t="shared" si="61"/>
        <v>0</v>
      </c>
      <c r="J321" s="86">
        <f t="shared" si="62"/>
        <v>0</v>
      </c>
      <c r="K321" s="86">
        <f t="shared" ca="1" si="63"/>
        <v>-1.2890877567011703E-2</v>
      </c>
      <c r="L321" s="86">
        <f t="shared" ca="1" si="64"/>
        <v>1.6617472444768557E-4</v>
      </c>
      <c r="M321" s="86">
        <f t="shared" ca="1" si="65"/>
        <v>545338803.97140419</v>
      </c>
      <c r="N321" s="86">
        <f t="shared" ca="1" si="66"/>
        <v>18311236.026534863</v>
      </c>
      <c r="O321" s="86">
        <f t="shared" ca="1" si="67"/>
        <v>773905.6306749105</v>
      </c>
      <c r="P321">
        <f t="shared" ca="1" si="68"/>
        <v>1.2890877567011703E-2</v>
      </c>
    </row>
    <row r="322" spans="4:16">
      <c r="D322" s="98">
        <f t="shared" si="56"/>
        <v>0</v>
      </c>
      <c r="E322" s="98">
        <f t="shared" si="57"/>
        <v>0</v>
      </c>
      <c r="F322" s="86">
        <f t="shared" si="58"/>
        <v>0</v>
      </c>
      <c r="G322" s="86">
        <f t="shared" si="59"/>
        <v>0</v>
      </c>
      <c r="H322" s="86">
        <f t="shared" si="60"/>
        <v>0</v>
      </c>
      <c r="I322" s="86">
        <f t="shared" si="61"/>
        <v>0</v>
      </c>
      <c r="J322" s="86">
        <f t="shared" si="62"/>
        <v>0</v>
      </c>
      <c r="K322" s="86">
        <f t="shared" ca="1" si="63"/>
        <v>-1.2890877567011703E-2</v>
      </c>
      <c r="L322" s="86">
        <f t="shared" ca="1" si="64"/>
        <v>1.6617472444768557E-4</v>
      </c>
      <c r="M322" s="86">
        <f t="shared" ca="1" si="65"/>
        <v>545338803.97140419</v>
      </c>
      <c r="N322" s="86">
        <f t="shared" ca="1" si="66"/>
        <v>18311236.026534863</v>
      </c>
      <c r="O322" s="86">
        <f t="shared" ca="1" si="67"/>
        <v>773905.6306749105</v>
      </c>
      <c r="P322">
        <f t="shared" ca="1" si="68"/>
        <v>1.2890877567011703E-2</v>
      </c>
    </row>
    <row r="323" spans="4:16">
      <c r="D323" s="98">
        <f t="shared" si="56"/>
        <v>0</v>
      </c>
      <c r="E323" s="98">
        <f t="shared" si="57"/>
        <v>0</v>
      </c>
      <c r="F323" s="86">
        <f t="shared" si="58"/>
        <v>0</v>
      </c>
      <c r="G323" s="86">
        <f t="shared" si="59"/>
        <v>0</v>
      </c>
      <c r="H323" s="86">
        <f t="shared" si="60"/>
        <v>0</v>
      </c>
      <c r="I323" s="86">
        <f t="shared" si="61"/>
        <v>0</v>
      </c>
      <c r="J323" s="86">
        <f t="shared" si="62"/>
        <v>0</v>
      </c>
      <c r="K323" s="86">
        <f t="shared" ca="1" si="63"/>
        <v>-1.2890877567011703E-2</v>
      </c>
      <c r="L323" s="86">
        <f t="shared" ca="1" si="64"/>
        <v>1.6617472444768557E-4</v>
      </c>
      <c r="M323" s="86">
        <f t="shared" ca="1" si="65"/>
        <v>545338803.97140419</v>
      </c>
      <c r="N323" s="86">
        <f t="shared" ca="1" si="66"/>
        <v>18311236.026534863</v>
      </c>
      <c r="O323" s="86">
        <f t="shared" ca="1" si="67"/>
        <v>773905.6306749105</v>
      </c>
      <c r="P323">
        <f t="shared" ca="1" si="68"/>
        <v>1.2890877567011703E-2</v>
      </c>
    </row>
    <row r="324" spans="4:16">
      <c r="D324" s="98">
        <f t="shared" si="56"/>
        <v>0</v>
      </c>
      <c r="E324" s="98">
        <f t="shared" si="57"/>
        <v>0</v>
      </c>
      <c r="F324" s="86">
        <f t="shared" si="58"/>
        <v>0</v>
      </c>
      <c r="G324" s="86">
        <f t="shared" si="59"/>
        <v>0</v>
      </c>
      <c r="H324" s="86">
        <f t="shared" si="60"/>
        <v>0</v>
      </c>
      <c r="I324" s="86">
        <f t="shared" si="61"/>
        <v>0</v>
      </c>
      <c r="J324" s="86">
        <f t="shared" si="62"/>
        <v>0</v>
      </c>
      <c r="K324" s="86">
        <f t="shared" ca="1" si="63"/>
        <v>-1.2890877567011703E-2</v>
      </c>
      <c r="L324" s="86">
        <f t="shared" ca="1" si="64"/>
        <v>1.6617472444768557E-4</v>
      </c>
      <c r="M324" s="86">
        <f t="shared" ca="1" si="65"/>
        <v>545338803.97140419</v>
      </c>
      <c r="N324" s="86">
        <f t="shared" ca="1" si="66"/>
        <v>18311236.026534863</v>
      </c>
      <c r="O324" s="86">
        <f t="shared" ca="1" si="67"/>
        <v>773905.6306749105</v>
      </c>
      <c r="P324">
        <f t="shared" ca="1" si="68"/>
        <v>1.2890877567011703E-2</v>
      </c>
    </row>
    <row r="325" spans="4:16">
      <c r="D325" s="98">
        <f t="shared" si="56"/>
        <v>0</v>
      </c>
      <c r="E325" s="98">
        <f t="shared" si="57"/>
        <v>0</v>
      </c>
      <c r="F325" s="86">
        <f t="shared" si="58"/>
        <v>0</v>
      </c>
      <c r="G325" s="86">
        <f t="shared" si="59"/>
        <v>0</v>
      </c>
      <c r="H325" s="86">
        <f t="shared" si="60"/>
        <v>0</v>
      </c>
      <c r="I325" s="86">
        <f t="shared" si="61"/>
        <v>0</v>
      </c>
      <c r="J325" s="86">
        <f t="shared" si="62"/>
        <v>0</v>
      </c>
      <c r="K325" s="86">
        <f t="shared" ca="1" si="63"/>
        <v>-1.2890877567011703E-2</v>
      </c>
      <c r="L325" s="86">
        <f t="shared" ca="1" si="64"/>
        <v>1.6617472444768557E-4</v>
      </c>
      <c r="M325" s="86">
        <f t="shared" ca="1" si="65"/>
        <v>545338803.97140419</v>
      </c>
      <c r="N325" s="86">
        <f t="shared" ca="1" si="66"/>
        <v>18311236.026534863</v>
      </c>
      <c r="O325" s="86">
        <f t="shared" ca="1" si="67"/>
        <v>773905.6306749105</v>
      </c>
      <c r="P325">
        <f t="shared" ca="1" si="68"/>
        <v>1.2890877567011703E-2</v>
      </c>
    </row>
    <row r="326" spans="4:16">
      <c r="D326" s="98">
        <f t="shared" si="56"/>
        <v>0</v>
      </c>
      <c r="E326" s="98">
        <f t="shared" si="57"/>
        <v>0</v>
      </c>
      <c r="F326" s="86">
        <f t="shared" si="58"/>
        <v>0</v>
      </c>
      <c r="G326" s="86">
        <f t="shared" si="59"/>
        <v>0</v>
      </c>
      <c r="H326" s="86">
        <f t="shared" si="60"/>
        <v>0</v>
      </c>
      <c r="I326" s="86">
        <f t="shared" si="61"/>
        <v>0</v>
      </c>
      <c r="J326" s="86">
        <f t="shared" si="62"/>
        <v>0</v>
      </c>
      <c r="K326" s="86">
        <f t="shared" ca="1" si="63"/>
        <v>-1.2890877567011703E-2</v>
      </c>
      <c r="L326" s="86">
        <f t="shared" ca="1" si="64"/>
        <v>1.6617472444768557E-4</v>
      </c>
      <c r="M326" s="86">
        <f t="shared" ca="1" si="65"/>
        <v>545338803.97140419</v>
      </c>
      <c r="N326" s="86">
        <f t="shared" ca="1" si="66"/>
        <v>18311236.026534863</v>
      </c>
      <c r="O326" s="86">
        <f t="shared" ca="1" si="67"/>
        <v>773905.6306749105</v>
      </c>
      <c r="P326">
        <f t="shared" ca="1" si="68"/>
        <v>1.2890877567011703E-2</v>
      </c>
    </row>
    <row r="327" spans="4:16">
      <c r="D327" s="98">
        <f t="shared" si="56"/>
        <v>0</v>
      </c>
      <c r="E327" s="98">
        <f t="shared" si="57"/>
        <v>0</v>
      </c>
      <c r="F327" s="86">
        <f t="shared" si="58"/>
        <v>0</v>
      </c>
      <c r="G327" s="86">
        <f t="shared" si="59"/>
        <v>0</v>
      </c>
      <c r="H327" s="86">
        <f t="shared" si="60"/>
        <v>0</v>
      </c>
      <c r="I327" s="86">
        <f t="shared" si="61"/>
        <v>0</v>
      </c>
      <c r="J327" s="86">
        <f t="shared" si="62"/>
        <v>0</v>
      </c>
      <c r="K327" s="86">
        <f t="shared" ca="1" si="63"/>
        <v>-1.2890877567011703E-2</v>
      </c>
      <c r="L327" s="86">
        <f t="shared" ca="1" si="64"/>
        <v>1.6617472444768557E-4</v>
      </c>
      <c r="M327" s="86">
        <f t="shared" ca="1" si="65"/>
        <v>545338803.97140419</v>
      </c>
      <c r="N327" s="86">
        <f t="shared" ca="1" si="66"/>
        <v>18311236.026534863</v>
      </c>
      <c r="O327" s="86">
        <f t="shared" ca="1" si="67"/>
        <v>773905.6306749105</v>
      </c>
      <c r="P327">
        <f t="shared" ca="1" si="68"/>
        <v>1.2890877567011703E-2</v>
      </c>
    </row>
    <row r="328" spans="4:16">
      <c r="D328" s="98">
        <f t="shared" si="56"/>
        <v>0</v>
      </c>
      <c r="E328" s="98">
        <f t="shared" si="57"/>
        <v>0</v>
      </c>
      <c r="F328" s="86">
        <f t="shared" si="58"/>
        <v>0</v>
      </c>
      <c r="G328" s="86">
        <f t="shared" si="59"/>
        <v>0</v>
      </c>
      <c r="H328" s="86">
        <f t="shared" si="60"/>
        <v>0</v>
      </c>
      <c r="I328" s="86">
        <f t="shared" si="61"/>
        <v>0</v>
      </c>
      <c r="J328" s="86">
        <f t="shared" si="62"/>
        <v>0</v>
      </c>
      <c r="K328" s="86">
        <f t="shared" ca="1" si="63"/>
        <v>-1.2890877567011703E-2</v>
      </c>
      <c r="L328" s="86">
        <f t="shared" ca="1" si="64"/>
        <v>1.6617472444768557E-4</v>
      </c>
      <c r="M328" s="86">
        <f t="shared" ca="1" si="65"/>
        <v>545338803.97140419</v>
      </c>
      <c r="N328" s="86">
        <f t="shared" ca="1" si="66"/>
        <v>18311236.026534863</v>
      </c>
      <c r="O328" s="86">
        <f t="shared" ca="1" si="67"/>
        <v>773905.6306749105</v>
      </c>
      <c r="P328">
        <f t="shared" ca="1" si="68"/>
        <v>1.2890877567011703E-2</v>
      </c>
    </row>
    <row r="329" spans="4:16">
      <c r="D329" s="98">
        <f t="shared" si="56"/>
        <v>0</v>
      </c>
      <c r="E329" s="98">
        <f t="shared" si="57"/>
        <v>0</v>
      </c>
      <c r="F329" s="86">
        <f t="shared" si="58"/>
        <v>0</v>
      </c>
      <c r="G329" s="86">
        <f t="shared" si="59"/>
        <v>0</v>
      </c>
      <c r="H329" s="86">
        <f t="shared" si="60"/>
        <v>0</v>
      </c>
      <c r="I329" s="86">
        <f t="shared" si="61"/>
        <v>0</v>
      </c>
      <c r="J329" s="86">
        <f t="shared" si="62"/>
        <v>0</v>
      </c>
      <c r="K329" s="86">
        <f t="shared" ca="1" si="63"/>
        <v>-1.2890877567011703E-2</v>
      </c>
      <c r="L329" s="86">
        <f t="shared" ca="1" si="64"/>
        <v>1.6617472444768557E-4</v>
      </c>
      <c r="M329" s="86">
        <f t="shared" ca="1" si="65"/>
        <v>545338803.97140419</v>
      </c>
      <c r="N329" s="86">
        <f t="shared" ca="1" si="66"/>
        <v>18311236.026534863</v>
      </c>
      <c r="O329" s="86">
        <f t="shared" ca="1" si="67"/>
        <v>773905.6306749105</v>
      </c>
      <c r="P329">
        <f t="shared" ca="1" si="68"/>
        <v>1.2890877567011703E-2</v>
      </c>
    </row>
    <row r="330" spans="4:16">
      <c r="D330" s="98">
        <f t="shared" si="56"/>
        <v>0</v>
      </c>
      <c r="E330" s="98">
        <f t="shared" si="57"/>
        <v>0</v>
      </c>
      <c r="F330" s="86">
        <f t="shared" si="58"/>
        <v>0</v>
      </c>
      <c r="G330" s="86">
        <f t="shared" si="59"/>
        <v>0</v>
      </c>
      <c r="H330" s="86">
        <f t="shared" si="60"/>
        <v>0</v>
      </c>
      <c r="I330" s="86">
        <f t="shared" si="61"/>
        <v>0</v>
      </c>
      <c r="J330" s="86">
        <f t="shared" si="62"/>
        <v>0</v>
      </c>
      <c r="K330" s="86">
        <f t="shared" ca="1" si="63"/>
        <v>-1.2890877567011703E-2</v>
      </c>
      <c r="L330" s="86">
        <f t="shared" ca="1" si="64"/>
        <v>1.6617472444768557E-4</v>
      </c>
      <c r="M330" s="86">
        <f t="shared" ca="1" si="65"/>
        <v>545338803.97140419</v>
      </c>
      <c r="N330" s="86">
        <f t="shared" ca="1" si="66"/>
        <v>18311236.026534863</v>
      </c>
      <c r="O330" s="86">
        <f t="shared" ca="1" si="67"/>
        <v>773905.6306749105</v>
      </c>
      <c r="P330">
        <f t="shared" ca="1" si="68"/>
        <v>1.2890877567011703E-2</v>
      </c>
    </row>
    <row r="331" spans="4:16">
      <c r="D331" s="98">
        <f t="shared" si="56"/>
        <v>0</v>
      </c>
      <c r="E331" s="98">
        <f t="shared" si="57"/>
        <v>0</v>
      </c>
      <c r="F331" s="86">
        <f t="shared" si="58"/>
        <v>0</v>
      </c>
      <c r="G331" s="86">
        <f t="shared" si="59"/>
        <v>0</v>
      </c>
      <c r="H331" s="86">
        <f t="shared" si="60"/>
        <v>0</v>
      </c>
      <c r="I331" s="86">
        <f t="shared" si="61"/>
        <v>0</v>
      </c>
      <c r="J331" s="86">
        <f t="shared" si="62"/>
        <v>0</v>
      </c>
      <c r="K331" s="86">
        <f t="shared" ca="1" si="63"/>
        <v>-1.2890877567011703E-2</v>
      </c>
      <c r="L331" s="86">
        <f t="shared" ca="1" si="64"/>
        <v>1.6617472444768557E-4</v>
      </c>
      <c r="M331" s="86">
        <f t="shared" ca="1" si="65"/>
        <v>545338803.97140419</v>
      </c>
      <c r="N331" s="86">
        <f t="shared" ca="1" si="66"/>
        <v>18311236.026534863</v>
      </c>
      <c r="O331" s="86">
        <f t="shared" ca="1" si="67"/>
        <v>773905.6306749105</v>
      </c>
      <c r="P331">
        <f t="shared" ca="1" si="68"/>
        <v>1.2890877567011703E-2</v>
      </c>
    </row>
    <row r="332" spans="4:16">
      <c r="D332" s="98">
        <f t="shared" si="56"/>
        <v>0</v>
      </c>
      <c r="E332" s="98">
        <f t="shared" si="57"/>
        <v>0</v>
      </c>
      <c r="F332" s="86">
        <f t="shared" si="58"/>
        <v>0</v>
      </c>
      <c r="G332" s="86">
        <f t="shared" si="59"/>
        <v>0</v>
      </c>
      <c r="H332" s="86">
        <f t="shared" si="60"/>
        <v>0</v>
      </c>
      <c r="I332" s="86">
        <f t="shared" si="61"/>
        <v>0</v>
      </c>
      <c r="J332" s="86">
        <f t="shared" si="62"/>
        <v>0</v>
      </c>
      <c r="K332" s="86">
        <f t="shared" ca="1" si="63"/>
        <v>-1.2890877567011703E-2</v>
      </c>
      <c r="L332" s="86">
        <f t="shared" ca="1" si="64"/>
        <v>1.6617472444768557E-4</v>
      </c>
      <c r="M332" s="86">
        <f t="shared" ca="1" si="65"/>
        <v>545338803.97140419</v>
      </c>
      <c r="N332" s="86">
        <f t="shared" ca="1" si="66"/>
        <v>18311236.026534863</v>
      </c>
      <c r="O332" s="86">
        <f t="shared" ca="1" si="67"/>
        <v>773905.6306749105</v>
      </c>
      <c r="P332">
        <f t="shared" ca="1" si="68"/>
        <v>1.2890877567011703E-2</v>
      </c>
    </row>
    <row r="333" spans="4:16">
      <c r="D333" s="98">
        <f t="shared" si="56"/>
        <v>0</v>
      </c>
      <c r="E333" s="98">
        <f t="shared" si="57"/>
        <v>0</v>
      </c>
      <c r="F333" s="86">
        <f t="shared" si="58"/>
        <v>0</v>
      </c>
      <c r="G333" s="86">
        <f t="shared" si="59"/>
        <v>0</v>
      </c>
      <c r="H333" s="86">
        <f t="shared" si="60"/>
        <v>0</v>
      </c>
      <c r="I333" s="86">
        <f t="shared" si="61"/>
        <v>0</v>
      </c>
      <c r="J333" s="86">
        <f t="shared" si="62"/>
        <v>0</v>
      </c>
      <c r="K333" s="86">
        <f t="shared" ca="1" si="63"/>
        <v>-1.2890877567011703E-2</v>
      </c>
      <c r="L333" s="86">
        <f t="shared" ca="1" si="64"/>
        <v>1.6617472444768557E-4</v>
      </c>
      <c r="M333" s="86">
        <f t="shared" ca="1" si="65"/>
        <v>545338803.97140419</v>
      </c>
      <c r="N333" s="86">
        <f t="shared" ca="1" si="66"/>
        <v>18311236.026534863</v>
      </c>
      <c r="O333" s="86">
        <f t="shared" ca="1" si="67"/>
        <v>773905.6306749105</v>
      </c>
      <c r="P333">
        <f t="shared" ca="1" si="68"/>
        <v>1.2890877567011703E-2</v>
      </c>
    </row>
    <row r="334" spans="4:16">
      <c r="D334" s="98">
        <f t="shared" si="56"/>
        <v>0</v>
      </c>
      <c r="E334" s="98">
        <f t="shared" si="57"/>
        <v>0</v>
      </c>
      <c r="F334" s="86">
        <f t="shared" si="58"/>
        <v>0</v>
      </c>
      <c r="G334" s="86">
        <f t="shared" si="59"/>
        <v>0</v>
      </c>
      <c r="H334" s="86">
        <f t="shared" si="60"/>
        <v>0</v>
      </c>
      <c r="I334" s="86">
        <f t="shared" si="61"/>
        <v>0</v>
      </c>
      <c r="J334" s="86">
        <f t="shared" si="62"/>
        <v>0</v>
      </c>
      <c r="K334" s="86">
        <f t="shared" ca="1" si="63"/>
        <v>-1.2890877567011703E-2</v>
      </c>
      <c r="L334" s="86">
        <f t="shared" ca="1" si="64"/>
        <v>1.6617472444768557E-4</v>
      </c>
      <c r="M334" s="86">
        <f t="shared" ca="1" si="65"/>
        <v>545338803.97140419</v>
      </c>
      <c r="N334" s="86">
        <f t="shared" ca="1" si="66"/>
        <v>18311236.026534863</v>
      </c>
      <c r="O334" s="86">
        <f t="shared" ca="1" si="67"/>
        <v>773905.6306749105</v>
      </c>
      <c r="P334">
        <f t="shared" ca="1" si="68"/>
        <v>1.2890877567011703E-2</v>
      </c>
    </row>
    <row r="335" spans="4:16">
      <c r="D335" s="98">
        <f t="shared" si="56"/>
        <v>0</v>
      </c>
      <c r="E335" s="98">
        <f t="shared" si="57"/>
        <v>0</v>
      </c>
      <c r="F335" s="86">
        <f t="shared" si="58"/>
        <v>0</v>
      </c>
      <c r="G335" s="86">
        <f t="shared" si="59"/>
        <v>0</v>
      </c>
      <c r="H335" s="86">
        <f t="shared" si="60"/>
        <v>0</v>
      </c>
      <c r="I335" s="86">
        <f t="shared" si="61"/>
        <v>0</v>
      </c>
      <c r="J335" s="86">
        <f t="shared" si="62"/>
        <v>0</v>
      </c>
      <c r="K335" s="86">
        <f t="shared" ca="1" si="63"/>
        <v>-1.2890877567011703E-2</v>
      </c>
      <c r="L335" s="86">
        <f t="shared" ca="1" si="64"/>
        <v>1.6617472444768557E-4</v>
      </c>
      <c r="M335" s="86">
        <f t="shared" ca="1" si="65"/>
        <v>545338803.97140419</v>
      </c>
      <c r="N335" s="86">
        <f t="shared" ca="1" si="66"/>
        <v>18311236.026534863</v>
      </c>
      <c r="O335" s="86">
        <f t="shared" ca="1" si="67"/>
        <v>773905.6306749105</v>
      </c>
      <c r="P335">
        <f t="shared" ca="1" si="68"/>
        <v>1.2890877567011703E-2</v>
      </c>
    </row>
    <row r="336" spans="4:16">
      <c r="D336" s="98">
        <f t="shared" si="56"/>
        <v>0</v>
      </c>
      <c r="E336" s="98">
        <f t="shared" si="57"/>
        <v>0</v>
      </c>
      <c r="F336" s="86">
        <f t="shared" si="58"/>
        <v>0</v>
      </c>
      <c r="G336" s="86">
        <f t="shared" si="59"/>
        <v>0</v>
      </c>
      <c r="H336" s="86">
        <f t="shared" si="60"/>
        <v>0</v>
      </c>
      <c r="I336" s="86">
        <f t="shared" si="61"/>
        <v>0</v>
      </c>
      <c r="J336" s="86">
        <f t="shared" si="62"/>
        <v>0</v>
      </c>
      <c r="K336" s="86">
        <f t="shared" ca="1" si="63"/>
        <v>-1.2890877567011703E-2</v>
      </c>
      <c r="L336" s="86">
        <f t="shared" ca="1" si="64"/>
        <v>1.6617472444768557E-4</v>
      </c>
      <c r="M336" s="86">
        <f t="shared" ca="1" si="65"/>
        <v>545338803.97140419</v>
      </c>
      <c r="N336" s="86">
        <f t="shared" ca="1" si="66"/>
        <v>18311236.026534863</v>
      </c>
      <c r="O336" s="86">
        <f t="shared" ca="1" si="67"/>
        <v>773905.6306749105</v>
      </c>
      <c r="P336">
        <f t="shared" ca="1" si="68"/>
        <v>1.2890877567011703E-2</v>
      </c>
    </row>
    <row r="337" spans="4:16">
      <c r="D337" s="98">
        <f t="shared" si="56"/>
        <v>0</v>
      </c>
      <c r="E337" s="98">
        <f t="shared" si="57"/>
        <v>0</v>
      </c>
      <c r="F337" s="86">
        <f t="shared" si="58"/>
        <v>0</v>
      </c>
      <c r="G337" s="86">
        <f t="shared" si="59"/>
        <v>0</v>
      </c>
      <c r="H337" s="86">
        <f t="shared" si="60"/>
        <v>0</v>
      </c>
      <c r="I337" s="86">
        <f t="shared" si="61"/>
        <v>0</v>
      </c>
      <c r="J337" s="86">
        <f t="shared" si="62"/>
        <v>0</v>
      </c>
      <c r="K337" s="86">
        <f t="shared" ca="1" si="63"/>
        <v>-1.2890877567011703E-2</v>
      </c>
      <c r="L337" s="86">
        <f t="shared" ca="1" si="64"/>
        <v>1.6617472444768557E-4</v>
      </c>
      <c r="M337" s="86">
        <f t="shared" ca="1" si="65"/>
        <v>545338803.97140419</v>
      </c>
      <c r="N337" s="86">
        <f t="shared" ca="1" si="66"/>
        <v>18311236.026534863</v>
      </c>
      <c r="O337" s="86">
        <f t="shared" ca="1" si="67"/>
        <v>773905.6306749105</v>
      </c>
      <c r="P337">
        <f t="shared" ca="1" si="68"/>
        <v>1.2890877567011703E-2</v>
      </c>
    </row>
    <row r="338" spans="4:16">
      <c r="D338" s="98">
        <f t="shared" si="56"/>
        <v>0</v>
      </c>
      <c r="E338" s="98">
        <f t="shared" si="57"/>
        <v>0</v>
      </c>
      <c r="F338" s="86">
        <f t="shared" si="58"/>
        <v>0</v>
      </c>
      <c r="G338" s="86">
        <f t="shared" si="59"/>
        <v>0</v>
      </c>
      <c r="H338" s="86">
        <f t="shared" si="60"/>
        <v>0</v>
      </c>
      <c r="I338" s="86">
        <f t="shared" si="61"/>
        <v>0</v>
      </c>
      <c r="J338" s="86">
        <f t="shared" si="62"/>
        <v>0</v>
      </c>
      <c r="K338" s="86">
        <f t="shared" ca="1" si="63"/>
        <v>-1.2890877567011703E-2</v>
      </c>
      <c r="L338" s="86">
        <f t="shared" ca="1" si="64"/>
        <v>1.6617472444768557E-4</v>
      </c>
      <c r="M338" s="86">
        <f t="shared" ca="1" si="65"/>
        <v>545338803.97140419</v>
      </c>
      <c r="N338" s="86">
        <f t="shared" ca="1" si="66"/>
        <v>18311236.026534863</v>
      </c>
      <c r="O338" s="86">
        <f t="shared" ca="1" si="67"/>
        <v>773905.6306749105</v>
      </c>
      <c r="P338">
        <f t="shared" ca="1" si="68"/>
        <v>1.2890877567011703E-2</v>
      </c>
    </row>
    <row r="339" spans="4:16">
      <c r="D339" s="98">
        <f t="shared" si="56"/>
        <v>0</v>
      </c>
      <c r="E339" s="98">
        <f t="shared" si="57"/>
        <v>0</v>
      </c>
      <c r="F339" s="86">
        <f t="shared" si="58"/>
        <v>0</v>
      </c>
      <c r="G339" s="86">
        <f t="shared" si="59"/>
        <v>0</v>
      </c>
      <c r="H339" s="86">
        <f t="shared" si="60"/>
        <v>0</v>
      </c>
      <c r="I339" s="86">
        <f t="shared" si="61"/>
        <v>0</v>
      </c>
      <c r="J339" s="86">
        <f t="shared" si="62"/>
        <v>0</v>
      </c>
      <c r="K339" s="86">
        <f t="shared" ca="1" si="63"/>
        <v>-1.2890877567011703E-2</v>
      </c>
      <c r="L339" s="86">
        <f t="shared" ca="1" si="64"/>
        <v>1.6617472444768557E-4</v>
      </c>
      <c r="M339" s="86">
        <f t="shared" ca="1" si="65"/>
        <v>545338803.97140419</v>
      </c>
      <c r="N339" s="86">
        <f t="shared" ca="1" si="66"/>
        <v>18311236.026534863</v>
      </c>
      <c r="O339" s="86">
        <f t="shared" ca="1" si="67"/>
        <v>773905.6306749105</v>
      </c>
      <c r="P339">
        <f t="shared" ca="1" si="68"/>
        <v>1.2890877567011703E-2</v>
      </c>
    </row>
    <row r="340" spans="4:16">
      <c r="D340" s="98">
        <f t="shared" si="56"/>
        <v>0</v>
      </c>
      <c r="E340" s="98">
        <f t="shared" si="57"/>
        <v>0</v>
      </c>
      <c r="F340" s="86">
        <f t="shared" si="58"/>
        <v>0</v>
      </c>
      <c r="G340" s="86">
        <f t="shared" si="59"/>
        <v>0</v>
      </c>
      <c r="H340" s="86">
        <f t="shared" si="60"/>
        <v>0</v>
      </c>
      <c r="I340" s="86">
        <f t="shared" si="61"/>
        <v>0</v>
      </c>
      <c r="J340" s="86">
        <f t="shared" si="62"/>
        <v>0</v>
      </c>
      <c r="K340" s="86">
        <f t="shared" ca="1" si="63"/>
        <v>-1.2890877567011703E-2</v>
      </c>
      <c r="L340" s="86">
        <f t="shared" ca="1" si="64"/>
        <v>1.6617472444768557E-4</v>
      </c>
      <c r="M340" s="86">
        <f t="shared" ca="1" si="65"/>
        <v>545338803.97140419</v>
      </c>
      <c r="N340" s="86">
        <f t="shared" ca="1" si="66"/>
        <v>18311236.026534863</v>
      </c>
      <c r="O340" s="86">
        <f t="shared" ca="1" si="67"/>
        <v>773905.6306749105</v>
      </c>
      <c r="P340">
        <f t="shared" ca="1" si="68"/>
        <v>1.2890877567011703E-2</v>
      </c>
    </row>
    <row r="341" spans="4:16">
      <c r="D341" s="98">
        <f t="shared" si="56"/>
        <v>0</v>
      </c>
      <c r="E341" s="98">
        <f t="shared" si="57"/>
        <v>0</v>
      </c>
      <c r="F341" s="86">
        <f t="shared" si="58"/>
        <v>0</v>
      </c>
      <c r="G341" s="86">
        <f>D341*F341</f>
        <v>0</v>
      </c>
      <c r="H341" s="86">
        <f t="shared" si="60"/>
        <v>0</v>
      </c>
      <c r="I341" s="86">
        <f t="shared" si="61"/>
        <v>0</v>
      </c>
      <c r="J341" s="86">
        <f>I341*D341</f>
        <v>0</v>
      </c>
      <c r="K341" s="86">
        <f t="shared" ca="1" si="63"/>
        <v>-1.2890877567011703E-2</v>
      </c>
      <c r="L341" s="86">
        <f ca="1">+(K341-E341)^2</f>
        <v>1.6617472444768557E-4</v>
      </c>
      <c r="M341" s="86">
        <f t="shared" ca="1" si="65"/>
        <v>545338803.97140419</v>
      </c>
      <c r="N341" s="86">
        <f ca="1">(-M$2+M$4*D341-M$5*F341)^2</f>
        <v>18311236.026534863</v>
      </c>
      <c r="O341" s="86">
        <f t="shared" ca="1" si="67"/>
        <v>773905.6306749105</v>
      </c>
      <c r="P341">
        <f t="shared" ca="1" si="68"/>
        <v>1.2890877567011703E-2</v>
      </c>
    </row>
    <row r="342" spans="4:16">
      <c r="D342" s="98">
        <f t="shared" si="56"/>
        <v>0</v>
      </c>
      <c r="E342" s="98">
        <f t="shared" si="57"/>
        <v>0</v>
      </c>
      <c r="F342" s="86">
        <f t="shared" si="58"/>
        <v>0</v>
      </c>
      <c r="G342" s="86">
        <f>D342*F342</f>
        <v>0</v>
      </c>
      <c r="H342" s="86">
        <f t="shared" si="60"/>
        <v>0</v>
      </c>
      <c r="I342" s="86">
        <f t="shared" si="61"/>
        <v>0</v>
      </c>
      <c r="J342" s="86">
        <f>I342*D342</f>
        <v>0</v>
      </c>
      <c r="K342" s="86">
        <f t="shared" ca="1" si="63"/>
        <v>-1.2890877567011703E-2</v>
      </c>
      <c r="L342" s="86">
        <f ca="1">+(K342-E342)^2</f>
        <v>1.6617472444768557E-4</v>
      </c>
      <c r="M342" s="86">
        <f t="shared" ca="1" si="65"/>
        <v>545338803.97140419</v>
      </c>
      <c r="N342" s="86">
        <f ca="1">(-M$2+M$4*D342-M$5*F342)^2</f>
        <v>18311236.026534863</v>
      </c>
      <c r="O342" s="86">
        <f t="shared" ca="1" si="67"/>
        <v>773905.6306749105</v>
      </c>
      <c r="P342">
        <f t="shared" ca="1" si="68"/>
        <v>1.2890877567011703E-2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24</vt:i4>
      </vt:variant>
    </vt:vector>
  </HeadingPairs>
  <TitlesOfParts>
    <vt:vector size="44" baseType="lpstr">
      <vt:lpstr>Active 1</vt:lpstr>
      <vt:lpstr>Active 10</vt:lpstr>
      <vt:lpstr>Graphs 10</vt:lpstr>
      <vt:lpstr>Active 20</vt:lpstr>
      <vt:lpstr>Graphs 20</vt:lpstr>
      <vt:lpstr>A (4)</vt:lpstr>
      <vt:lpstr>Q_fit (8)</vt:lpstr>
      <vt:lpstr>A (5)</vt:lpstr>
      <vt:lpstr>Q_fit (5)</vt:lpstr>
      <vt:lpstr>A (6)</vt:lpstr>
      <vt:lpstr>A (7)</vt:lpstr>
      <vt:lpstr>Q_fit (7)</vt:lpstr>
      <vt:lpstr>A (8)</vt:lpstr>
      <vt:lpstr>Q_fit (10)</vt:lpstr>
      <vt:lpstr>errors (10)</vt:lpstr>
      <vt:lpstr>errors (20)</vt:lpstr>
      <vt:lpstr>Q_fit (20)</vt:lpstr>
      <vt:lpstr>errors (2)</vt:lpstr>
      <vt:lpstr>BAV</vt:lpstr>
      <vt:lpstr>errors (10-old)</vt:lpstr>
      <vt:lpstr>'A (4)'!solver_adj</vt:lpstr>
      <vt:lpstr>'A (5)'!solver_adj</vt:lpstr>
      <vt:lpstr>'A (6)'!solver_adj</vt:lpstr>
      <vt:lpstr>'A (7)'!solver_adj</vt:lpstr>
      <vt:lpstr>'A (8)'!solver_adj</vt:lpstr>
      <vt:lpstr>'Active 1'!solver_adj</vt:lpstr>
      <vt:lpstr>'Active 10'!solver_adj</vt:lpstr>
      <vt:lpstr>'Active 20'!solver_adj</vt:lpstr>
      <vt:lpstr>'errors (10)'!solver_adj</vt:lpstr>
      <vt:lpstr>'errors (10-old)'!solver_adj</vt:lpstr>
      <vt:lpstr>'errors (2)'!solver_adj</vt:lpstr>
      <vt:lpstr>'errors (20)'!solver_adj</vt:lpstr>
      <vt:lpstr>'A (4)'!solver_opt</vt:lpstr>
      <vt:lpstr>'A (5)'!solver_opt</vt:lpstr>
      <vt:lpstr>'A (6)'!solver_opt</vt:lpstr>
      <vt:lpstr>'A (7)'!solver_opt</vt:lpstr>
      <vt:lpstr>'A (8)'!solver_opt</vt:lpstr>
      <vt:lpstr>'Active 1'!solver_opt</vt:lpstr>
      <vt:lpstr>'Active 10'!solver_opt</vt:lpstr>
      <vt:lpstr>'Active 20'!solver_opt</vt:lpstr>
      <vt:lpstr>'errors (10)'!solver_opt</vt:lpstr>
      <vt:lpstr>'errors (10-old)'!solver_opt</vt:lpstr>
      <vt:lpstr>'errors (2)'!solver_opt</vt:lpstr>
      <vt:lpstr>'errors (20)'!solver_opt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2023-01-24T05:58:01Z</dcterms:created>
  <dcterms:modified xsi:type="dcterms:W3CDTF">2024-02-28T02:17:40Z</dcterms:modified>
</cp:coreProperties>
</file>